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1404\پذیرش شده\ارزیابی دوره ای\فراخوان ارزیابی 1403\"/>
    </mc:Choice>
  </mc:AlternateContent>
  <workbookProtection workbookAlgorithmName="SHA-512" workbookHashValue="PXyJ5Y80xnP1gjpRIdhDwSs6aod2CHQ9Pv/3WvA4xGTn+qYvWWK7YvKQzZPuyqWCV8hzOLE/Izg7hi3SYUxnCw==" workbookSaltValue="EeRE2A9YRqO1j2Gy3tX/0Q==" workbookSpinCount="100000" lockStructure="1"/>
  <bookViews>
    <workbookView xWindow="0" yWindow="0" windowWidth="28800" windowHeight="11730"/>
  </bookViews>
  <sheets>
    <sheet name="راهنما" sheetId="58" r:id="rId1"/>
    <sheet name="1-اطلاعات ثبتی" sheetId="32" r:id="rId2"/>
    <sheet name="2-اطلاعات تماس" sheetId="33" r:id="rId3"/>
    <sheet name="3-سوالات کیفی" sheetId="56" r:id="rId4"/>
    <sheet name="4-اطلاعات هیئت مؤسس-مدیره-سهمدا" sheetId="34" r:id="rId5"/>
    <sheet name="5-اطلاعات کلیه پرسنل" sheetId="35" r:id="rId6"/>
    <sheet name="6-اطلاعات کلیه محصولات - خدمات" sheetId="39" r:id="rId7"/>
    <sheet name="7-پرسشنامه BRL" sheetId="59" r:id="rId8"/>
    <sheet name="8-اطلاعات كليه قراردادها " sheetId="45" r:id="rId9"/>
    <sheet name="9-اطلاعات مالی" sheetId="55" r:id="rId10"/>
    <sheet name="10- اطلاعات اختراع ها و پتنت ها" sheetId="46" r:id="rId11"/>
    <sheet name="11-اطلاعات جایزه و گواهینامه" sheetId="42" r:id="rId12"/>
    <sheet name="12-پیشنهادات و انتقادات" sheetId="60" r:id="rId13"/>
    <sheet name="تقاضانامه پذیرش" sheetId="52" r:id="rId14"/>
    <sheet name="راهنما سطوح" sheetId="53" r:id="rId15"/>
    <sheet name="داوری فنی" sheetId="57" state="hidden" r:id="rId16"/>
    <sheet name="کارنامه جدید" sheetId="54" state="hidden" r:id="rId17"/>
    <sheet name="option" sheetId="51" state="hidden" r:id="rId18"/>
  </sheets>
  <externalReferences>
    <externalReference r:id="rId19"/>
    <externalReference r:id="rId20"/>
  </externalReferences>
  <definedNames>
    <definedName name="_xlnm._FilterDatabase" localSheetId="5" hidden="1">'5-اطلاعات کلیه پرسنل'!$A$1:$AJ$2</definedName>
    <definedName name="_xlnm._FilterDatabase" localSheetId="6" hidden="1">'6-اطلاعات کلیه محصولات - خدمات'!$A$1:$AB$22</definedName>
    <definedName name="_ftn1" localSheetId="7">'7-پرسشنامه BRL'!$B$82</definedName>
    <definedName name="_ftn2" localSheetId="7">'7-پرسشنامه BRL'!$B$83</definedName>
    <definedName name="_ftnref1" localSheetId="7">'7-پرسشنامه BRL'!$C$72</definedName>
    <definedName name="_ftnref2" localSheetId="7">'7-پرسشنامه BRL'!$C$73</definedName>
    <definedName name="as" localSheetId="10">#REF!</definedName>
    <definedName name="as" localSheetId="8">#REF!</definedName>
    <definedName name="as" localSheetId="9">#REF!</definedName>
    <definedName name="as">#REF!</definedName>
    <definedName name="define1" localSheetId="10">#REF!</definedName>
    <definedName name="define1" localSheetId="11">#REF!</definedName>
    <definedName name="define1" localSheetId="2">#REF!</definedName>
    <definedName name="define1" localSheetId="4">#REF!</definedName>
    <definedName name="define1" localSheetId="5">#REF!</definedName>
    <definedName name="define1" localSheetId="6">#REF!</definedName>
    <definedName name="define1" localSheetId="8">#REF!</definedName>
    <definedName name="define1">#REF!</definedName>
    <definedName name="define10" localSheetId="10">#REF!</definedName>
    <definedName name="define10" localSheetId="11">#REF!</definedName>
    <definedName name="define10" localSheetId="2">#REF!</definedName>
    <definedName name="define10" localSheetId="4">#REF!</definedName>
    <definedName name="define10" localSheetId="5">#REF!</definedName>
    <definedName name="define10" localSheetId="6">#REF!</definedName>
    <definedName name="define10" localSheetId="8">#REF!</definedName>
    <definedName name="define10">#REF!</definedName>
    <definedName name="define11" localSheetId="10">#REF!</definedName>
    <definedName name="define11" localSheetId="11">#REF!</definedName>
    <definedName name="define11" localSheetId="2">#REF!</definedName>
    <definedName name="define11" localSheetId="4">#REF!</definedName>
    <definedName name="define11" localSheetId="5">#REF!</definedName>
    <definedName name="define11" localSheetId="6">#REF!</definedName>
    <definedName name="define11" localSheetId="8">#REF!</definedName>
    <definedName name="define11">#REF!</definedName>
    <definedName name="define12" localSheetId="10">#REF!</definedName>
    <definedName name="define12" localSheetId="5">#REF!</definedName>
    <definedName name="define12" localSheetId="8">#REF!</definedName>
    <definedName name="define12">#REF!</definedName>
    <definedName name="define2" localSheetId="10">#REF!</definedName>
    <definedName name="define2" localSheetId="11">#REF!</definedName>
    <definedName name="define2" localSheetId="2">#REF!</definedName>
    <definedName name="define2" localSheetId="4">#REF!</definedName>
    <definedName name="define2" localSheetId="5">#REF!</definedName>
    <definedName name="define2" localSheetId="6">#REF!</definedName>
    <definedName name="define2" localSheetId="8">#REF!</definedName>
    <definedName name="define2">#REF!</definedName>
    <definedName name="define3" localSheetId="10">#REF!</definedName>
    <definedName name="define3" localSheetId="11">#REF!</definedName>
    <definedName name="define3" localSheetId="2">#REF!</definedName>
    <definedName name="define3" localSheetId="4">#REF!</definedName>
    <definedName name="define3" localSheetId="5">#REF!</definedName>
    <definedName name="define3" localSheetId="6">#REF!</definedName>
    <definedName name="define3" localSheetId="8">#REF!</definedName>
    <definedName name="define3">#REF!</definedName>
    <definedName name="define4" localSheetId="10">#REF!</definedName>
    <definedName name="define4" localSheetId="11">#REF!</definedName>
    <definedName name="define4" localSheetId="2">#REF!</definedName>
    <definedName name="define4" localSheetId="4">#REF!</definedName>
    <definedName name="define4" localSheetId="5">#REF!</definedName>
    <definedName name="define4" localSheetId="6">#REF!</definedName>
    <definedName name="define4" localSheetId="8">#REF!</definedName>
    <definedName name="define4">#REF!</definedName>
    <definedName name="define5" localSheetId="10">#REF!</definedName>
    <definedName name="define5" localSheetId="11">#REF!</definedName>
    <definedName name="define5" localSheetId="2">#REF!</definedName>
    <definedName name="define5" localSheetId="4">#REF!</definedName>
    <definedName name="define5" localSheetId="5">#REF!</definedName>
    <definedName name="define5" localSheetId="6">#REF!</definedName>
    <definedName name="define5" localSheetId="8">#REF!</definedName>
    <definedName name="define5">#REF!</definedName>
    <definedName name="define6" localSheetId="10">#REF!</definedName>
    <definedName name="define6" localSheetId="11">#REF!</definedName>
    <definedName name="define6" localSheetId="2">#REF!</definedName>
    <definedName name="define6" localSheetId="4">#REF!</definedName>
    <definedName name="define6" localSheetId="5">#REF!</definedName>
    <definedName name="define6" localSheetId="6">#REF!</definedName>
    <definedName name="define6" localSheetId="8">#REF!</definedName>
    <definedName name="define6">#REF!</definedName>
    <definedName name="define7" localSheetId="10">#REF!</definedName>
    <definedName name="define7" localSheetId="11">#REF!</definedName>
    <definedName name="define7" localSheetId="2">#REF!</definedName>
    <definedName name="define7" localSheetId="4">#REF!</definedName>
    <definedName name="define7" localSheetId="5">#REF!</definedName>
    <definedName name="define7" localSheetId="6">#REF!</definedName>
    <definedName name="define7" localSheetId="8">#REF!</definedName>
    <definedName name="define7">#REF!</definedName>
    <definedName name="define8" localSheetId="10">#REF!</definedName>
    <definedName name="define8" localSheetId="11">#REF!</definedName>
    <definedName name="define8" localSheetId="2">#REF!</definedName>
    <definedName name="define8" localSheetId="4">#REF!</definedName>
    <definedName name="define8" localSheetId="5">#REF!</definedName>
    <definedName name="define8" localSheetId="6">#REF!</definedName>
    <definedName name="define8" localSheetId="8">#REF!</definedName>
    <definedName name="define8">#REF!</definedName>
    <definedName name="define9" localSheetId="10">#REF!</definedName>
    <definedName name="define9" localSheetId="11">#REF!</definedName>
    <definedName name="define9" localSheetId="2">#REF!</definedName>
    <definedName name="define9" localSheetId="4">#REF!</definedName>
    <definedName name="define9" localSheetId="5">#REF!</definedName>
    <definedName name="define9" localSheetId="6">#REF!</definedName>
    <definedName name="define9" localSheetId="8">#REF!</definedName>
    <definedName name="define9">#REF!</definedName>
    <definedName name="_xlnm.Print_Area" localSheetId="1">'1-اطلاعات ثبتی'!$A$1:$F$16</definedName>
    <definedName name="_xlnm.Print_Area" localSheetId="10">'10- اطلاعات اختراع ها و پتنت ها'!$A$1:$W$42</definedName>
    <definedName name="_xlnm.Print_Area" localSheetId="12">'12-پیشنهادات و انتقادات'!$A$1:$D$11</definedName>
    <definedName name="_xlnm.Print_Area" localSheetId="2">'2-اطلاعات تماس'!$A$1:$E$6</definedName>
    <definedName name="_xlnm.Print_Area" localSheetId="3">'3-سوالات کیفی'!$A$1:$I$16</definedName>
    <definedName name="_xlnm.Print_Area" localSheetId="4">'4-اطلاعات هیئت مؤسس-مدیره-سهمدا'!$A$1:$M$28</definedName>
    <definedName name="_xlnm.Print_Area" localSheetId="5">'5-اطلاعات کلیه پرسنل'!$A$1:$X$1004</definedName>
    <definedName name="_xlnm.Print_Area" localSheetId="6">'6-اطلاعات کلیه محصولات - خدمات'!$A$1:$AD$202</definedName>
    <definedName name="_xlnm.Print_Area" localSheetId="9">'9-اطلاعات مالی'!$A$1:$E$29</definedName>
    <definedName name="_xlnm.Print_Area" localSheetId="0">راهنما!$A$1:$E$15</definedName>
    <definedName name="ابابابابابببا">#REF!</definedName>
    <definedName name="تاتاتاتااا">#REF!</definedName>
    <definedName name="ش" localSheetId="10">#REF!</definedName>
    <definedName name="ش" localSheetId="8">#REF!</definedName>
    <definedName name="ش" localSheetId="9">#REF!</definedName>
    <definedName name="ش">#REF!</definedName>
    <definedName name="شش" localSheetId="10">#REF!</definedName>
    <definedName name="شش" localSheetId="8">#REF!</definedName>
    <definedName name="شش">#REF!</definedName>
    <definedName name="نتنتنت">#REF!</definedName>
  </definedNames>
  <calcPr calcId="162913"/>
</workbook>
</file>

<file path=xl/calcChain.xml><?xml version="1.0" encoding="utf-8"?>
<calcChain xmlns="http://schemas.openxmlformats.org/spreadsheetml/2006/main">
  <c r="K3" i="35" l="1"/>
  <c r="K4" i="35"/>
  <c r="K5" i="35"/>
  <c r="K6" i="35"/>
  <c r="K7" i="35"/>
  <c r="K8" i="35"/>
  <c r="K9" i="35"/>
  <c r="K10" i="35"/>
  <c r="K11" i="35"/>
  <c r="K12" i="35"/>
  <c r="K13" i="35"/>
  <c r="K14" i="35"/>
  <c r="K15" i="35"/>
  <c r="K16" i="35"/>
  <c r="K17" i="35"/>
  <c r="K18" i="35"/>
  <c r="K19" i="35"/>
  <c r="K20" i="35"/>
  <c r="K21" i="35"/>
  <c r="K22" i="35"/>
  <c r="K23" i="35"/>
  <c r="K24" i="35"/>
  <c r="K25" i="35"/>
  <c r="K26" i="35"/>
  <c r="K27" i="35"/>
  <c r="K28" i="35"/>
  <c r="K29" i="35"/>
  <c r="C3" i="57" l="1"/>
  <c r="M3" i="57" s="1"/>
  <c r="B3" i="57"/>
  <c r="C86" i="54"/>
  <c r="F37" i="54" l="1"/>
  <c r="F36" i="54"/>
  <c r="F35" i="54"/>
  <c r="F34" i="54"/>
  <c r="F33" i="54"/>
  <c r="F32" i="54"/>
  <c r="D39" i="54"/>
  <c r="D38" i="54"/>
  <c r="D37" i="54"/>
  <c r="D36" i="54"/>
  <c r="D35" i="54"/>
  <c r="D34" i="54"/>
  <c r="D33" i="54"/>
  <c r="D32" i="54"/>
  <c r="M22" i="54"/>
  <c r="M21" i="54"/>
  <c r="M18" i="54"/>
  <c r="M17" i="54"/>
  <c r="M16" i="54"/>
  <c r="M15" i="54"/>
  <c r="M14" i="54"/>
  <c r="M13" i="54"/>
  <c r="M12" i="54"/>
  <c r="M11" i="54"/>
  <c r="M10" i="54"/>
  <c r="M9" i="54"/>
  <c r="M8" i="54"/>
  <c r="M7" i="54"/>
  <c r="M6" i="54"/>
  <c r="M5" i="54"/>
  <c r="C17" i="54"/>
  <c r="AD4" i="57"/>
  <c r="AD5" i="57"/>
  <c r="AD6" i="57"/>
  <c r="AD7" i="57"/>
  <c r="AD8" i="57"/>
  <c r="AD9" i="57"/>
  <c r="AD10" i="57"/>
  <c r="AD11" i="57"/>
  <c r="AD12" i="57"/>
  <c r="AD13" i="57"/>
  <c r="AD14" i="57"/>
  <c r="AD15" i="57"/>
  <c r="AD16" i="57"/>
  <c r="AD17" i="57"/>
  <c r="AD18" i="57"/>
  <c r="AD19" i="57"/>
  <c r="AD20" i="57"/>
  <c r="AD21" i="57"/>
  <c r="AD22" i="57"/>
  <c r="AD23" i="57"/>
  <c r="AD24" i="57"/>
  <c r="AD25" i="57"/>
  <c r="AD26" i="57"/>
  <c r="AD27" i="57"/>
  <c r="AD28" i="57"/>
  <c r="AD29" i="57"/>
  <c r="AD30" i="57"/>
  <c r="AD31" i="57"/>
  <c r="AD32" i="57"/>
  <c r="AD33" i="57"/>
  <c r="AD34" i="57"/>
  <c r="AD35" i="57"/>
  <c r="AD36" i="57"/>
  <c r="AD37" i="57"/>
  <c r="AD38" i="57"/>
  <c r="AD39" i="57"/>
  <c r="AD40" i="57"/>
  <c r="AD41" i="57"/>
  <c r="AD42" i="57"/>
  <c r="AD43" i="57"/>
  <c r="AD44" i="57"/>
  <c r="AD45" i="57"/>
  <c r="AD46" i="57"/>
  <c r="AD47" i="57"/>
  <c r="AD48" i="57"/>
  <c r="AD49" i="57"/>
  <c r="AD50" i="57"/>
  <c r="AD51" i="57"/>
  <c r="AD52" i="57"/>
  <c r="AD53" i="57"/>
  <c r="AD54" i="57"/>
  <c r="AD55" i="57"/>
  <c r="AD56" i="57"/>
  <c r="AD57" i="57"/>
  <c r="AD58" i="57"/>
  <c r="AD59" i="57"/>
  <c r="AD60" i="57"/>
  <c r="AD61" i="57"/>
  <c r="AD62" i="57"/>
  <c r="AD63" i="57"/>
  <c r="AD64" i="57"/>
  <c r="AD65" i="57"/>
  <c r="AD66" i="57"/>
  <c r="AD67" i="57"/>
  <c r="AD68" i="57"/>
  <c r="AD69" i="57"/>
  <c r="AD70" i="57"/>
  <c r="AD71" i="57"/>
  <c r="AD72" i="57"/>
  <c r="AD73" i="57"/>
  <c r="AD74" i="57"/>
  <c r="AD75" i="57"/>
  <c r="AD76" i="57"/>
  <c r="AD77" i="57"/>
  <c r="AD78" i="57"/>
  <c r="AD79" i="57"/>
  <c r="AD80" i="57"/>
  <c r="AD81" i="57"/>
  <c r="AD82" i="57"/>
  <c r="AD83" i="57"/>
  <c r="AD84" i="57"/>
  <c r="AD85" i="57"/>
  <c r="AD86" i="57"/>
  <c r="AD87" i="57"/>
  <c r="AD88" i="57"/>
  <c r="AD89" i="57"/>
  <c r="AD90" i="57"/>
  <c r="AD91" i="57"/>
  <c r="AD92" i="57"/>
  <c r="AD93" i="57"/>
  <c r="AD94" i="57"/>
  <c r="AD95" i="57"/>
  <c r="AD96" i="57"/>
  <c r="AD97" i="57"/>
  <c r="AD98" i="57"/>
  <c r="AD99" i="57"/>
  <c r="AD100" i="57"/>
  <c r="AD101" i="57"/>
  <c r="AD102" i="57"/>
  <c r="AD103" i="57"/>
  <c r="AD104" i="57"/>
  <c r="AD105" i="57"/>
  <c r="AD106" i="57"/>
  <c r="AD107" i="57"/>
  <c r="AD108" i="57"/>
  <c r="AD109" i="57"/>
  <c r="AD110" i="57"/>
  <c r="AD111" i="57"/>
  <c r="AD112" i="57"/>
  <c r="AD113" i="57"/>
  <c r="AD114" i="57"/>
  <c r="AD115" i="57"/>
  <c r="AD116" i="57"/>
  <c r="AD117" i="57"/>
  <c r="AD118" i="57"/>
  <c r="AD119" i="57"/>
  <c r="AD120" i="57"/>
  <c r="AD121" i="57"/>
  <c r="AD122" i="57"/>
  <c r="AD123" i="57"/>
  <c r="AD124" i="57"/>
  <c r="AD125" i="57"/>
  <c r="AD126" i="57"/>
  <c r="AD127" i="57"/>
  <c r="AD128" i="57"/>
  <c r="AD129" i="57"/>
  <c r="AD130" i="57"/>
  <c r="AD131" i="57"/>
  <c r="AD132" i="57"/>
  <c r="AD133" i="57"/>
  <c r="AD134" i="57"/>
  <c r="AD135" i="57"/>
  <c r="AD136" i="57"/>
  <c r="AD137" i="57"/>
  <c r="AD138" i="57"/>
  <c r="AD139" i="57"/>
  <c r="AD140" i="57"/>
  <c r="AD141" i="57"/>
  <c r="AD142" i="57"/>
  <c r="AD143" i="57"/>
  <c r="AD144" i="57"/>
  <c r="AD145" i="57"/>
  <c r="AD146" i="57"/>
  <c r="AD147" i="57"/>
  <c r="AD148" i="57"/>
  <c r="AD149" i="57"/>
  <c r="AD150" i="57"/>
  <c r="AD151" i="57"/>
  <c r="AD152" i="57"/>
  <c r="AD153" i="57"/>
  <c r="AD154" i="57"/>
  <c r="AD155" i="57"/>
  <c r="AD156" i="57"/>
  <c r="AD157" i="57"/>
  <c r="AD158" i="57"/>
  <c r="AD159" i="57"/>
  <c r="AD160" i="57"/>
  <c r="AD161" i="57"/>
  <c r="AD162" i="57"/>
  <c r="AD163" i="57"/>
  <c r="AD164" i="57"/>
  <c r="AD165" i="57"/>
  <c r="AD166" i="57"/>
  <c r="AD167" i="57"/>
  <c r="AD168" i="57"/>
  <c r="AD169" i="57"/>
  <c r="AD170" i="57"/>
  <c r="AD171" i="57"/>
  <c r="AD172" i="57"/>
  <c r="AD173" i="57"/>
  <c r="AD174" i="57"/>
  <c r="AD175" i="57"/>
  <c r="AD176" i="57"/>
  <c r="AD177" i="57"/>
  <c r="AD178" i="57"/>
  <c r="AD179" i="57"/>
  <c r="AD180" i="57"/>
  <c r="AD181" i="57"/>
  <c r="AD182" i="57"/>
  <c r="AD183" i="57"/>
  <c r="AD184" i="57"/>
  <c r="AD185" i="57"/>
  <c r="AD186" i="57"/>
  <c r="AD187" i="57"/>
  <c r="AD188" i="57"/>
  <c r="AD189" i="57"/>
  <c r="AD190" i="57"/>
  <c r="AD191" i="57"/>
  <c r="AD192" i="57"/>
  <c r="AD193" i="57"/>
  <c r="AD194" i="57"/>
  <c r="AD195" i="57"/>
  <c r="AD196" i="57"/>
  <c r="AD197" i="57"/>
  <c r="AD198" i="57"/>
  <c r="AD199" i="57"/>
  <c r="AD200" i="57"/>
  <c r="AD201" i="57"/>
  <c r="AD202" i="57"/>
  <c r="AD203" i="57"/>
  <c r="AD204" i="57"/>
  <c r="AD205" i="57"/>
  <c r="AD206" i="57"/>
  <c r="AD207" i="57"/>
  <c r="AD208" i="57"/>
  <c r="AD209" i="57"/>
  <c r="AD210" i="57"/>
  <c r="AD211" i="57"/>
  <c r="AD212" i="57"/>
  <c r="AD213" i="57"/>
  <c r="AD214" i="57"/>
  <c r="AD215" i="57"/>
  <c r="AD216" i="57"/>
  <c r="AD217" i="57"/>
  <c r="AD218" i="57"/>
  <c r="AD219" i="57"/>
  <c r="AD220" i="57"/>
  <c r="AD221" i="57"/>
  <c r="AD222" i="57"/>
  <c r="AD223" i="57"/>
  <c r="AD224" i="57"/>
  <c r="AD225" i="57"/>
  <c r="AD226" i="57"/>
  <c r="AD227" i="57"/>
  <c r="AD228" i="57"/>
  <c r="AD229" i="57"/>
  <c r="AD230" i="57"/>
  <c r="AD231" i="57"/>
  <c r="AD232" i="57"/>
  <c r="AD233" i="57"/>
  <c r="AD234" i="57"/>
  <c r="AD235" i="57"/>
  <c r="AD236" i="57"/>
  <c r="AD237" i="57"/>
  <c r="AD238" i="57"/>
  <c r="AD239" i="57"/>
  <c r="AD240" i="57"/>
  <c r="AD241" i="57"/>
  <c r="AD242" i="57"/>
  <c r="AD243" i="57"/>
  <c r="AD244" i="57"/>
  <c r="AD245" i="57"/>
  <c r="AD246" i="57"/>
  <c r="AD247" i="57"/>
  <c r="AD248" i="57"/>
  <c r="AD249" i="57"/>
  <c r="AD250" i="57"/>
  <c r="AD251" i="57"/>
  <c r="AD252" i="57"/>
  <c r="AD253" i="57"/>
  <c r="AD254" i="57"/>
  <c r="AD255" i="57"/>
  <c r="AD256" i="57"/>
  <c r="AD257" i="57"/>
  <c r="AD258" i="57"/>
  <c r="AD259" i="57"/>
  <c r="AD260" i="57"/>
  <c r="AD261" i="57"/>
  <c r="AD262" i="57"/>
  <c r="AD263" i="57"/>
  <c r="AD264" i="57"/>
  <c r="AD265" i="57"/>
  <c r="AD266" i="57"/>
  <c r="AD267" i="57"/>
  <c r="AD268" i="57"/>
  <c r="AD269" i="57"/>
  <c r="AD270" i="57"/>
  <c r="AD271" i="57"/>
  <c r="AD272" i="57"/>
  <c r="AD273" i="57"/>
  <c r="AD274" i="57"/>
  <c r="AD275" i="57"/>
  <c r="AD276" i="57"/>
  <c r="AD277" i="57"/>
  <c r="AD278" i="57"/>
  <c r="AD279" i="57"/>
  <c r="AD280" i="57"/>
  <c r="AD281" i="57"/>
  <c r="AD282" i="57"/>
  <c r="AD283" i="57"/>
  <c r="AD284" i="57"/>
  <c r="AD285" i="57"/>
  <c r="AD286" i="57"/>
  <c r="AD287" i="57"/>
  <c r="AD288" i="57"/>
  <c r="AD289" i="57"/>
  <c r="AD290" i="57"/>
  <c r="AD291" i="57"/>
  <c r="AD292" i="57"/>
  <c r="AD293" i="57"/>
  <c r="AD294" i="57"/>
  <c r="AD295" i="57"/>
  <c r="AD296" i="57"/>
  <c r="AD297" i="57"/>
  <c r="AD298" i="57"/>
  <c r="AD299" i="57"/>
  <c r="AD300" i="57"/>
  <c r="AD301" i="57"/>
  <c r="AD302" i="57"/>
  <c r="AD303" i="57"/>
  <c r="AD304" i="57"/>
  <c r="AD305" i="57"/>
  <c r="AD306" i="57"/>
  <c r="AD307" i="57"/>
  <c r="AD308" i="57"/>
  <c r="AD309" i="57"/>
  <c r="AD310" i="57"/>
  <c r="AD311" i="57"/>
  <c r="AD312" i="57"/>
  <c r="AD313" i="57"/>
  <c r="AD314" i="57"/>
  <c r="AD315" i="57"/>
  <c r="AD316" i="57"/>
  <c r="AD317" i="57"/>
  <c r="AD318" i="57"/>
  <c r="AD319" i="57"/>
  <c r="AD320" i="57"/>
  <c r="AD321" i="57"/>
  <c r="AD322" i="57"/>
  <c r="AD323" i="57"/>
  <c r="AD324" i="57"/>
  <c r="AD325" i="57"/>
  <c r="AD326" i="57"/>
  <c r="AD327" i="57"/>
  <c r="AD328" i="57"/>
  <c r="AD329" i="57"/>
  <c r="AD330" i="57"/>
  <c r="AD331" i="57"/>
  <c r="AD332" i="57"/>
  <c r="AD333" i="57"/>
  <c r="AD334" i="57"/>
  <c r="AD335" i="57"/>
  <c r="AD336" i="57"/>
  <c r="AD337" i="57"/>
  <c r="AD338" i="57"/>
  <c r="AD339" i="57"/>
  <c r="AD340" i="57"/>
  <c r="AD341" i="57"/>
  <c r="AD342" i="57"/>
  <c r="AD343" i="57"/>
  <c r="AD344" i="57"/>
  <c r="AD345" i="57"/>
  <c r="AD346" i="57"/>
  <c r="AD347" i="57"/>
  <c r="AD348" i="57"/>
  <c r="AD349" i="57"/>
  <c r="AD350" i="57"/>
  <c r="AD351" i="57"/>
  <c r="AD352" i="57"/>
  <c r="AD353" i="57"/>
  <c r="AD354" i="57"/>
  <c r="AD355" i="57"/>
  <c r="AD356" i="57"/>
  <c r="AD357" i="57"/>
  <c r="AD358" i="57"/>
  <c r="AD359" i="57"/>
  <c r="AD360" i="57"/>
  <c r="AD361" i="57"/>
  <c r="AD362" i="57"/>
  <c r="AD363" i="57"/>
  <c r="AD364" i="57"/>
  <c r="AD365" i="57"/>
  <c r="AD366" i="57"/>
  <c r="AD367" i="57"/>
  <c r="AD368" i="57"/>
  <c r="AD369" i="57"/>
  <c r="AD370" i="57"/>
  <c r="AD371" i="57"/>
  <c r="AD372" i="57"/>
  <c r="AD373" i="57"/>
  <c r="AD374" i="57"/>
  <c r="AD375" i="57"/>
  <c r="AD376" i="57"/>
  <c r="AD377" i="57"/>
  <c r="AD378" i="57"/>
  <c r="AD379" i="57"/>
  <c r="AD380" i="57"/>
  <c r="AD381" i="57"/>
  <c r="AD382" i="57"/>
  <c r="AD383" i="57"/>
  <c r="AD384" i="57"/>
  <c r="AD385" i="57"/>
  <c r="AD386" i="57"/>
  <c r="AD387" i="57"/>
  <c r="AD388" i="57"/>
  <c r="AD389" i="57"/>
  <c r="AD390" i="57"/>
  <c r="AD391" i="57"/>
  <c r="AD392" i="57"/>
  <c r="AD393" i="57"/>
  <c r="AD394" i="57"/>
  <c r="AD395" i="57"/>
  <c r="AD396" i="57"/>
  <c r="AD397" i="57"/>
  <c r="AD398" i="57"/>
  <c r="AD399" i="57"/>
  <c r="AD400" i="57"/>
  <c r="AD401" i="57"/>
  <c r="AD402" i="57"/>
  <c r="AD403" i="57"/>
  <c r="AD404" i="57"/>
  <c r="AD405" i="57"/>
  <c r="AD406" i="57"/>
  <c r="AD407" i="57"/>
  <c r="AD408" i="57"/>
  <c r="AD409" i="57"/>
  <c r="AD410" i="57"/>
  <c r="AD411" i="57"/>
  <c r="AD412" i="57"/>
  <c r="AD413" i="57"/>
  <c r="AD414" i="57"/>
  <c r="AD415" i="57"/>
  <c r="AD416" i="57"/>
  <c r="AD417" i="57"/>
  <c r="AD418" i="57"/>
  <c r="AD419" i="57"/>
  <c r="AD420" i="57"/>
  <c r="AD421" i="57"/>
  <c r="AD422" i="57"/>
  <c r="AD423" i="57"/>
  <c r="AD424" i="57"/>
  <c r="AD425" i="57"/>
  <c r="AD426" i="57"/>
  <c r="AD427" i="57"/>
  <c r="AD428" i="57"/>
  <c r="AD429" i="57"/>
  <c r="AD430" i="57"/>
  <c r="AD431" i="57"/>
  <c r="AD432" i="57"/>
  <c r="AD433" i="57"/>
  <c r="AD434" i="57"/>
  <c r="AD435" i="57"/>
  <c r="AD436" i="57"/>
  <c r="AD437" i="57"/>
  <c r="AD438" i="57"/>
  <c r="AD439" i="57"/>
  <c r="AD440" i="57"/>
  <c r="AD441" i="57"/>
  <c r="AD442" i="57"/>
  <c r="AD443" i="57"/>
  <c r="AD444" i="57"/>
  <c r="AD445" i="57"/>
  <c r="AD446" i="57"/>
  <c r="AD447" i="57"/>
  <c r="AD448" i="57"/>
  <c r="AD449" i="57"/>
  <c r="AD450" i="57"/>
  <c r="AD451" i="57"/>
  <c r="AD452" i="57"/>
  <c r="AD453" i="57"/>
  <c r="AD454" i="57"/>
  <c r="AD455" i="57"/>
  <c r="AD456" i="57"/>
  <c r="AD457" i="57"/>
  <c r="AD458" i="57"/>
  <c r="AD459" i="57"/>
  <c r="AD460" i="57"/>
  <c r="AD461" i="57"/>
  <c r="AD462" i="57"/>
  <c r="AD463" i="57"/>
  <c r="AD464" i="57"/>
  <c r="AD465" i="57"/>
  <c r="AD466" i="57"/>
  <c r="AD467" i="57"/>
  <c r="AD468" i="57"/>
  <c r="AD469" i="57"/>
  <c r="AD470" i="57"/>
  <c r="AD471" i="57"/>
  <c r="AD472" i="57"/>
  <c r="AD473" i="57"/>
  <c r="AD474" i="57"/>
  <c r="AD475" i="57"/>
  <c r="AD476" i="57"/>
  <c r="AD477" i="57"/>
  <c r="AD478" i="57"/>
  <c r="AD479" i="57"/>
  <c r="AD480" i="57"/>
  <c r="AD481" i="57"/>
  <c r="AD482" i="57"/>
  <c r="AD483" i="57"/>
  <c r="AD484" i="57"/>
  <c r="AD485" i="57"/>
  <c r="AD486" i="57"/>
  <c r="AD487" i="57"/>
  <c r="AD488" i="57"/>
  <c r="AD489" i="57"/>
  <c r="AD490" i="57"/>
  <c r="AD491" i="57"/>
  <c r="AD492" i="57"/>
  <c r="AD493" i="57"/>
  <c r="AD494" i="57"/>
  <c r="AD495" i="57"/>
  <c r="AD496" i="57"/>
  <c r="AD497" i="57"/>
  <c r="AD498" i="57"/>
  <c r="AD499" i="57"/>
  <c r="AD500" i="57"/>
  <c r="AD501" i="57"/>
  <c r="AD502" i="57"/>
  <c r="AD503" i="57"/>
  <c r="AD504" i="57"/>
  <c r="AD505" i="57"/>
  <c r="AD506" i="57"/>
  <c r="AD507" i="57"/>
  <c r="AD508" i="57"/>
  <c r="AD509" i="57"/>
  <c r="AD510" i="57"/>
  <c r="AD511" i="57"/>
  <c r="AD512" i="57"/>
  <c r="AD513" i="57"/>
  <c r="AD514" i="57"/>
  <c r="AD515" i="57"/>
  <c r="AD516" i="57"/>
  <c r="AD517" i="57"/>
  <c r="AD518" i="57"/>
  <c r="AD519" i="57"/>
  <c r="AD520" i="57"/>
  <c r="AD521" i="57"/>
  <c r="AD522" i="57"/>
  <c r="AD523" i="57"/>
  <c r="AD524" i="57"/>
  <c r="AD525" i="57"/>
  <c r="AD526" i="57"/>
  <c r="AD527" i="57"/>
  <c r="AD528" i="57"/>
  <c r="AD529" i="57"/>
  <c r="AD530" i="57"/>
  <c r="AD531" i="57"/>
  <c r="AD532" i="57"/>
  <c r="AD533" i="57"/>
  <c r="AD534" i="57"/>
  <c r="AD535" i="57"/>
  <c r="AD536" i="57"/>
  <c r="AD537" i="57"/>
  <c r="AD538" i="57"/>
  <c r="AD539" i="57"/>
  <c r="AD540" i="57"/>
  <c r="AD541" i="57"/>
  <c r="AD542" i="57"/>
  <c r="AD543" i="57"/>
  <c r="AD544" i="57"/>
  <c r="AD545" i="57"/>
  <c r="AD546" i="57"/>
  <c r="AD547" i="57"/>
  <c r="AD548" i="57"/>
  <c r="AD549" i="57"/>
  <c r="AD550" i="57"/>
  <c r="AD551" i="57"/>
  <c r="AD552" i="57"/>
  <c r="AD553" i="57"/>
  <c r="AD554" i="57"/>
  <c r="AD555" i="57"/>
  <c r="AD556" i="57"/>
  <c r="AD557" i="57"/>
  <c r="AD558" i="57"/>
  <c r="AD559" i="57"/>
  <c r="AD560" i="57"/>
  <c r="AD561" i="57"/>
  <c r="AD562" i="57"/>
  <c r="AD563" i="57"/>
  <c r="AD564" i="57"/>
  <c r="AD565" i="57"/>
  <c r="AD566" i="57"/>
  <c r="AD567" i="57"/>
  <c r="AD568" i="57"/>
  <c r="AD569" i="57"/>
  <c r="AD570" i="57"/>
  <c r="AD571" i="57"/>
  <c r="AD572" i="57"/>
  <c r="AD573" i="57"/>
  <c r="AD574" i="57"/>
  <c r="AD575" i="57"/>
  <c r="AD576" i="57"/>
  <c r="AD577" i="57"/>
  <c r="AD578" i="57"/>
  <c r="AD579" i="57"/>
  <c r="AD580" i="57"/>
  <c r="AD581" i="57"/>
  <c r="AD582" i="57"/>
  <c r="AD583" i="57"/>
  <c r="AD584" i="57"/>
  <c r="AD585" i="57"/>
  <c r="AD586" i="57"/>
  <c r="AD587" i="57"/>
  <c r="AD588" i="57"/>
  <c r="AD589" i="57"/>
  <c r="AD590" i="57"/>
  <c r="AD591" i="57"/>
  <c r="AD592" i="57"/>
  <c r="AD593" i="57"/>
  <c r="AD594" i="57"/>
  <c r="AD595" i="57"/>
  <c r="AD596" i="57"/>
  <c r="AD597" i="57"/>
  <c r="AD598" i="57"/>
  <c r="AD599" i="57"/>
  <c r="AD600" i="57"/>
  <c r="AD601" i="57"/>
  <c r="AD602" i="57"/>
  <c r="AD603" i="57"/>
  <c r="AD604" i="57"/>
  <c r="AD605" i="57"/>
  <c r="AD606" i="57"/>
  <c r="AD607" i="57"/>
  <c r="AD608" i="57"/>
  <c r="AD609" i="57"/>
  <c r="AD610" i="57"/>
  <c r="AD611" i="57"/>
  <c r="AD612" i="57"/>
  <c r="AD613" i="57"/>
  <c r="AD614" i="57"/>
  <c r="AD615" i="57"/>
  <c r="AD616" i="57"/>
  <c r="AD617" i="57"/>
  <c r="AD618" i="57"/>
  <c r="AD619" i="57"/>
  <c r="AD620" i="57"/>
  <c r="AD621" i="57"/>
  <c r="AD622" i="57"/>
  <c r="AD623" i="57"/>
  <c r="AD624" i="57"/>
  <c r="AD625" i="57"/>
  <c r="AD626" i="57"/>
  <c r="AD627" i="57"/>
  <c r="AD628" i="57"/>
  <c r="AD629" i="57"/>
  <c r="AD630" i="57"/>
  <c r="AD631" i="57"/>
  <c r="AD632" i="57"/>
  <c r="AD633" i="57"/>
  <c r="AD634" i="57"/>
  <c r="AD635" i="57"/>
  <c r="AD636" i="57"/>
  <c r="AD637" i="57"/>
  <c r="AD638" i="57"/>
  <c r="AD639" i="57"/>
  <c r="AD640" i="57"/>
  <c r="AD641" i="57"/>
  <c r="AD642" i="57"/>
  <c r="AD643" i="57"/>
  <c r="AD644" i="57"/>
  <c r="AD645" i="57"/>
  <c r="AD646" i="57"/>
  <c r="AD647" i="57"/>
  <c r="AD648" i="57"/>
  <c r="AD649" i="57"/>
  <c r="AD650" i="57"/>
  <c r="AD651" i="57"/>
  <c r="AD652" i="57"/>
  <c r="AD653" i="57"/>
  <c r="AD654" i="57"/>
  <c r="AD655" i="57"/>
  <c r="AD656" i="57"/>
  <c r="AD657" i="57"/>
  <c r="AD658" i="57"/>
  <c r="AD659" i="57"/>
  <c r="AD660" i="57"/>
  <c r="AD661" i="57"/>
  <c r="AD662" i="57"/>
  <c r="AD663" i="57"/>
  <c r="AD664" i="57"/>
  <c r="AD665" i="57"/>
  <c r="AD666" i="57"/>
  <c r="AD667" i="57"/>
  <c r="AD668" i="57"/>
  <c r="AD669" i="57"/>
  <c r="AD670" i="57"/>
  <c r="AD671" i="57"/>
  <c r="AD672" i="57"/>
  <c r="AD673" i="57"/>
  <c r="AD674" i="57"/>
  <c r="AD675" i="57"/>
  <c r="AD676" i="57"/>
  <c r="AD677" i="57"/>
  <c r="AD678" i="57"/>
  <c r="AD679" i="57"/>
  <c r="AD680" i="57"/>
  <c r="AD681" i="57"/>
  <c r="AD682" i="57"/>
  <c r="AD683" i="57"/>
  <c r="AD684" i="57"/>
  <c r="AD685" i="57"/>
  <c r="AD686" i="57"/>
  <c r="AD687" i="57"/>
  <c r="AD688" i="57"/>
  <c r="AD689" i="57"/>
  <c r="AD690" i="57"/>
  <c r="AD691" i="57"/>
  <c r="AD692" i="57"/>
  <c r="AD693" i="57"/>
  <c r="AD694" i="57"/>
  <c r="AD695" i="57"/>
  <c r="AD696" i="57"/>
  <c r="AD697" i="57"/>
  <c r="AD698" i="57"/>
  <c r="AD699" i="57"/>
  <c r="AD700" i="57"/>
  <c r="AD701" i="57"/>
  <c r="AD702" i="57"/>
  <c r="AD703" i="57"/>
  <c r="AD704" i="57"/>
  <c r="AD705" i="57"/>
  <c r="AD706" i="57"/>
  <c r="AD707" i="57"/>
  <c r="AD708" i="57"/>
  <c r="AD709" i="57"/>
  <c r="AD710" i="57"/>
  <c r="AD711" i="57"/>
  <c r="AD712" i="57"/>
  <c r="AD713" i="57"/>
  <c r="AD714" i="57"/>
  <c r="AD715" i="57"/>
  <c r="AD716" i="57"/>
  <c r="AD717" i="57"/>
  <c r="AD718" i="57"/>
  <c r="AD719" i="57"/>
  <c r="AD720" i="57"/>
  <c r="AD721" i="57"/>
  <c r="AD722" i="57"/>
  <c r="AD723" i="57"/>
  <c r="AD724" i="57"/>
  <c r="AD725" i="57"/>
  <c r="AD726" i="57"/>
  <c r="AD727" i="57"/>
  <c r="AD728" i="57"/>
  <c r="AD729" i="57"/>
  <c r="AD730" i="57"/>
  <c r="AD731" i="57"/>
  <c r="AD732" i="57"/>
  <c r="AD733" i="57"/>
  <c r="AD734" i="57"/>
  <c r="AD735" i="57"/>
  <c r="AD736" i="57"/>
  <c r="AD737" i="57"/>
  <c r="AD738" i="57"/>
  <c r="AD739" i="57"/>
  <c r="AD740" i="57"/>
  <c r="AD741" i="57"/>
  <c r="AD742" i="57"/>
  <c r="AD743" i="57"/>
  <c r="AD744" i="57"/>
  <c r="AD745" i="57"/>
  <c r="AD746" i="57"/>
  <c r="AD747" i="57"/>
  <c r="AD748" i="57"/>
  <c r="AD749" i="57"/>
  <c r="AD750" i="57"/>
  <c r="AD751" i="57"/>
  <c r="AD752" i="57"/>
  <c r="AD753" i="57"/>
  <c r="AD754" i="57"/>
  <c r="AD755" i="57"/>
  <c r="AD756" i="57"/>
  <c r="AD757" i="57"/>
  <c r="AD758" i="57"/>
  <c r="AD759" i="57"/>
  <c r="AD760" i="57"/>
  <c r="AD761" i="57"/>
  <c r="AD762" i="57"/>
  <c r="AD763" i="57"/>
  <c r="AD764" i="57"/>
  <c r="AD765" i="57"/>
  <c r="AD766" i="57"/>
  <c r="AD767" i="57"/>
  <c r="AD768" i="57"/>
  <c r="AD769" i="57"/>
  <c r="AD770" i="57"/>
  <c r="AD771" i="57"/>
  <c r="AD772" i="57"/>
  <c r="AD773" i="57"/>
  <c r="AD774" i="57"/>
  <c r="AD775" i="57"/>
  <c r="AD776" i="57"/>
  <c r="AD777" i="57"/>
  <c r="AD778" i="57"/>
  <c r="AD779" i="57"/>
  <c r="AD780" i="57"/>
  <c r="AD781" i="57"/>
  <c r="AD782" i="57"/>
  <c r="AD783" i="57"/>
  <c r="AD784" i="57"/>
  <c r="AD785" i="57"/>
  <c r="AD786" i="57"/>
  <c r="AD787" i="57"/>
  <c r="AD788" i="57"/>
  <c r="AD789" i="57"/>
  <c r="AD790" i="57"/>
  <c r="AD791" i="57"/>
  <c r="AD792" i="57"/>
  <c r="AD793" i="57"/>
  <c r="AD794" i="57"/>
  <c r="AD795" i="57"/>
  <c r="AD796" i="57"/>
  <c r="AD797" i="57"/>
  <c r="AD798" i="57"/>
  <c r="AD799" i="57"/>
  <c r="AD800" i="57"/>
  <c r="AD801" i="57"/>
  <c r="AD802" i="57"/>
  <c r="AD803" i="57"/>
  <c r="AD804" i="57"/>
  <c r="AD805" i="57"/>
  <c r="AD806" i="57"/>
  <c r="AD807" i="57"/>
  <c r="AD808" i="57"/>
  <c r="AD809" i="57"/>
  <c r="AD810" i="57"/>
  <c r="AD811" i="57"/>
  <c r="AD812" i="57"/>
  <c r="AD813" i="57"/>
  <c r="AD814" i="57"/>
  <c r="AD815" i="57"/>
  <c r="AD816" i="57"/>
  <c r="AD817" i="57"/>
  <c r="AD818" i="57"/>
  <c r="AD819" i="57"/>
  <c r="AD820" i="57"/>
  <c r="AD821" i="57"/>
  <c r="AD822" i="57"/>
  <c r="AD823" i="57"/>
  <c r="AD824" i="57"/>
  <c r="AD825" i="57"/>
  <c r="AD826" i="57"/>
  <c r="AD827" i="57"/>
  <c r="AD828" i="57"/>
  <c r="AD829" i="57"/>
  <c r="AD830" i="57"/>
  <c r="AD831" i="57"/>
  <c r="AD832" i="57"/>
  <c r="AD833" i="57"/>
  <c r="AD834" i="57"/>
  <c r="AD835" i="57"/>
  <c r="AD836" i="57"/>
  <c r="AD837" i="57"/>
  <c r="AD838" i="57"/>
  <c r="AD839" i="57"/>
  <c r="AD840" i="57"/>
  <c r="AD841" i="57"/>
  <c r="AD842" i="57"/>
  <c r="AD843" i="57"/>
  <c r="AD844" i="57"/>
  <c r="AD845" i="57"/>
  <c r="AD846" i="57"/>
  <c r="AD847" i="57"/>
  <c r="AD848" i="57"/>
  <c r="AD849" i="57"/>
  <c r="AD850" i="57"/>
  <c r="AD851" i="57"/>
  <c r="AD852" i="57"/>
  <c r="AD853" i="57"/>
  <c r="AD854" i="57"/>
  <c r="AD855" i="57"/>
  <c r="AD856" i="57"/>
  <c r="AD857" i="57"/>
  <c r="AD858" i="57"/>
  <c r="AD859" i="57"/>
  <c r="AD860" i="57"/>
  <c r="AD861" i="57"/>
  <c r="AD862" i="57"/>
  <c r="AD863" i="57"/>
  <c r="AD864" i="57"/>
  <c r="AD865" i="57"/>
  <c r="AD866" i="57"/>
  <c r="AD867" i="57"/>
  <c r="AD868" i="57"/>
  <c r="AD869" i="57"/>
  <c r="AD870" i="57"/>
  <c r="AD871" i="57"/>
  <c r="AD872" i="57"/>
  <c r="AD873" i="57"/>
  <c r="AD874" i="57"/>
  <c r="AD875" i="57"/>
  <c r="AD876" i="57"/>
  <c r="AD877" i="57"/>
  <c r="AD878" i="57"/>
  <c r="AD879" i="57"/>
  <c r="AD880" i="57"/>
  <c r="AD881" i="57"/>
  <c r="AD882" i="57"/>
  <c r="AD883" i="57"/>
  <c r="AD884" i="57"/>
  <c r="AD885" i="57"/>
  <c r="AD886" i="57"/>
  <c r="AD887" i="57"/>
  <c r="AD888" i="57"/>
  <c r="AD889" i="57"/>
  <c r="AD890" i="57"/>
  <c r="AD891" i="57"/>
  <c r="AD892" i="57"/>
  <c r="AD893" i="57"/>
  <c r="AD894" i="57"/>
  <c r="AD895" i="57"/>
  <c r="AD896" i="57"/>
  <c r="AD897" i="57"/>
  <c r="AD898" i="57"/>
  <c r="AD899" i="57"/>
  <c r="AD900" i="57"/>
  <c r="AD901" i="57"/>
  <c r="AD902" i="57"/>
  <c r="AD903" i="57"/>
  <c r="AD904" i="57"/>
  <c r="AD905" i="57"/>
  <c r="AD906" i="57"/>
  <c r="AD907" i="57"/>
  <c r="AD908" i="57"/>
  <c r="AD909" i="57"/>
  <c r="AD910" i="57"/>
  <c r="AD911" i="57"/>
  <c r="AD912" i="57"/>
  <c r="AD913" i="57"/>
  <c r="AD914" i="57"/>
  <c r="AD915" i="57"/>
  <c r="AD916" i="57"/>
  <c r="AD917" i="57"/>
  <c r="AD918" i="57"/>
  <c r="AD919" i="57"/>
  <c r="AD920" i="57"/>
  <c r="AD921" i="57"/>
  <c r="AD922" i="57"/>
  <c r="AD923" i="57"/>
  <c r="AD924" i="57"/>
  <c r="AD925" i="57"/>
  <c r="AD926" i="57"/>
  <c r="AD927" i="57"/>
  <c r="AD928" i="57"/>
  <c r="AD929" i="57"/>
  <c r="AD930" i="57"/>
  <c r="AD931" i="57"/>
  <c r="AD932" i="57"/>
  <c r="AD933" i="57"/>
  <c r="AD934" i="57"/>
  <c r="AD935" i="57"/>
  <c r="AD936" i="57"/>
  <c r="AD937" i="57"/>
  <c r="AD938" i="57"/>
  <c r="AD939" i="57"/>
  <c r="AD940" i="57"/>
  <c r="AD941" i="57"/>
  <c r="AD942" i="57"/>
  <c r="AD943" i="57"/>
  <c r="AD944" i="57"/>
  <c r="AD945" i="57"/>
  <c r="AD946" i="57"/>
  <c r="AD947" i="57"/>
  <c r="AD948" i="57"/>
  <c r="AD949" i="57"/>
  <c r="AD950" i="57"/>
  <c r="AD951" i="57"/>
  <c r="AD952" i="57"/>
  <c r="AD953" i="57"/>
  <c r="AD954" i="57"/>
  <c r="AD955" i="57"/>
  <c r="AD956" i="57"/>
  <c r="AD957" i="57"/>
  <c r="AD958" i="57"/>
  <c r="AD959" i="57"/>
  <c r="AD960" i="57"/>
  <c r="AD961" i="57"/>
  <c r="AD962" i="57"/>
  <c r="AD963" i="57"/>
  <c r="AD964" i="57"/>
  <c r="AD965" i="57"/>
  <c r="AD966" i="57"/>
  <c r="AD967" i="57"/>
  <c r="AD968" i="57"/>
  <c r="AD969" i="57"/>
  <c r="AD970" i="57"/>
  <c r="AD971" i="57"/>
  <c r="AD972" i="57"/>
  <c r="AD973" i="57"/>
  <c r="AD974" i="57"/>
  <c r="AD975" i="57"/>
  <c r="AD976" i="57"/>
  <c r="AD977" i="57"/>
  <c r="AD978" i="57"/>
  <c r="AD979" i="57"/>
  <c r="AD980" i="57"/>
  <c r="AD981" i="57"/>
  <c r="AD982" i="57"/>
  <c r="AD983" i="57"/>
  <c r="AD984" i="57"/>
  <c r="AD985" i="57"/>
  <c r="AD986" i="57"/>
  <c r="AD987" i="57"/>
  <c r="AD988" i="57"/>
  <c r="AD989" i="57"/>
  <c r="AD990" i="57"/>
  <c r="AD991" i="57"/>
  <c r="AD992" i="57"/>
  <c r="AD993" i="57"/>
  <c r="AD994" i="57"/>
  <c r="AD995" i="57"/>
  <c r="AD996" i="57"/>
  <c r="AD997" i="57"/>
  <c r="AD998" i="57"/>
  <c r="AD999" i="57"/>
  <c r="AD1000" i="57"/>
  <c r="AD1001" i="57"/>
  <c r="AD1002" i="57"/>
  <c r="AD3" i="57"/>
  <c r="AC203" i="57"/>
  <c r="AF203" i="57"/>
  <c r="AG203" i="57"/>
  <c r="AH203" i="57"/>
  <c r="AI203" i="57"/>
  <c r="AC204" i="57"/>
  <c r="AF204" i="57"/>
  <c r="AG204" i="57"/>
  <c r="AH204" i="57"/>
  <c r="AI204" i="57"/>
  <c r="AJ204" i="57"/>
  <c r="AC205" i="57"/>
  <c r="AF205" i="57"/>
  <c r="AG205" i="57"/>
  <c r="AH205" i="57"/>
  <c r="AI205" i="57"/>
  <c r="AC206" i="57"/>
  <c r="AF206" i="57"/>
  <c r="AG206" i="57"/>
  <c r="AH206" i="57"/>
  <c r="AI206" i="57"/>
  <c r="AC207" i="57"/>
  <c r="AF207" i="57"/>
  <c r="AG207" i="57"/>
  <c r="AH207" i="57"/>
  <c r="AI207" i="57"/>
  <c r="AC208" i="57"/>
  <c r="AF208" i="57"/>
  <c r="AG208" i="57"/>
  <c r="AH208" i="57"/>
  <c r="AI208" i="57"/>
  <c r="AJ208" i="57" s="1"/>
  <c r="AC209" i="57"/>
  <c r="AF209" i="57"/>
  <c r="AG209" i="57"/>
  <c r="AH209" i="57"/>
  <c r="AI209" i="57"/>
  <c r="AC210" i="57"/>
  <c r="AF210" i="57"/>
  <c r="AG210" i="57"/>
  <c r="AH210" i="57"/>
  <c r="AI210" i="57"/>
  <c r="AC211" i="57"/>
  <c r="AF211" i="57"/>
  <c r="AG211" i="57"/>
  <c r="AH211" i="57"/>
  <c r="AI211" i="57"/>
  <c r="AJ211" i="57"/>
  <c r="AC212" i="57"/>
  <c r="AF212" i="57"/>
  <c r="AG212" i="57"/>
  <c r="AH212" i="57"/>
  <c r="AI212" i="57"/>
  <c r="AC213" i="57"/>
  <c r="AF213" i="57"/>
  <c r="AG213" i="57"/>
  <c r="AH213" i="57"/>
  <c r="AI213" i="57"/>
  <c r="AC214" i="57"/>
  <c r="AF214" i="57"/>
  <c r="AG214" i="57"/>
  <c r="AH214" i="57"/>
  <c r="AI214" i="57"/>
  <c r="AC215" i="57"/>
  <c r="AF215" i="57"/>
  <c r="AG215" i="57"/>
  <c r="AH215" i="57"/>
  <c r="AI215" i="57"/>
  <c r="AJ215" i="57" s="1"/>
  <c r="AC216" i="57"/>
  <c r="AF216" i="57"/>
  <c r="AG216" i="57"/>
  <c r="AH216" i="57"/>
  <c r="AI216" i="57"/>
  <c r="AJ216" i="57" s="1"/>
  <c r="AC217" i="57"/>
  <c r="AF217" i="57"/>
  <c r="AG217" i="57"/>
  <c r="AH217" i="57"/>
  <c r="AI217" i="57"/>
  <c r="AC218" i="57"/>
  <c r="AF218" i="57"/>
  <c r="AG218" i="57"/>
  <c r="AH218" i="57"/>
  <c r="AI218" i="57"/>
  <c r="AC219" i="57"/>
  <c r="AF219" i="57"/>
  <c r="AG219" i="57"/>
  <c r="AH219" i="57"/>
  <c r="AI219" i="57"/>
  <c r="AC220" i="57"/>
  <c r="AF220" i="57"/>
  <c r="AG220" i="57"/>
  <c r="AH220" i="57"/>
  <c r="AI220" i="57"/>
  <c r="AJ220" i="57" s="1"/>
  <c r="AC221" i="57"/>
  <c r="AF221" i="57"/>
  <c r="AG221" i="57"/>
  <c r="AH221" i="57"/>
  <c r="AJ221" i="57" s="1"/>
  <c r="AI221" i="57"/>
  <c r="AC222" i="57"/>
  <c r="AF222" i="57"/>
  <c r="AG222" i="57"/>
  <c r="AH222" i="57"/>
  <c r="AI222" i="57"/>
  <c r="AJ222" i="57" s="1"/>
  <c r="AC223" i="57"/>
  <c r="AF223" i="57"/>
  <c r="AG223" i="57"/>
  <c r="AH223" i="57"/>
  <c r="AI223" i="57"/>
  <c r="AC224" i="57"/>
  <c r="AF224" i="57"/>
  <c r="AG224" i="57"/>
  <c r="AH224" i="57"/>
  <c r="AI224" i="57"/>
  <c r="AC225" i="57"/>
  <c r="AF225" i="57"/>
  <c r="AG225" i="57"/>
  <c r="AH225" i="57"/>
  <c r="AJ225" i="57" s="1"/>
  <c r="AI225" i="57"/>
  <c r="AC226" i="57"/>
  <c r="AF226" i="57"/>
  <c r="AG226" i="57"/>
  <c r="AH226" i="57"/>
  <c r="AI226" i="57"/>
  <c r="AJ226" i="57" s="1"/>
  <c r="AC227" i="57"/>
  <c r="AF227" i="57"/>
  <c r="AG227" i="57"/>
  <c r="AH227" i="57"/>
  <c r="AI227" i="57"/>
  <c r="AJ227" i="57" s="1"/>
  <c r="AC228" i="57"/>
  <c r="AF228" i="57"/>
  <c r="AG228" i="57"/>
  <c r="AH228" i="57"/>
  <c r="AJ228" i="57" s="1"/>
  <c r="AI228" i="57"/>
  <c r="AC229" i="57"/>
  <c r="AF229" i="57"/>
  <c r="AG229" i="57"/>
  <c r="AH229" i="57"/>
  <c r="AI229" i="57"/>
  <c r="AC230" i="57"/>
  <c r="AF230" i="57"/>
  <c r="AG230" i="57"/>
  <c r="AH230" i="57"/>
  <c r="AI230" i="57"/>
  <c r="AJ230" i="57" s="1"/>
  <c r="AC231" i="57"/>
  <c r="AF231" i="57"/>
  <c r="AG231" i="57"/>
  <c r="AH231" i="57"/>
  <c r="AJ231" i="57" s="1"/>
  <c r="AI231" i="57"/>
  <c r="AC232" i="57"/>
  <c r="AF232" i="57"/>
  <c r="AG232" i="57"/>
  <c r="AH232" i="57"/>
  <c r="AI232" i="57"/>
  <c r="AC233" i="57"/>
  <c r="AF233" i="57"/>
  <c r="AG233" i="57"/>
  <c r="AH233" i="57"/>
  <c r="AI233" i="57"/>
  <c r="AC234" i="57"/>
  <c r="AF234" i="57"/>
  <c r="AG234" i="57"/>
  <c r="AH234" i="57"/>
  <c r="AI234" i="57"/>
  <c r="AJ234" i="57" s="1"/>
  <c r="AC235" i="57"/>
  <c r="AF235" i="57"/>
  <c r="AG235" i="57"/>
  <c r="AH235" i="57"/>
  <c r="AJ235" i="57" s="1"/>
  <c r="AI235" i="57"/>
  <c r="AC236" i="57"/>
  <c r="AF236" i="57"/>
  <c r="AG236" i="57"/>
  <c r="AH236" i="57"/>
  <c r="AI236" i="57"/>
  <c r="AC237" i="57"/>
  <c r="AF237" i="57"/>
  <c r="AG237" i="57"/>
  <c r="AH237" i="57"/>
  <c r="AI237" i="57"/>
  <c r="AJ237" i="57" s="1"/>
  <c r="AC238" i="57"/>
  <c r="AF238" i="57"/>
  <c r="AG238" i="57"/>
  <c r="AH238" i="57"/>
  <c r="AI238" i="57"/>
  <c r="AC239" i="57"/>
  <c r="AF239" i="57"/>
  <c r="AG239" i="57"/>
  <c r="AH239" i="57"/>
  <c r="AJ239" i="57" s="1"/>
  <c r="AI239" i="57"/>
  <c r="AC240" i="57"/>
  <c r="AF240" i="57"/>
  <c r="AG240" i="57"/>
  <c r="AH240" i="57"/>
  <c r="AI240" i="57"/>
  <c r="AC241" i="57"/>
  <c r="AF241" i="57"/>
  <c r="AG241" i="57"/>
  <c r="AH241" i="57"/>
  <c r="AI241" i="57"/>
  <c r="AC242" i="57"/>
  <c r="AF242" i="57"/>
  <c r="AG242" i="57"/>
  <c r="AH242" i="57"/>
  <c r="AI242" i="57"/>
  <c r="AC243" i="57"/>
  <c r="AF243" i="57"/>
  <c r="AG243" i="57"/>
  <c r="AH243" i="57"/>
  <c r="AJ243" i="57" s="1"/>
  <c r="AI243" i="57"/>
  <c r="AC244" i="57"/>
  <c r="AF244" i="57"/>
  <c r="AG244" i="57"/>
  <c r="AH244" i="57"/>
  <c r="AI244" i="57"/>
  <c r="AC245" i="57"/>
  <c r="AF245" i="57"/>
  <c r="AG245" i="57"/>
  <c r="AH245" i="57"/>
  <c r="AI245" i="57"/>
  <c r="AJ245" i="57" s="1"/>
  <c r="AC246" i="57"/>
  <c r="AF246" i="57"/>
  <c r="AG246" i="57"/>
  <c r="AH246" i="57"/>
  <c r="AI246" i="57"/>
  <c r="AC247" i="57"/>
  <c r="AF247" i="57"/>
  <c r="AG247" i="57"/>
  <c r="AH247" i="57"/>
  <c r="AJ247" i="57" s="1"/>
  <c r="AI247" i="57"/>
  <c r="AC248" i="57"/>
  <c r="AF248" i="57"/>
  <c r="AG248" i="57"/>
  <c r="AH248" i="57"/>
  <c r="AI248" i="57"/>
  <c r="AC249" i="57"/>
  <c r="AF249" i="57"/>
  <c r="AG249" i="57"/>
  <c r="AH249" i="57"/>
  <c r="AI249" i="57"/>
  <c r="AC250" i="57"/>
  <c r="AF250" i="57"/>
  <c r="AG250" i="57"/>
  <c r="AH250" i="57"/>
  <c r="AI250" i="57"/>
  <c r="AC251" i="57"/>
  <c r="AF251" i="57"/>
  <c r="AG251" i="57"/>
  <c r="AH251" i="57"/>
  <c r="AI251" i="57"/>
  <c r="AC252" i="57"/>
  <c r="AF252" i="57"/>
  <c r="AG252" i="57"/>
  <c r="AH252" i="57"/>
  <c r="AI252" i="57"/>
  <c r="AC253" i="57"/>
  <c r="AF253" i="57"/>
  <c r="AG253" i="57"/>
  <c r="AH253" i="57"/>
  <c r="AI253" i="57"/>
  <c r="AJ253" i="57" s="1"/>
  <c r="AC254" i="57"/>
  <c r="AF254" i="57"/>
  <c r="AG254" i="57"/>
  <c r="AH254" i="57"/>
  <c r="AI254" i="57"/>
  <c r="AC255" i="57"/>
  <c r="AF255" i="57"/>
  <c r="AG255" i="57"/>
  <c r="AH255" i="57"/>
  <c r="AJ255" i="57" s="1"/>
  <c r="AI255" i="57"/>
  <c r="AC256" i="57"/>
  <c r="AF256" i="57"/>
  <c r="AG256" i="57"/>
  <c r="AH256" i="57"/>
  <c r="AI256" i="57"/>
  <c r="AC257" i="57"/>
  <c r="AF257" i="57"/>
  <c r="AG257" i="57"/>
  <c r="AH257" i="57"/>
  <c r="AI257" i="57"/>
  <c r="AC258" i="57"/>
  <c r="AF258" i="57"/>
  <c r="AG258" i="57"/>
  <c r="AH258" i="57"/>
  <c r="AI258" i="57"/>
  <c r="AC259" i="57"/>
  <c r="AF259" i="57"/>
  <c r="AG259" i="57"/>
  <c r="AH259" i="57"/>
  <c r="AI259" i="57"/>
  <c r="AC260" i="57"/>
  <c r="AF260" i="57"/>
  <c r="AG260" i="57"/>
  <c r="AH260" i="57"/>
  <c r="AI260" i="57"/>
  <c r="AC261" i="57"/>
  <c r="AF261" i="57"/>
  <c r="AG261" i="57"/>
  <c r="AH261" i="57"/>
  <c r="AI261" i="57"/>
  <c r="AJ261" i="57" s="1"/>
  <c r="AC262" i="57"/>
  <c r="AF262" i="57"/>
  <c r="AG262" i="57"/>
  <c r="AH262" i="57"/>
  <c r="AI262" i="57"/>
  <c r="AC263" i="57"/>
  <c r="AF263" i="57"/>
  <c r="AG263" i="57"/>
  <c r="AH263" i="57"/>
  <c r="AI263" i="57"/>
  <c r="AC264" i="57"/>
  <c r="AF264" i="57"/>
  <c r="AG264" i="57"/>
  <c r="AH264" i="57"/>
  <c r="AI264" i="57"/>
  <c r="AJ264" i="57" s="1"/>
  <c r="AC265" i="57"/>
  <c r="AF265" i="57"/>
  <c r="AG265" i="57"/>
  <c r="AH265" i="57"/>
  <c r="AI265" i="57"/>
  <c r="AC266" i="57"/>
  <c r="AF266" i="57"/>
  <c r="AG266" i="57"/>
  <c r="AH266" i="57"/>
  <c r="AI266" i="57"/>
  <c r="AC267" i="57"/>
  <c r="AF267" i="57"/>
  <c r="AG267" i="57"/>
  <c r="AH267" i="57"/>
  <c r="AI267" i="57"/>
  <c r="AJ267" i="57"/>
  <c r="AC268" i="57"/>
  <c r="AF268" i="57"/>
  <c r="AG268" i="57"/>
  <c r="AH268" i="57"/>
  <c r="AI268" i="57"/>
  <c r="AC269" i="57"/>
  <c r="AF269" i="57"/>
  <c r="AG269" i="57"/>
  <c r="AH269" i="57"/>
  <c r="AI269" i="57"/>
  <c r="AC270" i="57"/>
  <c r="AF270" i="57"/>
  <c r="AG270" i="57"/>
  <c r="AH270" i="57"/>
  <c r="AI270" i="57"/>
  <c r="AJ270" i="57" s="1"/>
  <c r="AC271" i="57"/>
  <c r="AF271" i="57"/>
  <c r="AG271" i="57"/>
  <c r="AH271" i="57"/>
  <c r="AI271" i="57"/>
  <c r="AC272" i="57"/>
  <c r="AF272" i="57"/>
  <c r="AG272" i="57"/>
  <c r="AH272" i="57"/>
  <c r="AI272" i="57"/>
  <c r="AC273" i="57"/>
  <c r="AF273" i="57"/>
  <c r="AG273" i="57"/>
  <c r="AH273" i="57"/>
  <c r="AJ273" i="57" s="1"/>
  <c r="AI273" i="57"/>
  <c r="AC274" i="57"/>
  <c r="AF274" i="57"/>
  <c r="AG274" i="57"/>
  <c r="AH274" i="57"/>
  <c r="AI274" i="57"/>
  <c r="AJ274" i="57" s="1"/>
  <c r="AC275" i="57"/>
  <c r="AF275" i="57"/>
  <c r="AG275" i="57"/>
  <c r="AH275" i="57"/>
  <c r="AI275" i="57"/>
  <c r="AJ275" i="57" s="1"/>
  <c r="AC276" i="57"/>
  <c r="AF276" i="57"/>
  <c r="AG276" i="57"/>
  <c r="AH276" i="57"/>
  <c r="AI276" i="57"/>
  <c r="AC277" i="57"/>
  <c r="AF277" i="57"/>
  <c r="AG277" i="57"/>
  <c r="AH277" i="57"/>
  <c r="AI277" i="57"/>
  <c r="AJ277" i="57"/>
  <c r="AC278" i="57"/>
  <c r="AF278" i="57"/>
  <c r="AG278" i="57"/>
  <c r="AH278" i="57"/>
  <c r="AI278" i="57"/>
  <c r="AC279" i="57"/>
  <c r="AF279" i="57"/>
  <c r="AG279" i="57"/>
  <c r="AH279" i="57"/>
  <c r="AJ279" i="57" s="1"/>
  <c r="AI279" i="57"/>
  <c r="AC280" i="57"/>
  <c r="AF280" i="57"/>
  <c r="AG280" i="57"/>
  <c r="AH280" i="57"/>
  <c r="AI280" i="57"/>
  <c r="AJ280" i="57" s="1"/>
  <c r="AC281" i="57"/>
  <c r="AF281" i="57"/>
  <c r="AG281" i="57"/>
  <c r="AH281" i="57"/>
  <c r="AI281" i="57"/>
  <c r="AC282" i="57"/>
  <c r="AF282" i="57"/>
  <c r="AG282" i="57"/>
  <c r="AH282" i="57"/>
  <c r="AI282" i="57"/>
  <c r="AC283" i="57"/>
  <c r="AF283" i="57"/>
  <c r="AG283" i="57"/>
  <c r="AH283" i="57"/>
  <c r="AJ283" i="57" s="1"/>
  <c r="AI283" i="57"/>
  <c r="AC284" i="57"/>
  <c r="AF284" i="57"/>
  <c r="AG284" i="57"/>
  <c r="AH284" i="57"/>
  <c r="AI284" i="57"/>
  <c r="AJ284" i="57" s="1"/>
  <c r="AC285" i="57"/>
  <c r="AF285" i="57"/>
  <c r="AG285" i="57"/>
  <c r="AH285" i="57"/>
  <c r="AI285" i="57"/>
  <c r="AJ285" i="57" s="1"/>
  <c r="AC286" i="57"/>
  <c r="AF286" i="57"/>
  <c r="AG286" i="57"/>
  <c r="AH286" i="57"/>
  <c r="AI286" i="57"/>
  <c r="AC287" i="57"/>
  <c r="AF287" i="57"/>
  <c r="AG287" i="57"/>
  <c r="AH287" i="57"/>
  <c r="AI287" i="57"/>
  <c r="AC288" i="57"/>
  <c r="AF288" i="57"/>
  <c r="AG288" i="57"/>
  <c r="AH288" i="57"/>
  <c r="AI288" i="57"/>
  <c r="AJ288" i="57" s="1"/>
  <c r="AC289" i="57"/>
  <c r="AF289" i="57"/>
  <c r="AG289" i="57"/>
  <c r="AH289" i="57"/>
  <c r="AI289" i="57"/>
  <c r="AC290" i="57"/>
  <c r="AF290" i="57"/>
  <c r="AG290" i="57"/>
  <c r="AH290" i="57"/>
  <c r="AI290" i="57"/>
  <c r="AC291" i="57"/>
  <c r="AF291" i="57"/>
  <c r="AG291" i="57"/>
  <c r="AH291" i="57"/>
  <c r="AJ291" i="57" s="1"/>
  <c r="AI291" i="57"/>
  <c r="AC292" i="57"/>
  <c r="AF292" i="57"/>
  <c r="AG292" i="57"/>
  <c r="AH292" i="57"/>
  <c r="AI292" i="57"/>
  <c r="AC293" i="57"/>
  <c r="AF293" i="57"/>
  <c r="AG293" i="57"/>
  <c r="AH293" i="57"/>
  <c r="AI293" i="57"/>
  <c r="AC294" i="57"/>
  <c r="AF294" i="57"/>
  <c r="AG294" i="57"/>
  <c r="AH294" i="57"/>
  <c r="AI294" i="57"/>
  <c r="AJ294" i="57" s="1"/>
  <c r="AC295" i="57"/>
  <c r="AF295" i="57"/>
  <c r="AG295" i="57"/>
  <c r="AH295" i="57"/>
  <c r="AI295" i="57"/>
  <c r="AC296" i="57"/>
  <c r="AF296" i="57"/>
  <c r="AG296" i="57"/>
  <c r="AH296" i="57"/>
  <c r="AI296" i="57"/>
  <c r="AJ296" i="57" s="1"/>
  <c r="AC297" i="57"/>
  <c r="AF297" i="57"/>
  <c r="AG297" i="57"/>
  <c r="AH297" i="57"/>
  <c r="AI297" i="57"/>
  <c r="AC298" i="57"/>
  <c r="AF298" i="57"/>
  <c r="AG298" i="57"/>
  <c r="AH298" i="57"/>
  <c r="AI298" i="57"/>
  <c r="AJ298" i="57" s="1"/>
  <c r="AC299" i="57"/>
  <c r="AF299" i="57"/>
  <c r="AG299" i="57"/>
  <c r="AH299" i="57"/>
  <c r="AI299" i="57"/>
  <c r="AC300" i="57"/>
  <c r="AF300" i="57"/>
  <c r="AG300" i="57"/>
  <c r="AH300" i="57"/>
  <c r="AI300" i="57"/>
  <c r="AJ300" i="57" s="1"/>
  <c r="AC301" i="57"/>
  <c r="AF301" i="57"/>
  <c r="AG301" i="57"/>
  <c r="AH301" i="57"/>
  <c r="AI301" i="57"/>
  <c r="AC302" i="57"/>
  <c r="AF302" i="57"/>
  <c r="AG302" i="57"/>
  <c r="AH302" i="57"/>
  <c r="AI302" i="57"/>
  <c r="AJ302" i="57" s="1"/>
  <c r="AC303" i="57"/>
  <c r="AF303" i="57"/>
  <c r="AG303" i="57"/>
  <c r="AH303" i="57"/>
  <c r="AI303" i="57"/>
  <c r="AC304" i="57"/>
  <c r="AF304" i="57"/>
  <c r="AG304" i="57"/>
  <c r="AH304" i="57"/>
  <c r="AI304" i="57"/>
  <c r="AJ304" i="57" s="1"/>
  <c r="AC305" i="57"/>
  <c r="AF305" i="57"/>
  <c r="AG305" i="57"/>
  <c r="AH305" i="57"/>
  <c r="AJ305" i="57" s="1"/>
  <c r="AI305" i="57"/>
  <c r="AC306" i="57"/>
  <c r="AF306" i="57"/>
  <c r="AG306" i="57"/>
  <c r="AH306" i="57"/>
  <c r="AI306" i="57"/>
  <c r="AJ306" i="57" s="1"/>
  <c r="AC307" i="57"/>
  <c r="AF307" i="57"/>
  <c r="AG307" i="57"/>
  <c r="AH307" i="57"/>
  <c r="AI307" i="57"/>
  <c r="AC308" i="57"/>
  <c r="AF308" i="57"/>
  <c r="AG308" i="57"/>
  <c r="AH308" i="57"/>
  <c r="AI308" i="57"/>
  <c r="AC309" i="57"/>
  <c r="AF309" i="57"/>
  <c r="AG309" i="57"/>
  <c r="AH309" i="57"/>
  <c r="AI309" i="57"/>
  <c r="AC310" i="57"/>
  <c r="AF310" i="57"/>
  <c r="AG310" i="57"/>
  <c r="AH310" i="57"/>
  <c r="AI310" i="57"/>
  <c r="AJ310" i="57" s="1"/>
  <c r="AC311" i="57"/>
  <c r="AF311" i="57"/>
  <c r="AG311" i="57"/>
  <c r="AH311" i="57"/>
  <c r="AI311" i="57"/>
  <c r="AC312" i="57"/>
  <c r="AF312" i="57"/>
  <c r="AG312" i="57"/>
  <c r="AH312" i="57"/>
  <c r="AI312" i="57"/>
  <c r="AJ312" i="57" s="1"/>
  <c r="AC313" i="57"/>
  <c r="AF313" i="57"/>
  <c r="AG313" i="57"/>
  <c r="AH313" i="57"/>
  <c r="AJ313" i="57" s="1"/>
  <c r="AI313" i="57"/>
  <c r="AC314" i="57"/>
  <c r="AF314" i="57"/>
  <c r="AG314" i="57"/>
  <c r="AH314" i="57"/>
  <c r="AI314" i="57"/>
  <c r="AJ314" i="57" s="1"/>
  <c r="AC315" i="57"/>
  <c r="AF315" i="57"/>
  <c r="AG315" i="57"/>
  <c r="AH315" i="57"/>
  <c r="AI315" i="57"/>
  <c r="AJ315" i="57"/>
  <c r="AC316" i="57"/>
  <c r="AF316" i="57"/>
  <c r="AG316" i="57"/>
  <c r="AH316" i="57"/>
  <c r="AI316" i="57"/>
  <c r="AC317" i="57"/>
  <c r="AF317" i="57"/>
  <c r="AG317" i="57"/>
  <c r="AH317" i="57"/>
  <c r="AI317" i="57"/>
  <c r="AJ317" i="57" s="1"/>
  <c r="AC318" i="57"/>
  <c r="AF318" i="57"/>
  <c r="AG318" i="57"/>
  <c r="AH318" i="57"/>
  <c r="AI318" i="57"/>
  <c r="AJ318" i="57" s="1"/>
  <c r="AC319" i="57"/>
  <c r="AF319" i="57"/>
  <c r="AG319" i="57"/>
  <c r="AH319" i="57"/>
  <c r="AI319" i="57"/>
  <c r="AC320" i="57"/>
  <c r="AF320" i="57"/>
  <c r="AG320" i="57"/>
  <c r="AH320" i="57"/>
  <c r="AI320" i="57"/>
  <c r="AC321" i="57"/>
  <c r="AF321" i="57"/>
  <c r="AG321" i="57"/>
  <c r="AH321" i="57"/>
  <c r="AI321" i="57"/>
  <c r="AC322" i="57"/>
  <c r="AF322" i="57"/>
  <c r="AG322" i="57"/>
  <c r="AH322" i="57"/>
  <c r="AI322" i="57"/>
  <c r="AJ322" i="57" s="1"/>
  <c r="AC323" i="57"/>
  <c r="AF323" i="57"/>
  <c r="AG323" i="57"/>
  <c r="AH323" i="57"/>
  <c r="AI323" i="57"/>
  <c r="AJ323" i="57" s="1"/>
  <c r="AC324" i="57"/>
  <c r="AF324" i="57"/>
  <c r="AG324" i="57"/>
  <c r="AH324" i="57"/>
  <c r="AI324" i="57"/>
  <c r="AC325" i="57"/>
  <c r="AF325" i="57"/>
  <c r="AG325" i="57"/>
  <c r="AH325" i="57"/>
  <c r="AI325" i="57"/>
  <c r="AJ325" i="57"/>
  <c r="AC326" i="57"/>
  <c r="AF326" i="57"/>
  <c r="AG326" i="57"/>
  <c r="AH326" i="57"/>
  <c r="AI326" i="57"/>
  <c r="AC327" i="57"/>
  <c r="AF327" i="57"/>
  <c r="AG327" i="57"/>
  <c r="AH327" i="57"/>
  <c r="AJ327" i="57" s="1"/>
  <c r="AI327" i="57"/>
  <c r="AC328" i="57"/>
  <c r="AF328" i="57"/>
  <c r="AG328" i="57"/>
  <c r="AH328" i="57"/>
  <c r="AI328" i="57"/>
  <c r="AJ328" i="57" s="1"/>
  <c r="AC329" i="57"/>
  <c r="AF329" i="57"/>
  <c r="AG329" i="57"/>
  <c r="AH329" i="57"/>
  <c r="AI329" i="57"/>
  <c r="AC330" i="57"/>
  <c r="AF330" i="57"/>
  <c r="AG330" i="57"/>
  <c r="AH330" i="57"/>
  <c r="AI330" i="57"/>
  <c r="AC331" i="57"/>
  <c r="AF331" i="57"/>
  <c r="AG331" i="57"/>
  <c r="AH331" i="57"/>
  <c r="AJ331" i="57" s="1"/>
  <c r="AI331" i="57"/>
  <c r="AC332" i="57"/>
  <c r="AF332" i="57"/>
  <c r="AG332" i="57"/>
  <c r="AH332" i="57"/>
  <c r="AI332" i="57"/>
  <c r="AJ332" i="57" s="1"/>
  <c r="AC333" i="57"/>
  <c r="AF333" i="57"/>
  <c r="AG333" i="57"/>
  <c r="AH333" i="57"/>
  <c r="AI333" i="57"/>
  <c r="AC334" i="57"/>
  <c r="AF334" i="57"/>
  <c r="AG334" i="57"/>
  <c r="AH334" i="57"/>
  <c r="AI334" i="57"/>
  <c r="AC335" i="57"/>
  <c r="AF335" i="57"/>
  <c r="AG335" i="57"/>
  <c r="AH335" i="57"/>
  <c r="AI335" i="57"/>
  <c r="AC336" i="57"/>
  <c r="AF336" i="57"/>
  <c r="AG336" i="57"/>
  <c r="AH336" i="57"/>
  <c r="AI336" i="57"/>
  <c r="AJ336" i="57" s="1"/>
  <c r="AC337" i="57"/>
  <c r="AF337" i="57"/>
  <c r="AG337" i="57"/>
  <c r="AH337" i="57"/>
  <c r="AI337" i="57"/>
  <c r="AC338" i="57"/>
  <c r="AF338" i="57"/>
  <c r="AG338" i="57"/>
  <c r="AH338" i="57"/>
  <c r="AI338" i="57"/>
  <c r="AC339" i="57"/>
  <c r="AF339" i="57"/>
  <c r="AG339" i="57"/>
  <c r="AH339" i="57"/>
  <c r="AI339" i="57"/>
  <c r="AJ339" i="57"/>
  <c r="AC340" i="57"/>
  <c r="AF340" i="57"/>
  <c r="AG340" i="57"/>
  <c r="AH340" i="57"/>
  <c r="AI340" i="57"/>
  <c r="AC341" i="57"/>
  <c r="AF341" i="57"/>
  <c r="AG341" i="57"/>
  <c r="AH341" i="57"/>
  <c r="AJ341" i="57" s="1"/>
  <c r="AI341" i="57"/>
  <c r="AC342" i="57"/>
  <c r="AF342" i="57"/>
  <c r="AG342" i="57"/>
  <c r="AH342" i="57"/>
  <c r="AI342" i="57"/>
  <c r="AJ342" i="57" s="1"/>
  <c r="AC343" i="57"/>
  <c r="AF343" i="57"/>
  <c r="AG343" i="57"/>
  <c r="AH343" i="57"/>
  <c r="AI343" i="57"/>
  <c r="AC344" i="57"/>
  <c r="AF344" i="57"/>
  <c r="AG344" i="57"/>
  <c r="AH344" i="57"/>
  <c r="AI344" i="57"/>
  <c r="AC345" i="57"/>
  <c r="AF345" i="57"/>
  <c r="AG345" i="57"/>
  <c r="AH345" i="57"/>
  <c r="AI345" i="57"/>
  <c r="AC346" i="57"/>
  <c r="AF346" i="57"/>
  <c r="AG346" i="57"/>
  <c r="AH346" i="57"/>
  <c r="AI346" i="57"/>
  <c r="AJ346" i="57" s="1"/>
  <c r="AC347" i="57"/>
  <c r="AF347" i="57"/>
  <c r="AG347" i="57"/>
  <c r="AH347" i="57"/>
  <c r="AI347" i="57"/>
  <c r="AC348" i="57"/>
  <c r="AF348" i="57"/>
  <c r="AG348" i="57"/>
  <c r="AH348" i="57"/>
  <c r="AI348" i="57"/>
  <c r="AC349" i="57"/>
  <c r="AF349" i="57"/>
  <c r="AG349" i="57"/>
  <c r="AH349" i="57"/>
  <c r="AI349" i="57"/>
  <c r="AJ349" i="57" s="1"/>
  <c r="AC350" i="57"/>
  <c r="AF350" i="57"/>
  <c r="AG350" i="57"/>
  <c r="AH350" i="57"/>
  <c r="AI350" i="57"/>
  <c r="AJ350" i="57" s="1"/>
  <c r="AC351" i="57"/>
  <c r="AF351" i="57"/>
  <c r="AG351" i="57"/>
  <c r="AH351" i="57"/>
  <c r="AI351" i="57"/>
  <c r="AC352" i="57"/>
  <c r="AF352" i="57"/>
  <c r="AG352" i="57"/>
  <c r="AH352" i="57"/>
  <c r="AI352" i="57"/>
  <c r="AC353" i="57"/>
  <c r="AF353" i="57"/>
  <c r="AG353" i="57"/>
  <c r="AH353" i="57"/>
  <c r="AI353" i="57"/>
  <c r="AC354" i="57"/>
  <c r="AF354" i="57"/>
  <c r="AG354" i="57"/>
  <c r="AH354" i="57"/>
  <c r="AI354" i="57"/>
  <c r="AJ354" i="57" s="1"/>
  <c r="AC355" i="57"/>
  <c r="AF355" i="57"/>
  <c r="AG355" i="57"/>
  <c r="AH355" i="57"/>
  <c r="AI355" i="57"/>
  <c r="AJ355" i="57" s="1"/>
  <c r="AC356" i="57"/>
  <c r="AF356" i="57"/>
  <c r="AG356" i="57"/>
  <c r="AH356" i="57"/>
  <c r="AI356" i="57"/>
  <c r="AC357" i="57"/>
  <c r="AF357" i="57"/>
  <c r="AG357" i="57"/>
  <c r="AH357" i="57"/>
  <c r="AJ357" i="57" s="1"/>
  <c r="AI357" i="57"/>
  <c r="AC358" i="57"/>
  <c r="AF358" i="57"/>
  <c r="AG358" i="57"/>
  <c r="AH358" i="57"/>
  <c r="AI358" i="57"/>
  <c r="AC359" i="57"/>
  <c r="AF359" i="57"/>
  <c r="AG359" i="57"/>
  <c r="AH359" i="57"/>
  <c r="AI359" i="57"/>
  <c r="AC360" i="57"/>
  <c r="AF360" i="57"/>
  <c r="AG360" i="57"/>
  <c r="AH360" i="57"/>
  <c r="AI360" i="57"/>
  <c r="AC361" i="57"/>
  <c r="AF361" i="57"/>
  <c r="AG361" i="57"/>
  <c r="AH361" i="57"/>
  <c r="AI361" i="57"/>
  <c r="AC362" i="57"/>
  <c r="AF362" i="57"/>
  <c r="AG362" i="57"/>
  <c r="AH362" i="57"/>
  <c r="AI362" i="57"/>
  <c r="AC363" i="57"/>
  <c r="AF363" i="57"/>
  <c r="AG363" i="57"/>
  <c r="AH363" i="57"/>
  <c r="AI363" i="57"/>
  <c r="AC364" i="57"/>
  <c r="AF364" i="57"/>
  <c r="AG364" i="57"/>
  <c r="AH364" i="57"/>
  <c r="AI364" i="57"/>
  <c r="AC365" i="57"/>
  <c r="AF365" i="57"/>
  <c r="AG365" i="57"/>
  <c r="AH365" i="57"/>
  <c r="AI365" i="57"/>
  <c r="AJ365" i="57" s="1"/>
  <c r="AC366" i="57"/>
  <c r="AF366" i="57"/>
  <c r="AG366" i="57"/>
  <c r="AH366" i="57"/>
  <c r="AI366" i="57"/>
  <c r="AC367" i="57"/>
  <c r="AF367" i="57"/>
  <c r="AG367" i="57"/>
  <c r="AH367" i="57"/>
  <c r="AI367" i="57"/>
  <c r="AC368" i="57"/>
  <c r="AF368" i="57"/>
  <c r="AG368" i="57"/>
  <c r="AH368" i="57"/>
  <c r="AI368" i="57"/>
  <c r="AC369" i="57"/>
  <c r="AF369" i="57"/>
  <c r="AG369" i="57"/>
  <c r="AH369" i="57"/>
  <c r="AI369" i="57"/>
  <c r="AC370" i="57"/>
  <c r="AF370" i="57"/>
  <c r="AG370" i="57"/>
  <c r="AH370" i="57"/>
  <c r="AI370" i="57"/>
  <c r="AC371" i="57"/>
  <c r="AF371" i="57"/>
  <c r="AG371" i="57"/>
  <c r="AH371" i="57"/>
  <c r="AI371" i="57"/>
  <c r="AC372" i="57"/>
  <c r="AF372" i="57"/>
  <c r="AG372" i="57"/>
  <c r="AH372" i="57"/>
  <c r="AI372" i="57"/>
  <c r="AC373" i="57"/>
  <c r="AF373" i="57"/>
  <c r="AG373" i="57"/>
  <c r="AH373" i="57"/>
  <c r="AI373" i="57"/>
  <c r="AJ373" i="57" s="1"/>
  <c r="AC374" i="57"/>
  <c r="AF374" i="57"/>
  <c r="AG374" i="57"/>
  <c r="AH374" i="57"/>
  <c r="AI374" i="57"/>
  <c r="AC375" i="57"/>
  <c r="AF375" i="57"/>
  <c r="AG375" i="57"/>
  <c r="AH375" i="57"/>
  <c r="AI375" i="57"/>
  <c r="AC376" i="57"/>
  <c r="AF376" i="57"/>
  <c r="AG376" i="57"/>
  <c r="AH376" i="57"/>
  <c r="AI376" i="57"/>
  <c r="AC377" i="57"/>
  <c r="AF377" i="57"/>
  <c r="AG377" i="57"/>
  <c r="AH377" i="57"/>
  <c r="AI377" i="57"/>
  <c r="AC378" i="57"/>
  <c r="AF378" i="57"/>
  <c r="AG378" i="57"/>
  <c r="AH378" i="57"/>
  <c r="AI378" i="57"/>
  <c r="AC379" i="57"/>
  <c r="AF379" i="57"/>
  <c r="AG379" i="57"/>
  <c r="AH379" i="57"/>
  <c r="AI379" i="57"/>
  <c r="AJ379" i="57" s="1"/>
  <c r="AC380" i="57"/>
  <c r="AF380" i="57"/>
  <c r="AG380" i="57"/>
  <c r="AH380" i="57"/>
  <c r="AI380" i="57"/>
  <c r="AC381" i="57"/>
  <c r="AF381" i="57"/>
  <c r="AG381" i="57"/>
  <c r="AH381" i="57"/>
  <c r="AI381" i="57"/>
  <c r="AC382" i="57"/>
  <c r="AF382" i="57"/>
  <c r="AG382" i="57"/>
  <c r="AH382" i="57"/>
  <c r="AI382" i="57"/>
  <c r="AJ382" i="57" s="1"/>
  <c r="AC383" i="57"/>
  <c r="AF383" i="57"/>
  <c r="AG383" i="57"/>
  <c r="AH383" i="57"/>
  <c r="AI383" i="57"/>
  <c r="AC384" i="57"/>
  <c r="AF384" i="57"/>
  <c r="AG384" i="57"/>
  <c r="AH384" i="57"/>
  <c r="AI384" i="57"/>
  <c r="AC385" i="57"/>
  <c r="AF385" i="57"/>
  <c r="AG385" i="57"/>
  <c r="AH385" i="57"/>
  <c r="AJ385" i="57" s="1"/>
  <c r="AI385" i="57"/>
  <c r="AC386" i="57"/>
  <c r="AF386" i="57"/>
  <c r="AG386" i="57"/>
  <c r="AH386" i="57"/>
  <c r="AI386" i="57"/>
  <c r="AJ386" i="57" s="1"/>
  <c r="AC387" i="57"/>
  <c r="AF387" i="57"/>
  <c r="AG387" i="57"/>
  <c r="AH387" i="57"/>
  <c r="AI387" i="57"/>
  <c r="AC388" i="57"/>
  <c r="AF388" i="57"/>
  <c r="AG388" i="57"/>
  <c r="AH388" i="57"/>
  <c r="AI388" i="57"/>
  <c r="AC389" i="57"/>
  <c r="AF389" i="57"/>
  <c r="AG389" i="57"/>
  <c r="AH389" i="57"/>
  <c r="AI389" i="57"/>
  <c r="AJ389" i="57"/>
  <c r="AC390" i="57"/>
  <c r="AF390" i="57"/>
  <c r="AG390" i="57"/>
  <c r="AH390" i="57"/>
  <c r="AI390" i="57"/>
  <c r="AC391" i="57"/>
  <c r="AF391" i="57"/>
  <c r="AG391" i="57"/>
  <c r="AH391" i="57"/>
  <c r="AI391" i="57"/>
  <c r="AC392" i="57"/>
  <c r="AF392" i="57"/>
  <c r="AG392" i="57"/>
  <c r="AH392" i="57"/>
  <c r="AI392" i="57"/>
  <c r="AC393" i="57"/>
  <c r="AF393" i="57"/>
  <c r="AG393" i="57"/>
  <c r="AH393" i="57"/>
  <c r="AI393" i="57"/>
  <c r="AC394" i="57"/>
  <c r="AF394" i="57"/>
  <c r="AG394" i="57"/>
  <c r="AH394" i="57"/>
  <c r="AI394" i="57"/>
  <c r="AC395" i="57"/>
  <c r="AF395" i="57"/>
  <c r="AG395" i="57"/>
  <c r="AH395" i="57"/>
  <c r="AI395" i="57"/>
  <c r="AJ395" i="57" s="1"/>
  <c r="AC396" i="57"/>
  <c r="AF396" i="57"/>
  <c r="AG396" i="57"/>
  <c r="AH396" i="57"/>
  <c r="AI396" i="57"/>
  <c r="AJ396" i="57" s="1"/>
  <c r="AC397" i="57"/>
  <c r="AF397" i="57"/>
  <c r="AG397" i="57"/>
  <c r="AH397" i="57"/>
  <c r="AI397" i="57"/>
  <c r="AC398" i="57"/>
  <c r="AF398" i="57"/>
  <c r="AG398" i="57"/>
  <c r="AH398" i="57"/>
  <c r="AI398" i="57"/>
  <c r="AC399" i="57"/>
  <c r="AF399" i="57"/>
  <c r="AG399" i="57"/>
  <c r="AH399" i="57"/>
  <c r="AI399" i="57"/>
  <c r="AC400" i="57"/>
  <c r="AF400" i="57"/>
  <c r="AG400" i="57"/>
  <c r="AH400" i="57"/>
  <c r="AI400" i="57"/>
  <c r="AJ400" i="57" s="1"/>
  <c r="AC401" i="57"/>
  <c r="AF401" i="57"/>
  <c r="AG401" i="57"/>
  <c r="AH401" i="57"/>
  <c r="AJ401" i="57" s="1"/>
  <c r="AI401" i="57"/>
  <c r="AC402" i="57"/>
  <c r="AF402" i="57"/>
  <c r="AG402" i="57"/>
  <c r="AH402" i="57"/>
  <c r="AI402" i="57"/>
  <c r="AC403" i="57"/>
  <c r="AF403" i="57"/>
  <c r="AG403" i="57"/>
  <c r="AH403" i="57"/>
  <c r="AI403" i="57"/>
  <c r="AJ403" i="57"/>
  <c r="AC404" i="57"/>
  <c r="AF404" i="57"/>
  <c r="AG404" i="57"/>
  <c r="AH404" i="57"/>
  <c r="AI404" i="57"/>
  <c r="AC405" i="57"/>
  <c r="AF405" i="57"/>
  <c r="AG405" i="57"/>
  <c r="AH405" i="57"/>
  <c r="AI405" i="57"/>
  <c r="AC406" i="57"/>
  <c r="AF406" i="57"/>
  <c r="AG406" i="57"/>
  <c r="AH406" i="57"/>
  <c r="AI406" i="57"/>
  <c r="AJ406" i="57" s="1"/>
  <c r="AC407" i="57"/>
  <c r="AF407" i="57"/>
  <c r="AG407" i="57"/>
  <c r="AH407" i="57"/>
  <c r="AI407" i="57"/>
  <c r="AC408" i="57"/>
  <c r="AF408" i="57"/>
  <c r="AG408" i="57"/>
  <c r="AH408" i="57"/>
  <c r="AI408" i="57"/>
  <c r="AC409" i="57"/>
  <c r="AF409" i="57"/>
  <c r="AG409" i="57"/>
  <c r="AH409" i="57"/>
  <c r="AI409" i="57"/>
  <c r="AC410" i="57"/>
  <c r="AF410" i="57"/>
  <c r="AG410" i="57"/>
  <c r="AH410" i="57"/>
  <c r="AI410" i="57"/>
  <c r="AJ410" i="57" s="1"/>
  <c r="AC411" i="57"/>
  <c r="AF411" i="57"/>
  <c r="AG411" i="57"/>
  <c r="AH411" i="57"/>
  <c r="AI411" i="57"/>
  <c r="AC412" i="57"/>
  <c r="AF412" i="57"/>
  <c r="AG412" i="57"/>
  <c r="AH412" i="57"/>
  <c r="AI412" i="57"/>
  <c r="AC413" i="57"/>
  <c r="AF413" i="57"/>
  <c r="AG413" i="57"/>
  <c r="AH413" i="57"/>
  <c r="AI413" i="57"/>
  <c r="AC414" i="57"/>
  <c r="AF414" i="57"/>
  <c r="AG414" i="57"/>
  <c r="AH414" i="57"/>
  <c r="AI414" i="57"/>
  <c r="AJ414" i="57" s="1"/>
  <c r="AC415" i="57"/>
  <c r="AF415" i="57"/>
  <c r="AG415" i="57"/>
  <c r="AH415" i="57"/>
  <c r="AI415" i="57"/>
  <c r="AC416" i="57"/>
  <c r="AF416" i="57"/>
  <c r="AG416" i="57"/>
  <c r="AH416" i="57"/>
  <c r="AI416" i="57"/>
  <c r="AC417" i="57"/>
  <c r="AF417" i="57"/>
  <c r="AG417" i="57"/>
  <c r="AH417" i="57"/>
  <c r="AJ417" i="57" s="1"/>
  <c r="AI417" i="57"/>
  <c r="AC418" i="57"/>
  <c r="AF418" i="57"/>
  <c r="AG418" i="57"/>
  <c r="AH418" i="57"/>
  <c r="AI418" i="57"/>
  <c r="AJ418" i="57" s="1"/>
  <c r="AC419" i="57"/>
  <c r="AF419" i="57"/>
  <c r="AG419" i="57"/>
  <c r="AH419" i="57"/>
  <c r="AI419" i="57"/>
  <c r="AJ419" i="57" s="1"/>
  <c r="AC420" i="57"/>
  <c r="AF420" i="57"/>
  <c r="AG420" i="57"/>
  <c r="AH420" i="57"/>
  <c r="AI420" i="57"/>
  <c r="AC421" i="57"/>
  <c r="AF421" i="57"/>
  <c r="AG421" i="57"/>
  <c r="AH421" i="57"/>
  <c r="AI421" i="57"/>
  <c r="AJ421" i="57"/>
  <c r="AC422" i="57"/>
  <c r="AF422" i="57"/>
  <c r="AG422" i="57"/>
  <c r="AH422" i="57"/>
  <c r="AI422" i="57"/>
  <c r="AC423" i="57"/>
  <c r="AF423" i="57"/>
  <c r="AG423" i="57"/>
  <c r="AH423" i="57"/>
  <c r="AJ423" i="57" s="1"/>
  <c r="AI423" i="57"/>
  <c r="AC424" i="57"/>
  <c r="AF424" i="57"/>
  <c r="AG424" i="57"/>
  <c r="AH424" i="57"/>
  <c r="AI424" i="57"/>
  <c r="AJ424" i="57" s="1"/>
  <c r="AC425" i="57"/>
  <c r="AF425" i="57"/>
  <c r="AG425" i="57"/>
  <c r="AH425" i="57"/>
  <c r="AI425" i="57"/>
  <c r="AC426" i="57"/>
  <c r="AF426" i="57"/>
  <c r="AG426" i="57"/>
  <c r="AH426" i="57"/>
  <c r="AI426" i="57"/>
  <c r="AC427" i="57"/>
  <c r="AF427" i="57"/>
  <c r="AG427" i="57"/>
  <c r="AH427" i="57"/>
  <c r="AJ427" i="57" s="1"/>
  <c r="AI427" i="57"/>
  <c r="AC428" i="57"/>
  <c r="AF428" i="57"/>
  <c r="AG428" i="57"/>
  <c r="AH428" i="57"/>
  <c r="AI428" i="57"/>
  <c r="AJ428" i="57" s="1"/>
  <c r="AC429" i="57"/>
  <c r="AF429" i="57"/>
  <c r="AG429" i="57"/>
  <c r="AH429" i="57"/>
  <c r="AI429" i="57"/>
  <c r="AJ429" i="57" s="1"/>
  <c r="AC430" i="57"/>
  <c r="AF430" i="57"/>
  <c r="AG430" i="57"/>
  <c r="AH430" i="57"/>
  <c r="AI430" i="57"/>
  <c r="AC431" i="57"/>
  <c r="AF431" i="57"/>
  <c r="AG431" i="57"/>
  <c r="AH431" i="57"/>
  <c r="AJ431" i="57" s="1"/>
  <c r="AI431" i="57"/>
  <c r="AC432" i="57"/>
  <c r="AF432" i="57"/>
  <c r="AG432" i="57"/>
  <c r="AH432" i="57"/>
  <c r="AI432" i="57"/>
  <c r="AJ432" i="57" s="1"/>
  <c r="AC433" i="57"/>
  <c r="AF433" i="57"/>
  <c r="AG433" i="57"/>
  <c r="AH433" i="57"/>
  <c r="AI433" i="57"/>
  <c r="AC434" i="57"/>
  <c r="AF434" i="57"/>
  <c r="AG434" i="57"/>
  <c r="AH434" i="57"/>
  <c r="AI434" i="57"/>
  <c r="AC435" i="57"/>
  <c r="AF435" i="57"/>
  <c r="AG435" i="57"/>
  <c r="AH435" i="57"/>
  <c r="AJ435" i="57" s="1"/>
  <c r="AI435" i="57"/>
  <c r="AC436" i="57"/>
  <c r="AF436" i="57"/>
  <c r="AG436" i="57"/>
  <c r="AH436" i="57"/>
  <c r="AI436" i="57"/>
  <c r="AC437" i="57"/>
  <c r="AF437" i="57"/>
  <c r="AG437" i="57"/>
  <c r="AH437" i="57"/>
  <c r="AI437" i="57"/>
  <c r="AJ437" i="57" s="1"/>
  <c r="AC438" i="57"/>
  <c r="AF438" i="57"/>
  <c r="AG438" i="57"/>
  <c r="AH438" i="57"/>
  <c r="AI438" i="57"/>
  <c r="AC439" i="57"/>
  <c r="AF439" i="57"/>
  <c r="AG439" i="57"/>
  <c r="AH439" i="57"/>
  <c r="AJ439" i="57" s="1"/>
  <c r="AI439" i="57"/>
  <c r="AC440" i="57"/>
  <c r="AF440" i="57"/>
  <c r="AG440" i="57"/>
  <c r="AH440" i="57"/>
  <c r="AI440" i="57"/>
  <c r="AJ440" i="57" s="1"/>
  <c r="AC441" i="57"/>
  <c r="AF441" i="57"/>
  <c r="AG441" i="57"/>
  <c r="AH441" i="57"/>
  <c r="AI441" i="57"/>
  <c r="AC442" i="57"/>
  <c r="AF442" i="57"/>
  <c r="AG442" i="57"/>
  <c r="AH442" i="57"/>
  <c r="AI442" i="57"/>
  <c r="AC443" i="57"/>
  <c r="AF443" i="57"/>
  <c r="AG443" i="57"/>
  <c r="AH443" i="57"/>
  <c r="AJ443" i="57" s="1"/>
  <c r="AI443" i="57"/>
  <c r="AC444" i="57"/>
  <c r="AF444" i="57"/>
  <c r="AG444" i="57"/>
  <c r="AH444" i="57"/>
  <c r="AI444" i="57"/>
  <c r="AC445" i="57"/>
  <c r="AF445" i="57"/>
  <c r="AG445" i="57"/>
  <c r="AH445" i="57"/>
  <c r="AI445" i="57"/>
  <c r="AJ445" i="57" s="1"/>
  <c r="AC446" i="57"/>
  <c r="AF446" i="57"/>
  <c r="AG446" i="57"/>
  <c r="AH446" i="57"/>
  <c r="AI446" i="57"/>
  <c r="AC447" i="57"/>
  <c r="AF447" i="57"/>
  <c r="AG447" i="57"/>
  <c r="AH447" i="57"/>
  <c r="AI447" i="57"/>
  <c r="AC448" i="57"/>
  <c r="AF448" i="57"/>
  <c r="AG448" i="57"/>
  <c r="AH448" i="57"/>
  <c r="AI448" i="57"/>
  <c r="AC449" i="57"/>
  <c r="AF449" i="57"/>
  <c r="AG449" i="57"/>
  <c r="AH449" i="57"/>
  <c r="AI449" i="57"/>
  <c r="AC450" i="57"/>
  <c r="AF450" i="57"/>
  <c r="AG450" i="57"/>
  <c r="AH450" i="57"/>
  <c r="AI450" i="57"/>
  <c r="AC451" i="57"/>
  <c r="AF451" i="57"/>
  <c r="AG451" i="57"/>
  <c r="AH451" i="57"/>
  <c r="AI451" i="57"/>
  <c r="AJ451" i="57" s="1"/>
  <c r="AC452" i="57"/>
  <c r="AF452" i="57"/>
  <c r="AG452" i="57"/>
  <c r="AH452" i="57"/>
  <c r="AI452" i="57"/>
  <c r="AC453" i="57"/>
  <c r="AF453" i="57"/>
  <c r="AG453" i="57"/>
  <c r="AH453" i="57"/>
  <c r="AI453" i="57"/>
  <c r="AJ453" i="57" s="1"/>
  <c r="AC454" i="57"/>
  <c r="AF454" i="57"/>
  <c r="AG454" i="57"/>
  <c r="AH454" i="57"/>
  <c r="AI454" i="57"/>
  <c r="AC455" i="57"/>
  <c r="AF455" i="57"/>
  <c r="AG455" i="57"/>
  <c r="AH455" i="57"/>
  <c r="AI455" i="57"/>
  <c r="AC456" i="57"/>
  <c r="AF456" i="57"/>
  <c r="AG456" i="57"/>
  <c r="AH456" i="57"/>
  <c r="AI456" i="57"/>
  <c r="AJ456" i="57" s="1"/>
  <c r="AC457" i="57"/>
  <c r="AF457" i="57"/>
  <c r="AG457" i="57"/>
  <c r="AH457" i="57"/>
  <c r="AI457" i="57"/>
  <c r="AC458" i="57"/>
  <c r="AF458" i="57"/>
  <c r="AG458" i="57"/>
  <c r="AH458" i="57"/>
  <c r="AI458" i="57"/>
  <c r="AC459" i="57"/>
  <c r="AF459" i="57"/>
  <c r="AG459" i="57"/>
  <c r="AH459" i="57"/>
  <c r="AI459" i="57"/>
  <c r="AJ459" i="57"/>
  <c r="AC460" i="57"/>
  <c r="AF460" i="57"/>
  <c r="AG460" i="57"/>
  <c r="AH460" i="57"/>
  <c r="AI460" i="57"/>
  <c r="AC461" i="57"/>
  <c r="AF461" i="57"/>
  <c r="AG461" i="57"/>
  <c r="AH461" i="57"/>
  <c r="AI461" i="57"/>
  <c r="AC462" i="57"/>
  <c r="AF462" i="57"/>
  <c r="AG462" i="57"/>
  <c r="AH462" i="57"/>
  <c r="AI462" i="57"/>
  <c r="AJ462" i="57" s="1"/>
  <c r="AC463" i="57"/>
  <c r="AF463" i="57"/>
  <c r="AG463" i="57"/>
  <c r="AH463" i="57"/>
  <c r="AI463" i="57"/>
  <c r="AJ463" i="57" s="1"/>
  <c r="AC464" i="57"/>
  <c r="AF464" i="57"/>
  <c r="AG464" i="57"/>
  <c r="AH464" i="57"/>
  <c r="AI464" i="57"/>
  <c r="AC465" i="57"/>
  <c r="AF465" i="57"/>
  <c r="AG465" i="57"/>
  <c r="AH465" i="57"/>
  <c r="AJ465" i="57" s="1"/>
  <c r="AI465" i="57"/>
  <c r="AC466" i="57"/>
  <c r="AF466" i="57"/>
  <c r="AG466" i="57"/>
  <c r="AH466" i="57"/>
  <c r="AI466" i="57"/>
  <c r="AJ466" i="57" s="1"/>
  <c r="AC467" i="57"/>
  <c r="AF467" i="57"/>
  <c r="AG467" i="57"/>
  <c r="AH467" i="57"/>
  <c r="AI467" i="57"/>
  <c r="AJ467" i="57" s="1"/>
  <c r="AC468" i="57"/>
  <c r="AF468" i="57"/>
  <c r="AG468" i="57"/>
  <c r="AH468" i="57"/>
  <c r="AI468" i="57"/>
  <c r="AC469" i="57"/>
  <c r="AF469" i="57"/>
  <c r="AG469" i="57"/>
  <c r="AH469" i="57"/>
  <c r="AJ469" i="57" s="1"/>
  <c r="AI469" i="57"/>
  <c r="AC470" i="57"/>
  <c r="AF470" i="57"/>
  <c r="AG470" i="57"/>
  <c r="AH470" i="57"/>
  <c r="AI470" i="57"/>
  <c r="AC471" i="57"/>
  <c r="AF471" i="57"/>
  <c r="AG471" i="57"/>
  <c r="AH471" i="57"/>
  <c r="AI471" i="57"/>
  <c r="AC472" i="57"/>
  <c r="AF472" i="57"/>
  <c r="AG472" i="57"/>
  <c r="AH472" i="57"/>
  <c r="AI472" i="57"/>
  <c r="AC473" i="57"/>
  <c r="AF473" i="57"/>
  <c r="AG473" i="57"/>
  <c r="AH473" i="57"/>
  <c r="AI473" i="57"/>
  <c r="AC474" i="57"/>
  <c r="AF474" i="57"/>
  <c r="AG474" i="57"/>
  <c r="AH474" i="57"/>
  <c r="AI474" i="57"/>
  <c r="AC475" i="57"/>
  <c r="AF475" i="57"/>
  <c r="AG475" i="57"/>
  <c r="AH475" i="57"/>
  <c r="AI475" i="57"/>
  <c r="AC476" i="57"/>
  <c r="AF476" i="57"/>
  <c r="AG476" i="57"/>
  <c r="AH476" i="57"/>
  <c r="AI476" i="57"/>
  <c r="AC477" i="57"/>
  <c r="AF477" i="57"/>
  <c r="AG477" i="57"/>
  <c r="AH477" i="57"/>
  <c r="AI477" i="57"/>
  <c r="AJ477" i="57" s="1"/>
  <c r="AC478" i="57"/>
  <c r="AF478" i="57"/>
  <c r="AG478" i="57"/>
  <c r="AH478" i="57"/>
  <c r="AI478" i="57"/>
  <c r="AJ478" i="57" s="1"/>
  <c r="AC479" i="57"/>
  <c r="AF479" i="57"/>
  <c r="AG479" i="57"/>
  <c r="AH479" i="57"/>
  <c r="AI479" i="57"/>
  <c r="AJ479" i="57" s="1"/>
  <c r="AC480" i="57"/>
  <c r="AF480" i="57"/>
  <c r="AG480" i="57"/>
  <c r="AH480" i="57"/>
  <c r="AI480" i="57"/>
  <c r="AC481" i="57"/>
  <c r="AF481" i="57"/>
  <c r="AG481" i="57"/>
  <c r="AH481" i="57"/>
  <c r="AI481" i="57"/>
  <c r="AC482" i="57"/>
  <c r="AF482" i="57"/>
  <c r="AG482" i="57"/>
  <c r="AH482" i="57"/>
  <c r="AI482" i="57"/>
  <c r="AJ482" i="57" s="1"/>
  <c r="AC483" i="57"/>
  <c r="AF483" i="57"/>
  <c r="AG483" i="57"/>
  <c r="AH483" i="57"/>
  <c r="AI483" i="57"/>
  <c r="AJ483" i="57" s="1"/>
  <c r="AC484" i="57"/>
  <c r="AF484" i="57"/>
  <c r="AG484" i="57"/>
  <c r="AH484" i="57"/>
  <c r="AI484" i="57"/>
  <c r="AC485" i="57"/>
  <c r="AF485" i="57"/>
  <c r="AG485" i="57"/>
  <c r="AH485" i="57"/>
  <c r="AI485" i="57"/>
  <c r="AJ485" i="57"/>
  <c r="AC486" i="57"/>
  <c r="AF486" i="57"/>
  <c r="AG486" i="57"/>
  <c r="AH486" i="57"/>
  <c r="AI486" i="57"/>
  <c r="AC487" i="57"/>
  <c r="AF487" i="57"/>
  <c r="AG487" i="57"/>
  <c r="AH487" i="57"/>
  <c r="AI487" i="57"/>
  <c r="AC488" i="57"/>
  <c r="AF488" i="57"/>
  <c r="AG488" i="57"/>
  <c r="AH488" i="57"/>
  <c r="AI488" i="57"/>
  <c r="AJ488" i="57" s="1"/>
  <c r="AC489" i="57"/>
  <c r="AF489" i="57"/>
  <c r="AG489" i="57"/>
  <c r="AH489" i="57"/>
  <c r="AI489" i="57"/>
  <c r="AC490" i="57"/>
  <c r="AF490" i="57"/>
  <c r="AG490" i="57"/>
  <c r="AH490" i="57"/>
  <c r="AI490" i="57"/>
  <c r="AC491" i="57"/>
  <c r="AF491" i="57"/>
  <c r="AG491" i="57"/>
  <c r="AH491" i="57"/>
  <c r="AI491" i="57"/>
  <c r="AC492" i="57"/>
  <c r="AF492" i="57"/>
  <c r="AG492" i="57"/>
  <c r="AH492" i="57"/>
  <c r="AI492" i="57"/>
  <c r="AJ492" i="57" s="1"/>
  <c r="AC493" i="57"/>
  <c r="AF493" i="57"/>
  <c r="AG493" i="57"/>
  <c r="AH493" i="57"/>
  <c r="AI493" i="57"/>
  <c r="AJ493" i="57" s="1"/>
  <c r="AC494" i="57"/>
  <c r="AF494" i="57"/>
  <c r="AG494" i="57"/>
  <c r="AH494" i="57"/>
  <c r="AI494" i="57"/>
  <c r="AC495" i="57"/>
  <c r="AF495" i="57"/>
  <c r="AG495" i="57"/>
  <c r="AH495" i="57"/>
  <c r="AI495" i="57"/>
  <c r="AC496" i="57"/>
  <c r="AF496" i="57"/>
  <c r="AG496" i="57"/>
  <c r="AH496" i="57"/>
  <c r="AI496" i="57"/>
  <c r="AJ496" i="57" s="1"/>
  <c r="AC497" i="57"/>
  <c r="AF497" i="57"/>
  <c r="AG497" i="57"/>
  <c r="AH497" i="57"/>
  <c r="AI497" i="57"/>
  <c r="AC498" i="57"/>
  <c r="AF498" i="57"/>
  <c r="AG498" i="57"/>
  <c r="AH498" i="57"/>
  <c r="AI498" i="57"/>
  <c r="AC499" i="57"/>
  <c r="AF499" i="57"/>
  <c r="AG499" i="57"/>
  <c r="AH499" i="57"/>
  <c r="AI499" i="57"/>
  <c r="AC500" i="57"/>
  <c r="AF500" i="57"/>
  <c r="AG500" i="57"/>
  <c r="AH500" i="57"/>
  <c r="AI500" i="57"/>
  <c r="AC501" i="57"/>
  <c r="AF501" i="57"/>
  <c r="AG501" i="57"/>
  <c r="AH501" i="57"/>
  <c r="AI501" i="57"/>
  <c r="AJ501" i="57" s="1"/>
  <c r="AC502" i="57"/>
  <c r="AF502" i="57"/>
  <c r="AG502" i="57"/>
  <c r="AH502" i="57"/>
  <c r="AI502" i="57"/>
  <c r="AC503" i="57"/>
  <c r="AF503" i="57"/>
  <c r="AG503" i="57"/>
  <c r="AH503" i="57"/>
  <c r="AI503" i="57"/>
  <c r="AC504" i="57"/>
  <c r="AF504" i="57"/>
  <c r="AG504" i="57"/>
  <c r="AH504" i="57"/>
  <c r="AI504" i="57"/>
  <c r="AJ504" i="57" s="1"/>
  <c r="AC505" i="57"/>
  <c r="AF505" i="57"/>
  <c r="AG505" i="57"/>
  <c r="AH505" i="57"/>
  <c r="AI505" i="57"/>
  <c r="AC506" i="57"/>
  <c r="AF506" i="57"/>
  <c r="AG506" i="57"/>
  <c r="AH506" i="57"/>
  <c r="AI506" i="57"/>
  <c r="AC507" i="57"/>
  <c r="AF507" i="57"/>
  <c r="AG507" i="57"/>
  <c r="AH507" i="57"/>
  <c r="AI507" i="57"/>
  <c r="AJ507" i="57"/>
  <c r="AC508" i="57"/>
  <c r="AF508" i="57"/>
  <c r="AG508" i="57"/>
  <c r="AH508" i="57"/>
  <c r="AI508" i="57"/>
  <c r="AC509" i="57"/>
  <c r="AF509" i="57"/>
  <c r="AG509" i="57"/>
  <c r="AH509" i="57"/>
  <c r="AI509" i="57"/>
  <c r="AC510" i="57"/>
  <c r="AF510" i="57"/>
  <c r="AG510" i="57"/>
  <c r="AH510" i="57"/>
  <c r="AI510" i="57"/>
  <c r="AJ510" i="57" s="1"/>
  <c r="AC511" i="57"/>
  <c r="AF511" i="57"/>
  <c r="AG511" i="57"/>
  <c r="AH511" i="57"/>
  <c r="AI511" i="57"/>
  <c r="AC512" i="57"/>
  <c r="AF512" i="57"/>
  <c r="AG512" i="57"/>
  <c r="AH512" i="57"/>
  <c r="AI512" i="57"/>
  <c r="AC513" i="57"/>
  <c r="AF513" i="57"/>
  <c r="AG513" i="57"/>
  <c r="AH513" i="57"/>
  <c r="AJ513" i="57" s="1"/>
  <c r="AI513" i="57"/>
  <c r="AC514" i="57"/>
  <c r="AF514" i="57"/>
  <c r="AG514" i="57"/>
  <c r="AH514" i="57"/>
  <c r="AI514" i="57"/>
  <c r="AJ514" i="57" s="1"/>
  <c r="AC515" i="57"/>
  <c r="AF515" i="57"/>
  <c r="AG515" i="57"/>
  <c r="AH515" i="57"/>
  <c r="AI515" i="57"/>
  <c r="AC516" i="57"/>
  <c r="AF516" i="57"/>
  <c r="AG516" i="57"/>
  <c r="AH516" i="57"/>
  <c r="AI516" i="57"/>
  <c r="AC517" i="57"/>
  <c r="AF517" i="57"/>
  <c r="AG517" i="57"/>
  <c r="AH517" i="57"/>
  <c r="AJ517" i="57" s="1"/>
  <c r="AI517" i="57"/>
  <c r="AC518" i="57"/>
  <c r="AF518" i="57"/>
  <c r="AG518" i="57"/>
  <c r="AH518" i="57"/>
  <c r="AI518" i="57"/>
  <c r="AC519" i="57"/>
  <c r="AF519" i="57"/>
  <c r="AG519" i="57"/>
  <c r="AH519" i="57"/>
  <c r="AI519" i="57"/>
  <c r="AC520" i="57"/>
  <c r="AF520" i="57"/>
  <c r="AG520" i="57"/>
  <c r="AH520" i="57"/>
  <c r="AI520" i="57"/>
  <c r="AC521" i="57"/>
  <c r="AF521" i="57"/>
  <c r="AG521" i="57"/>
  <c r="AH521" i="57"/>
  <c r="AI521" i="57"/>
  <c r="AC522" i="57"/>
  <c r="AF522" i="57"/>
  <c r="AG522" i="57"/>
  <c r="AH522" i="57"/>
  <c r="AI522" i="57"/>
  <c r="AC523" i="57"/>
  <c r="AF523" i="57"/>
  <c r="AG523" i="57"/>
  <c r="AH523" i="57"/>
  <c r="AI523" i="57"/>
  <c r="AJ523" i="57" s="1"/>
  <c r="AC524" i="57"/>
  <c r="AF524" i="57"/>
  <c r="AG524" i="57"/>
  <c r="AH524" i="57"/>
  <c r="AI524" i="57"/>
  <c r="AJ524" i="57" s="1"/>
  <c r="AC525" i="57"/>
  <c r="AF525" i="57"/>
  <c r="AG525" i="57"/>
  <c r="AH525" i="57"/>
  <c r="AI525" i="57"/>
  <c r="AC526" i="57"/>
  <c r="AF526" i="57"/>
  <c r="AG526" i="57"/>
  <c r="AH526" i="57"/>
  <c r="AI526" i="57"/>
  <c r="AJ526" i="57" s="1"/>
  <c r="AC527" i="57"/>
  <c r="AF527" i="57"/>
  <c r="AG527" i="57"/>
  <c r="AH527" i="57"/>
  <c r="AI527" i="57"/>
  <c r="AC528" i="57"/>
  <c r="AF528" i="57"/>
  <c r="AG528" i="57"/>
  <c r="AH528" i="57"/>
  <c r="AI528" i="57"/>
  <c r="AJ528" i="57" s="1"/>
  <c r="AC529" i="57"/>
  <c r="AF529" i="57"/>
  <c r="AG529" i="57"/>
  <c r="AH529" i="57"/>
  <c r="AJ529" i="57" s="1"/>
  <c r="AI529" i="57"/>
  <c r="AC530" i="57"/>
  <c r="AF530" i="57"/>
  <c r="AG530" i="57"/>
  <c r="AH530" i="57"/>
  <c r="AI530" i="57"/>
  <c r="AJ530" i="57" s="1"/>
  <c r="AC531" i="57"/>
  <c r="AF531" i="57"/>
  <c r="AG531" i="57"/>
  <c r="AH531" i="57"/>
  <c r="AI531" i="57"/>
  <c r="AJ531" i="57"/>
  <c r="AC532" i="57"/>
  <c r="AF532" i="57"/>
  <c r="AG532" i="57"/>
  <c r="AH532" i="57"/>
  <c r="AI532" i="57"/>
  <c r="AC533" i="57"/>
  <c r="AF533" i="57"/>
  <c r="AG533" i="57"/>
  <c r="AH533" i="57"/>
  <c r="AI533" i="57"/>
  <c r="AJ533" i="57" s="1"/>
  <c r="AC534" i="57"/>
  <c r="AF534" i="57"/>
  <c r="AG534" i="57"/>
  <c r="AH534" i="57"/>
  <c r="AI534" i="57"/>
  <c r="AJ534" i="57" s="1"/>
  <c r="AC535" i="57"/>
  <c r="AF535" i="57"/>
  <c r="AG535" i="57"/>
  <c r="AH535" i="57"/>
  <c r="AJ535" i="57" s="1"/>
  <c r="AI535" i="57"/>
  <c r="AC536" i="57"/>
  <c r="AF536" i="57"/>
  <c r="AG536" i="57"/>
  <c r="AH536" i="57"/>
  <c r="AI536" i="57"/>
  <c r="AC537" i="57"/>
  <c r="AF537" i="57"/>
  <c r="AG537" i="57"/>
  <c r="AH537" i="57"/>
  <c r="AI537" i="57"/>
  <c r="AC538" i="57"/>
  <c r="AF538" i="57"/>
  <c r="AG538" i="57"/>
  <c r="AH538" i="57"/>
  <c r="AI538" i="57"/>
  <c r="AJ538" i="57" s="1"/>
  <c r="AC539" i="57"/>
  <c r="AF539" i="57"/>
  <c r="AG539" i="57"/>
  <c r="AH539" i="57"/>
  <c r="AJ539" i="57" s="1"/>
  <c r="AI539" i="57"/>
  <c r="AC540" i="57"/>
  <c r="AF540" i="57"/>
  <c r="AG540" i="57"/>
  <c r="AH540" i="57"/>
  <c r="AI540" i="57"/>
  <c r="AC541" i="57"/>
  <c r="AF541" i="57"/>
  <c r="AG541" i="57"/>
  <c r="AH541" i="57"/>
  <c r="AI541" i="57"/>
  <c r="AC542" i="57"/>
  <c r="AF542" i="57"/>
  <c r="AG542" i="57"/>
  <c r="AH542" i="57"/>
  <c r="AI542" i="57"/>
  <c r="AJ542" i="57" s="1"/>
  <c r="AC543" i="57"/>
  <c r="AF543" i="57"/>
  <c r="AG543" i="57"/>
  <c r="AH543" i="57"/>
  <c r="AI543" i="57"/>
  <c r="AC544" i="57"/>
  <c r="AF544" i="57"/>
  <c r="AG544" i="57"/>
  <c r="AH544" i="57"/>
  <c r="AI544" i="57"/>
  <c r="AC545" i="57"/>
  <c r="AF545" i="57"/>
  <c r="AG545" i="57"/>
  <c r="AH545" i="57"/>
  <c r="AJ545" i="57" s="1"/>
  <c r="AI545" i="57"/>
  <c r="AC546" i="57"/>
  <c r="AF546" i="57"/>
  <c r="AG546" i="57"/>
  <c r="AH546" i="57"/>
  <c r="AI546" i="57"/>
  <c r="AJ546" i="57" s="1"/>
  <c r="AC547" i="57"/>
  <c r="AF547" i="57"/>
  <c r="AG547" i="57"/>
  <c r="AH547" i="57"/>
  <c r="AI547" i="57"/>
  <c r="AC548" i="57"/>
  <c r="AF548" i="57"/>
  <c r="AG548" i="57"/>
  <c r="AH548" i="57"/>
  <c r="AI548" i="57"/>
  <c r="AC549" i="57"/>
  <c r="AF549" i="57"/>
  <c r="AG549" i="57"/>
  <c r="AH549" i="57"/>
  <c r="AI549" i="57"/>
  <c r="AJ549" i="57" s="1"/>
  <c r="AC550" i="57"/>
  <c r="AF550" i="57"/>
  <c r="AG550" i="57"/>
  <c r="AH550" i="57"/>
  <c r="AI550" i="57"/>
  <c r="AC551" i="57"/>
  <c r="AF551" i="57"/>
  <c r="AG551" i="57"/>
  <c r="AH551" i="57"/>
  <c r="AJ551" i="57" s="1"/>
  <c r="AI551" i="57"/>
  <c r="AC552" i="57"/>
  <c r="AF552" i="57"/>
  <c r="AG552" i="57"/>
  <c r="AH552" i="57"/>
  <c r="AI552" i="57"/>
  <c r="AJ552" i="57" s="1"/>
  <c r="AC553" i="57"/>
  <c r="AF553" i="57"/>
  <c r="AG553" i="57"/>
  <c r="AH553" i="57"/>
  <c r="AI553" i="57"/>
  <c r="AC554" i="57"/>
  <c r="AF554" i="57"/>
  <c r="AG554" i="57"/>
  <c r="AH554" i="57"/>
  <c r="AI554" i="57"/>
  <c r="AC555" i="57"/>
  <c r="AF555" i="57"/>
  <c r="AG555" i="57"/>
  <c r="AH555" i="57"/>
  <c r="AJ555" i="57" s="1"/>
  <c r="AI555" i="57"/>
  <c r="AC556" i="57"/>
  <c r="AF556" i="57"/>
  <c r="AG556" i="57"/>
  <c r="AH556" i="57"/>
  <c r="AI556" i="57"/>
  <c r="AJ556" i="57" s="1"/>
  <c r="AC557" i="57"/>
  <c r="AF557" i="57"/>
  <c r="AG557" i="57"/>
  <c r="AH557" i="57"/>
  <c r="AI557" i="57"/>
  <c r="AC558" i="57"/>
  <c r="AF558" i="57"/>
  <c r="AG558" i="57"/>
  <c r="AH558" i="57"/>
  <c r="AI558" i="57"/>
  <c r="AC559" i="57"/>
  <c r="AF559" i="57"/>
  <c r="AG559" i="57"/>
  <c r="AH559" i="57"/>
  <c r="AJ559" i="57" s="1"/>
  <c r="AI559" i="57"/>
  <c r="AC560" i="57"/>
  <c r="AF560" i="57"/>
  <c r="AG560" i="57"/>
  <c r="AH560" i="57"/>
  <c r="AI560" i="57"/>
  <c r="AJ560" i="57" s="1"/>
  <c r="AC561" i="57"/>
  <c r="AF561" i="57"/>
  <c r="AG561" i="57"/>
  <c r="AH561" i="57"/>
  <c r="AJ561" i="57" s="1"/>
  <c r="AI561" i="57"/>
  <c r="AC562" i="57"/>
  <c r="AF562" i="57"/>
  <c r="AG562" i="57"/>
  <c r="AH562" i="57"/>
  <c r="AI562" i="57"/>
  <c r="AC563" i="57"/>
  <c r="AF563" i="57"/>
  <c r="AG563" i="57"/>
  <c r="AH563" i="57"/>
  <c r="AJ563" i="57" s="1"/>
  <c r="AI563" i="57"/>
  <c r="AC564" i="57"/>
  <c r="AF564" i="57"/>
  <c r="AG564" i="57"/>
  <c r="AH564" i="57"/>
  <c r="AI564" i="57"/>
  <c r="AC565" i="57"/>
  <c r="AF565" i="57"/>
  <c r="AG565" i="57"/>
  <c r="AH565" i="57"/>
  <c r="AI565" i="57"/>
  <c r="AC566" i="57"/>
  <c r="AF566" i="57"/>
  <c r="AG566" i="57"/>
  <c r="AH566" i="57"/>
  <c r="AI566" i="57"/>
  <c r="AC567" i="57"/>
  <c r="AF567" i="57"/>
  <c r="AG567" i="57"/>
  <c r="AH567" i="57"/>
  <c r="AI567" i="57"/>
  <c r="AC568" i="57"/>
  <c r="AF568" i="57"/>
  <c r="AG568" i="57"/>
  <c r="AH568" i="57"/>
  <c r="AI568" i="57"/>
  <c r="AJ568" i="57" s="1"/>
  <c r="AC569" i="57"/>
  <c r="AF569" i="57"/>
  <c r="AG569" i="57"/>
  <c r="AH569" i="57"/>
  <c r="AJ569" i="57" s="1"/>
  <c r="AI569" i="57"/>
  <c r="AC570" i="57"/>
  <c r="AF570" i="57"/>
  <c r="AG570" i="57"/>
  <c r="AH570" i="57"/>
  <c r="AI570" i="57"/>
  <c r="AC571" i="57"/>
  <c r="AF571" i="57"/>
  <c r="AG571" i="57"/>
  <c r="AH571" i="57"/>
  <c r="AI571" i="57"/>
  <c r="AJ571" i="57"/>
  <c r="AC572" i="57"/>
  <c r="AF572" i="57"/>
  <c r="AG572" i="57"/>
  <c r="AH572" i="57"/>
  <c r="AI572" i="57"/>
  <c r="AC573" i="57"/>
  <c r="AF573" i="57"/>
  <c r="AG573" i="57"/>
  <c r="AH573" i="57"/>
  <c r="AI573" i="57"/>
  <c r="AC574" i="57"/>
  <c r="AF574" i="57"/>
  <c r="AG574" i="57"/>
  <c r="AH574" i="57"/>
  <c r="AI574" i="57"/>
  <c r="AJ574" i="57" s="1"/>
  <c r="AC575" i="57"/>
  <c r="AF575" i="57"/>
  <c r="AG575" i="57"/>
  <c r="AH575" i="57"/>
  <c r="AI575" i="57"/>
  <c r="AC576" i="57"/>
  <c r="AF576" i="57"/>
  <c r="AG576" i="57"/>
  <c r="AH576" i="57"/>
  <c r="AI576" i="57"/>
  <c r="AC577" i="57"/>
  <c r="AF577" i="57"/>
  <c r="AG577" i="57"/>
  <c r="AH577" i="57"/>
  <c r="AI577" i="57"/>
  <c r="AC578" i="57"/>
  <c r="AF578" i="57"/>
  <c r="AG578" i="57"/>
  <c r="AH578" i="57"/>
  <c r="AI578" i="57"/>
  <c r="AC579" i="57"/>
  <c r="AF579" i="57"/>
  <c r="AG579" i="57"/>
  <c r="AH579" i="57"/>
  <c r="AI579" i="57"/>
  <c r="AJ579" i="57" s="1"/>
  <c r="AC580" i="57"/>
  <c r="AF580" i="57"/>
  <c r="AG580" i="57"/>
  <c r="AH580" i="57"/>
  <c r="AI580" i="57"/>
  <c r="AC581" i="57"/>
  <c r="AF581" i="57"/>
  <c r="AG581" i="57"/>
  <c r="AH581" i="57"/>
  <c r="AI581" i="57"/>
  <c r="AC582" i="57"/>
  <c r="AF582" i="57"/>
  <c r="AG582" i="57"/>
  <c r="AH582" i="57"/>
  <c r="AI582" i="57"/>
  <c r="AJ582" i="57" s="1"/>
  <c r="AC583" i="57"/>
  <c r="AF583" i="57"/>
  <c r="AG583" i="57"/>
  <c r="AH583" i="57"/>
  <c r="AI583" i="57"/>
  <c r="AC584" i="57"/>
  <c r="AF584" i="57"/>
  <c r="AG584" i="57"/>
  <c r="AH584" i="57"/>
  <c r="AI584" i="57"/>
  <c r="AC585" i="57"/>
  <c r="AF585" i="57"/>
  <c r="AG585" i="57"/>
  <c r="AH585" i="57"/>
  <c r="AI585" i="57"/>
  <c r="AC586" i="57"/>
  <c r="AF586" i="57"/>
  <c r="AG586" i="57"/>
  <c r="AH586" i="57"/>
  <c r="AI586" i="57"/>
  <c r="AC587" i="57"/>
  <c r="AF587" i="57"/>
  <c r="AG587" i="57"/>
  <c r="AH587" i="57"/>
  <c r="AI587" i="57"/>
  <c r="AC588" i="57"/>
  <c r="AF588" i="57"/>
  <c r="AG588" i="57"/>
  <c r="AH588" i="57"/>
  <c r="AI588" i="57"/>
  <c r="AJ588" i="57" s="1"/>
  <c r="AC589" i="57"/>
  <c r="AF589" i="57"/>
  <c r="AG589" i="57"/>
  <c r="AH589" i="57"/>
  <c r="AI589" i="57"/>
  <c r="AJ589" i="57" s="1"/>
  <c r="AC590" i="57"/>
  <c r="AF590" i="57"/>
  <c r="AG590" i="57"/>
  <c r="AH590" i="57"/>
  <c r="AJ590" i="57" s="1"/>
  <c r="AI590" i="57"/>
  <c r="AC591" i="57"/>
  <c r="AF591" i="57"/>
  <c r="AG591" i="57"/>
  <c r="AH591" i="57"/>
  <c r="AI591" i="57"/>
  <c r="AC592" i="57"/>
  <c r="AF592" i="57"/>
  <c r="AG592" i="57"/>
  <c r="AH592" i="57"/>
  <c r="AI592" i="57"/>
  <c r="AJ592" i="57" s="1"/>
  <c r="AC593" i="57"/>
  <c r="AF593" i="57"/>
  <c r="AG593" i="57"/>
  <c r="AH593" i="57"/>
  <c r="AJ593" i="57" s="1"/>
  <c r="AI593" i="57"/>
  <c r="AC594" i="57"/>
  <c r="AF594" i="57"/>
  <c r="AG594" i="57"/>
  <c r="AH594" i="57"/>
  <c r="AI594" i="57"/>
  <c r="AC595" i="57"/>
  <c r="AF595" i="57"/>
  <c r="AG595" i="57"/>
  <c r="AH595" i="57"/>
  <c r="AI595" i="57"/>
  <c r="AJ595" i="57"/>
  <c r="AC596" i="57"/>
  <c r="AF596" i="57"/>
  <c r="AG596" i="57"/>
  <c r="AH596" i="57"/>
  <c r="AI596" i="57"/>
  <c r="AC597" i="57"/>
  <c r="AF597" i="57"/>
  <c r="AG597" i="57"/>
  <c r="AH597" i="57"/>
  <c r="AJ597" i="57" s="1"/>
  <c r="AI597" i="57"/>
  <c r="AC598" i="57"/>
  <c r="AF598" i="57"/>
  <c r="AG598" i="57"/>
  <c r="AH598" i="57"/>
  <c r="AI598" i="57"/>
  <c r="AJ598" i="57" s="1"/>
  <c r="AC599" i="57"/>
  <c r="AF599" i="57"/>
  <c r="AG599" i="57"/>
  <c r="AH599" i="57"/>
  <c r="AI599" i="57"/>
  <c r="AC600" i="57"/>
  <c r="AF600" i="57"/>
  <c r="AG600" i="57"/>
  <c r="AH600" i="57"/>
  <c r="AI600" i="57"/>
  <c r="AC601" i="57"/>
  <c r="AF601" i="57"/>
  <c r="AG601" i="57"/>
  <c r="AH601" i="57"/>
  <c r="AI601" i="57"/>
  <c r="AC602" i="57"/>
  <c r="AF602" i="57"/>
  <c r="AG602" i="57"/>
  <c r="AH602" i="57"/>
  <c r="AI602" i="57"/>
  <c r="AJ602" i="57" s="1"/>
  <c r="AC603" i="57"/>
  <c r="AF603" i="57"/>
  <c r="AG603" i="57"/>
  <c r="AH603" i="57"/>
  <c r="AI603" i="57"/>
  <c r="AC604" i="57"/>
  <c r="AF604" i="57"/>
  <c r="AG604" i="57"/>
  <c r="AH604" i="57"/>
  <c r="AI604" i="57"/>
  <c r="AC605" i="57"/>
  <c r="AF605" i="57"/>
  <c r="AG605" i="57"/>
  <c r="AH605" i="57"/>
  <c r="AI605" i="57"/>
  <c r="AJ605" i="57" s="1"/>
  <c r="AC606" i="57"/>
  <c r="AF606" i="57"/>
  <c r="AG606" i="57"/>
  <c r="AH606" i="57"/>
  <c r="AI606" i="57"/>
  <c r="AJ606" i="57" s="1"/>
  <c r="AC607" i="57"/>
  <c r="AF607" i="57"/>
  <c r="AG607" i="57"/>
  <c r="AH607" i="57"/>
  <c r="AI607" i="57"/>
  <c r="AC608" i="57"/>
  <c r="AF608" i="57"/>
  <c r="AG608" i="57"/>
  <c r="AH608" i="57"/>
  <c r="AI608" i="57"/>
  <c r="AC609" i="57"/>
  <c r="AF609" i="57"/>
  <c r="AG609" i="57"/>
  <c r="AH609" i="57"/>
  <c r="AI609" i="57"/>
  <c r="AC610" i="57"/>
  <c r="AF610" i="57"/>
  <c r="AG610" i="57"/>
  <c r="AH610" i="57"/>
  <c r="AI610" i="57"/>
  <c r="AJ610" i="57" s="1"/>
  <c r="AC611" i="57"/>
  <c r="AF611" i="57"/>
  <c r="AG611" i="57"/>
  <c r="AH611" i="57"/>
  <c r="AI611" i="57"/>
  <c r="AC612" i="57"/>
  <c r="AF612" i="57"/>
  <c r="AG612" i="57"/>
  <c r="AH612" i="57"/>
  <c r="AI612" i="57"/>
  <c r="AC613" i="57"/>
  <c r="AF613" i="57"/>
  <c r="AG613" i="57"/>
  <c r="AH613" i="57"/>
  <c r="AI613" i="57"/>
  <c r="AJ613" i="57" s="1"/>
  <c r="AC614" i="57"/>
  <c r="AF614" i="57"/>
  <c r="AG614" i="57"/>
  <c r="AH614" i="57"/>
  <c r="AI614" i="57"/>
  <c r="AJ614" i="57" s="1"/>
  <c r="AC615" i="57"/>
  <c r="AF615" i="57"/>
  <c r="AG615" i="57"/>
  <c r="AH615" i="57"/>
  <c r="AI615" i="57"/>
  <c r="AC616" i="57"/>
  <c r="AF616" i="57"/>
  <c r="AG616" i="57"/>
  <c r="AH616" i="57"/>
  <c r="AI616" i="57"/>
  <c r="AC617" i="57"/>
  <c r="AF617" i="57"/>
  <c r="AG617" i="57"/>
  <c r="AH617" i="57"/>
  <c r="AI617" i="57"/>
  <c r="AC618" i="57"/>
  <c r="AF618" i="57"/>
  <c r="AG618" i="57"/>
  <c r="AH618" i="57"/>
  <c r="AI618" i="57"/>
  <c r="AJ618" i="57" s="1"/>
  <c r="AC619" i="57"/>
  <c r="AF619" i="57"/>
  <c r="AG619" i="57"/>
  <c r="AH619" i="57"/>
  <c r="AI619" i="57"/>
  <c r="AJ619" i="57" s="1"/>
  <c r="AC620" i="57"/>
  <c r="AF620" i="57"/>
  <c r="AG620" i="57"/>
  <c r="AH620" i="57"/>
  <c r="AI620" i="57"/>
  <c r="AC621" i="57"/>
  <c r="AF621" i="57"/>
  <c r="AG621" i="57"/>
  <c r="AH621" i="57"/>
  <c r="AI621" i="57"/>
  <c r="AJ621" i="57" s="1"/>
  <c r="AC622" i="57"/>
  <c r="AF622" i="57"/>
  <c r="AG622" i="57"/>
  <c r="AH622" i="57"/>
  <c r="AI622" i="57"/>
  <c r="AJ622" i="57" s="1"/>
  <c r="AC623" i="57"/>
  <c r="AF623" i="57"/>
  <c r="AG623" i="57"/>
  <c r="AH623" i="57"/>
  <c r="AI623" i="57"/>
  <c r="AC624" i="57"/>
  <c r="AF624" i="57"/>
  <c r="AG624" i="57"/>
  <c r="AH624" i="57"/>
  <c r="AI624" i="57"/>
  <c r="AC625" i="57"/>
  <c r="AF625" i="57"/>
  <c r="AG625" i="57"/>
  <c r="AH625" i="57"/>
  <c r="AI625" i="57"/>
  <c r="AC626" i="57"/>
  <c r="AF626" i="57"/>
  <c r="AG626" i="57"/>
  <c r="AH626" i="57"/>
  <c r="AI626" i="57"/>
  <c r="AJ626" i="57" s="1"/>
  <c r="AC627" i="57"/>
  <c r="AF627" i="57"/>
  <c r="AG627" i="57"/>
  <c r="AH627" i="57"/>
  <c r="AI627" i="57"/>
  <c r="AC628" i="57"/>
  <c r="AF628" i="57"/>
  <c r="AG628" i="57"/>
  <c r="AH628" i="57"/>
  <c r="AI628" i="57"/>
  <c r="AC629" i="57"/>
  <c r="AF629" i="57"/>
  <c r="AG629" i="57"/>
  <c r="AH629" i="57"/>
  <c r="AI629" i="57"/>
  <c r="AJ629" i="57"/>
  <c r="AC630" i="57"/>
  <c r="AF630" i="57"/>
  <c r="AG630" i="57"/>
  <c r="AH630" i="57"/>
  <c r="AI630" i="57"/>
  <c r="AC631" i="57"/>
  <c r="AF631" i="57"/>
  <c r="AG631" i="57"/>
  <c r="AH631" i="57"/>
  <c r="AI631" i="57"/>
  <c r="AC632" i="57"/>
  <c r="AF632" i="57"/>
  <c r="AG632" i="57"/>
  <c r="AH632" i="57"/>
  <c r="AI632" i="57"/>
  <c r="AJ632" i="57" s="1"/>
  <c r="AC633" i="57"/>
  <c r="AF633" i="57"/>
  <c r="AG633" i="57"/>
  <c r="AH633" i="57"/>
  <c r="AI633" i="57"/>
  <c r="AC634" i="57"/>
  <c r="AF634" i="57"/>
  <c r="AG634" i="57"/>
  <c r="AH634" i="57"/>
  <c r="AI634" i="57"/>
  <c r="AC635" i="57"/>
  <c r="AF635" i="57"/>
  <c r="AG635" i="57"/>
  <c r="AH635" i="57"/>
  <c r="AI635" i="57"/>
  <c r="AJ635" i="57"/>
  <c r="AC636" i="57"/>
  <c r="AF636" i="57"/>
  <c r="AG636" i="57"/>
  <c r="AH636" i="57"/>
  <c r="AI636" i="57"/>
  <c r="AJ636" i="57" s="1"/>
  <c r="AC637" i="57"/>
  <c r="AF637" i="57"/>
  <c r="AG637" i="57"/>
  <c r="AH637" i="57"/>
  <c r="AI637" i="57"/>
  <c r="AC638" i="57"/>
  <c r="AF638" i="57"/>
  <c r="AG638" i="57"/>
  <c r="AH638" i="57"/>
  <c r="AI638" i="57"/>
  <c r="AJ638" i="57" s="1"/>
  <c r="AC639" i="57"/>
  <c r="AF639" i="57"/>
  <c r="AG639" i="57"/>
  <c r="AH639" i="57"/>
  <c r="AI639" i="57"/>
  <c r="AJ639" i="57" s="1"/>
  <c r="AC640" i="57"/>
  <c r="AF640" i="57"/>
  <c r="AG640" i="57"/>
  <c r="AH640" i="57"/>
  <c r="AI640" i="57"/>
  <c r="AJ640" i="57" s="1"/>
  <c r="AC641" i="57"/>
  <c r="AF641" i="57"/>
  <c r="AG641" i="57"/>
  <c r="AH641" i="57"/>
  <c r="AJ641" i="57" s="1"/>
  <c r="AI641" i="57"/>
  <c r="AC642" i="57"/>
  <c r="AF642" i="57"/>
  <c r="AG642" i="57"/>
  <c r="AH642" i="57"/>
  <c r="AI642" i="57"/>
  <c r="AJ642" i="57" s="1"/>
  <c r="AC643" i="57"/>
  <c r="AF643" i="57"/>
  <c r="AG643" i="57"/>
  <c r="AH643" i="57"/>
  <c r="AI643" i="57"/>
  <c r="AJ643" i="57"/>
  <c r="AC644" i="57"/>
  <c r="AF644" i="57"/>
  <c r="AG644" i="57"/>
  <c r="AH644" i="57"/>
  <c r="AI644" i="57"/>
  <c r="AC645" i="57"/>
  <c r="AF645" i="57"/>
  <c r="AG645" i="57"/>
  <c r="AH645" i="57"/>
  <c r="AI645" i="57"/>
  <c r="AJ645" i="57"/>
  <c r="AC646" i="57"/>
  <c r="AF646" i="57"/>
  <c r="AG646" i="57"/>
  <c r="AH646" i="57"/>
  <c r="AI646" i="57"/>
  <c r="AJ646" i="57" s="1"/>
  <c r="AC647" i="57"/>
  <c r="AF647" i="57"/>
  <c r="AG647" i="57"/>
  <c r="AH647" i="57"/>
  <c r="AI647" i="57"/>
  <c r="AC648" i="57"/>
  <c r="AF648" i="57"/>
  <c r="AG648" i="57"/>
  <c r="AH648" i="57"/>
  <c r="AI648" i="57"/>
  <c r="AJ648" i="57" s="1"/>
  <c r="AC649" i="57"/>
  <c r="AF649" i="57"/>
  <c r="AG649" i="57"/>
  <c r="AH649" i="57"/>
  <c r="AI649" i="57"/>
  <c r="AC650" i="57"/>
  <c r="AF650" i="57"/>
  <c r="AG650" i="57"/>
  <c r="AH650" i="57"/>
  <c r="AI650" i="57"/>
  <c r="AJ650" i="57" s="1"/>
  <c r="AC651" i="57"/>
  <c r="AF651" i="57"/>
  <c r="AG651" i="57"/>
  <c r="AH651" i="57"/>
  <c r="AJ651" i="57" s="1"/>
  <c r="AI651" i="57"/>
  <c r="AC652" i="57"/>
  <c r="AF652" i="57"/>
  <c r="AG652" i="57"/>
  <c r="AH652" i="57"/>
  <c r="AI652" i="57"/>
  <c r="AJ652" i="57" s="1"/>
  <c r="AC653" i="57"/>
  <c r="AF653" i="57"/>
  <c r="AG653" i="57"/>
  <c r="AH653" i="57"/>
  <c r="AI653" i="57"/>
  <c r="AC654" i="57"/>
  <c r="AF654" i="57"/>
  <c r="AG654" i="57"/>
  <c r="AH654" i="57"/>
  <c r="AI654" i="57"/>
  <c r="AJ654" i="57" s="1"/>
  <c r="AC655" i="57"/>
  <c r="AF655" i="57"/>
  <c r="AG655" i="57"/>
  <c r="AH655" i="57"/>
  <c r="AI655" i="57"/>
  <c r="AC656" i="57"/>
  <c r="AF656" i="57"/>
  <c r="AG656" i="57"/>
  <c r="AH656" i="57"/>
  <c r="AI656" i="57"/>
  <c r="AJ656" i="57" s="1"/>
  <c r="AC657" i="57"/>
  <c r="AF657" i="57"/>
  <c r="AG657" i="57"/>
  <c r="AH657" i="57"/>
  <c r="AI657" i="57"/>
  <c r="AC658" i="57"/>
  <c r="AF658" i="57"/>
  <c r="AG658" i="57"/>
  <c r="AH658" i="57"/>
  <c r="AI658" i="57"/>
  <c r="AJ658" i="57" s="1"/>
  <c r="AC659" i="57"/>
  <c r="AF659" i="57"/>
  <c r="AG659" i="57"/>
  <c r="AH659" i="57"/>
  <c r="AJ659" i="57" s="1"/>
  <c r="AI659" i="57"/>
  <c r="AC660" i="57"/>
  <c r="AF660" i="57"/>
  <c r="AG660" i="57"/>
  <c r="AH660" i="57"/>
  <c r="AI660" i="57"/>
  <c r="AC661" i="57"/>
  <c r="AF661" i="57"/>
  <c r="AG661" i="57"/>
  <c r="AH661" i="57"/>
  <c r="AI661" i="57"/>
  <c r="AJ661" i="57" s="1"/>
  <c r="AC662" i="57"/>
  <c r="AF662" i="57"/>
  <c r="AG662" i="57"/>
  <c r="AH662" i="57"/>
  <c r="AI662" i="57"/>
  <c r="AJ662" i="57" s="1"/>
  <c r="AC663" i="57"/>
  <c r="AF663" i="57"/>
  <c r="AG663" i="57"/>
  <c r="AH663" i="57"/>
  <c r="AJ663" i="57" s="1"/>
  <c r="AI663" i="57"/>
  <c r="AC664" i="57"/>
  <c r="AF664" i="57"/>
  <c r="AG664" i="57"/>
  <c r="AH664" i="57"/>
  <c r="AI664" i="57"/>
  <c r="AJ664" i="57" s="1"/>
  <c r="AC665" i="57"/>
  <c r="AF665" i="57"/>
  <c r="AG665" i="57"/>
  <c r="AH665" i="57"/>
  <c r="AI665" i="57"/>
  <c r="AC666" i="57"/>
  <c r="AF666" i="57"/>
  <c r="AG666" i="57"/>
  <c r="AH666" i="57"/>
  <c r="AI666" i="57"/>
  <c r="AJ666" i="57" s="1"/>
  <c r="AC667" i="57"/>
  <c r="AF667" i="57"/>
  <c r="AG667" i="57"/>
  <c r="AH667" i="57"/>
  <c r="AJ667" i="57" s="1"/>
  <c r="AI667" i="57"/>
  <c r="AC668" i="57"/>
  <c r="AF668" i="57"/>
  <c r="AG668" i="57"/>
  <c r="AH668" i="57"/>
  <c r="AI668" i="57"/>
  <c r="AJ668" i="57" s="1"/>
  <c r="AC669" i="57"/>
  <c r="AF669" i="57"/>
  <c r="AG669" i="57"/>
  <c r="AH669" i="57"/>
  <c r="AI669" i="57"/>
  <c r="AC670" i="57"/>
  <c r="AF670" i="57"/>
  <c r="AG670" i="57"/>
  <c r="AH670" i="57"/>
  <c r="AI670" i="57"/>
  <c r="AJ670" i="57" s="1"/>
  <c r="AC671" i="57"/>
  <c r="AF671" i="57"/>
  <c r="AG671" i="57"/>
  <c r="AH671" i="57"/>
  <c r="AJ671" i="57" s="1"/>
  <c r="AI671" i="57"/>
  <c r="AC672" i="57"/>
  <c r="AF672" i="57"/>
  <c r="AG672" i="57"/>
  <c r="AH672" i="57"/>
  <c r="AI672" i="57"/>
  <c r="AJ672" i="57" s="1"/>
  <c r="AC673" i="57"/>
  <c r="AF673" i="57"/>
  <c r="AG673" i="57"/>
  <c r="AH673" i="57"/>
  <c r="AJ673" i="57" s="1"/>
  <c r="AI673" i="57"/>
  <c r="AC674" i="57"/>
  <c r="AF674" i="57"/>
  <c r="AG674" i="57"/>
  <c r="AH674" i="57"/>
  <c r="AI674" i="57"/>
  <c r="AJ674" i="57" s="1"/>
  <c r="AC675" i="57"/>
  <c r="AF675" i="57"/>
  <c r="AG675" i="57"/>
  <c r="AH675" i="57"/>
  <c r="AJ675" i="57" s="1"/>
  <c r="AI675" i="57"/>
  <c r="AC676" i="57"/>
  <c r="AF676" i="57"/>
  <c r="AG676" i="57"/>
  <c r="AH676" i="57"/>
  <c r="AI676" i="57"/>
  <c r="AC677" i="57"/>
  <c r="AF677" i="57"/>
  <c r="AG677" i="57"/>
  <c r="AH677" i="57"/>
  <c r="AI677" i="57"/>
  <c r="AC678" i="57"/>
  <c r="AF678" i="57"/>
  <c r="AG678" i="57"/>
  <c r="AH678" i="57"/>
  <c r="AI678" i="57"/>
  <c r="AJ678" i="57" s="1"/>
  <c r="AC679" i="57"/>
  <c r="AF679" i="57"/>
  <c r="AG679" i="57"/>
  <c r="AH679" i="57"/>
  <c r="AJ679" i="57" s="1"/>
  <c r="AI679" i="57"/>
  <c r="AC680" i="57"/>
  <c r="AF680" i="57"/>
  <c r="AG680" i="57"/>
  <c r="AH680" i="57"/>
  <c r="AI680" i="57"/>
  <c r="AJ680" i="57" s="1"/>
  <c r="AC681" i="57"/>
  <c r="AF681" i="57"/>
  <c r="AG681" i="57"/>
  <c r="AH681" i="57"/>
  <c r="AJ681" i="57" s="1"/>
  <c r="AI681" i="57"/>
  <c r="AC682" i="57"/>
  <c r="AF682" i="57"/>
  <c r="AG682" i="57"/>
  <c r="AH682" i="57"/>
  <c r="AI682" i="57"/>
  <c r="AJ682" i="57" s="1"/>
  <c r="AC683" i="57"/>
  <c r="AF683" i="57"/>
  <c r="AG683" i="57"/>
  <c r="AH683" i="57"/>
  <c r="AJ683" i="57" s="1"/>
  <c r="AI683" i="57"/>
  <c r="AC684" i="57"/>
  <c r="AF684" i="57"/>
  <c r="AG684" i="57"/>
  <c r="AH684" i="57"/>
  <c r="AI684" i="57"/>
  <c r="AC685" i="57"/>
  <c r="AF685" i="57"/>
  <c r="AG685" i="57"/>
  <c r="AH685" i="57"/>
  <c r="AI685" i="57"/>
  <c r="AC686" i="57"/>
  <c r="AF686" i="57"/>
  <c r="AG686" i="57"/>
  <c r="AH686" i="57"/>
  <c r="AI686" i="57"/>
  <c r="AJ686" i="57" s="1"/>
  <c r="AC687" i="57"/>
  <c r="AF687" i="57"/>
  <c r="AG687" i="57"/>
  <c r="AH687" i="57"/>
  <c r="AI687" i="57"/>
  <c r="AC688" i="57"/>
  <c r="AF688" i="57"/>
  <c r="AG688" i="57"/>
  <c r="AH688" i="57"/>
  <c r="AI688" i="57"/>
  <c r="AC689" i="57"/>
  <c r="AF689" i="57"/>
  <c r="AG689" i="57"/>
  <c r="AH689" i="57"/>
  <c r="AJ689" i="57" s="1"/>
  <c r="AI689" i="57"/>
  <c r="AC690" i="57"/>
  <c r="AF690" i="57"/>
  <c r="AG690" i="57"/>
  <c r="AH690" i="57"/>
  <c r="AI690" i="57"/>
  <c r="AJ690" i="57" s="1"/>
  <c r="AC691" i="57"/>
  <c r="AF691" i="57"/>
  <c r="AG691" i="57"/>
  <c r="AH691" i="57"/>
  <c r="AI691" i="57"/>
  <c r="AC692" i="57"/>
  <c r="AF692" i="57"/>
  <c r="AG692" i="57"/>
  <c r="AH692" i="57"/>
  <c r="AI692" i="57"/>
  <c r="AC693" i="57"/>
  <c r="AF693" i="57"/>
  <c r="AG693" i="57"/>
  <c r="AH693" i="57"/>
  <c r="AI693" i="57"/>
  <c r="AC694" i="57"/>
  <c r="AF694" i="57"/>
  <c r="AG694" i="57"/>
  <c r="AH694" i="57"/>
  <c r="AI694" i="57"/>
  <c r="AC695" i="57"/>
  <c r="AF695" i="57"/>
  <c r="AG695" i="57"/>
  <c r="AH695" i="57"/>
  <c r="AJ695" i="57" s="1"/>
  <c r="AI695" i="57"/>
  <c r="AC696" i="57"/>
  <c r="AF696" i="57"/>
  <c r="AG696" i="57"/>
  <c r="AH696" i="57"/>
  <c r="AI696" i="57"/>
  <c r="AJ696" i="57" s="1"/>
  <c r="AC697" i="57"/>
  <c r="AF697" i="57"/>
  <c r="AG697" i="57"/>
  <c r="AH697" i="57"/>
  <c r="AJ697" i="57" s="1"/>
  <c r="AI697" i="57"/>
  <c r="AC698" i="57"/>
  <c r="AF698" i="57"/>
  <c r="AG698" i="57"/>
  <c r="AH698" i="57"/>
  <c r="AI698" i="57"/>
  <c r="AC699" i="57"/>
  <c r="AF699" i="57"/>
  <c r="AG699" i="57"/>
  <c r="AH699" i="57"/>
  <c r="AJ699" i="57" s="1"/>
  <c r="AI699" i="57"/>
  <c r="AC700" i="57"/>
  <c r="AF700" i="57"/>
  <c r="AG700" i="57"/>
  <c r="AH700" i="57"/>
  <c r="AI700" i="57"/>
  <c r="AC701" i="57"/>
  <c r="AF701" i="57"/>
  <c r="AG701" i="57"/>
  <c r="AH701" i="57"/>
  <c r="AI701" i="57"/>
  <c r="AC702" i="57"/>
  <c r="AF702" i="57"/>
  <c r="AG702" i="57"/>
  <c r="AH702" i="57"/>
  <c r="AI702" i="57"/>
  <c r="AC703" i="57"/>
  <c r="AF703" i="57"/>
  <c r="AG703" i="57"/>
  <c r="AH703" i="57"/>
  <c r="AI703" i="57"/>
  <c r="AC704" i="57"/>
  <c r="AF704" i="57"/>
  <c r="AG704" i="57"/>
  <c r="AH704" i="57"/>
  <c r="AI704" i="57"/>
  <c r="AC705" i="57"/>
  <c r="AF705" i="57"/>
  <c r="AG705" i="57"/>
  <c r="AH705" i="57"/>
  <c r="AI705" i="57"/>
  <c r="AC706" i="57"/>
  <c r="AF706" i="57"/>
  <c r="AG706" i="57"/>
  <c r="AH706" i="57"/>
  <c r="AI706" i="57"/>
  <c r="AC707" i="57"/>
  <c r="AF707" i="57"/>
  <c r="AG707" i="57"/>
  <c r="AH707" i="57"/>
  <c r="AI707" i="57"/>
  <c r="AJ707" i="57" s="1"/>
  <c r="AC708" i="57"/>
  <c r="AF708" i="57"/>
  <c r="AG708" i="57"/>
  <c r="AH708" i="57"/>
  <c r="AI708" i="57"/>
  <c r="AC709" i="57"/>
  <c r="AF709" i="57"/>
  <c r="AG709" i="57"/>
  <c r="AH709" i="57"/>
  <c r="AI709" i="57"/>
  <c r="AJ709" i="57" s="1"/>
  <c r="AC710" i="57"/>
  <c r="AF710" i="57"/>
  <c r="AG710" i="57"/>
  <c r="AH710" i="57"/>
  <c r="AI710" i="57"/>
  <c r="AC711" i="57"/>
  <c r="AF711" i="57"/>
  <c r="AG711" i="57"/>
  <c r="AH711" i="57"/>
  <c r="AI711" i="57"/>
  <c r="AC712" i="57"/>
  <c r="AF712" i="57"/>
  <c r="AG712" i="57"/>
  <c r="AH712" i="57"/>
  <c r="AI712" i="57"/>
  <c r="AJ712" i="57" s="1"/>
  <c r="AC713" i="57"/>
  <c r="AF713" i="57"/>
  <c r="AG713" i="57"/>
  <c r="AH713" i="57"/>
  <c r="AI713" i="57"/>
  <c r="AC714" i="57"/>
  <c r="AF714" i="57"/>
  <c r="AG714" i="57"/>
  <c r="AH714" i="57"/>
  <c r="AI714" i="57"/>
  <c r="AC715" i="57"/>
  <c r="AF715" i="57"/>
  <c r="AG715" i="57"/>
  <c r="AH715" i="57"/>
  <c r="AI715" i="57"/>
  <c r="AJ715" i="57"/>
  <c r="AC716" i="57"/>
  <c r="AF716" i="57"/>
  <c r="AG716" i="57"/>
  <c r="AH716" i="57"/>
  <c r="AI716" i="57"/>
  <c r="AC717" i="57"/>
  <c r="AF717" i="57"/>
  <c r="AG717" i="57"/>
  <c r="AH717" i="57"/>
  <c r="AI717" i="57"/>
  <c r="AC718" i="57"/>
  <c r="AF718" i="57"/>
  <c r="AG718" i="57"/>
  <c r="AH718" i="57"/>
  <c r="AI718" i="57"/>
  <c r="AJ718" i="57"/>
  <c r="AC719" i="57"/>
  <c r="AF719" i="57"/>
  <c r="AG719" i="57"/>
  <c r="AH719" i="57"/>
  <c r="AI719" i="57"/>
  <c r="AC720" i="57"/>
  <c r="AF720" i="57"/>
  <c r="AG720" i="57"/>
  <c r="AH720" i="57"/>
  <c r="AI720" i="57"/>
  <c r="AC721" i="57"/>
  <c r="AF721" i="57"/>
  <c r="AG721" i="57"/>
  <c r="AH721" i="57"/>
  <c r="AI721" i="57"/>
  <c r="AC722" i="57"/>
  <c r="AF722" i="57"/>
  <c r="AG722" i="57"/>
  <c r="AH722" i="57"/>
  <c r="AI722" i="57"/>
  <c r="AJ722" i="57" s="1"/>
  <c r="AC723" i="57"/>
  <c r="AF723" i="57"/>
  <c r="AG723" i="57"/>
  <c r="AH723" i="57"/>
  <c r="AI723" i="57"/>
  <c r="AC724" i="57"/>
  <c r="AF724" i="57"/>
  <c r="AG724" i="57"/>
  <c r="AH724" i="57"/>
  <c r="AI724" i="57"/>
  <c r="AJ724" i="57" s="1"/>
  <c r="AC725" i="57"/>
  <c r="AF725" i="57"/>
  <c r="AG725" i="57"/>
  <c r="AH725" i="57"/>
  <c r="AI725" i="57"/>
  <c r="AJ725" i="57"/>
  <c r="AC726" i="57"/>
  <c r="AF726" i="57"/>
  <c r="AG726" i="57"/>
  <c r="AH726" i="57"/>
  <c r="AJ726" i="57" s="1"/>
  <c r="AI726" i="57"/>
  <c r="AC727" i="57"/>
  <c r="AF727" i="57"/>
  <c r="AG727" i="57"/>
  <c r="AH727" i="57"/>
  <c r="AI727" i="57"/>
  <c r="AC728" i="57"/>
  <c r="AF728" i="57"/>
  <c r="AG728" i="57"/>
  <c r="AH728" i="57"/>
  <c r="AI728" i="57"/>
  <c r="AC729" i="57"/>
  <c r="AF729" i="57"/>
  <c r="AG729" i="57"/>
  <c r="AH729" i="57"/>
  <c r="AI729" i="57"/>
  <c r="AC730" i="57"/>
  <c r="AF730" i="57"/>
  <c r="AG730" i="57"/>
  <c r="AH730" i="57"/>
  <c r="AI730" i="57"/>
  <c r="AC731" i="57"/>
  <c r="AF731" i="57"/>
  <c r="AG731" i="57"/>
  <c r="AH731" i="57"/>
  <c r="AI731" i="57"/>
  <c r="AJ731" i="57" s="1"/>
  <c r="AC732" i="57"/>
  <c r="AF732" i="57"/>
  <c r="AG732" i="57"/>
  <c r="AH732" i="57"/>
  <c r="AI732" i="57"/>
  <c r="AC733" i="57"/>
  <c r="AF733" i="57"/>
  <c r="AG733" i="57"/>
  <c r="AH733" i="57"/>
  <c r="AI733" i="57"/>
  <c r="AC734" i="57"/>
  <c r="AF734" i="57"/>
  <c r="AG734" i="57"/>
  <c r="AH734" i="57"/>
  <c r="AI734" i="57"/>
  <c r="AC735" i="57"/>
  <c r="AF735" i="57"/>
  <c r="AG735" i="57"/>
  <c r="AH735" i="57"/>
  <c r="AI735" i="57"/>
  <c r="AC736" i="57"/>
  <c r="AF736" i="57"/>
  <c r="AG736" i="57"/>
  <c r="AH736" i="57"/>
  <c r="AI736" i="57"/>
  <c r="AJ736" i="57" s="1"/>
  <c r="AC737" i="57"/>
  <c r="AF737" i="57"/>
  <c r="AG737" i="57"/>
  <c r="AH737" i="57"/>
  <c r="AI737" i="57"/>
  <c r="AC738" i="57"/>
  <c r="AF738" i="57"/>
  <c r="AG738" i="57"/>
  <c r="AH738" i="57"/>
  <c r="AI738" i="57"/>
  <c r="AC739" i="57"/>
  <c r="AF739" i="57"/>
  <c r="AG739" i="57"/>
  <c r="AH739" i="57"/>
  <c r="AI739" i="57"/>
  <c r="AC740" i="57"/>
  <c r="AF740" i="57"/>
  <c r="AG740" i="57"/>
  <c r="AH740" i="57"/>
  <c r="AI740" i="57"/>
  <c r="AJ740" i="57" s="1"/>
  <c r="AC741" i="57"/>
  <c r="AF741" i="57"/>
  <c r="AG741" i="57"/>
  <c r="AH741" i="57"/>
  <c r="AI741" i="57"/>
  <c r="AC742" i="57"/>
  <c r="AF742" i="57"/>
  <c r="AG742" i="57"/>
  <c r="AH742" i="57"/>
  <c r="AI742" i="57"/>
  <c r="AJ742" i="57" s="1"/>
  <c r="AC743" i="57"/>
  <c r="AF743" i="57"/>
  <c r="AG743" i="57"/>
  <c r="AH743" i="57"/>
  <c r="AI743" i="57"/>
  <c r="AC744" i="57"/>
  <c r="AF744" i="57"/>
  <c r="AG744" i="57"/>
  <c r="AH744" i="57"/>
  <c r="AI744" i="57"/>
  <c r="AC745" i="57"/>
  <c r="AF745" i="57"/>
  <c r="AG745" i="57"/>
  <c r="AH745" i="57"/>
  <c r="AI745" i="57"/>
  <c r="AC746" i="57"/>
  <c r="AF746" i="57"/>
  <c r="AG746" i="57"/>
  <c r="AH746" i="57"/>
  <c r="AI746" i="57"/>
  <c r="AC747" i="57"/>
  <c r="AF747" i="57"/>
  <c r="AG747" i="57"/>
  <c r="AH747" i="57"/>
  <c r="AI747" i="57"/>
  <c r="AJ747" i="57" s="1"/>
  <c r="AC748" i="57"/>
  <c r="AF748" i="57"/>
  <c r="AG748" i="57"/>
  <c r="AH748" i="57"/>
  <c r="AI748" i="57"/>
  <c r="AJ748" i="57" s="1"/>
  <c r="AC749" i="57"/>
  <c r="AF749" i="57"/>
  <c r="AG749" i="57"/>
  <c r="AH749" i="57"/>
  <c r="AI749" i="57"/>
  <c r="AC750" i="57"/>
  <c r="AF750" i="57"/>
  <c r="AG750" i="57"/>
  <c r="AH750" i="57"/>
  <c r="AI750" i="57"/>
  <c r="AJ750" i="57"/>
  <c r="AC751" i="57"/>
  <c r="AF751" i="57"/>
  <c r="AG751" i="57"/>
  <c r="AH751" i="57"/>
  <c r="AI751" i="57"/>
  <c r="AC752" i="57"/>
  <c r="AF752" i="57"/>
  <c r="AG752" i="57"/>
  <c r="AH752" i="57"/>
  <c r="AI752" i="57"/>
  <c r="AC753" i="57"/>
  <c r="AF753" i="57"/>
  <c r="AG753" i="57"/>
  <c r="AH753" i="57"/>
  <c r="AI753" i="57"/>
  <c r="AC754" i="57"/>
  <c r="AF754" i="57"/>
  <c r="AG754" i="57"/>
  <c r="AH754" i="57"/>
  <c r="AI754" i="57"/>
  <c r="AJ754" i="57" s="1"/>
  <c r="AC755" i="57"/>
  <c r="AF755" i="57"/>
  <c r="AG755" i="57"/>
  <c r="AH755" i="57"/>
  <c r="AI755" i="57"/>
  <c r="AJ755" i="57" s="1"/>
  <c r="AC756" i="57"/>
  <c r="AF756" i="57"/>
  <c r="AG756" i="57"/>
  <c r="AH756" i="57"/>
  <c r="AI756" i="57"/>
  <c r="AC757" i="57"/>
  <c r="AF757" i="57"/>
  <c r="AG757" i="57"/>
  <c r="AH757" i="57"/>
  <c r="AI757" i="57"/>
  <c r="AJ757" i="57"/>
  <c r="AC758" i="57"/>
  <c r="AF758" i="57"/>
  <c r="AG758" i="57"/>
  <c r="AH758" i="57"/>
  <c r="AI758" i="57"/>
  <c r="AC759" i="57"/>
  <c r="AF759" i="57"/>
  <c r="AG759" i="57"/>
  <c r="AH759" i="57"/>
  <c r="AI759" i="57"/>
  <c r="AC760" i="57"/>
  <c r="AF760" i="57"/>
  <c r="AG760" i="57"/>
  <c r="AH760" i="57"/>
  <c r="AI760" i="57"/>
  <c r="AJ760" i="57" s="1"/>
  <c r="AC761" i="57"/>
  <c r="AF761" i="57"/>
  <c r="AG761" i="57"/>
  <c r="AH761" i="57"/>
  <c r="AI761" i="57"/>
  <c r="AC762" i="57"/>
  <c r="AF762" i="57"/>
  <c r="AG762" i="57"/>
  <c r="AH762" i="57"/>
  <c r="AI762" i="57"/>
  <c r="AC763" i="57"/>
  <c r="AF763" i="57"/>
  <c r="AG763" i="57"/>
  <c r="AH763" i="57"/>
  <c r="AJ763" i="57" s="1"/>
  <c r="AI763" i="57"/>
  <c r="AC764" i="57"/>
  <c r="AF764" i="57"/>
  <c r="AG764" i="57"/>
  <c r="AH764" i="57"/>
  <c r="AI764" i="57"/>
  <c r="AJ764" i="57" s="1"/>
  <c r="AC765" i="57"/>
  <c r="AF765" i="57"/>
  <c r="AG765" i="57"/>
  <c r="AH765" i="57"/>
  <c r="AI765" i="57"/>
  <c r="AC766" i="57"/>
  <c r="AF766" i="57"/>
  <c r="AG766" i="57"/>
  <c r="AH766" i="57"/>
  <c r="AJ766" i="57" s="1"/>
  <c r="AI766" i="57"/>
  <c r="AC767" i="57"/>
  <c r="AF767" i="57"/>
  <c r="AG767" i="57"/>
  <c r="AH767" i="57"/>
  <c r="AI767" i="57"/>
  <c r="AC768" i="57"/>
  <c r="AF768" i="57"/>
  <c r="AG768" i="57"/>
  <c r="AH768" i="57"/>
  <c r="AI768" i="57"/>
  <c r="AC769" i="57"/>
  <c r="AF769" i="57"/>
  <c r="AG769" i="57"/>
  <c r="AH769" i="57"/>
  <c r="AI769" i="57"/>
  <c r="AC770" i="57"/>
  <c r="AF770" i="57"/>
  <c r="AG770" i="57"/>
  <c r="AH770" i="57"/>
  <c r="AI770" i="57"/>
  <c r="AJ770" i="57" s="1"/>
  <c r="AC771" i="57"/>
  <c r="AF771" i="57"/>
  <c r="AG771" i="57"/>
  <c r="AH771" i="57"/>
  <c r="AI771" i="57"/>
  <c r="AC772" i="57"/>
  <c r="AF772" i="57"/>
  <c r="AG772" i="57"/>
  <c r="AH772" i="57"/>
  <c r="AI772" i="57"/>
  <c r="AC773" i="57"/>
  <c r="AF773" i="57"/>
  <c r="AG773" i="57"/>
  <c r="AH773" i="57"/>
  <c r="AI773" i="57"/>
  <c r="AC774" i="57"/>
  <c r="AF774" i="57"/>
  <c r="AG774" i="57"/>
  <c r="AH774" i="57"/>
  <c r="AI774" i="57"/>
  <c r="AJ774" i="57" s="1"/>
  <c r="AC775" i="57"/>
  <c r="AF775" i="57"/>
  <c r="AG775" i="57"/>
  <c r="AH775" i="57"/>
  <c r="AI775" i="57"/>
  <c r="AC776" i="57"/>
  <c r="AF776" i="57"/>
  <c r="AG776" i="57"/>
  <c r="AH776" i="57"/>
  <c r="AI776" i="57"/>
  <c r="AC777" i="57"/>
  <c r="AF777" i="57"/>
  <c r="AG777" i="57"/>
  <c r="AH777" i="57"/>
  <c r="AJ777" i="57" s="1"/>
  <c r="AI777" i="57"/>
  <c r="AC778" i="57"/>
  <c r="AF778" i="57"/>
  <c r="AG778" i="57"/>
  <c r="AH778" i="57"/>
  <c r="AI778" i="57"/>
  <c r="AJ778" i="57" s="1"/>
  <c r="AC779" i="57"/>
  <c r="AF779" i="57"/>
  <c r="AG779" i="57"/>
  <c r="AH779" i="57"/>
  <c r="AI779" i="57"/>
  <c r="AJ779" i="57" s="1"/>
  <c r="AC780" i="57"/>
  <c r="AF780" i="57"/>
  <c r="AG780" i="57"/>
  <c r="AH780" i="57"/>
  <c r="AI780" i="57"/>
  <c r="AC781" i="57"/>
  <c r="AF781" i="57"/>
  <c r="AG781" i="57"/>
  <c r="AH781" i="57"/>
  <c r="AI781" i="57"/>
  <c r="AJ781" i="57"/>
  <c r="AC782" i="57"/>
  <c r="AF782" i="57"/>
  <c r="AG782" i="57"/>
  <c r="AH782" i="57"/>
  <c r="AI782" i="57"/>
  <c r="AC783" i="57"/>
  <c r="AF783" i="57"/>
  <c r="AG783" i="57"/>
  <c r="AH783" i="57"/>
  <c r="AJ783" i="57" s="1"/>
  <c r="AI783" i="57"/>
  <c r="AC784" i="57"/>
  <c r="AF784" i="57"/>
  <c r="AG784" i="57"/>
  <c r="AH784" i="57"/>
  <c r="AI784" i="57"/>
  <c r="AJ784" i="57" s="1"/>
  <c r="AC785" i="57"/>
  <c r="AF785" i="57"/>
  <c r="AG785" i="57"/>
  <c r="AH785" i="57"/>
  <c r="AI785" i="57"/>
  <c r="AC786" i="57"/>
  <c r="AF786" i="57"/>
  <c r="AG786" i="57"/>
  <c r="AH786" i="57"/>
  <c r="AI786" i="57"/>
  <c r="AC787" i="57"/>
  <c r="AF787" i="57"/>
  <c r="AG787" i="57"/>
  <c r="AH787" i="57"/>
  <c r="AJ787" i="57" s="1"/>
  <c r="AI787" i="57"/>
  <c r="AC788" i="57"/>
  <c r="AF788" i="57"/>
  <c r="AG788" i="57"/>
  <c r="AH788" i="57"/>
  <c r="AI788" i="57"/>
  <c r="AJ788" i="57" s="1"/>
  <c r="AC789" i="57"/>
  <c r="AF789" i="57"/>
  <c r="AG789" i="57"/>
  <c r="AH789" i="57"/>
  <c r="AI789" i="57"/>
  <c r="AJ789" i="57" s="1"/>
  <c r="AC790" i="57"/>
  <c r="AF790" i="57"/>
  <c r="AG790" i="57"/>
  <c r="AH790" i="57"/>
  <c r="AI790" i="57"/>
  <c r="AC791" i="57"/>
  <c r="AF791" i="57"/>
  <c r="AG791" i="57"/>
  <c r="AH791" i="57"/>
  <c r="AJ791" i="57" s="1"/>
  <c r="AI791" i="57"/>
  <c r="AC792" i="57"/>
  <c r="AF792" i="57"/>
  <c r="AG792" i="57"/>
  <c r="AH792" i="57"/>
  <c r="AI792" i="57"/>
  <c r="AJ792" i="57" s="1"/>
  <c r="AC793" i="57"/>
  <c r="AF793" i="57"/>
  <c r="AG793" i="57"/>
  <c r="AH793" i="57"/>
  <c r="AI793" i="57"/>
  <c r="AC794" i="57"/>
  <c r="AF794" i="57"/>
  <c r="AG794" i="57"/>
  <c r="AH794" i="57"/>
  <c r="AI794" i="57"/>
  <c r="AC795" i="57"/>
  <c r="AF795" i="57"/>
  <c r="AG795" i="57"/>
  <c r="AH795" i="57"/>
  <c r="AJ795" i="57" s="1"/>
  <c r="AI795" i="57"/>
  <c r="AC796" i="57"/>
  <c r="AF796" i="57"/>
  <c r="AG796" i="57"/>
  <c r="AH796" i="57"/>
  <c r="AI796" i="57"/>
  <c r="AC797" i="57"/>
  <c r="AF797" i="57"/>
  <c r="AG797" i="57"/>
  <c r="AH797" i="57"/>
  <c r="AI797" i="57"/>
  <c r="AJ797" i="57" s="1"/>
  <c r="AC798" i="57"/>
  <c r="AF798" i="57"/>
  <c r="AG798" i="57"/>
  <c r="AH798" i="57"/>
  <c r="AI798" i="57"/>
  <c r="AC799" i="57"/>
  <c r="AF799" i="57"/>
  <c r="AG799" i="57"/>
  <c r="AH799" i="57"/>
  <c r="AJ799" i="57" s="1"/>
  <c r="AI799" i="57"/>
  <c r="AC800" i="57"/>
  <c r="AF800" i="57"/>
  <c r="AG800" i="57"/>
  <c r="AH800" i="57"/>
  <c r="AI800" i="57"/>
  <c r="AJ800" i="57" s="1"/>
  <c r="AC801" i="57"/>
  <c r="AF801" i="57"/>
  <c r="AG801" i="57"/>
  <c r="AH801" i="57"/>
  <c r="AI801" i="57"/>
  <c r="AC802" i="57"/>
  <c r="AF802" i="57"/>
  <c r="AG802" i="57"/>
  <c r="AH802" i="57"/>
  <c r="AI802" i="57"/>
  <c r="AC803" i="57"/>
  <c r="AF803" i="57"/>
  <c r="AG803" i="57"/>
  <c r="AH803" i="57"/>
  <c r="AJ803" i="57" s="1"/>
  <c r="AI803" i="57"/>
  <c r="AC804" i="57"/>
  <c r="AF804" i="57"/>
  <c r="AG804" i="57"/>
  <c r="AH804" i="57"/>
  <c r="AI804" i="57"/>
  <c r="AC805" i="57"/>
  <c r="AF805" i="57"/>
  <c r="AG805" i="57"/>
  <c r="AH805" i="57"/>
  <c r="AI805" i="57"/>
  <c r="AC806" i="57"/>
  <c r="AF806" i="57"/>
  <c r="AG806" i="57"/>
  <c r="AH806" i="57"/>
  <c r="AI806" i="57"/>
  <c r="AC807" i="57"/>
  <c r="AF807" i="57"/>
  <c r="AG807" i="57"/>
  <c r="AH807" i="57"/>
  <c r="AI807" i="57"/>
  <c r="AC808" i="57"/>
  <c r="AF808" i="57"/>
  <c r="AG808" i="57"/>
  <c r="AH808" i="57"/>
  <c r="AI808" i="57"/>
  <c r="AC809" i="57"/>
  <c r="AF809" i="57"/>
  <c r="AG809" i="57"/>
  <c r="AH809" i="57"/>
  <c r="AJ809" i="57" s="1"/>
  <c r="AI809" i="57"/>
  <c r="AC810" i="57"/>
  <c r="AF810" i="57"/>
  <c r="AG810" i="57"/>
  <c r="AH810" i="57"/>
  <c r="AI810" i="57"/>
  <c r="AC811" i="57"/>
  <c r="AF811" i="57"/>
  <c r="AG811" i="57"/>
  <c r="AH811" i="57"/>
  <c r="AI811" i="57"/>
  <c r="AC812" i="57"/>
  <c r="AF812" i="57"/>
  <c r="AG812" i="57"/>
  <c r="AH812" i="57"/>
  <c r="AI812" i="57"/>
  <c r="AC813" i="57"/>
  <c r="AF813" i="57"/>
  <c r="AG813" i="57"/>
  <c r="AH813" i="57"/>
  <c r="AI813" i="57"/>
  <c r="AC814" i="57"/>
  <c r="AF814" i="57"/>
  <c r="AG814" i="57"/>
  <c r="AH814" i="57"/>
  <c r="AI814" i="57"/>
  <c r="AJ814" i="57" s="1"/>
  <c r="AC815" i="57"/>
  <c r="AF815" i="57"/>
  <c r="AG815" i="57"/>
  <c r="AH815" i="57"/>
  <c r="AI815" i="57"/>
  <c r="AC816" i="57"/>
  <c r="AF816" i="57"/>
  <c r="AG816" i="57"/>
  <c r="AH816" i="57"/>
  <c r="AI816" i="57"/>
  <c r="AC817" i="57"/>
  <c r="AF817" i="57"/>
  <c r="AG817" i="57"/>
  <c r="AH817" i="57"/>
  <c r="AI817" i="57"/>
  <c r="AC818" i="57"/>
  <c r="AF818" i="57"/>
  <c r="AG818" i="57"/>
  <c r="AH818" i="57"/>
  <c r="AI818" i="57"/>
  <c r="AJ818" i="57" s="1"/>
  <c r="AC819" i="57"/>
  <c r="AF819" i="57"/>
  <c r="AG819" i="57"/>
  <c r="AH819" i="57"/>
  <c r="AI819" i="57"/>
  <c r="AC820" i="57"/>
  <c r="AF820" i="57"/>
  <c r="AG820" i="57"/>
  <c r="AH820" i="57"/>
  <c r="AI820" i="57"/>
  <c r="AJ820" i="57" s="1"/>
  <c r="AC821" i="57"/>
  <c r="AF821" i="57"/>
  <c r="AG821" i="57"/>
  <c r="AH821" i="57"/>
  <c r="AJ821" i="57" s="1"/>
  <c r="AI821" i="57"/>
  <c r="AC822" i="57"/>
  <c r="AF822" i="57"/>
  <c r="AG822" i="57"/>
  <c r="AH822" i="57"/>
  <c r="AI822" i="57"/>
  <c r="AC823" i="57"/>
  <c r="AF823" i="57"/>
  <c r="AG823" i="57"/>
  <c r="AH823" i="57"/>
  <c r="AI823" i="57"/>
  <c r="AC824" i="57"/>
  <c r="AF824" i="57"/>
  <c r="AG824" i="57"/>
  <c r="AH824" i="57"/>
  <c r="AI824" i="57"/>
  <c r="AC825" i="57"/>
  <c r="AF825" i="57"/>
  <c r="AG825" i="57"/>
  <c r="AH825" i="57"/>
  <c r="AI825" i="57"/>
  <c r="AC826" i="57"/>
  <c r="AF826" i="57"/>
  <c r="AG826" i="57"/>
  <c r="AH826" i="57"/>
  <c r="AI826" i="57"/>
  <c r="AC827" i="57"/>
  <c r="AF827" i="57"/>
  <c r="AG827" i="57"/>
  <c r="AH827" i="57"/>
  <c r="AI827" i="57"/>
  <c r="AC828" i="57"/>
  <c r="AF828" i="57"/>
  <c r="AG828" i="57"/>
  <c r="AH828" i="57"/>
  <c r="AI828" i="57"/>
  <c r="AC829" i="57"/>
  <c r="AF829" i="57"/>
  <c r="AG829" i="57"/>
  <c r="AH829" i="57"/>
  <c r="AI829" i="57"/>
  <c r="AJ829" i="57" s="1"/>
  <c r="AC830" i="57"/>
  <c r="AF830" i="57"/>
  <c r="AG830" i="57"/>
  <c r="AH830" i="57"/>
  <c r="AI830" i="57"/>
  <c r="AJ830" i="57" s="1"/>
  <c r="AC831" i="57"/>
  <c r="AF831" i="57"/>
  <c r="AG831" i="57"/>
  <c r="AH831" i="57"/>
  <c r="AI831" i="57"/>
  <c r="AC832" i="57"/>
  <c r="AF832" i="57"/>
  <c r="AG832" i="57"/>
  <c r="AH832" i="57"/>
  <c r="AI832" i="57"/>
  <c r="AC833" i="57"/>
  <c r="AF833" i="57"/>
  <c r="AG833" i="57"/>
  <c r="AH833" i="57"/>
  <c r="AI833" i="57"/>
  <c r="AC834" i="57"/>
  <c r="AF834" i="57"/>
  <c r="AG834" i="57"/>
  <c r="AH834" i="57"/>
  <c r="AI834" i="57"/>
  <c r="AJ834" i="57" s="1"/>
  <c r="AC835" i="57"/>
  <c r="AF835" i="57"/>
  <c r="AG835" i="57"/>
  <c r="AH835" i="57"/>
  <c r="AI835" i="57"/>
  <c r="AC836" i="57"/>
  <c r="AF836" i="57"/>
  <c r="AG836" i="57"/>
  <c r="AH836" i="57"/>
  <c r="AI836" i="57"/>
  <c r="AC837" i="57"/>
  <c r="AF837" i="57"/>
  <c r="AG837" i="57"/>
  <c r="AH837" i="57"/>
  <c r="AI837" i="57"/>
  <c r="AJ837" i="57"/>
  <c r="AC838" i="57"/>
  <c r="AF838" i="57"/>
  <c r="AG838" i="57"/>
  <c r="AH838" i="57"/>
  <c r="AI838" i="57"/>
  <c r="AJ838" i="57" s="1"/>
  <c r="AC839" i="57"/>
  <c r="AF839" i="57"/>
  <c r="AG839" i="57"/>
  <c r="AH839" i="57"/>
  <c r="AJ839" i="57" s="1"/>
  <c r="AI839" i="57"/>
  <c r="AC840" i="57"/>
  <c r="AF840" i="57"/>
  <c r="AG840" i="57"/>
  <c r="AH840" i="57"/>
  <c r="AI840" i="57"/>
  <c r="AJ840" i="57" s="1"/>
  <c r="AC841" i="57"/>
  <c r="AF841" i="57"/>
  <c r="AG841" i="57"/>
  <c r="AH841" i="57"/>
  <c r="AI841" i="57"/>
  <c r="AJ841" i="57"/>
  <c r="AC842" i="57"/>
  <c r="AF842" i="57"/>
  <c r="AG842" i="57"/>
  <c r="AH842" i="57"/>
  <c r="AI842" i="57"/>
  <c r="AC843" i="57"/>
  <c r="AF843" i="57"/>
  <c r="AG843" i="57"/>
  <c r="AH843" i="57"/>
  <c r="AI843" i="57"/>
  <c r="AJ843" i="57"/>
  <c r="AC844" i="57"/>
  <c r="AF844" i="57"/>
  <c r="AG844" i="57"/>
  <c r="AH844" i="57"/>
  <c r="AI844" i="57"/>
  <c r="AJ844" i="57" s="1"/>
  <c r="AC845" i="57"/>
  <c r="AF845" i="57"/>
  <c r="AG845" i="57"/>
  <c r="AH845" i="57"/>
  <c r="AJ845" i="57" s="1"/>
  <c r="AI845" i="57"/>
  <c r="AC846" i="57"/>
  <c r="AF846" i="57"/>
  <c r="AG846" i="57"/>
  <c r="AH846" i="57"/>
  <c r="AI846" i="57"/>
  <c r="AJ846" i="57" s="1"/>
  <c r="AC847" i="57"/>
  <c r="AF847" i="57"/>
  <c r="AG847" i="57"/>
  <c r="AH847" i="57"/>
  <c r="AI847" i="57"/>
  <c r="AC848" i="57"/>
  <c r="AF848" i="57"/>
  <c r="AG848" i="57"/>
  <c r="AH848" i="57"/>
  <c r="AI848" i="57"/>
  <c r="AC849" i="57"/>
  <c r="AF849" i="57"/>
  <c r="AG849" i="57"/>
  <c r="AH849" i="57"/>
  <c r="AI849" i="57"/>
  <c r="AC850" i="57"/>
  <c r="AF850" i="57"/>
  <c r="AG850" i="57"/>
  <c r="AH850" i="57"/>
  <c r="AI850" i="57"/>
  <c r="AJ850" i="57" s="1"/>
  <c r="AC851" i="57"/>
  <c r="AF851" i="57"/>
  <c r="AG851" i="57"/>
  <c r="AH851" i="57"/>
  <c r="AI851" i="57"/>
  <c r="AJ851" i="57" s="1"/>
  <c r="AC852" i="57"/>
  <c r="AF852" i="57"/>
  <c r="AG852" i="57"/>
  <c r="AH852" i="57"/>
  <c r="AI852" i="57"/>
  <c r="AJ852" i="57" s="1"/>
  <c r="AC853" i="57"/>
  <c r="AF853" i="57"/>
  <c r="AG853" i="57"/>
  <c r="AH853" i="57"/>
  <c r="AJ853" i="57" s="1"/>
  <c r="AI853" i="57"/>
  <c r="AC854" i="57"/>
  <c r="AF854" i="57"/>
  <c r="AG854" i="57"/>
  <c r="AH854" i="57"/>
  <c r="AI854" i="57"/>
  <c r="AJ854" i="57"/>
  <c r="AC855" i="57"/>
  <c r="AF855" i="57"/>
  <c r="AG855" i="57"/>
  <c r="AH855" i="57"/>
  <c r="AI855" i="57"/>
  <c r="AC856" i="57"/>
  <c r="AF856" i="57"/>
  <c r="AG856" i="57"/>
  <c r="AH856" i="57"/>
  <c r="AI856" i="57"/>
  <c r="AC857" i="57"/>
  <c r="AF857" i="57"/>
  <c r="AG857" i="57"/>
  <c r="AH857" i="57"/>
  <c r="AI857" i="57"/>
  <c r="AC858" i="57"/>
  <c r="AF858" i="57"/>
  <c r="AG858" i="57"/>
  <c r="AH858" i="57"/>
  <c r="AI858" i="57"/>
  <c r="AJ858" i="57" s="1"/>
  <c r="AC859" i="57"/>
  <c r="AF859" i="57"/>
  <c r="AG859" i="57"/>
  <c r="AH859" i="57"/>
  <c r="AI859" i="57"/>
  <c r="AC860" i="57"/>
  <c r="AF860" i="57"/>
  <c r="AG860" i="57"/>
  <c r="AH860" i="57"/>
  <c r="AI860" i="57"/>
  <c r="AC861" i="57"/>
  <c r="AF861" i="57"/>
  <c r="AG861" i="57"/>
  <c r="AH861" i="57"/>
  <c r="AI861" i="57"/>
  <c r="AJ861" i="57" s="1"/>
  <c r="AC862" i="57"/>
  <c r="AF862" i="57"/>
  <c r="AG862" i="57"/>
  <c r="AH862" i="57"/>
  <c r="AI862" i="57"/>
  <c r="AJ862" i="57" s="1"/>
  <c r="AC863" i="57"/>
  <c r="AF863" i="57"/>
  <c r="AG863" i="57"/>
  <c r="AH863" i="57"/>
  <c r="AI863" i="57"/>
  <c r="AC864" i="57"/>
  <c r="AF864" i="57"/>
  <c r="AG864" i="57"/>
  <c r="AH864" i="57"/>
  <c r="AI864" i="57"/>
  <c r="AC865" i="57"/>
  <c r="AF865" i="57"/>
  <c r="AG865" i="57"/>
  <c r="AH865" i="57"/>
  <c r="AI865" i="57"/>
  <c r="AC866" i="57"/>
  <c r="AF866" i="57"/>
  <c r="AG866" i="57"/>
  <c r="AH866" i="57"/>
  <c r="AI866" i="57"/>
  <c r="AJ866" i="57" s="1"/>
  <c r="AC867" i="57"/>
  <c r="AF867" i="57"/>
  <c r="AG867" i="57"/>
  <c r="AH867" i="57"/>
  <c r="AI867" i="57"/>
  <c r="AC868" i="57"/>
  <c r="AF868" i="57"/>
  <c r="AG868" i="57"/>
  <c r="AH868" i="57"/>
  <c r="AI868" i="57"/>
  <c r="AC869" i="57"/>
  <c r="AF869" i="57"/>
  <c r="AG869" i="57"/>
  <c r="AH869" i="57"/>
  <c r="AI869" i="57"/>
  <c r="AC870" i="57"/>
  <c r="AF870" i="57"/>
  <c r="AG870" i="57"/>
  <c r="AH870" i="57"/>
  <c r="AI870" i="57"/>
  <c r="AC871" i="57"/>
  <c r="AF871" i="57"/>
  <c r="AG871" i="57"/>
  <c r="AH871" i="57"/>
  <c r="AI871" i="57"/>
  <c r="AC872" i="57"/>
  <c r="AF872" i="57"/>
  <c r="AG872" i="57"/>
  <c r="AH872" i="57"/>
  <c r="AI872" i="57"/>
  <c r="AC873" i="57"/>
  <c r="AF873" i="57"/>
  <c r="AG873" i="57"/>
  <c r="AH873" i="57"/>
  <c r="AI873" i="57"/>
  <c r="AJ873" i="57" s="1"/>
  <c r="AC874" i="57"/>
  <c r="AF874" i="57"/>
  <c r="AG874" i="57"/>
  <c r="AH874" i="57"/>
  <c r="AI874" i="57"/>
  <c r="AJ874" i="57" s="1"/>
  <c r="AC875" i="57"/>
  <c r="AF875" i="57"/>
  <c r="AG875" i="57"/>
  <c r="AH875" i="57"/>
  <c r="AI875" i="57"/>
  <c r="AC876" i="57"/>
  <c r="AF876" i="57"/>
  <c r="AG876" i="57"/>
  <c r="AH876" i="57"/>
  <c r="AI876" i="57"/>
  <c r="AC877" i="57"/>
  <c r="AF877" i="57"/>
  <c r="AG877" i="57"/>
  <c r="AH877" i="57"/>
  <c r="AI877" i="57"/>
  <c r="AJ877" i="57"/>
  <c r="AC878" i="57"/>
  <c r="AF878" i="57"/>
  <c r="AG878" i="57"/>
  <c r="AH878" i="57"/>
  <c r="AI878" i="57"/>
  <c r="AJ878" i="57" s="1"/>
  <c r="AC879" i="57"/>
  <c r="AF879" i="57"/>
  <c r="AG879" i="57"/>
  <c r="AH879" i="57"/>
  <c r="AI879" i="57"/>
  <c r="AC880" i="57"/>
  <c r="AF880" i="57"/>
  <c r="AG880" i="57"/>
  <c r="AH880" i="57"/>
  <c r="AI880" i="57"/>
  <c r="AJ880" i="57" s="1"/>
  <c r="AC881" i="57"/>
  <c r="AF881" i="57"/>
  <c r="AG881" i="57"/>
  <c r="AH881" i="57"/>
  <c r="AI881" i="57"/>
  <c r="AJ881" i="57" s="1"/>
  <c r="AC882" i="57"/>
  <c r="AF882" i="57"/>
  <c r="AG882" i="57"/>
  <c r="AH882" i="57"/>
  <c r="AI882" i="57"/>
  <c r="AJ882" i="57" s="1"/>
  <c r="AC883" i="57"/>
  <c r="AF883" i="57"/>
  <c r="AG883" i="57"/>
  <c r="AH883" i="57"/>
  <c r="AJ883" i="57" s="1"/>
  <c r="AI883" i="57"/>
  <c r="AC884" i="57"/>
  <c r="AF884" i="57"/>
  <c r="AG884" i="57"/>
  <c r="AH884" i="57"/>
  <c r="AI884" i="57"/>
  <c r="AJ884" i="57" s="1"/>
  <c r="AC885" i="57"/>
  <c r="AF885" i="57"/>
  <c r="AG885" i="57"/>
  <c r="AH885" i="57"/>
  <c r="AI885" i="57"/>
  <c r="AJ885" i="57"/>
  <c r="AC886" i="57"/>
  <c r="AF886" i="57"/>
  <c r="AG886" i="57"/>
  <c r="AH886" i="57"/>
  <c r="AJ886" i="57" s="1"/>
  <c r="AI886" i="57"/>
  <c r="AC887" i="57"/>
  <c r="AF887" i="57"/>
  <c r="AG887" i="57"/>
  <c r="AH887" i="57"/>
  <c r="AI887" i="57"/>
  <c r="AJ887" i="57" s="1"/>
  <c r="AC888" i="57"/>
  <c r="AF888" i="57"/>
  <c r="AG888" i="57"/>
  <c r="AH888" i="57"/>
  <c r="AI888" i="57"/>
  <c r="AC889" i="57"/>
  <c r="AF889" i="57"/>
  <c r="AG889" i="57"/>
  <c r="AH889" i="57"/>
  <c r="AI889" i="57"/>
  <c r="AC890" i="57"/>
  <c r="AF890" i="57"/>
  <c r="AG890" i="57"/>
  <c r="AH890" i="57"/>
  <c r="AI890" i="57"/>
  <c r="AC891" i="57"/>
  <c r="AF891" i="57"/>
  <c r="AG891" i="57"/>
  <c r="AH891" i="57"/>
  <c r="AI891" i="57"/>
  <c r="AC892" i="57"/>
  <c r="AF892" i="57"/>
  <c r="AG892" i="57"/>
  <c r="AH892" i="57"/>
  <c r="AI892" i="57"/>
  <c r="AJ892" i="57" s="1"/>
  <c r="AC893" i="57"/>
  <c r="AF893" i="57"/>
  <c r="AG893" i="57"/>
  <c r="AH893" i="57"/>
  <c r="AI893" i="57"/>
  <c r="AC894" i="57"/>
  <c r="AF894" i="57"/>
  <c r="AG894" i="57"/>
  <c r="AH894" i="57"/>
  <c r="AJ894" i="57" s="1"/>
  <c r="AI894" i="57"/>
  <c r="AC895" i="57"/>
  <c r="AF895" i="57"/>
  <c r="AG895" i="57"/>
  <c r="AH895" i="57"/>
  <c r="AI895" i="57"/>
  <c r="AC896" i="57"/>
  <c r="AF896" i="57"/>
  <c r="AG896" i="57"/>
  <c r="AH896" i="57"/>
  <c r="AI896" i="57"/>
  <c r="AC897" i="57"/>
  <c r="AF897" i="57"/>
  <c r="AG897" i="57"/>
  <c r="AH897" i="57"/>
  <c r="AI897" i="57"/>
  <c r="AC898" i="57"/>
  <c r="AF898" i="57"/>
  <c r="AG898" i="57"/>
  <c r="AH898" i="57"/>
  <c r="AI898" i="57"/>
  <c r="AJ898" i="57" s="1"/>
  <c r="AC899" i="57"/>
  <c r="AF899" i="57"/>
  <c r="AG899" i="57"/>
  <c r="AH899" i="57"/>
  <c r="AI899" i="57"/>
  <c r="AC900" i="57"/>
  <c r="AF900" i="57"/>
  <c r="AG900" i="57"/>
  <c r="AH900" i="57"/>
  <c r="AI900" i="57"/>
  <c r="AC901" i="57"/>
  <c r="AF901" i="57"/>
  <c r="AG901" i="57"/>
  <c r="AH901" i="57"/>
  <c r="AJ901" i="57" s="1"/>
  <c r="AI901" i="57"/>
  <c r="AC902" i="57"/>
  <c r="AF902" i="57"/>
  <c r="AG902" i="57"/>
  <c r="AH902" i="57"/>
  <c r="AI902" i="57"/>
  <c r="AC903" i="57"/>
  <c r="AF903" i="57"/>
  <c r="AG903" i="57"/>
  <c r="AH903" i="57"/>
  <c r="AI903" i="57"/>
  <c r="AC904" i="57"/>
  <c r="AF904" i="57"/>
  <c r="AG904" i="57"/>
  <c r="AH904" i="57"/>
  <c r="AI904" i="57"/>
  <c r="AC905" i="57"/>
  <c r="AF905" i="57"/>
  <c r="AG905" i="57"/>
  <c r="AH905" i="57"/>
  <c r="AI905" i="57"/>
  <c r="AC906" i="57"/>
  <c r="AF906" i="57"/>
  <c r="AG906" i="57"/>
  <c r="AH906" i="57"/>
  <c r="AI906" i="57"/>
  <c r="AJ906" i="57" s="1"/>
  <c r="AC907" i="57"/>
  <c r="AF907" i="57"/>
  <c r="AG907" i="57"/>
  <c r="AH907" i="57"/>
  <c r="AI907" i="57"/>
  <c r="AC908" i="57"/>
  <c r="AF908" i="57"/>
  <c r="AG908" i="57"/>
  <c r="AH908" i="57"/>
  <c r="AI908" i="57"/>
  <c r="AC909" i="57"/>
  <c r="AF909" i="57"/>
  <c r="AG909" i="57"/>
  <c r="AH909" i="57"/>
  <c r="AI909" i="57"/>
  <c r="AC910" i="57"/>
  <c r="AF910" i="57"/>
  <c r="AG910" i="57"/>
  <c r="AH910" i="57"/>
  <c r="AI910" i="57"/>
  <c r="AJ910" i="57" s="1"/>
  <c r="AC911" i="57"/>
  <c r="AF911" i="57"/>
  <c r="AG911" i="57"/>
  <c r="AH911" i="57"/>
  <c r="AI911" i="57"/>
  <c r="AC912" i="57"/>
  <c r="AF912" i="57"/>
  <c r="AG912" i="57"/>
  <c r="AH912" i="57"/>
  <c r="AI912" i="57"/>
  <c r="AC913" i="57"/>
  <c r="AF913" i="57"/>
  <c r="AG913" i="57"/>
  <c r="AH913" i="57"/>
  <c r="AI913" i="57"/>
  <c r="AJ913" i="57" s="1"/>
  <c r="AC914" i="57"/>
  <c r="AF914" i="57"/>
  <c r="AG914" i="57"/>
  <c r="AH914" i="57"/>
  <c r="AI914" i="57"/>
  <c r="AC915" i="57"/>
  <c r="AF915" i="57"/>
  <c r="AG915" i="57"/>
  <c r="AH915" i="57"/>
  <c r="AJ915" i="57" s="1"/>
  <c r="AI915" i="57"/>
  <c r="AC916" i="57"/>
  <c r="AF916" i="57"/>
  <c r="AG916" i="57"/>
  <c r="AH916" i="57"/>
  <c r="AI916" i="57"/>
  <c r="AJ916" i="57" s="1"/>
  <c r="AC917" i="57"/>
  <c r="AF917" i="57"/>
  <c r="AG917" i="57"/>
  <c r="AH917" i="57"/>
  <c r="AI917" i="57"/>
  <c r="AJ917" i="57" s="1"/>
  <c r="AC918" i="57"/>
  <c r="AF918" i="57"/>
  <c r="AG918" i="57"/>
  <c r="AH918" i="57"/>
  <c r="AJ918" i="57" s="1"/>
  <c r="AI918" i="57"/>
  <c r="AC919" i="57"/>
  <c r="AF919" i="57"/>
  <c r="AG919" i="57"/>
  <c r="AH919" i="57"/>
  <c r="AI919" i="57"/>
  <c r="AJ919" i="57" s="1"/>
  <c r="AC920" i="57"/>
  <c r="AF920" i="57"/>
  <c r="AG920" i="57"/>
  <c r="AH920" i="57"/>
  <c r="AI920" i="57"/>
  <c r="AC921" i="57"/>
  <c r="AF921" i="57"/>
  <c r="AG921" i="57"/>
  <c r="AH921" i="57"/>
  <c r="AI921" i="57"/>
  <c r="AC922" i="57"/>
  <c r="AF922" i="57"/>
  <c r="AG922" i="57"/>
  <c r="AH922" i="57"/>
  <c r="AI922" i="57"/>
  <c r="AC923" i="57"/>
  <c r="AF923" i="57"/>
  <c r="AG923" i="57"/>
  <c r="AH923" i="57"/>
  <c r="AI923" i="57"/>
  <c r="AC924" i="57"/>
  <c r="AF924" i="57"/>
  <c r="AG924" i="57"/>
  <c r="AH924" i="57"/>
  <c r="AI924" i="57"/>
  <c r="AJ924" i="57" s="1"/>
  <c r="AC925" i="57"/>
  <c r="AF925" i="57"/>
  <c r="AG925" i="57"/>
  <c r="AH925" i="57"/>
  <c r="AJ925" i="57" s="1"/>
  <c r="AI925" i="57"/>
  <c r="AC926" i="57"/>
  <c r="AF926" i="57"/>
  <c r="AG926" i="57"/>
  <c r="AH926" i="57"/>
  <c r="AJ926" i="57" s="1"/>
  <c r="AI926" i="57"/>
  <c r="AC927" i="57"/>
  <c r="AF927" i="57"/>
  <c r="AG927" i="57"/>
  <c r="AH927" i="57"/>
  <c r="AI927" i="57"/>
  <c r="AC928" i="57"/>
  <c r="AF928" i="57"/>
  <c r="AG928" i="57"/>
  <c r="AH928" i="57"/>
  <c r="AI928" i="57"/>
  <c r="AC929" i="57"/>
  <c r="AF929" i="57"/>
  <c r="AG929" i="57"/>
  <c r="AH929" i="57"/>
  <c r="AI929" i="57"/>
  <c r="AC930" i="57"/>
  <c r="AF930" i="57"/>
  <c r="AG930" i="57"/>
  <c r="AH930" i="57"/>
  <c r="AI930" i="57"/>
  <c r="AJ930" i="57" s="1"/>
  <c r="AC931" i="57"/>
  <c r="AF931" i="57"/>
  <c r="AG931" i="57"/>
  <c r="AH931" i="57"/>
  <c r="AI931" i="57"/>
  <c r="AC932" i="57"/>
  <c r="AF932" i="57"/>
  <c r="AG932" i="57"/>
  <c r="AH932" i="57"/>
  <c r="AI932" i="57"/>
  <c r="AJ932" i="57" s="1"/>
  <c r="AC933" i="57"/>
  <c r="AF933" i="57"/>
  <c r="AG933" i="57"/>
  <c r="AH933" i="57"/>
  <c r="AJ933" i="57" s="1"/>
  <c r="AI933" i="57"/>
  <c r="AC934" i="57"/>
  <c r="AF934" i="57"/>
  <c r="AG934" i="57"/>
  <c r="AH934" i="57"/>
  <c r="AJ934" i="57" s="1"/>
  <c r="AI934" i="57"/>
  <c r="AC935" i="57"/>
  <c r="AF935" i="57"/>
  <c r="AG935" i="57"/>
  <c r="AH935" i="57"/>
  <c r="AI935" i="57"/>
  <c r="AJ935" i="57" s="1"/>
  <c r="AC936" i="57"/>
  <c r="AF936" i="57"/>
  <c r="AG936" i="57"/>
  <c r="AH936" i="57"/>
  <c r="AI936" i="57"/>
  <c r="AC937" i="57"/>
  <c r="AF937" i="57"/>
  <c r="AG937" i="57"/>
  <c r="AH937" i="57"/>
  <c r="AI937" i="57"/>
  <c r="AC938" i="57"/>
  <c r="AF938" i="57"/>
  <c r="AG938" i="57"/>
  <c r="AH938" i="57"/>
  <c r="AI938" i="57"/>
  <c r="AC939" i="57"/>
  <c r="AF939" i="57"/>
  <c r="AG939" i="57"/>
  <c r="AH939" i="57"/>
  <c r="AI939" i="57"/>
  <c r="AC940" i="57"/>
  <c r="AF940" i="57"/>
  <c r="AG940" i="57"/>
  <c r="AH940" i="57"/>
  <c r="AI940" i="57"/>
  <c r="AC941" i="57"/>
  <c r="AF941" i="57"/>
  <c r="AG941" i="57"/>
  <c r="AH941" i="57"/>
  <c r="AI941" i="57"/>
  <c r="AC942" i="57"/>
  <c r="AF942" i="57"/>
  <c r="AG942" i="57"/>
  <c r="AH942" i="57"/>
  <c r="AI942" i="57"/>
  <c r="AJ942" i="57"/>
  <c r="AC943" i="57"/>
  <c r="AF943" i="57"/>
  <c r="AG943" i="57"/>
  <c r="AH943" i="57"/>
  <c r="AI943" i="57"/>
  <c r="AC944" i="57"/>
  <c r="AF944" i="57"/>
  <c r="AG944" i="57"/>
  <c r="AH944" i="57"/>
  <c r="AI944" i="57"/>
  <c r="AC945" i="57"/>
  <c r="AF945" i="57"/>
  <c r="AG945" i="57"/>
  <c r="AH945" i="57"/>
  <c r="AI945" i="57"/>
  <c r="AC946" i="57"/>
  <c r="AF946" i="57"/>
  <c r="AG946" i="57"/>
  <c r="AH946" i="57"/>
  <c r="AI946" i="57"/>
  <c r="AJ946" i="57" s="1"/>
  <c r="AC947" i="57"/>
  <c r="AF947" i="57"/>
  <c r="AG947" i="57"/>
  <c r="AH947" i="57"/>
  <c r="AJ947" i="57" s="1"/>
  <c r="AI947" i="57"/>
  <c r="AC948" i="57"/>
  <c r="AF948" i="57"/>
  <c r="AG948" i="57"/>
  <c r="AH948" i="57"/>
  <c r="AI948" i="57"/>
  <c r="AJ948" i="57" s="1"/>
  <c r="AC949" i="57"/>
  <c r="AF949" i="57"/>
  <c r="AG949" i="57"/>
  <c r="AH949" i="57"/>
  <c r="AI949" i="57"/>
  <c r="AJ949" i="57"/>
  <c r="AC950" i="57"/>
  <c r="AF950" i="57"/>
  <c r="AG950" i="57"/>
  <c r="AH950" i="57"/>
  <c r="AJ950" i="57" s="1"/>
  <c r="AI950" i="57"/>
  <c r="AC951" i="57"/>
  <c r="AF951" i="57"/>
  <c r="AG951" i="57"/>
  <c r="AH951" i="57"/>
  <c r="AI951" i="57"/>
  <c r="AJ951" i="57" s="1"/>
  <c r="AC952" i="57"/>
  <c r="AF952" i="57"/>
  <c r="AG952" i="57"/>
  <c r="AH952" i="57"/>
  <c r="AI952" i="57"/>
  <c r="AC953" i="57"/>
  <c r="AF953" i="57"/>
  <c r="AG953" i="57"/>
  <c r="AH953" i="57"/>
  <c r="AI953" i="57"/>
  <c r="AC954" i="57"/>
  <c r="AF954" i="57"/>
  <c r="AG954" i="57"/>
  <c r="AH954" i="57"/>
  <c r="AI954" i="57"/>
  <c r="AC955" i="57"/>
  <c r="AF955" i="57"/>
  <c r="AG955" i="57"/>
  <c r="AH955" i="57"/>
  <c r="AI955" i="57"/>
  <c r="AC956" i="57"/>
  <c r="AF956" i="57"/>
  <c r="AG956" i="57"/>
  <c r="AH956" i="57"/>
  <c r="AI956" i="57"/>
  <c r="AC957" i="57"/>
  <c r="AF957" i="57"/>
  <c r="AG957" i="57"/>
  <c r="AH957" i="57"/>
  <c r="AI957" i="57"/>
  <c r="AC958" i="57"/>
  <c r="AF958" i="57"/>
  <c r="AG958" i="57"/>
  <c r="AH958" i="57"/>
  <c r="AJ958" i="57" s="1"/>
  <c r="AI958" i="57"/>
  <c r="AC959" i="57"/>
  <c r="AF959" i="57"/>
  <c r="AG959" i="57"/>
  <c r="AH959" i="57"/>
  <c r="AI959" i="57"/>
  <c r="AC960" i="57"/>
  <c r="AF960" i="57"/>
  <c r="AG960" i="57"/>
  <c r="AH960" i="57"/>
  <c r="AI960" i="57"/>
  <c r="AC961" i="57"/>
  <c r="AF961" i="57"/>
  <c r="AG961" i="57"/>
  <c r="AH961" i="57"/>
  <c r="AI961" i="57"/>
  <c r="AC962" i="57"/>
  <c r="AF962" i="57"/>
  <c r="AG962" i="57"/>
  <c r="AH962" i="57"/>
  <c r="AI962" i="57"/>
  <c r="AJ962" i="57" s="1"/>
  <c r="AC963" i="57"/>
  <c r="AF963" i="57"/>
  <c r="AG963" i="57"/>
  <c r="AH963" i="57"/>
  <c r="AJ963" i="57" s="1"/>
  <c r="AI963" i="57"/>
  <c r="AC964" i="57"/>
  <c r="AF964" i="57"/>
  <c r="AG964" i="57"/>
  <c r="AH964" i="57"/>
  <c r="AI964" i="57"/>
  <c r="AJ964" i="57" s="1"/>
  <c r="AC965" i="57"/>
  <c r="AF965" i="57"/>
  <c r="AG965" i="57"/>
  <c r="AH965" i="57"/>
  <c r="AJ965" i="57" s="1"/>
  <c r="AI965" i="57"/>
  <c r="AC966" i="57"/>
  <c r="AF966" i="57"/>
  <c r="AG966" i="57"/>
  <c r="AH966" i="57"/>
  <c r="AJ966" i="57" s="1"/>
  <c r="AI966" i="57"/>
  <c r="AC967" i="57"/>
  <c r="AF967" i="57"/>
  <c r="AG967" i="57"/>
  <c r="AH967" i="57"/>
  <c r="AI967" i="57"/>
  <c r="AJ967" i="57" s="1"/>
  <c r="AC968" i="57"/>
  <c r="AF968" i="57"/>
  <c r="AG968" i="57"/>
  <c r="AH968" i="57"/>
  <c r="AI968" i="57"/>
  <c r="AC969" i="57"/>
  <c r="AF969" i="57"/>
  <c r="AG969" i="57"/>
  <c r="AH969" i="57"/>
  <c r="AI969" i="57"/>
  <c r="AC970" i="57"/>
  <c r="AF970" i="57"/>
  <c r="AG970" i="57"/>
  <c r="AH970" i="57"/>
  <c r="AI970" i="57"/>
  <c r="AC971" i="57"/>
  <c r="AF971" i="57"/>
  <c r="AG971" i="57"/>
  <c r="AH971" i="57"/>
  <c r="AI971" i="57"/>
  <c r="AC972" i="57"/>
  <c r="AF972" i="57"/>
  <c r="AG972" i="57"/>
  <c r="AH972" i="57"/>
  <c r="AI972" i="57"/>
  <c r="AC973" i="57"/>
  <c r="AF973" i="57"/>
  <c r="AG973" i="57"/>
  <c r="AH973" i="57"/>
  <c r="AI973" i="57"/>
  <c r="AC974" i="57"/>
  <c r="AF974" i="57"/>
  <c r="AG974" i="57"/>
  <c r="AH974" i="57"/>
  <c r="AI974" i="57"/>
  <c r="AJ974" i="57"/>
  <c r="AC975" i="57"/>
  <c r="AF975" i="57"/>
  <c r="AG975" i="57"/>
  <c r="AH975" i="57"/>
  <c r="AI975" i="57"/>
  <c r="AC976" i="57"/>
  <c r="AF976" i="57"/>
  <c r="AG976" i="57"/>
  <c r="AH976" i="57"/>
  <c r="AI976" i="57"/>
  <c r="AC977" i="57"/>
  <c r="AF977" i="57"/>
  <c r="AG977" i="57"/>
  <c r="AH977" i="57"/>
  <c r="AI977" i="57"/>
  <c r="AC978" i="57"/>
  <c r="AF978" i="57"/>
  <c r="AG978" i="57"/>
  <c r="AH978" i="57"/>
  <c r="AI978" i="57"/>
  <c r="AJ978" i="57" s="1"/>
  <c r="AC979" i="57"/>
  <c r="AF979" i="57"/>
  <c r="AG979" i="57"/>
  <c r="AH979" i="57"/>
  <c r="AJ979" i="57" s="1"/>
  <c r="AI979" i="57"/>
  <c r="AC980" i="57"/>
  <c r="AF980" i="57"/>
  <c r="AG980" i="57"/>
  <c r="AH980" i="57"/>
  <c r="AI980" i="57"/>
  <c r="AJ980" i="57" s="1"/>
  <c r="AC981" i="57"/>
  <c r="AF981" i="57"/>
  <c r="AG981" i="57"/>
  <c r="AH981" i="57"/>
  <c r="AI981" i="57"/>
  <c r="AJ981" i="57"/>
  <c r="AC982" i="57"/>
  <c r="AF982" i="57"/>
  <c r="AG982" i="57"/>
  <c r="AH982" i="57"/>
  <c r="AJ982" i="57" s="1"/>
  <c r="AI982" i="57"/>
  <c r="AC983" i="57"/>
  <c r="AF983" i="57"/>
  <c r="AG983" i="57"/>
  <c r="AH983" i="57"/>
  <c r="AI983" i="57"/>
  <c r="AJ983" i="57" s="1"/>
  <c r="AC984" i="57"/>
  <c r="AF984" i="57"/>
  <c r="AG984" i="57"/>
  <c r="AH984" i="57"/>
  <c r="AI984" i="57"/>
  <c r="AC985" i="57"/>
  <c r="AF985" i="57"/>
  <c r="AG985" i="57"/>
  <c r="AH985" i="57"/>
  <c r="AI985" i="57"/>
  <c r="AC986" i="57"/>
  <c r="AF986" i="57"/>
  <c r="AG986" i="57"/>
  <c r="AH986" i="57"/>
  <c r="AI986" i="57"/>
  <c r="AC987" i="57"/>
  <c r="AF987" i="57"/>
  <c r="AG987" i="57"/>
  <c r="AH987" i="57"/>
  <c r="AI987" i="57"/>
  <c r="AC988" i="57"/>
  <c r="AF988" i="57"/>
  <c r="AG988" i="57"/>
  <c r="AH988" i="57"/>
  <c r="AI988" i="57"/>
  <c r="AC989" i="57"/>
  <c r="AF989" i="57"/>
  <c r="AG989" i="57"/>
  <c r="AH989" i="57"/>
  <c r="AI989" i="57"/>
  <c r="AC990" i="57"/>
  <c r="AF990" i="57"/>
  <c r="AG990" i="57"/>
  <c r="AH990" i="57"/>
  <c r="AJ990" i="57" s="1"/>
  <c r="AI990" i="57"/>
  <c r="AC991" i="57"/>
  <c r="AF991" i="57"/>
  <c r="AG991" i="57"/>
  <c r="AH991" i="57"/>
  <c r="AI991" i="57"/>
  <c r="AC992" i="57"/>
  <c r="AF992" i="57"/>
  <c r="AG992" i="57"/>
  <c r="AH992" i="57"/>
  <c r="AI992" i="57"/>
  <c r="AC993" i="57"/>
  <c r="AF993" i="57"/>
  <c r="AG993" i="57"/>
  <c r="AH993" i="57"/>
  <c r="AI993" i="57"/>
  <c r="AC994" i="57"/>
  <c r="AF994" i="57"/>
  <c r="AG994" i="57"/>
  <c r="AH994" i="57"/>
  <c r="AI994" i="57"/>
  <c r="AJ994" i="57" s="1"/>
  <c r="AC995" i="57"/>
  <c r="AF995" i="57"/>
  <c r="AG995" i="57"/>
  <c r="AH995" i="57"/>
  <c r="AJ995" i="57" s="1"/>
  <c r="AI995" i="57"/>
  <c r="AC996" i="57"/>
  <c r="AF996" i="57"/>
  <c r="AG996" i="57"/>
  <c r="AH996" i="57"/>
  <c r="AI996" i="57"/>
  <c r="AJ996" i="57" s="1"/>
  <c r="AC997" i="57"/>
  <c r="AF997" i="57"/>
  <c r="AG997" i="57"/>
  <c r="AH997" i="57"/>
  <c r="AJ997" i="57" s="1"/>
  <c r="AI997" i="57"/>
  <c r="AC998" i="57"/>
  <c r="AF998" i="57"/>
  <c r="AG998" i="57"/>
  <c r="AH998" i="57"/>
  <c r="AJ998" i="57" s="1"/>
  <c r="AI998" i="57"/>
  <c r="AC999" i="57"/>
  <c r="AF999" i="57"/>
  <c r="AG999" i="57"/>
  <c r="AH999" i="57"/>
  <c r="AI999" i="57"/>
  <c r="AJ999" i="57" s="1"/>
  <c r="AC1000" i="57"/>
  <c r="AF1000" i="57"/>
  <c r="AG1000" i="57"/>
  <c r="AH1000" i="57"/>
  <c r="AI1000" i="57"/>
  <c r="AC1001" i="57"/>
  <c r="AF1001" i="57"/>
  <c r="AG1001" i="57"/>
  <c r="AH1001" i="57"/>
  <c r="AI1001" i="57"/>
  <c r="AC1002" i="57"/>
  <c r="AF1002" i="57"/>
  <c r="AG1002" i="57"/>
  <c r="AH1002" i="57"/>
  <c r="AI1002" i="57"/>
  <c r="K1002" i="35"/>
  <c r="K1003" i="35"/>
  <c r="K30" i="35"/>
  <c r="K31" i="35"/>
  <c r="K32" i="35"/>
  <c r="K33" i="35"/>
  <c r="K34" i="35"/>
  <c r="K35" i="35"/>
  <c r="K36" i="35"/>
  <c r="K37" i="35"/>
  <c r="K38" i="35"/>
  <c r="K39" i="35"/>
  <c r="K40" i="35"/>
  <c r="K41" i="35"/>
  <c r="K42" i="35"/>
  <c r="K43" i="35"/>
  <c r="K44" i="35"/>
  <c r="K45" i="35"/>
  <c r="K46" i="35"/>
  <c r="K47" i="35"/>
  <c r="K48" i="35"/>
  <c r="K49" i="35"/>
  <c r="K50" i="35"/>
  <c r="K51" i="35"/>
  <c r="K52" i="35"/>
  <c r="K53" i="35"/>
  <c r="K54" i="35"/>
  <c r="K55" i="35"/>
  <c r="K56" i="35"/>
  <c r="K57" i="35"/>
  <c r="K58" i="35"/>
  <c r="K59" i="35"/>
  <c r="K60" i="35"/>
  <c r="K61" i="35"/>
  <c r="K62" i="35"/>
  <c r="K63" i="35"/>
  <c r="K64" i="35"/>
  <c r="K65" i="35"/>
  <c r="K66" i="35"/>
  <c r="K67" i="35"/>
  <c r="K68" i="35"/>
  <c r="K69" i="35"/>
  <c r="K70" i="35"/>
  <c r="K71" i="35"/>
  <c r="K72" i="35"/>
  <c r="K73" i="35"/>
  <c r="K74" i="35"/>
  <c r="K75" i="35"/>
  <c r="K76" i="35"/>
  <c r="K77" i="35"/>
  <c r="K78" i="35"/>
  <c r="K79" i="35"/>
  <c r="K80" i="35"/>
  <c r="K81" i="35"/>
  <c r="K82" i="35"/>
  <c r="K83" i="35"/>
  <c r="K84" i="35"/>
  <c r="K85" i="35"/>
  <c r="K86" i="35"/>
  <c r="K87" i="35"/>
  <c r="K88" i="35"/>
  <c r="K89" i="35"/>
  <c r="K90" i="35"/>
  <c r="K91" i="35"/>
  <c r="K92" i="35"/>
  <c r="K93" i="35"/>
  <c r="K94" i="35"/>
  <c r="K95" i="35"/>
  <c r="K96" i="35"/>
  <c r="K97" i="35"/>
  <c r="K98" i="35"/>
  <c r="K99" i="35"/>
  <c r="K100" i="35"/>
  <c r="K101" i="35"/>
  <c r="K102" i="35"/>
  <c r="K103" i="35"/>
  <c r="K104" i="35"/>
  <c r="K105" i="35"/>
  <c r="K106" i="35"/>
  <c r="K107" i="35"/>
  <c r="K108" i="35"/>
  <c r="K109" i="35"/>
  <c r="K110" i="35"/>
  <c r="K111" i="35"/>
  <c r="K112" i="35"/>
  <c r="K113" i="35"/>
  <c r="K114" i="35"/>
  <c r="K115" i="35"/>
  <c r="K116" i="35"/>
  <c r="K117" i="35"/>
  <c r="K118" i="35"/>
  <c r="K119" i="35"/>
  <c r="K120" i="35"/>
  <c r="K121" i="35"/>
  <c r="K122" i="35"/>
  <c r="K123" i="35"/>
  <c r="K124" i="35"/>
  <c r="K125" i="35"/>
  <c r="K126" i="35"/>
  <c r="K127" i="35"/>
  <c r="K128" i="35"/>
  <c r="K129" i="35"/>
  <c r="K130" i="35"/>
  <c r="K131" i="35"/>
  <c r="K132" i="35"/>
  <c r="K133" i="35"/>
  <c r="K134" i="35"/>
  <c r="K135" i="35"/>
  <c r="K136" i="35"/>
  <c r="K137" i="35"/>
  <c r="K138" i="35"/>
  <c r="K139" i="35"/>
  <c r="K140" i="35"/>
  <c r="K141" i="35"/>
  <c r="K142" i="35"/>
  <c r="K143" i="35"/>
  <c r="K144" i="35"/>
  <c r="K145" i="35"/>
  <c r="K146" i="35"/>
  <c r="K147" i="35"/>
  <c r="K148" i="35"/>
  <c r="K149" i="35"/>
  <c r="K150" i="35"/>
  <c r="K151" i="35"/>
  <c r="K152" i="35"/>
  <c r="K153" i="35"/>
  <c r="K154" i="35"/>
  <c r="K155" i="35"/>
  <c r="K156" i="35"/>
  <c r="K157" i="35"/>
  <c r="K158" i="35"/>
  <c r="K159" i="35"/>
  <c r="K160" i="35"/>
  <c r="K161" i="35"/>
  <c r="K162" i="35"/>
  <c r="K163" i="35"/>
  <c r="K164" i="35"/>
  <c r="K165" i="35"/>
  <c r="K166" i="35"/>
  <c r="K167" i="35"/>
  <c r="K168" i="35"/>
  <c r="K169" i="35"/>
  <c r="K170" i="35"/>
  <c r="K171" i="35"/>
  <c r="K172" i="35"/>
  <c r="K173" i="35"/>
  <c r="K174" i="35"/>
  <c r="K175" i="35"/>
  <c r="K176" i="35"/>
  <c r="K177" i="35"/>
  <c r="K178" i="35"/>
  <c r="K179" i="35"/>
  <c r="K180" i="35"/>
  <c r="K181" i="35"/>
  <c r="K182" i="35"/>
  <c r="K183" i="35"/>
  <c r="K184" i="35"/>
  <c r="K185" i="35"/>
  <c r="K186" i="35"/>
  <c r="K187" i="35"/>
  <c r="K188" i="35"/>
  <c r="K189" i="35"/>
  <c r="K190" i="35"/>
  <c r="K191" i="35"/>
  <c r="K192" i="35"/>
  <c r="K193" i="35"/>
  <c r="K194" i="35"/>
  <c r="K195" i="35"/>
  <c r="K196" i="35"/>
  <c r="K197" i="35"/>
  <c r="K198" i="35"/>
  <c r="K199" i="35"/>
  <c r="K200" i="35"/>
  <c r="K201" i="35"/>
  <c r="K202" i="35"/>
  <c r="K203" i="35"/>
  <c r="K204" i="35"/>
  <c r="K205" i="35"/>
  <c r="K206" i="35"/>
  <c r="K207" i="35"/>
  <c r="K208" i="35"/>
  <c r="K209" i="35"/>
  <c r="K210" i="35"/>
  <c r="K211" i="35"/>
  <c r="K212" i="35"/>
  <c r="K213" i="35"/>
  <c r="K214" i="35"/>
  <c r="K215" i="35"/>
  <c r="K216" i="35"/>
  <c r="K217" i="35"/>
  <c r="K218" i="35"/>
  <c r="K219" i="35"/>
  <c r="K220" i="35"/>
  <c r="K221" i="35"/>
  <c r="K222" i="35"/>
  <c r="K223" i="35"/>
  <c r="K224" i="35"/>
  <c r="K225" i="35"/>
  <c r="K226" i="35"/>
  <c r="K227" i="35"/>
  <c r="K228" i="35"/>
  <c r="K229" i="35"/>
  <c r="K230" i="35"/>
  <c r="K231" i="35"/>
  <c r="K232" i="35"/>
  <c r="K233" i="35"/>
  <c r="K234" i="35"/>
  <c r="K235" i="35"/>
  <c r="K236" i="35"/>
  <c r="K237" i="35"/>
  <c r="K238" i="35"/>
  <c r="K239" i="35"/>
  <c r="K240" i="35"/>
  <c r="K241" i="35"/>
  <c r="K242" i="35"/>
  <c r="K243" i="35"/>
  <c r="K244" i="35"/>
  <c r="K245" i="35"/>
  <c r="K246" i="35"/>
  <c r="K247" i="35"/>
  <c r="K248" i="35"/>
  <c r="K249" i="35"/>
  <c r="K250" i="35"/>
  <c r="K251" i="35"/>
  <c r="K252" i="35"/>
  <c r="K253" i="35"/>
  <c r="K254" i="35"/>
  <c r="K255" i="35"/>
  <c r="K256" i="35"/>
  <c r="K257" i="35"/>
  <c r="K258" i="35"/>
  <c r="K259" i="35"/>
  <c r="K260" i="35"/>
  <c r="K261" i="35"/>
  <c r="K262" i="35"/>
  <c r="K263" i="35"/>
  <c r="K264" i="35"/>
  <c r="K265" i="35"/>
  <c r="K266" i="35"/>
  <c r="K267" i="35"/>
  <c r="K268" i="35"/>
  <c r="K269" i="35"/>
  <c r="K270" i="35"/>
  <c r="K271" i="35"/>
  <c r="K272" i="35"/>
  <c r="K273" i="35"/>
  <c r="K274" i="35"/>
  <c r="K275" i="35"/>
  <c r="K276" i="35"/>
  <c r="K277" i="35"/>
  <c r="K278" i="35"/>
  <c r="K279" i="35"/>
  <c r="K280" i="35"/>
  <c r="K281" i="35"/>
  <c r="K282" i="35"/>
  <c r="K283" i="35"/>
  <c r="K284" i="35"/>
  <c r="K285" i="35"/>
  <c r="K286" i="35"/>
  <c r="K287" i="35"/>
  <c r="K288" i="35"/>
  <c r="K289" i="35"/>
  <c r="K290" i="35"/>
  <c r="K291" i="35"/>
  <c r="K292" i="35"/>
  <c r="K293" i="35"/>
  <c r="K294" i="35"/>
  <c r="K295" i="35"/>
  <c r="K296" i="35"/>
  <c r="K297" i="35"/>
  <c r="K298" i="35"/>
  <c r="K299" i="35"/>
  <c r="K300" i="35"/>
  <c r="K301" i="35"/>
  <c r="K302" i="35"/>
  <c r="K303" i="35"/>
  <c r="K304" i="35"/>
  <c r="K305" i="35"/>
  <c r="K306" i="35"/>
  <c r="K307" i="35"/>
  <c r="K308" i="35"/>
  <c r="K309" i="35"/>
  <c r="K310" i="35"/>
  <c r="K311" i="35"/>
  <c r="K312" i="35"/>
  <c r="K313" i="35"/>
  <c r="K314" i="35"/>
  <c r="K315" i="35"/>
  <c r="K316" i="35"/>
  <c r="K317" i="35"/>
  <c r="K318" i="35"/>
  <c r="K319" i="35"/>
  <c r="K320" i="35"/>
  <c r="K321" i="35"/>
  <c r="K322" i="35"/>
  <c r="K323" i="35"/>
  <c r="K324" i="35"/>
  <c r="K325" i="35"/>
  <c r="K326" i="35"/>
  <c r="K327" i="35"/>
  <c r="K328" i="35"/>
  <c r="K329" i="35"/>
  <c r="K330" i="35"/>
  <c r="K331" i="35"/>
  <c r="K332" i="35"/>
  <c r="K333" i="35"/>
  <c r="K334" i="35"/>
  <c r="K335" i="35"/>
  <c r="K336" i="35"/>
  <c r="K337" i="35"/>
  <c r="K338" i="35"/>
  <c r="K339" i="35"/>
  <c r="K340" i="35"/>
  <c r="K341" i="35"/>
  <c r="K342" i="35"/>
  <c r="K343" i="35"/>
  <c r="K344" i="35"/>
  <c r="K345" i="35"/>
  <c r="K346" i="35"/>
  <c r="K347" i="35"/>
  <c r="K348" i="35"/>
  <c r="K349" i="35"/>
  <c r="K350" i="35"/>
  <c r="K351" i="35"/>
  <c r="K352" i="35"/>
  <c r="K353" i="35"/>
  <c r="K354" i="35"/>
  <c r="K355" i="35"/>
  <c r="K356" i="35"/>
  <c r="K357" i="35"/>
  <c r="K358" i="35"/>
  <c r="K359" i="35"/>
  <c r="K360" i="35"/>
  <c r="K361" i="35"/>
  <c r="K362" i="35"/>
  <c r="K363" i="35"/>
  <c r="K364" i="35"/>
  <c r="K365" i="35"/>
  <c r="K366" i="35"/>
  <c r="K367" i="35"/>
  <c r="K368" i="35"/>
  <c r="K369" i="35"/>
  <c r="K370" i="35"/>
  <c r="K371" i="35"/>
  <c r="K372" i="35"/>
  <c r="K373" i="35"/>
  <c r="K374" i="35"/>
  <c r="K375" i="35"/>
  <c r="K376" i="35"/>
  <c r="K377" i="35"/>
  <c r="K378" i="35"/>
  <c r="K379" i="35"/>
  <c r="K380" i="35"/>
  <c r="K381" i="35"/>
  <c r="K382" i="35"/>
  <c r="K383" i="35"/>
  <c r="K384" i="35"/>
  <c r="K385" i="35"/>
  <c r="K386" i="35"/>
  <c r="K387" i="35"/>
  <c r="K388" i="35"/>
  <c r="K389" i="35"/>
  <c r="K390" i="35"/>
  <c r="K391" i="35"/>
  <c r="K392" i="35"/>
  <c r="K393" i="35"/>
  <c r="K394" i="35"/>
  <c r="K395" i="35"/>
  <c r="K396" i="35"/>
  <c r="K397" i="35"/>
  <c r="K398" i="35"/>
  <c r="K399" i="35"/>
  <c r="K400" i="35"/>
  <c r="K401" i="35"/>
  <c r="K402" i="35"/>
  <c r="K403" i="35"/>
  <c r="K404" i="35"/>
  <c r="K405" i="35"/>
  <c r="K406" i="35"/>
  <c r="K407" i="35"/>
  <c r="K408" i="35"/>
  <c r="K409" i="35"/>
  <c r="K410" i="35"/>
  <c r="K411" i="35"/>
  <c r="K412" i="35"/>
  <c r="K413" i="35"/>
  <c r="K414" i="35"/>
  <c r="K415" i="35"/>
  <c r="K416" i="35"/>
  <c r="K417" i="35"/>
  <c r="K418" i="35"/>
  <c r="K419" i="35"/>
  <c r="K420" i="35"/>
  <c r="K421" i="35"/>
  <c r="K422" i="35"/>
  <c r="K423" i="35"/>
  <c r="K424" i="35"/>
  <c r="K425" i="35"/>
  <c r="K426" i="35"/>
  <c r="K427" i="35"/>
  <c r="K428" i="35"/>
  <c r="K429" i="35"/>
  <c r="K430" i="35"/>
  <c r="K431" i="35"/>
  <c r="K432" i="35"/>
  <c r="K433" i="35"/>
  <c r="K434" i="35"/>
  <c r="K435" i="35"/>
  <c r="K436" i="35"/>
  <c r="K437" i="35"/>
  <c r="K438" i="35"/>
  <c r="K439" i="35"/>
  <c r="K440" i="35"/>
  <c r="K441" i="35"/>
  <c r="K442" i="35"/>
  <c r="K443" i="35"/>
  <c r="K444" i="35"/>
  <c r="K445" i="35"/>
  <c r="K446" i="35"/>
  <c r="K447" i="35"/>
  <c r="K448" i="35"/>
  <c r="K449" i="35"/>
  <c r="K450" i="35"/>
  <c r="K451" i="35"/>
  <c r="K452" i="35"/>
  <c r="K453" i="35"/>
  <c r="K454" i="35"/>
  <c r="K455" i="35"/>
  <c r="K456" i="35"/>
  <c r="K457" i="35"/>
  <c r="K458" i="35"/>
  <c r="K459" i="35"/>
  <c r="K460" i="35"/>
  <c r="K461" i="35"/>
  <c r="K462" i="35"/>
  <c r="K463" i="35"/>
  <c r="K464" i="35"/>
  <c r="K465" i="35"/>
  <c r="K466" i="35"/>
  <c r="K467" i="35"/>
  <c r="K468" i="35"/>
  <c r="K469" i="35"/>
  <c r="K470" i="35"/>
  <c r="K471" i="35"/>
  <c r="K472" i="35"/>
  <c r="K473" i="35"/>
  <c r="K474" i="35"/>
  <c r="K475" i="35"/>
  <c r="K476" i="35"/>
  <c r="K477" i="35"/>
  <c r="K478" i="35"/>
  <c r="K479" i="35"/>
  <c r="K480" i="35"/>
  <c r="K481" i="35"/>
  <c r="K482" i="35"/>
  <c r="K483" i="35"/>
  <c r="K484" i="35"/>
  <c r="K485" i="35"/>
  <c r="K486" i="35"/>
  <c r="K487" i="35"/>
  <c r="K488" i="35"/>
  <c r="K489" i="35"/>
  <c r="K490" i="35"/>
  <c r="K491" i="35"/>
  <c r="K492" i="35"/>
  <c r="K493" i="35"/>
  <c r="K494" i="35"/>
  <c r="K495" i="35"/>
  <c r="K496" i="35"/>
  <c r="K497" i="35"/>
  <c r="K498" i="35"/>
  <c r="K499" i="35"/>
  <c r="K500" i="35"/>
  <c r="K501" i="35"/>
  <c r="K502" i="35"/>
  <c r="K503" i="35"/>
  <c r="K504" i="35"/>
  <c r="K505" i="35"/>
  <c r="K506" i="35"/>
  <c r="K507" i="35"/>
  <c r="K508" i="35"/>
  <c r="K509" i="35"/>
  <c r="K510" i="35"/>
  <c r="K511" i="35"/>
  <c r="K512" i="35"/>
  <c r="K513" i="35"/>
  <c r="K514" i="35"/>
  <c r="K515" i="35"/>
  <c r="K516" i="35"/>
  <c r="K517" i="35"/>
  <c r="K518" i="35"/>
  <c r="K519" i="35"/>
  <c r="K520" i="35"/>
  <c r="K521" i="35"/>
  <c r="K522" i="35"/>
  <c r="K523" i="35"/>
  <c r="K524" i="35"/>
  <c r="K525" i="35"/>
  <c r="K526" i="35"/>
  <c r="K527" i="35"/>
  <c r="K528" i="35"/>
  <c r="K529" i="35"/>
  <c r="K530" i="35"/>
  <c r="K531" i="35"/>
  <c r="K532" i="35"/>
  <c r="K533" i="35"/>
  <c r="K534" i="35"/>
  <c r="K535" i="35"/>
  <c r="K536" i="35"/>
  <c r="K537" i="35"/>
  <c r="K538" i="35"/>
  <c r="K539" i="35"/>
  <c r="K540" i="35"/>
  <c r="K541" i="35"/>
  <c r="K542" i="35"/>
  <c r="K543" i="35"/>
  <c r="K544" i="35"/>
  <c r="K545" i="35"/>
  <c r="K546" i="35"/>
  <c r="K547" i="35"/>
  <c r="K548" i="35"/>
  <c r="K549" i="35"/>
  <c r="K550" i="35"/>
  <c r="K551" i="35"/>
  <c r="K552" i="35"/>
  <c r="K553" i="35"/>
  <c r="K554" i="35"/>
  <c r="K555" i="35"/>
  <c r="K556" i="35"/>
  <c r="K557" i="35"/>
  <c r="K558" i="35"/>
  <c r="K559" i="35"/>
  <c r="K560" i="35"/>
  <c r="K561" i="35"/>
  <c r="K562" i="35"/>
  <c r="K563" i="35"/>
  <c r="K564" i="35"/>
  <c r="K565" i="35"/>
  <c r="K566" i="35"/>
  <c r="K567" i="35"/>
  <c r="K568" i="35"/>
  <c r="K569" i="35"/>
  <c r="K570" i="35"/>
  <c r="K571" i="35"/>
  <c r="K572" i="35"/>
  <c r="K573" i="35"/>
  <c r="K574" i="35"/>
  <c r="K575" i="35"/>
  <c r="K576" i="35"/>
  <c r="K577" i="35"/>
  <c r="K578" i="35"/>
  <c r="K579" i="35"/>
  <c r="K580" i="35"/>
  <c r="K581" i="35"/>
  <c r="K582" i="35"/>
  <c r="K583" i="35"/>
  <c r="K584" i="35"/>
  <c r="K585" i="35"/>
  <c r="K586" i="35"/>
  <c r="K587" i="35"/>
  <c r="K588" i="35"/>
  <c r="K589" i="35"/>
  <c r="K590" i="35"/>
  <c r="K591" i="35"/>
  <c r="K592" i="35"/>
  <c r="K593" i="35"/>
  <c r="K594" i="35"/>
  <c r="K595" i="35"/>
  <c r="K596" i="35"/>
  <c r="K597" i="35"/>
  <c r="K598" i="35"/>
  <c r="K599" i="35"/>
  <c r="K600" i="35"/>
  <c r="K601" i="35"/>
  <c r="K602" i="35"/>
  <c r="K603" i="35"/>
  <c r="K604" i="35"/>
  <c r="K605" i="35"/>
  <c r="K606" i="35"/>
  <c r="K607" i="35"/>
  <c r="K608" i="35"/>
  <c r="K609" i="35"/>
  <c r="K610" i="35"/>
  <c r="K611" i="35"/>
  <c r="K612" i="35"/>
  <c r="K613" i="35"/>
  <c r="K614" i="35"/>
  <c r="K615" i="35"/>
  <c r="K616" i="35"/>
  <c r="K617" i="35"/>
  <c r="K618" i="35"/>
  <c r="K619" i="35"/>
  <c r="K620" i="35"/>
  <c r="K621" i="35"/>
  <c r="K622" i="35"/>
  <c r="K623" i="35"/>
  <c r="K624" i="35"/>
  <c r="K625" i="35"/>
  <c r="K626" i="35"/>
  <c r="K627" i="35"/>
  <c r="K628" i="35"/>
  <c r="K629" i="35"/>
  <c r="K630" i="35"/>
  <c r="K631" i="35"/>
  <c r="K632" i="35"/>
  <c r="K633" i="35"/>
  <c r="K634" i="35"/>
  <c r="K635" i="35"/>
  <c r="K636" i="35"/>
  <c r="K637" i="35"/>
  <c r="K638" i="35"/>
  <c r="K639" i="35"/>
  <c r="K640" i="35"/>
  <c r="K641" i="35"/>
  <c r="K642" i="35"/>
  <c r="K643" i="35"/>
  <c r="K644" i="35"/>
  <c r="K645" i="35"/>
  <c r="K646" i="35"/>
  <c r="K647" i="35"/>
  <c r="K648" i="35"/>
  <c r="K649" i="35"/>
  <c r="K650" i="35"/>
  <c r="K651" i="35"/>
  <c r="K652" i="35"/>
  <c r="K653" i="35"/>
  <c r="K654" i="35"/>
  <c r="K655" i="35"/>
  <c r="K656" i="35"/>
  <c r="K657" i="35"/>
  <c r="K658" i="35"/>
  <c r="K659" i="35"/>
  <c r="K660" i="35"/>
  <c r="K661" i="35"/>
  <c r="K662" i="35"/>
  <c r="K663" i="35"/>
  <c r="K664" i="35"/>
  <c r="K665" i="35"/>
  <c r="K666" i="35"/>
  <c r="K667" i="35"/>
  <c r="K668" i="35"/>
  <c r="K669" i="35"/>
  <c r="K670" i="35"/>
  <c r="K671" i="35"/>
  <c r="K672" i="35"/>
  <c r="K673" i="35"/>
  <c r="K674" i="35"/>
  <c r="K675" i="35"/>
  <c r="K676" i="35"/>
  <c r="K677" i="35"/>
  <c r="K678" i="35"/>
  <c r="K679" i="35"/>
  <c r="K680" i="35"/>
  <c r="K681" i="35"/>
  <c r="K682" i="35"/>
  <c r="K683" i="35"/>
  <c r="K684" i="35"/>
  <c r="K685" i="35"/>
  <c r="K686" i="35"/>
  <c r="K687" i="35"/>
  <c r="K688" i="35"/>
  <c r="K689" i="35"/>
  <c r="K690" i="35"/>
  <c r="K691" i="35"/>
  <c r="K692" i="35"/>
  <c r="K693" i="35"/>
  <c r="K694" i="35"/>
  <c r="K695" i="35"/>
  <c r="K696" i="35"/>
  <c r="K697" i="35"/>
  <c r="K698" i="35"/>
  <c r="K699" i="35"/>
  <c r="K700" i="35"/>
  <c r="K701" i="35"/>
  <c r="K702" i="35"/>
  <c r="K703" i="35"/>
  <c r="K704" i="35"/>
  <c r="K705" i="35"/>
  <c r="K706" i="35"/>
  <c r="K707" i="35"/>
  <c r="K708" i="35"/>
  <c r="K709" i="35"/>
  <c r="K710" i="35"/>
  <c r="K711" i="35"/>
  <c r="K712" i="35"/>
  <c r="K713" i="35"/>
  <c r="K714" i="35"/>
  <c r="K715" i="35"/>
  <c r="K716" i="35"/>
  <c r="K717" i="35"/>
  <c r="K718" i="35"/>
  <c r="K719" i="35"/>
  <c r="K720" i="35"/>
  <c r="K721" i="35"/>
  <c r="K722" i="35"/>
  <c r="K723" i="35"/>
  <c r="K724" i="35"/>
  <c r="K725" i="35"/>
  <c r="K726" i="35"/>
  <c r="K727" i="35"/>
  <c r="K728" i="35"/>
  <c r="K729" i="35"/>
  <c r="K730" i="35"/>
  <c r="K731" i="35"/>
  <c r="K732" i="35"/>
  <c r="K733" i="35"/>
  <c r="K734" i="35"/>
  <c r="K735" i="35"/>
  <c r="K736" i="35"/>
  <c r="K737" i="35"/>
  <c r="K738" i="35"/>
  <c r="K739" i="35"/>
  <c r="K740" i="35"/>
  <c r="K741" i="35"/>
  <c r="K742" i="35"/>
  <c r="K743" i="35"/>
  <c r="K744" i="35"/>
  <c r="K745" i="35"/>
  <c r="K746" i="35"/>
  <c r="K747" i="35"/>
  <c r="K748" i="35"/>
  <c r="K749" i="35"/>
  <c r="K750" i="35"/>
  <c r="K751" i="35"/>
  <c r="K752" i="35"/>
  <c r="K753" i="35"/>
  <c r="K754" i="35"/>
  <c r="K755" i="35"/>
  <c r="K756" i="35"/>
  <c r="K757" i="35"/>
  <c r="K758" i="35"/>
  <c r="K759" i="35"/>
  <c r="K760" i="35"/>
  <c r="K761" i="35"/>
  <c r="K762" i="35"/>
  <c r="K763" i="35"/>
  <c r="K764" i="35"/>
  <c r="K765" i="35"/>
  <c r="K766" i="35"/>
  <c r="K767" i="35"/>
  <c r="K768" i="35"/>
  <c r="K769" i="35"/>
  <c r="K770" i="35"/>
  <c r="K771" i="35"/>
  <c r="K772" i="35"/>
  <c r="K773" i="35"/>
  <c r="K774" i="35"/>
  <c r="K775" i="35"/>
  <c r="K776" i="35"/>
  <c r="K777" i="35"/>
  <c r="K778" i="35"/>
  <c r="K779" i="35"/>
  <c r="K780" i="35"/>
  <c r="K781" i="35"/>
  <c r="K782" i="35"/>
  <c r="K783" i="35"/>
  <c r="K784" i="35"/>
  <c r="K785" i="35"/>
  <c r="K786" i="35"/>
  <c r="K787" i="35"/>
  <c r="K788" i="35"/>
  <c r="K789" i="35"/>
  <c r="K790" i="35"/>
  <c r="K791" i="35"/>
  <c r="K792" i="35"/>
  <c r="K793" i="35"/>
  <c r="K794" i="35"/>
  <c r="K795" i="35"/>
  <c r="K796" i="35"/>
  <c r="K797" i="35"/>
  <c r="K798" i="35"/>
  <c r="K799" i="35"/>
  <c r="K800" i="35"/>
  <c r="K801" i="35"/>
  <c r="K802" i="35"/>
  <c r="K803" i="35"/>
  <c r="K804" i="35"/>
  <c r="K805" i="35"/>
  <c r="K806" i="35"/>
  <c r="K807" i="35"/>
  <c r="K808" i="35"/>
  <c r="K809" i="35"/>
  <c r="K810" i="35"/>
  <c r="K811" i="35"/>
  <c r="K812" i="35"/>
  <c r="K813" i="35"/>
  <c r="K814" i="35"/>
  <c r="K815" i="35"/>
  <c r="K816" i="35"/>
  <c r="K817" i="35"/>
  <c r="K818" i="35"/>
  <c r="K819" i="35"/>
  <c r="K820" i="35"/>
  <c r="K821" i="35"/>
  <c r="K822" i="35"/>
  <c r="K823" i="35"/>
  <c r="K824" i="35"/>
  <c r="K825" i="35"/>
  <c r="K826" i="35"/>
  <c r="K827" i="35"/>
  <c r="K828" i="35"/>
  <c r="K829" i="35"/>
  <c r="K830" i="35"/>
  <c r="K831" i="35"/>
  <c r="K832" i="35"/>
  <c r="K833" i="35"/>
  <c r="K834" i="35"/>
  <c r="K835" i="35"/>
  <c r="K836" i="35"/>
  <c r="K837" i="35"/>
  <c r="K838" i="35"/>
  <c r="K839" i="35"/>
  <c r="K840" i="35"/>
  <c r="K841" i="35"/>
  <c r="K842" i="35"/>
  <c r="K843" i="35"/>
  <c r="K844" i="35"/>
  <c r="K845" i="35"/>
  <c r="K846" i="35"/>
  <c r="K847" i="35"/>
  <c r="K848" i="35"/>
  <c r="K849" i="35"/>
  <c r="K850" i="35"/>
  <c r="K851" i="35"/>
  <c r="K852" i="35"/>
  <c r="K853" i="35"/>
  <c r="K854" i="35"/>
  <c r="K855" i="35"/>
  <c r="K856" i="35"/>
  <c r="K857" i="35"/>
  <c r="K858" i="35"/>
  <c r="K859" i="35"/>
  <c r="K860" i="35"/>
  <c r="K861" i="35"/>
  <c r="K862" i="35"/>
  <c r="K863" i="35"/>
  <c r="K864" i="35"/>
  <c r="K865" i="35"/>
  <c r="K866" i="35"/>
  <c r="K867" i="35"/>
  <c r="K868" i="35"/>
  <c r="K869" i="35"/>
  <c r="K870" i="35"/>
  <c r="K871" i="35"/>
  <c r="K872" i="35"/>
  <c r="K873" i="35"/>
  <c r="K874" i="35"/>
  <c r="K875" i="35"/>
  <c r="K876" i="35"/>
  <c r="K877" i="35"/>
  <c r="K878" i="35"/>
  <c r="K879" i="35"/>
  <c r="K880" i="35"/>
  <c r="K881" i="35"/>
  <c r="K882" i="35"/>
  <c r="K883" i="35"/>
  <c r="K884" i="35"/>
  <c r="K885" i="35"/>
  <c r="K886" i="35"/>
  <c r="K887" i="35"/>
  <c r="K888" i="35"/>
  <c r="K889" i="35"/>
  <c r="K890" i="35"/>
  <c r="K891" i="35"/>
  <c r="K892" i="35"/>
  <c r="K893" i="35"/>
  <c r="K894" i="35"/>
  <c r="K895" i="35"/>
  <c r="K896" i="35"/>
  <c r="K897" i="35"/>
  <c r="K898" i="35"/>
  <c r="K899" i="35"/>
  <c r="K900" i="35"/>
  <c r="K901" i="35"/>
  <c r="K902" i="35"/>
  <c r="K903" i="35"/>
  <c r="K904" i="35"/>
  <c r="K905" i="35"/>
  <c r="K906" i="35"/>
  <c r="K907" i="35"/>
  <c r="K908" i="35"/>
  <c r="K909" i="35"/>
  <c r="K910" i="35"/>
  <c r="K911" i="35"/>
  <c r="K912" i="35"/>
  <c r="K913" i="35"/>
  <c r="K914" i="35"/>
  <c r="K915" i="35"/>
  <c r="K916" i="35"/>
  <c r="K917" i="35"/>
  <c r="K918" i="35"/>
  <c r="K919" i="35"/>
  <c r="K920" i="35"/>
  <c r="K921" i="35"/>
  <c r="K922" i="35"/>
  <c r="K923" i="35"/>
  <c r="K924" i="35"/>
  <c r="K925" i="35"/>
  <c r="K926" i="35"/>
  <c r="K927" i="35"/>
  <c r="K928" i="35"/>
  <c r="K929" i="35"/>
  <c r="K930" i="35"/>
  <c r="K931" i="35"/>
  <c r="K932" i="35"/>
  <c r="K933" i="35"/>
  <c r="K934" i="35"/>
  <c r="K935" i="35"/>
  <c r="K936" i="35"/>
  <c r="K937" i="35"/>
  <c r="K938" i="35"/>
  <c r="K939" i="35"/>
  <c r="K940" i="35"/>
  <c r="K941" i="35"/>
  <c r="K942" i="35"/>
  <c r="K943" i="35"/>
  <c r="K944" i="35"/>
  <c r="K945" i="35"/>
  <c r="K946" i="35"/>
  <c r="K947" i="35"/>
  <c r="K948" i="35"/>
  <c r="K949" i="35"/>
  <c r="K950" i="35"/>
  <c r="K951" i="35"/>
  <c r="K952" i="35"/>
  <c r="K953" i="35"/>
  <c r="K954" i="35"/>
  <c r="K955" i="35"/>
  <c r="K956" i="35"/>
  <c r="K957" i="35"/>
  <c r="K958" i="35"/>
  <c r="K959" i="35"/>
  <c r="K960" i="35"/>
  <c r="K961" i="35"/>
  <c r="K962" i="35"/>
  <c r="K963" i="35"/>
  <c r="K964" i="35"/>
  <c r="K965" i="35"/>
  <c r="K966" i="35"/>
  <c r="K967" i="35"/>
  <c r="K968" i="35"/>
  <c r="K969" i="35"/>
  <c r="K970" i="35"/>
  <c r="K971" i="35"/>
  <c r="K972" i="35"/>
  <c r="K973" i="35"/>
  <c r="K974" i="35"/>
  <c r="K975" i="35"/>
  <c r="K976" i="35"/>
  <c r="K977" i="35"/>
  <c r="K978" i="35"/>
  <c r="K979" i="35"/>
  <c r="K980" i="35"/>
  <c r="K981" i="35"/>
  <c r="K982" i="35"/>
  <c r="K983" i="35"/>
  <c r="K984" i="35"/>
  <c r="K985" i="35"/>
  <c r="K986" i="35"/>
  <c r="K987" i="35"/>
  <c r="K988" i="35"/>
  <c r="K989" i="35"/>
  <c r="K990" i="35"/>
  <c r="K991" i="35"/>
  <c r="K992" i="35"/>
  <c r="K993" i="35"/>
  <c r="K994" i="35"/>
  <c r="K995" i="35"/>
  <c r="K996" i="35"/>
  <c r="K997" i="35"/>
  <c r="K998" i="35"/>
  <c r="K999" i="35"/>
  <c r="K1000" i="35"/>
  <c r="K1001" i="35"/>
  <c r="AF3" i="57"/>
  <c r="AJ603" i="57" l="1"/>
  <c r="AJ457" i="57"/>
  <c r="AJ1002" i="57"/>
  <c r="AJ989" i="57"/>
  <c r="AJ988" i="57"/>
  <c r="AJ977" i="57"/>
  <c r="AJ970" i="57"/>
  <c r="AJ957" i="57"/>
  <c r="AJ956" i="57"/>
  <c r="AJ945" i="57"/>
  <c r="AJ938" i="57"/>
  <c r="AJ900" i="57"/>
  <c r="AJ893" i="57"/>
  <c r="AJ867" i="57"/>
  <c r="AJ863" i="57"/>
  <c r="AJ859" i="57"/>
  <c r="AJ855" i="57"/>
  <c r="AJ802" i="57"/>
  <c r="AJ798" i="57"/>
  <c r="AJ794" i="57"/>
  <c r="AJ790" i="57"/>
  <c r="AJ786" i="57"/>
  <c r="AJ782" i="57"/>
  <c r="AJ776" i="57"/>
  <c r="AJ772" i="57"/>
  <c r="AJ768" i="57"/>
  <c r="AJ765" i="57"/>
  <c r="AJ547" i="57"/>
  <c r="AJ475" i="57"/>
  <c r="AJ290" i="57"/>
  <c r="AJ286" i="57"/>
  <c r="AJ282" i="57"/>
  <c r="AJ278" i="57"/>
  <c r="AJ272" i="57"/>
  <c r="AJ268" i="57"/>
  <c r="AJ258" i="57"/>
  <c r="AJ254" i="57"/>
  <c r="AJ250" i="57"/>
  <c r="AJ246" i="57"/>
  <c r="AJ242" i="57"/>
  <c r="AJ238" i="57"/>
  <c r="C21" i="54"/>
  <c r="C22" i="54"/>
  <c r="AJ611" i="57"/>
  <c r="AJ449" i="57"/>
  <c r="AJ914" i="57"/>
  <c r="AJ903" i="57"/>
  <c r="AJ813" i="57"/>
  <c r="AJ805" i="57"/>
  <c r="AJ733" i="57"/>
  <c r="AJ586" i="57"/>
  <c r="AJ576" i="57"/>
  <c r="AJ565" i="57"/>
  <c r="AJ557" i="57"/>
  <c r="AJ442" i="57"/>
  <c r="AJ438" i="57"/>
  <c r="AJ434" i="57"/>
  <c r="AJ430" i="57"/>
  <c r="AJ426" i="57"/>
  <c r="AJ422" i="57"/>
  <c r="AJ416" i="57"/>
  <c r="AJ412" i="57"/>
  <c r="AJ408" i="57"/>
  <c r="AJ293" i="57"/>
  <c r="AJ931" i="57"/>
  <c r="AJ902" i="57"/>
  <c r="AJ899" i="57"/>
  <c r="AJ815" i="57"/>
  <c r="AJ801" i="57"/>
  <c r="AJ793" i="57"/>
  <c r="AJ771" i="57"/>
  <c r="AJ767" i="57"/>
  <c r="AJ519" i="57"/>
  <c r="AJ411" i="57"/>
  <c r="AJ407" i="57"/>
  <c r="AJ347" i="57"/>
  <c r="AJ337" i="57"/>
  <c r="AJ289" i="57"/>
  <c r="AJ257" i="57"/>
  <c r="AJ575" i="57"/>
  <c r="AJ505" i="57"/>
  <c r="AJ497" i="57"/>
  <c r="AJ441" i="57"/>
  <c r="AJ433" i="57"/>
  <c r="AJ993" i="57"/>
  <c r="AJ986" i="57"/>
  <c r="AJ973" i="57"/>
  <c r="AJ972" i="57"/>
  <c r="AJ961" i="57"/>
  <c r="AJ954" i="57"/>
  <c r="AJ941" i="57"/>
  <c r="AJ940" i="57"/>
  <c r="AJ929" i="57"/>
  <c r="AJ922" i="57"/>
  <c r="AJ909" i="57"/>
  <c r="AJ908" i="57"/>
  <c r="AJ897" i="57"/>
  <c r="AJ890" i="57"/>
  <c r="AJ869" i="57"/>
  <c r="AJ868" i="57"/>
  <c r="AJ865" i="57"/>
  <c r="AJ864" i="57"/>
  <c r="AJ857" i="57"/>
  <c r="AJ856" i="57"/>
  <c r="AJ833" i="57"/>
  <c r="AJ832" i="57"/>
  <c r="AJ828" i="57"/>
  <c r="AJ824" i="57"/>
  <c r="AJ810" i="57"/>
  <c r="AJ806" i="57"/>
  <c r="AJ773" i="57"/>
  <c r="AJ753" i="57"/>
  <c r="AJ749" i="57"/>
  <c r="AJ741" i="57"/>
  <c r="AJ730" i="57"/>
  <c r="AJ723" i="57"/>
  <c r="AJ716" i="57"/>
  <c r="AJ706" i="57"/>
  <c r="AJ702" i="57"/>
  <c r="AJ691" i="57"/>
  <c r="AJ657" i="57"/>
  <c r="AJ625" i="57"/>
  <c r="AJ573" i="57"/>
  <c r="AJ566" i="57"/>
  <c r="AJ562" i="57"/>
  <c r="AJ558" i="57"/>
  <c r="AJ554" i="57"/>
  <c r="AJ550" i="57"/>
  <c r="AJ544" i="57"/>
  <c r="AJ540" i="57"/>
  <c r="AJ536" i="57"/>
  <c r="AJ405" i="57"/>
  <c r="AJ402" i="57"/>
  <c r="AJ398" i="57"/>
  <c r="AJ391" i="57"/>
  <c r="AJ387" i="57"/>
  <c r="AJ377" i="57"/>
  <c r="AJ376" i="57"/>
  <c r="AJ369" i="57"/>
  <c r="AJ368" i="57"/>
  <c r="AJ364" i="57"/>
  <c r="AJ360" i="57"/>
  <c r="AJ311" i="57"/>
  <c r="AJ307" i="57"/>
  <c r="AJ303" i="57"/>
  <c r="AJ299" i="57"/>
  <c r="AJ295" i="57"/>
  <c r="AJ251" i="57"/>
  <c r="AJ224" i="57"/>
  <c r="AJ203" i="57"/>
  <c r="AJ739" i="57"/>
  <c r="AJ738" i="57"/>
  <c r="AJ735" i="57"/>
  <c r="AJ734" i="57"/>
  <c r="AJ729" i="57"/>
  <c r="AJ728" i="57"/>
  <c r="AJ705" i="57"/>
  <c r="AJ693" i="57"/>
  <c r="AJ685" i="57"/>
  <c r="AJ677" i="57"/>
  <c r="AJ669" i="57"/>
  <c r="AJ655" i="57"/>
  <c r="AJ627" i="57"/>
  <c r="AJ623" i="57"/>
  <c r="AJ617" i="57"/>
  <c r="AJ616" i="57"/>
  <c r="AJ609" i="57"/>
  <c r="AJ608" i="57"/>
  <c r="AJ604" i="57"/>
  <c r="AJ600" i="57"/>
  <c r="AJ594" i="57"/>
  <c r="AJ587" i="57"/>
  <c r="AJ580" i="57"/>
  <c r="AJ541" i="57"/>
  <c r="AJ520" i="57"/>
  <c r="AJ509" i="57"/>
  <c r="AJ506" i="57"/>
  <c r="AJ502" i="57"/>
  <c r="AJ499" i="57"/>
  <c r="AJ498" i="57"/>
  <c r="AJ494" i="57"/>
  <c r="AJ491" i="57"/>
  <c r="AJ490" i="57"/>
  <c r="AJ486" i="57"/>
  <c r="AJ481" i="57"/>
  <c r="AJ480" i="57"/>
  <c r="AJ476" i="57"/>
  <c r="AJ472" i="57"/>
  <c r="AJ450" i="57"/>
  <c r="AJ446" i="57"/>
  <c r="AJ392" i="57"/>
  <c r="AJ381" i="57"/>
  <c r="AJ378" i="57"/>
  <c r="AJ375" i="57"/>
  <c r="AJ374" i="57"/>
  <c r="AJ371" i="57"/>
  <c r="AJ370" i="57"/>
  <c r="AJ367" i="57"/>
  <c r="AJ366" i="57"/>
  <c r="AJ363" i="57"/>
  <c r="AJ362" i="57"/>
  <c r="AJ359" i="57"/>
  <c r="AJ358" i="57"/>
  <c r="AJ353" i="57"/>
  <c r="AJ352" i="57"/>
  <c r="AJ348" i="57"/>
  <c r="AJ344" i="57"/>
  <c r="AJ338" i="57"/>
  <c r="AJ334" i="57"/>
  <c r="AJ321" i="57"/>
  <c r="AJ309" i="57"/>
  <c r="AJ301" i="57"/>
  <c r="AJ263" i="57"/>
  <c r="AJ249" i="57"/>
  <c r="AJ248" i="57"/>
  <c r="AJ241" i="57"/>
  <c r="AJ240" i="57"/>
  <c r="AJ236" i="57"/>
  <c r="AJ232" i="57"/>
  <c r="AJ219" i="57"/>
  <c r="AJ218" i="57"/>
  <c r="AJ214" i="57"/>
  <c r="AJ1000" i="57"/>
  <c r="AJ984" i="57"/>
  <c r="AJ968" i="57"/>
  <c r="AJ952" i="57"/>
  <c r="AJ936" i="57"/>
  <c r="AJ904" i="57"/>
  <c r="AJ888" i="57"/>
  <c r="AJ825" i="57"/>
  <c r="AJ807" i="57"/>
  <c r="AJ761" i="57"/>
  <c r="AJ719" i="57"/>
  <c r="AJ713" i="57"/>
  <c r="AJ319" i="57"/>
  <c r="AJ265" i="57"/>
  <c r="AJ987" i="57"/>
  <c r="AJ939" i="57"/>
  <c r="AJ923" i="57"/>
  <c r="AJ920" i="57"/>
  <c r="AJ875" i="57"/>
  <c r="AJ811" i="57"/>
  <c r="AJ751" i="57"/>
  <c r="AJ703" i="57"/>
  <c r="AJ521" i="57"/>
  <c r="AJ971" i="57"/>
  <c r="AJ955" i="57"/>
  <c r="AJ907" i="57"/>
  <c r="AJ891" i="57"/>
  <c r="AJ847" i="57"/>
  <c r="AJ835" i="57"/>
  <c r="AJ769" i="57"/>
  <c r="AJ583" i="57"/>
  <c r="AJ577" i="57"/>
  <c r="AJ383" i="57"/>
  <c r="AJ329" i="57"/>
  <c r="AJ879" i="57"/>
  <c r="AJ876" i="57"/>
  <c r="AJ872" i="57"/>
  <c r="AJ831" i="57"/>
  <c r="AJ819" i="57"/>
  <c r="AJ812" i="57"/>
  <c r="AJ808" i="57"/>
  <c r="AJ804" i="57"/>
  <c r="AJ785" i="57"/>
  <c r="AJ775" i="57"/>
  <c r="AJ758" i="57"/>
  <c r="AJ752" i="57"/>
  <c r="AJ746" i="57"/>
  <c r="AJ743" i="57"/>
  <c r="AJ737" i="57"/>
  <c r="AJ727" i="57"/>
  <c r="AJ717" i="57"/>
  <c r="AJ710" i="57"/>
  <c r="AJ704" i="57"/>
  <c r="AJ700" i="57"/>
  <c r="AJ687" i="57"/>
  <c r="AJ653" i="57"/>
  <c r="AJ633" i="57"/>
  <c r="AJ515" i="57"/>
  <c r="AJ511" i="57"/>
  <c r="AJ474" i="57"/>
  <c r="AJ470" i="57"/>
  <c r="AJ464" i="57"/>
  <c r="AJ460" i="57"/>
  <c r="AJ447" i="57"/>
  <c r="AJ413" i="57"/>
  <c r="AJ393" i="57"/>
  <c r="AJ259" i="57"/>
  <c r="AJ649" i="57"/>
  <c r="AJ537" i="57"/>
  <c r="AJ527" i="57"/>
  <c r="AJ473" i="57"/>
  <c r="AJ409" i="57"/>
  <c r="AJ399" i="57"/>
  <c r="AJ345" i="57"/>
  <c r="AJ335" i="57"/>
  <c r="AJ281" i="57"/>
  <c r="AJ271" i="57"/>
  <c r="AJ1001" i="57"/>
  <c r="AJ992" i="57"/>
  <c r="AJ991" i="57"/>
  <c r="AJ985" i="57"/>
  <c r="AJ976" i="57"/>
  <c r="AJ975" i="57"/>
  <c r="AJ969" i="57"/>
  <c r="AJ960" i="57"/>
  <c r="AJ959" i="57"/>
  <c r="AJ953" i="57"/>
  <c r="AJ944" i="57"/>
  <c r="AJ943" i="57"/>
  <c r="AJ937" i="57"/>
  <c r="AJ928" i="57"/>
  <c r="AJ927" i="57"/>
  <c r="AJ921" i="57"/>
  <c r="AJ912" i="57"/>
  <c r="AJ911" i="57"/>
  <c r="AJ905" i="57"/>
  <c r="AJ896" i="57"/>
  <c r="AJ895" i="57"/>
  <c r="AJ889" i="57"/>
  <c r="AJ871" i="57"/>
  <c r="AJ870" i="57"/>
  <c r="AJ860" i="57"/>
  <c r="AJ849" i="57"/>
  <c r="AJ848" i="57"/>
  <c r="AJ842" i="57"/>
  <c r="AJ836" i="57"/>
  <c r="AJ827" i="57"/>
  <c r="AJ826" i="57"/>
  <c r="AJ823" i="57"/>
  <c r="AJ822" i="57"/>
  <c r="AJ817" i="57"/>
  <c r="AJ816" i="57"/>
  <c r="AJ796" i="57"/>
  <c r="AJ780" i="57"/>
  <c r="AJ762" i="57"/>
  <c r="AJ759" i="57"/>
  <c r="AJ756" i="57"/>
  <c r="AJ745" i="57"/>
  <c r="AJ744" i="57"/>
  <c r="AJ732" i="57"/>
  <c r="AJ721" i="57"/>
  <c r="AJ720" i="57"/>
  <c r="AJ701" i="57"/>
  <c r="AJ698" i="57"/>
  <c r="AJ694" i="57"/>
  <c r="AJ688" i="57"/>
  <c r="AJ684" i="57"/>
  <c r="AJ665" i="57"/>
  <c r="AJ637" i="57"/>
  <c r="AJ634" i="57"/>
  <c r="AJ630" i="57"/>
  <c r="AJ624" i="57"/>
  <c r="AJ620" i="57"/>
  <c r="AJ607" i="57"/>
  <c r="AJ601" i="57"/>
  <c r="AJ591" i="57"/>
  <c r="AJ581" i="57"/>
  <c r="AJ578" i="57"/>
  <c r="AJ572" i="57"/>
  <c r="AJ553" i="57"/>
  <c r="AJ543" i="57"/>
  <c r="AJ525" i="57"/>
  <c r="AJ522" i="57"/>
  <c r="AJ518" i="57"/>
  <c r="AJ512" i="57"/>
  <c r="AJ508" i="57"/>
  <c r="AJ495" i="57"/>
  <c r="AJ489" i="57"/>
  <c r="AJ461" i="57"/>
  <c r="AJ458" i="57"/>
  <c r="AJ454" i="57"/>
  <c r="AJ448" i="57"/>
  <c r="AJ444" i="57"/>
  <c r="AJ425" i="57"/>
  <c r="AJ415" i="57"/>
  <c r="AJ397" i="57"/>
  <c r="AJ394" i="57"/>
  <c r="AJ390" i="57"/>
  <c r="AJ384" i="57"/>
  <c r="AJ380" i="57"/>
  <c r="AJ361" i="57"/>
  <c r="AJ351" i="57"/>
  <c r="AJ333" i="57"/>
  <c r="AJ330" i="57"/>
  <c r="AJ326" i="57"/>
  <c r="AJ320" i="57"/>
  <c r="AJ316" i="57"/>
  <c r="AJ297" i="57"/>
  <c r="AJ287" i="57"/>
  <c r="AJ269" i="57"/>
  <c r="AJ266" i="57"/>
  <c r="AJ262" i="57"/>
  <c r="AJ256" i="57"/>
  <c r="AJ252" i="57"/>
  <c r="AJ233" i="57"/>
  <c r="AJ229" i="57"/>
  <c r="AJ223" i="57"/>
  <c r="AJ217" i="57"/>
  <c r="AJ212" i="57"/>
  <c r="AJ209" i="57"/>
  <c r="AJ205" i="57"/>
  <c r="C26" i="54"/>
  <c r="C18" i="54"/>
  <c r="C23" i="54"/>
  <c r="AJ714" i="57"/>
  <c r="AJ711" i="57"/>
  <c r="AJ708" i="57"/>
  <c r="AJ692" i="57"/>
  <c r="AJ676" i="57"/>
  <c r="AJ660" i="57"/>
  <c r="AJ647" i="57"/>
  <c r="AJ644" i="57"/>
  <c r="AJ631" i="57"/>
  <c r="AJ628" i="57"/>
  <c r="AJ615" i="57"/>
  <c r="AJ612" i="57"/>
  <c r="AJ599" i="57"/>
  <c r="AJ596" i="57"/>
  <c r="AJ585" i="57"/>
  <c r="AJ584" i="57"/>
  <c r="AJ570" i="57"/>
  <c r="AJ567" i="57"/>
  <c r="AJ564" i="57"/>
  <c r="AJ548" i="57"/>
  <c r="AJ532" i="57"/>
  <c r="AJ516" i="57"/>
  <c r="AJ503" i="57"/>
  <c r="AJ500" i="57"/>
  <c r="AJ487" i="57"/>
  <c r="AJ484" i="57"/>
  <c r="AJ471" i="57"/>
  <c r="AJ468" i="57"/>
  <c r="AJ455" i="57"/>
  <c r="AJ452" i="57"/>
  <c r="AJ436" i="57"/>
  <c r="AJ420" i="57"/>
  <c r="AJ404" i="57"/>
  <c r="AJ388" i="57"/>
  <c r="AJ372" i="57"/>
  <c r="AJ356" i="57"/>
  <c r="AJ343" i="57"/>
  <c r="AJ340" i="57"/>
  <c r="AJ324" i="57"/>
  <c r="AJ308" i="57"/>
  <c r="AJ292" i="57"/>
  <c r="AJ276" i="57"/>
  <c r="AJ260" i="57"/>
  <c r="AJ244" i="57"/>
  <c r="AJ213" i="57"/>
  <c r="AJ210" i="57"/>
  <c r="AJ207" i="57"/>
  <c r="AJ206" i="57"/>
  <c r="M26" i="54"/>
  <c r="M27" i="54"/>
  <c r="M25" i="54"/>
  <c r="E167" i="59"/>
  <c r="E154" i="59"/>
  <c r="E141" i="59"/>
  <c r="E127" i="59"/>
  <c r="E114" i="59"/>
  <c r="E102" i="59"/>
  <c r="E89" i="59"/>
  <c r="E76" i="59"/>
  <c r="E62" i="59"/>
  <c r="E49" i="59"/>
  <c r="E35" i="59"/>
  <c r="E23" i="59"/>
  <c r="F111" i="54" l="1"/>
  <c r="AF111" i="54" l="1"/>
  <c r="BE111" i="54"/>
  <c r="AX111" i="54"/>
  <c r="AW111" i="54"/>
  <c r="AT111" i="54"/>
  <c r="AS111" i="54"/>
  <c r="AE111" i="54"/>
  <c r="AD111" i="54"/>
  <c r="AC111" i="54"/>
  <c r="AB111" i="54"/>
  <c r="U111" i="54"/>
  <c r="K111" i="54"/>
  <c r="E111" i="54"/>
  <c r="D111" i="54"/>
  <c r="CQ111" i="54" l="1"/>
  <c r="CP111" i="54"/>
  <c r="CO111" i="54"/>
  <c r="AC4" i="57"/>
  <c r="AC5" i="57"/>
  <c r="AC6" i="57"/>
  <c r="AC7" i="57"/>
  <c r="AC8" i="57"/>
  <c r="AC9" i="57"/>
  <c r="AC10" i="57"/>
  <c r="AC11" i="57"/>
  <c r="AC12" i="57"/>
  <c r="AC13" i="57"/>
  <c r="AC14" i="57"/>
  <c r="AC15" i="57"/>
  <c r="AC16" i="57"/>
  <c r="AC17" i="57"/>
  <c r="AC18" i="57"/>
  <c r="AC19" i="57"/>
  <c r="AC20" i="57"/>
  <c r="AC21" i="57"/>
  <c r="AC22" i="57"/>
  <c r="AC23" i="57"/>
  <c r="AC24" i="57"/>
  <c r="AC25" i="57"/>
  <c r="AC26" i="57"/>
  <c r="AC27" i="57"/>
  <c r="AC28" i="57"/>
  <c r="AC29" i="57"/>
  <c r="AC30" i="57"/>
  <c r="AC31" i="57"/>
  <c r="AC32" i="57"/>
  <c r="AC33" i="57"/>
  <c r="AC34" i="57"/>
  <c r="AC35" i="57"/>
  <c r="AC36" i="57"/>
  <c r="AC37" i="57"/>
  <c r="AC38" i="57"/>
  <c r="AC39" i="57"/>
  <c r="AC40" i="57"/>
  <c r="AC41" i="57"/>
  <c r="AC42" i="57"/>
  <c r="AC43" i="57"/>
  <c r="AC44" i="57"/>
  <c r="AC45" i="57"/>
  <c r="AC46" i="57"/>
  <c r="AC47" i="57"/>
  <c r="AC48" i="57"/>
  <c r="AC49" i="57"/>
  <c r="AC50" i="57"/>
  <c r="AC51" i="57"/>
  <c r="AC52" i="57"/>
  <c r="AC53" i="57"/>
  <c r="AC54" i="57"/>
  <c r="AC55" i="57"/>
  <c r="AC56" i="57"/>
  <c r="AC57" i="57"/>
  <c r="AC58" i="57"/>
  <c r="AC59" i="57"/>
  <c r="AC60" i="57"/>
  <c r="AC61" i="57"/>
  <c r="AC62" i="57"/>
  <c r="AC63" i="57"/>
  <c r="AC64" i="57"/>
  <c r="AC65" i="57"/>
  <c r="AC66" i="57"/>
  <c r="AC67" i="57"/>
  <c r="AC68" i="57"/>
  <c r="AC69" i="57"/>
  <c r="AC70" i="57"/>
  <c r="AC71" i="57"/>
  <c r="AC72" i="57"/>
  <c r="AC73" i="57"/>
  <c r="AC74" i="57"/>
  <c r="AC75" i="57"/>
  <c r="AC76" i="57"/>
  <c r="AC77" i="57"/>
  <c r="AC78" i="57"/>
  <c r="AC79" i="57"/>
  <c r="AC80" i="57"/>
  <c r="AC81" i="57"/>
  <c r="AC82" i="57"/>
  <c r="AC83" i="57"/>
  <c r="AC84" i="57"/>
  <c r="AC85" i="57"/>
  <c r="AC86" i="57"/>
  <c r="AC87" i="57"/>
  <c r="AC88" i="57"/>
  <c r="AC89" i="57"/>
  <c r="AC90" i="57"/>
  <c r="AC91" i="57"/>
  <c r="AC92" i="57"/>
  <c r="AC93" i="57"/>
  <c r="AC94" i="57"/>
  <c r="AC95" i="57"/>
  <c r="AC96" i="57"/>
  <c r="AC97" i="57"/>
  <c r="AC98" i="57"/>
  <c r="AC99" i="57"/>
  <c r="AC100" i="57"/>
  <c r="AC101" i="57"/>
  <c r="AC102" i="57"/>
  <c r="AC103" i="57"/>
  <c r="AC104" i="57"/>
  <c r="AC105" i="57"/>
  <c r="AC106" i="57"/>
  <c r="AC107" i="57"/>
  <c r="AC108" i="57"/>
  <c r="AC109" i="57"/>
  <c r="AC110" i="57"/>
  <c r="AC111" i="57"/>
  <c r="AC112" i="57"/>
  <c r="AC113" i="57"/>
  <c r="AC114" i="57"/>
  <c r="AC115" i="57"/>
  <c r="AC116" i="57"/>
  <c r="AC117" i="57"/>
  <c r="AC118" i="57"/>
  <c r="AC119" i="57"/>
  <c r="AC120" i="57"/>
  <c r="AC121" i="57"/>
  <c r="AC122" i="57"/>
  <c r="AC123" i="57"/>
  <c r="AC124" i="57"/>
  <c r="AC125" i="57"/>
  <c r="AC126" i="57"/>
  <c r="AC127" i="57"/>
  <c r="AC128" i="57"/>
  <c r="AC129" i="57"/>
  <c r="AC130" i="57"/>
  <c r="AC131" i="57"/>
  <c r="AC132" i="57"/>
  <c r="AC133" i="57"/>
  <c r="AC134" i="57"/>
  <c r="AC135" i="57"/>
  <c r="AC136" i="57"/>
  <c r="AC137" i="57"/>
  <c r="AC138" i="57"/>
  <c r="AC139" i="57"/>
  <c r="AC140" i="57"/>
  <c r="AC141" i="57"/>
  <c r="AC142" i="57"/>
  <c r="AC143" i="57"/>
  <c r="AC144" i="57"/>
  <c r="AC145" i="57"/>
  <c r="AC146" i="57"/>
  <c r="AC147" i="57"/>
  <c r="AC148" i="57"/>
  <c r="AC149" i="57"/>
  <c r="AC150" i="57"/>
  <c r="AC151" i="57"/>
  <c r="AC152" i="57"/>
  <c r="AC153" i="57"/>
  <c r="AC154" i="57"/>
  <c r="AC155" i="57"/>
  <c r="AC156" i="57"/>
  <c r="AC157" i="57"/>
  <c r="AC158" i="57"/>
  <c r="AC159" i="57"/>
  <c r="AC160" i="57"/>
  <c r="AC161" i="57"/>
  <c r="AC162" i="57"/>
  <c r="AC163" i="57"/>
  <c r="AC164" i="57"/>
  <c r="AC165" i="57"/>
  <c r="AC166" i="57"/>
  <c r="AC167" i="57"/>
  <c r="AC168" i="57"/>
  <c r="AC169" i="57"/>
  <c r="AC170" i="57"/>
  <c r="AC171" i="57"/>
  <c r="AC172" i="57"/>
  <c r="AC173" i="57"/>
  <c r="AC174" i="57"/>
  <c r="AC175" i="57"/>
  <c r="AC176" i="57"/>
  <c r="AC177" i="57"/>
  <c r="AC178" i="57"/>
  <c r="AC179" i="57"/>
  <c r="AC180" i="57"/>
  <c r="AC181" i="57"/>
  <c r="AC182" i="57"/>
  <c r="AC183" i="57"/>
  <c r="AC184" i="57"/>
  <c r="AC185" i="57"/>
  <c r="AC186" i="57"/>
  <c r="AC187" i="57"/>
  <c r="AC188" i="57"/>
  <c r="AC189" i="57"/>
  <c r="AC190" i="57"/>
  <c r="AC191" i="57"/>
  <c r="AC192" i="57"/>
  <c r="AC193" i="57"/>
  <c r="AC194" i="57"/>
  <c r="AC195" i="57"/>
  <c r="AC196" i="57"/>
  <c r="AC197" i="57"/>
  <c r="AC198" i="57"/>
  <c r="AC199" i="57"/>
  <c r="AC200" i="57"/>
  <c r="AC201" i="57"/>
  <c r="AC202" i="57"/>
  <c r="AC3" i="57"/>
  <c r="M28" i="54" l="1"/>
  <c r="Y4" i="57"/>
  <c r="Y5" i="57"/>
  <c r="Y6" i="57"/>
  <c r="Y7" i="57"/>
  <c r="Y8" i="57"/>
  <c r="Y9" i="57"/>
  <c r="Y10" i="57"/>
  <c r="Y11" i="57"/>
  <c r="Y12" i="57"/>
  <c r="Y13" i="57"/>
  <c r="Y14" i="57"/>
  <c r="Y15" i="57"/>
  <c r="Y16" i="57"/>
  <c r="Y17" i="57"/>
  <c r="Y18" i="57"/>
  <c r="Y19" i="57"/>
  <c r="Y20" i="57"/>
  <c r="Y21" i="57"/>
  <c r="Y22" i="57"/>
  <c r="Y23" i="57"/>
  <c r="Y24" i="57"/>
  <c r="Y25" i="57"/>
  <c r="Y26" i="57"/>
  <c r="Y27" i="57"/>
  <c r="Y28" i="57"/>
  <c r="Y29" i="57"/>
  <c r="Y30" i="57"/>
  <c r="Y31" i="57"/>
  <c r="Y32" i="57"/>
  <c r="Y33" i="57"/>
  <c r="Y34" i="57"/>
  <c r="Y35" i="57"/>
  <c r="Y36" i="57"/>
  <c r="Y37" i="57"/>
  <c r="Y38" i="57"/>
  <c r="Y39" i="57"/>
  <c r="Y40" i="57"/>
  <c r="Y41" i="57"/>
  <c r="Y42" i="57"/>
  <c r="Y43" i="57"/>
  <c r="Y44" i="57"/>
  <c r="Y45" i="57"/>
  <c r="Y46" i="57"/>
  <c r="Y47" i="57"/>
  <c r="Y48" i="57"/>
  <c r="Y49" i="57"/>
  <c r="Y50" i="57"/>
  <c r="Y51" i="57"/>
  <c r="Y52" i="57"/>
  <c r="Y53" i="57"/>
  <c r="Y54" i="57"/>
  <c r="Y55" i="57"/>
  <c r="Y56" i="57"/>
  <c r="Y57" i="57"/>
  <c r="Y58" i="57"/>
  <c r="Y59" i="57"/>
  <c r="Y60" i="57"/>
  <c r="Y61" i="57"/>
  <c r="Y62" i="57"/>
  <c r="Y63" i="57"/>
  <c r="Y64" i="57"/>
  <c r="Y65" i="57"/>
  <c r="Y66" i="57"/>
  <c r="Y67" i="57"/>
  <c r="Y68" i="57"/>
  <c r="Y69" i="57"/>
  <c r="Y70" i="57"/>
  <c r="Y71" i="57"/>
  <c r="Y72" i="57"/>
  <c r="Y73" i="57"/>
  <c r="Y74" i="57"/>
  <c r="Y75" i="57"/>
  <c r="Y76" i="57"/>
  <c r="Y77" i="57"/>
  <c r="Y78" i="57"/>
  <c r="Y79" i="57"/>
  <c r="Y80" i="57"/>
  <c r="Y81" i="57"/>
  <c r="Y82" i="57"/>
  <c r="Y83" i="57"/>
  <c r="Y84" i="57"/>
  <c r="Y85" i="57"/>
  <c r="Y86" i="57"/>
  <c r="Y87" i="57"/>
  <c r="Y88" i="57"/>
  <c r="Y89" i="57"/>
  <c r="Y90" i="57"/>
  <c r="Y91" i="57"/>
  <c r="Y92" i="57"/>
  <c r="Y93" i="57"/>
  <c r="Y94" i="57"/>
  <c r="Y95" i="57"/>
  <c r="Y96" i="57"/>
  <c r="Y97" i="57"/>
  <c r="Y98" i="57"/>
  <c r="Y99" i="57"/>
  <c r="Y100" i="57"/>
  <c r="Y101" i="57"/>
  <c r="Y102" i="57"/>
  <c r="Y103" i="57"/>
  <c r="Y104" i="57"/>
  <c r="Y105" i="57"/>
  <c r="Y106" i="57"/>
  <c r="Y107" i="57"/>
  <c r="Y108" i="57"/>
  <c r="Y109" i="57"/>
  <c r="Y110" i="57"/>
  <c r="Y111" i="57"/>
  <c r="Y112" i="57"/>
  <c r="Y113" i="57"/>
  <c r="Y114" i="57"/>
  <c r="Y115" i="57"/>
  <c r="Y116" i="57"/>
  <c r="Y117" i="57"/>
  <c r="Y118" i="57"/>
  <c r="Y119" i="57"/>
  <c r="Y120" i="57"/>
  <c r="Y121" i="57"/>
  <c r="Y122" i="57"/>
  <c r="Y123" i="57"/>
  <c r="Y124" i="57"/>
  <c r="Y125" i="57"/>
  <c r="Y126" i="57"/>
  <c r="Y127" i="57"/>
  <c r="Y128" i="57"/>
  <c r="Y129" i="57"/>
  <c r="Y130" i="57"/>
  <c r="Y131" i="57"/>
  <c r="Y132" i="57"/>
  <c r="Y133" i="57"/>
  <c r="Y134" i="57"/>
  <c r="Y135" i="57"/>
  <c r="Y136" i="57"/>
  <c r="Y137" i="57"/>
  <c r="Y138" i="57"/>
  <c r="Y139" i="57"/>
  <c r="Y140" i="57"/>
  <c r="Y141" i="57"/>
  <c r="Y142" i="57"/>
  <c r="Y143" i="57"/>
  <c r="Y144" i="57"/>
  <c r="Y145" i="57"/>
  <c r="Y146" i="57"/>
  <c r="Y147" i="57"/>
  <c r="Y148" i="57"/>
  <c r="Y149" i="57"/>
  <c r="Y150" i="57"/>
  <c r="Y151" i="57"/>
  <c r="Y152" i="57"/>
  <c r="Y153" i="57"/>
  <c r="Y154" i="57"/>
  <c r="Y155" i="57"/>
  <c r="Y156" i="57"/>
  <c r="Y157" i="57"/>
  <c r="Y158" i="57"/>
  <c r="Y159" i="57"/>
  <c r="Y160" i="57"/>
  <c r="Y161" i="57"/>
  <c r="Y162" i="57"/>
  <c r="Y163" i="57"/>
  <c r="Y164" i="57"/>
  <c r="Y165" i="57"/>
  <c r="Y166" i="57"/>
  <c r="Y167" i="57"/>
  <c r="Y168" i="57"/>
  <c r="Y169" i="57"/>
  <c r="Y170" i="57"/>
  <c r="Y171" i="57"/>
  <c r="Y172" i="57"/>
  <c r="Y173" i="57"/>
  <c r="Y174" i="57"/>
  <c r="Y175" i="57"/>
  <c r="Y176" i="57"/>
  <c r="Y177" i="57"/>
  <c r="Y178" i="57"/>
  <c r="Y179" i="57"/>
  <c r="Y180" i="57"/>
  <c r="Y181" i="57"/>
  <c r="Y182" i="57"/>
  <c r="Y183" i="57"/>
  <c r="Y184" i="57"/>
  <c r="Y185" i="57"/>
  <c r="Y186" i="57"/>
  <c r="Y187" i="57"/>
  <c r="Y188" i="57"/>
  <c r="Y189" i="57"/>
  <c r="Y190" i="57"/>
  <c r="Y191" i="57"/>
  <c r="Y192" i="57"/>
  <c r="Y193" i="57"/>
  <c r="Y194" i="57"/>
  <c r="Y195" i="57"/>
  <c r="Y196" i="57"/>
  <c r="Y197" i="57"/>
  <c r="Y198" i="57"/>
  <c r="Y199" i="57"/>
  <c r="Y200" i="57"/>
  <c r="Y201" i="57"/>
  <c r="Y202" i="57"/>
  <c r="Y3" i="57"/>
  <c r="X4" i="57"/>
  <c r="X5" i="57"/>
  <c r="X6" i="57"/>
  <c r="X7" i="57"/>
  <c r="X8" i="57"/>
  <c r="X9" i="57"/>
  <c r="X10" i="57"/>
  <c r="X11" i="57"/>
  <c r="X12" i="57"/>
  <c r="X13" i="57"/>
  <c r="X14" i="57"/>
  <c r="X15" i="57"/>
  <c r="X16" i="57"/>
  <c r="X17" i="57"/>
  <c r="X18" i="57"/>
  <c r="X19" i="57"/>
  <c r="X20" i="57"/>
  <c r="X21" i="57"/>
  <c r="X22" i="57"/>
  <c r="X23" i="57"/>
  <c r="X24" i="57"/>
  <c r="X25" i="57"/>
  <c r="X26" i="57"/>
  <c r="X27" i="57"/>
  <c r="X28" i="57"/>
  <c r="X29" i="57"/>
  <c r="X30" i="57"/>
  <c r="X31" i="57"/>
  <c r="X32" i="57"/>
  <c r="X33" i="57"/>
  <c r="X34" i="57"/>
  <c r="X35" i="57"/>
  <c r="X36" i="57"/>
  <c r="X37" i="57"/>
  <c r="X38" i="57"/>
  <c r="X39" i="57"/>
  <c r="X40" i="57"/>
  <c r="X41" i="57"/>
  <c r="X42" i="57"/>
  <c r="X43" i="57"/>
  <c r="X44" i="57"/>
  <c r="X45" i="57"/>
  <c r="X46" i="57"/>
  <c r="X47" i="57"/>
  <c r="X48" i="57"/>
  <c r="X49" i="57"/>
  <c r="X50" i="57"/>
  <c r="X51" i="57"/>
  <c r="X52" i="57"/>
  <c r="X53" i="57"/>
  <c r="X54" i="57"/>
  <c r="X55" i="57"/>
  <c r="X56" i="57"/>
  <c r="X57" i="57"/>
  <c r="X58" i="57"/>
  <c r="X59" i="57"/>
  <c r="X60" i="57"/>
  <c r="X61" i="57"/>
  <c r="X62" i="57"/>
  <c r="X63" i="57"/>
  <c r="X64" i="57"/>
  <c r="X65" i="57"/>
  <c r="X66" i="57"/>
  <c r="X67" i="57"/>
  <c r="X68" i="57"/>
  <c r="X69" i="57"/>
  <c r="X70" i="57"/>
  <c r="X71" i="57"/>
  <c r="X72" i="57"/>
  <c r="X73" i="57"/>
  <c r="X74" i="57"/>
  <c r="X75" i="57"/>
  <c r="X76" i="57"/>
  <c r="X77" i="57"/>
  <c r="X78" i="57"/>
  <c r="X79" i="57"/>
  <c r="X80" i="57"/>
  <c r="X81" i="57"/>
  <c r="X82" i="57"/>
  <c r="X83" i="57"/>
  <c r="X84" i="57"/>
  <c r="X85" i="57"/>
  <c r="X86" i="57"/>
  <c r="X87" i="57"/>
  <c r="X88" i="57"/>
  <c r="X89" i="57"/>
  <c r="X90" i="57"/>
  <c r="X91" i="57"/>
  <c r="X92" i="57"/>
  <c r="X93" i="57"/>
  <c r="X94" i="57"/>
  <c r="X95" i="57"/>
  <c r="X96" i="57"/>
  <c r="X97" i="57"/>
  <c r="X98" i="57"/>
  <c r="X99" i="57"/>
  <c r="X100" i="57"/>
  <c r="X101" i="57"/>
  <c r="X102" i="57"/>
  <c r="X103" i="57"/>
  <c r="X104" i="57"/>
  <c r="X105" i="57"/>
  <c r="X106" i="57"/>
  <c r="X107" i="57"/>
  <c r="X108" i="57"/>
  <c r="X109" i="57"/>
  <c r="X110" i="57"/>
  <c r="X111" i="57"/>
  <c r="X112" i="57"/>
  <c r="X113" i="57"/>
  <c r="X114" i="57"/>
  <c r="X115" i="57"/>
  <c r="X116" i="57"/>
  <c r="X117" i="57"/>
  <c r="X118" i="57"/>
  <c r="X119" i="57"/>
  <c r="X120" i="57"/>
  <c r="X121" i="57"/>
  <c r="X122" i="57"/>
  <c r="X123" i="57"/>
  <c r="X124" i="57"/>
  <c r="X125" i="57"/>
  <c r="X126" i="57"/>
  <c r="X127" i="57"/>
  <c r="X128" i="57"/>
  <c r="X129" i="57"/>
  <c r="X130" i="57"/>
  <c r="X131" i="57"/>
  <c r="X132" i="57"/>
  <c r="X133" i="57"/>
  <c r="X134" i="57"/>
  <c r="X135" i="57"/>
  <c r="X136" i="57"/>
  <c r="X137" i="57"/>
  <c r="X138" i="57"/>
  <c r="X139" i="57"/>
  <c r="X140" i="57"/>
  <c r="X141" i="57"/>
  <c r="X142" i="57"/>
  <c r="X143" i="57"/>
  <c r="X144" i="57"/>
  <c r="X145" i="57"/>
  <c r="X146" i="57"/>
  <c r="X147" i="57"/>
  <c r="X148" i="57"/>
  <c r="X149" i="57"/>
  <c r="X150" i="57"/>
  <c r="X151" i="57"/>
  <c r="X152" i="57"/>
  <c r="X153" i="57"/>
  <c r="X154" i="57"/>
  <c r="X155" i="57"/>
  <c r="X156" i="57"/>
  <c r="X157" i="57"/>
  <c r="X158" i="57"/>
  <c r="X159" i="57"/>
  <c r="X160" i="57"/>
  <c r="X161" i="57"/>
  <c r="X162" i="57"/>
  <c r="X163" i="57"/>
  <c r="X164" i="57"/>
  <c r="X165" i="57"/>
  <c r="X166" i="57"/>
  <c r="X167" i="57"/>
  <c r="X168" i="57"/>
  <c r="X169" i="57"/>
  <c r="X170" i="57"/>
  <c r="X171" i="57"/>
  <c r="X172" i="57"/>
  <c r="X173" i="57"/>
  <c r="X174" i="57"/>
  <c r="X175" i="57"/>
  <c r="X176" i="57"/>
  <c r="X177" i="57"/>
  <c r="X178" i="57"/>
  <c r="X179" i="57"/>
  <c r="X180" i="57"/>
  <c r="X181" i="57"/>
  <c r="X182" i="57"/>
  <c r="X183" i="57"/>
  <c r="X184" i="57"/>
  <c r="X185" i="57"/>
  <c r="X186" i="57"/>
  <c r="X187" i="57"/>
  <c r="X188" i="57"/>
  <c r="X189" i="57"/>
  <c r="X190" i="57"/>
  <c r="X191" i="57"/>
  <c r="X192" i="57"/>
  <c r="X193" i="57"/>
  <c r="X194" i="57"/>
  <c r="X195" i="57"/>
  <c r="X196" i="57"/>
  <c r="X197" i="57"/>
  <c r="X198" i="57"/>
  <c r="X199" i="57"/>
  <c r="X200" i="57"/>
  <c r="X201" i="57"/>
  <c r="X202" i="57"/>
  <c r="X3" i="57"/>
  <c r="D43" i="54"/>
  <c r="E43" i="54"/>
  <c r="F38" i="54"/>
  <c r="B43" i="54" s="1"/>
  <c r="F39" i="54"/>
  <c r="C43" i="54" s="1"/>
  <c r="AA43" i="54" l="1"/>
  <c r="BU111" i="54"/>
  <c r="Z43" i="54"/>
  <c r="BT111" i="54"/>
  <c r="Y43" i="54"/>
  <c r="BS111" i="54"/>
  <c r="H43" i="54"/>
  <c r="BA111" i="54"/>
  <c r="G43" i="54"/>
  <c r="AZ111" i="54"/>
  <c r="J43" i="54"/>
  <c r="BC111" i="54"/>
  <c r="F43" i="54"/>
  <c r="AY111" i="54"/>
  <c r="I33" i="54"/>
  <c r="I32" i="54"/>
  <c r="AB7" i="57"/>
  <c r="I43" i="54" l="1"/>
  <c r="BB111" i="54"/>
  <c r="K43" i="54"/>
  <c r="BD111" i="54"/>
  <c r="G94" i="54"/>
  <c r="CS111" i="54" l="1"/>
  <c r="D86" i="54"/>
  <c r="E86" i="54" s="1"/>
  <c r="C87" i="54"/>
  <c r="CU111" i="54" s="1"/>
  <c r="D87" i="54"/>
  <c r="E87" i="54" s="1"/>
  <c r="C88" i="54"/>
  <c r="C89" i="54"/>
  <c r="D89" i="54"/>
  <c r="E89" i="54" s="1"/>
  <c r="C90" i="54"/>
  <c r="G90" i="54"/>
  <c r="C91" i="54"/>
  <c r="G91" i="54"/>
  <c r="C92" i="54"/>
  <c r="G92" i="54"/>
  <c r="G93" i="54"/>
  <c r="F100" i="54" l="1"/>
  <c r="CX111" i="54"/>
  <c r="E100" i="54"/>
  <c r="CW111" i="54"/>
  <c r="G100" i="54"/>
  <c r="CY111" i="54"/>
  <c r="D88" i="54"/>
  <c r="E88" i="54" s="1"/>
  <c r="CZ111" i="54"/>
  <c r="C93" i="54"/>
  <c r="C100" i="54"/>
  <c r="F87" i="54"/>
  <c r="C94" i="54"/>
  <c r="F88" i="54"/>
  <c r="A100" i="54"/>
  <c r="F86" i="54"/>
  <c r="H100" i="54"/>
  <c r="F89" i="54" l="1"/>
  <c r="G86" i="54" s="1"/>
  <c r="CT111" i="54"/>
  <c r="D100" i="54"/>
  <c r="CV111" i="54"/>
  <c r="I100" i="54"/>
  <c r="DA111" i="54"/>
  <c r="B100" i="54"/>
  <c r="N24" i="54"/>
  <c r="N23" i="54"/>
  <c r="M24" i="54"/>
  <c r="M23" i="54"/>
  <c r="L100" i="54" l="1"/>
  <c r="DD111" i="54"/>
  <c r="M20" i="54"/>
  <c r="M19" i="54"/>
  <c r="J100" i="54" l="1"/>
  <c r="DB111" i="54"/>
  <c r="K100" i="54"/>
  <c r="DC111" i="54"/>
  <c r="BZ111" i="54"/>
  <c r="P16" i="59"/>
  <c r="P169" i="59" l="1"/>
  <c r="P168" i="59"/>
  <c r="P167" i="59"/>
  <c r="P166" i="59"/>
  <c r="P165" i="59"/>
  <c r="P164" i="59"/>
  <c r="P163" i="59"/>
  <c r="P162" i="59"/>
  <c r="P161" i="59"/>
  <c r="P160" i="59"/>
  <c r="P159" i="59"/>
  <c r="P158" i="59"/>
  <c r="P157" i="59"/>
  <c r="P156" i="59"/>
  <c r="P155" i="59"/>
  <c r="P154" i="59"/>
  <c r="P153" i="59"/>
  <c r="P152" i="59"/>
  <c r="P151" i="59"/>
  <c r="P150" i="59"/>
  <c r="P149" i="59"/>
  <c r="P148" i="59"/>
  <c r="P147" i="59"/>
  <c r="P146" i="59"/>
  <c r="P145" i="59"/>
  <c r="P144" i="59"/>
  <c r="P143" i="59"/>
  <c r="P142" i="59"/>
  <c r="P141" i="59"/>
  <c r="P140" i="59"/>
  <c r="P139" i="59"/>
  <c r="P138" i="59"/>
  <c r="P137" i="59"/>
  <c r="P136" i="59"/>
  <c r="P135" i="59"/>
  <c r="P134" i="59"/>
  <c r="P133" i="59"/>
  <c r="P132" i="59"/>
  <c r="P131" i="59"/>
  <c r="P130" i="59"/>
  <c r="P129" i="59"/>
  <c r="P128" i="59"/>
  <c r="P127" i="59"/>
  <c r="P126" i="59"/>
  <c r="P125" i="59"/>
  <c r="P124" i="59"/>
  <c r="P123" i="59"/>
  <c r="P122" i="59"/>
  <c r="P121" i="59"/>
  <c r="P120" i="59"/>
  <c r="P119" i="59"/>
  <c r="P118" i="59"/>
  <c r="P117" i="59"/>
  <c r="P116" i="59"/>
  <c r="P115" i="59"/>
  <c r="P114" i="59"/>
  <c r="P113" i="59"/>
  <c r="P112" i="59"/>
  <c r="P111" i="59"/>
  <c r="P110" i="59"/>
  <c r="P109" i="59"/>
  <c r="P108" i="59"/>
  <c r="P107" i="59"/>
  <c r="P106" i="59"/>
  <c r="P105" i="59"/>
  <c r="P104" i="59"/>
  <c r="P103" i="59"/>
  <c r="P102" i="59"/>
  <c r="P101" i="59"/>
  <c r="P100" i="59"/>
  <c r="P99" i="59"/>
  <c r="P98" i="59"/>
  <c r="P97" i="59"/>
  <c r="P96" i="59"/>
  <c r="P95" i="59"/>
  <c r="P94" i="59"/>
  <c r="P93" i="59"/>
  <c r="P92" i="59"/>
  <c r="P91" i="59"/>
  <c r="P90" i="59"/>
  <c r="P89" i="59"/>
  <c r="P88" i="59"/>
  <c r="P87" i="59"/>
  <c r="P86" i="59"/>
  <c r="P85" i="59"/>
  <c r="P84" i="59"/>
  <c r="P83" i="59"/>
  <c r="P82" i="59"/>
  <c r="P81" i="59"/>
  <c r="P80" i="59"/>
  <c r="P79" i="59"/>
  <c r="P78" i="59"/>
  <c r="P77" i="59"/>
  <c r="P76" i="59"/>
  <c r="P75" i="59"/>
  <c r="P74" i="59"/>
  <c r="P73" i="59"/>
  <c r="P72" i="59"/>
  <c r="P71" i="59"/>
  <c r="P70" i="59"/>
  <c r="P69" i="59"/>
  <c r="P68" i="59"/>
  <c r="P67" i="59"/>
  <c r="P66" i="59"/>
  <c r="P65" i="59"/>
  <c r="P64" i="59"/>
  <c r="P63" i="59"/>
  <c r="P62" i="59"/>
  <c r="P61" i="59"/>
  <c r="P60" i="59"/>
  <c r="P59" i="59"/>
  <c r="P58" i="59"/>
  <c r="P57" i="59"/>
  <c r="P56" i="59"/>
  <c r="P55" i="59"/>
  <c r="P54" i="59"/>
  <c r="P53" i="59"/>
  <c r="P52" i="59"/>
  <c r="P51" i="59"/>
  <c r="P50" i="59"/>
  <c r="P49" i="59"/>
  <c r="P48" i="59"/>
  <c r="P47" i="59"/>
  <c r="P46" i="59"/>
  <c r="P45" i="59"/>
  <c r="P44" i="59"/>
  <c r="P43" i="59"/>
  <c r="P42" i="59"/>
  <c r="P41" i="59"/>
  <c r="P40" i="59"/>
  <c r="P39" i="59"/>
  <c r="P38" i="59"/>
  <c r="P37" i="59"/>
  <c r="P36" i="59"/>
  <c r="P35" i="59"/>
  <c r="P34" i="59"/>
  <c r="P33" i="59"/>
  <c r="P32" i="59"/>
  <c r="P31" i="59"/>
  <c r="P30" i="59"/>
  <c r="P29" i="59"/>
  <c r="P28" i="59"/>
  <c r="P27" i="59"/>
  <c r="P26" i="59"/>
  <c r="P25" i="59"/>
  <c r="P24" i="59"/>
  <c r="P23" i="59"/>
  <c r="P22" i="59"/>
  <c r="P21" i="59"/>
  <c r="P20" i="59"/>
  <c r="P19" i="59"/>
  <c r="P18" i="59"/>
  <c r="P17" i="59"/>
  <c r="D170" i="59" l="1"/>
  <c r="D40" i="54" s="1"/>
  <c r="AB43" i="54" l="1"/>
  <c r="BV111" i="54"/>
  <c r="C77" i="55" l="1"/>
  <c r="CF111" i="54" l="1"/>
  <c r="CE111" i="54"/>
  <c r="CD111" i="54"/>
  <c r="CC111" i="54"/>
  <c r="CB111" i="54"/>
  <c r="BY111" i="54"/>
  <c r="BX111" i="54"/>
  <c r="M4" i="54"/>
  <c r="AG3" i="57" l="1"/>
  <c r="AH3" i="57"/>
  <c r="AI3" i="57"/>
  <c r="AG4" i="57"/>
  <c r="AH4" i="57"/>
  <c r="AI4" i="57"/>
  <c r="AG5" i="57"/>
  <c r="AH5" i="57"/>
  <c r="AI5" i="57"/>
  <c r="AF6" i="57"/>
  <c r="AG6" i="57"/>
  <c r="AH6" i="57"/>
  <c r="AI6" i="57"/>
  <c r="AF7" i="57"/>
  <c r="AG7" i="57"/>
  <c r="AH7" i="57"/>
  <c r="AI7" i="57"/>
  <c r="AF8" i="57"/>
  <c r="AG8" i="57"/>
  <c r="AH8" i="57"/>
  <c r="AI8" i="57"/>
  <c r="AG9" i="57"/>
  <c r="AH9" i="57"/>
  <c r="AI9" i="57"/>
  <c r="AF10" i="57"/>
  <c r="AG10" i="57"/>
  <c r="AH10" i="57"/>
  <c r="AI10" i="57"/>
  <c r="AF11" i="57"/>
  <c r="AG11" i="57"/>
  <c r="AH11" i="57"/>
  <c r="AI11" i="57"/>
  <c r="AF12" i="57"/>
  <c r="AG12" i="57"/>
  <c r="AH12" i="57"/>
  <c r="AI12" i="57"/>
  <c r="AF13" i="57"/>
  <c r="AG13" i="57"/>
  <c r="AH13" i="57"/>
  <c r="AI13" i="57"/>
  <c r="AF14" i="57"/>
  <c r="AG14" i="57"/>
  <c r="AH14" i="57"/>
  <c r="AI14" i="57"/>
  <c r="AF15" i="57"/>
  <c r="AG15" i="57"/>
  <c r="AH15" i="57"/>
  <c r="AI15" i="57"/>
  <c r="AF16" i="57"/>
  <c r="AG16" i="57"/>
  <c r="AH16" i="57"/>
  <c r="AI16" i="57"/>
  <c r="AF17" i="57"/>
  <c r="AG17" i="57"/>
  <c r="AH17" i="57"/>
  <c r="AI17" i="57"/>
  <c r="AF18" i="57"/>
  <c r="AG18" i="57"/>
  <c r="AH18" i="57"/>
  <c r="AI18" i="57"/>
  <c r="AF19" i="57"/>
  <c r="AG19" i="57"/>
  <c r="AH19" i="57"/>
  <c r="AI19" i="57"/>
  <c r="AF20" i="57"/>
  <c r="AG20" i="57"/>
  <c r="AH20" i="57"/>
  <c r="AI20" i="57"/>
  <c r="AF21" i="57"/>
  <c r="AG21" i="57"/>
  <c r="AH21" i="57"/>
  <c r="AI21" i="57"/>
  <c r="AF22" i="57"/>
  <c r="AG22" i="57"/>
  <c r="AH22" i="57"/>
  <c r="AI22" i="57"/>
  <c r="AF23" i="57"/>
  <c r="AG23" i="57"/>
  <c r="AH23" i="57"/>
  <c r="AI23" i="57"/>
  <c r="AF24" i="57"/>
  <c r="AG24" i="57"/>
  <c r="AH24" i="57"/>
  <c r="AI24" i="57"/>
  <c r="AF25" i="57"/>
  <c r="AG25" i="57"/>
  <c r="AH25" i="57"/>
  <c r="AI25" i="57"/>
  <c r="AF26" i="57"/>
  <c r="AG26" i="57"/>
  <c r="AH26" i="57"/>
  <c r="AI26" i="57"/>
  <c r="AF27" i="57"/>
  <c r="AG27" i="57"/>
  <c r="AH27" i="57"/>
  <c r="AI27" i="57"/>
  <c r="AF28" i="57"/>
  <c r="AG28" i="57"/>
  <c r="AH28" i="57"/>
  <c r="AI28" i="57"/>
  <c r="AF29" i="57"/>
  <c r="AG29" i="57"/>
  <c r="AH29" i="57"/>
  <c r="AI29" i="57"/>
  <c r="AF30" i="57"/>
  <c r="AG30" i="57"/>
  <c r="AH30" i="57"/>
  <c r="AI30" i="57"/>
  <c r="AF31" i="57"/>
  <c r="AG31" i="57"/>
  <c r="AH31" i="57"/>
  <c r="AI31" i="57"/>
  <c r="AF32" i="57"/>
  <c r="AG32" i="57"/>
  <c r="AH32" i="57"/>
  <c r="AI32" i="57"/>
  <c r="AF33" i="57"/>
  <c r="AG33" i="57"/>
  <c r="AH33" i="57"/>
  <c r="AI33" i="57"/>
  <c r="AF34" i="57"/>
  <c r="AG34" i="57"/>
  <c r="AH34" i="57"/>
  <c r="AI34" i="57"/>
  <c r="AF35" i="57"/>
  <c r="AG35" i="57"/>
  <c r="AH35" i="57"/>
  <c r="AI35" i="57"/>
  <c r="AF36" i="57"/>
  <c r="AG36" i="57"/>
  <c r="AH36" i="57"/>
  <c r="AI36" i="57"/>
  <c r="AF37" i="57"/>
  <c r="AG37" i="57"/>
  <c r="AH37" i="57"/>
  <c r="AI37" i="57"/>
  <c r="AF38" i="57"/>
  <c r="AG38" i="57"/>
  <c r="AH38" i="57"/>
  <c r="AI38" i="57"/>
  <c r="AF39" i="57"/>
  <c r="AG39" i="57"/>
  <c r="AH39" i="57"/>
  <c r="AI39" i="57"/>
  <c r="AF40" i="57"/>
  <c r="AG40" i="57"/>
  <c r="AH40" i="57"/>
  <c r="AI40" i="57"/>
  <c r="AF41" i="57"/>
  <c r="AG41" i="57"/>
  <c r="AH41" i="57"/>
  <c r="AI41" i="57"/>
  <c r="AF42" i="57"/>
  <c r="AG42" i="57"/>
  <c r="AH42" i="57"/>
  <c r="AI42" i="57"/>
  <c r="AF43" i="57"/>
  <c r="AG43" i="57"/>
  <c r="AH43" i="57"/>
  <c r="AI43" i="57"/>
  <c r="AF44" i="57"/>
  <c r="AG44" i="57"/>
  <c r="AH44" i="57"/>
  <c r="AI44" i="57"/>
  <c r="AF45" i="57"/>
  <c r="AG45" i="57"/>
  <c r="AH45" i="57"/>
  <c r="AI45" i="57"/>
  <c r="AF46" i="57"/>
  <c r="AG46" i="57"/>
  <c r="AH46" i="57"/>
  <c r="AI46" i="57"/>
  <c r="AF47" i="57"/>
  <c r="AG47" i="57"/>
  <c r="AH47" i="57"/>
  <c r="AI47" i="57"/>
  <c r="AF48" i="57"/>
  <c r="AG48" i="57"/>
  <c r="AH48" i="57"/>
  <c r="AI48" i="57"/>
  <c r="AF49" i="57"/>
  <c r="AG49" i="57"/>
  <c r="AH49" i="57"/>
  <c r="AI49" i="57"/>
  <c r="AF50" i="57"/>
  <c r="AG50" i="57"/>
  <c r="AH50" i="57"/>
  <c r="AI50" i="57"/>
  <c r="AF51" i="57"/>
  <c r="AG51" i="57"/>
  <c r="AH51" i="57"/>
  <c r="AI51" i="57"/>
  <c r="AF52" i="57"/>
  <c r="AG52" i="57"/>
  <c r="AH52" i="57"/>
  <c r="AI52" i="57"/>
  <c r="AF53" i="57"/>
  <c r="AG53" i="57"/>
  <c r="AH53" i="57"/>
  <c r="AI53" i="57"/>
  <c r="AF54" i="57"/>
  <c r="AG54" i="57"/>
  <c r="AH54" i="57"/>
  <c r="AI54" i="57"/>
  <c r="AF55" i="57"/>
  <c r="AG55" i="57"/>
  <c r="AH55" i="57"/>
  <c r="AI55" i="57"/>
  <c r="AF56" i="57"/>
  <c r="AG56" i="57"/>
  <c r="AH56" i="57"/>
  <c r="AI56" i="57"/>
  <c r="AF57" i="57"/>
  <c r="AG57" i="57"/>
  <c r="AH57" i="57"/>
  <c r="AI57" i="57"/>
  <c r="AF58" i="57"/>
  <c r="AG58" i="57"/>
  <c r="AH58" i="57"/>
  <c r="AI58" i="57"/>
  <c r="AF59" i="57"/>
  <c r="AG59" i="57"/>
  <c r="AH59" i="57"/>
  <c r="AI59" i="57"/>
  <c r="AF60" i="57"/>
  <c r="AG60" i="57"/>
  <c r="AH60" i="57"/>
  <c r="AI60" i="57"/>
  <c r="AF61" i="57"/>
  <c r="AG61" i="57"/>
  <c r="AH61" i="57"/>
  <c r="AI61" i="57"/>
  <c r="AF62" i="57"/>
  <c r="AG62" i="57"/>
  <c r="AH62" i="57"/>
  <c r="AI62" i="57"/>
  <c r="AF63" i="57"/>
  <c r="AG63" i="57"/>
  <c r="AH63" i="57"/>
  <c r="AI63" i="57"/>
  <c r="AF64" i="57"/>
  <c r="AG64" i="57"/>
  <c r="AH64" i="57"/>
  <c r="AI64" i="57"/>
  <c r="AF65" i="57"/>
  <c r="AG65" i="57"/>
  <c r="AH65" i="57"/>
  <c r="AI65" i="57"/>
  <c r="AF66" i="57"/>
  <c r="AG66" i="57"/>
  <c r="AH66" i="57"/>
  <c r="AI66" i="57"/>
  <c r="AF67" i="57"/>
  <c r="AG67" i="57"/>
  <c r="AH67" i="57"/>
  <c r="AI67" i="57"/>
  <c r="AF68" i="57"/>
  <c r="AG68" i="57"/>
  <c r="AH68" i="57"/>
  <c r="AI68" i="57"/>
  <c r="AF69" i="57"/>
  <c r="AG69" i="57"/>
  <c r="AH69" i="57"/>
  <c r="AI69" i="57"/>
  <c r="AF70" i="57"/>
  <c r="AG70" i="57"/>
  <c r="AH70" i="57"/>
  <c r="AI70" i="57"/>
  <c r="AF71" i="57"/>
  <c r="AG71" i="57"/>
  <c r="AH71" i="57"/>
  <c r="AI71" i="57"/>
  <c r="AF72" i="57"/>
  <c r="AG72" i="57"/>
  <c r="AH72" i="57"/>
  <c r="AI72" i="57"/>
  <c r="AF73" i="57"/>
  <c r="AG73" i="57"/>
  <c r="AH73" i="57"/>
  <c r="AI73" i="57"/>
  <c r="AF74" i="57"/>
  <c r="AG74" i="57"/>
  <c r="AH74" i="57"/>
  <c r="AI74" i="57"/>
  <c r="AF75" i="57"/>
  <c r="AG75" i="57"/>
  <c r="AH75" i="57"/>
  <c r="AI75" i="57"/>
  <c r="AF76" i="57"/>
  <c r="AG76" i="57"/>
  <c r="AH76" i="57"/>
  <c r="AI76" i="57"/>
  <c r="AF77" i="57"/>
  <c r="AG77" i="57"/>
  <c r="AH77" i="57"/>
  <c r="AI77" i="57"/>
  <c r="AF78" i="57"/>
  <c r="AG78" i="57"/>
  <c r="AH78" i="57"/>
  <c r="AI78" i="57"/>
  <c r="AF79" i="57"/>
  <c r="AG79" i="57"/>
  <c r="AH79" i="57"/>
  <c r="AI79" i="57"/>
  <c r="AF80" i="57"/>
  <c r="AG80" i="57"/>
  <c r="AH80" i="57"/>
  <c r="AI80" i="57"/>
  <c r="AF81" i="57"/>
  <c r="AG81" i="57"/>
  <c r="AH81" i="57"/>
  <c r="AI81" i="57"/>
  <c r="AF82" i="57"/>
  <c r="AG82" i="57"/>
  <c r="AH82" i="57"/>
  <c r="AI82" i="57"/>
  <c r="AF83" i="57"/>
  <c r="AG83" i="57"/>
  <c r="AH83" i="57"/>
  <c r="AI83" i="57"/>
  <c r="AF84" i="57"/>
  <c r="AG84" i="57"/>
  <c r="AH84" i="57"/>
  <c r="AI84" i="57"/>
  <c r="AF85" i="57"/>
  <c r="AG85" i="57"/>
  <c r="AH85" i="57"/>
  <c r="AI85" i="57"/>
  <c r="AF86" i="57"/>
  <c r="AG86" i="57"/>
  <c r="AH86" i="57"/>
  <c r="AI86" i="57"/>
  <c r="AF87" i="57"/>
  <c r="AG87" i="57"/>
  <c r="AH87" i="57"/>
  <c r="AI87" i="57"/>
  <c r="AF88" i="57"/>
  <c r="AG88" i="57"/>
  <c r="AH88" i="57"/>
  <c r="AI88" i="57"/>
  <c r="AF89" i="57"/>
  <c r="AG89" i="57"/>
  <c r="AH89" i="57"/>
  <c r="AI89" i="57"/>
  <c r="AF90" i="57"/>
  <c r="AG90" i="57"/>
  <c r="AH90" i="57"/>
  <c r="AI90" i="57"/>
  <c r="AF91" i="57"/>
  <c r="AG91" i="57"/>
  <c r="AH91" i="57"/>
  <c r="AI91" i="57"/>
  <c r="AF92" i="57"/>
  <c r="AG92" i="57"/>
  <c r="AH92" i="57"/>
  <c r="AI92" i="57"/>
  <c r="AF93" i="57"/>
  <c r="AG93" i="57"/>
  <c r="AH93" i="57"/>
  <c r="AI93" i="57"/>
  <c r="AF94" i="57"/>
  <c r="AG94" i="57"/>
  <c r="AH94" i="57"/>
  <c r="AI94" i="57"/>
  <c r="AF95" i="57"/>
  <c r="AG95" i="57"/>
  <c r="AH95" i="57"/>
  <c r="AI95" i="57"/>
  <c r="AF96" i="57"/>
  <c r="AG96" i="57"/>
  <c r="AH96" i="57"/>
  <c r="AI96" i="57"/>
  <c r="AF97" i="57"/>
  <c r="AG97" i="57"/>
  <c r="AH97" i="57"/>
  <c r="AI97" i="57"/>
  <c r="AF98" i="57"/>
  <c r="AG98" i="57"/>
  <c r="AH98" i="57"/>
  <c r="AI98" i="57"/>
  <c r="AF99" i="57"/>
  <c r="AG99" i="57"/>
  <c r="AH99" i="57"/>
  <c r="AI99" i="57"/>
  <c r="AF100" i="57"/>
  <c r="AG100" i="57"/>
  <c r="AH100" i="57"/>
  <c r="AI100" i="57"/>
  <c r="AF101" i="57"/>
  <c r="AG101" i="57"/>
  <c r="AH101" i="57"/>
  <c r="AI101" i="57"/>
  <c r="AF102" i="57"/>
  <c r="AG102" i="57"/>
  <c r="AH102" i="57"/>
  <c r="AI102" i="57"/>
  <c r="AF103" i="57"/>
  <c r="AG103" i="57"/>
  <c r="AH103" i="57"/>
  <c r="AI103" i="57"/>
  <c r="AF104" i="57"/>
  <c r="AG104" i="57"/>
  <c r="AH104" i="57"/>
  <c r="AI104" i="57"/>
  <c r="AF105" i="57"/>
  <c r="AG105" i="57"/>
  <c r="AH105" i="57"/>
  <c r="AI105" i="57"/>
  <c r="AF106" i="57"/>
  <c r="AG106" i="57"/>
  <c r="AH106" i="57"/>
  <c r="AI106" i="57"/>
  <c r="AF107" i="57"/>
  <c r="AG107" i="57"/>
  <c r="AH107" i="57"/>
  <c r="AI107" i="57"/>
  <c r="AF108" i="57"/>
  <c r="AG108" i="57"/>
  <c r="AH108" i="57"/>
  <c r="AI108" i="57"/>
  <c r="AF109" i="57"/>
  <c r="AG109" i="57"/>
  <c r="AH109" i="57"/>
  <c r="AI109" i="57"/>
  <c r="AF110" i="57"/>
  <c r="AG110" i="57"/>
  <c r="AH110" i="57"/>
  <c r="AI110" i="57"/>
  <c r="AF111" i="57"/>
  <c r="AG111" i="57"/>
  <c r="AH111" i="57"/>
  <c r="AI111" i="57"/>
  <c r="AF112" i="57"/>
  <c r="AG112" i="57"/>
  <c r="AH112" i="57"/>
  <c r="AI112" i="57"/>
  <c r="AF113" i="57"/>
  <c r="AG113" i="57"/>
  <c r="AH113" i="57"/>
  <c r="AI113" i="57"/>
  <c r="AF114" i="57"/>
  <c r="AG114" i="57"/>
  <c r="AH114" i="57"/>
  <c r="AI114" i="57"/>
  <c r="AF115" i="57"/>
  <c r="AG115" i="57"/>
  <c r="AH115" i="57"/>
  <c r="AI115" i="57"/>
  <c r="AF116" i="57"/>
  <c r="AG116" i="57"/>
  <c r="AH116" i="57"/>
  <c r="AI116" i="57"/>
  <c r="AF117" i="57"/>
  <c r="AG117" i="57"/>
  <c r="AH117" i="57"/>
  <c r="AI117" i="57"/>
  <c r="AF118" i="57"/>
  <c r="AG118" i="57"/>
  <c r="AH118" i="57"/>
  <c r="AI118" i="57"/>
  <c r="AF119" i="57"/>
  <c r="AG119" i="57"/>
  <c r="AH119" i="57"/>
  <c r="AI119" i="57"/>
  <c r="AF120" i="57"/>
  <c r="AG120" i="57"/>
  <c r="AH120" i="57"/>
  <c r="AI120" i="57"/>
  <c r="AF121" i="57"/>
  <c r="AG121" i="57"/>
  <c r="AH121" i="57"/>
  <c r="AI121" i="57"/>
  <c r="AF122" i="57"/>
  <c r="AG122" i="57"/>
  <c r="AH122" i="57"/>
  <c r="AI122" i="57"/>
  <c r="AF123" i="57"/>
  <c r="AG123" i="57"/>
  <c r="AH123" i="57"/>
  <c r="AI123" i="57"/>
  <c r="AF124" i="57"/>
  <c r="AG124" i="57"/>
  <c r="AH124" i="57"/>
  <c r="AI124" i="57"/>
  <c r="AF125" i="57"/>
  <c r="AG125" i="57"/>
  <c r="AH125" i="57"/>
  <c r="AI125" i="57"/>
  <c r="AF126" i="57"/>
  <c r="AG126" i="57"/>
  <c r="AH126" i="57"/>
  <c r="AI126" i="57"/>
  <c r="AF127" i="57"/>
  <c r="AG127" i="57"/>
  <c r="AH127" i="57"/>
  <c r="AI127" i="57"/>
  <c r="AF128" i="57"/>
  <c r="AG128" i="57"/>
  <c r="AH128" i="57"/>
  <c r="AI128" i="57"/>
  <c r="AF129" i="57"/>
  <c r="AG129" i="57"/>
  <c r="AH129" i="57"/>
  <c r="AI129" i="57"/>
  <c r="AF130" i="57"/>
  <c r="AG130" i="57"/>
  <c r="AH130" i="57"/>
  <c r="AI130" i="57"/>
  <c r="AF131" i="57"/>
  <c r="AG131" i="57"/>
  <c r="AH131" i="57"/>
  <c r="AI131" i="57"/>
  <c r="AF132" i="57"/>
  <c r="AG132" i="57"/>
  <c r="AH132" i="57"/>
  <c r="AI132" i="57"/>
  <c r="AF133" i="57"/>
  <c r="AG133" i="57"/>
  <c r="AH133" i="57"/>
  <c r="AI133" i="57"/>
  <c r="AF134" i="57"/>
  <c r="AG134" i="57"/>
  <c r="AH134" i="57"/>
  <c r="AI134" i="57"/>
  <c r="AF135" i="57"/>
  <c r="AG135" i="57"/>
  <c r="AH135" i="57"/>
  <c r="AI135" i="57"/>
  <c r="AF136" i="57"/>
  <c r="AG136" i="57"/>
  <c r="AH136" i="57"/>
  <c r="AI136" i="57"/>
  <c r="AF137" i="57"/>
  <c r="AG137" i="57"/>
  <c r="AH137" i="57"/>
  <c r="AI137" i="57"/>
  <c r="AF138" i="57"/>
  <c r="AG138" i="57"/>
  <c r="AH138" i="57"/>
  <c r="AI138" i="57"/>
  <c r="AF139" i="57"/>
  <c r="AG139" i="57"/>
  <c r="AH139" i="57"/>
  <c r="AI139" i="57"/>
  <c r="AF140" i="57"/>
  <c r="AG140" i="57"/>
  <c r="AH140" i="57"/>
  <c r="AI140" i="57"/>
  <c r="AF141" i="57"/>
  <c r="AG141" i="57"/>
  <c r="AH141" i="57"/>
  <c r="AI141" i="57"/>
  <c r="AF142" i="57"/>
  <c r="AG142" i="57"/>
  <c r="AH142" i="57"/>
  <c r="AI142" i="57"/>
  <c r="AF143" i="57"/>
  <c r="AG143" i="57"/>
  <c r="AH143" i="57"/>
  <c r="AI143" i="57"/>
  <c r="AF144" i="57"/>
  <c r="AG144" i="57"/>
  <c r="AH144" i="57"/>
  <c r="AI144" i="57"/>
  <c r="AF145" i="57"/>
  <c r="AG145" i="57"/>
  <c r="AH145" i="57"/>
  <c r="AI145" i="57"/>
  <c r="AF146" i="57"/>
  <c r="AG146" i="57"/>
  <c r="AH146" i="57"/>
  <c r="AI146" i="57"/>
  <c r="AF147" i="57"/>
  <c r="AG147" i="57"/>
  <c r="AH147" i="57"/>
  <c r="AI147" i="57"/>
  <c r="AF148" i="57"/>
  <c r="AG148" i="57"/>
  <c r="AH148" i="57"/>
  <c r="AI148" i="57"/>
  <c r="AF149" i="57"/>
  <c r="AG149" i="57"/>
  <c r="AH149" i="57"/>
  <c r="AI149" i="57"/>
  <c r="AF150" i="57"/>
  <c r="AG150" i="57"/>
  <c r="AH150" i="57"/>
  <c r="AI150" i="57"/>
  <c r="AF151" i="57"/>
  <c r="AG151" i="57"/>
  <c r="AH151" i="57"/>
  <c r="AI151" i="57"/>
  <c r="AF152" i="57"/>
  <c r="AG152" i="57"/>
  <c r="AH152" i="57"/>
  <c r="AI152" i="57"/>
  <c r="AF153" i="57"/>
  <c r="AG153" i="57"/>
  <c r="AH153" i="57"/>
  <c r="AI153" i="57"/>
  <c r="AF154" i="57"/>
  <c r="AG154" i="57"/>
  <c r="AH154" i="57"/>
  <c r="AI154" i="57"/>
  <c r="AF155" i="57"/>
  <c r="AG155" i="57"/>
  <c r="AH155" i="57"/>
  <c r="AI155" i="57"/>
  <c r="AF156" i="57"/>
  <c r="AG156" i="57"/>
  <c r="AH156" i="57"/>
  <c r="AI156" i="57"/>
  <c r="AF157" i="57"/>
  <c r="AG157" i="57"/>
  <c r="AH157" i="57"/>
  <c r="AI157" i="57"/>
  <c r="AF158" i="57"/>
  <c r="AG158" i="57"/>
  <c r="AH158" i="57"/>
  <c r="AI158" i="57"/>
  <c r="AF159" i="57"/>
  <c r="AG159" i="57"/>
  <c r="AH159" i="57"/>
  <c r="AI159" i="57"/>
  <c r="AF160" i="57"/>
  <c r="AG160" i="57"/>
  <c r="AH160" i="57"/>
  <c r="AI160" i="57"/>
  <c r="AF161" i="57"/>
  <c r="AG161" i="57"/>
  <c r="AH161" i="57"/>
  <c r="AI161" i="57"/>
  <c r="AF162" i="57"/>
  <c r="AG162" i="57"/>
  <c r="AH162" i="57"/>
  <c r="AI162" i="57"/>
  <c r="AF163" i="57"/>
  <c r="AG163" i="57"/>
  <c r="AH163" i="57"/>
  <c r="AI163" i="57"/>
  <c r="AF164" i="57"/>
  <c r="AG164" i="57"/>
  <c r="AH164" i="57"/>
  <c r="AI164" i="57"/>
  <c r="AF165" i="57"/>
  <c r="AG165" i="57"/>
  <c r="AH165" i="57"/>
  <c r="AI165" i="57"/>
  <c r="AF166" i="57"/>
  <c r="AG166" i="57"/>
  <c r="AH166" i="57"/>
  <c r="AI166" i="57"/>
  <c r="AF167" i="57"/>
  <c r="AG167" i="57"/>
  <c r="AH167" i="57"/>
  <c r="AI167" i="57"/>
  <c r="AF168" i="57"/>
  <c r="AG168" i="57"/>
  <c r="AH168" i="57"/>
  <c r="AI168" i="57"/>
  <c r="AF169" i="57"/>
  <c r="AG169" i="57"/>
  <c r="AH169" i="57"/>
  <c r="AI169" i="57"/>
  <c r="AF170" i="57"/>
  <c r="AG170" i="57"/>
  <c r="AH170" i="57"/>
  <c r="AI170" i="57"/>
  <c r="AF171" i="57"/>
  <c r="AG171" i="57"/>
  <c r="AH171" i="57"/>
  <c r="AI171" i="57"/>
  <c r="AF172" i="57"/>
  <c r="AG172" i="57"/>
  <c r="AH172" i="57"/>
  <c r="AI172" i="57"/>
  <c r="AF173" i="57"/>
  <c r="AG173" i="57"/>
  <c r="AH173" i="57"/>
  <c r="AI173" i="57"/>
  <c r="AF174" i="57"/>
  <c r="AG174" i="57"/>
  <c r="AH174" i="57"/>
  <c r="AI174" i="57"/>
  <c r="AF175" i="57"/>
  <c r="AG175" i="57"/>
  <c r="AH175" i="57"/>
  <c r="AI175" i="57"/>
  <c r="AF176" i="57"/>
  <c r="AG176" i="57"/>
  <c r="AH176" i="57"/>
  <c r="AI176" i="57"/>
  <c r="AF177" i="57"/>
  <c r="AG177" i="57"/>
  <c r="AH177" i="57"/>
  <c r="AI177" i="57"/>
  <c r="AF178" i="57"/>
  <c r="AG178" i="57"/>
  <c r="AH178" i="57"/>
  <c r="AI178" i="57"/>
  <c r="AF179" i="57"/>
  <c r="AG179" i="57"/>
  <c r="AH179" i="57"/>
  <c r="AI179" i="57"/>
  <c r="AF180" i="57"/>
  <c r="AG180" i="57"/>
  <c r="AH180" i="57"/>
  <c r="AI180" i="57"/>
  <c r="AF181" i="57"/>
  <c r="AG181" i="57"/>
  <c r="AH181" i="57"/>
  <c r="AI181" i="57"/>
  <c r="AF182" i="57"/>
  <c r="AG182" i="57"/>
  <c r="AH182" i="57"/>
  <c r="AI182" i="57"/>
  <c r="AF183" i="57"/>
  <c r="AG183" i="57"/>
  <c r="AH183" i="57"/>
  <c r="AI183" i="57"/>
  <c r="AF184" i="57"/>
  <c r="AG184" i="57"/>
  <c r="AH184" i="57"/>
  <c r="AI184" i="57"/>
  <c r="AF185" i="57"/>
  <c r="AG185" i="57"/>
  <c r="AH185" i="57"/>
  <c r="AI185" i="57"/>
  <c r="AF186" i="57"/>
  <c r="AG186" i="57"/>
  <c r="AH186" i="57"/>
  <c r="AI186" i="57"/>
  <c r="AF187" i="57"/>
  <c r="AG187" i="57"/>
  <c r="AH187" i="57"/>
  <c r="AI187" i="57"/>
  <c r="AF188" i="57"/>
  <c r="AG188" i="57"/>
  <c r="AH188" i="57"/>
  <c r="AI188" i="57"/>
  <c r="AF189" i="57"/>
  <c r="AG189" i="57"/>
  <c r="AH189" i="57"/>
  <c r="AI189" i="57"/>
  <c r="AF190" i="57"/>
  <c r="AG190" i="57"/>
  <c r="AH190" i="57"/>
  <c r="AI190" i="57"/>
  <c r="AF191" i="57"/>
  <c r="AG191" i="57"/>
  <c r="AH191" i="57"/>
  <c r="AI191" i="57"/>
  <c r="AF192" i="57"/>
  <c r="AG192" i="57"/>
  <c r="AH192" i="57"/>
  <c r="AI192" i="57"/>
  <c r="AF193" i="57"/>
  <c r="AG193" i="57"/>
  <c r="AH193" i="57"/>
  <c r="AI193" i="57"/>
  <c r="AF194" i="57"/>
  <c r="AG194" i="57"/>
  <c r="AH194" i="57"/>
  <c r="AI194" i="57"/>
  <c r="AF195" i="57"/>
  <c r="AG195" i="57"/>
  <c r="AH195" i="57"/>
  <c r="AI195" i="57"/>
  <c r="AF196" i="57"/>
  <c r="AG196" i="57"/>
  <c r="AH196" i="57"/>
  <c r="AI196" i="57"/>
  <c r="AF197" i="57"/>
  <c r="AG197" i="57"/>
  <c r="AH197" i="57"/>
  <c r="AI197" i="57"/>
  <c r="AF198" i="57"/>
  <c r="AG198" i="57"/>
  <c r="AH198" i="57"/>
  <c r="AI198" i="57"/>
  <c r="AF199" i="57"/>
  <c r="AG199" i="57"/>
  <c r="AH199" i="57"/>
  <c r="AI199" i="57"/>
  <c r="AF200" i="57"/>
  <c r="AG200" i="57"/>
  <c r="AH200" i="57"/>
  <c r="AI200" i="57"/>
  <c r="AF201" i="57"/>
  <c r="AG201" i="57"/>
  <c r="AH201" i="57"/>
  <c r="AI201" i="57"/>
  <c r="AF202" i="57"/>
  <c r="AG202" i="57"/>
  <c r="AH202" i="57"/>
  <c r="AI202" i="57"/>
  <c r="R4" i="57"/>
  <c r="R5" i="57"/>
  <c r="R6" i="57"/>
  <c r="R7" i="57"/>
  <c r="R8" i="57"/>
  <c r="R9" i="57"/>
  <c r="R10" i="57"/>
  <c r="R11" i="57"/>
  <c r="R12" i="57"/>
  <c r="R13" i="57"/>
  <c r="R14" i="57"/>
  <c r="R15" i="57"/>
  <c r="R16" i="57"/>
  <c r="R17" i="57"/>
  <c r="R18" i="57"/>
  <c r="R19" i="57"/>
  <c r="R20" i="57"/>
  <c r="R21" i="57"/>
  <c r="R22" i="57"/>
  <c r="R23" i="57"/>
  <c r="R24" i="57"/>
  <c r="R25" i="57"/>
  <c r="R26" i="57"/>
  <c r="R27" i="57"/>
  <c r="R28" i="57"/>
  <c r="R29" i="57"/>
  <c r="R30" i="57"/>
  <c r="R31" i="57"/>
  <c r="R32" i="57"/>
  <c r="R33" i="57"/>
  <c r="R34" i="57"/>
  <c r="R35" i="57"/>
  <c r="R36" i="57"/>
  <c r="R37" i="57"/>
  <c r="R38" i="57"/>
  <c r="R39" i="57"/>
  <c r="R40" i="57"/>
  <c r="R41" i="57"/>
  <c r="R42" i="57"/>
  <c r="R43" i="57"/>
  <c r="R44" i="57"/>
  <c r="R45" i="57"/>
  <c r="R46" i="57"/>
  <c r="R47" i="57"/>
  <c r="R48" i="57"/>
  <c r="R49" i="57"/>
  <c r="R50" i="57"/>
  <c r="R51" i="57"/>
  <c r="R52" i="57"/>
  <c r="R53" i="57"/>
  <c r="R54" i="57"/>
  <c r="R55" i="57"/>
  <c r="R56" i="57"/>
  <c r="R57" i="57"/>
  <c r="R58" i="57"/>
  <c r="R59" i="57"/>
  <c r="R60" i="57"/>
  <c r="R61" i="57"/>
  <c r="R62" i="57"/>
  <c r="R63" i="57"/>
  <c r="R64" i="57"/>
  <c r="R65" i="57"/>
  <c r="R66" i="57"/>
  <c r="R67" i="57"/>
  <c r="R68" i="57"/>
  <c r="R69" i="57"/>
  <c r="R70" i="57"/>
  <c r="R71" i="57"/>
  <c r="R72" i="57"/>
  <c r="R73" i="57"/>
  <c r="R74" i="57"/>
  <c r="R75" i="57"/>
  <c r="R76" i="57"/>
  <c r="R77" i="57"/>
  <c r="R78" i="57"/>
  <c r="R79" i="57"/>
  <c r="R80" i="57"/>
  <c r="R81" i="57"/>
  <c r="R82" i="57"/>
  <c r="R83" i="57"/>
  <c r="R84" i="57"/>
  <c r="R85" i="57"/>
  <c r="R86" i="57"/>
  <c r="R87" i="57"/>
  <c r="R88" i="57"/>
  <c r="R89" i="57"/>
  <c r="R90" i="57"/>
  <c r="R91" i="57"/>
  <c r="R92" i="57"/>
  <c r="R93" i="57"/>
  <c r="R94" i="57"/>
  <c r="R95" i="57"/>
  <c r="R96" i="57"/>
  <c r="R97" i="57"/>
  <c r="R98" i="57"/>
  <c r="R99" i="57"/>
  <c r="R100" i="57"/>
  <c r="R101" i="57"/>
  <c r="R102" i="57"/>
  <c r="R103" i="57"/>
  <c r="R104" i="57"/>
  <c r="R105" i="57"/>
  <c r="R106" i="57"/>
  <c r="R107" i="57"/>
  <c r="R108" i="57"/>
  <c r="R109" i="57"/>
  <c r="R110" i="57"/>
  <c r="R111" i="57"/>
  <c r="R112" i="57"/>
  <c r="R113" i="57"/>
  <c r="R114" i="57"/>
  <c r="R115" i="57"/>
  <c r="R116" i="57"/>
  <c r="R117" i="57"/>
  <c r="R118" i="57"/>
  <c r="R119" i="57"/>
  <c r="R120" i="57"/>
  <c r="R121" i="57"/>
  <c r="R122" i="57"/>
  <c r="R123" i="57"/>
  <c r="R124" i="57"/>
  <c r="R125" i="57"/>
  <c r="R126" i="57"/>
  <c r="R127" i="57"/>
  <c r="R128" i="57"/>
  <c r="R129" i="57"/>
  <c r="R130" i="57"/>
  <c r="R131" i="57"/>
  <c r="R132" i="57"/>
  <c r="R133" i="57"/>
  <c r="R134" i="57"/>
  <c r="R135" i="57"/>
  <c r="R136" i="57"/>
  <c r="R137" i="57"/>
  <c r="R138" i="57"/>
  <c r="R139" i="57"/>
  <c r="R140" i="57"/>
  <c r="R141" i="57"/>
  <c r="R142" i="57"/>
  <c r="R143" i="57"/>
  <c r="R144" i="57"/>
  <c r="R145" i="57"/>
  <c r="R146" i="57"/>
  <c r="R147" i="57"/>
  <c r="R148" i="57"/>
  <c r="R149" i="57"/>
  <c r="R150" i="57"/>
  <c r="R151" i="57"/>
  <c r="R152" i="57"/>
  <c r="R153" i="57"/>
  <c r="R154" i="57"/>
  <c r="R155" i="57"/>
  <c r="R156" i="57"/>
  <c r="R157" i="57"/>
  <c r="R158" i="57"/>
  <c r="R159" i="57"/>
  <c r="R160" i="57"/>
  <c r="R161" i="57"/>
  <c r="R162" i="57"/>
  <c r="R163" i="57"/>
  <c r="R164" i="57"/>
  <c r="R165" i="57"/>
  <c r="R166" i="57"/>
  <c r="R167" i="57"/>
  <c r="R168" i="57"/>
  <c r="R169" i="57"/>
  <c r="R170" i="57"/>
  <c r="R171" i="57"/>
  <c r="R172" i="57"/>
  <c r="R173" i="57"/>
  <c r="R174" i="57"/>
  <c r="R175" i="57"/>
  <c r="R176" i="57"/>
  <c r="R177" i="57"/>
  <c r="R178" i="57"/>
  <c r="R179" i="57"/>
  <c r="R180" i="57"/>
  <c r="R181" i="57"/>
  <c r="R182" i="57"/>
  <c r="R183" i="57"/>
  <c r="R184" i="57"/>
  <c r="R185" i="57"/>
  <c r="R186" i="57"/>
  <c r="R187" i="57"/>
  <c r="R188" i="57"/>
  <c r="R189" i="57"/>
  <c r="R190" i="57"/>
  <c r="R191" i="57"/>
  <c r="R192" i="57"/>
  <c r="R193" i="57"/>
  <c r="R194" i="57"/>
  <c r="R195" i="57"/>
  <c r="R196" i="57"/>
  <c r="R197" i="57"/>
  <c r="R198" i="57"/>
  <c r="R199" i="57"/>
  <c r="R200" i="57"/>
  <c r="R201" i="57"/>
  <c r="R202" i="57"/>
  <c r="R3" i="57"/>
  <c r="Q4" i="57"/>
  <c r="Q5" i="57"/>
  <c r="Q6" i="57"/>
  <c r="Q7" i="57"/>
  <c r="Q8" i="57"/>
  <c r="Q9" i="57"/>
  <c r="Q10" i="57"/>
  <c r="Q11" i="57"/>
  <c r="Q12" i="57"/>
  <c r="Q13" i="57"/>
  <c r="Q14" i="57"/>
  <c r="Q15" i="57"/>
  <c r="Q16" i="57"/>
  <c r="Q17" i="57"/>
  <c r="Q18" i="57"/>
  <c r="Q19" i="57"/>
  <c r="Q20" i="57"/>
  <c r="Q21" i="57"/>
  <c r="Q22" i="57"/>
  <c r="Q23" i="57"/>
  <c r="Q24" i="57"/>
  <c r="Q25" i="57"/>
  <c r="Q26" i="57"/>
  <c r="Q27" i="57"/>
  <c r="Q28" i="57"/>
  <c r="Q29" i="57"/>
  <c r="Q30" i="57"/>
  <c r="Q31" i="57"/>
  <c r="Q32" i="57"/>
  <c r="Q33" i="57"/>
  <c r="Q34" i="57"/>
  <c r="Q35" i="57"/>
  <c r="Q36" i="57"/>
  <c r="Q37" i="57"/>
  <c r="Q38" i="57"/>
  <c r="Q39" i="57"/>
  <c r="Q40" i="57"/>
  <c r="Q41" i="57"/>
  <c r="Q42" i="57"/>
  <c r="Q43" i="57"/>
  <c r="Q44" i="57"/>
  <c r="Q45" i="57"/>
  <c r="Q46" i="57"/>
  <c r="Q47" i="57"/>
  <c r="Q48" i="57"/>
  <c r="Q49" i="57"/>
  <c r="Q50" i="57"/>
  <c r="Q51" i="57"/>
  <c r="Q52" i="57"/>
  <c r="Q53" i="57"/>
  <c r="Q54" i="57"/>
  <c r="Q55" i="57"/>
  <c r="Q56" i="57"/>
  <c r="Q57" i="57"/>
  <c r="Q58" i="57"/>
  <c r="Q59" i="57"/>
  <c r="Q60" i="57"/>
  <c r="Q61" i="57"/>
  <c r="Q62" i="57"/>
  <c r="Q63" i="57"/>
  <c r="Q64" i="57"/>
  <c r="Q65" i="57"/>
  <c r="Q66" i="57"/>
  <c r="Q67" i="57"/>
  <c r="Q68" i="57"/>
  <c r="Q69" i="57"/>
  <c r="Q70" i="57"/>
  <c r="Q71" i="57"/>
  <c r="Q72" i="57"/>
  <c r="Q73" i="57"/>
  <c r="Q74" i="57"/>
  <c r="Q75" i="57"/>
  <c r="Q76" i="57"/>
  <c r="Q77" i="57"/>
  <c r="Q78" i="57"/>
  <c r="Q79" i="57"/>
  <c r="Q80" i="57"/>
  <c r="Q81" i="57"/>
  <c r="Q82" i="57"/>
  <c r="Q83" i="57"/>
  <c r="Q84" i="57"/>
  <c r="Q85" i="57"/>
  <c r="Q86" i="57"/>
  <c r="Q87" i="57"/>
  <c r="Q88" i="57"/>
  <c r="Q89" i="57"/>
  <c r="Q90" i="57"/>
  <c r="Q91" i="57"/>
  <c r="Q92" i="57"/>
  <c r="Q93" i="57"/>
  <c r="Q94" i="57"/>
  <c r="Q95" i="57"/>
  <c r="Q96" i="57"/>
  <c r="Q97" i="57"/>
  <c r="Q98" i="57"/>
  <c r="Q99" i="57"/>
  <c r="Q100" i="57"/>
  <c r="Q101" i="57"/>
  <c r="Q102" i="57"/>
  <c r="Q103" i="57"/>
  <c r="Q104" i="57"/>
  <c r="Q105" i="57"/>
  <c r="Q106" i="57"/>
  <c r="Q107" i="57"/>
  <c r="Q108" i="57"/>
  <c r="Q109" i="57"/>
  <c r="Q110" i="57"/>
  <c r="Q111" i="57"/>
  <c r="Q112" i="57"/>
  <c r="Q113" i="57"/>
  <c r="Q114" i="57"/>
  <c r="Q115" i="57"/>
  <c r="Q116" i="57"/>
  <c r="Q117" i="57"/>
  <c r="Q118" i="57"/>
  <c r="Q119" i="57"/>
  <c r="Q120" i="57"/>
  <c r="Q121" i="57"/>
  <c r="Q122" i="57"/>
  <c r="Q123" i="57"/>
  <c r="Q124" i="57"/>
  <c r="Q125" i="57"/>
  <c r="Q126" i="57"/>
  <c r="Q127" i="57"/>
  <c r="Q128" i="57"/>
  <c r="Q129" i="57"/>
  <c r="Q130" i="57"/>
  <c r="Q131" i="57"/>
  <c r="Q132" i="57"/>
  <c r="Q133" i="57"/>
  <c r="Q134" i="57"/>
  <c r="Q135" i="57"/>
  <c r="Q136" i="57"/>
  <c r="Q137" i="57"/>
  <c r="Q138" i="57"/>
  <c r="Q139" i="57"/>
  <c r="Q140" i="57"/>
  <c r="Q141" i="57"/>
  <c r="Q142" i="57"/>
  <c r="Q143" i="57"/>
  <c r="Q144" i="57"/>
  <c r="Q145" i="57"/>
  <c r="Q146" i="57"/>
  <c r="Q147" i="57"/>
  <c r="Q148" i="57"/>
  <c r="Q149" i="57"/>
  <c r="Q150" i="57"/>
  <c r="Q151" i="57"/>
  <c r="Q152" i="57"/>
  <c r="Q153" i="57"/>
  <c r="Q154" i="57"/>
  <c r="Q155" i="57"/>
  <c r="Q156" i="57"/>
  <c r="Q157" i="57"/>
  <c r="Q158" i="57"/>
  <c r="Q159" i="57"/>
  <c r="Q160" i="57"/>
  <c r="Q161" i="57"/>
  <c r="Q162" i="57"/>
  <c r="Q163" i="57"/>
  <c r="Q164" i="57"/>
  <c r="Q165" i="57"/>
  <c r="Q166" i="57"/>
  <c r="Q167" i="57"/>
  <c r="Q168" i="57"/>
  <c r="Q169" i="57"/>
  <c r="Q170" i="57"/>
  <c r="Q171" i="57"/>
  <c r="Q172" i="57"/>
  <c r="Q173" i="57"/>
  <c r="Q174" i="57"/>
  <c r="Q175" i="57"/>
  <c r="Q176" i="57"/>
  <c r="Q177" i="57"/>
  <c r="Q178" i="57"/>
  <c r="Q179" i="57"/>
  <c r="Q180" i="57"/>
  <c r="Q181" i="57"/>
  <c r="Q182" i="57"/>
  <c r="Q183" i="57"/>
  <c r="Q184" i="57"/>
  <c r="Q185" i="57"/>
  <c r="Q186" i="57"/>
  <c r="Q187" i="57"/>
  <c r="Q188" i="57"/>
  <c r="Q189" i="57"/>
  <c r="Q190" i="57"/>
  <c r="Q191" i="57"/>
  <c r="Q192" i="57"/>
  <c r="Q193" i="57"/>
  <c r="Q194" i="57"/>
  <c r="Q195" i="57"/>
  <c r="Q196" i="57"/>
  <c r="Q197" i="57"/>
  <c r="Q198" i="57"/>
  <c r="Q199" i="57"/>
  <c r="Q200" i="57"/>
  <c r="Q201" i="57"/>
  <c r="Q202" i="57"/>
  <c r="Q3" i="57"/>
  <c r="P4" i="57"/>
  <c r="P5" i="57"/>
  <c r="P6" i="57"/>
  <c r="P7" i="57"/>
  <c r="P8" i="57"/>
  <c r="P9" i="57"/>
  <c r="P10" i="57"/>
  <c r="P11" i="57"/>
  <c r="P12" i="57"/>
  <c r="P13" i="57"/>
  <c r="P14" i="57"/>
  <c r="P15" i="57"/>
  <c r="P16" i="57"/>
  <c r="P17" i="57"/>
  <c r="P18" i="57"/>
  <c r="P19" i="57"/>
  <c r="P20" i="57"/>
  <c r="P21" i="57"/>
  <c r="P22" i="57"/>
  <c r="P23" i="57"/>
  <c r="P24" i="57"/>
  <c r="P25" i="57"/>
  <c r="P26" i="57"/>
  <c r="P27" i="57"/>
  <c r="P28" i="57"/>
  <c r="P29" i="57"/>
  <c r="P30" i="57"/>
  <c r="P31" i="57"/>
  <c r="P32" i="57"/>
  <c r="P33" i="57"/>
  <c r="P34" i="57"/>
  <c r="P35" i="57"/>
  <c r="P36" i="57"/>
  <c r="P37" i="57"/>
  <c r="P38" i="57"/>
  <c r="P39" i="57"/>
  <c r="P40" i="57"/>
  <c r="P41" i="57"/>
  <c r="P42" i="57"/>
  <c r="P43" i="57"/>
  <c r="P44" i="57"/>
  <c r="P45" i="57"/>
  <c r="P46" i="57"/>
  <c r="P47" i="57"/>
  <c r="P48" i="57"/>
  <c r="P49" i="57"/>
  <c r="P50" i="57"/>
  <c r="P51" i="57"/>
  <c r="P52" i="57"/>
  <c r="P53" i="57"/>
  <c r="P54" i="57"/>
  <c r="P55" i="57"/>
  <c r="P56" i="57"/>
  <c r="P57" i="57"/>
  <c r="P58" i="57"/>
  <c r="P59" i="57"/>
  <c r="P60" i="57"/>
  <c r="P61" i="57"/>
  <c r="P62" i="57"/>
  <c r="P63" i="57"/>
  <c r="P64" i="57"/>
  <c r="P65" i="57"/>
  <c r="P66" i="57"/>
  <c r="P67" i="57"/>
  <c r="P68" i="57"/>
  <c r="P69" i="57"/>
  <c r="P70" i="57"/>
  <c r="P71" i="57"/>
  <c r="P72" i="57"/>
  <c r="P73" i="57"/>
  <c r="P74" i="57"/>
  <c r="P75" i="57"/>
  <c r="P76" i="57"/>
  <c r="P77" i="57"/>
  <c r="P78" i="57"/>
  <c r="P79" i="57"/>
  <c r="P80" i="57"/>
  <c r="P81" i="57"/>
  <c r="P82" i="57"/>
  <c r="P83" i="57"/>
  <c r="P84" i="57"/>
  <c r="P85" i="57"/>
  <c r="P86" i="57"/>
  <c r="P87" i="57"/>
  <c r="P88" i="57"/>
  <c r="P89" i="57"/>
  <c r="P90" i="57"/>
  <c r="P91" i="57"/>
  <c r="P92" i="57"/>
  <c r="P93" i="57"/>
  <c r="P94" i="57"/>
  <c r="P95" i="57"/>
  <c r="P96" i="57"/>
  <c r="P97" i="57"/>
  <c r="P98" i="57"/>
  <c r="P99" i="57"/>
  <c r="P100" i="57"/>
  <c r="P101" i="57"/>
  <c r="P102" i="57"/>
  <c r="P103" i="57"/>
  <c r="P104" i="57"/>
  <c r="P105" i="57"/>
  <c r="P106" i="57"/>
  <c r="P107" i="57"/>
  <c r="P108" i="57"/>
  <c r="P109" i="57"/>
  <c r="P110" i="57"/>
  <c r="P111" i="57"/>
  <c r="P112" i="57"/>
  <c r="P113" i="57"/>
  <c r="P114" i="57"/>
  <c r="P115" i="57"/>
  <c r="P116" i="57"/>
  <c r="P117" i="57"/>
  <c r="P118" i="57"/>
  <c r="P119" i="57"/>
  <c r="P120" i="57"/>
  <c r="P121" i="57"/>
  <c r="P122" i="57"/>
  <c r="P123" i="57"/>
  <c r="P124" i="57"/>
  <c r="P125" i="57"/>
  <c r="P126" i="57"/>
  <c r="P127" i="57"/>
  <c r="P128" i="57"/>
  <c r="P129" i="57"/>
  <c r="P130" i="57"/>
  <c r="P131" i="57"/>
  <c r="P132" i="57"/>
  <c r="P133" i="57"/>
  <c r="P134" i="57"/>
  <c r="P135" i="57"/>
  <c r="P136" i="57"/>
  <c r="P137" i="57"/>
  <c r="P138" i="57"/>
  <c r="P139" i="57"/>
  <c r="P140" i="57"/>
  <c r="P141" i="57"/>
  <c r="P142" i="57"/>
  <c r="P143" i="57"/>
  <c r="P144" i="57"/>
  <c r="P145" i="57"/>
  <c r="P146" i="57"/>
  <c r="P147" i="57"/>
  <c r="P148" i="57"/>
  <c r="P149" i="57"/>
  <c r="P150" i="57"/>
  <c r="P151" i="57"/>
  <c r="P152" i="57"/>
  <c r="P153" i="57"/>
  <c r="P154" i="57"/>
  <c r="P155" i="57"/>
  <c r="P156" i="57"/>
  <c r="P157" i="57"/>
  <c r="P158" i="57"/>
  <c r="P159" i="57"/>
  <c r="P160" i="57"/>
  <c r="P161" i="57"/>
  <c r="P162" i="57"/>
  <c r="P163" i="57"/>
  <c r="P164" i="57"/>
  <c r="P165" i="57"/>
  <c r="P166" i="57"/>
  <c r="P167" i="57"/>
  <c r="P168" i="57"/>
  <c r="P169" i="57"/>
  <c r="P170" i="57"/>
  <c r="P171" i="57"/>
  <c r="P172" i="57"/>
  <c r="P173" i="57"/>
  <c r="P174" i="57"/>
  <c r="P175" i="57"/>
  <c r="P176" i="57"/>
  <c r="P177" i="57"/>
  <c r="P178" i="57"/>
  <c r="P179" i="57"/>
  <c r="P180" i="57"/>
  <c r="P181" i="57"/>
  <c r="P182" i="57"/>
  <c r="P183" i="57"/>
  <c r="P184" i="57"/>
  <c r="P185" i="57"/>
  <c r="P186" i="57"/>
  <c r="P187" i="57"/>
  <c r="P188" i="57"/>
  <c r="P189" i="57"/>
  <c r="P190" i="57"/>
  <c r="P191" i="57"/>
  <c r="P192" i="57"/>
  <c r="P193" i="57"/>
  <c r="P194" i="57"/>
  <c r="P195" i="57"/>
  <c r="P196" i="57"/>
  <c r="P197" i="57"/>
  <c r="P198" i="57"/>
  <c r="P199" i="57"/>
  <c r="P200" i="57"/>
  <c r="P201" i="57"/>
  <c r="P202" i="57"/>
  <c r="P3" i="57"/>
  <c r="O4" i="57"/>
  <c r="O5" i="57"/>
  <c r="O6" i="57"/>
  <c r="O7" i="57"/>
  <c r="O8" i="57"/>
  <c r="O9" i="57"/>
  <c r="O10" i="57"/>
  <c r="O11" i="57"/>
  <c r="O12" i="57"/>
  <c r="O13" i="57"/>
  <c r="O14" i="57"/>
  <c r="O15" i="57"/>
  <c r="O16" i="57"/>
  <c r="O17" i="57"/>
  <c r="O18" i="57"/>
  <c r="O19" i="57"/>
  <c r="O20" i="57"/>
  <c r="O21" i="57"/>
  <c r="O22" i="57"/>
  <c r="O23" i="57"/>
  <c r="O24" i="57"/>
  <c r="O25" i="57"/>
  <c r="O26" i="57"/>
  <c r="O27" i="57"/>
  <c r="O28" i="57"/>
  <c r="O29" i="57"/>
  <c r="O30" i="57"/>
  <c r="O31" i="57"/>
  <c r="O32" i="57"/>
  <c r="O33" i="57"/>
  <c r="O34" i="57"/>
  <c r="O35" i="57"/>
  <c r="O36" i="57"/>
  <c r="O37" i="57"/>
  <c r="O38" i="57"/>
  <c r="O39" i="57"/>
  <c r="O40" i="57"/>
  <c r="O41" i="57"/>
  <c r="O42" i="57"/>
  <c r="O43" i="57"/>
  <c r="O44" i="57"/>
  <c r="O45" i="57"/>
  <c r="O46" i="57"/>
  <c r="O47" i="57"/>
  <c r="O48" i="57"/>
  <c r="O49" i="57"/>
  <c r="O50" i="57"/>
  <c r="O51" i="57"/>
  <c r="O52" i="57"/>
  <c r="O53" i="57"/>
  <c r="O54" i="57"/>
  <c r="O55" i="57"/>
  <c r="O56" i="57"/>
  <c r="O57" i="57"/>
  <c r="O58" i="57"/>
  <c r="O59" i="57"/>
  <c r="O60" i="57"/>
  <c r="O61" i="57"/>
  <c r="O62" i="57"/>
  <c r="O63" i="57"/>
  <c r="O64" i="57"/>
  <c r="O65" i="57"/>
  <c r="O66" i="57"/>
  <c r="O67" i="57"/>
  <c r="O68" i="57"/>
  <c r="O69" i="57"/>
  <c r="O70" i="57"/>
  <c r="O71" i="57"/>
  <c r="O72" i="57"/>
  <c r="O73" i="57"/>
  <c r="O74" i="57"/>
  <c r="O75" i="57"/>
  <c r="O76" i="57"/>
  <c r="O77" i="57"/>
  <c r="O78" i="57"/>
  <c r="O79" i="57"/>
  <c r="O80" i="57"/>
  <c r="O81" i="57"/>
  <c r="O82" i="57"/>
  <c r="O83" i="57"/>
  <c r="O84" i="57"/>
  <c r="O85" i="57"/>
  <c r="O86" i="57"/>
  <c r="O87" i="57"/>
  <c r="O88" i="57"/>
  <c r="O89" i="57"/>
  <c r="O90" i="57"/>
  <c r="O91" i="57"/>
  <c r="O92" i="57"/>
  <c r="O93" i="57"/>
  <c r="O94" i="57"/>
  <c r="O95" i="57"/>
  <c r="O96" i="57"/>
  <c r="O97" i="57"/>
  <c r="O98" i="57"/>
  <c r="O99" i="57"/>
  <c r="O100" i="57"/>
  <c r="O101" i="57"/>
  <c r="O102" i="57"/>
  <c r="O103" i="57"/>
  <c r="O104" i="57"/>
  <c r="O105" i="57"/>
  <c r="O106" i="57"/>
  <c r="O107" i="57"/>
  <c r="O108" i="57"/>
  <c r="O109" i="57"/>
  <c r="O110" i="57"/>
  <c r="O111" i="57"/>
  <c r="O112" i="57"/>
  <c r="O113" i="57"/>
  <c r="O114" i="57"/>
  <c r="O115" i="57"/>
  <c r="O116" i="57"/>
  <c r="O117" i="57"/>
  <c r="O118" i="57"/>
  <c r="O119" i="57"/>
  <c r="O120" i="57"/>
  <c r="O121" i="57"/>
  <c r="O122" i="57"/>
  <c r="O123" i="57"/>
  <c r="O124" i="57"/>
  <c r="O125" i="57"/>
  <c r="O126" i="57"/>
  <c r="O127" i="57"/>
  <c r="O128" i="57"/>
  <c r="O129" i="57"/>
  <c r="O130" i="57"/>
  <c r="O131" i="57"/>
  <c r="O132" i="57"/>
  <c r="O133" i="57"/>
  <c r="O134" i="57"/>
  <c r="O135" i="57"/>
  <c r="O136" i="57"/>
  <c r="O137" i="57"/>
  <c r="O138" i="57"/>
  <c r="O139" i="57"/>
  <c r="O140" i="57"/>
  <c r="O141" i="57"/>
  <c r="O142" i="57"/>
  <c r="O143" i="57"/>
  <c r="O144" i="57"/>
  <c r="O145" i="57"/>
  <c r="O146" i="57"/>
  <c r="O147" i="57"/>
  <c r="O148" i="57"/>
  <c r="O149" i="57"/>
  <c r="O150" i="57"/>
  <c r="O151" i="57"/>
  <c r="O152" i="57"/>
  <c r="O153" i="57"/>
  <c r="O154" i="57"/>
  <c r="O155" i="57"/>
  <c r="O156" i="57"/>
  <c r="O157" i="57"/>
  <c r="O158" i="57"/>
  <c r="O159" i="57"/>
  <c r="O160" i="57"/>
  <c r="O161" i="57"/>
  <c r="O162" i="57"/>
  <c r="O163" i="57"/>
  <c r="O164" i="57"/>
  <c r="O165" i="57"/>
  <c r="O166" i="57"/>
  <c r="O167" i="57"/>
  <c r="O168" i="57"/>
  <c r="O169" i="57"/>
  <c r="O170" i="57"/>
  <c r="O171" i="57"/>
  <c r="O172" i="57"/>
  <c r="O173" i="57"/>
  <c r="O174" i="57"/>
  <c r="O175" i="57"/>
  <c r="O176" i="57"/>
  <c r="O177" i="57"/>
  <c r="O178" i="57"/>
  <c r="O179" i="57"/>
  <c r="O180" i="57"/>
  <c r="O181" i="57"/>
  <c r="O182" i="57"/>
  <c r="O183" i="57"/>
  <c r="O184" i="57"/>
  <c r="O185" i="57"/>
  <c r="O186" i="57"/>
  <c r="O187" i="57"/>
  <c r="O188" i="57"/>
  <c r="O189" i="57"/>
  <c r="O190" i="57"/>
  <c r="O191" i="57"/>
  <c r="O192" i="57"/>
  <c r="O193" i="57"/>
  <c r="O194" i="57"/>
  <c r="O195" i="57"/>
  <c r="O196" i="57"/>
  <c r="O197" i="57"/>
  <c r="O198" i="57"/>
  <c r="O199" i="57"/>
  <c r="O200" i="57"/>
  <c r="O201" i="57"/>
  <c r="O202" i="57"/>
  <c r="O3" i="57"/>
  <c r="N4" i="57"/>
  <c r="N5" i="57"/>
  <c r="N6" i="57"/>
  <c r="N7" i="57"/>
  <c r="N8" i="57"/>
  <c r="N9" i="57"/>
  <c r="N10" i="57"/>
  <c r="N11" i="57"/>
  <c r="N12" i="57"/>
  <c r="N13" i="57"/>
  <c r="N14" i="57"/>
  <c r="N15" i="57"/>
  <c r="N16" i="57"/>
  <c r="N17" i="57"/>
  <c r="N18" i="57"/>
  <c r="N19" i="57"/>
  <c r="N20" i="57"/>
  <c r="N21" i="57"/>
  <c r="N22" i="57"/>
  <c r="N23" i="57"/>
  <c r="N24" i="57"/>
  <c r="N25" i="57"/>
  <c r="N26" i="57"/>
  <c r="N27" i="57"/>
  <c r="N28" i="57"/>
  <c r="N29" i="57"/>
  <c r="N30" i="57"/>
  <c r="N31" i="57"/>
  <c r="N32" i="57"/>
  <c r="N33" i="57"/>
  <c r="N34" i="57"/>
  <c r="N35" i="57"/>
  <c r="N36" i="57"/>
  <c r="N37" i="57"/>
  <c r="N38" i="57"/>
  <c r="N39" i="57"/>
  <c r="N40" i="57"/>
  <c r="N41" i="57"/>
  <c r="N42" i="57"/>
  <c r="N43" i="57"/>
  <c r="N44" i="57"/>
  <c r="N45" i="57"/>
  <c r="N46" i="57"/>
  <c r="N47" i="57"/>
  <c r="N48" i="57"/>
  <c r="N49" i="57"/>
  <c r="N50" i="57"/>
  <c r="N51" i="57"/>
  <c r="N52" i="57"/>
  <c r="N53" i="57"/>
  <c r="N54" i="57"/>
  <c r="N55" i="57"/>
  <c r="N56" i="57"/>
  <c r="N57" i="57"/>
  <c r="N58" i="57"/>
  <c r="N59" i="57"/>
  <c r="N60" i="57"/>
  <c r="N61" i="57"/>
  <c r="N62" i="57"/>
  <c r="N63" i="57"/>
  <c r="N64" i="57"/>
  <c r="N65" i="57"/>
  <c r="N66" i="57"/>
  <c r="N67" i="57"/>
  <c r="N68" i="57"/>
  <c r="N69" i="57"/>
  <c r="N70" i="57"/>
  <c r="N71" i="57"/>
  <c r="N72" i="57"/>
  <c r="N73" i="57"/>
  <c r="N74" i="57"/>
  <c r="N75" i="57"/>
  <c r="N76" i="57"/>
  <c r="N77" i="57"/>
  <c r="N78" i="57"/>
  <c r="N79" i="57"/>
  <c r="N80" i="57"/>
  <c r="N81" i="57"/>
  <c r="N82" i="57"/>
  <c r="N83" i="57"/>
  <c r="N84" i="57"/>
  <c r="N85" i="57"/>
  <c r="N86" i="57"/>
  <c r="N87" i="57"/>
  <c r="N88" i="57"/>
  <c r="N89" i="57"/>
  <c r="N90" i="57"/>
  <c r="N91" i="57"/>
  <c r="N92" i="57"/>
  <c r="N93" i="57"/>
  <c r="N94" i="57"/>
  <c r="N95" i="57"/>
  <c r="N96" i="57"/>
  <c r="N97" i="57"/>
  <c r="N98" i="57"/>
  <c r="N99" i="57"/>
  <c r="N100" i="57"/>
  <c r="N101" i="57"/>
  <c r="N102" i="57"/>
  <c r="N103" i="57"/>
  <c r="N104" i="57"/>
  <c r="N105" i="57"/>
  <c r="N106" i="57"/>
  <c r="N107" i="57"/>
  <c r="N108" i="57"/>
  <c r="N109" i="57"/>
  <c r="N110" i="57"/>
  <c r="N111" i="57"/>
  <c r="N112" i="57"/>
  <c r="N113" i="57"/>
  <c r="N114" i="57"/>
  <c r="N115" i="57"/>
  <c r="N116" i="57"/>
  <c r="N117" i="57"/>
  <c r="N118" i="57"/>
  <c r="N119" i="57"/>
  <c r="N120" i="57"/>
  <c r="N121" i="57"/>
  <c r="N122" i="57"/>
  <c r="N123" i="57"/>
  <c r="N124" i="57"/>
  <c r="N125" i="57"/>
  <c r="N126" i="57"/>
  <c r="N127" i="57"/>
  <c r="N128" i="57"/>
  <c r="N129" i="57"/>
  <c r="N130" i="57"/>
  <c r="N131" i="57"/>
  <c r="N132" i="57"/>
  <c r="N133" i="57"/>
  <c r="N134" i="57"/>
  <c r="N135" i="57"/>
  <c r="N136" i="57"/>
  <c r="N137" i="57"/>
  <c r="N138" i="57"/>
  <c r="N139" i="57"/>
  <c r="N140" i="57"/>
  <c r="N141" i="57"/>
  <c r="N142" i="57"/>
  <c r="N143" i="57"/>
  <c r="N144" i="57"/>
  <c r="N145" i="57"/>
  <c r="N146" i="57"/>
  <c r="N147" i="57"/>
  <c r="N148" i="57"/>
  <c r="N149" i="57"/>
  <c r="N150" i="57"/>
  <c r="N151" i="57"/>
  <c r="N152" i="57"/>
  <c r="N153" i="57"/>
  <c r="N154" i="57"/>
  <c r="N155" i="57"/>
  <c r="N156" i="57"/>
  <c r="N157" i="57"/>
  <c r="N158" i="57"/>
  <c r="N159" i="57"/>
  <c r="N160" i="57"/>
  <c r="N161" i="57"/>
  <c r="N162" i="57"/>
  <c r="N163" i="57"/>
  <c r="N164" i="57"/>
  <c r="N165" i="57"/>
  <c r="N166" i="57"/>
  <c r="N167" i="57"/>
  <c r="N168" i="57"/>
  <c r="N169" i="57"/>
  <c r="N170" i="57"/>
  <c r="N171" i="57"/>
  <c r="N172" i="57"/>
  <c r="N173" i="57"/>
  <c r="N174" i="57"/>
  <c r="N175" i="57"/>
  <c r="N176" i="57"/>
  <c r="N177" i="57"/>
  <c r="N178" i="57"/>
  <c r="N179" i="57"/>
  <c r="N180" i="57"/>
  <c r="N181" i="57"/>
  <c r="N182" i="57"/>
  <c r="N183" i="57"/>
  <c r="N184" i="57"/>
  <c r="N185" i="57"/>
  <c r="N186" i="57"/>
  <c r="N187" i="57"/>
  <c r="N188" i="57"/>
  <c r="N189" i="57"/>
  <c r="N190" i="57"/>
  <c r="N191" i="57"/>
  <c r="N192" i="57"/>
  <c r="N193" i="57"/>
  <c r="N194" i="57"/>
  <c r="N195" i="57"/>
  <c r="N196" i="57"/>
  <c r="N197" i="57"/>
  <c r="N198" i="57"/>
  <c r="N199" i="57"/>
  <c r="N200" i="57"/>
  <c r="N201" i="57"/>
  <c r="N202" i="57"/>
  <c r="N3" i="57"/>
  <c r="C4" i="57"/>
  <c r="M4" i="57" s="1"/>
  <c r="S4" i="57" s="1"/>
  <c r="C5" i="57"/>
  <c r="M5" i="57" s="1"/>
  <c r="S5" i="57" s="1"/>
  <c r="C6" i="57"/>
  <c r="M6" i="57" s="1"/>
  <c r="S6" i="57" s="1"/>
  <c r="C7" i="57"/>
  <c r="M7" i="57" s="1"/>
  <c r="S7" i="57" s="1"/>
  <c r="C8" i="57"/>
  <c r="M8" i="57" s="1"/>
  <c r="S8" i="57" s="1"/>
  <c r="C9" i="57"/>
  <c r="M9" i="57" s="1"/>
  <c r="S9" i="57" s="1"/>
  <c r="C10" i="57"/>
  <c r="M10" i="57" s="1"/>
  <c r="S10" i="57" s="1"/>
  <c r="C11" i="57"/>
  <c r="M11" i="57" s="1"/>
  <c r="S11" i="57" s="1"/>
  <c r="C12" i="57"/>
  <c r="M12" i="57" s="1"/>
  <c r="S12" i="57" s="1"/>
  <c r="C13" i="57"/>
  <c r="M13" i="57" s="1"/>
  <c r="S13" i="57" s="1"/>
  <c r="C14" i="57"/>
  <c r="M14" i="57" s="1"/>
  <c r="S14" i="57" s="1"/>
  <c r="C15" i="57"/>
  <c r="M15" i="57" s="1"/>
  <c r="S15" i="57" s="1"/>
  <c r="C16" i="57"/>
  <c r="M16" i="57" s="1"/>
  <c r="S16" i="57" s="1"/>
  <c r="C17" i="57"/>
  <c r="M17" i="57" s="1"/>
  <c r="S17" i="57" s="1"/>
  <c r="C18" i="57"/>
  <c r="M18" i="57" s="1"/>
  <c r="S18" i="57" s="1"/>
  <c r="C19" i="57"/>
  <c r="M19" i="57" s="1"/>
  <c r="S19" i="57" s="1"/>
  <c r="C20" i="57"/>
  <c r="M20" i="57" s="1"/>
  <c r="S20" i="57" s="1"/>
  <c r="C21" i="57"/>
  <c r="M21" i="57" s="1"/>
  <c r="S21" i="57" s="1"/>
  <c r="C22" i="57"/>
  <c r="M22" i="57" s="1"/>
  <c r="S22" i="57" s="1"/>
  <c r="C23" i="57"/>
  <c r="M23" i="57" s="1"/>
  <c r="S23" i="57" s="1"/>
  <c r="C24" i="57"/>
  <c r="M24" i="57" s="1"/>
  <c r="S24" i="57" s="1"/>
  <c r="C25" i="57"/>
  <c r="M25" i="57" s="1"/>
  <c r="S25" i="57" s="1"/>
  <c r="C26" i="57"/>
  <c r="M26" i="57" s="1"/>
  <c r="S26" i="57" s="1"/>
  <c r="C27" i="57"/>
  <c r="M27" i="57" s="1"/>
  <c r="S27" i="57" s="1"/>
  <c r="C28" i="57"/>
  <c r="M28" i="57" s="1"/>
  <c r="S28" i="57" s="1"/>
  <c r="C29" i="57"/>
  <c r="M29" i="57" s="1"/>
  <c r="S29" i="57" s="1"/>
  <c r="C30" i="57"/>
  <c r="M30" i="57" s="1"/>
  <c r="S30" i="57" s="1"/>
  <c r="C31" i="57"/>
  <c r="M31" i="57" s="1"/>
  <c r="S31" i="57" s="1"/>
  <c r="C32" i="57"/>
  <c r="M32" i="57" s="1"/>
  <c r="S32" i="57" s="1"/>
  <c r="C33" i="57"/>
  <c r="M33" i="57" s="1"/>
  <c r="S33" i="57" s="1"/>
  <c r="C34" i="57"/>
  <c r="M34" i="57" s="1"/>
  <c r="S34" i="57" s="1"/>
  <c r="C35" i="57"/>
  <c r="M35" i="57" s="1"/>
  <c r="S35" i="57" s="1"/>
  <c r="C36" i="57"/>
  <c r="M36" i="57" s="1"/>
  <c r="S36" i="57" s="1"/>
  <c r="C37" i="57"/>
  <c r="M37" i="57" s="1"/>
  <c r="S37" i="57" s="1"/>
  <c r="C38" i="57"/>
  <c r="M38" i="57" s="1"/>
  <c r="S38" i="57" s="1"/>
  <c r="C39" i="57"/>
  <c r="M39" i="57" s="1"/>
  <c r="S39" i="57" s="1"/>
  <c r="C40" i="57"/>
  <c r="M40" i="57" s="1"/>
  <c r="S40" i="57" s="1"/>
  <c r="C41" i="57"/>
  <c r="M41" i="57" s="1"/>
  <c r="S41" i="57" s="1"/>
  <c r="C42" i="57"/>
  <c r="M42" i="57" s="1"/>
  <c r="S42" i="57" s="1"/>
  <c r="C43" i="57"/>
  <c r="M43" i="57" s="1"/>
  <c r="S43" i="57" s="1"/>
  <c r="C44" i="57"/>
  <c r="M44" i="57" s="1"/>
  <c r="S44" i="57" s="1"/>
  <c r="C45" i="57"/>
  <c r="M45" i="57" s="1"/>
  <c r="S45" i="57" s="1"/>
  <c r="C46" i="57"/>
  <c r="M46" i="57" s="1"/>
  <c r="S46" i="57" s="1"/>
  <c r="C47" i="57"/>
  <c r="M47" i="57" s="1"/>
  <c r="S47" i="57" s="1"/>
  <c r="C48" i="57"/>
  <c r="M48" i="57" s="1"/>
  <c r="S48" i="57" s="1"/>
  <c r="C49" i="57"/>
  <c r="M49" i="57" s="1"/>
  <c r="S49" i="57" s="1"/>
  <c r="C50" i="57"/>
  <c r="M50" i="57" s="1"/>
  <c r="S50" i="57" s="1"/>
  <c r="C51" i="57"/>
  <c r="M51" i="57" s="1"/>
  <c r="S51" i="57" s="1"/>
  <c r="C52" i="57"/>
  <c r="M52" i="57" s="1"/>
  <c r="S52" i="57" s="1"/>
  <c r="C53" i="57"/>
  <c r="M53" i="57" s="1"/>
  <c r="S53" i="57" s="1"/>
  <c r="C54" i="57"/>
  <c r="M54" i="57" s="1"/>
  <c r="S54" i="57" s="1"/>
  <c r="C55" i="57"/>
  <c r="M55" i="57" s="1"/>
  <c r="S55" i="57" s="1"/>
  <c r="C56" i="57"/>
  <c r="M56" i="57" s="1"/>
  <c r="S56" i="57" s="1"/>
  <c r="C57" i="57"/>
  <c r="M57" i="57" s="1"/>
  <c r="S57" i="57" s="1"/>
  <c r="C58" i="57"/>
  <c r="M58" i="57" s="1"/>
  <c r="S58" i="57" s="1"/>
  <c r="C59" i="57"/>
  <c r="M59" i="57" s="1"/>
  <c r="S59" i="57" s="1"/>
  <c r="C60" i="57"/>
  <c r="M60" i="57" s="1"/>
  <c r="S60" i="57" s="1"/>
  <c r="C61" i="57"/>
  <c r="M61" i="57" s="1"/>
  <c r="S61" i="57" s="1"/>
  <c r="C62" i="57"/>
  <c r="M62" i="57" s="1"/>
  <c r="S62" i="57" s="1"/>
  <c r="C63" i="57"/>
  <c r="M63" i="57" s="1"/>
  <c r="S63" i="57" s="1"/>
  <c r="C64" i="57"/>
  <c r="M64" i="57" s="1"/>
  <c r="S64" i="57" s="1"/>
  <c r="C65" i="57"/>
  <c r="M65" i="57" s="1"/>
  <c r="S65" i="57" s="1"/>
  <c r="C66" i="57"/>
  <c r="M66" i="57" s="1"/>
  <c r="S66" i="57" s="1"/>
  <c r="C67" i="57"/>
  <c r="M67" i="57" s="1"/>
  <c r="S67" i="57" s="1"/>
  <c r="C68" i="57"/>
  <c r="M68" i="57" s="1"/>
  <c r="S68" i="57" s="1"/>
  <c r="C69" i="57"/>
  <c r="M69" i="57" s="1"/>
  <c r="S69" i="57" s="1"/>
  <c r="C70" i="57"/>
  <c r="M70" i="57" s="1"/>
  <c r="S70" i="57" s="1"/>
  <c r="C71" i="57"/>
  <c r="M71" i="57" s="1"/>
  <c r="S71" i="57" s="1"/>
  <c r="C72" i="57"/>
  <c r="M72" i="57" s="1"/>
  <c r="S72" i="57" s="1"/>
  <c r="C73" i="57"/>
  <c r="M73" i="57" s="1"/>
  <c r="S73" i="57" s="1"/>
  <c r="C74" i="57"/>
  <c r="M74" i="57" s="1"/>
  <c r="S74" i="57" s="1"/>
  <c r="C75" i="57"/>
  <c r="M75" i="57" s="1"/>
  <c r="S75" i="57" s="1"/>
  <c r="C76" i="57"/>
  <c r="M76" i="57" s="1"/>
  <c r="S76" i="57" s="1"/>
  <c r="C77" i="57"/>
  <c r="M77" i="57" s="1"/>
  <c r="S77" i="57" s="1"/>
  <c r="C78" i="57"/>
  <c r="M78" i="57" s="1"/>
  <c r="S78" i="57" s="1"/>
  <c r="C79" i="57"/>
  <c r="M79" i="57" s="1"/>
  <c r="S79" i="57" s="1"/>
  <c r="C80" i="57"/>
  <c r="M80" i="57" s="1"/>
  <c r="S80" i="57" s="1"/>
  <c r="C81" i="57"/>
  <c r="M81" i="57" s="1"/>
  <c r="S81" i="57" s="1"/>
  <c r="C82" i="57"/>
  <c r="M82" i="57" s="1"/>
  <c r="S82" i="57" s="1"/>
  <c r="C83" i="57"/>
  <c r="M83" i="57" s="1"/>
  <c r="S83" i="57" s="1"/>
  <c r="C84" i="57"/>
  <c r="M84" i="57" s="1"/>
  <c r="S84" i="57" s="1"/>
  <c r="C85" i="57"/>
  <c r="M85" i="57" s="1"/>
  <c r="S85" i="57" s="1"/>
  <c r="C86" i="57"/>
  <c r="M86" i="57" s="1"/>
  <c r="S86" i="57" s="1"/>
  <c r="C87" i="57"/>
  <c r="M87" i="57" s="1"/>
  <c r="S87" i="57" s="1"/>
  <c r="C88" i="57"/>
  <c r="M88" i="57" s="1"/>
  <c r="S88" i="57" s="1"/>
  <c r="C89" i="57"/>
  <c r="M89" i="57" s="1"/>
  <c r="S89" i="57" s="1"/>
  <c r="C90" i="57"/>
  <c r="M90" i="57" s="1"/>
  <c r="S90" i="57" s="1"/>
  <c r="C91" i="57"/>
  <c r="M91" i="57" s="1"/>
  <c r="S91" i="57" s="1"/>
  <c r="C92" i="57"/>
  <c r="M92" i="57" s="1"/>
  <c r="S92" i="57" s="1"/>
  <c r="C93" i="57"/>
  <c r="M93" i="57" s="1"/>
  <c r="S93" i="57" s="1"/>
  <c r="C94" i="57"/>
  <c r="M94" i="57" s="1"/>
  <c r="S94" i="57" s="1"/>
  <c r="C95" i="57"/>
  <c r="M95" i="57" s="1"/>
  <c r="S95" i="57" s="1"/>
  <c r="C96" i="57"/>
  <c r="M96" i="57" s="1"/>
  <c r="S96" i="57" s="1"/>
  <c r="C97" i="57"/>
  <c r="M97" i="57" s="1"/>
  <c r="S97" i="57" s="1"/>
  <c r="C98" i="57"/>
  <c r="M98" i="57" s="1"/>
  <c r="S98" i="57" s="1"/>
  <c r="C99" i="57"/>
  <c r="M99" i="57" s="1"/>
  <c r="S99" i="57" s="1"/>
  <c r="C100" i="57"/>
  <c r="M100" i="57" s="1"/>
  <c r="S100" i="57" s="1"/>
  <c r="C101" i="57"/>
  <c r="M101" i="57" s="1"/>
  <c r="S101" i="57" s="1"/>
  <c r="C102" i="57"/>
  <c r="M102" i="57" s="1"/>
  <c r="S102" i="57" s="1"/>
  <c r="C103" i="57"/>
  <c r="M103" i="57" s="1"/>
  <c r="S103" i="57" s="1"/>
  <c r="C104" i="57"/>
  <c r="M104" i="57" s="1"/>
  <c r="S104" i="57" s="1"/>
  <c r="C105" i="57"/>
  <c r="M105" i="57" s="1"/>
  <c r="S105" i="57" s="1"/>
  <c r="C106" i="57"/>
  <c r="M106" i="57" s="1"/>
  <c r="S106" i="57" s="1"/>
  <c r="C107" i="57"/>
  <c r="M107" i="57" s="1"/>
  <c r="S107" i="57" s="1"/>
  <c r="C108" i="57"/>
  <c r="M108" i="57" s="1"/>
  <c r="S108" i="57" s="1"/>
  <c r="C109" i="57"/>
  <c r="M109" i="57" s="1"/>
  <c r="S109" i="57" s="1"/>
  <c r="C110" i="57"/>
  <c r="M110" i="57" s="1"/>
  <c r="S110" i="57" s="1"/>
  <c r="C111" i="57"/>
  <c r="M111" i="57" s="1"/>
  <c r="S111" i="57" s="1"/>
  <c r="C112" i="57"/>
  <c r="M112" i="57" s="1"/>
  <c r="S112" i="57" s="1"/>
  <c r="C113" i="57"/>
  <c r="M113" i="57" s="1"/>
  <c r="S113" i="57" s="1"/>
  <c r="C114" i="57"/>
  <c r="M114" i="57" s="1"/>
  <c r="S114" i="57" s="1"/>
  <c r="C115" i="57"/>
  <c r="M115" i="57" s="1"/>
  <c r="S115" i="57" s="1"/>
  <c r="C116" i="57"/>
  <c r="M116" i="57" s="1"/>
  <c r="S116" i="57" s="1"/>
  <c r="C117" i="57"/>
  <c r="M117" i="57" s="1"/>
  <c r="S117" i="57" s="1"/>
  <c r="C118" i="57"/>
  <c r="M118" i="57" s="1"/>
  <c r="S118" i="57" s="1"/>
  <c r="C119" i="57"/>
  <c r="M119" i="57" s="1"/>
  <c r="S119" i="57" s="1"/>
  <c r="C120" i="57"/>
  <c r="M120" i="57" s="1"/>
  <c r="S120" i="57" s="1"/>
  <c r="C121" i="57"/>
  <c r="M121" i="57" s="1"/>
  <c r="S121" i="57" s="1"/>
  <c r="C122" i="57"/>
  <c r="M122" i="57" s="1"/>
  <c r="S122" i="57" s="1"/>
  <c r="C123" i="57"/>
  <c r="M123" i="57" s="1"/>
  <c r="S123" i="57" s="1"/>
  <c r="C124" i="57"/>
  <c r="M124" i="57" s="1"/>
  <c r="S124" i="57" s="1"/>
  <c r="C125" i="57"/>
  <c r="M125" i="57" s="1"/>
  <c r="S125" i="57" s="1"/>
  <c r="C126" i="57"/>
  <c r="M126" i="57" s="1"/>
  <c r="S126" i="57" s="1"/>
  <c r="C127" i="57"/>
  <c r="M127" i="57" s="1"/>
  <c r="S127" i="57" s="1"/>
  <c r="C128" i="57"/>
  <c r="M128" i="57" s="1"/>
  <c r="S128" i="57" s="1"/>
  <c r="C129" i="57"/>
  <c r="M129" i="57" s="1"/>
  <c r="S129" i="57" s="1"/>
  <c r="C130" i="57"/>
  <c r="M130" i="57" s="1"/>
  <c r="S130" i="57" s="1"/>
  <c r="C131" i="57"/>
  <c r="M131" i="57" s="1"/>
  <c r="S131" i="57" s="1"/>
  <c r="C132" i="57"/>
  <c r="M132" i="57" s="1"/>
  <c r="S132" i="57" s="1"/>
  <c r="C133" i="57"/>
  <c r="M133" i="57" s="1"/>
  <c r="S133" i="57" s="1"/>
  <c r="C134" i="57"/>
  <c r="M134" i="57" s="1"/>
  <c r="S134" i="57" s="1"/>
  <c r="C135" i="57"/>
  <c r="M135" i="57" s="1"/>
  <c r="S135" i="57" s="1"/>
  <c r="C136" i="57"/>
  <c r="M136" i="57" s="1"/>
  <c r="S136" i="57" s="1"/>
  <c r="C137" i="57"/>
  <c r="M137" i="57" s="1"/>
  <c r="S137" i="57" s="1"/>
  <c r="C138" i="57"/>
  <c r="M138" i="57" s="1"/>
  <c r="S138" i="57" s="1"/>
  <c r="C139" i="57"/>
  <c r="M139" i="57" s="1"/>
  <c r="S139" i="57" s="1"/>
  <c r="C140" i="57"/>
  <c r="M140" i="57" s="1"/>
  <c r="S140" i="57" s="1"/>
  <c r="C141" i="57"/>
  <c r="M141" i="57" s="1"/>
  <c r="S141" i="57" s="1"/>
  <c r="C142" i="57"/>
  <c r="M142" i="57" s="1"/>
  <c r="S142" i="57" s="1"/>
  <c r="C143" i="57"/>
  <c r="M143" i="57" s="1"/>
  <c r="S143" i="57" s="1"/>
  <c r="C144" i="57"/>
  <c r="M144" i="57" s="1"/>
  <c r="S144" i="57" s="1"/>
  <c r="C145" i="57"/>
  <c r="M145" i="57" s="1"/>
  <c r="S145" i="57" s="1"/>
  <c r="C146" i="57"/>
  <c r="M146" i="57" s="1"/>
  <c r="S146" i="57" s="1"/>
  <c r="C147" i="57"/>
  <c r="M147" i="57" s="1"/>
  <c r="S147" i="57" s="1"/>
  <c r="C148" i="57"/>
  <c r="M148" i="57" s="1"/>
  <c r="S148" i="57" s="1"/>
  <c r="C149" i="57"/>
  <c r="M149" i="57" s="1"/>
  <c r="S149" i="57" s="1"/>
  <c r="C150" i="57"/>
  <c r="M150" i="57" s="1"/>
  <c r="S150" i="57" s="1"/>
  <c r="C151" i="57"/>
  <c r="M151" i="57" s="1"/>
  <c r="S151" i="57" s="1"/>
  <c r="C152" i="57"/>
  <c r="M152" i="57" s="1"/>
  <c r="S152" i="57" s="1"/>
  <c r="C153" i="57"/>
  <c r="M153" i="57" s="1"/>
  <c r="S153" i="57" s="1"/>
  <c r="C154" i="57"/>
  <c r="M154" i="57" s="1"/>
  <c r="S154" i="57" s="1"/>
  <c r="C155" i="57"/>
  <c r="M155" i="57" s="1"/>
  <c r="S155" i="57" s="1"/>
  <c r="C156" i="57"/>
  <c r="M156" i="57" s="1"/>
  <c r="S156" i="57" s="1"/>
  <c r="C157" i="57"/>
  <c r="M157" i="57" s="1"/>
  <c r="S157" i="57" s="1"/>
  <c r="C158" i="57"/>
  <c r="M158" i="57" s="1"/>
  <c r="S158" i="57" s="1"/>
  <c r="C159" i="57"/>
  <c r="M159" i="57" s="1"/>
  <c r="S159" i="57" s="1"/>
  <c r="C160" i="57"/>
  <c r="M160" i="57" s="1"/>
  <c r="S160" i="57" s="1"/>
  <c r="C161" i="57"/>
  <c r="M161" i="57" s="1"/>
  <c r="S161" i="57" s="1"/>
  <c r="C162" i="57"/>
  <c r="M162" i="57" s="1"/>
  <c r="S162" i="57" s="1"/>
  <c r="C163" i="57"/>
  <c r="M163" i="57" s="1"/>
  <c r="S163" i="57" s="1"/>
  <c r="C164" i="57"/>
  <c r="M164" i="57" s="1"/>
  <c r="S164" i="57" s="1"/>
  <c r="C165" i="57"/>
  <c r="M165" i="57" s="1"/>
  <c r="S165" i="57" s="1"/>
  <c r="C166" i="57"/>
  <c r="M166" i="57" s="1"/>
  <c r="S166" i="57" s="1"/>
  <c r="C167" i="57"/>
  <c r="M167" i="57" s="1"/>
  <c r="S167" i="57" s="1"/>
  <c r="C168" i="57"/>
  <c r="M168" i="57" s="1"/>
  <c r="S168" i="57" s="1"/>
  <c r="C169" i="57"/>
  <c r="M169" i="57" s="1"/>
  <c r="S169" i="57" s="1"/>
  <c r="C170" i="57"/>
  <c r="M170" i="57" s="1"/>
  <c r="S170" i="57" s="1"/>
  <c r="C171" i="57"/>
  <c r="M171" i="57" s="1"/>
  <c r="S171" i="57" s="1"/>
  <c r="C172" i="57"/>
  <c r="M172" i="57" s="1"/>
  <c r="S172" i="57" s="1"/>
  <c r="C173" i="57"/>
  <c r="M173" i="57" s="1"/>
  <c r="S173" i="57" s="1"/>
  <c r="C174" i="57"/>
  <c r="M174" i="57" s="1"/>
  <c r="S174" i="57" s="1"/>
  <c r="C175" i="57"/>
  <c r="M175" i="57" s="1"/>
  <c r="S175" i="57" s="1"/>
  <c r="C176" i="57"/>
  <c r="M176" i="57" s="1"/>
  <c r="S176" i="57" s="1"/>
  <c r="C177" i="57"/>
  <c r="M177" i="57" s="1"/>
  <c r="S177" i="57" s="1"/>
  <c r="C178" i="57"/>
  <c r="M178" i="57" s="1"/>
  <c r="S178" i="57" s="1"/>
  <c r="C179" i="57"/>
  <c r="M179" i="57" s="1"/>
  <c r="S179" i="57" s="1"/>
  <c r="C180" i="57"/>
  <c r="M180" i="57" s="1"/>
  <c r="S180" i="57" s="1"/>
  <c r="C181" i="57"/>
  <c r="M181" i="57" s="1"/>
  <c r="S181" i="57" s="1"/>
  <c r="C182" i="57"/>
  <c r="M182" i="57" s="1"/>
  <c r="S182" i="57" s="1"/>
  <c r="C183" i="57"/>
  <c r="M183" i="57" s="1"/>
  <c r="S183" i="57" s="1"/>
  <c r="C184" i="57"/>
  <c r="M184" i="57" s="1"/>
  <c r="S184" i="57" s="1"/>
  <c r="C185" i="57"/>
  <c r="M185" i="57" s="1"/>
  <c r="S185" i="57" s="1"/>
  <c r="C186" i="57"/>
  <c r="M186" i="57" s="1"/>
  <c r="S186" i="57" s="1"/>
  <c r="C187" i="57"/>
  <c r="M187" i="57" s="1"/>
  <c r="S187" i="57" s="1"/>
  <c r="C188" i="57"/>
  <c r="M188" i="57" s="1"/>
  <c r="S188" i="57" s="1"/>
  <c r="C189" i="57"/>
  <c r="M189" i="57" s="1"/>
  <c r="S189" i="57" s="1"/>
  <c r="C190" i="57"/>
  <c r="M190" i="57" s="1"/>
  <c r="S190" i="57" s="1"/>
  <c r="C191" i="57"/>
  <c r="M191" i="57" s="1"/>
  <c r="S191" i="57" s="1"/>
  <c r="C192" i="57"/>
  <c r="M192" i="57" s="1"/>
  <c r="S192" i="57" s="1"/>
  <c r="C193" i="57"/>
  <c r="M193" i="57" s="1"/>
  <c r="S193" i="57" s="1"/>
  <c r="C194" i="57"/>
  <c r="M194" i="57" s="1"/>
  <c r="S194" i="57" s="1"/>
  <c r="C195" i="57"/>
  <c r="M195" i="57" s="1"/>
  <c r="S195" i="57" s="1"/>
  <c r="C196" i="57"/>
  <c r="M196" i="57" s="1"/>
  <c r="S196" i="57" s="1"/>
  <c r="C197" i="57"/>
  <c r="M197" i="57" s="1"/>
  <c r="S197" i="57" s="1"/>
  <c r="C198" i="57"/>
  <c r="M198" i="57" s="1"/>
  <c r="S198" i="57" s="1"/>
  <c r="C199" i="57"/>
  <c r="M199" i="57" s="1"/>
  <c r="S199" i="57" s="1"/>
  <c r="C200" i="57"/>
  <c r="M200" i="57" s="1"/>
  <c r="S200" i="57" s="1"/>
  <c r="C201" i="57"/>
  <c r="M201" i="57" s="1"/>
  <c r="S201" i="57" s="1"/>
  <c r="C202" i="57"/>
  <c r="M202" i="57" s="1"/>
  <c r="S202" i="57" s="1"/>
  <c r="B4" i="57"/>
  <c r="B5" i="57"/>
  <c r="B6" i="57"/>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34" i="57"/>
  <c r="B35" i="57"/>
  <c r="B36" i="57"/>
  <c r="B37" i="57"/>
  <c r="B38" i="57"/>
  <c r="B39" i="57"/>
  <c r="B40" i="57"/>
  <c r="B41" i="57"/>
  <c r="B42" i="57"/>
  <c r="B43"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B70" i="57"/>
  <c r="B71" i="57"/>
  <c r="B72" i="57"/>
  <c r="B73" i="57"/>
  <c r="B74" i="57"/>
  <c r="B75" i="57"/>
  <c r="B76" i="57"/>
  <c r="B77" i="57"/>
  <c r="B78" i="57"/>
  <c r="B79" i="57"/>
  <c r="B80" i="57"/>
  <c r="B81" i="57"/>
  <c r="B82" i="57"/>
  <c r="B83" i="57"/>
  <c r="B84" i="57"/>
  <c r="B85" i="57"/>
  <c r="B86" i="57"/>
  <c r="B87" i="57"/>
  <c r="B88" i="57"/>
  <c r="B89" i="57"/>
  <c r="B90" i="57"/>
  <c r="B91" i="57"/>
  <c r="B92" i="57"/>
  <c r="B93" i="57"/>
  <c r="B94" i="57"/>
  <c r="B95" i="57"/>
  <c r="B96" i="57"/>
  <c r="B97" i="57"/>
  <c r="B98" i="57"/>
  <c r="B99" i="57"/>
  <c r="B100" i="57"/>
  <c r="B101" i="57"/>
  <c r="B102" i="57"/>
  <c r="B103" i="57"/>
  <c r="B104" i="57"/>
  <c r="B105" i="57"/>
  <c r="B106" i="57"/>
  <c r="B107" i="57"/>
  <c r="B108" i="57"/>
  <c r="B109" i="57"/>
  <c r="B110" i="57"/>
  <c r="B111" i="57"/>
  <c r="B112" i="57"/>
  <c r="B113" i="57"/>
  <c r="B114" i="57"/>
  <c r="B115" i="57"/>
  <c r="B116" i="57"/>
  <c r="B117" i="57"/>
  <c r="B118" i="57"/>
  <c r="B119" i="57"/>
  <c r="B120" i="57"/>
  <c r="B121" i="57"/>
  <c r="B122" i="57"/>
  <c r="B123" i="57"/>
  <c r="B124" i="57"/>
  <c r="B125" i="57"/>
  <c r="B126" i="57"/>
  <c r="B127" i="57"/>
  <c r="B128" i="57"/>
  <c r="B129" i="57"/>
  <c r="B130" i="57"/>
  <c r="B131" i="57"/>
  <c r="B132" i="57"/>
  <c r="B133" i="57"/>
  <c r="B134" i="57"/>
  <c r="B135" i="57"/>
  <c r="B136" i="57"/>
  <c r="B137" i="57"/>
  <c r="B138" i="57"/>
  <c r="B139" i="57"/>
  <c r="B140" i="57"/>
  <c r="B141" i="57"/>
  <c r="B142" i="57"/>
  <c r="B143" i="57"/>
  <c r="B144" i="57"/>
  <c r="B145" i="57"/>
  <c r="B146" i="57"/>
  <c r="B147" i="57"/>
  <c r="B148" i="57"/>
  <c r="B149" i="57"/>
  <c r="B150" i="57"/>
  <c r="B151" i="57"/>
  <c r="B152" i="57"/>
  <c r="B153" i="57"/>
  <c r="B154" i="57"/>
  <c r="B155" i="57"/>
  <c r="B156" i="57"/>
  <c r="B157" i="57"/>
  <c r="B158" i="57"/>
  <c r="B159" i="57"/>
  <c r="B160" i="57"/>
  <c r="B161" i="57"/>
  <c r="B162" i="57"/>
  <c r="B163" i="57"/>
  <c r="B164" i="57"/>
  <c r="B165" i="57"/>
  <c r="B166" i="57"/>
  <c r="B167" i="57"/>
  <c r="B168" i="57"/>
  <c r="B169" i="57"/>
  <c r="B170" i="57"/>
  <c r="B171" i="57"/>
  <c r="B172" i="57"/>
  <c r="B173" i="57"/>
  <c r="B174" i="57"/>
  <c r="B175" i="57"/>
  <c r="B176" i="57"/>
  <c r="B177" i="57"/>
  <c r="B178" i="57"/>
  <c r="B179" i="57"/>
  <c r="B180" i="57"/>
  <c r="B181" i="57"/>
  <c r="B182" i="57"/>
  <c r="B183" i="57"/>
  <c r="B184" i="57"/>
  <c r="B185" i="57"/>
  <c r="B186" i="57"/>
  <c r="B187" i="57"/>
  <c r="B188" i="57"/>
  <c r="B189" i="57"/>
  <c r="B190" i="57"/>
  <c r="B191" i="57"/>
  <c r="B192" i="57"/>
  <c r="B193" i="57"/>
  <c r="B194" i="57"/>
  <c r="B195" i="57"/>
  <c r="B196" i="57"/>
  <c r="B197" i="57"/>
  <c r="B198" i="57"/>
  <c r="B199" i="57"/>
  <c r="B200" i="57"/>
  <c r="B201" i="57"/>
  <c r="B202" i="57"/>
  <c r="S3" i="57" l="1"/>
  <c r="F40" i="54" s="1"/>
  <c r="C20" i="54"/>
  <c r="AJ198" i="57"/>
  <c r="AJ190" i="57"/>
  <c r="AJ55" i="57"/>
  <c r="AJ114" i="57"/>
  <c r="AJ202" i="57"/>
  <c r="AJ201" i="57"/>
  <c r="AJ199" i="57"/>
  <c r="AJ158" i="57"/>
  <c r="AJ156" i="57"/>
  <c r="AJ138" i="57"/>
  <c r="AJ137" i="57"/>
  <c r="AJ135" i="57"/>
  <c r="AJ133" i="57"/>
  <c r="AJ129" i="57"/>
  <c r="AJ127" i="57"/>
  <c r="AJ126" i="57"/>
  <c r="AJ124" i="57"/>
  <c r="AJ123" i="57"/>
  <c r="AJ118" i="57"/>
  <c r="AJ117" i="57"/>
  <c r="AJ116" i="57"/>
  <c r="AJ115" i="57"/>
  <c r="AJ63" i="57"/>
  <c r="AJ60" i="57"/>
  <c r="AJ59" i="57"/>
  <c r="AJ57" i="57"/>
  <c r="AJ194" i="57"/>
  <c r="AJ188" i="57"/>
  <c r="AJ187" i="57"/>
  <c r="AJ182" i="57"/>
  <c r="AJ180" i="57"/>
  <c r="AJ179" i="57"/>
  <c r="AJ177" i="57"/>
  <c r="AJ175" i="57"/>
  <c r="AJ171" i="57"/>
  <c r="AJ170" i="57"/>
  <c r="AJ166" i="57"/>
  <c r="AJ165" i="57"/>
  <c r="AJ162" i="57"/>
  <c r="AJ161" i="57"/>
  <c r="AJ160" i="57"/>
  <c r="AJ159" i="57"/>
  <c r="AJ134" i="57"/>
  <c r="AJ132" i="57"/>
  <c r="AJ112" i="57"/>
  <c r="AJ108" i="57"/>
  <c r="AJ102" i="57"/>
  <c r="AJ101" i="57"/>
  <c r="AJ98" i="57"/>
  <c r="AJ97" i="57"/>
  <c r="AJ96" i="57"/>
  <c r="AJ95" i="57"/>
  <c r="AJ93" i="57"/>
  <c r="AJ89" i="57"/>
  <c r="AJ86" i="57"/>
  <c r="AJ85" i="57"/>
  <c r="AJ79" i="57"/>
  <c r="AJ78" i="57"/>
  <c r="AJ77" i="57"/>
  <c r="AJ76" i="57"/>
  <c r="AJ70" i="57"/>
  <c r="AJ157" i="57"/>
  <c r="AJ53" i="57"/>
  <c r="AJ47" i="57"/>
  <c r="AJ46" i="57"/>
  <c r="AJ44" i="57"/>
  <c r="AJ43" i="57"/>
  <c r="AJ41" i="57"/>
  <c r="AJ38" i="57"/>
  <c r="AJ37" i="57"/>
  <c r="AJ36" i="57"/>
  <c r="AJ35" i="57"/>
  <c r="AJ33" i="57"/>
  <c r="AJ28" i="57"/>
  <c r="AJ23" i="57"/>
  <c r="AJ22" i="57"/>
  <c r="AJ21" i="57"/>
  <c r="AJ15" i="57"/>
  <c r="AJ14" i="57"/>
  <c r="AJ13" i="57"/>
  <c r="AJ12" i="57"/>
  <c r="AJ11" i="57"/>
  <c r="AJ9" i="57"/>
  <c r="AJ5" i="57"/>
  <c r="AJ150" i="57"/>
  <c r="AJ146" i="57"/>
  <c r="AJ145" i="57"/>
  <c r="AJ143" i="57"/>
  <c r="AJ140" i="57"/>
  <c r="AJ139" i="57"/>
  <c r="AJ54" i="57"/>
  <c r="AJ52" i="57"/>
  <c r="AJ50" i="57"/>
  <c r="AJ48" i="57"/>
  <c r="AJ148" i="57"/>
  <c r="AJ87" i="57"/>
  <c r="AJ71" i="57"/>
  <c r="AJ106" i="57"/>
  <c r="AJ94" i="57"/>
  <c r="AJ92" i="57"/>
  <c r="AJ31" i="57"/>
  <c r="AJ178" i="57"/>
  <c r="AJ174" i="57"/>
  <c r="AJ68" i="57"/>
  <c r="AJ4" i="57"/>
  <c r="AJ3" i="57"/>
  <c r="AJ82" i="57"/>
  <c r="AJ196" i="57"/>
  <c r="AJ173" i="57"/>
  <c r="AJ169" i="57"/>
  <c r="AJ167" i="57"/>
  <c r="AJ154" i="57"/>
  <c r="AJ125" i="57"/>
  <c r="AJ110" i="57"/>
  <c r="AJ104" i="57"/>
  <c r="AJ45" i="57"/>
  <c r="AJ30" i="57"/>
  <c r="AJ7" i="57"/>
  <c r="AJ84" i="57"/>
  <c r="AJ186" i="57"/>
  <c r="AJ142" i="57"/>
  <c r="AJ100" i="57"/>
  <c r="AJ62" i="57"/>
  <c r="AJ39" i="57"/>
  <c r="AJ20" i="57"/>
  <c r="AJ16" i="57"/>
  <c r="AJ164" i="57"/>
  <c r="AJ122" i="57"/>
  <c r="AJ193" i="57"/>
  <c r="AJ191" i="57"/>
  <c r="AJ176" i="57"/>
  <c r="AJ172" i="57"/>
  <c r="AJ155" i="57"/>
  <c r="AJ149" i="57"/>
  <c r="AJ130" i="57"/>
  <c r="AJ113" i="57"/>
  <c r="AJ111" i="57"/>
  <c r="AJ107" i="57"/>
  <c r="AJ90" i="57"/>
  <c r="AJ75" i="57"/>
  <c r="AJ73" i="57"/>
  <c r="AJ69" i="57"/>
  <c r="AJ27" i="57"/>
  <c r="AJ25" i="57"/>
  <c r="AJ10" i="57"/>
  <c r="AJ6" i="57"/>
  <c r="AJ168" i="57"/>
  <c r="AJ147" i="57"/>
  <c r="AJ105" i="57"/>
  <c r="AJ103" i="57"/>
  <c r="AJ67" i="57"/>
  <c r="AJ65" i="57"/>
  <c r="AJ181" i="57"/>
  <c r="AJ58" i="57"/>
  <c r="AJ56" i="57"/>
  <c r="AJ26" i="57"/>
  <c r="AJ24" i="57"/>
  <c r="AJ189" i="57"/>
  <c r="AJ66" i="57"/>
  <c r="AJ64" i="57"/>
  <c r="AJ34" i="57"/>
  <c r="AJ32" i="57"/>
  <c r="AJ197" i="57"/>
  <c r="AJ195" i="57"/>
  <c r="AJ185" i="57"/>
  <c r="AJ183" i="57"/>
  <c r="AJ163" i="57"/>
  <c r="AJ153" i="57"/>
  <c r="AJ151" i="57"/>
  <c r="AJ141" i="57"/>
  <c r="AJ131" i="57"/>
  <c r="AJ121" i="57"/>
  <c r="AJ119" i="57"/>
  <c r="AJ109" i="57"/>
  <c r="AJ99" i="57"/>
  <c r="AJ91" i="57"/>
  <c r="AJ83" i="57"/>
  <c r="AJ81" i="57"/>
  <c r="AJ74" i="57"/>
  <c r="AJ72" i="57"/>
  <c r="AJ61" i="57"/>
  <c r="AJ51" i="57"/>
  <c r="AJ49" i="57"/>
  <c r="AJ42" i="57"/>
  <c r="AJ40" i="57"/>
  <c r="AJ29" i="57"/>
  <c r="AJ19" i="57"/>
  <c r="AJ18" i="57"/>
  <c r="AJ17" i="57"/>
  <c r="AJ8" i="57"/>
  <c r="T182" i="57"/>
  <c r="U182" i="57"/>
  <c r="W182" i="57"/>
  <c r="V182" i="57"/>
  <c r="T150" i="57"/>
  <c r="U150" i="57"/>
  <c r="W150" i="57"/>
  <c r="V150" i="57"/>
  <c r="T126" i="57"/>
  <c r="U126" i="57"/>
  <c r="V126" i="57"/>
  <c r="W126" i="57"/>
  <c r="V94" i="57"/>
  <c r="W94" i="57"/>
  <c r="T94" i="57"/>
  <c r="U94" i="57"/>
  <c r="V62" i="57"/>
  <c r="W62" i="57"/>
  <c r="T62" i="57"/>
  <c r="U62" i="57"/>
  <c r="V46" i="57"/>
  <c r="W46" i="57"/>
  <c r="T46" i="57"/>
  <c r="U46" i="57"/>
  <c r="U22" i="57"/>
  <c r="V22" i="57"/>
  <c r="W22" i="57"/>
  <c r="T22" i="57"/>
  <c r="V197" i="57"/>
  <c r="W197" i="57"/>
  <c r="T197" i="57"/>
  <c r="U197" i="57"/>
  <c r="V165" i="57"/>
  <c r="W165" i="57"/>
  <c r="T165" i="57"/>
  <c r="U165" i="57"/>
  <c r="V125" i="57"/>
  <c r="W125" i="57"/>
  <c r="T125" i="57"/>
  <c r="U125" i="57"/>
  <c r="T93" i="57"/>
  <c r="U93" i="57"/>
  <c r="V93" i="57"/>
  <c r="W93" i="57"/>
  <c r="T61" i="57"/>
  <c r="U61" i="57"/>
  <c r="V61" i="57"/>
  <c r="W61" i="57"/>
  <c r="W21" i="57"/>
  <c r="U21" i="57"/>
  <c r="V21" i="57"/>
  <c r="T21" i="57"/>
  <c r="V157" i="57"/>
  <c r="W157" i="57"/>
  <c r="T157" i="57"/>
  <c r="U157" i="57"/>
  <c r="V100" i="57"/>
  <c r="W100" i="57"/>
  <c r="T100" i="57"/>
  <c r="U100" i="57"/>
  <c r="U28" i="57"/>
  <c r="V28" i="57"/>
  <c r="W28" i="57"/>
  <c r="T28" i="57"/>
  <c r="T198" i="57"/>
  <c r="U198" i="57"/>
  <c r="W198" i="57"/>
  <c r="V198" i="57"/>
  <c r="T166" i="57"/>
  <c r="U166" i="57"/>
  <c r="W166" i="57"/>
  <c r="V166" i="57"/>
  <c r="T134" i="57"/>
  <c r="U134" i="57"/>
  <c r="V134" i="57"/>
  <c r="W134" i="57"/>
  <c r="V110" i="57"/>
  <c r="W110" i="57"/>
  <c r="T110" i="57"/>
  <c r="U110" i="57"/>
  <c r="V70" i="57"/>
  <c r="W70" i="57"/>
  <c r="T70" i="57"/>
  <c r="U70" i="57"/>
  <c r="U6" i="57"/>
  <c r="V6" i="57"/>
  <c r="W6" i="57"/>
  <c r="T6" i="57"/>
  <c r="V189" i="57"/>
  <c r="W189" i="57"/>
  <c r="T189" i="57"/>
  <c r="U189" i="57"/>
  <c r="V149" i="57"/>
  <c r="W149" i="57"/>
  <c r="T149" i="57"/>
  <c r="U149" i="57"/>
  <c r="T117" i="57"/>
  <c r="U117" i="57"/>
  <c r="V117" i="57"/>
  <c r="W117" i="57"/>
  <c r="T77" i="57"/>
  <c r="U77" i="57"/>
  <c r="V77" i="57"/>
  <c r="W77" i="57"/>
  <c r="T45" i="57"/>
  <c r="U45" i="57"/>
  <c r="V45" i="57"/>
  <c r="W45" i="57"/>
  <c r="W5" i="57"/>
  <c r="U5" i="57"/>
  <c r="V5" i="57"/>
  <c r="T5" i="57"/>
  <c r="T196" i="57"/>
  <c r="U196" i="57"/>
  <c r="W196" i="57"/>
  <c r="V196" i="57"/>
  <c r="T172" i="57"/>
  <c r="U172" i="57"/>
  <c r="W172" i="57"/>
  <c r="V172" i="57"/>
  <c r="T148" i="57"/>
  <c r="U148" i="57"/>
  <c r="V148" i="57"/>
  <c r="W148" i="57"/>
  <c r="T124" i="57"/>
  <c r="U124" i="57"/>
  <c r="V124" i="57"/>
  <c r="W124" i="57"/>
  <c r="V108" i="57"/>
  <c r="W108" i="57"/>
  <c r="T108" i="57"/>
  <c r="U108" i="57"/>
  <c r="V76" i="57"/>
  <c r="W76" i="57"/>
  <c r="T76" i="57"/>
  <c r="U76" i="57"/>
  <c r="V60" i="57"/>
  <c r="W60" i="57"/>
  <c r="T60" i="57"/>
  <c r="U60" i="57"/>
  <c r="V44" i="57"/>
  <c r="W44" i="57"/>
  <c r="T44" i="57"/>
  <c r="U44" i="57"/>
  <c r="U20" i="57"/>
  <c r="V20" i="57"/>
  <c r="W20" i="57"/>
  <c r="T20" i="57"/>
  <c r="U3" i="57"/>
  <c r="T3" i="57"/>
  <c r="W3" i="57"/>
  <c r="V3" i="57"/>
  <c r="V195" i="57"/>
  <c r="W195" i="57"/>
  <c r="T195" i="57"/>
  <c r="U195" i="57"/>
  <c r="V187" i="57"/>
  <c r="W187" i="57"/>
  <c r="T187" i="57"/>
  <c r="U187" i="57"/>
  <c r="V179" i="57"/>
  <c r="W179" i="57"/>
  <c r="T179" i="57"/>
  <c r="U179" i="57"/>
  <c r="V171" i="57"/>
  <c r="W171" i="57"/>
  <c r="T171" i="57"/>
  <c r="U171" i="57"/>
  <c r="V163" i="57"/>
  <c r="W163" i="57"/>
  <c r="T163" i="57"/>
  <c r="U163" i="57"/>
  <c r="V155" i="57"/>
  <c r="W155" i="57"/>
  <c r="T155" i="57"/>
  <c r="U155" i="57"/>
  <c r="V147" i="57"/>
  <c r="W147" i="57"/>
  <c r="T147" i="57"/>
  <c r="U147" i="57"/>
  <c r="V139" i="57"/>
  <c r="W139" i="57"/>
  <c r="T139" i="57"/>
  <c r="U139" i="57"/>
  <c r="V131" i="57"/>
  <c r="W131" i="57"/>
  <c r="T131" i="57"/>
  <c r="U131" i="57"/>
  <c r="V123" i="57"/>
  <c r="W123" i="57"/>
  <c r="T123" i="57"/>
  <c r="U123" i="57"/>
  <c r="V115" i="57"/>
  <c r="W115" i="57"/>
  <c r="T115" i="57"/>
  <c r="U115" i="57"/>
  <c r="V107" i="57"/>
  <c r="W107" i="57"/>
  <c r="T107" i="57"/>
  <c r="U107" i="57"/>
  <c r="V99" i="57"/>
  <c r="W99" i="57"/>
  <c r="T99" i="57"/>
  <c r="U99" i="57"/>
  <c r="V91" i="57"/>
  <c r="W91" i="57"/>
  <c r="T91" i="57"/>
  <c r="U91" i="57"/>
  <c r="V83" i="57"/>
  <c r="W83" i="57"/>
  <c r="T83" i="57"/>
  <c r="U83" i="57"/>
  <c r="V75" i="57"/>
  <c r="W75" i="57"/>
  <c r="T75" i="57"/>
  <c r="U75" i="57"/>
  <c r="V67" i="57"/>
  <c r="W67" i="57"/>
  <c r="T67" i="57"/>
  <c r="U67" i="57"/>
  <c r="V59" i="57"/>
  <c r="W59" i="57"/>
  <c r="T59" i="57"/>
  <c r="U59" i="57"/>
  <c r="V51" i="57"/>
  <c r="W51" i="57"/>
  <c r="T51" i="57"/>
  <c r="U51" i="57"/>
  <c r="V43" i="57"/>
  <c r="W43" i="57"/>
  <c r="T43" i="57"/>
  <c r="U43" i="57"/>
  <c r="V35" i="57"/>
  <c r="W35" i="57"/>
  <c r="T35" i="57"/>
  <c r="U35" i="57"/>
  <c r="W27" i="57"/>
  <c r="T27" i="57"/>
  <c r="U27" i="57"/>
  <c r="V27" i="57"/>
  <c r="W19" i="57"/>
  <c r="T19" i="57"/>
  <c r="U19" i="57"/>
  <c r="V19" i="57"/>
  <c r="W11" i="57"/>
  <c r="T11" i="57"/>
  <c r="U11" i="57"/>
  <c r="V11" i="57"/>
  <c r="T202" i="57"/>
  <c r="U202" i="57"/>
  <c r="W202" i="57"/>
  <c r="V202" i="57"/>
  <c r="T194" i="57"/>
  <c r="U194" i="57"/>
  <c r="W194" i="57"/>
  <c r="V194" i="57"/>
  <c r="T186" i="57"/>
  <c r="U186" i="57"/>
  <c r="W186" i="57"/>
  <c r="V186" i="57"/>
  <c r="T178" i="57"/>
  <c r="U178" i="57"/>
  <c r="W178" i="57"/>
  <c r="V178" i="57"/>
  <c r="T170" i="57"/>
  <c r="U170" i="57"/>
  <c r="W170" i="57"/>
  <c r="V170" i="57"/>
  <c r="T162" i="57"/>
  <c r="U162" i="57"/>
  <c r="W162" i="57"/>
  <c r="V162" i="57"/>
  <c r="T154" i="57"/>
  <c r="U154" i="57"/>
  <c r="W154" i="57"/>
  <c r="V154" i="57"/>
  <c r="T146" i="57"/>
  <c r="U146" i="57"/>
  <c r="V146" i="57"/>
  <c r="W146" i="57"/>
  <c r="T138" i="57"/>
  <c r="U138" i="57"/>
  <c r="V138" i="57"/>
  <c r="W138" i="57"/>
  <c r="T130" i="57"/>
  <c r="U130" i="57"/>
  <c r="V130" i="57"/>
  <c r="W130" i="57"/>
  <c r="V122" i="57"/>
  <c r="W122" i="57"/>
  <c r="T122" i="57"/>
  <c r="U122" i="57"/>
  <c r="V114" i="57"/>
  <c r="W114" i="57"/>
  <c r="T114" i="57"/>
  <c r="U114" i="57"/>
  <c r="V106" i="57"/>
  <c r="W106" i="57"/>
  <c r="T106" i="57"/>
  <c r="U106" i="57"/>
  <c r="V98" i="57"/>
  <c r="W98" i="57"/>
  <c r="T98" i="57"/>
  <c r="U98" i="57"/>
  <c r="V90" i="57"/>
  <c r="W90" i="57"/>
  <c r="T90" i="57"/>
  <c r="U90" i="57"/>
  <c r="V82" i="57"/>
  <c r="W82" i="57"/>
  <c r="T82" i="57"/>
  <c r="U82" i="57"/>
  <c r="V74" i="57"/>
  <c r="W74" i="57"/>
  <c r="T74" i="57"/>
  <c r="U74" i="57"/>
  <c r="V66" i="57"/>
  <c r="W66" i="57"/>
  <c r="T66" i="57"/>
  <c r="U66" i="57"/>
  <c r="V58" i="57"/>
  <c r="W58" i="57"/>
  <c r="T58" i="57"/>
  <c r="U58" i="57"/>
  <c r="V50" i="57"/>
  <c r="W50" i="57"/>
  <c r="T50" i="57"/>
  <c r="U50" i="57"/>
  <c r="V42" i="57"/>
  <c r="W42" i="57"/>
  <c r="T42" i="57"/>
  <c r="U42" i="57"/>
  <c r="V34" i="57"/>
  <c r="W34" i="57"/>
  <c r="T34" i="57"/>
  <c r="U34" i="57"/>
  <c r="U26" i="57"/>
  <c r="V26" i="57"/>
  <c r="W26" i="57"/>
  <c r="T26" i="57"/>
  <c r="U18" i="57"/>
  <c r="V18" i="57"/>
  <c r="W18" i="57"/>
  <c r="T18" i="57"/>
  <c r="U10" i="57"/>
  <c r="V10" i="57"/>
  <c r="W10" i="57"/>
  <c r="T10" i="57"/>
  <c r="T174" i="57"/>
  <c r="U174" i="57"/>
  <c r="W174" i="57"/>
  <c r="V174" i="57"/>
  <c r="T142" i="57"/>
  <c r="U142" i="57"/>
  <c r="V142" i="57"/>
  <c r="W142" i="57"/>
  <c r="V102" i="57"/>
  <c r="W102" i="57"/>
  <c r="T102" i="57"/>
  <c r="U102" i="57"/>
  <c r="V78" i="57"/>
  <c r="W78" i="57"/>
  <c r="T78" i="57"/>
  <c r="U78" i="57"/>
  <c r="U30" i="57"/>
  <c r="V30" i="57"/>
  <c r="W30" i="57"/>
  <c r="T30" i="57"/>
  <c r="V181" i="57"/>
  <c r="W181" i="57"/>
  <c r="T181" i="57"/>
  <c r="U181" i="57"/>
  <c r="V141" i="57"/>
  <c r="W141" i="57"/>
  <c r="T141" i="57"/>
  <c r="U141" i="57"/>
  <c r="T109" i="57"/>
  <c r="U109" i="57"/>
  <c r="V109" i="57"/>
  <c r="W109" i="57"/>
  <c r="T85" i="57"/>
  <c r="U85" i="57"/>
  <c r="V85" i="57"/>
  <c r="W85" i="57"/>
  <c r="T53" i="57"/>
  <c r="U53" i="57"/>
  <c r="V53" i="57"/>
  <c r="W53" i="57"/>
  <c r="W29" i="57"/>
  <c r="U29" i="57"/>
  <c r="V29" i="57"/>
  <c r="T29" i="57"/>
  <c r="T188" i="57"/>
  <c r="U188" i="57"/>
  <c r="W188" i="57"/>
  <c r="V188" i="57"/>
  <c r="T164" i="57"/>
  <c r="U164" i="57"/>
  <c r="W164" i="57"/>
  <c r="V164" i="57"/>
  <c r="T156" i="57"/>
  <c r="U156" i="57"/>
  <c r="W156" i="57"/>
  <c r="V156" i="57"/>
  <c r="T132" i="57"/>
  <c r="U132" i="57"/>
  <c r="V132" i="57"/>
  <c r="W132" i="57"/>
  <c r="V116" i="57"/>
  <c r="W116" i="57"/>
  <c r="T116" i="57"/>
  <c r="U116" i="57"/>
  <c r="V84" i="57"/>
  <c r="W84" i="57"/>
  <c r="T84" i="57"/>
  <c r="U84" i="57"/>
  <c r="V68" i="57"/>
  <c r="W68" i="57"/>
  <c r="T68" i="57"/>
  <c r="U68" i="57"/>
  <c r="V52" i="57"/>
  <c r="W52" i="57"/>
  <c r="T52" i="57"/>
  <c r="U52" i="57"/>
  <c r="V36" i="57"/>
  <c r="W36" i="57"/>
  <c r="T36" i="57"/>
  <c r="U36" i="57"/>
  <c r="U4" i="57"/>
  <c r="V4" i="57"/>
  <c r="W4" i="57"/>
  <c r="T4" i="57"/>
  <c r="V193" i="57"/>
  <c r="W193" i="57"/>
  <c r="T193" i="57"/>
  <c r="U193" i="57"/>
  <c r="V177" i="57"/>
  <c r="W177" i="57"/>
  <c r="T177" i="57"/>
  <c r="U177" i="57"/>
  <c r="V169" i="57"/>
  <c r="W169" i="57"/>
  <c r="T169" i="57"/>
  <c r="U169" i="57"/>
  <c r="V153" i="57"/>
  <c r="W153" i="57"/>
  <c r="T153" i="57"/>
  <c r="U153" i="57"/>
  <c r="V137" i="57"/>
  <c r="W137" i="57"/>
  <c r="T137" i="57"/>
  <c r="U137" i="57"/>
  <c r="V129" i="57"/>
  <c r="W129" i="57"/>
  <c r="T129" i="57"/>
  <c r="U129" i="57"/>
  <c r="T121" i="57"/>
  <c r="U121" i="57"/>
  <c r="V121" i="57"/>
  <c r="W121" i="57"/>
  <c r="T105" i="57"/>
  <c r="U105" i="57"/>
  <c r="V105" i="57"/>
  <c r="W105" i="57"/>
  <c r="T97" i="57"/>
  <c r="U97" i="57"/>
  <c r="V97" i="57"/>
  <c r="W97" i="57"/>
  <c r="T89" i="57"/>
  <c r="U89" i="57"/>
  <c r="V89" i="57"/>
  <c r="W89" i="57"/>
  <c r="T81" i="57"/>
  <c r="U81" i="57"/>
  <c r="V81" i="57"/>
  <c r="W81" i="57"/>
  <c r="T73" i="57"/>
  <c r="U73" i="57"/>
  <c r="V73" i="57"/>
  <c r="W73" i="57"/>
  <c r="T57" i="57"/>
  <c r="U57" i="57"/>
  <c r="V57" i="57"/>
  <c r="W57" i="57"/>
  <c r="T49" i="57"/>
  <c r="U49" i="57"/>
  <c r="V49" i="57"/>
  <c r="W49" i="57"/>
  <c r="T41" i="57"/>
  <c r="U41" i="57"/>
  <c r="V41" i="57"/>
  <c r="W41" i="57"/>
  <c r="T33" i="57"/>
  <c r="U33" i="57"/>
  <c r="V33" i="57"/>
  <c r="W33" i="57"/>
  <c r="W25" i="57"/>
  <c r="U25" i="57"/>
  <c r="V25" i="57"/>
  <c r="T25" i="57"/>
  <c r="W17" i="57"/>
  <c r="U17" i="57"/>
  <c r="V17" i="57"/>
  <c r="T17" i="57"/>
  <c r="W9" i="57"/>
  <c r="U9" i="57"/>
  <c r="V9" i="57"/>
  <c r="T9" i="57"/>
  <c r="T200" i="57"/>
  <c r="U200" i="57"/>
  <c r="W200" i="57"/>
  <c r="V200" i="57"/>
  <c r="T184" i="57"/>
  <c r="U184" i="57"/>
  <c r="W184" i="57"/>
  <c r="V184" i="57"/>
  <c r="T168" i="57"/>
  <c r="U168" i="57"/>
  <c r="W168" i="57"/>
  <c r="V168" i="57"/>
  <c r="T152" i="57"/>
  <c r="U152" i="57"/>
  <c r="W152" i="57"/>
  <c r="V152" i="57"/>
  <c r="T144" i="57"/>
  <c r="U144" i="57"/>
  <c r="V144" i="57"/>
  <c r="W144" i="57"/>
  <c r="T136" i="57"/>
  <c r="U136" i="57"/>
  <c r="V136" i="57"/>
  <c r="W136" i="57"/>
  <c r="V120" i="57"/>
  <c r="W120" i="57"/>
  <c r="T120" i="57"/>
  <c r="U120" i="57"/>
  <c r="V112" i="57"/>
  <c r="W112" i="57"/>
  <c r="T112" i="57"/>
  <c r="U112" i="57"/>
  <c r="V104" i="57"/>
  <c r="W104" i="57"/>
  <c r="T104" i="57"/>
  <c r="U104" i="57"/>
  <c r="V96" i="57"/>
  <c r="W96" i="57"/>
  <c r="T96" i="57"/>
  <c r="U96" i="57"/>
  <c r="V88" i="57"/>
  <c r="W88" i="57"/>
  <c r="T88" i="57"/>
  <c r="U88" i="57"/>
  <c r="V80" i="57"/>
  <c r="W80" i="57"/>
  <c r="T80" i="57"/>
  <c r="U80" i="57"/>
  <c r="V72" i="57"/>
  <c r="W72" i="57"/>
  <c r="T72" i="57"/>
  <c r="U72" i="57"/>
  <c r="V64" i="57"/>
  <c r="W64" i="57"/>
  <c r="T64" i="57"/>
  <c r="U64" i="57"/>
  <c r="V56" i="57"/>
  <c r="W56" i="57"/>
  <c r="T56" i="57"/>
  <c r="U56" i="57"/>
  <c r="V48" i="57"/>
  <c r="W48" i="57"/>
  <c r="T48" i="57"/>
  <c r="U48" i="57"/>
  <c r="V40" i="57"/>
  <c r="W40" i="57"/>
  <c r="T40" i="57"/>
  <c r="U40" i="57"/>
  <c r="U32" i="57"/>
  <c r="V32" i="57"/>
  <c r="W32" i="57"/>
  <c r="T32" i="57"/>
  <c r="U24" i="57"/>
  <c r="V24" i="57"/>
  <c r="W24" i="57"/>
  <c r="T24" i="57"/>
  <c r="U16" i="57"/>
  <c r="V16" i="57"/>
  <c r="W16" i="57"/>
  <c r="T16" i="57"/>
  <c r="U8" i="57"/>
  <c r="V8" i="57"/>
  <c r="W8" i="57"/>
  <c r="T8" i="57"/>
  <c r="T190" i="57"/>
  <c r="U190" i="57"/>
  <c r="W190" i="57"/>
  <c r="V190" i="57"/>
  <c r="T158" i="57"/>
  <c r="U158" i="57"/>
  <c r="W158" i="57"/>
  <c r="V158" i="57"/>
  <c r="V118" i="57"/>
  <c r="W118" i="57"/>
  <c r="T118" i="57"/>
  <c r="U118" i="57"/>
  <c r="V86" i="57"/>
  <c r="W86" i="57"/>
  <c r="T86" i="57"/>
  <c r="U86" i="57"/>
  <c r="V54" i="57"/>
  <c r="W54" i="57"/>
  <c r="T54" i="57"/>
  <c r="U54" i="57"/>
  <c r="V38" i="57"/>
  <c r="W38" i="57"/>
  <c r="T38" i="57"/>
  <c r="U38" i="57"/>
  <c r="U14" i="57"/>
  <c r="V14" i="57"/>
  <c r="W14" i="57"/>
  <c r="T14" i="57"/>
  <c r="V173" i="57"/>
  <c r="W173" i="57"/>
  <c r="T173" i="57"/>
  <c r="U173" i="57"/>
  <c r="V133" i="57"/>
  <c r="W133" i="57"/>
  <c r="T133" i="57"/>
  <c r="U133" i="57"/>
  <c r="T101" i="57"/>
  <c r="U101" i="57"/>
  <c r="V101" i="57"/>
  <c r="W101" i="57"/>
  <c r="T69" i="57"/>
  <c r="U69" i="57"/>
  <c r="V69" i="57"/>
  <c r="W69" i="57"/>
  <c r="T37" i="57"/>
  <c r="U37" i="57"/>
  <c r="V37" i="57"/>
  <c r="W37" i="57"/>
  <c r="W13" i="57"/>
  <c r="U13" i="57"/>
  <c r="V13" i="57"/>
  <c r="T13" i="57"/>
  <c r="T180" i="57"/>
  <c r="U180" i="57"/>
  <c r="W180" i="57"/>
  <c r="V180" i="57"/>
  <c r="T140" i="57"/>
  <c r="U140" i="57"/>
  <c r="V140" i="57"/>
  <c r="W140" i="57"/>
  <c r="V92" i="57"/>
  <c r="W92" i="57"/>
  <c r="T92" i="57"/>
  <c r="U92" i="57"/>
  <c r="U12" i="57"/>
  <c r="V12" i="57"/>
  <c r="W12" i="57"/>
  <c r="T12" i="57"/>
  <c r="V201" i="57"/>
  <c r="W201" i="57"/>
  <c r="T201" i="57"/>
  <c r="U201" i="57"/>
  <c r="V185" i="57"/>
  <c r="W185" i="57"/>
  <c r="T185" i="57"/>
  <c r="U185" i="57"/>
  <c r="V161" i="57"/>
  <c r="W161" i="57"/>
  <c r="T161" i="57"/>
  <c r="U161" i="57"/>
  <c r="V145" i="57"/>
  <c r="W145" i="57"/>
  <c r="T145" i="57"/>
  <c r="U145" i="57"/>
  <c r="T113" i="57"/>
  <c r="U113" i="57"/>
  <c r="V113" i="57"/>
  <c r="W113" i="57"/>
  <c r="T65" i="57"/>
  <c r="U65" i="57"/>
  <c r="V65" i="57"/>
  <c r="W65" i="57"/>
  <c r="T192" i="57"/>
  <c r="U192" i="57"/>
  <c r="W192" i="57"/>
  <c r="V192" i="57"/>
  <c r="T176" i="57"/>
  <c r="U176" i="57"/>
  <c r="W176" i="57"/>
  <c r="V176" i="57"/>
  <c r="T160" i="57"/>
  <c r="U160" i="57"/>
  <c r="W160" i="57"/>
  <c r="V160" i="57"/>
  <c r="T128" i="57"/>
  <c r="U128" i="57"/>
  <c r="V128" i="57"/>
  <c r="W128" i="57"/>
  <c r="V199" i="57"/>
  <c r="W199" i="57"/>
  <c r="T199" i="57"/>
  <c r="U199" i="57"/>
  <c r="V191" i="57"/>
  <c r="W191" i="57"/>
  <c r="T191" i="57"/>
  <c r="U191" i="57"/>
  <c r="V183" i="57"/>
  <c r="W183" i="57"/>
  <c r="T183" i="57"/>
  <c r="U183" i="57"/>
  <c r="V175" i="57"/>
  <c r="W175" i="57"/>
  <c r="T175" i="57"/>
  <c r="U175" i="57"/>
  <c r="V167" i="57"/>
  <c r="W167" i="57"/>
  <c r="T167" i="57"/>
  <c r="U167" i="57"/>
  <c r="V159" i="57"/>
  <c r="W159" i="57"/>
  <c r="T159" i="57"/>
  <c r="U159" i="57"/>
  <c r="V151" i="57"/>
  <c r="W151" i="57"/>
  <c r="T151" i="57"/>
  <c r="U151" i="57"/>
  <c r="V143" i="57"/>
  <c r="W143" i="57"/>
  <c r="T143" i="57"/>
  <c r="U143" i="57"/>
  <c r="V135" i="57"/>
  <c r="W135" i="57"/>
  <c r="T135" i="57"/>
  <c r="U135" i="57"/>
  <c r="V127" i="57"/>
  <c r="W127" i="57"/>
  <c r="T127" i="57"/>
  <c r="U127" i="57"/>
  <c r="T119" i="57"/>
  <c r="U119" i="57"/>
  <c r="V119" i="57"/>
  <c r="W119" i="57"/>
  <c r="T111" i="57"/>
  <c r="U111" i="57"/>
  <c r="V111" i="57"/>
  <c r="W111" i="57"/>
  <c r="T103" i="57"/>
  <c r="U103" i="57"/>
  <c r="V103" i="57"/>
  <c r="W103" i="57"/>
  <c r="T95" i="57"/>
  <c r="U95" i="57"/>
  <c r="V95" i="57"/>
  <c r="W95" i="57"/>
  <c r="T87" i="57"/>
  <c r="U87" i="57"/>
  <c r="V87" i="57"/>
  <c r="W87" i="57"/>
  <c r="T79" i="57"/>
  <c r="U79" i="57"/>
  <c r="V79" i="57"/>
  <c r="W79" i="57"/>
  <c r="T71" i="57"/>
  <c r="U71" i="57"/>
  <c r="V71" i="57"/>
  <c r="W71" i="57"/>
  <c r="T63" i="57"/>
  <c r="U63" i="57"/>
  <c r="V63" i="57"/>
  <c r="W63" i="57"/>
  <c r="T55" i="57"/>
  <c r="U55" i="57"/>
  <c r="V55" i="57"/>
  <c r="W55" i="57"/>
  <c r="T47" i="57"/>
  <c r="U47" i="57"/>
  <c r="V47" i="57"/>
  <c r="W47" i="57"/>
  <c r="T39" i="57"/>
  <c r="U39" i="57"/>
  <c r="V39" i="57"/>
  <c r="W39" i="57"/>
  <c r="T31" i="57"/>
  <c r="U31" i="57"/>
  <c r="V31" i="57"/>
  <c r="W31" i="57"/>
  <c r="W23" i="57"/>
  <c r="T23" i="57"/>
  <c r="U23" i="57"/>
  <c r="V23" i="57"/>
  <c r="W15" i="57"/>
  <c r="T15" i="57"/>
  <c r="U15" i="57"/>
  <c r="V15" i="57"/>
  <c r="W7" i="57"/>
  <c r="T7" i="57"/>
  <c r="U7" i="57"/>
  <c r="V7" i="57"/>
  <c r="AJ144" i="57"/>
  <c r="AJ184" i="57"/>
  <c r="AJ120" i="57"/>
  <c r="AJ80" i="57"/>
  <c r="AJ200" i="57"/>
  <c r="AJ136" i="57"/>
  <c r="AJ152" i="57"/>
  <c r="AJ192" i="57"/>
  <c r="AJ128" i="57"/>
  <c r="AJ88" i="57"/>
  <c r="C24" i="54" l="1"/>
  <c r="C19" i="54"/>
  <c r="X43" i="54" l="1"/>
  <c r="BR111" i="54"/>
  <c r="F4" i="54"/>
  <c r="F5" i="54"/>
  <c r="F6" i="54"/>
  <c r="F7" i="54"/>
  <c r="F8" i="54"/>
  <c r="F9" i="54"/>
  <c r="F10" i="54"/>
  <c r="F11" i="54"/>
  <c r="F12" i="54"/>
  <c r="F3" i="54"/>
  <c r="D19" i="54"/>
  <c r="BW111" i="54" l="1"/>
  <c r="CJ111" i="54"/>
  <c r="CI111" i="54"/>
  <c r="CA111" i="54"/>
  <c r="D26" i="54"/>
  <c r="D17" i="54"/>
  <c r="I31" i="34"/>
  <c r="D22" i="54" l="1"/>
  <c r="D23" i="54"/>
  <c r="D18" i="54"/>
  <c r="CG111" i="54"/>
  <c r="D21" i="54"/>
  <c r="CH111" i="54"/>
  <c r="D24" i="54"/>
  <c r="CK111" i="54"/>
  <c r="AF9" i="57"/>
  <c r="AF5" i="57"/>
  <c r="AF4" i="57"/>
  <c r="C25" i="54" l="1"/>
  <c r="D20" i="54"/>
  <c r="D25" i="54" l="1"/>
  <c r="E17" i="54" s="1"/>
  <c r="CL111" i="54"/>
  <c r="F17" i="54" l="1"/>
  <c r="CN111" i="54" s="1"/>
  <c r="CM111" i="54"/>
</calcChain>
</file>

<file path=xl/comments1.xml><?xml version="1.0" encoding="utf-8"?>
<comments xmlns="http://schemas.openxmlformats.org/spreadsheetml/2006/main">
  <authors>
    <author>Mendoza</author>
  </authors>
  <commentList>
    <comment ref="B1" authorId="0" shapeId="0">
      <text>
        <r>
          <rPr>
            <u/>
            <sz val="12"/>
            <color indexed="10"/>
            <rFont val="Tahoma"/>
            <family val="2"/>
          </rPr>
          <t>لطفاً كليه اطلاعات خواسته شده بصورت تايپي وارد شده و با توجه به برنامه نويسي هاي انجام شده جهت محاسبه امتياز شركت، از ورود اطلاعات بصورت Copy/Paste جداً خودداري نماييد. در غير اينصورت ممكن است امتياز شركت به صورت نادرست محاسبه شود.</t>
        </r>
        <r>
          <rPr>
            <sz val="9"/>
            <color indexed="81"/>
            <rFont val="Tahoma"/>
            <family val="2"/>
          </rPr>
          <t xml:space="preserve">
</t>
        </r>
      </text>
    </comment>
  </commentList>
</comments>
</file>

<file path=xl/comments2.xml><?xml version="1.0" encoding="utf-8"?>
<comments xmlns="http://schemas.openxmlformats.org/spreadsheetml/2006/main">
  <authors>
    <author>Mendoza</author>
  </authors>
  <commentList>
    <comment ref="B3" authorId="0" shapeId="0">
      <text>
        <r>
          <rPr>
            <u/>
            <sz val="12"/>
            <color indexed="10"/>
            <rFont val="Tahoma"/>
            <family val="2"/>
          </rPr>
          <t xml:space="preserve">
لطفاً كليه اطلاعات خواسته شده بصورت تايپي وارد شده و با توجه به برنامه نويسي هاي انجام شده جهت محاسبه امتياز شركت، از ورود اطلاعات بصورت Copy/Paste جداً خودداري نماييد. در غير اينصورت ممكن است امتياز شركت به صورت نادرست محاسبه شود.</t>
        </r>
      </text>
    </comment>
  </commentList>
</comments>
</file>

<file path=xl/comments3.xml><?xml version="1.0" encoding="utf-8"?>
<comments xmlns="http://schemas.openxmlformats.org/spreadsheetml/2006/main">
  <authors>
    <author>Mendoza</author>
  </authors>
  <commentList>
    <comment ref="B3" authorId="0" shapeId="0">
      <text>
        <r>
          <rPr>
            <b/>
            <u/>
            <sz val="18"/>
            <color indexed="10"/>
            <rFont val="Tahoma"/>
            <family val="2"/>
          </rPr>
          <t>در این قسمت ابتدا اطلاعات اعضای هیئت موسس/سهامدارن مجددا وارد شده و سپس اطلاعات بقیه اعضا پرسنل وارد گردد.</t>
        </r>
      </text>
    </comment>
  </commentList>
</comments>
</file>

<file path=xl/comments4.xml><?xml version="1.0" encoding="utf-8"?>
<comments xmlns="http://schemas.openxmlformats.org/spreadsheetml/2006/main">
  <authors>
    <author>Mendoza</author>
  </authors>
  <commentList>
    <comment ref="B3" authorId="0" shapeId="0">
      <text>
        <r>
          <rPr>
            <sz val="16"/>
            <color indexed="10"/>
            <rFont val="Tahoma"/>
            <family val="2"/>
          </rPr>
          <t>لطفاً كليه اطلاعات خواسته شده بصورت تايپي وارد شده و با توجه به برنامه نويسي هاي انجام شده جهت محاسبه امتياز شركت، از ورود اطلاعات بصورت Copy/Paste جداً خودداري نماييد. در غير اينصورت ممكن است امتياز شركت به صورت نادرست محاسبه شود.</t>
        </r>
        <r>
          <rPr>
            <sz val="9"/>
            <color indexed="81"/>
            <rFont val="Tahoma"/>
            <family val="2"/>
          </rPr>
          <t xml:space="preserve">
</t>
        </r>
      </text>
    </comment>
  </commentList>
</comments>
</file>

<file path=xl/sharedStrings.xml><?xml version="1.0" encoding="utf-8"?>
<sst xmlns="http://schemas.openxmlformats.org/spreadsheetml/2006/main" count="1081" uniqueCount="881">
  <si>
    <t>لیسانس</t>
  </si>
  <si>
    <t>ردیف</t>
  </si>
  <si>
    <t>بلی</t>
  </si>
  <si>
    <t>خیر</t>
  </si>
  <si>
    <t>نام و نام خانوادگی</t>
  </si>
  <si>
    <t>نوع شرکت</t>
  </si>
  <si>
    <t>با مسئولیت محدود</t>
  </si>
  <si>
    <t>سهامی خاص</t>
  </si>
  <si>
    <t>سهامی عام</t>
  </si>
  <si>
    <t>تعاونی</t>
  </si>
  <si>
    <t>شماره ثبت</t>
  </si>
  <si>
    <t>محل ثبت</t>
  </si>
  <si>
    <t>تاریخ اعتبار سمت</t>
  </si>
  <si>
    <t>کدملی</t>
  </si>
  <si>
    <t>حق امضا</t>
  </si>
  <si>
    <t>وضعیت نظام وظیفه</t>
  </si>
  <si>
    <t>نام شرکت</t>
  </si>
  <si>
    <t>شناسه ملی</t>
  </si>
  <si>
    <t>انجام شده یا معاف دائم</t>
  </si>
  <si>
    <t>نامشخص</t>
  </si>
  <si>
    <t>مدیرعامل</t>
  </si>
  <si>
    <t>رئیس هیئت مدیره</t>
  </si>
  <si>
    <t>عضو اصلی هیئت مدیره</t>
  </si>
  <si>
    <t>عضو علی البدل هیئت مدیره</t>
  </si>
  <si>
    <t>بازرس</t>
  </si>
  <si>
    <t>دارد</t>
  </si>
  <si>
    <t>ندارد</t>
  </si>
  <si>
    <t xml:space="preserve">آخرین مدرک تحصيلی </t>
  </si>
  <si>
    <t>نام دانشگاه</t>
  </si>
  <si>
    <t>نام دانشکده</t>
  </si>
  <si>
    <t>نام گروه</t>
  </si>
  <si>
    <t>مرتبه علمی</t>
  </si>
  <si>
    <t>مربی</t>
  </si>
  <si>
    <t>استادیار</t>
  </si>
  <si>
    <t>دانشیار</t>
  </si>
  <si>
    <t>استاد</t>
  </si>
  <si>
    <t>عنوان</t>
  </si>
  <si>
    <t>توضیحات</t>
  </si>
  <si>
    <t>مؤسسه</t>
  </si>
  <si>
    <t>تاریخ تأسیس</t>
  </si>
  <si>
    <t>تاریخ</t>
  </si>
  <si>
    <t>مرجع صادر کننده</t>
  </si>
  <si>
    <t>متوسط</t>
  </si>
  <si>
    <t>مرجع اعطا</t>
  </si>
  <si>
    <t>محور/زمینه</t>
  </si>
  <si>
    <t>پژوهشی</t>
  </si>
  <si>
    <t>مشمول می باشد</t>
  </si>
  <si>
    <t>مشمول نمی باشد</t>
  </si>
  <si>
    <t>کارفرما</t>
  </si>
  <si>
    <t>سایر</t>
  </si>
  <si>
    <t>شماره روزنامه ثبت</t>
  </si>
  <si>
    <t>آدرس ثبتی شرکت</t>
  </si>
  <si>
    <t>تاریخ روزنامه ثبت</t>
  </si>
  <si>
    <t>شماره آگهی ثبت</t>
  </si>
  <si>
    <t>موضوع فعالیت</t>
  </si>
  <si>
    <t>درصد سهام/سهم الشرکه</t>
  </si>
  <si>
    <t>نام و نام خانوادگی نماینده</t>
  </si>
  <si>
    <t>نوع ارتباط با دانشگاه تهران</t>
  </si>
  <si>
    <t>درصد</t>
  </si>
  <si>
    <t>مالکین</t>
  </si>
  <si>
    <t>اختیارات</t>
  </si>
  <si>
    <t>1. بخش مدیریت ارشد و اداره شرکت</t>
  </si>
  <si>
    <t>نام آخرین رشته تحصيلي</t>
  </si>
  <si>
    <t>اطلاعات اعضای حقیقی هیئت مؤسس/هیئت مدیره/سهامداران</t>
  </si>
  <si>
    <t>سمت در شرکت</t>
  </si>
  <si>
    <t>عضو عادی</t>
  </si>
  <si>
    <t>هیئت علمی دانشگاه تهران</t>
  </si>
  <si>
    <t>دانشجوی دانشگاه تهران</t>
  </si>
  <si>
    <t>کارمند دانشگاه تهران</t>
  </si>
  <si>
    <t>دانش آموخته دانشگاه تهران</t>
  </si>
  <si>
    <t>فعالیت 1</t>
  </si>
  <si>
    <t>فعالیت 2</t>
  </si>
  <si>
    <t>دکتری</t>
  </si>
  <si>
    <t>فوق لیسانس</t>
  </si>
  <si>
    <t>مهمترین تاییدیه، گواهینامه و استانداردهای کسب شده</t>
  </si>
  <si>
    <t>دو فعالیت اصلی که بیشترین وقت خود را  صرف آنها می نمایید (انتخاب نمایید)</t>
  </si>
  <si>
    <t>اطلاعات اعضای هیئت علمی دانشگاه</t>
  </si>
  <si>
    <t xml:space="preserve">نام و نام خانوادگی </t>
  </si>
  <si>
    <t>درصد سهام</t>
  </si>
  <si>
    <t xml:space="preserve">نام واحد سهامدار </t>
  </si>
  <si>
    <t>نوع ارتباط سهامداری با دانشگاه تهران</t>
  </si>
  <si>
    <t>سرمایه ثبتی (ریال)</t>
  </si>
  <si>
    <t>مبلغ سهام/سهم الشرکه (ریال)</t>
  </si>
  <si>
    <t>معاف</t>
  </si>
  <si>
    <t>غير معاف</t>
  </si>
  <si>
    <r>
      <t xml:space="preserve">تعداد ساعت همکاری در سال
</t>
    </r>
    <r>
      <rPr>
        <sz val="12"/>
        <rFont val="B Nazanin"/>
        <charset val="178"/>
      </rPr>
      <t>(حداكثر تعداد ساعت براي يك فرد تمام وقت 2000 ساعت مي باشد)</t>
    </r>
  </si>
  <si>
    <t>مدت مجوز</t>
  </si>
  <si>
    <t>نام محصولات/خدمات داراي تأييد دانش بنيان</t>
  </si>
  <si>
    <t>نوع تأييد دانش بنيان</t>
  </si>
  <si>
    <t>در صورت كسب تأييد دانش بنيان از معاونت علمي و فناوري رياست جمهوري، اين قسمت نيز تكميل گردد</t>
  </si>
  <si>
    <t>نام فرد/افراد تکمیل کننده اطلاعات</t>
  </si>
  <si>
    <t>تلفن همراه افراد تکمیل کننده اطلاعات جهت هماهنگی های بعدی</t>
  </si>
  <si>
    <t>محصول</t>
  </si>
  <si>
    <t>خدمت</t>
  </si>
  <si>
    <t>خدمات مهندسی</t>
  </si>
  <si>
    <t>خدمات معمولی</t>
  </si>
  <si>
    <t>نوع انعقاد
(شرکت مستقل، سه جانبه با پارک، انتقالی)</t>
  </si>
  <si>
    <t>شرکت مستقل</t>
  </si>
  <si>
    <t>سه جانبه با پارک</t>
  </si>
  <si>
    <t>انتقالی</t>
  </si>
  <si>
    <t>نمونه محصول</t>
  </si>
  <si>
    <t>مستندات علمی</t>
  </si>
  <si>
    <t>جنسیت</t>
  </si>
  <si>
    <t>مرد</t>
  </si>
  <si>
    <t>زن</t>
  </si>
  <si>
    <t xml:space="preserve">پست الکترونیکی افراد تکمیل کننده اطلاعات  جهت پيگيري ها و هماهنگی های بعدی </t>
  </si>
  <si>
    <t>اطلاعات اعضای حقوقی هیئت مؤسس/هیئت مدیره/سهامداران ( در صورتيكه سهامداران شركت، شخصيتهاي حقوقي هستند، تكميل شود)</t>
  </si>
  <si>
    <t>سال تولد
(مثال : 1359)</t>
  </si>
  <si>
    <t>تاریخ اعتبار سمت
(مثال: 13960412)</t>
  </si>
  <si>
    <t>حق امضاء</t>
  </si>
  <si>
    <t>فوق دیپلم</t>
  </si>
  <si>
    <t>ديپلم و پايين تر</t>
  </si>
  <si>
    <t>شناسه 140.1ف</t>
  </si>
  <si>
    <t>اطلاعات سهام ممتاز (در صورت وجود سهام ممتاز اين بخش تكميل شود)</t>
  </si>
  <si>
    <t>تاریخ دریافت
(مثال: 13960215)</t>
  </si>
  <si>
    <t>تاریخ شروع
(مثال:13960112)</t>
  </si>
  <si>
    <t>دانش بنیان تولیدی نوع 2</t>
  </si>
  <si>
    <t>تاريخ تأیید دانش بنيان*</t>
  </si>
  <si>
    <t xml:space="preserve">نام دانشگاه محل تحصیل </t>
  </si>
  <si>
    <t>تاریخ خاتمه
(مثال:13980229)</t>
  </si>
  <si>
    <t>نمایندگی در سایر کشورها</t>
  </si>
  <si>
    <t>نام کشور</t>
  </si>
  <si>
    <t>سطح بلوغ شرکت</t>
  </si>
  <si>
    <t>رشد</t>
  </si>
  <si>
    <t>پسارشد</t>
  </si>
  <si>
    <t>فرعی</t>
  </si>
  <si>
    <t>زياد</t>
  </si>
  <si>
    <t>كم</t>
  </si>
  <si>
    <t>بسيار كم</t>
  </si>
  <si>
    <t>بله</t>
  </si>
  <si>
    <t>وضعیت  بیمه
(برای قراردادهای خاتمه یافته)</t>
  </si>
  <si>
    <t>خروجی قرارداد
(محصول، نمونه محصول، خدمت، مستندات علمی)</t>
  </si>
  <si>
    <t>تاریخ اظهارنامه</t>
  </si>
  <si>
    <t>تاریخ ثبت نهایی</t>
  </si>
  <si>
    <t>نام و نام خانوادگی مخترع/مخترعین</t>
  </si>
  <si>
    <t>عنوان مخترع/ مخترعین</t>
  </si>
  <si>
    <t>مالک/مالکین</t>
  </si>
  <si>
    <t>سهم مالکین در صورت وجود</t>
  </si>
  <si>
    <t>حوزه تخصصی</t>
  </si>
  <si>
    <t xml:space="preserve">تأیید علمی </t>
  </si>
  <si>
    <t xml:space="preserve">مرجع تأیید علمی </t>
  </si>
  <si>
    <t>تاریخ تأیید علمی</t>
  </si>
  <si>
    <t>اختراع منتج شده از</t>
  </si>
  <si>
    <t xml:space="preserve">      مرحله توسعه اختراع (اختراع در حال حاضر در چه مرحله‌ای است؟)</t>
  </si>
  <si>
    <t xml:space="preserve">اختراع تجاری شده </t>
  </si>
  <si>
    <t>کانال تجاری‌سازی</t>
  </si>
  <si>
    <t>خریدار/ شریک تجاری</t>
  </si>
  <si>
    <t>تاریخ اولین قرارداد تجاری شدن اختراع</t>
  </si>
  <si>
    <t>مجموع ارزش ریالی قراردادهای تجاری‌سازی (میلیون ریال)</t>
  </si>
  <si>
    <t>* تذکر مهم: گواهی ثبت و متن کامل اختراعات به پیوست ارائه گردد.</t>
  </si>
  <si>
    <t>ج: اطلاعات مربوط به  سایر دارایی‌های فکری</t>
  </si>
  <si>
    <t>نوع اثر</t>
  </si>
  <si>
    <t>نام و نام خانوادگی خالق/خالقین اثر</t>
  </si>
  <si>
    <t>عنوان خالق/خالقین اثر</t>
  </si>
  <si>
    <t>مالک/ مالکین اثر</t>
  </si>
  <si>
    <t xml:space="preserve">تجاری شده </t>
  </si>
  <si>
    <t>تاریخ اولین قرارداد تجاری شدن اثر</t>
  </si>
  <si>
    <t>مجموع ارزش ریالی قراردادهای تجاری سازی (میلیون ریال)</t>
  </si>
  <si>
    <t>ایده اولیه</t>
  </si>
  <si>
    <t>خلاقیت فردی</t>
  </si>
  <si>
    <t>علامت تجاری</t>
  </si>
  <si>
    <t>دانشجوی کارشناسی</t>
  </si>
  <si>
    <t>نمونه آزمایشگاهی</t>
  </si>
  <si>
    <t>محصول مستقیم یک پروژه پژوهشی</t>
  </si>
  <si>
    <t>طراحی صنعتی</t>
  </si>
  <si>
    <t>دانشجوی کارشناسی ارشد</t>
  </si>
  <si>
    <t>تولید نیمه صنعتی</t>
  </si>
  <si>
    <t>محصول جانبی یک پروژه پژوهشی</t>
  </si>
  <si>
    <t>نرم افزار</t>
  </si>
  <si>
    <t>دانشجوی دکتری</t>
  </si>
  <si>
    <t>تولید صنعتی</t>
  </si>
  <si>
    <t>محصول مستقیم پايان نامه كارشناسي ارشد</t>
  </si>
  <si>
    <t>آثار ادبی و هنری (کپی رایت)</t>
  </si>
  <si>
    <t>هیات علمی</t>
  </si>
  <si>
    <t>محصول مستقیم پايان نامه دكترا</t>
  </si>
  <si>
    <t>کارشناس سازمان</t>
  </si>
  <si>
    <t>محصول جانبي  پايان نامه كارشناسي ارشد</t>
  </si>
  <si>
    <t>محصول جانبي پايان نامه دكترا</t>
  </si>
  <si>
    <t>اعطای لیسانس (مجوز بهره برداری از اختراع)</t>
  </si>
  <si>
    <t>فروش محصول مبتنی بر فناوری</t>
  </si>
  <si>
    <t>فروش اختراع</t>
  </si>
  <si>
    <t xml:space="preserve">سرمایه گذاری مشترک و ایجاد شرکت </t>
  </si>
  <si>
    <t xml:space="preserve">اطلاعات و ارتباطات </t>
  </si>
  <si>
    <t>برق و الکترونیک</t>
  </si>
  <si>
    <t>تجهیزات ارتباطی، مخابراتی و هوا و فضا</t>
  </si>
  <si>
    <t>تجهیزات پزشکی و آزمایشگاهی</t>
  </si>
  <si>
    <t>داروهای پیشرفته</t>
  </si>
  <si>
    <t>دامپروری</t>
  </si>
  <si>
    <t>راه سازی و ریلی</t>
  </si>
  <si>
    <t>زیست فناوری</t>
  </si>
  <si>
    <t>ساختمان و مسکن</t>
  </si>
  <si>
    <t>سخت افزارهای رایانه ای</t>
  </si>
  <si>
    <t>صنایع دریایی</t>
  </si>
  <si>
    <t>صنایع غذایی</t>
  </si>
  <si>
    <t>صنایع نرم و فرهنگی</t>
  </si>
  <si>
    <t>علوم زیستی</t>
  </si>
  <si>
    <t>عمران</t>
  </si>
  <si>
    <t>کشاورزی و گیاهی</t>
  </si>
  <si>
    <t>گیاهان دارویی و طب سنتی</t>
  </si>
  <si>
    <t>لیزر و فوتونیک</t>
  </si>
  <si>
    <t>ماشین آلات و تجهیزات پیشرفته</t>
  </si>
  <si>
    <t>محیط زیست</t>
  </si>
  <si>
    <t>معدن</t>
  </si>
  <si>
    <t>مکانیک</t>
  </si>
  <si>
    <t>مواد پیشرفته (سرامیک، پلیمر و ..)</t>
  </si>
  <si>
    <t>نانو فناوری</t>
  </si>
  <si>
    <t>نرم افزارهای رایانه ای</t>
  </si>
  <si>
    <t>نفت، گاز و پتروشیمی</t>
  </si>
  <si>
    <t>هوا و فضا</t>
  </si>
  <si>
    <t>دارایی های جاری</t>
  </si>
  <si>
    <t>دارایی های غیرجاری</t>
  </si>
  <si>
    <t>مقدار فروش خالص جاری شرکت</t>
  </si>
  <si>
    <t>مقدار فروش خالص سال گذشته</t>
  </si>
  <si>
    <t>آدرس در اظهارنامه</t>
  </si>
  <si>
    <t>مدیرعامل/ مسئول هسته</t>
  </si>
  <si>
    <t>صاحبان امضاء اسناد تعهدآور/ افراد هسته</t>
  </si>
  <si>
    <t>تاریخ درخواست عضویت / استقرار</t>
  </si>
  <si>
    <t>کد اقتصادی ( در صورت وجود)</t>
  </si>
  <si>
    <t>تلفن همراه مدیرعامل / مسئول هسته</t>
  </si>
  <si>
    <t>پست الکترونیکی مدیرعامل/ مسئول هسته</t>
  </si>
  <si>
    <t>TRL 1</t>
  </si>
  <si>
    <t>TRL 2</t>
  </si>
  <si>
    <t>TRL 3</t>
  </si>
  <si>
    <t>TRL 4</t>
  </si>
  <si>
    <t>TRL 5</t>
  </si>
  <si>
    <t>TRL 6</t>
  </si>
  <si>
    <t>TRL 7</t>
  </si>
  <si>
    <t>TRL 8</t>
  </si>
  <si>
    <t>TRL 9</t>
  </si>
  <si>
    <t>پذیرش و استقرار</t>
  </si>
  <si>
    <t xml:space="preserve">استقرار کل واحد متقاضی در پارک         </t>
  </si>
  <si>
    <t>استقرار بخشی از واحد متقاضی در پارک</t>
  </si>
  <si>
    <r>
      <t>عنوان قرارداد/ فاکتور فروش/</t>
    </r>
    <r>
      <rPr>
        <b/>
        <sz val="16"/>
        <color theme="1"/>
        <rFont val="B Nazanin"/>
        <charset val="178"/>
      </rPr>
      <t xml:space="preserve">صورتحساب فروش کالا و خدمات </t>
    </r>
  </si>
  <si>
    <r>
      <t xml:space="preserve">مبلغ </t>
    </r>
    <r>
      <rPr>
        <b/>
        <sz val="12"/>
        <color rgb="FFC00000"/>
        <rFont val="B Nazanin"/>
        <charset val="178"/>
      </rPr>
      <t>كل قرارداد</t>
    </r>
    <r>
      <rPr>
        <b/>
        <sz val="12"/>
        <rFont val="B Nazanin"/>
        <charset val="178"/>
      </rPr>
      <t xml:space="preserve"> (ريال)
(در صورتيكه مبلغ كل قرارداد طي متمم، تغيير پيدا كرده، مبلغ كل تغيير يافته را اعلام نماييد.)</t>
    </r>
  </si>
  <si>
    <t>نحوه اخذ قرارداد
( از طریق شرکت در مناقصه / مزایده/ سامانه های دولتی ستاد- ساتع و... )</t>
  </si>
  <si>
    <t xml:space="preserve">وضعیت فعلی قرارداد
 (درصد پیشرفت- در صورت تعلیق اعلام مرحله تعلیق قرارداد و علت تعلیق) </t>
  </si>
  <si>
    <t xml:space="preserve">وضعیت  مالیات بر درآمد
(برای قراردادهای خاتمه یافته) </t>
  </si>
  <si>
    <t xml:space="preserve">وضعیت  مالیات بر ارزش افزوده
</t>
  </si>
  <si>
    <r>
      <t>مبلغ ب</t>
    </r>
    <r>
      <rPr>
        <b/>
        <sz val="12"/>
        <color rgb="FFC00000"/>
        <rFont val="B Nazanin"/>
        <charset val="178"/>
      </rPr>
      <t>خش ارزی</t>
    </r>
    <r>
      <rPr>
        <b/>
        <sz val="12"/>
        <rFont val="B Nazanin"/>
        <charset val="178"/>
      </rPr>
      <t xml:space="preserve"> قرارداد
(نام ارز قید شود)</t>
    </r>
  </si>
  <si>
    <t>رزومه اعضای هيات مديره/ سهامداران/ اعضای هيات موسس</t>
  </si>
  <si>
    <t>تصوير اساسنامه شركت</t>
  </si>
  <si>
    <t>تصوير تقاضانامه ثبت شركت</t>
  </si>
  <si>
    <t>تصوير آگهي كليه تغييرات شركت در روزنامه رسمي</t>
  </si>
  <si>
    <t>تصوير قراردادهاي همكاري پرسنل شركت (براي آن دسته از پرسنل كه اسامي آن ها در ليست بيمه شركت موجود نيست، الزامي است)</t>
  </si>
  <si>
    <t>تصوير آخرين مدرك تحصيلي تمامي پرسنل شركت/ اعضای هيات موسس</t>
  </si>
  <si>
    <t>تصوير اختراع ها، گواهينامه ها، جايزه ها، تاييديه ها، استانداردها و ... (در صورت وجود)</t>
  </si>
  <si>
    <t xml:space="preserve">بروشور و كاتالوگ معرفي شركت و محصولات و خدمات </t>
  </si>
  <si>
    <t>تصویر کارت ملی کلیه اعضای حقيقي هيات مديره، سهامداران و يا اعضای هيات موسس</t>
  </si>
  <si>
    <t>نام مستند</t>
  </si>
  <si>
    <r>
      <t xml:space="preserve">نوع 
</t>
    </r>
    <r>
      <rPr>
        <sz val="11"/>
        <color theme="1"/>
        <rFont val="B Titr"/>
        <charset val="178"/>
      </rPr>
      <t>(لیست بیمه، قرارداد همکاری، قراردادهای فنی، شناسنامه محصولات، کاربرگ اعلام نوآوری، تصویر آخرین مدارک تحصیلی پرسنل و کلیه سهامداران، تأییدیه ها، گواهینامه ها، جوایز، ثبت اختراع و ...)</t>
    </r>
  </si>
  <si>
    <t>آیا پیوست شده است؟
(بلی / خیر)</t>
  </si>
  <si>
    <t>در صورت عدم پیوست، دلیل آنرا توضیح دهید.</t>
  </si>
  <si>
    <t>لیست بیمه</t>
  </si>
  <si>
    <t>تصویر آخرین مدارک تحصیلی پرسنل و کلیه سهامداران</t>
  </si>
  <si>
    <t>کاربرگ اعلام نوآوری محصول/خدمت</t>
  </si>
  <si>
    <r>
      <t xml:space="preserve">طرح كسب و كار </t>
    </r>
    <r>
      <rPr>
        <sz val="12"/>
        <color rgb="FFFF0000"/>
        <rFont val="B Lotus"/>
        <charset val="178"/>
      </rPr>
      <t>(ويژه شركتهاي رشدي)</t>
    </r>
  </si>
  <si>
    <t>لوگوي با كيفيت شركت ( رزولوشين بالاتر از 300 DPI 
و با فرمت JPEG و حداقل حجم فايل 600KB)</t>
  </si>
  <si>
    <t>كاربرگ نياز سنجي و نظرسنجي</t>
  </si>
  <si>
    <t>كاربرگ تقاضانامه حضور در ارزيابي عملكرد ساليانه</t>
  </si>
  <si>
    <t>کاربرگ سطح آمادگی فناوری محصولات/خدمات</t>
  </si>
  <si>
    <t>كاربرگ تقاضانامه پذيرش در مركز رشد پارك علم و فناوري دانشگاه تهران
 به همراه چك ليست مستندات</t>
  </si>
  <si>
    <t>شماره یا نام نسخه</t>
  </si>
  <si>
    <t>نوع محصول</t>
  </si>
  <si>
    <t>شیوه دستیابی</t>
  </si>
  <si>
    <t>حوزه فناوری محصول را انتخاب نمایید</t>
  </si>
  <si>
    <r>
      <rPr>
        <b/>
        <sz val="14"/>
        <color rgb="FF000000"/>
        <rFont val="B Nazanin"/>
        <charset val="178"/>
      </rPr>
      <t>نام محصول/خدمت</t>
    </r>
    <r>
      <rPr>
        <sz val="14"/>
        <color rgb="FF000000"/>
        <rFont val="B Nazanin"/>
        <charset val="178"/>
      </rPr>
      <t xml:space="preserve">
(تمامی محصولات/خدماتی که حداقل به نمونه آزمایشگاهی رسیده باشند، ذکر شوند)</t>
    </r>
  </si>
  <si>
    <r>
      <rPr>
        <b/>
        <sz val="14"/>
        <color rgb="FF000000"/>
        <rFont val="B Nazanin"/>
        <charset val="178"/>
      </rPr>
      <t>ماهیت</t>
    </r>
    <r>
      <rPr>
        <sz val="14"/>
        <color rgb="FF000000"/>
        <rFont val="B Nazanin"/>
        <charset val="178"/>
      </rPr>
      <t xml:space="preserve">
(محصول / خدمت)</t>
    </r>
  </si>
  <si>
    <t>معرفی محصول (حداکثر در 120 کلمه)</t>
  </si>
  <si>
    <t>کاربرد محصول (حداکثر در 120 کلمه)</t>
  </si>
  <si>
    <t>مشتريان اصلي* (پنج مصرف كننده عمده محصول)</t>
  </si>
  <si>
    <t>مشخصات طراحي محصول (لطفاً از ارائه مشخصات به صورت توصيفي خودداري نمایید)</t>
  </si>
  <si>
    <t>عکس</t>
  </si>
  <si>
    <t>سطح آمادگی تکنولوژی TRL</t>
  </si>
  <si>
    <t>سطح آمادگی تولید MRL</t>
  </si>
  <si>
    <t>سطح آمادگی تجارت CRL</t>
  </si>
  <si>
    <t>TRL1: تحقیقات علمی جهت مشاهده اصول اساسی ایده صورت گرفته است.</t>
  </si>
  <si>
    <t>MRL1: اصول اولیه ساخت تعریف شده و مطالعات بنیادی انجام شده است</t>
  </si>
  <si>
    <t>CRL1:یک درک کلی از فرصت تجاری محصول/خدمت پیشنهادی وجود دارد.</t>
  </si>
  <si>
    <t>TRL2: مطالعات امکان سنجی، جهت کاربردی شدن فناوری صورت گرفته است.</t>
  </si>
  <si>
    <t>MRL2: مطالعه منابع، شناسایی، تجزیه و تحلیل مواد و فرآیندها صورت گرفته و درکی از امکان پذیری و ریسک ساخت حاصل گردیده است.</t>
  </si>
  <si>
    <t>CRL2: تحلیل اولیه از بازار شامل ساختار، پویایی و تقسیم بندی بازار عمومی به وسیله 
تحقیق ثانویه انجام شده است</t>
  </si>
  <si>
    <t>TRL3: براساس مطالعات صورت گرفته امکان پذیری ایده بررسی شده (Proof of concept) و توانایی دست یابی به دستاورد نهایی را برای شما مهیا می کند.</t>
  </si>
  <si>
    <t>MRL3: مواد یا فرآیندها از منظر قابلیت ساخت و دسترسی بررسی شده و البته ممکن است ارزیابی و بررسی های بیشتری مورد نیاز باشد. این مرحله با صحه گذاری مفاهیم ساخت از طریق تجارب تحلیلی یا آزمایشگاهی آغاز می گردد.</t>
  </si>
  <si>
    <t>CRL3: در این مرحله درک عمیق تری از کاربردهای بالقوه، نیازهای بازار، محدودیتهای فناوری محصولات/خدمات رقابتی بدست آمده.</t>
  </si>
  <si>
    <t>TRL4: اعتبار سنجی اجزا و یا نمونه کوچک مقیاس از محصول/خدمت در محیط آزمایشگاهی صورت گرفته است.</t>
  </si>
  <si>
    <t>MRL4: بررسی امکان پذیری توانمندی تولید فناوری در محیط آزمایشگاهی و حصول اطمینان از قابلیت ساخت و تولید.</t>
  </si>
  <si>
    <t>CRL4: در این مرحله، با توصیف ویژگی های محصول/خدمت با در نظر گرفتن نیازهای بازار، برای محصول/خدمت یک ارزش پیشنهادی(قیمت) واضح تعریف شده است.</t>
  </si>
  <si>
    <t>TRL5: اعتبار سنجی اجزا و یا نمونه کوچک مقیاس از محصول/خدمت در محیط مناسب و شبیه سازی شده صورت گرفته است.</t>
  </si>
  <si>
    <t>CRL5: در این مرحله، درک عمیق تری از مشتریان مورد نظر و پویایی بازار حاصل می شود که بر اساس توسعه بیشتر محصول/خدمت تنظیم شده است.</t>
  </si>
  <si>
    <t>TRL6: به نمونه محصول/خدمت اولیه (MVP/Prototype) که دارای مشخصات و ویژگی های مورد انتظار از محصول/خدمت نهایی هستید، دست یافته ایم.</t>
  </si>
  <si>
    <t>MRL6: توانمندی تولید سیستم (زیرسیستم) نمونه اولیه در محیط مرتبط با تولید</t>
  </si>
  <si>
    <t>CRL6: تفسیر نیازهای مشتری/بازار با توجه به نیازهای محصول/خدمت، سبب بهینه سازی طراحی محصول/خدمت می شود(بهینه سازی محصول).</t>
  </si>
  <si>
    <t>TRL7: نمونه اولیه (MVP) و یا مدل سیستمی در محیط واقعی تست و ارائه داده شده است.</t>
  </si>
  <si>
    <t>MRL7: توانمندی تولید سیستم ها، زیرسیستم ها یا مولفه ها در محیط تولیدی</t>
  </si>
  <si>
    <t>CRL7: ارزش گذاری مالی نمونه(برآورد هزینه های کل شامل هزینه های سرمایه ای، تامین منابع و گردش مالی. براورد نقطه سر به سر.</t>
  </si>
  <si>
    <t>TRL8: نمونه/خدمت واقعی از طریق تست و نمایش در سیستم واقعی کامل شده است.</t>
  </si>
  <si>
    <t>MRL8: توانمندی تولید آزمایشی(خط پایلوت) و ایجاد آمادگی برای شروع تولید در مقیاس کم</t>
  </si>
  <si>
    <t>CRL8: معرفی به بازار(تامین استانداردها و مجوزهای لازم مطابق با  قوانین برای محصول/خدمت جهت فروش، توسعه استراتژی ها و رویکردهای تجاری سازی...)</t>
  </si>
  <si>
    <t xml:space="preserve">TRL9: شکل گیری سیستم واقعی با توجه به عملکرد عملیاتی موفق سیستم وتولید انبوه محصول/ خدمت.   </t>
  </si>
  <si>
    <t>MRL9: تولید در مقیاس کم و ایجاد آمادگی برای شروع تولید با ظرفیت کامل</t>
  </si>
  <si>
    <t>CRL9: عرضه کامل (مدل کسب و کار  محصول کامل شده و بطور کامل گسترش یافته است)</t>
  </si>
  <si>
    <t>-</t>
  </si>
  <si>
    <t>MRL10: تولید با ظرفیت کامل و استقرار الگوهای تولید بهینه</t>
  </si>
  <si>
    <r>
      <t xml:space="preserve">MRL5: توانمندی تولید </t>
    </r>
    <r>
      <rPr>
        <b/>
        <sz val="10"/>
        <color theme="1"/>
        <rFont val="B Nazanin"/>
        <charset val="178"/>
      </rPr>
      <t>اجزای</t>
    </r>
    <r>
      <rPr>
        <sz val="10"/>
        <color theme="1"/>
        <rFont val="B Nazanin"/>
        <charset val="178"/>
      </rPr>
      <t xml:space="preserve"> نمونه اولیه در محیط مرتبط با تولید.</t>
    </r>
  </si>
  <si>
    <t>(مطابق جدول راهنما پر گردد)</t>
  </si>
  <si>
    <t>آخرین وضعیت سطح آمادگی فناوری محصول/خدمت</t>
  </si>
  <si>
    <t>آخرین وضعیت سطح آمادگی تولید محصول/خدمت</t>
  </si>
  <si>
    <t>آخرین وضعیت سطح آمادگی تجاری محصول/خدمت</t>
  </si>
  <si>
    <r>
      <t xml:space="preserve">تاریخ انتشار/ ورود به بازار </t>
    </r>
    <r>
      <rPr>
        <sz val="14"/>
        <color rgb="FF000000"/>
        <rFont val="B Nazanin"/>
        <charset val="178"/>
      </rPr>
      <t>(مثال 13990120)</t>
    </r>
  </si>
  <si>
    <t>کارنامه شاخص نیروی انسانی</t>
  </si>
  <si>
    <t>آیا مدیر عامل تیم جز اعضای سهامدار می باشد؟</t>
  </si>
  <si>
    <t>در بین اعضای هیئت مدیره سرمایه گذار اصلی هم حضور دارد؟</t>
  </si>
  <si>
    <t>آیا مدیر/سرپرست فنی جز اعضای سهامدار می باشد؟</t>
  </si>
  <si>
    <t>آیا تیم مدیر/سرپرست مالی تمام وقت دارد؟</t>
  </si>
  <si>
    <t>آیا مدیر/سرپرست بازاریابی و فروش جزو اعضای سهامدار می باشد؟</t>
  </si>
  <si>
    <t>آیا تیم دارای مشاور بازاریابی، فروش و توسعه بازار در هر بخش می باشد؟</t>
  </si>
  <si>
    <t>آیا تیم دارای مشاور و نیروی تجاری سازی می باشد؟</t>
  </si>
  <si>
    <t>آیا تیم دارای مشاور مالی و سرمایه گذاری می باشد؟</t>
  </si>
  <si>
    <t>آیا چارت سازمانی تهیه شده است؟</t>
  </si>
  <si>
    <t>آیا شرح وظایف سازمانی تدوین گردیده و پرسنل از شرح وظایف خود آگاه هستند؟</t>
  </si>
  <si>
    <t>تفسیر کارشناس:</t>
  </si>
  <si>
    <t>شاخص نیروی انسانی - کیفی</t>
  </si>
  <si>
    <t>پاسخ (بلی،خیر)</t>
  </si>
  <si>
    <t>شاخص منابع انسانی-کمی</t>
  </si>
  <si>
    <t>تعداد کل نیروی انسانی</t>
  </si>
  <si>
    <t>درصد نیروی انسانی بیمه شده</t>
  </si>
  <si>
    <t>متوسط ساعات حضور سهامداران در هفته</t>
  </si>
  <si>
    <t>متوسط ساعات حضور مدیران ارشد در هفته</t>
  </si>
  <si>
    <t>متوسط معادل تمام وقت</t>
  </si>
  <si>
    <t>درصد نیروی انسانی خروجی شرکت</t>
  </si>
  <si>
    <t>درصد نیروی انسانی ورودی شرکت</t>
  </si>
  <si>
    <t>کیفیت نیروی انسانی</t>
  </si>
  <si>
    <t>درصد نیروی انسانی مرتبط با دانشگاه تهران</t>
  </si>
  <si>
    <t>امتیاز شاخص (1-5)</t>
  </si>
  <si>
    <t>شاخص نهایی</t>
  </si>
  <si>
    <t>سطح نهایی</t>
  </si>
  <si>
    <t>کارنامه مالی</t>
  </si>
  <si>
    <t>اجزا شاخص</t>
  </si>
  <si>
    <t>جمع دارایی های جاری (موجودی نقد و بانک، سرمایه گذاری کوتامه مدت، حساب و اسناد دریافتنی تجاری، سایر حساب و اسناد ردیافتنی، موجودی مواد و کالا، سفارشات و پیش پرداخت ها)</t>
  </si>
  <si>
    <t>دارایی های ثابت مشهود (زمین، ساختمان، ماشین آلات)</t>
  </si>
  <si>
    <t>دارایی های نامشهود (دانش فنی، حق اختراع، حق چاپ، سرقفلی)</t>
  </si>
  <si>
    <t>جمع دارایی های غیرجاری(دارایی ثابت مشهود، دارایی نامشهود، سرمایه گذاری های بلندمدت و سایردارایی ها)</t>
  </si>
  <si>
    <t>جمع دارایی ها سال جاری</t>
  </si>
  <si>
    <t>جمع دارایی ها سال قبل</t>
  </si>
  <si>
    <t>جمع کل بدهی ها ( مجموع بدهی های جاری و بدهی های غیرجاری)</t>
  </si>
  <si>
    <t>جمع کل دارایی ها (مجموع دارایی های جاری و دارایی های غیر جاری) سال جاری</t>
  </si>
  <si>
    <t>جمع کل دارایی ها (مجموع دارایی های جاری و دارایی های غیر جاری) سال قبل</t>
  </si>
  <si>
    <t>جمع خالص فروش شرکت در سال جاری</t>
  </si>
  <si>
    <t>جمع خالص فروش شرکت شرکت در سال گذشته</t>
  </si>
  <si>
    <t>سوال</t>
  </si>
  <si>
    <t>پاسخ</t>
  </si>
  <si>
    <t>امتیاز مدرک تحصیلی</t>
  </si>
  <si>
    <t>درصد R&amp;D</t>
  </si>
  <si>
    <t>ساعت حضور مدیر ارشد</t>
  </si>
  <si>
    <t>درصد تحقیق و توسعه</t>
  </si>
  <si>
    <t>TRL</t>
  </si>
  <si>
    <t>MRL</t>
  </si>
  <si>
    <t>CRL</t>
  </si>
  <si>
    <t>BRL</t>
  </si>
  <si>
    <t>b</t>
  </si>
  <si>
    <t>b*امتیاز مدرک</t>
  </si>
  <si>
    <t>نام محصول</t>
  </si>
  <si>
    <t>سطح فناوری</t>
  </si>
  <si>
    <t>پیچیدگی فنی</t>
  </si>
  <si>
    <t>سهم دانش</t>
  </si>
  <si>
    <t>نوآوری</t>
  </si>
  <si>
    <t>نوع</t>
  </si>
  <si>
    <t>امتیاز</t>
  </si>
  <si>
    <t>س ف</t>
  </si>
  <si>
    <t>پ ف</t>
  </si>
  <si>
    <t>س د</t>
  </si>
  <si>
    <t>ش د</t>
  </si>
  <si>
    <t>نو</t>
  </si>
  <si>
    <t>Inno</t>
  </si>
  <si>
    <t>ضریب بحرانی</t>
  </si>
  <si>
    <t>شاخص مالی</t>
  </si>
  <si>
    <t>جمع دارایی ها</t>
  </si>
  <si>
    <t>فروش خالص</t>
  </si>
  <si>
    <t>نسبت مالکانه (حقوق صاحبان سرمایه\جمع کل دارایی ها)*100</t>
  </si>
  <si>
    <t>نسبت سود خالص به فروش</t>
  </si>
  <si>
    <t>نسبت سود خالص به کل دارایی</t>
  </si>
  <si>
    <t>رشد (درصد)</t>
  </si>
  <si>
    <t>شاخص نهایی مالی</t>
  </si>
  <si>
    <t>تغییرات نسبت به سال قبل (میلیون ریال)</t>
  </si>
  <si>
    <t>میزان سرمایه مورد نیاز برای تحقق پروژه ها در سال جاری (ريال)</t>
  </si>
  <si>
    <t>K</t>
  </si>
  <si>
    <t>گردش مالی</t>
  </si>
  <si>
    <t>درآمدهای عملیاتی</t>
  </si>
  <si>
    <t>بهای تمام شده درآمد های عملیاتی</t>
  </si>
  <si>
    <t>جمع هزینه های فروش، اداری و عمومی</t>
  </si>
  <si>
    <t>سایر درآمد های عملیاتی</t>
  </si>
  <si>
    <t>سایر هزینه های عملیاتی</t>
  </si>
  <si>
    <t>خالص سایر درآمدها و هزینه های غیر عملیاتی</t>
  </si>
  <si>
    <t>هزینه های مالی</t>
  </si>
  <si>
    <t>درآمدها و هزینه ها</t>
  </si>
  <si>
    <t>شناسه ملی /کد ملی مسئول هسته</t>
  </si>
  <si>
    <r>
      <t xml:space="preserve">شماره تلفن ثابت شرکت
</t>
    </r>
    <r>
      <rPr>
        <b/>
        <sz val="10"/>
        <color theme="1"/>
        <rFont val="B Nazanin"/>
        <charset val="178"/>
      </rPr>
      <t>(همراه با کد شهر)</t>
    </r>
  </si>
  <si>
    <t>جدول اطلاعات اختراع ها و پتنت های شرکت</t>
  </si>
  <si>
    <t>آدرس وب سایت شرکت</t>
  </si>
  <si>
    <t>پست الکترونیکی شرکت</t>
  </si>
  <si>
    <t>3. بخش تامین</t>
  </si>
  <si>
    <t>5. طراحی، تحقيق و توسعه R&amp;D</t>
  </si>
  <si>
    <t>6. بخش مالی</t>
  </si>
  <si>
    <t>7.خدمات پس از فروش و گارانتی</t>
  </si>
  <si>
    <t>8. بخش پشتیبانی</t>
  </si>
  <si>
    <t>9. منابع انساني</t>
  </si>
  <si>
    <t>10. بخش اداری</t>
  </si>
  <si>
    <t xml:space="preserve">2. بخش توليد </t>
  </si>
  <si>
    <t>4. بخش بازاریابی و پخش</t>
  </si>
  <si>
    <t>11. بخش IT و دیتا</t>
  </si>
  <si>
    <t>12.سایر</t>
  </si>
  <si>
    <t>اطلاعات مورد نیاز</t>
  </si>
  <si>
    <t>سال تاسیس</t>
  </si>
  <si>
    <t xml:space="preserve">تعداد پرسنل خانم </t>
  </si>
  <si>
    <t>تعداد پرسنل آقا</t>
  </si>
  <si>
    <t>تعداد افراد در هر مقطع تحصیلی</t>
  </si>
  <si>
    <t xml:space="preserve"> تعداد محصولات ارائه شده شرکت</t>
  </si>
  <si>
    <t>تعداد خدمات ارائه شده شرکت</t>
  </si>
  <si>
    <t xml:space="preserve">تعداد خدمات و محصولات جدید </t>
  </si>
  <si>
    <t>تعداد قراردادهای ارائه شده شرکت</t>
  </si>
  <si>
    <t>دیپلم و پایین‌تر</t>
  </si>
  <si>
    <r>
      <rPr>
        <b/>
        <sz val="14"/>
        <color rgb="FF000000"/>
        <rFont val="B Nazanin"/>
        <charset val="178"/>
      </rPr>
      <t xml:space="preserve">محصول یا خدمت جدید  </t>
    </r>
    <r>
      <rPr>
        <sz val="14"/>
        <color rgb="FF000000"/>
        <rFont val="B Nazanin"/>
        <charset val="178"/>
      </rPr>
      <t>(توجه: محصول یا خدمت جدید نیازمند داوری است.)</t>
    </r>
  </si>
  <si>
    <r>
      <rPr>
        <b/>
        <sz val="14"/>
        <color rgb="FF000000"/>
        <rFont val="B Nazanin"/>
        <charset val="178"/>
      </rPr>
      <t xml:space="preserve">نوآوری در محصول در سال گذشته. </t>
    </r>
    <r>
      <rPr>
        <sz val="14"/>
        <color rgb="FF000000"/>
        <rFont val="B Nazanin"/>
        <charset val="178"/>
      </rPr>
      <t>(توجه: محصول یا خدمت جدید نیازمند داوری است.)</t>
    </r>
  </si>
  <si>
    <t>نوع نوآوری</t>
  </si>
  <si>
    <t>راهنمای تکمیل کاربرگ ارزیابی سالیانه</t>
  </si>
  <si>
    <t>تعداد محصولات دارای نوآوری</t>
  </si>
  <si>
    <t>جمع کل مبلغ كار گواهي شده (ريال)</t>
  </si>
  <si>
    <t>1. توجه داشته باشید در شیوه ارزیابی جدید امتیاز بندی شرکت ها و ارائه بسیاری از خدمات پارک همچون صدور معافیت‌های مالیاتی بر اساس اطلاعات و امتیازات محاسبه شده در ارزیابی سالیانه صورت خواهد پذیرفت لذا در تکمیل این کاربرگ و ارائه مدارک مورد نیاز حداکثر دقت را مبذول فرمایید.</t>
  </si>
  <si>
    <t xml:space="preserve">بدهی های جاری و حقوق صاحبان سهام </t>
  </si>
  <si>
    <t>جمع حقوق مالکانه</t>
  </si>
  <si>
    <r>
      <t xml:space="preserve">ارزیابی سطح آمادگی کسب و کار شرکت ها
</t>
    </r>
    <r>
      <rPr>
        <b/>
        <sz val="18"/>
        <color theme="1"/>
        <rFont val="Times New Roman"/>
        <family val="1"/>
      </rPr>
      <t>B</t>
    </r>
    <r>
      <rPr>
        <sz val="18"/>
        <color theme="1"/>
        <rFont val="Times New Roman"/>
        <family val="1"/>
      </rPr>
      <t xml:space="preserve">usiness </t>
    </r>
    <r>
      <rPr>
        <b/>
        <sz val="18"/>
        <color theme="1"/>
        <rFont val="Times New Roman"/>
        <family val="1"/>
      </rPr>
      <t>R</t>
    </r>
    <r>
      <rPr>
        <sz val="18"/>
        <color theme="1"/>
        <rFont val="Times New Roman"/>
        <family val="1"/>
      </rPr>
      <t xml:space="preserve">eadiness </t>
    </r>
    <r>
      <rPr>
        <b/>
        <sz val="18"/>
        <color theme="1"/>
        <rFont val="Times New Roman"/>
        <family val="1"/>
      </rPr>
      <t>L</t>
    </r>
    <r>
      <rPr>
        <sz val="18"/>
        <color theme="1"/>
        <rFont val="Times New Roman"/>
        <family val="1"/>
      </rPr>
      <t xml:space="preserve">evel </t>
    </r>
    <r>
      <rPr>
        <b/>
        <sz val="18"/>
        <color theme="1"/>
        <rFont val="Times New Roman"/>
        <family val="1"/>
      </rPr>
      <t>(BRL)</t>
    </r>
  </si>
  <si>
    <r>
      <t>BRL 1:</t>
    </r>
    <r>
      <rPr>
        <b/>
        <sz val="14"/>
        <color theme="1"/>
        <rFont val="B Nazanin"/>
        <charset val="178"/>
      </rPr>
      <t xml:space="preserve"> تجربه تجاری سازی</t>
    </r>
  </si>
  <si>
    <t>راهنمای پاسخ به سوالات</t>
  </si>
  <si>
    <t>*</t>
  </si>
  <si>
    <t xml:space="preserve">در این سطح باید بیان نماید که به چه میزانی تیم مدیریت در تجاری سازی یک محصول جدید تجربه دارند. این درجه از تجربه، بازتابی است که تیم کسب و کار به وسیله ی آن  معرفی و شناسانده می شود. </t>
  </si>
  <si>
    <t>شماره سطح</t>
  </si>
  <si>
    <t>سطح مورد نظر را انتخاب نمایید</t>
  </si>
  <si>
    <t>نوآوری در حال توسعه محصول است. نوآور دارای اشتغال اولیه ای است که توسعه این محصول را شامل نمی شود.</t>
  </si>
  <si>
    <t>ارائه سوابق مدیریت در راستای تجاری سازی موفق محصول
ارائه مدارک و مستندات فروش هر محصول</t>
  </si>
  <si>
    <t>نوآور منابع شخصی قابل توجهی را در توسعه محصول سرمایه گذاری کرده است.</t>
  </si>
  <si>
    <t>نوآور یک شرکت برای توسعه محصول تاسیس کرده است. الویت اول استخدام نوآور، برای ساختن کسب و کار است.</t>
  </si>
  <si>
    <r>
      <t xml:space="preserve">اگر سطوح بالاتر اعمال نشود، حداقل نوآور و یا مدیر عمومی آن، تجربه تجاری¬سازی محصولی جدید ولی </t>
    </r>
    <r>
      <rPr>
        <u/>
        <sz val="11"/>
        <color theme="1"/>
        <rFont val="B Nazanin"/>
        <charset val="178"/>
      </rPr>
      <t>متفاوت</t>
    </r>
    <r>
      <rPr>
        <sz val="11"/>
        <color theme="1"/>
        <rFont val="B Nazanin"/>
        <charset val="178"/>
      </rPr>
      <t xml:space="preserve"> با محصول توسعه داده شده را داشته اند.</t>
    </r>
  </si>
  <si>
    <r>
      <t xml:space="preserve">اگر سطوح بالاتر اعمال نشود، حداقل نوآور و یا مدیر عمومی آن، تجربه تجاری¬سازی محصولی جدید </t>
    </r>
    <r>
      <rPr>
        <u/>
        <sz val="11"/>
        <color theme="1"/>
        <rFont val="B Nazanin"/>
        <charset val="178"/>
      </rPr>
      <t>مشابه</t>
    </r>
    <r>
      <rPr>
        <sz val="11"/>
        <color theme="1"/>
        <rFont val="B Nazanin"/>
        <charset val="178"/>
      </rPr>
      <t xml:space="preserve"> با محصول توسعه داده شده را داشته اند.</t>
    </r>
  </si>
  <si>
    <t>کسب و کار حداقل یک محصول با TRL 6 یا بالاتر دارد. کمتر از 10% درآمد شرکت از فروش آن محصول حاصل می باشد.</t>
  </si>
  <si>
    <t>کسب و کار حداقل یک محصول با TRL 7 یا بالاتر دارد. کمتر از 10% درآمد شرکت از فروش آن محصول حاصل می شود.</t>
  </si>
  <si>
    <t>کسب و کار یک محصول توسعه داده شده با حداقل یک تجربه تجاری سازی چشمگیر و موفق دارد. بیش از 25% درآمد شرکت از فروش این محصول حاصل می شود.</t>
  </si>
  <si>
    <t>کسب و کار یک توسعه دهنده با ثبات است که چندین محصول جدید در 5 سال گذشته توانسته تجاری سازی نماید. بیش از 50% درآمد شرکت از فروش این محصولات حاصل می-شود.</t>
  </si>
  <si>
    <t>کسب و کار به طور مداوم موفق به توسعه و تجاری سازی چندین محصول جدید در هر سال می شود. بیش از 75% درآمد شرکت از فروش این محصولات حاصل می شود.</t>
  </si>
  <si>
    <r>
      <t xml:space="preserve">BRL 2: </t>
    </r>
    <r>
      <rPr>
        <b/>
        <sz val="14"/>
        <color theme="1"/>
        <rFont val="B Nazanin"/>
        <charset val="178"/>
      </rPr>
      <t>مدیریت عمومی</t>
    </r>
  </si>
  <si>
    <t>در این سطح باید بیان نماید که به چه میزانی مدیران کل اجرایی و حرفه ای در شرکت مشغول به کار هستند.</t>
  </si>
  <si>
    <t>شرکت فاقد مدیران عمومی حرفه ای است (فاقد معیار).</t>
  </si>
  <si>
    <t xml:space="preserve">ارائه چارت سازمانی همراه با وظایف محوله
ارائه سوابق و رزومه اجرایی و حرفه ای مدیران
ارائه مستندات فرآیندسازی
</t>
  </si>
  <si>
    <t>نوآور در حال آموزش دیدن و کسب مهارت های مدیریت کسب و کار کوچک از طریق کتب، کلاس ها و منابع مشابه است.</t>
  </si>
  <si>
    <t>عملیات کسب و کار توسط یک مدیر اجرایی که تجربه اولیه اش در توسعه فناوری است مدیریت می شود، نه مدیر کسب و کار و معمولاً مخترع یا نوآور است.</t>
  </si>
  <si>
    <t>عملیات کسب و کار توسط مدیر اجرایی که دارای تجربه اولیه در مدیریت کسب و کار است نه توسعه فناوری، مدیریت می شود.</t>
  </si>
  <si>
    <t>مدیر کل، مدیران عملکردی را حداقل در چهار حوزه عملکردی مهم (تحقیق و توسعه، تولید، امور مالی، بازاریابی و فروش) سرپرستی می نماید.</t>
  </si>
  <si>
    <t>مدیر کل به اجرای مستندسازی فرآیندها، بهترین شیوه ها و تیم های یکپارچه محصول متعهد می باشد. یک برنامه استراتژیک کسب و کار بلند مدت در حال تدوین و توسعه است.</t>
  </si>
  <si>
    <t>مدیر کل، به طور مداوم استفاده از مستندسازی فرآیندها، بهترین شیوه ها و تیم های یکپارچه شده محصول را اجباری می کند. طرح کسب و کار استراتژیک بلند مدت در حال اجرا است.</t>
  </si>
  <si>
    <t>مدیر کل در  هدایت کردن یک کسب و کار از طریق تجاری سازی حداقل یک محصول موفق تجربه دارد. یک برنامه کسب و کار استراتژیک بلند مدت در حال اجرا است.</t>
  </si>
  <si>
    <t>مدیر کل به عنوان یک رهبر در توسعه محصول جدید، بین دست اندر کاران صنعت شناخته می شود.</t>
  </si>
  <si>
    <t>مدیر کل به عنوان رهبر در توسعه و تجاری سازی محصول جدید به طور گسترده به رسمیت شناخته می شود.</t>
  </si>
  <si>
    <r>
      <t>BRL 3</t>
    </r>
    <r>
      <rPr>
        <b/>
        <sz val="14"/>
        <color theme="1"/>
        <rFont val="B Nazanin"/>
        <charset val="178"/>
      </rPr>
      <t>: مدیریت عملکردی</t>
    </r>
  </si>
  <si>
    <t>کسب و کار در این سطح باید بیان نماید که به چه میزانی مدیران عملیاتی (شامل بخش های مربوط به تحقیق و توسعه، ساخت و تولید، مالی، بازاریابی و فروش حرفه ای و اداری) در شرکت مشغول به فعالیت می باشند.</t>
  </si>
  <si>
    <t>مدیران عملیاتی در شرکت وجود ندارد (فاقد معیار).</t>
  </si>
  <si>
    <t>ارائه چارت سازمانی شرکت و شرح وظایف و ذکر فرد درگیر در فرآیند مدیریت عملکردی</t>
  </si>
  <si>
    <t>مدیریت عملیاتی توسط نوآور انجام می شود.</t>
  </si>
  <si>
    <t>مدیریت اجرایی عمدتاً توسط نوآور انجام می شود. برخی از دستیارهای مدیریتی (حسابداری، مدیر اداری) در حال اجرا هستند.</t>
  </si>
  <si>
    <t>بخش تحقیق و توسعه در درجه اول توسط نوآور مدیریت می شود. عملیات تجاری عمدتاً توسط مدیرکل، مدیریت می شود.</t>
  </si>
  <si>
    <t>بخش های تحقیق و توسعه، تولید، مالی، بازاریابی و فروش توسط متخصصان همراه با یادگیری و تجربه در عملکردهای مربوطه مدیریت می شوند.</t>
  </si>
  <si>
    <t>مدیریت بخش تحقیق و توسعه دارای تجربه قبلی در توسعه فناوری حداقل تا TRL 6 است. مدیریت تولید دارای تجربه قبلی حداقل در سطح عملیاتی MRL 6 است و فرآیندهای مدیریت پروژه اغلب استفاده می شود.</t>
  </si>
  <si>
    <t>مدیریت تحقیق و توسعه دارای تجربه قبلی در توسعه فناوری حداقل تا TRL 7 را دارد. مدیر بخش تولید دارای تجربه قبلی حداقل در سطح عملیاتی MRL 7 را دارد. فرآیندهای مدیریت پروژه به طور مداوم مورد استفاده قرار می گیرد.</t>
  </si>
  <si>
    <t>مدیریت تحقیق و توسعه دارای تجربه قبلی در توسعه فناوری حداقل تا TRL 8 را دارد. مدیر بخش تولید دارای تجربه قبلی حداقل در سطح عملیاتی MRL 8 را دارد. فرآیندهای مدیریت پروژه حداقل بلوغ در سطح متوسط را دارند.</t>
  </si>
  <si>
    <t>مدیریت تحقیق و توسعه دارای تجربه قبلی در توسعه فناوری حداقل تا TRL 9 را دارد. مدیر بخش تولید دارای تجربه قبلی حداقل در سطح عملیاتی MRL 9 را دارد. فرآیندهای مدیریت پروژه بالاتر از سطح بلوغ میانی است، اما لزوماً در بالاترین سطح نیست.</t>
  </si>
  <si>
    <t>مدیریت تحقیق و توسعه به طور گسترده ای به عنوان رهبر توسعه فناوری جدید شناخته می شود. مدیریت تولید دارای تجربه مدیریت حداقل سطح عملیاتی MRL 10 می باشد. فرآیندهای مدیریت پروژه در نزدیکی بالاترین سطح بلوغ قرار دارند.</t>
  </si>
  <si>
    <r>
      <t xml:space="preserve">BRL 4: </t>
    </r>
    <r>
      <rPr>
        <b/>
        <sz val="14"/>
        <color theme="1"/>
        <rFont val="B Nazanin"/>
        <charset val="178"/>
      </rPr>
      <t>فروش و پشتیبانی فنی</t>
    </r>
  </si>
  <si>
    <t>کسب و کار در این سطح باید بیان نماید که به چه میزانی شرکت می تواند پشتیبانی فنی فروش قبل از فروش و پشتیبانی، آموزش فناوری، ضمانت، و خدمات تعمیر و نگهداری را بعد از فروش به مشتریان بالقوه ارائه دهد.</t>
  </si>
  <si>
    <t>شرکت فاقد پشتیبانی فروش است.</t>
  </si>
  <si>
    <t>ارائه مستندات پشتیبانی و خدمات پس از فروش</t>
  </si>
  <si>
    <t>در صورت نیاز، فروش و پشتیبانی فنی توسط نوآور کسب و کار ارائه می شود.</t>
  </si>
  <si>
    <t>در صورت نیاز، فروش و پشتیبانی فنی توسط یک تکنسین غیر از نوآور ارائه می شود.</t>
  </si>
  <si>
    <t>در صورت نیاز، فروش و پشتیبانی فنی توسط رئیس یا کارکنان بخش تحقیق و توسعه ارائه می شود.</t>
  </si>
  <si>
    <t>پشتیبانی و فروش فنی توسط کارکنان مهندسی که ممکن است وظایف فنی دیگری نیز داشته باشند ارائه می شود. داده های نظرسنجی رضایتمندی مشتری جمع آوری می شود.</t>
  </si>
  <si>
    <r>
      <t xml:space="preserve">پشتیبانی و فروش فنی توسط کارکنان مهندسی تمام وقت اختصاص یافته به این نقش ها ارائه شده است. داده های نظرسنجی </t>
    </r>
    <r>
      <rPr>
        <u/>
        <sz val="11"/>
        <color theme="1"/>
        <rFont val="B Nazanin"/>
        <charset val="178"/>
      </rPr>
      <t>رضایتمندی مشتری به طور مداوم جمع آوری می شود</t>
    </r>
    <r>
      <rPr>
        <sz val="11"/>
        <color theme="1"/>
        <rFont val="B Nazanin"/>
        <charset val="178"/>
      </rPr>
      <t>.</t>
    </r>
  </si>
  <si>
    <r>
      <t xml:space="preserve">پشتیبانی و فروش فنی توسط کارکنان مهندسی تمام وقت اختصاص یافته به این نقش ها ارائه شده است. داده های نظرسنجی </t>
    </r>
    <r>
      <rPr>
        <u/>
        <sz val="11"/>
        <color theme="1"/>
        <rFont val="B Nazanin"/>
        <charset val="178"/>
      </rPr>
      <t>رضایتمندی مشتری برای توسعه محصول استفاده می-شود</t>
    </r>
    <r>
      <rPr>
        <sz val="11"/>
        <color theme="1"/>
        <rFont val="B Nazanin"/>
        <charset val="178"/>
      </rPr>
      <t>.</t>
    </r>
  </si>
  <si>
    <r>
      <t xml:space="preserve">کسب و کار به عنوان یک رهبر صنعت در ارائه خدمات پشتیبانی و فروش شناخته شده است. داده های نظرسنجی </t>
    </r>
    <r>
      <rPr>
        <u/>
        <sz val="11"/>
        <color theme="1"/>
        <rFont val="B Nazanin"/>
        <charset val="178"/>
      </rPr>
      <t>رضایتمندی مشتری برای توسعه محصول استفاده می شود</t>
    </r>
    <r>
      <rPr>
        <sz val="11"/>
        <color theme="1"/>
        <rFont val="B Nazanin"/>
        <charset val="178"/>
      </rPr>
      <t>.</t>
    </r>
  </si>
  <si>
    <t>شهرت عالی برای پشتیبانی و فروش فنی برای کسب و کار یک مزیت رقابتی متمایز و پایدار می باشد. رضایت مشتری همواره بالا است.</t>
  </si>
  <si>
    <r>
      <t>BRL 5</t>
    </r>
    <r>
      <rPr>
        <b/>
        <sz val="14"/>
        <color theme="1"/>
        <rFont val="B Nazanin"/>
        <charset val="178"/>
      </rPr>
      <t>: نقدینگی و دسترسی به سرمایه</t>
    </r>
  </si>
  <si>
    <t>در این سطح باید بیان نماید که شرکت توانایی تامین نقدینگی مورد نیاز برای عملیات کنونی را دارد، درجه ای که شرکت دسترسی به منابع و سرمایه کافی برای حرکت محصول به سطح آمادگی فناوری و تولید بالاتر که بالابرنده امتیازهای سطح آمادگی کسب و کاری و رشد کسب و کار اندازه نقدینگی پس انداز شده از درآمدها به عنوان نشان دهنده سرمایه آینده شرکت از طریق قراردادهای منعقد شده است.</t>
  </si>
  <si>
    <t>پول نقد یا سرمایه به طور کلی نیاز نیست (بدون معیار).</t>
  </si>
  <si>
    <t>ارائه منابع سرمایه و میزان پول نقد حاصل از فروش محصول و میزان نقدینگی موجود در شرکت</t>
  </si>
  <si>
    <t>پول و سرمایه عمدتاً از طریق خانواده و دوستان مخترع یا نوآور در دسترس است.</t>
  </si>
  <si>
    <t>پول و سرمایه اضافی عمدتاً از ارتباطات تجاری، وام های اعتباری/تضمین شده تامین می شود. استفاده از بودجه دانشگاه، پارک علم و فناوری/مرکز رشد یا دیگر امکانات بکارگرفته شده/قرض گرفته شده برای حفظ پول و سرمایه نقد استفاده می شود. هیچ پس انداز درآمدی وجود ندارد و خطر کمبود نقدینگی بسیار بالا است.</t>
  </si>
  <si>
    <t>پول و سرمایه اضافی عمدتاً از کمک های مالی/قراردادهای تحقیق و توسعه دولتی (کمتر از 10 میلیون تومان)، سرمایه گذاران فرشته  یا مشتریان بالقوه صنعتی است. پس انداز درآمد به اندازه ای کوچک است که به خاطر کمبود نقدینگی بحرانی بسیار زیاد است.</t>
  </si>
  <si>
    <t>پول نقد و سرمایه اضافی عمدتاً از سرمایه گذاری مخاطره آمیز یا دیگر سرمایه گذارهای خارجی  یا قراردادهای بزرگتر تحقیق و توسعه دولتی (بالاتر از 10 میلیون تومان) در دسترس است. پس انداز درآمد به اندازه کافی بزرگ است که خطر کمبود نقدینگی بحرانی متوسط است.</t>
  </si>
  <si>
    <r>
      <t>کمتر</t>
    </r>
    <r>
      <rPr>
        <sz val="11"/>
        <color theme="1"/>
        <rFont val="B Nazanin"/>
        <charset val="178"/>
      </rPr>
      <t xml:space="preserve"> از 10% پول نقد از فروش محصول حاصل می شود. پس انداز درآمد و دسترسی به اعتبار به اندازه کافی بزرگ است که خطر کمبود نقدینگی کم است.</t>
    </r>
  </si>
  <si>
    <r>
      <t>بیشتر</t>
    </r>
    <r>
      <rPr>
        <sz val="11"/>
        <color theme="1"/>
        <rFont val="B Nazanin"/>
        <charset val="178"/>
      </rPr>
      <t xml:space="preserve"> از 10% پول نقد از فروش محصول حاصل می شود. پس انداز درآمد و دسترسی به اعتبار به اندازه کافی بزرگ است که خطر کمبود نقدینگی کم است.</t>
    </r>
  </si>
  <si>
    <r>
      <t>بیشتر</t>
    </r>
    <r>
      <rPr>
        <sz val="11"/>
        <color theme="1"/>
        <rFont val="B Nazanin"/>
        <charset val="178"/>
      </rPr>
      <t xml:space="preserve"> از 25% پول نقد از فروش محصول حاصل می شود. شرکت دسترسی کافی به اعتبار برای سرمایه گذاری دارد، و برخی از سرمایه های اضافی برای سرمایه گذاری مجدد سود شرکت ها، در دسترس است. مقدار کافی از پول نقد عمیاتی در دسترس است.</t>
    </r>
  </si>
  <si>
    <r>
      <t>بیشتر</t>
    </r>
    <r>
      <rPr>
        <sz val="11"/>
        <color theme="1"/>
        <rFont val="B Nazanin"/>
        <charset val="178"/>
      </rPr>
      <t xml:space="preserve"> از 50% پول نقد از فروش محصول، حاصل می شود. شرکت دسترسی به مقدار زیادی اعتبار برای سرمایه گذاری است و برخی سرمایه های اضافی از سرمایه گذاری مجدد سود شرکت ها در دسترس است. مقدار زیادی پول نقد عملیاتی در دسترس است.</t>
    </r>
  </si>
  <si>
    <r>
      <t>بیشتر</t>
    </r>
    <r>
      <rPr>
        <sz val="11"/>
        <color theme="1"/>
        <rFont val="B Nazanin"/>
        <charset val="178"/>
      </rPr>
      <t xml:space="preserve"> از 75% پول نقد از فروش محصول حاصل می شود. بیشتر سرمایه مورد نیاز از سرمایه گذاری مجدد و سود شرکت های بزرگ در دسترس است. مقدار زیادی پول نقد مربوط به سرمایه در دسترس است.</t>
    </r>
  </si>
  <si>
    <r>
      <t>BRL 6</t>
    </r>
    <r>
      <rPr>
        <b/>
        <sz val="14"/>
        <color theme="1"/>
        <rFont val="B Nazanin"/>
        <charset val="178"/>
      </rPr>
      <t>: جایگاه رقابتی</t>
    </r>
  </si>
  <si>
    <t xml:space="preserve">کسب و کار در این سطح باید بیان نماید که به چه میزانی رقابت ادامه حیات محصول را تهدید می کند. محدوده کامل از از محصولات رقابتی مستقیم تا جایگزین های کاملاً متفاوت مشتری باید در رقابت در نظر گرفته شود. </t>
  </si>
  <si>
    <t>رقبا دارای جایگاه غالب در بازار هستند. موانع برای ورود تقریباً ورود محصول جدید را غیر قابل ورود کرده اند. مشتریان بالقوه به طور کامل از راه حل/محصول موجود در بازار رضایت دارند.</t>
  </si>
  <si>
    <t>ارائه تحلیل رقبا و بازار و امکان سنجی بکار انداختن کسب و کار</t>
  </si>
  <si>
    <t>رقبا دارای جایگاه غالب در بازار هستند. موانع برای ورود بسیار زیاد است. مشتریان بالقوه به میزان زیادی از راه حل/محصول موجود در بازار رضایت دارند.</t>
  </si>
  <si>
    <t>رقبا دارای جایگاه غالب در بازار هستند. موانع برای ورود زیاد هستند. مشتریان بالقوه علاقه-مند به بهبود قیمت و/یا عملکرد محصول جدید هستند.</t>
  </si>
  <si>
    <t>رقبا دارای جایگاه غالب در بازار هستند. سه رقیب اول حداقل 80% سهم بازار را کنترل می-کند. موانع برای ورود متوسط است. مشتریان بالقوه علاقه مند به بهبود قیمت و/یا عملکرد محصول جدید هستند.</t>
  </si>
  <si>
    <t>رقبای زیادی در بازار هستند و هیچ یک از آنها عمده بازار را در دست ندارند. موانع برای ورد کم است. ارزش هزینه/عملکرد محصول شبیه گزینه های رقابتی است.</t>
  </si>
  <si>
    <t>رقبای زیادی در بازار هستند و هیچ یک از آنها عمده بازار را در دست ندارند. موانع برای ورود کم است. قیمت/عملکرد محصولات برتری نسبت به رقبا برای برخی کاربردهای دارد اما برای دیگران مشابه یا نامرغوب است.</t>
  </si>
  <si>
    <t>کسب و کار یکی از 3 رقیب برتر در بازار است. کسب و کار از موانع متوسط برای ورود به رقابت بهره می برد. مزیت قیمت/عملکرد محصول به وضوح از رقبای خود بهتر است.</t>
  </si>
  <si>
    <t>کسب و کار یکی از 2 رقیب برتر در بازار است. کسب و کار از موانع متوسط برای ورود رقبا بهره می برد. مزیت قیمت/عملکرد محصول به وضوح از رقبای خود بهتر است.</t>
  </si>
  <si>
    <t>کسب و کار اصلی ترین بازیگر در بازار است. کسب و کار از موانع زیاد برای ورود رقبا بهره می برد. مزیت قیمت/عملکرد محصول انقلابی است و یک شکاف در صنعت است.</t>
  </si>
  <si>
    <t>شرکت جایگاهی غالب در بازار دارد. شرکت از موانع غیر قابل ورود برای رقبا بهره می برد. محصول جدید به طور عمدی جایگزین محصول قدیمی خود شرکت خواهد شد.</t>
  </si>
  <si>
    <r>
      <t>BRL 7</t>
    </r>
    <r>
      <rPr>
        <b/>
        <sz val="14"/>
        <color theme="1"/>
        <rFont val="B Nazanin"/>
        <charset val="178"/>
      </rPr>
      <t>: شناخت مشتری ونیاز آن</t>
    </r>
  </si>
  <si>
    <t>کسب و کار در این سطح باید بیان نماید که به چه میزانی شرکت مشتریان بالقوه خود، برنامه های مشتری و تمام نیازهای مشتری از محصول را می شناسد.</t>
  </si>
  <si>
    <t>نیازهای کلیدی مشتری درک شده است اما حداقل اعتبارسنجی از شناخت انجام شده است.</t>
  </si>
  <si>
    <t>ارائه گزارش تحلیلی شناخت نیازهای مشتری
ارائه مزیت رقابتی محصول و پیش بینی نیازهای آینده بازار</t>
  </si>
  <si>
    <t>دانش و شناخت نیازهای کلید مشتری از طریق تحقیقات ثانویه محدود (مقالات چاپ شده، مطالعات ارتباطات تجاری، مقالات صنعتی) تایید شده است.</t>
  </si>
  <si>
    <t>دانش و شناخت نیازهای کلید مشتری از طریق مصاحبه های محدود با مشتریان بالقوه یا متخصصین صنعت تایید شده است.</t>
  </si>
  <si>
    <t>دانش و شناخت نیازهای کلید مشتری از طریق مصاحبه های قابل توجه و ارزیابی های محدود مشتری از نمونه های اولیه که با معیار TRL 4 مطابقت دارد، تایید شده است.</t>
  </si>
  <si>
    <t>اسناد کافی در مورد نیاز مشتری برای پشتیبانی از آزمایش TRL 5 در دست است. شناخت نیازهای کلیدی مشتری توسط تست های محدود مشتری با نمونه اولیه که با معیار TRL 5 مطابقت دارد، انجام و تایید شده است. برخی از نیازهای ثانویه تایید نشده یا ناشناخته باقی می ماند.</t>
  </si>
  <si>
    <t>اسناد کافی در مورد نیاز مشتری برای پشتیبانی از آزمایش TRL 6 در دست است. شناخت نیازهای کلیدی مشتری توسط تست های محدود مشتری با نمونه اولیه که با معیار TRL 6 مطابقت دارد، انجام و تایید شده است. تمام نیازها (از جمله نیازهای ثانویه) به طور کامل شناخته شده است.</t>
  </si>
  <si>
    <t>اسناد کافی در مورد نیاز مشتری برای پشتیبانی از آزمایش TRL 7 در دست است. شناخت تمام نیازهای مشتری توسط تست مشتری با نمونه محصول مطابق با TRL 7 تایید شده است.</t>
  </si>
  <si>
    <t>اسناد کافی در مورد نیاز مشتری برای پشتیبانی از آزمایش TRL 8 در دست است. شناخت کامل و مفصل از نیازهای مشتری حاصل شده است. خطر شکست محصول به دلیل درک اشتباه از نیازهای مشتری بسیار کم است.</t>
  </si>
  <si>
    <t>شناخت کامل و مفصل از نیازهای مشتری که به شرکت یک مزیت رقابتی متنوع و پایدار در مقابل همه را می دهد وجود دارد، اما رقبای عمده ای در صنعت وجود دارد.</t>
  </si>
  <si>
    <t>شناخت کامل و مفصل از نیازهای مشتری که به شرکت یک مزیت رقابتی متنوع و پایدار را فراهم می نماید وجود دارد. شناخت اجازه پیش بینی های موفق و دقیق از نیازهای آینده را می دهد.</t>
  </si>
  <si>
    <r>
      <t>BRL 8</t>
    </r>
    <r>
      <rPr>
        <b/>
        <sz val="14"/>
        <color theme="1"/>
        <rFont val="B Nazanin"/>
        <charset val="178"/>
      </rPr>
      <t>: تعهد سازمانی (مشتریان سازمانی عمده)</t>
    </r>
  </si>
  <si>
    <t>کسب و کار در این سطح باید بیان نماید که به چه میزانی مشتری متعهد به پرداخت هزینه برای ارتقا سطح آمادگی فناوری و سطح آمادگی ساخت محصول به سطح بعدی است. مشتری یک سازمان با بودجه و قدرت خرید پرتعداد محصولات است. سازمان هایی که هدف آنها تحقیق و توسعه صرف است، مشتری به حساب نمی آیند.</t>
  </si>
  <si>
    <r>
      <t xml:space="preserve"> </t>
    </r>
    <r>
      <rPr>
        <sz val="11"/>
        <color theme="1"/>
        <rFont val="B Nazanin"/>
        <charset val="178"/>
      </rPr>
      <t>شرکت فاقد تعهد مشتری است (فاقد معیار).</t>
    </r>
  </si>
  <si>
    <t>ارائه تفاهم نامه مشتری و فناور جهت پیشرفت سطح آمادگی فناوری/تولید
ارائه پیش فاکتورهای فروش به مقدار بالا</t>
  </si>
  <si>
    <t>شرکت فاقد تعهد مشتری است (فاقد معیار).</t>
  </si>
  <si>
    <t>یک/چند مشتری اطلاعات غیر رسمی در مورد ارزیابی تکنولوژی و نیازهای محصول را به کسب و کار ارائه می دهند.</t>
  </si>
  <si>
    <t>یک/چند مشتری متعهد می شود منابع جزئی (مانند ارزیابی و بازخورد خلاصه و ساده) برای انتقال محصول به TRL 4/MRL 4 را کمک نماید. مشتری منابعی برای کمک به دستیابی به TRL/MRL بعدی دارا می¬باشد.</t>
  </si>
  <si>
    <t>یک/چند مشتری متعهد می شود منابع جزئی (مانند نیروی کار و مواد برای ارزیابی و بازخورد) برای انتقال محصول به TRL 5/MRL 5 را کمک نماید. مشتری منابعی برای کمک به دستیابی به TRL/MRL بعدی دارا می باشد.</t>
  </si>
  <si>
    <t>یک/چند مشتری متعهد می شود منابع متوسطی (مانند تست نمونه) برای انتقال محصول به TRL 6/MRL 6 را کمک نماید. مشتری منابعی برای کمک به دستیابی به TRL/MRL بعدی دارا می باشد.</t>
  </si>
  <si>
    <t>یک/چند مشتری متعهد می شود منابع جزئی (مانند محیط تست یا پول نقد برای تحقیق و توسعه) برای انتقال محصول به TRL 7/MRL 7 را کمک نماید. مشتری منابعی برای کمک به دستیابی به TRL/MRL بعدی دارا می باشد. مشتری دلایل قانع کننده و ضروری (بهبود جایگاه رقابتی، جلوگیری از منسوخ شدن، همخوانی با حداقل نیازهای عملکردی) برای بهبود (سازگاری) محصول را دارد.</t>
  </si>
  <si>
    <t>یک/چند مشتری متعهد به خرید مقادیری از نیازمندی های تولید اولیه کم ظرفیت هستند. مشتری ها متعهد به حداقل نصف منابع مورد نیاز برای انتقال محصول از TRL 7/MRL  به TRL/MRL 8 هستند.</t>
  </si>
  <si>
    <t>یک/چند مشتری متعهد به خرید مقادیری هستند که نیازمند تولید با ظرفیت کامل است.</t>
  </si>
  <si>
    <t>یک/چند مشتری متعهد به توافق نامه های عرضه بلند مدت هستند که نیاز به تولید با ظرفیت کامل را دارد.</t>
  </si>
  <si>
    <r>
      <t>BRL 9</t>
    </r>
    <r>
      <rPr>
        <b/>
        <sz val="14"/>
        <color theme="1"/>
        <rFont val="B Nazanin"/>
        <charset val="178"/>
      </rPr>
      <t>: مقرون به صرفه بودن</t>
    </r>
  </si>
  <si>
    <t xml:space="preserve">کسب و کار در این سطح باید بیان نماید که به چه میزانی محصول از نظر تحقیق و توسعه، عملیات خرید، عملیات نصب، پشتیبانی و هزینه های دفع (امحاء) برای مشتریان مقرون به صرفه است. </t>
  </si>
  <si>
    <t>اطلاعات توان مالی شناخته شده نیست.</t>
  </si>
  <si>
    <t>ارائه گزارش قیمت محصولات رقابتی
ارائه هزینه های راه اندازی و ساخت و میزان هزینه مالکیت کل</t>
  </si>
  <si>
    <t>قیمت تقریبی و هزینه مالکیت کل محصولات شناخته شده است که هزینه نهایی را برای نوآور معنادار و قابل توجه می کند.</t>
  </si>
  <si>
    <t>هزینه های خرید و راه اندازی بسیار بالاتر از گزینه های دیگر است. ممکن است هزینه مالکیت کل کمتر از گزینه های جایگزین نباشد.</t>
  </si>
  <si>
    <t>هزینه های خرید و راه اندازی بسیار بالاتر از گزینه های دیگر است. ممکن است هزینه مالکیت کل کمتر از گزینه های جایگزین باشد.</t>
  </si>
  <si>
    <t>هزینه های خرید و راه اندازی بسیار بالاتر از گزینه های دیگر است. هزینه مالکیت کل کمتر از گزینه های جایگزین است. یا هزینه های خرید و راه اندازی کمتر از گزینه های دیگر است اما هزینه مالکیت کل نبستاً بالاتر است.</t>
  </si>
  <si>
    <t>هزینه های خرید و راه اندازی مشابه گزینه های دیگر است. هزینه مالکیت کل مشابه گزینه های جایگزین است.</t>
  </si>
  <si>
    <t>هزینه های خرید و راه اندازی مشابه گزینه های دیگر است. هزینه مالکیت کل کمتر از گزینه-های جایگزین باشد.</t>
  </si>
  <si>
    <t>هزینه های خرید و راه اندازی کمتر از گزینه های دیگر است. هزینه مالکیت کل کمتر یا مشابه گزینه های جایگزین است.</t>
  </si>
  <si>
    <t>هزینه های خرید و راه اندازی کمتر از گزینه های دیگر است. هزینه مالکیت بسیار کمتر از گزینه های جایگزین است.</t>
  </si>
  <si>
    <t>هزینه های خرید و راه اندازی بسیار کمتر از گزینه های دیگر است. هزینه مالکیت کل به اندازه کافی کم است که برای صنعت مخرب باشد و تمام محصولات جایگزین دیگر را منسوخ نماید.</t>
  </si>
  <si>
    <r>
      <t>BRL 10</t>
    </r>
    <r>
      <rPr>
        <b/>
        <sz val="14"/>
        <color theme="1"/>
        <rFont val="B Nazanin"/>
        <charset val="178"/>
      </rPr>
      <t>: مدیریت مالکیت فکری</t>
    </r>
  </si>
  <si>
    <t>کسب و کار در این سطح باید بیان نماید که به چه میزانی شرکت قادر است از حقوق مالکیت فکری خود طی استفاده از حق اختراع، علائم تجاری، اسرار تجاری، توافق نامه های حق بهره برداری و قراردادهای محرمانه، محافظت نماید.</t>
  </si>
  <si>
    <t>شرکت فاقد مدیریت مالکیت معنوی است (بدون معیار).</t>
  </si>
  <si>
    <t>ارائه برنامه تدوین شده برای محافظت از مالکیت فکری
ارائه مدرک مالکیت فکری مورد حفاظت از سازمان ثبت اسناد کشور و میزان منابع در دسترس برای اجرای پتنت</t>
  </si>
  <si>
    <t>یک برنامه نوشته شده برای محافظت از مالکیت فکری وجود دارد.</t>
  </si>
  <si>
    <t>کسب و کار برای ثبت اختراع(ها) در مالکیت فکری کلیدی ثبت شده است. یک برنامه تجاری سازی برای مالکیت فکری (استفاده از آن در خانه، گواهی نمودن آن، یا فروش آن) وجود دارد.</t>
  </si>
  <si>
    <r>
      <t xml:space="preserve">مالکیت فکری کلیدی توسط سازمان ثبت اسناد و املاک کشور محافظت می شود. منابع برای اجرای پتنت ها و موافقت نامه های حق امتیاز و عدم افشا </t>
    </r>
    <r>
      <rPr>
        <u/>
        <sz val="11"/>
        <color theme="1"/>
        <rFont val="B Nazanin"/>
        <charset val="178"/>
      </rPr>
      <t>به شدت محدود است</t>
    </r>
    <r>
      <rPr>
        <sz val="11"/>
        <color theme="1"/>
        <rFont val="B Nazanin"/>
        <charset val="178"/>
      </rPr>
      <t>.</t>
    </r>
  </si>
  <si>
    <r>
      <t xml:space="preserve">مالکیت فکری کلیدی توسط سازمان ثبت اسناد و املاک کشور محافظت می شود. منابع برای اجرای پتنت ها و موافقتنامه های حق امتیاز و عدم افشا </t>
    </r>
    <r>
      <rPr>
        <u/>
        <sz val="11"/>
        <color theme="1"/>
        <rFont val="B Nazanin"/>
        <charset val="178"/>
      </rPr>
      <t>محدود است</t>
    </r>
    <r>
      <rPr>
        <sz val="11"/>
        <color theme="1"/>
        <rFont val="B Nazanin"/>
        <charset val="178"/>
      </rPr>
      <t>.</t>
    </r>
  </si>
  <si>
    <r>
      <t xml:space="preserve">مالکیت فکری کلیدی توسط سازمان ثبت اسناد و املاک کشور محافظت می شود. منابع برای اجرای پتنت ها و موافقتنامه های حق امتیاز و عدم افشا </t>
    </r>
    <r>
      <rPr>
        <u/>
        <sz val="11"/>
        <color theme="1"/>
        <rFont val="B Nazanin"/>
        <charset val="178"/>
      </rPr>
      <t>کافی است</t>
    </r>
    <r>
      <rPr>
        <sz val="11"/>
        <color theme="1"/>
        <rFont val="B Nazanin"/>
        <charset val="178"/>
      </rPr>
      <t>.</t>
    </r>
  </si>
  <si>
    <r>
      <t xml:space="preserve">موقعیت ثبت اختراع به اندازه کافی گسترده است تا جایگاهی استوار در یک خلاء بازار کوچک داشته باشد. منابع برای اجرای پتنت ها و موافقتنامه های اعطای حق امتیاز و عدم افشا </t>
    </r>
    <r>
      <rPr>
        <u/>
        <sz val="11"/>
        <color theme="1"/>
        <rFont val="B Nazanin"/>
        <charset val="178"/>
      </rPr>
      <t>کافی است</t>
    </r>
    <r>
      <rPr>
        <sz val="11"/>
        <color theme="1"/>
        <rFont val="B Nazanin"/>
        <charset val="178"/>
      </rPr>
      <t>.</t>
    </r>
  </si>
  <si>
    <r>
      <t xml:space="preserve">موقعیت ثبت اختراع به اندازه کافی گسترده است تا جایگاهی استوار در یک خلاء بازار داشته باشد. منابع برای اجرای پتنت ها و موافقتنامه های اعطای حق امتیاز و عدم افشا </t>
    </r>
    <r>
      <rPr>
        <u/>
        <sz val="11"/>
        <color theme="1"/>
        <rFont val="B Nazanin"/>
        <charset val="178"/>
      </rPr>
      <t>بیش از حد نیاز است</t>
    </r>
    <r>
      <rPr>
        <sz val="11"/>
        <color theme="1"/>
        <rFont val="B Nazanin"/>
        <charset val="178"/>
      </rPr>
      <t>.</t>
    </r>
  </si>
  <si>
    <t>موقعیت ثبت اختراع به اندازه کافی گسترده است تا جایگاهی پیشرو در بازار ایجاد نماید. منابع برای اجرای ثبت اختراعات بزرگ هستند. شهرت میان صنعت برای اجرای پتنت ها و موافقتنامه های اعطای حق امتیاز و عدم افشا قوی است.</t>
  </si>
  <si>
    <t>جایگاه پتنت به اندازه کافی گسترده است تا یک جایگاه غالب در بازار بزرگ ایجاد نماید. منابع برای بکارگیری پتنت ها در برابر رقبای بالقوه بازدارنده هستند. شهرت برای تسریع اجرای پتنت ها و موافقتنامه های اعطای حق امتیاز و عدم افشا کافی است.</t>
  </si>
  <si>
    <r>
      <t>BRL 11</t>
    </r>
    <r>
      <rPr>
        <b/>
        <sz val="14"/>
        <color theme="1"/>
        <rFont val="B Nazanin"/>
        <charset val="178"/>
      </rPr>
      <t>: پیش بینی فروش</t>
    </r>
  </si>
  <si>
    <t>کسب و کار در این سطح باید بیان نماید که به چه میزانی فروش این محصول انتظار ایجاد سرمایه وجود دارد.</t>
  </si>
  <si>
    <t>هیچ پیش بینی معتبری وجود ندارد.</t>
  </si>
  <si>
    <t>ارائه گزارش فروش سالانه، میزان سرمایه گذاری و محاسبه بازده سالانه</t>
  </si>
  <si>
    <r>
      <t xml:space="preserve">فروش سالانه به نسبت کل سرمایه گذاری حداقل </t>
    </r>
    <r>
      <rPr>
        <sz val="10"/>
        <color theme="1"/>
        <rFont val="Times New Roman"/>
        <family val="1"/>
      </rPr>
      <t>1.6:1</t>
    </r>
    <r>
      <rPr>
        <sz val="11"/>
        <color theme="1"/>
        <rFont val="B Nazanin"/>
        <charset val="178"/>
      </rPr>
      <t xml:space="preserve"> در 5 سال یا حداقل </t>
    </r>
    <r>
      <rPr>
        <sz val="10"/>
        <color theme="1"/>
        <rFont val="Times New Roman"/>
        <family val="1"/>
      </rPr>
      <t>2:1</t>
    </r>
    <r>
      <rPr>
        <sz val="11"/>
        <color theme="1"/>
        <rFont val="B Nazanin"/>
        <charset val="178"/>
      </rPr>
      <t xml:space="preserve"> در 7 سال (حدود 10% بازده سالانه)</t>
    </r>
  </si>
  <si>
    <r>
      <t xml:space="preserve">فروش سالانه به نسبت کل سرمایه گذاری حداقل </t>
    </r>
    <r>
      <rPr>
        <sz val="10"/>
        <color theme="1"/>
        <rFont val="Times New Roman"/>
        <family val="1"/>
      </rPr>
      <t>2.5:1</t>
    </r>
    <r>
      <rPr>
        <sz val="11"/>
        <color theme="1"/>
        <rFont val="B Nazanin"/>
        <charset val="178"/>
      </rPr>
      <t xml:space="preserve"> در 5 سال یا حداقل </t>
    </r>
    <r>
      <rPr>
        <sz val="10"/>
        <color theme="1"/>
        <rFont val="Times New Roman"/>
        <family val="1"/>
      </rPr>
      <t>4:1</t>
    </r>
    <r>
      <rPr>
        <sz val="11"/>
        <color theme="1"/>
        <rFont val="B Nazanin"/>
        <charset val="178"/>
      </rPr>
      <t xml:space="preserve"> در 7 سال (حدود 20% بازده سالانه)</t>
    </r>
  </si>
  <si>
    <r>
      <t xml:space="preserve">فروش سالانه به نسبت کل سرمایه گذاری حداقل </t>
    </r>
    <r>
      <rPr>
        <sz val="10"/>
        <color theme="1"/>
        <rFont val="Times New Roman"/>
        <family val="1"/>
      </rPr>
      <t>4:1</t>
    </r>
    <r>
      <rPr>
        <sz val="11"/>
        <color theme="1"/>
        <rFont val="B Nazanin"/>
        <charset val="178"/>
      </rPr>
      <t xml:space="preserve"> در 5 سال یا حداقل </t>
    </r>
    <r>
      <rPr>
        <sz val="10"/>
        <color theme="1"/>
        <rFont val="Times New Roman"/>
        <family val="1"/>
      </rPr>
      <t>6:1</t>
    </r>
    <r>
      <rPr>
        <sz val="11"/>
        <color theme="1"/>
        <rFont val="B Nazanin"/>
        <charset val="178"/>
      </rPr>
      <t xml:space="preserve"> در 7 سال (حدود 30% بازده سالانه)</t>
    </r>
  </si>
  <si>
    <r>
      <t xml:space="preserve">فروش سالانه به نسبت کل سرمایه گذاری حداقل </t>
    </r>
    <r>
      <rPr>
        <sz val="10"/>
        <color theme="1"/>
        <rFont val="Times New Roman"/>
        <family val="1"/>
      </rPr>
      <t>5:1</t>
    </r>
    <r>
      <rPr>
        <sz val="11"/>
        <color theme="1"/>
        <rFont val="B Nazanin"/>
        <charset val="178"/>
      </rPr>
      <t xml:space="preserve"> در 5 سال یا حداقل </t>
    </r>
    <r>
      <rPr>
        <sz val="10"/>
        <color theme="1"/>
        <rFont val="Times New Roman"/>
        <family val="1"/>
      </rPr>
      <t>10:1</t>
    </r>
    <r>
      <rPr>
        <sz val="11"/>
        <color theme="1"/>
        <rFont val="B Nazanin"/>
        <charset val="178"/>
      </rPr>
      <t xml:space="preserve"> در 7 سال (حدود 40% بازده سالانه)</t>
    </r>
  </si>
  <si>
    <r>
      <t xml:space="preserve">فروش سالانه به نسبت کل سرمایه گذاری حداقل </t>
    </r>
    <r>
      <rPr>
        <sz val="10"/>
        <color theme="1"/>
        <rFont val="Times New Roman"/>
        <family val="1"/>
      </rPr>
      <t>8:1</t>
    </r>
    <r>
      <rPr>
        <sz val="11"/>
        <color theme="1"/>
        <rFont val="B Nazanin"/>
        <charset val="178"/>
      </rPr>
      <t xml:space="preserve"> در 5 سال یا حداقل </t>
    </r>
    <r>
      <rPr>
        <sz val="10"/>
        <color theme="1"/>
        <rFont val="Times New Roman"/>
        <family val="1"/>
      </rPr>
      <t>17:1</t>
    </r>
    <r>
      <rPr>
        <sz val="11"/>
        <color theme="1"/>
        <rFont val="B Nazanin"/>
        <charset val="178"/>
      </rPr>
      <t xml:space="preserve"> در 7 سال (حدود 50% بازده سالانه)</t>
    </r>
  </si>
  <si>
    <r>
      <t xml:space="preserve">فروش سالانه به نسبت کل سرمایه گذاری حداقل </t>
    </r>
    <r>
      <rPr>
        <sz val="10"/>
        <color theme="1"/>
        <rFont val="Times New Roman"/>
        <family val="1"/>
      </rPr>
      <t>10:1</t>
    </r>
    <r>
      <rPr>
        <sz val="11"/>
        <color theme="1"/>
        <rFont val="B Nazanin"/>
        <charset val="178"/>
      </rPr>
      <t xml:space="preserve"> در 5 سال یا حداقل </t>
    </r>
    <r>
      <rPr>
        <sz val="10"/>
        <color theme="1"/>
        <rFont val="Times New Roman"/>
        <family val="1"/>
      </rPr>
      <t>27:1</t>
    </r>
    <r>
      <rPr>
        <sz val="11"/>
        <color theme="1"/>
        <rFont val="B Nazanin"/>
        <charset val="178"/>
      </rPr>
      <t xml:space="preserve"> در 7 سال (حدود 60% بازده سالانه)</t>
    </r>
  </si>
  <si>
    <r>
      <t xml:space="preserve">فروش سالانه به نسبت کل سرمایه گذاری حداقل </t>
    </r>
    <r>
      <rPr>
        <sz val="10"/>
        <color theme="1"/>
        <rFont val="Times New Roman"/>
        <family val="1"/>
      </rPr>
      <t>14:1</t>
    </r>
    <r>
      <rPr>
        <sz val="11"/>
        <color theme="1"/>
        <rFont val="B Nazanin"/>
        <charset val="178"/>
      </rPr>
      <t xml:space="preserve"> در 5 سال یا حداقل </t>
    </r>
    <r>
      <rPr>
        <sz val="10"/>
        <color theme="1"/>
        <rFont val="Times New Roman"/>
        <family val="1"/>
      </rPr>
      <t>40:1</t>
    </r>
    <r>
      <rPr>
        <sz val="11"/>
        <color theme="1"/>
        <rFont val="B Nazanin"/>
        <charset val="178"/>
      </rPr>
      <t xml:space="preserve"> در 7 سال (حدود 70% بازده سالانه)</t>
    </r>
  </si>
  <si>
    <r>
      <t xml:space="preserve">فروش سالانه به نسبت کل سرمایه گذاری حداقل </t>
    </r>
    <r>
      <rPr>
        <sz val="10"/>
        <color theme="1"/>
        <rFont val="Times New Roman"/>
        <family val="1"/>
      </rPr>
      <t>20:1</t>
    </r>
    <r>
      <rPr>
        <sz val="11"/>
        <color theme="1"/>
        <rFont val="B Nazanin"/>
        <charset val="178"/>
      </rPr>
      <t xml:space="preserve"> در 5 سال یا حداقل </t>
    </r>
    <r>
      <rPr>
        <sz val="10"/>
        <color theme="1"/>
        <rFont val="Times New Roman"/>
        <family val="1"/>
      </rPr>
      <t>60:1</t>
    </r>
    <r>
      <rPr>
        <sz val="11"/>
        <color theme="1"/>
        <rFont val="B Nazanin"/>
        <charset val="178"/>
      </rPr>
      <t xml:space="preserve"> در 7 سال (حدود 80% بازده سالانه)</t>
    </r>
  </si>
  <si>
    <r>
      <t xml:space="preserve">فروش سالانه به نسبت کل سرمایه گذاری حداقل </t>
    </r>
    <r>
      <rPr>
        <sz val="10"/>
        <color theme="1"/>
        <rFont val="Times New Roman"/>
        <family val="1"/>
      </rPr>
      <t>25:1</t>
    </r>
    <r>
      <rPr>
        <sz val="11"/>
        <color theme="1"/>
        <rFont val="B Nazanin"/>
        <charset val="178"/>
      </rPr>
      <t xml:space="preserve"> در 5 سال یا حداقل </t>
    </r>
    <r>
      <rPr>
        <sz val="10"/>
        <color theme="1"/>
        <rFont val="Times New Roman"/>
        <family val="1"/>
      </rPr>
      <t>90:1</t>
    </r>
    <r>
      <rPr>
        <sz val="11"/>
        <color theme="1"/>
        <rFont val="B Nazanin"/>
        <charset val="178"/>
      </rPr>
      <t xml:space="preserve"> در 7 سال (حدود 90% بازده سالانه)</t>
    </r>
  </si>
  <si>
    <r>
      <t>BRL 12</t>
    </r>
    <r>
      <rPr>
        <b/>
        <sz val="14"/>
        <color theme="1"/>
        <rFont val="B Nazanin"/>
        <charset val="178"/>
      </rPr>
      <t>: پیش بینی عدم قطعیت</t>
    </r>
  </si>
  <si>
    <t>کسب و کار در این سطح باید بیان نماید که به چه میزانی عدم قطعیت در رسیدن یا بیشتر شدن میزان فروش واقعی از مقدار پیش بینی شده وجود دارد.</t>
  </si>
  <si>
    <t>ارائه پیش بینی بر اساس مدل رشد، فروش واقعی و بیان جایگاه کسب و کار در بازار</t>
  </si>
  <si>
    <t>بیش بینی فقط براساس فرضیه (بالاترین وضعیت عدم قطعیت).</t>
  </si>
  <si>
    <t>بیش بینی براساس فرضیه ها و داده های صنعتی گسترده است (عدم قطعیت به شدت بالا).</t>
  </si>
  <si>
    <t>بیش بینی براساس فرضیه ها و داده های محدوده هدف است (عدم قطعیت بسیار بالا).</t>
  </si>
  <si>
    <t>بیش بینی براساس مدل های رشد با اعتبار نامشخص و داده های دقیق صنعت است (عدم قطعیت بالا).</t>
  </si>
  <si>
    <t>بیش بینی براساس مدل های رشد معتبر فروش و داده های قابل اعتماد صنعت. مشتریان علاقه بسیار نشان داده اما هیچ گونه تعهد خریدی وجود ندارد (عدم قطعیت متوسط رو به بالا).</t>
  </si>
  <si>
    <t>بیش بینی براساس مدل های رشد معتبر فروش و داده های قابل اعتماد صنعت است. کسب و کار جایگاهی استوار در یک خلاء کوچک بازار دارد (عدم قطعیت متوسط).</t>
  </si>
  <si>
    <t>بیش بینی براساس فروش واقعی است. کسب و کار جایگاهی استوار در یک خلاء بازار دارد (عدم قطعیت متوسط رو به پایین).</t>
  </si>
  <si>
    <t>بیش بینی براساس مدل های رشد معتبر فروش واقعی و یک پس انداز بزرگ است. کسب و کار یکی از سه رده اول است و دارای مزیت رقابتی پایدار است (عدم قطعیت پایین).</t>
  </si>
  <si>
    <t>بیش بینی براساس فروش واقعی و پس انداز زیاد است. کسب و کار دارای سهم بازار غالب است و مزایای رقابتی متنوع و پایداری دارد (عدم قطعیت بسیار پایین).</t>
  </si>
  <si>
    <t>Totla BRL</t>
  </si>
  <si>
    <r>
      <t xml:space="preserve">راهنمای ارزیابی سطح آمادگی کسب و کار شرکت ها
</t>
    </r>
    <r>
      <rPr>
        <b/>
        <sz val="18"/>
        <color theme="1"/>
        <rFont val="Times New Roman"/>
        <family val="1"/>
      </rPr>
      <t>B</t>
    </r>
    <r>
      <rPr>
        <sz val="18"/>
        <color theme="1"/>
        <rFont val="Times New Roman"/>
        <family val="1"/>
      </rPr>
      <t xml:space="preserve">usiness </t>
    </r>
    <r>
      <rPr>
        <b/>
        <sz val="18"/>
        <color theme="1"/>
        <rFont val="Times New Roman"/>
        <family val="1"/>
      </rPr>
      <t>R</t>
    </r>
    <r>
      <rPr>
        <sz val="18"/>
        <color theme="1"/>
        <rFont val="Times New Roman"/>
        <family val="1"/>
      </rPr>
      <t xml:space="preserve">eadiness </t>
    </r>
    <r>
      <rPr>
        <b/>
        <sz val="18"/>
        <color theme="1"/>
        <rFont val="Times New Roman"/>
        <family val="1"/>
      </rPr>
      <t>L</t>
    </r>
    <r>
      <rPr>
        <sz val="18"/>
        <color theme="1"/>
        <rFont val="Times New Roman"/>
        <family val="1"/>
      </rPr>
      <t xml:space="preserve">evel </t>
    </r>
    <r>
      <rPr>
        <b/>
        <sz val="18"/>
        <color theme="1"/>
        <rFont val="Times New Roman"/>
        <family val="1"/>
      </rPr>
      <t>(BRL)</t>
    </r>
  </si>
  <si>
    <t>راهنمای تکمیل فرم</t>
  </si>
  <si>
    <t>* فرم ارزیابی سطح آمادگی کسب و کار (BRL) برای تمامی محصول/ خدمت شرکت که در لیست محصولات معرفی شده، پر شود.
* در فرم ازریابی سطح آمادگی کسب و کار (BRL) پاسخ به سوالات با توجه به تعریف سطح BRL مربوطه و راهنمای تعریف شده یکی از 10 سطح مربوطه به هر یک از فاکتورهای BRL را انتخاب نمایید.
* در صورت نیاز به پیوست نمودن فایل برای هر سوال نام فایل پیوست شده در ستون توضیحات بیان شود.</t>
  </si>
  <si>
    <t>لطفاً ارزيابي خود را از فرآیند ارزیابی سالیانه حاضر فرماييد.</t>
  </si>
  <si>
    <t>اطلاعات كدام بخش ها با ماهيت فعاليت شركت شما تطبيق نداشته و براي تامين آن با مشكل مواجه شديد؟</t>
  </si>
  <si>
    <t>كدام اطلاعات درخواست شده را نامربوط با فرآيند و منطق پذيرش در پارك ميدانيد؟</t>
  </si>
  <si>
    <t>افشای كدام بخش از اطلاعات درخواست شده در پرسشنامه براي شما خوشايند نيست و به نوعي افشای آن ها را در تضاد با منافع شركت ارزيابي مي نماييد؟</t>
  </si>
  <si>
    <t>به طور كلي نظرتان را در مورد فرآيند ارزش یابی سالانه اعلام نماييد.</t>
  </si>
  <si>
    <t>در صورت وجود هرگونه پيشنهاد و انتقادي در مورد پرسشنامه و يا فرآيند پذيرش، آن را اعلام نماييد.</t>
  </si>
  <si>
    <t>کاربرگ پیشنهادات و انتقادات</t>
  </si>
  <si>
    <r>
      <rPr>
        <sz val="7"/>
        <color theme="1"/>
        <rFont val="B Nazanin"/>
        <charset val="178"/>
      </rPr>
      <t xml:space="preserve"> </t>
    </r>
    <r>
      <rPr>
        <sz val="12"/>
        <color theme="1"/>
        <rFont val="B Nazanin"/>
        <charset val="178"/>
      </rPr>
      <t>به نظر شما چه سوالات ديگري بايد پرسيده شود تا توان شركت شما را بهتر منعكس نمايد؟</t>
    </r>
  </si>
  <si>
    <t>2. لطفا بدلیل سنگینی فایل اکسل و محاسبات آن از باز کردن همزمان چند اکسل خودداری نمایید.</t>
  </si>
  <si>
    <r>
      <rPr>
        <b/>
        <u/>
        <sz val="16"/>
        <color theme="1"/>
        <rFont val="B Nazanin"/>
        <charset val="178"/>
      </rPr>
      <t>سطح آمادگی کسب و کار:</t>
    </r>
    <r>
      <rPr>
        <b/>
        <sz val="16"/>
        <color theme="1"/>
        <rFont val="B Nazanin"/>
        <charset val="178"/>
      </rPr>
      <t xml:space="preserve"> </t>
    </r>
    <r>
      <rPr>
        <sz val="16"/>
        <color theme="1"/>
        <rFont val="B Nazanin"/>
        <charset val="178"/>
      </rPr>
      <t>معیاري است براي سنجش احتمال موفقیت یا شکست یک کسب و کار که در مسیر انتقال فناوري و تجاري سازي، نیاز به ارزیابی یا نظر تاییدي مرجعی دارد تا بتواند از امکانات و سرمایه دیگران استفاده نماید. اما این روش ارزیابی به کمک مستندات تهیه شده، می تواند پیامدهاي دیگري را نیز به همراه داشته باشد.
پس از عرضه محصول به بازار سطح آمادگی کسب و کار به منظور بررسی میزان تجاری سازی، فروش محصول و سهم محصول/خدمت از بازار هدف بسیار حائز اهمیت است که با ارائه مدارک و مستندات مربوطه برای هر عامل BRL مورد بررسی قرار می گیرد.
آمادگی کسب و کار شامل 12 عامل است که هر عامل به صورت جداگانه از 1 تا 10 امتیاز دهی می گردد و عامل ها به صورت پیش نیاز برای عامل بعد نمی باشند، بلکه به صورت همزمان 12 عامل بررسی می شوند.</t>
    </r>
  </si>
  <si>
    <t>تعداد اختراعات ثبت شده داخلی</t>
  </si>
  <si>
    <t>تعداد اختراعات ثبت شده خارجی</t>
  </si>
  <si>
    <t>ارزش صادرات رسمی (دلار)</t>
  </si>
  <si>
    <t>ارزش صادرات غیر رسمی (دلار)</t>
  </si>
  <si>
    <t>تعداد پرسنل مرتبط با دانشگاه تهران</t>
  </si>
  <si>
    <t>داخلی/ خارجی</t>
  </si>
  <si>
    <t>توضیحات (نام ببرید)</t>
  </si>
  <si>
    <t>زیرمجموعه شرکت دیگریست؟</t>
  </si>
  <si>
    <t>زیرمجموعه دارد؟</t>
  </si>
  <si>
    <t>شرکت شما دارای زیرمجموعه زایشی می باشد؟ (لطفا نام زیرمجموعه ذکر شود)</t>
  </si>
  <si>
    <t>شرکت شما زیرمجموعه زایشی از شرکت یا هلدینگ دیگری است؟ (لطفا نام شرکت یا هلدینگ ذکر شود)</t>
  </si>
  <si>
    <t>جدول شماره 16- ترازنامه-بخش دارایی ها (ردیف یکی به آخر)</t>
  </si>
  <si>
    <t>جدول شماره 16- ترازنامه-بخش دارایی های غیر جاری (ردیف 1)</t>
  </si>
  <si>
    <t>جدول شماره 16- ترازنامه-بخش دارایی ههای غیر جاری (ردیف 3)</t>
  </si>
  <si>
    <t>جدول شماره 16- ترازنامه-بخش دارایی های غیر جاری (ردیف 7)</t>
  </si>
  <si>
    <t>جدول شماره 16-ترازنامه -بخش دارایی ها  (ردیف آخر انتهای دوره)</t>
  </si>
  <si>
    <t>جدول شماره 16-ترازنامه -بخش دارایی ها  (ردیف آخر ابتدای دوره)</t>
  </si>
  <si>
    <t>جدول شماره 16- ترازنامه-بخش بدهی های جاری (ردیف  یکی به آخر)</t>
  </si>
  <si>
    <t>جدول شماره16 -ترازنامه-بخش حقوق مالکانه-(ردیف10)</t>
  </si>
  <si>
    <t xml:space="preserve">جدول شماره 9- </t>
  </si>
  <si>
    <t>جدول شماره 14-(ردیف1)</t>
  </si>
  <si>
    <t>جدول شماره 14-(ردیف2)</t>
  </si>
  <si>
    <t>جدول شماره 14-(ردیف12)</t>
  </si>
  <si>
    <t>جدول شماره 14-(ردیف13)</t>
  </si>
  <si>
    <t>جدول شماره 14-(ردیف14)</t>
  </si>
  <si>
    <t>جدول شماره 14-(ردیف27)</t>
  </si>
  <si>
    <t>جدول شماره -14(ردیف28)</t>
  </si>
  <si>
    <t>سود (زیان) عملیاتی جاری شرکت</t>
  </si>
  <si>
    <t>سود(زیان) عملیاتی سال گذشته</t>
  </si>
  <si>
    <t>درآمدها و هزینه ها های سال قبل</t>
  </si>
  <si>
    <t>جدول شماره 14-(ردیف15)</t>
  </si>
  <si>
    <t>سود عملیاتی ناشی از فعالیت‌های مرتبط با موضوع اصلی شرکت در سال جاری</t>
  </si>
  <si>
    <t>جدول شماره 14-(ردیف15)(مانده سال قبل)</t>
  </si>
  <si>
    <t>سود عملیاتی ناشی از فعالیت‌های مرتبط با موضوع اصلی شرکت در سال قبل</t>
  </si>
  <si>
    <t>جدول شماره 14-(ردیف1)(مانده سال قبل)</t>
  </si>
  <si>
    <t>جدول شماره 14-(ردیف2)(مانده سال قبل)</t>
  </si>
  <si>
    <t>جدول شماره 14-(ردیف12)(مانده سال قبل)</t>
  </si>
  <si>
    <t>جدول شماره 14-(ردیف13)(مانده سال قبل)</t>
  </si>
  <si>
    <t>جدول شماره 14-(ردیف14)(مانده سال قبل)</t>
  </si>
  <si>
    <t>جدول شماره 14-(ردیف27)(مانده سال قبل)</t>
  </si>
  <si>
    <t>جدول شماره -14(ردیف28)(مانده سال قبل)</t>
  </si>
  <si>
    <t>مقدار سال جاری (میلیون ریال)</t>
  </si>
  <si>
    <t>شاخص</t>
  </si>
  <si>
    <t>شاخص کل مالی</t>
  </si>
  <si>
    <t>سود (زیان) عملیاتی</t>
  </si>
  <si>
    <t>درآمد کل(میلیون ریال)</t>
  </si>
  <si>
    <t>هزینه کل(میلیون ریال)</t>
  </si>
  <si>
    <t>جمع دارایی های جاری(میلیون ریال)</t>
  </si>
  <si>
    <t>جمع دارایی های غیر جاری(میلیون ریال)</t>
  </si>
  <si>
    <t>دارایی غیرجاری(مشهود)(میلیون ریال)</t>
  </si>
  <si>
    <t>دارایی غیرجاری(نامشهود)(میلیون ریال)</t>
  </si>
  <si>
    <t>میزان سرمایه مورد نیاز درسال جاری(میلیون ریال)</t>
  </si>
  <si>
    <t>جمع دارائي
(ميليون ريال)</t>
  </si>
  <si>
    <t>شاخص جمع دارایی ها</t>
  </si>
  <si>
    <t>سود (زیان) عملیاتی
(میلیون ریال)</t>
  </si>
  <si>
    <t>شاخص سود(زیان) عملیاتی</t>
  </si>
  <si>
    <t>فروش خالص
(ميليون ريال)</t>
  </si>
  <si>
    <t>درآمد کل
(میلیون ریال)</t>
  </si>
  <si>
    <t>كل هزينه
(ميليون ريال)</t>
  </si>
  <si>
    <t>شاخص گردش مالی</t>
  </si>
  <si>
    <t>سطح آمادگی</t>
  </si>
  <si>
    <t>تعداد محصولات/خدمات</t>
  </si>
  <si>
    <t xml:space="preserve">تعداد </t>
  </si>
  <si>
    <t>0-5</t>
  </si>
  <si>
    <t>تعداد محصولات</t>
  </si>
  <si>
    <t>6-8</t>
  </si>
  <si>
    <t>تعداد خدمات</t>
  </si>
  <si>
    <t>9</t>
  </si>
  <si>
    <t>تعداد محصولات/خدمات اصلی</t>
  </si>
  <si>
    <t>تعداد محصولات/خدمات فرعی</t>
  </si>
  <si>
    <t>تعداد محصولات/خدمات جدید</t>
  </si>
  <si>
    <t>9-10</t>
  </si>
  <si>
    <t>تعداد محصولات/خدمات دارای نوآوری</t>
  </si>
  <si>
    <t>تجاری نشده</t>
  </si>
  <si>
    <t>تعداد اختراعات داخلی</t>
  </si>
  <si>
    <t>تجاری شده</t>
  </si>
  <si>
    <t>تعداد اختراعات خارجی</t>
  </si>
  <si>
    <t>Max=120</t>
  </si>
  <si>
    <t>نوآوری شرکت</t>
  </si>
  <si>
    <t>تعداد ثبت اختراعات داخلي</t>
  </si>
  <si>
    <t>تعداد ثبت
 اختراعات خارجي</t>
  </si>
  <si>
    <t>تعداد محصول</t>
  </si>
  <si>
    <t>تعداد خدمت</t>
  </si>
  <si>
    <t>تعداد
 محصولات/خدمات جديد</t>
  </si>
  <si>
    <t>نام محصولات/ خدمات جديد</t>
  </si>
  <si>
    <t>تعداد 
محصولات/خدمات داراي نوآوري</t>
  </si>
  <si>
    <t>نام محصولات/ خدمات داراي نوآوري</t>
  </si>
  <si>
    <t>نام و نام خانوادگی داور فنی</t>
  </si>
  <si>
    <t>مرتبه علمي</t>
  </si>
  <si>
    <t>شماره تماس</t>
  </si>
  <si>
    <t>آدرس ایمیل</t>
  </si>
  <si>
    <t>تاريخ ارسال مدارك</t>
  </si>
  <si>
    <t>تاريخ جلسه داوري</t>
  </si>
  <si>
    <t>ساعت شروع</t>
  </si>
  <si>
    <t>ساعت پايان</t>
  </si>
  <si>
    <t>تاريخ تكميل فرم توسط داور</t>
  </si>
  <si>
    <t>كيفيت داوري</t>
  </si>
  <si>
    <t>تعداد ساعت داور فني</t>
  </si>
  <si>
    <t>تاریخ تسویه با داور</t>
  </si>
  <si>
    <t>امتیاز نوآوری</t>
  </si>
  <si>
    <t>تعداد محصولات یا خدمات با سطح TRL9</t>
  </si>
  <si>
    <t>تعداد محصولات یا خدمات با سطح MRL 9-10</t>
  </si>
  <si>
    <t xml:space="preserve">تعداد محصولات یا خدمات با سطح CRL 8-9 </t>
  </si>
  <si>
    <t>سطح آمادگی کسب و کار شرکت (BRL)</t>
  </si>
  <si>
    <t>جدید</t>
  </si>
  <si>
    <t>نوآور</t>
  </si>
  <si>
    <t>4. با توجه به فرموله شدن شیت ها جهت امتیازدهی لطفا به هیچ وجه اقدام به جابجایی شیت ها کپی پیست کردن آنها اضافه و کم کردن سطر و ستون و غیره ننمایید.</t>
  </si>
  <si>
    <t>10. لطفا تمامی مدارک و مستندات در خواستی را مطابق فولدر بندی ارسالی تنظیم و کل مجموعه  مدارک را بصورت فایل زیپ با نام شرکت ارسال نمایید.</t>
  </si>
  <si>
    <t>نام شرکت / هسته (فارسی )</t>
  </si>
  <si>
    <t>نام شرکت / هسته ( انگلیسی)</t>
  </si>
  <si>
    <t>مجوز دانش بنیانی</t>
  </si>
  <si>
    <r>
      <t xml:space="preserve">كاربرگ شناسنامه اطلاعات (شامل 12 شيت در فايل </t>
    </r>
    <r>
      <rPr>
        <sz val="11"/>
        <color theme="1"/>
        <rFont val="Calibri"/>
        <family val="2"/>
        <charset val="178"/>
        <scheme val="minor"/>
      </rPr>
      <t>Excel)</t>
    </r>
  </si>
  <si>
    <r>
      <t>تصوير آگهي تاسيس</t>
    </r>
    <r>
      <rPr>
        <sz val="11"/>
        <color theme="1"/>
        <rFont val="Calibri"/>
        <family val="2"/>
        <charset val="178"/>
        <scheme val="minor"/>
      </rPr>
      <t xml:space="preserve"> شركت</t>
    </r>
  </si>
  <si>
    <t>فروش دانش بنیان</t>
  </si>
  <si>
    <t>سن</t>
  </si>
  <si>
    <t>پرسنل زیر 30 سال</t>
  </si>
  <si>
    <t>پرسنل بین 30 و 45 سال</t>
  </si>
  <si>
    <t>پرسنل بالای 45 سال</t>
  </si>
  <si>
    <t>مجموع فروش محصولات دانش بنیان</t>
  </si>
  <si>
    <t>کد کارگاهی شرکت</t>
  </si>
  <si>
    <t>زمینه فعالیت</t>
  </si>
  <si>
    <r>
      <rPr>
        <b/>
        <sz val="14"/>
        <color rgb="FF000000"/>
        <rFont val="B Nazanin"/>
        <charset val="178"/>
      </rPr>
      <t>اصلی یا فرعی</t>
    </r>
    <r>
      <rPr>
        <sz val="14"/>
        <color rgb="FF000000"/>
        <rFont val="B Nazanin"/>
        <charset val="178"/>
      </rPr>
      <t xml:space="preserve">
</t>
    </r>
    <r>
      <rPr>
        <sz val="14"/>
        <rFont val="B Nazanin"/>
        <charset val="178"/>
      </rPr>
      <t>(محصول اصلی:بر اساس زمینه فعالیت شرکت
محصول فرعی: محصولات جانبی)</t>
    </r>
  </si>
  <si>
    <t>اصلی ( بر اساس زمینه فعالیت)</t>
  </si>
  <si>
    <t>گردش مالي 1401
(ميليون ريال)</t>
  </si>
  <si>
    <t>ارزش محصولات، فناوریها و خدمات صادر شده  رسمی 1401 (دلار)</t>
  </si>
  <si>
    <t>ارزش محصولات، فناوریها و خدمات صادر شده  غیر رسمی 1401 (دلار)</t>
  </si>
  <si>
    <t xml:space="preserve">شناسه شرکت </t>
  </si>
  <si>
    <t>کارشناس</t>
  </si>
  <si>
    <t xml:space="preserve">شناسه ملی </t>
  </si>
  <si>
    <t>کد کارگاهی</t>
  </si>
  <si>
    <t>دانش بنیان</t>
  </si>
  <si>
    <t>تاریخ تایید دانش بنیانی</t>
  </si>
  <si>
    <t>حوزه فناوری دانش بنیانی</t>
  </si>
  <si>
    <t>مرحله</t>
  </si>
  <si>
    <t>سال تأسيس</t>
  </si>
  <si>
    <t>ابلاغیه پذیرش</t>
  </si>
  <si>
    <t xml:space="preserve">تاریخ ابلاغیه پذیرش </t>
  </si>
  <si>
    <t>شماره ابلاغیه پذیرش</t>
  </si>
  <si>
    <t>شروع عضویت</t>
  </si>
  <si>
    <t>پایان عضویت</t>
  </si>
  <si>
    <t>تاريخ شروع استقرار</t>
  </si>
  <si>
    <t>تاریخ پایان استقرار</t>
  </si>
  <si>
    <t>تاریخ خروج از پارک</t>
  </si>
  <si>
    <t>شماره ساختمان</t>
  </si>
  <si>
    <t>رایانامه</t>
  </si>
  <si>
    <t>حوزه فناوری</t>
  </si>
  <si>
    <t>فضای اداری (مترمربع)</t>
  </si>
  <si>
    <t>فضای آزمایشگاهی- کارگاهی (مترمربع)</t>
  </si>
  <si>
    <t>فضای انبار(مترمربع)</t>
  </si>
  <si>
    <t>فضای پارکینگ (متر مربع)</t>
  </si>
  <si>
    <t>جمع فضای مورد نیاز (مترمربع)</t>
  </si>
  <si>
    <t>نام مدیر عامل</t>
  </si>
  <si>
    <t>همراه مدیر عامل</t>
  </si>
  <si>
    <t xml:space="preserve"> نماینده</t>
  </si>
  <si>
    <t>شماره تماس نماینده</t>
  </si>
  <si>
    <t>مسئول ارزيابي</t>
  </si>
  <si>
    <t>تاريخ ارسال
 مستندات توسط شرکت</t>
  </si>
  <si>
    <t>وضعیت پرونده</t>
  </si>
  <si>
    <t>تاريخ ارسال و ایمیل
مكاتبات نواقص</t>
  </si>
  <si>
    <t>نام فرد مراجعه کننده یا تماس گرفته شده تلفنی
(نماینده شرکت)</t>
  </si>
  <si>
    <t>سایر توضیحات لازم</t>
  </si>
  <si>
    <t xml:space="preserve">واریز جریمه عدم شرکت در ارزیابی </t>
  </si>
  <si>
    <t>تاريخ تكميل
 پرونده</t>
  </si>
  <si>
    <t>نمایندگی و شعب خارجی</t>
  </si>
  <si>
    <t>مجوز افتا</t>
  </si>
  <si>
    <t>تعداد قراردادها و فاکتورهای ارائه شده</t>
  </si>
  <si>
    <t>جمع کل مبلغ کار گواهی شده
(ریال)</t>
  </si>
  <si>
    <t>عنوان ثبت اختراعات داخلي</t>
  </si>
  <si>
    <t>عنوان ثبت
 اختراعات خارجي</t>
  </si>
  <si>
    <t>تعداد
محصولات/خدمات جديد</t>
  </si>
  <si>
    <t>گواهینامه، جوایز و مجوزها</t>
  </si>
  <si>
    <t>تعداد کل
 نيروي انساني</t>
  </si>
  <si>
    <t>تعداد نيروي
انساني خانم</t>
  </si>
  <si>
    <t>تعداد نيروي
انساني آقا</t>
  </si>
  <si>
    <t>تعداد افراد مرتبط با دانشگاه تهران</t>
  </si>
  <si>
    <t>تعداد کارمند دارای مدرک دکتری</t>
  </si>
  <si>
    <t>تعداد کارمند دارای مدرک کارشناسی ارشد</t>
  </si>
  <si>
    <t xml:space="preserve">تعداد کارمند دارای مدرک کارشناسی </t>
  </si>
  <si>
    <t xml:space="preserve">تعداد کارمند دارای مدرک فوق دیپلم </t>
  </si>
  <si>
    <t xml:space="preserve">تعداد کارمند دارای مدرک دیپلم و پایین تر </t>
  </si>
  <si>
    <t>درصد متوسط معادل تمام وقت</t>
  </si>
  <si>
    <t>درصد نيروي 
R&amp;D</t>
  </si>
  <si>
    <t>شاخص نهایی نیروی انسانی</t>
  </si>
  <si>
    <t>سطح نهایی نیروی انسانی</t>
  </si>
  <si>
    <t>تعداد پرسنل  زیر 30 سال</t>
  </si>
  <si>
    <t xml:space="preserve">تعداد پرسنل بین 30 تا 45 سال </t>
  </si>
  <si>
    <t>تعداد پرسنل بالای 45 سال</t>
  </si>
  <si>
    <t>سود و زیان ویژه
سود و زیان قبل از کسر مالیات</t>
  </si>
  <si>
    <t>تاریخ شورای پذیرش</t>
  </si>
  <si>
    <t>شروط پذیرش</t>
  </si>
  <si>
    <t>احقاق شروط پذیرش</t>
  </si>
  <si>
    <t>مجوز فعالیت</t>
  </si>
  <si>
    <t>تاریخ شروع</t>
  </si>
  <si>
    <t>تاریخ انقضاء</t>
  </si>
  <si>
    <t>شماره مجوز</t>
  </si>
  <si>
    <t>خانم رجب بیگی</t>
  </si>
  <si>
    <t>توسعه</t>
  </si>
  <si>
    <t xml:space="preserve">                                                                                                                                                                                                                                                                                                                                                            </t>
  </si>
  <si>
    <t>زمینه فعالیت (مصوب پارک)</t>
  </si>
  <si>
    <r>
      <t xml:space="preserve">نوع قرارداد
</t>
    </r>
    <r>
      <rPr>
        <b/>
        <sz val="12"/>
        <color rgb="FFC00000"/>
        <rFont val="B Nazanin"/>
        <charset val="178"/>
      </rPr>
      <t>(پژوهشی، خدمات مهندسی، خدمات به معنای عام،سایر)</t>
    </r>
  </si>
  <si>
    <t>مقدار در سال 1402</t>
  </si>
  <si>
    <t>کارنامه فنی سال 1402</t>
  </si>
  <si>
    <t>وضعيت
اظهارنامه 1402</t>
  </si>
  <si>
    <t>گردش مالي 1402
(ميليون ريال)</t>
  </si>
  <si>
    <t>ارزش محصولات، فناوریها و خدمات صادر شده  رسمی1402 (دلار)</t>
  </si>
  <si>
    <t>ارزش محصولات، فناوریها و خدمات صادر شده  غیر رسمی1402 (دلار)</t>
  </si>
  <si>
    <t>تاریخ ثبت(مثال : 13950416)</t>
  </si>
  <si>
    <t>سال تولد
(مثال 1359)</t>
  </si>
  <si>
    <t>سال شروع همکاری (مثال 1399)</t>
  </si>
  <si>
    <t>سال اتمام همکاری (مثال 1404)</t>
  </si>
  <si>
    <t xml:space="preserve">وضعیت بیمه
در سال 1403 </t>
  </si>
  <si>
    <t>تعداد ماه بيمه در سال 1403</t>
  </si>
  <si>
    <r>
      <t xml:space="preserve">تعداد ساعت همکاری در سال 1403
</t>
    </r>
    <r>
      <rPr>
        <b/>
        <u/>
        <sz val="16"/>
        <color rgb="FFFF0000"/>
        <rFont val="B Nazanin"/>
        <charset val="178"/>
      </rPr>
      <t>( در صورتيكه پرسنل فاقد بيمه بوده اين ستون پر شود)</t>
    </r>
    <r>
      <rPr>
        <b/>
        <sz val="16"/>
        <rFont val="B Nazanin"/>
        <charset val="178"/>
      </rPr>
      <t xml:space="preserve">
(حداكثر تعداد ساعت براي يك فرد تمام وقت 2000 ساعت در سال مي باشد)</t>
    </r>
  </si>
  <si>
    <t>میزان فروش داخلی در سال 1403 (ریال)
(توجه: گواهی معافیت مالیاتی براساس مبلغ اظهار شده صادر می گردد)</t>
  </si>
  <si>
    <r>
      <t xml:space="preserve">میزان صادرات 
</t>
    </r>
    <r>
      <rPr>
        <sz val="14"/>
        <color rgb="FFFF0000"/>
        <rFont val="B Nazanin"/>
        <charset val="178"/>
      </rPr>
      <t xml:space="preserve">رسمی
</t>
    </r>
    <r>
      <rPr>
        <sz val="14"/>
        <color theme="1"/>
        <rFont val="B Nazanin"/>
        <charset val="178"/>
      </rPr>
      <t xml:space="preserve"> در سال 1403
(دلار)</t>
    </r>
  </si>
  <si>
    <r>
      <t xml:space="preserve">میزان صادرات
</t>
    </r>
    <r>
      <rPr>
        <sz val="14"/>
        <color rgb="FFFF0000"/>
        <rFont val="B Nazanin"/>
        <charset val="178"/>
      </rPr>
      <t xml:space="preserve"> غیررسمی
</t>
    </r>
    <r>
      <rPr>
        <sz val="14"/>
        <color theme="1"/>
        <rFont val="B Nazanin"/>
        <charset val="178"/>
      </rPr>
      <t xml:space="preserve"> در سال 1403
(دلار)</t>
    </r>
  </si>
  <si>
    <t>حوزه های فناوری</t>
  </si>
  <si>
    <t>اپتیک و فتونیک(مواد، قطعات و سامانه ها)</t>
  </si>
  <si>
    <t>انرژی های نو و تجدیدپذیر</t>
  </si>
  <si>
    <t>تجهیزات پیشرفته ساخت، تولید آزمایشگاهی</t>
  </si>
  <si>
    <t>صنایع غذایی و دارویی</t>
  </si>
  <si>
    <t>علوم زمین</t>
  </si>
  <si>
    <t>علوم شناختی، فناوری های نرم و هویت ساز و تجهیزات وابسته</t>
  </si>
  <si>
    <t>علوم کشاورزی و منابع طبیعی</t>
  </si>
  <si>
    <t>فناوری اطلاعات و ارتباطات و نرم افزار های کامپیوتری</t>
  </si>
  <si>
    <t>فناوری اطلاعات و ارتباطات و نرم افزار های کامپیوتری - اینترنت اشیاء(IOT)</t>
  </si>
  <si>
    <t>فناوری اطلاعات و ارتباطات و نرم افزار های کامپیوتری - فناوری مالی (FinTech)</t>
  </si>
  <si>
    <t>فناوری اطلاعات و ارتباطات و نرم افزار های کامپیوتری - مد تک (MedTech)- (فناوری های پزشکی)</t>
  </si>
  <si>
    <t>فناوری زیستی(غذایی، کشاورزی دامی و گیاهی، صنعتی محیط زیست، زیست فناوری مولکولی)</t>
  </si>
  <si>
    <t>فناوری ساختمان و مسکن، عمران، راه سازی، ریلی و دریایی</t>
  </si>
  <si>
    <t>فناوری نانو(محصولات و مواد)</t>
  </si>
  <si>
    <t>محصولات شیمیایی پیشرفته</t>
  </si>
  <si>
    <t>مکانیک، الکترونیک و کنترل</t>
  </si>
  <si>
    <t>مواد پیشرفته(پلیمرها، سرامیک، فلزات و کامپوزیت ها)</t>
  </si>
  <si>
    <t>نفت،گاز،پالایش و پتروشیمی</t>
  </si>
  <si>
    <t>نقشه برداری و اطلاعات مکانی</t>
  </si>
  <si>
    <t>وسایل، ملزومات و تجهیزات پزشکی</t>
  </si>
  <si>
    <t>.</t>
  </si>
  <si>
    <t xml:space="preserve">محاسبات بر اساس حد نصاب معاملات کوچک در سال 1403 صورت پذیرفته است </t>
  </si>
  <si>
    <t xml:space="preserve">ب: اطلاعات مربوط به اختراعات 1403 </t>
  </si>
  <si>
    <t>اطلاعات مربوط به تأییدیه ها، جوایز، گواهينامه ها و استانداردهای کسب شده توسط شرکت در سال 1403</t>
  </si>
  <si>
    <t>عنوان سند حاصل شده</t>
  </si>
  <si>
    <t>جایزه</t>
  </si>
  <si>
    <t>گواهینامه</t>
  </si>
  <si>
    <t>عنوان تاییدیه/جایزه/گواهینامه/ استاندارد جدید حاصل شده 1403</t>
  </si>
  <si>
    <t>تاییدیه</t>
  </si>
  <si>
    <t>استاندارد</t>
  </si>
  <si>
    <t>درآمد حاصل از فروش حق مالکیت ثبت اختراع (ریال)</t>
  </si>
  <si>
    <t>گزارش فنی محصول /خدمت در سال 1403</t>
  </si>
  <si>
    <t>3. لطفا در تمامی مراحل و شیت ها از کپی پیست کردن داده ها خودداری کرده و داده ها را بصورت دستی وارد نمایید. و تمامی اطلاعات موجود مجدد بررسی گردد و اطلاعات براساس داده های سال 1403 شرکت بروزرسانی گردد.</t>
  </si>
  <si>
    <r>
      <t xml:space="preserve">5. در شیت </t>
    </r>
    <r>
      <rPr>
        <b/>
        <sz val="11"/>
        <color theme="1"/>
        <rFont val="B Nazanin"/>
        <charset val="178"/>
      </rPr>
      <t>3-سوالات کیفی</t>
    </r>
    <r>
      <rPr>
        <sz val="11"/>
        <color theme="1"/>
        <rFont val="B Nazanin"/>
        <charset val="178"/>
      </rPr>
      <t xml:space="preserve"> سوالات با توجه به وضعیت سال 1403 شرکت تکمیل گردد.</t>
    </r>
  </si>
  <si>
    <r>
      <t xml:space="preserve">8. در شیت </t>
    </r>
    <r>
      <rPr>
        <b/>
        <sz val="11"/>
        <color theme="1"/>
        <rFont val="B Nazanin"/>
        <charset val="178"/>
      </rPr>
      <t>6-اطلاعات کلیه محصولات-خدمات</t>
    </r>
    <r>
      <rPr>
        <sz val="11"/>
        <color theme="1"/>
        <rFont val="B Nazanin"/>
        <charset val="178"/>
      </rPr>
      <t xml:space="preserve"> اطلاعات تمامی محصولات از ابتدای حضور در پارک تا انتهای سال 1403 را وارد نمایید.</t>
    </r>
  </si>
  <si>
    <t>جدول قراردادهای شرکت در سال 1403</t>
  </si>
  <si>
    <t>مبلغ كار گواهي شده (ريال)
(درآمد محقق شده از قرارداد) در سال 1403</t>
  </si>
  <si>
    <t>مبلغ کار گواهی شده در سال 1403 (نام ارز قید شود)
(درآمد محقق شده ارزی)</t>
  </si>
  <si>
    <t>تصویر تمامی مجوزهای فعالیت در پارک علم و فناوری دانشگاه تهران تا سال 1403</t>
  </si>
  <si>
    <t>تصوير ليست بيمه ماه هاي سال 1403 پرسنل شركت به تفكيك هر ماه (در صورت وجود)</t>
  </si>
  <si>
    <t>تصوير اظهارنامه مالياتي سال 1403 (الزامی پس از ثبت نهایی در سامانه اداره مالیاتی)</t>
  </si>
  <si>
    <t>گزارش فنی محصول / خدمت توسعه یافته تا سال 1403</t>
  </si>
  <si>
    <t>تصوير تمامی محصولات توسعه یافته تا سال 1403</t>
  </si>
  <si>
    <t>گواهی ثبت اختراعات از سازمان ثبت اسناد و املاک کشور</t>
  </si>
  <si>
    <t>تصوير رسید پرداخت حق بیمه 1403</t>
  </si>
  <si>
    <t>تصوير آخرين مدارک تحصیلی نیروی انسانی مرتبط با دانشگاه تهران</t>
  </si>
  <si>
    <t>دوره های آموزشی عمومی و تخصصی گذرانده شده</t>
  </si>
  <si>
    <t>رقم هزینه کرد تحقیق و توسعه</t>
  </si>
  <si>
    <t>تعداد کالای فروخته شده</t>
  </si>
  <si>
    <t>میزان افزایش سرمایه نسبت به سال قبل (ریال)</t>
  </si>
  <si>
    <t>نحوه همکاری و حمایت شرکت از برنامه های پارک در سال 1403</t>
  </si>
  <si>
    <t>نحوه همکاری و حمایت شرکت از هسته ها و واحدهای فناور پارک در سال 1403</t>
  </si>
  <si>
    <r>
      <t>9. در شیت 8</t>
    </r>
    <r>
      <rPr>
        <b/>
        <sz val="11"/>
        <color theme="1"/>
        <rFont val="B Nazanin"/>
        <charset val="178"/>
      </rPr>
      <t>-اطلاعات کلیه قراردادها</t>
    </r>
    <r>
      <rPr>
        <sz val="11"/>
        <color theme="1"/>
        <rFont val="B Nazanin"/>
        <charset val="178"/>
      </rPr>
      <t xml:space="preserve"> اطلاعات تمامی قراردادها و فاکتورهای فروش آنها را وارد نمایید و ستون مبلغ کار گواهی شده 1403 (درآمد محقق شده) را حتما پر نمایید و درصورت قرارداد و فروش ارزی مبلغ معادل ریالی آن وارد شود.</t>
    </r>
  </si>
  <si>
    <t>اطلاعات مربوط به شرکت زایشی</t>
  </si>
  <si>
    <r>
      <t xml:space="preserve">6. در شیت </t>
    </r>
    <r>
      <rPr>
        <b/>
        <sz val="11"/>
        <color theme="1"/>
        <rFont val="B Nazanin"/>
        <charset val="178"/>
      </rPr>
      <t>4-اطلاعات هیئت موسس-مدیره-سهامداران</t>
    </r>
    <r>
      <rPr>
        <sz val="11"/>
        <color theme="1"/>
        <rFont val="B Nazanin"/>
        <charset val="178"/>
      </rPr>
      <t xml:space="preserve"> اطلاعات مجددا بررسی و بروزرسانی گردد و تعداد ساعت همکاری براساس سال 1403 تکمیل گردد. علاوه بر تکمیل سایر جداول این شیت، تکمیل جدول اطلاعات مربوط به شرکت زایشی، الزامی می باشد.</t>
    </r>
  </si>
  <si>
    <r>
      <t xml:space="preserve">7. در شیت </t>
    </r>
    <r>
      <rPr>
        <b/>
        <sz val="11"/>
        <color theme="1"/>
        <rFont val="B Nazanin"/>
        <charset val="178"/>
      </rPr>
      <t>5-اطلاعات کلیه پرسنل</t>
    </r>
    <r>
      <rPr>
        <sz val="11"/>
        <color theme="1"/>
        <rFont val="B Nazanin"/>
        <charset val="178"/>
      </rPr>
      <t xml:space="preserve"> جهت دریافت حداکثر امتیاز، اطلاعات تمامی افراد شاغل در سال 1403 چه آنها که تازه اضافه شده اند و چه کسانی که همکاری آنها به اتمام رسیده است را وارد نمایید. علاوه بر اطلاعات سایر پرسنل ضروری است نام مدیرعامل نیز در این شیت همراه با مشخصات کامل ذکر شود. حتما یکی از فعالیت هایی که برای مدیرعامل در نظر میگیرید، نقش مدیریت ارشد و اداره شرکت باشد.</t>
    </r>
  </si>
  <si>
    <t xml:space="preserve">تصوير كليه قراردادهای فروش محصولات/خدمات همراه با مهر و امضای طرفین شامل صفحات حاوي شرح خدمات، كارفرما، مبلغ، موضوع و زمان </t>
  </si>
  <si>
    <t>تصویر تمامی مجوزهای دانش بنیانی کسب شده در سال 1403</t>
  </si>
  <si>
    <r>
      <t>11. در شیت 10</t>
    </r>
    <r>
      <rPr>
        <b/>
        <sz val="11"/>
        <color theme="1"/>
        <rFont val="B Nazanin"/>
        <charset val="178"/>
      </rPr>
      <t>-اطلاعات اختراعات و پتنت ها</t>
    </r>
    <r>
      <rPr>
        <sz val="11"/>
        <color theme="1"/>
        <rFont val="B Nazanin"/>
        <charset val="178"/>
      </rPr>
      <t xml:space="preserve"> فقط اطلاعات اختراعات و پتنت های اخذ شده در سال 1403 درج گردد.</t>
    </r>
  </si>
  <si>
    <r>
      <t>12. در شیت 11</t>
    </r>
    <r>
      <rPr>
        <b/>
        <sz val="11"/>
        <color theme="1"/>
        <rFont val="B Nazanin"/>
        <charset val="178"/>
      </rPr>
      <t>-اطلاعات جایزه ها و گواهی نامه ها</t>
    </r>
    <r>
      <rPr>
        <sz val="11"/>
        <color theme="1"/>
        <rFont val="B Nazanin"/>
        <charset val="178"/>
      </rPr>
      <t xml:space="preserve"> فقط اطلاعات جایزه ها و گواهی نامه های اخذ شده در سال 1403 درج گردد.</t>
    </r>
  </si>
  <si>
    <r>
      <t xml:space="preserve">اينجانب                       متقاضي ارزیابی سالیانه در پارك علم و فناوري دانشگاه تهران مي باشم و صحت و كامل بودن كليه اطلاعات مندرج در فرم ها و مستندات پيوست شده را تاييد می نمایم.
                                                                                                                                           </t>
    </r>
    <r>
      <rPr>
        <b/>
        <sz val="14"/>
        <color rgb="FFFF0000"/>
        <rFont val="B Mitra"/>
        <charset val="178"/>
      </rPr>
      <t xml:space="preserve">  درج امضای الکترونیک الزامی است.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</si>
</sst>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_-;_-* #,##0.00\-;_-* &quot;-&quot;??_-;_-@_-"/>
    <numFmt numFmtId="165" formatCode="0.0"/>
    <numFmt numFmtId="166" formatCode="[$ريال-429]#,##0_-"/>
    <numFmt numFmtId="167" formatCode="[$$-409]#,##0"/>
    <numFmt numFmtId="168" formatCode="_(* #,##0_);_(* \(#,##0\);_(* &quot;-&quot;??_);_(@_)"/>
    <numFmt numFmtId="169" formatCode="&quot;$&quot;#,##0"/>
    <numFmt numFmtId="170" formatCode="_-* #,##0_-;_-* #,##0\-;_-* &quot;-&quot;??_-;_-@_-"/>
  </numFmts>
  <fonts count="89" x14ac:knownFonts="1">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font>
    <font>
      <sz val="11"/>
      <color theme="1"/>
      <name val="Calibri"/>
      <family val="2"/>
    </font>
    <font>
      <sz val="12"/>
      <color theme="1"/>
      <name val="B Zar"/>
      <charset val="178"/>
    </font>
    <font>
      <sz val="11"/>
      <color theme="1"/>
      <name val="B Nazanin"/>
      <charset val="178"/>
    </font>
    <font>
      <u/>
      <sz val="11"/>
      <color theme="10"/>
      <name val="Calibri"/>
      <family val="2"/>
      <scheme val="minor"/>
    </font>
    <font>
      <u/>
      <sz val="11"/>
      <color theme="10"/>
      <name val="Calibri"/>
      <family val="2"/>
      <charset val="178"/>
    </font>
    <font>
      <sz val="12"/>
      <color theme="1"/>
      <name val="B Nazanin"/>
      <charset val="178"/>
    </font>
    <font>
      <sz val="10"/>
      <name val="B Nazanin"/>
      <charset val="178"/>
    </font>
    <font>
      <sz val="11"/>
      <name val="B Nazanin"/>
      <charset val="178"/>
    </font>
    <font>
      <b/>
      <sz val="11"/>
      <name val="B Nazanin"/>
      <charset val="178"/>
    </font>
    <font>
      <b/>
      <sz val="12"/>
      <color rgb="FF000000"/>
      <name val="B Nazanin"/>
      <charset val="178"/>
    </font>
    <font>
      <sz val="12"/>
      <color rgb="FF000000"/>
      <name val="B Nazanin"/>
      <charset val="178"/>
    </font>
    <font>
      <b/>
      <sz val="12"/>
      <color theme="1"/>
      <name val="B Nazanin"/>
      <charset val="178"/>
    </font>
    <font>
      <sz val="12"/>
      <name val="B Nazanin"/>
      <charset val="178"/>
    </font>
    <font>
      <sz val="8"/>
      <color rgb="FF000000"/>
      <name val="B Mitra"/>
      <charset val="178"/>
    </font>
    <font>
      <b/>
      <sz val="12"/>
      <name val="B Nazanin"/>
      <charset val="178"/>
    </font>
    <font>
      <sz val="10"/>
      <color theme="1"/>
      <name val="B Nazanin"/>
      <charset val="178"/>
    </font>
    <font>
      <sz val="12"/>
      <color theme="1"/>
      <name val="B Lotus"/>
      <charset val="178"/>
    </font>
    <font>
      <b/>
      <sz val="16"/>
      <color theme="5" tint="-0.249977111117893"/>
      <name val="B Nazanin"/>
      <charset val="178"/>
    </font>
    <font>
      <b/>
      <sz val="16"/>
      <name val="B Nazanin"/>
      <charset val="178"/>
    </font>
    <font>
      <b/>
      <sz val="16"/>
      <color rgb="FFFF0000"/>
      <name val="B Nazanin"/>
      <charset val="178"/>
    </font>
    <font>
      <b/>
      <u/>
      <sz val="16"/>
      <color rgb="FFFF0000"/>
      <name val="B Nazanin"/>
      <charset val="178"/>
    </font>
    <font>
      <b/>
      <sz val="16"/>
      <color theme="1"/>
      <name val="B Nazanin"/>
      <charset val="178"/>
    </font>
    <font>
      <b/>
      <sz val="24"/>
      <color theme="1"/>
      <name val="B Titr"/>
      <charset val="178"/>
    </font>
    <font>
      <b/>
      <sz val="24"/>
      <color theme="1"/>
      <name val="B Nazanin"/>
      <charset val="178"/>
    </font>
    <font>
      <sz val="12"/>
      <color rgb="FF808080"/>
      <name val="B Mitra"/>
      <charset val="178"/>
    </font>
    <font>
      <u/>
      <sz val="12"/>
      <color indexed="10"/>
      <name val="Tahoma"/>
      <family val="2"/>
    </font>
    <font>
      <sz val="9"/>
      <color indexed="81"/>
      <name val="Tahoma"/>
      <family val="2"/>
    </font>
    <font>
      <b/>
      <u/>
      <sz val="18"/>
      <color indexed="10"/>
      <name val="Tahoma"/>
      <family val="2"/>
    </font>
    <font>
      <b/>
      <sz val="18"/>
      <color theme="1"/>
      <name val="B Nazanin"/>
      <charset val="178"/>
    </font>
    <font>
      <b/>
      <sz val="14"/>
      <color theme="1"/>
      <name val="B Nazanin"/>
      <charset val="178"/>
    </font>
    <font>
      <sz val="10"/>
      <color theme="1"/>
      <name val="Calibri"/>
      <family val="2"/>
      <scheme val="minor"/>
    </font>
    <font>
      <sz val="10"/>
      <color theme="1"/>
      <name val="B Zar"/>
      <charset val="178"/>
    </font>
    <font>
      <sz val="16"/>
      <color theme="1"/>
      <name val="B Nazanin"/>
      <charset val="178"/>
    </font>
    <font>
      <sz val="13"/>
      <color theme="1"/>
      <name val="B Nazanin"/>
      <charset val="178"/>
    </font>
    <font>
      <sz val="14"/>
      <name val="B Nazanin"/>
      <charset val="178"/>
    </font>
    <font>
      <sz val="12"/>
      <color theme="1"/>
      <name val="B Mitra"/>
      <charset val="178"/>
    </font>
    <font>
      <b/>
      <sz val="12"/>
      <color rgb="FFC00000"/>
      <name val="B Nazanin"/>
      <charset val="178"/>
    </font>
    <font>
      <b/>
      <sz val="12"/>
      <color theme="1"/>
      <name val="Times New Roman"/>
      <family val="1"/>
    </font>
    <font>
      <sz val="14"/>
      <color rgb="FFFF0000"/>
      <name val="B Nazanin"/>
      <charset val="178"/>
    </font>
    <font>
      <sz val="16"/>
      <color theme="1"/>
      <name val="B Titr"/>
      <charset val="178"/>
    </font>
    <font>
      <sz val="11"/>
      <color theme="1"/>
      <name val="B Titr"/>
      <charset val="178"/>
    </font>
    <font>
      <sz val="14"/>
      <color theme="1"/>
      <name val="B Titr"/>
      <charset val="178"/>
    </font>
    <font>
      <sz val="11"/>
      <color theme="1"/>
      <name val="B Lotus"/>
      <charset val="178"/>
    </font>
    <font>
      <sz val="12"/>
      <color rgb="FFFF0000"/>
      <name val="B Lotus"/>
      <charset val="178"/>
    </font>
    <font>
      <sz val="12"/>
      <color theme="1"/>
      <name val="B Titr"/>
      <charset val="178"/>
    </font>
    <font>
      <b/>
      <sz val="14"/>
      <color rgb="FF000000"/>
      <name val="B Nazanin"/>
      <charset val="178"/>
    </font>
    <font>
      <sz val="14"/>
      <color rgb="FF000000"/>
      <name val="B Nazanin"/>
      <charset val="178"/>
    </font>
    <font>
      <sz val="14"/>
      <color theme="1"/>
      <name val="B Nazanin"/>
      <charset val="178"/>
    </font>
    <font>
      <b/>
      <sz val="14"/>
      <name val="B Nazanin"/>
      <charset val="178"/>
    </font>
    <font>
      <b/>
      <sz val="11"/>
      <color theme="1"/>
      <name val="B Nazanin"/>
      <charset val="178"/>
    </font>
    <font>
      <b/>
      <sz val="10"/>
      <color theme="1"/>
      <name val="B Nazanin"/>
      <charset val="178"/>
    </font>
    <font>
      <sz val="11"/>
      <name val="Calibri"/>
      <family val="2"/>
      <scheme val="minor"/>
    </font>
    <font>
      <sz val="10"/>
      <color rgb="FF000000"/>
      <name val="B Nazanin"/>
      <charset val="178"/>
    </font>
    <font>
      <sz val="11"/>
      <color theme="1"/>
      <name val="Calibri"/>
      <family val="2"/>
      <scheme val="minor"/>
    </font>
    <font>
      <b/>
      <sz val="24"/>
      <color theme="1"/>
      <name val="Times New Roman"/>
      <family val="1"/>
    </font>
    <font>
      <b/>
      <sz val="12"/>
      <name val="Times New Roman"/>
      <family val="1"/>
    </font>
    <font>
      <b/>
      <sz val="14"/>
      <color theme="1"/>
      <name val="Times New Roman"/>
      <family val="1"/>
    </font>
    <font>
      <b/>
      <sz val="11"/>
      <color theme="1"/>
      <name val="Times New Roman"/>
      <family val="1"/>
    </font>
    <font>
      <sz val="12"/>
      <color theme="1"/>
      <name val="Calibri"/>
      <family val="2"/>
      <scheme val="minor"/>
    </font>
    <font>
      <b/>
      <sz val="18"/>
      <color theme="1"/>
      <name val="Times New Roman"/>
      <family val="1"/>
    </font>
    <font>
      <sz val="18"/>
      <color theme="1"/>
      <name val="Times New Roman"/>
      <family val="1"/>
    </font>
    <font>
      <sz val="20"/>
      <color theme="1"/>
      <name val="Calibri"/>
      <family val="2"/>
    </font>
    <font>
      <sz val="18"/>
      <color theme="1"/>
      <name val="Calibri"/>
      <family val="2"/>
    </font>
    <font>
      <u/>
      <sz val="11"/>
      <color theme="1"/>
      <name val="B Nazanin"/>
      <charset val="178"/>
    </font>
    <font>
      <b/>
      <sz val="24"/>
      <color rgb="FFFF0000"/>
      <name val="B Nazanin"/>
      <charset val="178"/>
    </font>
    <font>
      <sz val="10"/>
      <color theme="1"/>
      <name val="Times New Roman"/>
      <family val="1"/>
    </font>
    <font>
      <b/>
      <sz val="16"/>
      <color theme="1"/>
      <name val="Calibri"/>
      <family val="2"/>
      <scheme val="minor"/>
    </font>
    <font>
      <sz val="7"/>
      <color theme="1"/>
      <name val="B Nazanin"/>
      <charset val="178"/>
    </font>
    <font>
      <sz val="16"/>
      <name val="B Nazanin"/>
      <charset val="178"/>
    </font>
    <font>
      <b/>
      <u/>
      <sz val="16"/>
      <color theme="1"/>
      <name val="B Nazanin"/>
      <charset val="178"/>
    </font>
    <font>
      <sz val="10"/>
      <color rgb="FF000000"/>
      <name val="B Mitra"/>
      <charset val="178"/>
    </font>
    <font>
      <b/>
      <sz val="16"/>
      <color rgb="FF000000"/>
      <name val="B Nazanin"/>
      <charset val="178"/>
    </font>
    <font>
      <b/>
      <sz val="11"/>
      <color theme="4" tint="-0.249977111117893"/>
      <name val="Times New Roman"/>
      <family val="1"/>
    </font>
    <font>
      <sz val="12"/>
      <color rgb="FFFF0000"/>
      <name val="B Nazanin"/>
      <charset val="178"/>
    </font>
    <font>
      <sz val="11"/>
      <color rgb="FFFF0000"/>
      <name val="Calibri"/>
      <family val="2"/>
      <scheme val="minor"/>
    </font>
    <font>
      <sz val="9"/>
      <name val="B Nazanin"/>
      <charset val="178"/>
    </font>
    <font>
      <u/>
      <sz val="12"/>
      <color theme="10"/>
      <name val="B Nazanin"/>
      <charset val="178"/>
    </font>
    <font>
      <i/>
      <sz val="12"/>
      <name val="B Nazanin"/>
      <charset val="178"/>
    </font>
    <font>
      <i/>
      <sz val="11"/>
      <name val="B Nazanin"/>
      <charset val="178"/>
    </font>
    <font>
      <b/>
      <i/>
      <sz val="11"/>
      <name val="B Nazanin"/>
      <charset val="178"/>
    </font>
    <font>
      <i/>
      <sz val="11"/>
      <color theme="1"/>
      <name val="Calibri"/>
      <family val="2"/>
      <scheme val="minor"/>
    </font>
    <font>
      <sz val="16"/>
      <color indexed="10"/>
      <name val="Tahoma"/>
      <family val="2"/>
    </font>
    <font>
      <sz val="14"/>
      <color theme="1"/>
      <name val="B Lotus"/>
      <charset val="178"/>
    </font>
    <font>
      <b/>
      <sz val="14"/>
      <color rgb="FFFF0000"/>
      <name val="B Mitra"/>
      <charset val="178"/>
    </font>
  </fonts>
  <fills count="45">
    <fill>
      <patternFill patternType="none"/>
    </fill>
    <fill>
      <patternFill patternType="gray125"/>
    </fill>
    <fill>
      <patternFill patternType="solid">
        <fgColor rgb="FFFFFFCC"/>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gradientFill type="path">
        <stop position="0">
          <color theme="9" tint="-0.25098422193060094"/>
        </stop>
        <stop position="1">
          <color rgb="FFFFFF00"/>
        </stop>
      </gradientFill>
    </fill>
    <fill>
      <patternFill patternType="solid">
        <fgColor theme="2" tint="-9.9978637043366805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5E0B3"/>
        <bgColor indexed="64"/>
      </patternFill>
    </fill>
    <fill>
      <patternFill patternType="solid">
        <fgColor rgb="FF5C8E3A"/>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8"/>
        <bgColor indexed="64"/>
      </patternFill>
    </fill>
    <fill>
      <patternFill patternType="solid">
        <fgColor rgb="FF7030A0"/>
        <bgColor indexed="64"/>
      </patternFill>
    </fill>
    <fill>
      <patternFill patternType="solid">
        <fgColor theme="4" tint="-0.499984740745262"/>
        <bgColor indexed="64"/>
      </patternFill>
    </fill>
    <fill>
      <patternFill patternType="solid">
        <fgColor rgb="FFFF0000"/>
        <bgColor indexed="64"/>
      </patternFill>
    </fill>
    <fill>
      <patternFill patternType="solid">
        <fgColor theme="9"/>
        <bgColor indexed="64"/>
      </patternFill>
    </fill>
    <fill>
      <patternFill patternType="solid">
        <fgColor theme="7"/>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rgb="FF808080"/>
      </right>
      <top style="thin">
        <color indexed="64"/>
      </top>
      <bottom style="thin">
        <color indexed="64"/>
      </bottom>
      <diagonal/>
    </border>
    <border>
      <left/>
      <right style="thin">
        <color indexed="64"/>
      </right>
      <top style="thin">
        <color indexed="64"/>
      </top>
      <bottom/>
      <diagonal/>
    </border>
  </borders>
  <cellStyleXfs count="14">
    <xf numFmtId="0" fontId="0"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4" fillId="2" borderId="2" applyNumberFormat="0" applyFont="0" applyAlignment="0" applyProtection="0"/>
    <xf numFmtId="0" fontId="3" fillId="0" borderId="0"/>
    <xf numFmtId="0" fontId="2" fillId="0" borderId="0"/>
    <xf numFmtId="0" fontId="8" fillId="0" borderId="0" applyNumberFormat="0" applyFill="0" applyBorder="0" applyAlignment="0" applyProtection="0"/>
    <xf numFmtId="0" fontId="9" fillId="0" borderId="0" applyNumberFormat="0" applyFill="0" applyBorder="0" applyAlignment="0" applyProtection="0"/>
    <xf numFmtId="0" fontId="4" fillId="0" borderId="0"/>
    <xf numFmtId="0" fontId="2" fillId="0" borderId="0"/>
    <xf numFmtId="9" fontId="58" fillId="0" borderId="0" applyFont="0" applyFill="0" applyBorder="0" applyAlignment="0" applyProtection="0"/>
    <xf numFmtId="43" fontId="58" fillId="0" borderId="0" applyFont="0" applyFill="0" applyBorder="0" applyAlignment="0" applyProtection="0"/>
  </cellStyleXfs>
  <cellXfs count="674">
    <xf numFmtId="0" fontId="0" fillId="0" borderId="0" xfId="0"/>
    <xf numFmtId="3" fontId="0" fillId="0" borderId="0" xfId="0" applyNumberFormat="1" applyAlignment="1">
      <alignment horizontal="center" vertical="center"/>
    </xf>
    <xf numFmtId="0" fontId="17" fillId="0" borderId="0" xfId="0" applyFont="1" applyAlignment="1">
      <alignment horizontal="center" vertical="center" wrapText="1" readingOrder="2"/>
    </xf>
    <xf numFmtId="0" fontId="11" fillId="0" borderId="0" xfId="0" applyFont="1" applyAlignment="1">
      <alignment horizontal="center" vertical="center" wrapText="1" readingOrder="2"/>
    </xf>
    <xf numFmtId="0" fontId="12" fillId="0" borderId="0" xfId="0" applyFont="1" applyAlignment="1">
      <alignment horizontal="center" vertical="center" wrapText="1" readingOrder="2"/>
    </xf>
    <xf numFmtId="0" fontId="13" fillId="0" borderId="0" xfId="0" applyFont="1" applyAlignment="1">
      <alignment horizontal="center" vertical="center" wrapText="1" readingOrder="2"/>
    </xf>
    <xf numFmtId="0" fontId="0" fillId="0" borderId="0" xfId="0" applyAlignment="1">
      <alignment horizontal="center" vertical="center"/>
    </xf>
    <xf numFmtId="9" fontId="17" fillId="0" borderId="0" xfId="0" applyNumberFormat="1" applyFont="1" applyAlignment="1">
      <alignment horizontal="center" vertical="center" wrapText="1" readingOrder="2"/>
    </xf>
    <xf numFmtId="2" fontId="12" fillId="0" borderId="0" xfId="0" applyNumberFormat="1" applyFont="1" applyAlignment="1">
      <alignment horizontal="center" vertical="center" wrapText="1" readingOrder="2"/>
    </xf>
    <xf numFmtId="3" fontId="17" fillId="0" borderId="0" xfId="0" applyNumberFormat="1" applyFont="1" applyAlignment="1">
      <alignment horizontal="center" vertical="center" wrapText="1" readingOrder="2"/>
    </xf>
    <xf numFmtId="0" fontId="15" fillId="0" borderId="1" xfId="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9" fontId="17"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16" fillId="0" borderId="0" xfId="0" applyFont="1" applyAlignment="1">
      <alignment horizontal="center" vertical="center"/>
    </xf>
    <xf numFmtId="0" fontId="19" fillId="0" borderId="0" xfId="0" applyFont="1" applyAlignment="1">
      <alignment horizontal="left" vertical="center" wrapText="1"/>
    </xf>
    <xf numFmtId="0" fontId="0" fillId="0" borderId="1" xfId="0" applyBorder="1"/>
    <xf numFmtId="1" fontId="17" fillId="0" borderId="1" xfId="0" applyNumberFormat="1" applyFont="1" applyBorder="1" applyAlignment="1" applyProtection="1">
      <alignment horizontal="center" vertical="center" wrapText="1"/>
      <protection locked="0"/>
    </xf>
    <xf numFmtId="49" fontId="17"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9" fontId="17"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7" fontId="10" fillId="0" borderId="1" xfId="0" applyNumberFormat="1" applyFont="1" applyBorder="1" applyAlignment="1" applyProtection="1">
      <alignment horizontal="center" vertical="center"/>
      <protection locked="0"/>
    </xf>
    <xf numFmtId="3" fontId="10" fillId="0" borderId="1" xfId="0" applyNumberFormat="1" applyFont="1" applyBorder="1" applyAlignment="1" applyProtection="1">
      <alignment horizontal="center" vertical="center"/>
      <protection locked="0"/>
    </xf>
    <xf numFmtId="0" fontId="29" fillId="0" borderId="10" xfId="0" applyFont="1" applyBorder="1" applyAlignment="1">
      <alignment horizontal="center" vertical="center" wrapText="1" readingOrder="2"/>
    </xf>
    <xf numFmtId="0" fontId="17" fillId="3" borderId="1" xfId="0" applyFont="1" applyFill="1" applyBorder="1" applyAlignment="1" applyProtection="1">
      <alignment horizontal="center" vertical="center" wrapText="1" readingOrder="2"/>
      <protection locked="0"/>
    </xf>
    <xf numFmtId="0" fontId="17" fillId="12" borderId="1" xfId="0" applyFont="1" applyFill="1" applyBorder="1" applyAlignment="1" applyProtection="1">
      <alignment horizontal="center" vertical="center" wrapText="1" readingOrder="2"/>
      <protection locked="0"/>
    </xf>
    <xf numFmtId="0" fontId="10" fillId="0" borderId="0" xfId="1" applyFont="1" applyAlignment="1" applyProtection="1">
      <alignment horizontal="center" vertical="center" wrapText="1"/>
      <protection hidden="1"/>
    </xf>
    <xf numFmtId="0" fontId="7" fillId="0" borderId="0" xfId="0" applyFont="1"/>
    <xf numFmtId="0" fontId="17" fillId="0" borderId="1" xfId="0" applyFont="1" applyBorder="1" applyAlignment="1" applyProtection="1">
      <alignment horizontal="center" vertical="center" wrapText="1"/>
      <protection locked="0"/>
    </xf>
    <xf numFmtId="0" fontId="7" fillId="0" borderId="0" xfId="0" applyFont="1" applyAlignment="1">
      <alignment horizontal="center" vertical="center"/>
    </xf>
    <xf numFmtId="0" fontId="34" fillId="3" borderId="1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20" fillId="19" borderId="1" xfId="0" applyFont="1" applyFill="1" applyBorder="1" applyAlignment="1">
      <alignment horizontal="center"/>
    </xf>
    <xf numFmtId="0" fontId="20" fillId="19" borderId="1" xfId="0" applyFont="1" applyFill="1" applyBorder="1"/>
    <xf numFmtId="0" fontId="37" fillId="0" borderId="0" xfId="0" applyFont="1" applyAlignment="1">
      <alignment horizontal="center" vertical="center"/>
    </xf>
    <xf numFmtId="0" fontId="17" fillId="3" borderId="1" xfId="0" applyFont="1" applyFill="1" applyBorder="1" applyAlignment="1">
      <alignment horizontal="center" vertical="center" wrapText="1" readingOrder="2"/>
    </xf>
    <xf numFmtId="0" fontId="17" fillId="22" borderId="1" xfId="0" applyFont="1" applyFill="1" applyBorder="1" applyAlignment="1">
      <alignment horizontal="center" vertical="center" wrapText="1" readingOrder="2"/>
    </xf>
    <xf numFmtId="0" fontId="13" fillId="4" borderId="1" xfId="0" applyFont="1" applyFill="1" applyBorder="1" applyAlignment="1">
      <alignment horizontal="center" vertical="center" wrapText="1" readingOrder="2"/>
    </xf>
    <xf numFmtId="0" fontId="20" fillId="7" borderId="1" xfId="1" applyFont="1" applyFill="1" applyBorder="1" applyAlignment="1" applyProtection="1">
      <alignment horizontal="center" vertical="center" wrapText="1"/>
      <protection hidden="1"/>
    </xf>
    <xf numFmtId="0" fontId="35" fillId="21" borderId="1" xfId="0" applyFont="1" applyFill="1" applyBorder="1" applyAlignment="1">
      <alignment horizontal="center" vertical="center"/>
    </xf>
    <xf numFmtId="0" fontId="35" fillId="17" borderId="1" xfId="0" applyFont="1" applyFill="1" applyBorder="1" applyAlignment="1">
      <alignment horizontal="center" vertical="center"/>
    </xf>
    <xf numFmtId="0" fontId="11" fillId="22" borderId="1" xfId="0" applyFont="1" applyFill="1" applyBorder="1" applyAlignment="1">
      <alignment horizontal="center" vertical="center" wrapText="1" readingOrder="2"/>
    </xf>
    <xf numFmtId="0" fontId="12" fillId="4" borderId="1" xfId="0" applyFont="1" applyFill="1" applyBorder="1" applyAlignment="1">
      <alignment horizontal="center" vertical="center" wrapText="1" readingOrder="2"/>
    </xf>
    <xf numFmtId="49" fontId="36" fillId="21" borderId="1" xfId="11" applyNumberFormat="1" applyFont="1" applyFill="1" applyBorder="1" applyAlignment="1">
      <alignment horizontal="center" vertical="center" wrapText="1"/>
    </xf>
    <xf numFmtId="0" fontId="18" fillId="4" borderId="1" xfId="0" applyFont="1" applyFill="1" applyBorder="1" applyAlignment="1" applyProtection="1">
      <alignment horizontal="center" vertical="center" wrapText="1" readingOrder="2"/>
      <protection hidden="1"/>
    </xf>
    <xf numFmtId="0" fontId="20" fillId="19" borderId="1" xfId="0" applyFont="1" applyFill="1" applyBorder="1" applyAlignment="1">
      <alignment horizontal="right"/>
    </xf>
    <xf numFmtId="0" fontId="20" fillId="19" borderId="1" xfId="0" applyFont="1" applyFill="1" applyBorder="1" applyAlignment="1">
      <alignment horizontal="center" vertical="center"/>
    </xf>
    <xf numFmtId="9" fontId="12" fillId="4" borderId="1" xfId="3" applyFont="1" applyFill="1" applyBorder="1" applyAlignment="1" applyProtection="1">
      <alignment horizontal="center" vertical="center"/>
      <protection hidden="1"/>
    </xf>
    <xf numFmtId="0" fontId="40" fillId="0" borderId="0" xfId="0" applyFont="1"/>
    <xf numFmtId="0" fontId="40" fillId="0" borderId="0" xfId="0" applyFont="1" applyAlignment="1">
      <alignment horizontal="right" vertical="center" readingOrder="2"/>
    </xf>
    <xf numFmtId="2" fontId="12" fillId="0" borderId="1" xfId="0" applyNumberFormat="1" applyFont="1" applyBorder="1" applyAlignment="1">
      <alignment horizontal="center" vertical="center" wrapText="1" readingOrder="2"/>
    </xf>
    <xf numFmtId="0" fontId="44" fillId="0" borderId="5" xfId="0" applyFont="1" applyBorder="1" applyAlignment="1">
      <alignment horizontal="center" vertical="center" wrapText="1"/>
    </xf>
    <xf numFmtId="0" fontId="7"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wrapText="1"/>
      <protection locked="0"/>
    </xf>
    <xf numFmtId="0" fontId="47"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49" fillId="0" borderId="0" xfId="0" applyFont="1" applyAlignment="1">
      <alignment horizontal="center" vertical="center" readingOrder="2"/>
    </xf>
    <xf numFmtId="9" fontId="17" fillId="3" borderId="1" xfId="0" applyNumberFormat="1" applyFont="1" applyFill="1" applyBorder="1" applyAlignment="1" applyProtection="1">
      <alignment horizontal="center" vertical="center" wrapText="1" readingOrder="2"/>
      <protection locked="0"/>
    </xf>
    <xf numFmtId="0" fontId="8" fillId="0" borderId="0" xfId="8" applyAlignment="1">
      <alignment horizontal="center" vertical="center" wrapText="1" readingOrder="2"/>
    </xf>
    <xf numFmtId="49" fontId="17" fillId="0" borderId="0" xfId="0" applyNumberFormat="1" applyFont="1" applyAlignment="1">
      <alignment horizontal="center" vertical="center" wrapText="1"/>
    </xf>
    <xf numFmtId="0" fontId="57" fillId="27" borderId="1" xfId="0" applyFont="1" applyFill="1" applyBorder="1" applyAlignment="1">
      <alignment horizontal="center" vertical="center" wrapText="1" readingOrder="2"/>
    </xf>
    <xf numFmtId="0" fontId="55" fillId="18" borderId="1" xfId="0" applyFont="1" applyFill="1" applyBorder="1" applyAlignment="1">
      <alignment horizontal="center" vertical="center"/>
    </xf>
    <xf numFmtId="0" fontId="14" fillId="20" borderId="0" xfId="0" applyFont="1" applyFill="1" applyAlignment="1">
      <alignment vertical="center" wrapText="1" readingOrder="2"/>
    </xf>
    <xf numFmtId="0" fontId="20" fillId="0" borderId="1" xfId="0" applyFont="1" applyBorder="1" applyAlignment="1">
      <alignment horizontal="center" vertical="center"/>
    </xf>
    <xf numFmtId="9" fontId="20" fillId="0" borderId="1" xfId="12" applyFont="1" applyBorder="1" applyAlignment="1">
      <alignment horizontal="center" vertical="center"/>
    </xf>
    <xf numFmtId="0" fontId="38" fillId="0" borderId="24" xfId="0" applyFont="1" applyBorder="1" applyAlignment="1">
      <alignment horizontal="center" vertical="center" readingOrder="2"/>
    </xf>
    <xf numFmtId="0" fontId="26" fillId="24" borderId="11" xfId="0" applyFont="1" applyFill="1" applyBorder="1" applyAlignment="1">
      <alignment horizontal="center" vertical="center" readingOrder="2"/>
    </xf>
    <xf numFmtId="0" fontId="54" fillId="16" borderId="1" xfId="0" applyFont="1" applyFill="1" applyBorder="1" applyAlignment="1">
      <alignment horizontal="center"/>
    </xf>
    <xf numFmtId="0" fontId="35" fillId="0" borderId="1" xfId="0" applyFont="1" applyBorder="1" applyAlignment="1">
      <alignment horizontal="center"/>
    </xf>
    <xf numFmtId="2" fontId="20" fillId="0" borderId="1" xfId="0" applyNumberFormat="1" applyFont="1" applyBorder="1" applyAlignment="1">
      <alignment horizontal="center" vertical="center"/>
    </xf>
    <xf numFmtId="0" fontId="10" fillId="0" borderId="1" xfId="1" applyFont="1" applyBorder="1" applyAlignment="1" applyProtection="1">
      <alignment horizontal="center" vertical="center" wrapText="1"/>
      <protection hidden="1"/>
    </xf>
    <xf numFmtId="165" fontId="20" fillId="0" borderId="1" xfId="0" applyNumberFormat="1" applyFont="1" applyBorder="1" applyAlignment="1">
      <alignment horizontal="center" vertical="center"/>
    </xf>
    <xf numFmtId="0" fontId="0" fillId="0" borderId="0" xfId="0" applyAlignment="1">
      <alignment horizontal="center"/>
    </xf>
    <xf numFmtId="2" fontId="7" fillId="0" borderId="0" xfId="0" applyNumberFormat="1" applyFont="1" applyAlignment="1">
      <alignment horizontal="center" vertical="center"/>
    </xf>
    <xf numFmtId="2" fontId="7" fillId="0" borderId="0" xfId="0" applyNumberFormat="1" applyFont="1" applyAlignment="1">
      <alignment horizontal="center"/>
    </xf>
    <xf numFmtId="2" fontId="20" fillId="20" borderId="1" xfId="0" applyNumberFormat="1" applyFont="1" applyFill="1" applyBorder="1" applyAlignment="1">
      <alignment horizontal="center" vertical="center"/>
    </xf>
    <xf numFmtId="9" fontId="20" fillId="20" borderId="1" xfId="12" applyFont="1" applyFill="1" applyBorder="1" applyAlignment="1">
      <alignment horizontal="center" vertical="center"/>
    </xf>
    <xf numFmtId="0" fontId="7" fillId="23" borderId="1" xfId="0" applyFont="1" applyFill="1" applyBorder="1" applyAlignment="1">
      <alignment horizontal="center" vertical="center"/>
    </xf>
    <xf numFmtId="0" fontId="7" fillId="25" borderId="1" xfId="0" applyFont="1" applyFill="1" applyBorder="1" applyAlignment="1">
      <alignment horizontal="center" vertical="center"/>
    </xf>
    <xf numFmtId="9" fontId="7" fillId="0" borderId="1" xfId="12" applyFont="1" applyBorder="1" applyAlignment="1">
      <alignment horizontal="center" vertical="center"/>
    </xf>
    <xf numFmtId="0" fontId="0" fillId="0" borderId="0" xfId="0" applyAlignment="1">
      <alignment wrapText="1"/>
    </xf>
    <xf numFmtId="0" fontId="7" fillId="16" borderId="1" xfId="0" applyFont="1" applyFill="1" applyBorder="1" applyAlignment="1">
      <alignment horizontal="center" vertical="center"/>
    </xf>
    <xf numFmtId="0" fontId="0" fillId="0" borderId="0" xfId="0" applyAlignment="1">
      <alignment horizontal="center" vertical="center" wrapText="1"/>
    </xf>
    <xf numFmtId="168" fontId="0" fillId="0" borderId="0" xfId="13" applyNumberFormat="1" applyFont="1" applyAlignment="1">
      <alignment horizontal="center" vertical="center" wrapText="1"/>
    </xf>
    <xf numFmtId="49" fontId="0" fillId="0" borderId="0" xfId="0" applyNumberFormat="1"/>
    <xf numFmtId="49" fontId="56" fillId="0" borderId="1" xfId="8" applyNumberFormat="1" applyFont="1" applyBorder="1" applyAlignment="1" applyProtection="1">
      <alignment horizontal="center" vertical="center" wrapText="1"/>
      <protection locked="0"/>
    </xf>
    <xf numFmtId="164" fontId="0" fillId="0" borderId="0" xfId="0" applyNumberFormat="1" applyAlignment="1">
      <alignment horizontal="center" vertical="center"/>
    </xf>
    <xf numFmtId="0" fontId="7" fillId="0" borderId="0" xfId="0" applyFont="1" applyAlignment="1">
      <alignment horizontal="right" vertical="center" wrapText="1" readingOrder="2"/>
    </xf>
    <xf numFmtId="0" fontId="38" fillId="24" borderId="33" xfId="0" applyFont="1" applyFill="1" applyBorder="1" applyAlignment="1">
      <alignment horizontal="center" vertical="center" readingOrder="2"/>
    </xf>
    <xf numFmtId="0" fontId="38" fillId="24" borderId="33" xfId="0" applyFont="1" applyFill="1" applyBorder="1" applyAlignment="1">
      <alignment horizontal="center" vertical="center" wrapText="1" readingOrder="2"/>
    </xf>
    <xf numFmtId="0" fontId="38" fillId="24" borderId="15" xfId="0" applyFont="1" applyFill="1" applyBorder="1" applyAlignment="1">
      <alignment horizontal="center" vertical="center" readingOrder="2"/>
    </xf>
    <xf numFmtId="0" fontId="66" fillId="0" borderId="0" xfId="0" applyFont="1" applyAlignment="1">
      <alignment horizontal="center" vertical="center"/>
    </xf>
    <xf numFmtId="0" fontId="67" fillId="0" borderId="0" xfId="0" applyFont="1" applyAlignment="1">
      <alignment horizontal="center" vertical="center"/>
    </xf>
    <xf numFmtId="0" fontId="63" fillId="0" borderId="0" xfId="0" applyFont="1" applyAlignment="1">
      <alignment vertical="center"/>
    </xf>
    <xf numFmtId="0" fontId="71" fillId="0" borderId="0" xfId="0" applyFont="1" applyAlignment="1">
      <alignment vertical="center"/>
    </xf>
    <xf numFmtId="0" fontId="64" fillId="0" borderId="0" xfId="0" applyFont="1" applyAlignment="1">
      <alignment vertical="center"/>
    </xf>
    <xf numFmtId="0" fontId="71" fillId="0" borderId="48" xfId="0" applyFont="1" applyBorder="1" applyAlignment="1">
      <alignment horizontal="center" vertical="center"/>
    </xf>
    <xf numFmtId="0" fontId="10" fillId="0" borderId="1" xfId="0" applyFont="1" applyBorder="1" applyAlignment="1">
      <alignment horizontal="right" vertical="center" wrapText="1" readingOrder="2"/>
    </xf>
    <xf numFmtId="0" fontId="52" fillId="0" borderId="1" xfId="0" applyFont="1" applyBorder="1" applyAlignment="1">
      <alignment horizontal="right" vertical="center" wrapText="1" readingOrder="2"/>
    </xf>
    <xf numFmtId="0" fontId="54" fillId="0" borderId="1" xfId="0" applyFont="1" applyBorder="1"/>
    <xf numFmtId="0" fontId="16" fillId="0" borderId="1" xfId="0" applyFont="1" applyBorder="1" applyAlignment="1">
      <alignment horizontal="center" vertical="center" readingOrder="2"/>
    </xf>
    <xf numFmtId="0" fontId="54" fillId="0" borderId="1" xfId="0" applyFont="1" applyBorder="1" applyAlignment="1">
      <alignment horizontal="center"/>
    </xf>
    <xf numFmtId="0" fontId="7"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center"/>
    </xf>
    <xf numFmtId="0" fontId="7" fillId="0" borderId="1" xfId="0" applyFont="1" applyBorder="1"/>
    <xf numFmtId="166" fontId="10" fillId="20" borderId="1" xfId="0" applyNumberFormat="1" applyFont="1" applyFill="1" applyBorder="1" applyAlignment="1" applyProtection="1">
      <alignment horizontal="center" vertical="center"/>
      <protection locked="0"/>
    </xf>
    <xf numFmtId="0" fontId="7" fillId="20" borderId="25" xfId="0" applyFont="1" applyFill="1" applyBorder="1" applyAlignment="1">
      <alignment horizontal="right" vertical="top" wrapText="1"/>
    </xf>
    <xf numFmtId="0" fontId="7" fillId="20" borderId="0" xfId="0" applyFont="1" applyFill="1" applyAlignment="1">
      <alignment horizontal="right" vertical="top" wrapText="1"/>
    </xf>
    <xf numFmtId="168" fontId="26" fillId="0" borderId="1" xfId="13" applyNumberFormat="1" applyFont="1" applyBorder="1" applyAlignment="1">
      <alignment horizontal="center" vertical="center" wrapText="1"/>
    </xf>
    <xf numFmtId="0" fontId="42" fillId="0" borderId="29" xfId="0" applyFont="1" applyBorder="1" applyAlignment="1">
      <alignment horizontal="center" vertical="center" wrapText="1"/>
    </xf>
    <xf numFmtId="0" fontId="10" fillId="15" borderId="1" xfId="0" applyFont="1" applyFill="1" applyBorder="1" applyAlignment="1">
      <alignment horizontal="center" vertical="center" wrapText="1"/>
    </xf>
    <xf numFmtId="0" fontId="10" fillId="15" borderId="29" xfId="0" applyFont="1" applyFill="1" applyBorder="1" applyAlignment="1">
      <alignment horizontal="center" vertical="center" wrapText="1"/>
    </xf>
    <xf numFmtId="168" fontId="54" fillId="0" borderId="1" xfId="13" applyNumberFormat="1" applyFont="1" applyBorder="1" applyAlignment="1">
      <alignment horizontal="center" vertical="center" wrapText="1"/>
    </xf>
    <xf numFmtId="9" fontId="54" fillId="0" borderId="1" xfId="13" applyNumberFormat="1" applyFont="1" applyBorder="1" applyAlignment="1">
      <alignment horizontal="center" vertical="center" wrapText="1"/>
    </xf>
    <xf numFmtId="0" fontId="62" fillId="0" borderId="1" xfId="0" applyFont="1" applyBorder="1" applyAlignment="1">
      <alignment horizontal="center" vertical="center" wrapText="1"/>
    </xf>
    <xf numFmtId="0" fontId="59" fillId="0" borderId="0" xfId="0" applyFont="1" applyAlignment="1">
      <alignment horizontal="center" vertical="center"/>
    </xf>
    <xf numFmtId="168" fontId="54" fillId="0" borderId="1" xfId="13" quotePrefix="1" applyNumberFormat="1" applyFont="1" applyBorder="1" applyAlignment="1">
      <alignment horizontal="center" vertical="center" wrapText="1"/>
    </xf>
    <xf numFmtId="9" fontId="54" fillId="0" borderId="1" xfId="13" quotePrefix="1" applyNumberFormat="1" applyFont="1" applyBorder="1" applyAlignment="1">
      <alignment horizontal="center" vertical="center" wrapText="1"/>
    </xf>
    <xf numFmtId="0" fontId="77" fillId="30" borderId="1" xfId="0" applyFont="1" applyFill="1" applyBorder="1" applyAlignment="1">
      <alignment horizontal="center" vertical="center" wrapText="1"/>
    </xf>
    <xf numFmtId="168" fontId="54" fillId="0" borderId="29" xfId="13" applyNumberFormat="1" applyFont="1" applyBorder="1" applyAlignment="1">
      <alignment horizontal="center" vertical="center" wrapText="1"/>
    </xf>
    <xf numFmtId="9" fontId="54" fillId="0" borderId="1" xfId="12" applyFont="1" applyBorder="1" applyAlignment="1">
      <alignment horizontal="left" vertical="center" wrapText="1"/>
    </xf>
    <xf numFmtId="43" fontId="54" fillId="0" borderId="1" xfId="13" applyFont="1" applyBorder="1" applyAlignment="1">
      <alignment horizontal="center" vertical="center" wrapText="1"/>
    </xf>
    <xf numFmtId="0" fontId="7" fillId="20" borderId="71" xfId="0" applyFont="1" applyFill="1" applyBorder="1" applyAlignment="1">
      <alignment horizontal="right" vertical="top" wrapText="1"/>
    </xf>
    <xf numFmtId="0" fontId="7" fillId="20" borderId="41" xfId="0" applyFont="1" applyFill="1" applyBorder="1" applyAlignment="1">
      <alignment horizontal="right" vertical="top" wrapText="1"/>
    </xf>
    <xf numFmtId="0" fontId="7" fillId="20" borderId="58" xfId="0" applyFont="1" applyFill="1" applyBorder="1" applyAlignment="1">
      <alignment horizontal="right" vertical="top" wrapText="1"/>
    </xf>
    <xf numFmtId="0" fontId="7" fillId="20" borderId="59" xfId="0" applyFont="1" applyFill="1" applyBorder="1" applyAlignment="1">
      <alignment horizontal="right" vertical="top" wrapText="1"/>
    </xf>
    <xf numFmtId="0" fontId="7" fillId="20" borderId="49" xfId="0" applyFont="1" applyFill="1" applyBorder="1" applyAlignment="1">
      <alignment horizontal="right" vertical="top" wrapText="1"/>
    </xf>
    <xf numFmtId="0" fontId="7" fillId="20" borderId="50" xfId="0" applyFont="1" applyFill="1" applyBorder="1" applyAlignment="1">
      <alignment horizontal="right" vertical="top" wrapText="1"/>
    </xf>
    <xf numFmtId="0" fontId="7" fillId="20" borderId="51" xfId="0" applyFont="1" applyFill="1" applyBorder="1" applyAlignment="1">
      <alignment horizontal="right" vertical="top" wrapText="1"/>
    </xf>
    <xf numFmtId="168" fontId="13" fillId="33" borderId="1" xfId="13" applyNumberFormat="1" applyFont="1" applyFill="1" applyBorder="1" applyAlignment="1">
      <alignment horizontal="center" vertical="center" wrapText="1"/>
    </xf>
    <xf numFmtId="0" fontId="13" fillId="33" borderId="1" xfId="0" applyFont="1" applyFill="1" applyBorder="1" applyAlignment="1">
      <alignment horizontal="center" vertical="center" wrapText="1"/>
    </xf>
    <xf numFmtId="169" fontId="13" fillId="33" borderId="1" xfId="0" applyNumberFormat="1" applyFont="1" applyFill="1" applyBorder="1" applyAlignment="1">
      <alignment horizontal="center" vertical="center" wrapText="1"/>
    </xf>
    <xf numFmtId="169" fontId="13" fillId="33" borderId="9" xfId="0" applyNumberFormat="1" applyFont="1" applyFill="1" applyBorder="1" applyAlignment="1">
      <alignment horizontal="center" vertical="center" wrapText="1"/>
    </xf>
    <xf numFmtId="168" fontId="0" fillId="0" borderId="0" xfId="0" applyNumberFormat="1" applyAlignment="1">
      <alignment horizontal="center" vertical="center"/>
    </xf>
    <xf numFmtId="0" fontId="7" fillId="0" borderId="29" xfId="0" applyFont="1" applyBorder="1" applyAlignment="1">
      <alignment horizontal="center" vertical="center"/>
    </xf>
    <xf numFmtId="49" fontId="7" fillId="3" borderId="1" xfId="0" applyNumberFormat="1" applyFont="1" applyFill="1" applyBorder="1" applyAlignment="1">
      <alignment horizontal="center" vertical="center"/>
    </xf>
    <xf numFmtId="0" fontId="54" fillId="3" borderId="1" xfId="0" applyFont="1" applyFill="1" applyBorder="1" applyAlignment="1">
      <alignment horizontal="center" vertical="center"/>
    </xf>
    <xf numFmtId="49" fontId="7" fillId="6" borderId="1" xfId="0" applyNumberFormat="1" applyFont="1" applyFill="1" applyBorder="1" applyAlignment="1">
      <alignment horizontal="center" vertical="center"/>
    </xf>
    <xf numFmtId="0" fontId="54" fillId="6" borderId="29" xfId="0" applyFont="1" applyFill="1" applyBorder="1" applyAlignment="1">
      <alignment horizontal="center" vertical="center"/>
    </xf>
    <xf numFmtId="49" fontId="7" fillId="6" borderId="1" xfId="0" applyNumberFormat="1" applyFont="1" applyFill="1" applyBorder="1" applyAlignment="1">
      <alignment horizontal="center" vertical="center" wrapText="1"/>
    </xf>
    <xf numFmtId="49" fontId="7" fillId="7" borderId="1" xfId="0" applyNumberFormat="1" applyFont="1" applyFill="1" applyBorder="1" applyAlignment="1">
      <alignment horizontal="center" vertical="center"/>
    </xf>
    <xf numFmtId="0" fontId="54" fillId="7" borderId="1" xfId="0" applyFont="1" applyFill="1" applyBorder="1" applyAlignment="1">
      <alignment horizontal="center" vertical="center"/>
    </xf>
    <xf numFmtId="49" fontId="7" fillId="34" borderId="1" xfId="0" applyNumberFormat="1" applyFont="1" applyFill="1" applyBorder="1" applyAlignment="1">
      <alignment horizontal="center" vertical="center" wrapText="1"/>
    </xf>
    <xf numFmtId="0" fontId="54" fillId="34" borderId="29" xfId="0" applyFont="1" applyFill="1" applyBorder="1" applyAlignment="1">
      <alignment horizontal="center" vertical="center"/>
    </xf>
    <xf numFmtId="49" fontId="7" fillId="16" borderId="1" xfId="0" applyNumberFormat="1" applyFont="1" applyFill="1" applyBorder="1" applyAlignment="1">
      <alignment horizontal="center" vertical="center"/>
    </xf>
    <xf numFmtId="0" fontId="54" fillId="16" borderId="1" xfId="0" applyFont="1" applyFill="1" applyBorder="1" applyAlignment="1">
      <alignment horizontal="center" vertical="center"/>
    </xf>
    <xf numFmtId="49" fontId="7" fillId="35" borderId="1" xfId="0" applyNumberFormat="1" applyFont="1" applyFill="1" applyBorder="1" applyAlignment="1">
      <alignment horizontal="center" vertical="center"/>
    </xf>
    <xf numFmtId="0" fontId="54" fillId="35" borderId="29" xfId="0" applyFont="1" applyFill="1" applyBorder="1" applyAlignment="1">
      <alignment horizontal="center" vertical="center"/>
    </xf>
    <xf numFmtId="0" fontId="7" fillId="36" borderId="58" xfId="0" applyFont="1" applyFill="1" applyBorder="1" applyAlignment="1">
      <alignment horizontal="center" vertical="center"/>
    </xf>
    <xf numFmtId="49" fontId="7" fillId="36" borderId="9" xfId="0" applyNumberFormat="1" applyFont="1" applyFill="1" applyBorder="1" applyAlignment="1">
      <alignment horizontal="center" vertical="center"/>
    </xf>
    <xf numFmtId="1" fontId="54" fillId="36" borderId="0" xfId="0" applyNumberFormat="1" applyFont="1" applyFill="1" applyAlignment="1">
      <alignment horizontal="center" vertical="center"/>
    </xf>
    <xf numFmtId="49" fontId="7" fillId="37" borderId="4" xfId="0" applyNumberFormat="1" applyFont="1" applyFill="1" applyBorder="1" applyAlignment="1">
      <alignment horizontal="center" vertical="center"/>
    </xf>
    <xf numFmtId="9" fontId="54" fillId="37" borderId="43" xfId="0" applyNumberFormat="1" applyFont="1" applyFill="1" applyBorder="1" applyAlignment="1">
      <alignment horizontal="center" vertical="center"/>
    </xf>
    <xf numFmtId="0" fontId="13" fillId="17"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17" borderId="1" xfId="0" applyFont="1" applyFill="1" applyBorder="1" applyAlignment="1">
      <alignment horizontal="center" vertical="center" wrapText="1" readingOrder="2"/>
    </xf>
    <xf numFmtId="0" fontId="13" fillId="5" borderId="1" xfId="0" applyFont="1" applyFill="1" applyBorder="1" applyAlignment="1">
      <alignment horizontal="center" vertical="center" wrapText="1" readingOrder="2"/>
    </xf>
    <xf numFmtId="0" fontId="13" fillId="38"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0" fillId="0" borderId="0" xfId="0" applyAlignment="1">
      <alignment horizontal="center" wrapText="1"/>
    </xf>
    <xf numFmtId="9" fontId="0" fillId="0" borderId="0" xfId="0" applyNumberFormat="1"/>
    <xf numFmtId="1" fontId="0" fillId="0" borderId="0" xfId="0" applyNumberFormat="1"/>
    <xf numFmtId="0" fontId="7" fillId="0" borderId="0" xfId="0" applyFont="1" applyAlignment="1">
      <alignment horizontal="center" vertical="center" wrapText="1"/>
    </xf>
    <xf numFmtId="2" fontId="12" fillId="0" borderId="1" xfId="0" applyNumberFormat="1" applyFont="1" applyBorder="1" applyAlignment="1" applyProtection="1">
      <alignment horizontal="center" vertical="center" wrapText="1" readingOrder="2"/>
      <protection locked="0"/>
    </xf>
    <xf numFmtId="1" fontId="12" fillId="0" borderId="1" xfId="0" applyNumberFormat="1" applyFont="1" applyBorder="1" applyAlignment="1" applyProtection="1">
      <alignment horizontal="center" vertical="center" wrapText="1" readingOrder="2"/>
      <protection locked="0"/>
    </xf>
    <xf numFmtId="0" fontId="12" fillId="0" borderId="0" xfId="0" applyFont="1" applyAlignment="1" applyProtection="1">
      <alignment horizontal="center" vertical="center" wrapText="1" readingOrder="2"/>
      <protection locked="0"/>
    </xf>
    <xf numFmtId="9" fontId="12" fillId="0" borderId="0" xfId="0" applyNumberFormat="1" applyFont="1" applyAlignment="1" applyProtection="1">
      <alignment horizontal="center" vertical="center" wrapText="1" readingOrder="2"/>
      <protection locked="0"/>
    </xf>
    <xf numFmtId="2" fontId="12" fillId="0" borderId="0" xfId="0" applyNumberFormat="1" applyFont="1" applyAlignment="1" applyProtection="1">
      <alignment horizontal="center" vertical="center" wrapText="1" readingOrder="2"/>
      <protection locked="0"/>
    </xf>
    <xf numFmtId="0" fontId="10" fillId="0" borderId="0" xfId="1" applyFont="1" applyAlignment="1" applyProtection="1">
      <alignment horizontal="center" vertical="center" wrapText="1"/>
      <protection locked="0"/>
    </xf>
    <xf numFmtId="0" fontId="52" fillId="0" borderId="5" xfId="0" applyFont="1" applyBorder="1" applyAlignment="1" applyProtection="1">
      <alignment horizontal="center" vertical="center" wrapText="1" readingOrder="2"/>
      <protection locked="0"/>
    </xf>
    <xf numFmtId="0" fontId="52" fillId="0" borderId="65" xfId="0" applyFont="1" applyBorder="1" applyAlignment="1" applyProtection="1">
      <alignment horizontal="center" vertical="center" wrapText="1" readingOrder="2"/>
      <protection locked="0"/>
    </xf>
    <xf numFmtId="0" fontId="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vertical="center"/>
      <protection locked="0"/>
    </xf>
    <xf numFmtId="170" fontId="10" fillId="0" borderId="30" xfId="2" applyNumberFormat="1" applyFont="1" applyFill="1" applyBorder="1" applyAlignment="1" applyProtection="1">
      <alignment horizontal="center" vertical="center"/>
      <protection locked="0"/>
    </xf>
    <xf numFmtId="170" fontId="10" fillId="0" borderId="40" xfId="2" applyNumberFormat="1" applyFont="1" applyFill="1" applyBorder="1" applyAlignment="1" applyProtection="1">
      <alignment horizontal="center" vertical="center"/>
      <protection locked="0"/>
    </xf>
    <xf numFmtId="170" fontId="10" fillId="0" borderId="29" xfId="2" applyNumberFormat="1" applyFont="1" applyFill="1" applyBorder="1" applyAlignment="1" applyProtection="1">
      <alignment horizontal="center" vertical="center" wrapText="1"/>
      <protection locked="0"/>
    </xf>
    <xf numFmtId="170" fontId="10" fillId="0" borderId="28" xfId="2" applyNumberFormat="1" applyFont="1" applyFill="1" applyBorder="1" applyAlignment="1" applyProtection="1">
      <alignment horizontal="center" vertical="center" wrapText="1"/>
      <protection locked="0"/>
    </xf>
    <xf numFmtId="170" fontId="10" fillId="0" borderId="13" xfId="2" applyNumberFormat="1" applyFont="1" applyFill="1" applyBorder="1" applyAlignment="1" applyProtection="1">
      <alignment horizontal="center" vertical="center" wrapText="1"/>
      <protection locked="0"/>
    </xf>
    <xf numFmtId="170" fontId="10" fillId="0" borderId="43" xfId="2" applyNumberFormat="1" applyFont="1" applyFill="1" applyBorder="1" applyAlignment="1" applyProtection="1">
      <alignment horizontal="center" vertical="center" wrapText="1"/>
      <protection locked="0"/>
    </xf>
    <xf numFmtId="170" fontId="10" fillId="0" borderId="30" xfId="2" applyNumberFormat="1" applyFont="1" applyFill="1" applyBorder="1" applyAlignment="1" applyProtection="1">
      <alignment horizontal="center" vertical="center" wrapText="1"/>
      <protection locked="0"/>
    </xf>
    <xf numFmtId="170" fontId="10" fillId="0" borderId="23" xfId="2" applyNumberFormat="1" applyFont="1" applyFill="1" applyBorder="1" applyAlignment="1" applyProtection="1">
      <alignment horizontal="center" vertical="center" wrapText="1"/>
      <protection locked="0"/>
    </xf>
    <xf numFmtId="170" fontId="10" fillId="0" borderId="6" xfId="2" applyNumberFormat="1" applyFont="1" applyFill="1" applyBorder="1" applyAlignment="1" applyProtection="1">
      <alignment horizontal="center" vertical="center" wrapText="1"/>
      <protection locked="0"/>
    </xf>
    <xf numFmtId="170" fontId="10" fillId="0" borderId="24" xfId="2" applyNumberFormat="1" applyFont="1" applyFill="1" applyBorder="1" applyAlignment="1" applyProtection="1">
      <alignment horizontal="center" vertical="center" wrapText="1"/>
      <protection locked="0"/>
    </xf>
    <xf numFmtId="170" fontId="7" fillId="0" borderId="44" xfId="0" applyNumberFormat="1" applyFont="1" applyBorder="1" applyAlignment="1" applyProtection="1">
      <alignment horizontal="center" vertical="center"/>
      <protection locked="0"/>
    </xf>
    <xf numFmtId="170" fontId="7" fillId="0" borderId="29" xfId="0" applyNumberFormat="1" applyFont="1" applyBorder="1" applyAlignment="1" applyProtection="1">
      <alignment horizontal="center" vertical="center"/>
      <protection locked="0"/>
    </xf>
    <xf numFmtId="170" fontId="7" fillId="0" borderId="30" xfId="0" applyNumberFormat="1" applyFont="1" applyBorder="1" applyAlignment="1" applyProtection="1">
      <alignment horizontal="center" vertical="center"/>
      <protection locked="0"/>
    </xf>
    <xf numFmtId="3" fontId="75" fillId="0" borderId="1" xfId="0" applyNumberFormat="1" applyFont="1" applyBorder="1" applyAlignment="1" applyProtection="1">
      <alignment vertical="center" wrapText="1"/>
      <protection locked="0"/>
    </xf>
    <xf numFmtId="168" fontId="7" fillId="0" borderId="29" xfId="13" applyNumberFormat="1" applyFont="1" applyBorder="1" applyAlignment="1" applyProtection="1">
      <alignment horizontal="center" vertical="center"/>
      <protection locked="0"/>
    </xf>
    <xf numFmtId="168" fontId="7" fillId="0" borderId="30" xfId="13" applyNumberFormat="1" applyFont="1" applyBorder="1" applyAlignment="1" applyProtection="1">
      <alignment horizontal="center" vertical="center"/>
      <protection locked="0"/>
    </xf>
    <xf numFmtId="0" fontId="7" fillId="19" borderId="11" xfId="0" applyFont="1" applyFill="1" applyBorder="1" applyAlignment="1" applyProtection="1">
      <alignment horizontal="center" vertical="center" wrapText="1"/>
      <protection locked="0"/>
    </xf>
    <xf numFmtId="0" fontId="34" fillId="3" borderId="11" xfId="0" applyFont="1" applyFill="1" applyBorder="1" applyAlignment="1" applyProtection="1">
      <alignment horizontal="center" vertical="center" wrapText="1"/>
      <protection locked="0"/>
    </xf>
    <xf numFmtId="9" fontId="34" fillId="3" borderId="11" xfId="0" applyNumberFormat="1" applyFont="1" applyFill="1" applyBorder="1" applyAlignment="1" applyProtection="1">
      <alignment horizontal="center" vertical="center" wrapText="1"/>
      <protection locked="0"/>
    </xf>
    <xf numFmtId="1" fontId="16" fillId="3" borderId="11" xfId="0" applyNumberFormat="1"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readingOrder="2"/>
      <protection locked="0"/>
    </xf>
    <xf numFmtId="0" fontId="7" fillId="0" borderId="1" xfId="0" applyFont="1" applyBorder="1" applyAlignment="1" applyProtection="1">
      <alignment horizontal="right" vertical="center" wrapText="1"/>
      <protection locked="0"/>
    </xf>
    <xf numFmtId="0" fontId="0" fillId="0" borderId="0" xfId="0" applyProtection="1">
      <protection locked="0"/>
    </xf>
    <xf numFmtId="0" fontId="10" fillId="6" borderId="0" xfId="1" applyFont="1" applyFill="1" applyAlignment="1" applyProtection="1">
      <alignment horizontal="center" vertical="center" wrapText="1"/>
      <protection locked="0"/>
    </xf>
    <xf numFmtId="0" fontId="7" fillId="0" borderId="0" xfId="0" applyFont="1" applyAlignment="1" applyProtection="1">
      <alignment readingOrder="2"/>
      <protection locked="0"/>
    </xf>
    <xf numFmtId="0" fontId="13" fillId="0" borderId="0" xfId="0" applyFont="1" applyAlignment="1" applyProtection="1">
      <alignment horizontal="center" vertical="center" wrapText="1" readingOrder="2"/>
      <protection locked="0"/>
    </xf>
    <xf numFmtId="165" fontId="12" fillId="0" borderId="0" xfId="0" applyNumberFormat="1" applyFont="1" applyAlignment="1" applyProtection="1">
      <alignment horizontal="center" vertical="center" wrapText="1" readingOrder="2"/>
      <protection locked="0"/>
    </xf>
    <xf numFmtId="0" fontId="54" fillId="0" borderId="0" xfId="0" applyFont="1" applyAlignment="1">
      <alignment vertical="center" wrapText="1"/>
    </xf>
    <xf numFmtId="0" fontId="10" fillId="0" borderId="0" xfId="0" applyFont="1" applyAlignment="1">
      <alignment horizontal="center" vertical="center" wrapText="1"/>
    </xf>
    <xf numFmtId="0" fontId="7" fillId="0" borderId="0" xfId="0" applyFont="1" applyAlignment="1">
      <alignment wrapText="1"/>
    </xf>
    <xf numFmtId="1" fontId="7" fillId="19" borderId="11" xfId="0" applyNumberFormat="1" applyFont="1" applyFill="1" applyBorder="1" applyAlignment="1" applyProtection="1">
      <alignment horizontal="center" vertical="center" wrapText="1"/>
      <protection locked="0"/>
    </xf>
    <xf numFmtId="0" fontId="7" fillId="19" borderId="11" xfId="0" applyFont="1" applyFill="1" applyBorder="1" applyAlignment="1" applyProtection="1">
      <alignment wrapText="1"/>
      <protection locked="0"/>
    </xf>
    <xf numFmtId="1" fontId="7" fillId="19" borderId="14" xfId="0" applyNumberFormat="1" applyFont="1" applyFill="1" applyBorder="1" applyAlignment="1" applyProtection="1">
      <alignment horizontal="center" vertical="center" wrapText="1"/>
      <protection locked="0"/>
    </xf>
    <xf numFmtId="0" fontId="7" fillId="0" borderId="0" xfId="0" applyFont="1" applyAlignment="1">
      <alignment horizontal="center" wrapText="1"/>
    </xf>
    <xf numFmtId="0" fontId="23" fillId="20" borderId="0" xfId="0" applyFont="1" applyFill="1" applyAlignment="1">
      <alignment horizontal="right" wrapText="1" readingOrder="2"/>
    </xf>
    <xf numFmtId="0" fontId="7" fillId="20" borderId="0" xfId="0" applyFont="1" applyFill="1" applyAlignment="1">
      <alignment wrapText="1"/>
    </xf>
    <xf numFmtId="1" fontId="34" fillId="3" borderId="11" xfId="0" applyNumberFormat="1" applyFont="1" applyFill="1" applyBorder="1" applyAlignment="1" applyProtection="1">
      <alignment horizontal="center" vertical="center" wrapText="1"/>
      <protection locked="0"/>
    </xf>
    <xf numFmtId="0" fontId="7" fillId="3" borderId="11" xfId="0" applyFont="1" applyFill="1" applyBorder="1" applyAlignment="1" applyProtection="1">
      <alignment wrapText="1"/>
      <protection locked="0"/>
    </xf>
    <xf numFmtId="1" fontId="7" fillId="3" borderId="11" xfId="0" applyNumberFormat="1" applyFont="1" applyFill="1" applyBorder="1" applyAlignment="1" applyProtection="1">
      <alignment wrapText="1"/>
      <protection locked="0"/>
    </xf>
    <xf numFmtId="9" fontId="7" fillId="3" borderId="11" xfId="0" applyNumberFormat="1" applyFont="1" applyFill="1" applyBorder="1" applyAlignment="1" applyProtection="1">
      <alignment wrapText="1"/>
      <protection locked="0"/>
    </xf>
    <xf numFmtId="0" fontId="17" fillId="0" borderId="0" xfId="0" applyFont="1" applyAlignment="1">
      <alignment horizontal="right" vertical="center" wrapText="1" readingOrder="2"/>
    </xf>
    <xf numFmtId="0" fontId="14" fillId="3" borderId="1" xfId="1" applyFont="1" applyFill="1" applyBorder="1" applyAlignment="1">
      <alignment horizontal="center" vertical="center" wrapText="1"/>
    </xf>
    <xf numFmtId="0" fontId="16" fillId="6" borderId="1" xfId="0" applyFont="1" applyFill="1" applyBorder="1" applyAlignment="1">
      <alignment horizontal="center" vertical="center"/>
    </xf>
    <xf numFmtId="0" fontId="44" fillId="7"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6" fillId="7" borderId="1" xfId="0" applyFont="1" applyFill="1" applyBorder="1" applyAlignment="1">
      <alignment horizontal="center" vertical="center"/>
    </xf>
    <xf numFmtId="0" fontId="7" fillId="0" borderId="5" xfId="0" applyFont="1" applyBorder="1" applyAlignment="1">
      <alignment horizontal="center" vertical="center"/>
    </xf>
    <xf numFmtId="0" fontId="13" fillId="21" borderId="1" xfId="0" applyFont="1" applyFill="1" applyBorder="1" applyAlignment="1">
      <alignment horizontal="center" vertical="center" wrapText="1"/>
    </xf>
    <xf numFmtId="0" fontId="13" fillId="39" borderId="1" xfId="0" applyFont="1" applyFill="1" applyBorder="1" applyAlignment="1">
      <alignment horizontal="center" vertical="center" wrapText="1" readingOrder="2"/>
    </xf>
    <xf numFmtId="0" fontId="13" fillId="9" borderId="1" xfId="0" applyFont="1" applyFill="1" applyBorder="1" applyAlignment="1">
      <alignment horizontal="center" vertical="center" wrapText="1" readingOrder="2"/>
    </xf>
    <xf numFmtId="0" fontId="13" fillId="29" borderId="1" xfId="0" applyFont="1" applyFill="1" applyBorder="1" applyAlignment="1">
      <alignment horizontal="center" vertical="center" wrapText="1" readingOrder="2"/>
    </xf>
    <xf numFmtId="0" fontId="13" fillId="18" borderId="1" xfId="0" applyFont="1" applyFill="1" applyBorder="1" applyAlignment="1">
      <alignment horizontal="center" vertical="center" wrapText="1" readingOrder="2"/>
    </xf>
    <xf numFmtId="0" fontId="13" fillId="40" borderId="1" xfId="0" applyFont="1" applyFill="1" applyBorder="1" applyAlignment="1">
      <alignment horizontal="center" vertical="center" wrapText="1"/>
    </xf>
    <xf numFmtId="0" fontId="13" fillId="33" borderId="1" xfId="0" applyFont="1" applyFill="1" applyBorder="1" applyAlignment="1">
      <alignment horizontal="center" vertical="center" wrapText="1" readingOrder="2"/>
    </xf>
    <xf numFmtId="0" fontId="13" fillId="19" borderId="1" xfId="0" applyFont="1" applyFill="1" applyBorder="1" applyAlignment="1">
      <alignment horizontal="center" vertical="center" wrapText="1" readingOrder="2"/>
    </xf>
    <xf numFmtId="0" fontId="13" fillId="41" borderId="1" xfId="0" applyFont="1" applyFill="1" applyBorder="1" applyAlignment="1">
      <alignment horizontal="center" vertical="center" wrapText="1" readingOrder="2"/>
    </xf>
    <xf numFmtId="0" fontId="13" fillId="42" borderId="1" xfId="0" applyFont="1" applyFill="1" applyBorder="1" applyAlignment="1">
      <alignment horizontal="center" vertical="center" wrapText="1" readingOrder="2"/>
    </xf>
    <xf numFmtId="0" fontId="13" fillId="34" borderId="1" xfId="0" applyFont="1" applyFill="1" applyBorder="1" applyAlignment="1">
      <alignment horizontal="center" vertical="center" wrapText="1" readingOrder="2"/>
    </xf>
    <xf numFmtId="0" fontId="13" fillId="38" borderId="1" xfId="0" applyFont="1" applyFill="1" applyBorder="1" applyAlignment="1">
      <alignment horizontal="center" vertical="center" wrapText="1" readingOrder="2"/>
    </xf>
    <xf numFmtId="0" fontId="13" fillId="14" borderId="1" xfId="0" applyFont="1" applyFill="1" applyBorder="1" applyAlignment="1">
      <alignment horizontal="center" vertical="center" wrapText="1" readingOrder="2"/>
    </xf>
    <xf numFmtId="0" fontId="13" fillId="29" borderId="1" xfId="0" applyFont="1" applyFill="1" applyBorder="1" applyAlignment="1">
      <alignment horizontal="center" vertical="center" wrapText="1"/>
    </xf>
    <xf numFmtId="168" fontId="13" fillId="18" borderId="1" xfId="13" applyNumberFormat="1" applyFont="1" applyFill="1" applyBorder="1" applyAlignment="1">
      <alignment horizontal="center" vertical="center" wrapText="1"/>
    </xf>
    <xf numFmtId="0" fontId="13" fillId="9" borderId="1" xfId="0" applyFont="1" applyFill="1" applyBorder="1" applyAlignment="1">
      <alignment horizontal="center" vertical="center" wrapText="1"/>
    </xf>
    <xf numFmtId="168" fontId="13" fillId="9" borderId="1" xfId="13" applyNumberFormat="1" applyFont="1" applyFill="1" applyBorder="1" applyAlignment="1">
      <alignment horizontal="center" vertical="center" wrapText="1"/>
    </xf>
    <xf numFmtId="49" fontId="54" fillId="6" borderId="1" xfId="0" applyNumberFormat="1" applyFont="1" applyFill="1" applyBorder="1" applyAlignment="1">
      <alignment horizontal="center" vertical="center" wrapText="1"/>
    </xf>
    <xf numFmtId="1" fontId="13" fillId="18" borderId="1" xfId="0" applyNumberFormat="1" applyFont="1" applyFill="1" applyBorder="1" applyAlignment="1">
      <alignment horizontal="center" vertical="center" wrapText="1"/>
    </xf>
    <xf numFmtId="9" fontId="13" fillId="29" borderId="1" xfId="12" applyFont="1" applyFill="1" applyBorder="1" applyAlignment="1">
      <alignment horizontal="center" vertical="center" wrapText="1"/>
    </xf>
    <xf numFmtId="10" fontId="13" fillId="29" borderId="1" xfId="0" applyNumberFormat="1" applyFont="1" applyFill="1" applyBorder="1" applyAlignment="1">
      <alignment horizontal="center" vertical="center" wrapText="1"/>
    </xf>
    <xf numFmtId="2" fontId="13" fillId="29" borderId="1" xfId="12" applyNumberFormat="1" applyFont="1" applyFill="1" applyBorder="1" applyAlignment="1">
      <alignment horizontal="center" vertical="center" wrapText="1"/>
    </xf>
    <xf numFmtId="9" fontId="13" fillId="29" borderId="1" xfId="12" applyFont="1" applyFill="1" applyBorder="1" applyAlignment="1">
      <alignment horizontal="center" vertical="center" wrapText="1" readingOrder="2"/>
    </xf>
    <xf numFmtId="0" fontId="13" fillId="43" borderId="1" xfId="0" applyFont="1" applyFill="1" applyBorder="1" applyAlignment="1">
      <alignment horizontal="center" vertical="center" wrapText="1"/>
    </xf>
    <xf numFmtId="0" fontId="13" fillId="43" borderId="1" xfId="0" applyFont="1" applyFill="1" applyBorder="1" applyAlignment="1">
      <alignment horizontal="center" vertical="center" wrapText="1" readingOrder="2"/>
    </xf>
    <xf numFmtId="0" fontId="13" fillId="44" borderId="1" xfId="0" applyFont="1" applyFill="1" applyBorder="1" applyAlignment="1">
      <alignment horizontal="center" vertical="center" wrapText="1"/>
    </xf>
    <xf numFmtId="1" fontId="7" fillId="0" borderId="0" xfId="0" applyNumberFormat="1" applyFont="1"/>
    <xf numFmtId="3" fontId="0" fillId="0" borderId="0" xfId="0" applyNumberFormat="1"/>
    <xf numFmtId="2" fontId="0" fillId="0" borderId="0" xfId="0" applyNumberFormat="1"/>
    <xf numFmtId="168" fontId="0" fillId="0" borderId="0" xfId="0" applyNumberFormat="1"/>
    <xf numFmtId="0" fontId="19" fillId="4" borderId="1" xfId="0" applyFont="1" applyFill="1" applyBorder="1" applyAlignment="1">
      <alignment horizontal="right" vertical="center"/>
    </xf>
    <xf numFmtId="0" fontId="19" fillId="4" borderId="1" xfId="0" applyFont="1" applyFill="1" applyBorder="1" applyAlignment="1">
      <alignment horizontal="right" vertical="center" wrapText="1"/>
    </xf>
    <xf numFmtId="0" fontId="16" fillId="0" borderId="0" xfId="0" applyFont="1" applyAlignment="1">
      <alignment horizontal="left" vertical="center" wrapText="1"/>
    </xf>
    <xf numFmtId="0" fontId="15" fillId="0" borderId="1" xfId="0" applyFont="1" applyBorder="1" applyAlignment="1" applyProtection="1">
      <alignment horizontal="center" vertical="center" wrapText="1"/>
      <protection locked="0"/>
    </xf>
    <xf numFmtId="0" fontId="19" fillId="32" borderId="14" xfId="0" applyFont="1" applyFill="1" applyBorder="1" applyAlignment="1">
      <alignment horizontal="center" vertical="center" wrapText="1" readingOrder="2"/>
    </xf>
    <xf numFmtId="167" fontId="10" fillId="20" borderId="1" xfId="0" applyNumberFormat="1" applyFont="1" applyFill="1" applyBorder="1" applyAlignment="1" applyProtection="1">
      <alignment horizontal="center" vertical="center"/>
      <protection locked="0"/>
    </xf>
    <xf numFmtId="3" fontId="10" fillId="20" borderId="1" xfId="0" applyNumberFormat="1" applyFont="1" applyFill="1" applyBorder="1" applyAlignment="1" applyProtection="1">
      <alignment horizontal="center" vertical="center"/>
      <protection locked="0"/>
    </xf>
    <xf numFmtId="0" fontId="10" fillId="20" borderId="1" xfId="0" applyFont="1"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0" fontId="34" fillId="3" borderId="11" xfId="0" applyFont="1" applyFill="1" applyBorder="1" applyAlignment="1" applyProtection="1">
      <alignment horizontal="center" vertical="center"/>
      <protection locked="0"/>
    </xf>
    <xf numFmtId="1" fontId="34" fillId="3" borderId="11" xfId="0" applyNumberFormat="1" applyFont="1" applyFill="1" applyBorder="1" applyAlignment="1" applyProtection="1">
      <alignment horizontal="center" vertical="center"/>
      <protection locked="0"/>
    </xf>
    <xf numFmtId="0" fontId="7" fillId="3" borderId="11" xfId="0" applyFont="1" applyFill="1" applyBorder="1" applyProtection="1">
      <protection locked="0"/>
    </xf>
    <xf numFmtId="3" fontId="7" fillId="0" borderId="4" xfId="0" applyNumberFormat="1" applyFont="1" applyBorder="1" applyAlignment="1">
      <alignment horizontal="center"/>
    </xf>
    <xf numFmtId="3" fontId="17" fillId="0" borderId="1" xfId="0" applyNumberFormat="1" applyFont="1" applyBorder="1" applyAlignment="1" applyProtection="1">
      <alignment horizontal="center" vertical="center" wrapText="1"/>
      <protection locked="0"/>
    </xf>
    <xf numFmtId="0" fontId="17" fillId="0" borderId="0" xfId="0" applyFont="1" applyAlignment="1" applyProtection="1">
      <alignment horizontal="center" vertical="center" wrapText="1" readingOrder="2"/>
      <protection locked="0"/>
    </xf>
    <xf numFmtId="0" fontId="16" fillId="4" borderId="1" xfId="0" applyFont="1" applyFill="1" applyBorder="1" applyAlignment="1">
      <alignment horizontal="left" vertical="center" wrapText="1"/>
    </xf>
    <xf numFmtId="0" fontId="16" fillId="4" borderId="1" xfId="0" applyFont="1" applyFill="1" applyBorder="1" applyAlignment="1">
      <alignment horizontal="righ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0" fillId="0" borderId="1" xfId="0" applyNumberFormat="1" applyFont="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locked="0"/>
    </xf>
    <xf numFmtId="0" fontId="19" fillId="3" borderId="1" xfId="0" applyFont="1" applyFill="1" applyBorder="1" applyAlignment="1">
      <alignment horizontal="center" vertical="center" wrapText="1"/>
    </xf>
    <xf numFmtId="49" fontId="19" fillId="3" borderId="1" xfId="0" applyNumberFormat="1" applyFon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0" fontId="78" fillId="0" borderId="1" xfId="0" applyFont="1" applyBorder="1" applyAlignment="1" applyProtection="1">
      <alignment horizontal="center" vertical="center" wrapText="1"/>
      <protection locked="0"/>
    </xf>
    <xf numFmtId="166" fontId="78" fillId="0" borderId="1" xfId="0" applyNumberFormat="1" applyFont="1" applyBorder="1" applyAlignment="1" applyProtection="1">
      <alignment horizontal="center" vertical="center" wrapText="1"/>
      <protection locked="0"/>
    </xf>
    <xf numFmtId="49" fontId="23" fillId="9" borderId="1" xfId="0" applyNumberFormat="1" applyFont="1" applyFill="1" applyBorder="1" applyAlignment="1">
      <alignment horizontal="center" vertical="center" wrapText="1" readingOrder="2"/>
    </xf>
    <xf numFmtId="9" fontId="23" fillId="9"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wrapText="1" readingOrder="2"/>
    </xf>
    <xf numFmtId="9" fontId="23" fillId="8" borderId="1" xfId="0" applyNumberFormat="1" applyFont="1" applyFill="1" applyBorder="1" applyAlignment="1">
      <alignment horizontal="center" vertical="center" wrapText="1"/>
    </xf>
    <xf numFmtId="9" fontId="17" fillId="12" borderId="1" xfId="0" applyNumberFormat="1" applyFont="1" applyFill="1" applyBorder="1" applyAlignment="1">
      <alignment horizontal="center" vertical="center" wrapText="1"/>
    </xf>
    <xf numFmtId="0" fontId="53" fillId="25" borderId="4" xfId="1" applyFont="1" applyFill="1" applyBorder="1" applyAlignment="1">
      <alignment horizontal="center" wrapText="1"/>
    </xf>
    <xf numFmtId="0" fontId="8" fillId="25" borderId="5" xfId="8" applyFill="1" applyBorder="1" applyAlignment="1" applyProtection="1">
      <alignment horizontal="center" vertical="top" wrapText="1"/>
    </xf>
    <xf numFmtId="0" fontId="39" fillId="6" borderId="1" xfId="1" applyFont="1" applyFill="1" applyBorder="1" applyAlignment="1">
      <alignment horizontal="center" vertical="center" wrapText="1"/>
    </xf>
    <xf numFmtId="0" fontId="0" fillId="0" borderId="47" xfId="0" applyBorder="1"/>
    <xf numFmtId="0" fontId="0" fillId="0" borderId="48" xfId="0" applyBorder="1"/>
    <xf numFmtId="0" fontId="63" fillId="0" borderId="48" xfId="0" applyFont="1" applyBorder="1" applyAlignment="1">
      <alignment vertical="center"/>
    </xf>
    <xf numFmtId="0" fontId="0" fillId="0" borderId="39" xfId="0" applyBorder="1"/>
    <xf numFmtId="0" fontId="13" fillId="32" borderId="49" xfId="0" applyFont="1" applyFill="1" applyBorder="1" applyAlignment="1">
      <alignment horizontal="center" vertical="center" wrapText="1" readingOrder="2"/>
    </xf>
    <xf numFmtId="0" fontId="13" fillId="32" borderId="11" xfId="0" applyFont="1" applyFill="1" applyBorder="1" applyAlignment="1">
      <alignment horizontal="center" vertical="center" wrapText="1" readingOrder="2"/>
    </xf>
    <xf numFmtId="0" fontId="13" fillId="32" borderId="61" xfId="0" applyFont="1" applyFill="1" applyBorder="1" applyAlignment="1">
      <alignment horizontal="center" vertical="center" wrapText="1" readingOrder="2"/>
    </xf>
    <xf numFmtId="0" fontId="7" fillId="0" borderId="5" xfId="0" applyFont="1" applyBorder="1" applyAlignment="1">
      <alignment horizontal="right" vertical="center" wrapText="1" readingOrder="2"/>
    </xf>
    <xf numFmtId="0" fontId="13" fillId="32" borderId="63" xfId="0" applyFont="1" applyFill="1" applyBorder="1" applyAlignment="1">
      <alignment horizontal="center" vertical="center" wrapText="1" readingOrder="2"/>
    </xf>
    <xf numFmtId="0" fontId="7" fillId="0" borderId="1" xfId="0" applyFont="1" applyBorder="1" applyAlignment="1">
      <alignment horizontal="right" vertical="center" wrapText="1" readingOrder="2"/>
    </xf>
    <xf numFmtId="0" fontId="13" fillId="32" borderId="64" xfId="0" applyFont="1" applyFill="1" applyBorder="1" applyAlignment="1">
      <alignment horizontal="center" vertical="center" wrapText="1" readingOrder="2"/>
    </xf>
    <xf numFmtId="0" fontId="7" fillId="0" borderId="65" xfId="0" applyFont="1" applyBorder="1" applyAlignment="1">
      <alignment horizontal="right" vertical="center" wrapText="1" readingOrder="2"/>
    </xf>
    <xf numFmtId="0" fontId="13" fillId="32" borderId="14" xfId="0" applyFont="1" applyFill="1" applyBorder="1" applyAlignment="1">
      <alignment horizontal="center" vertical="center" wrapText="1" readingOrder="2"/>
    </xf>
    <xf numFmtId="0" fontId="19" fillId="32" borderId="12" xfId="0" applyFont="1" applyFill="1" applyBorder="1" applyAlignment="1">
      <alignment horizontal="center" vertical="center" wrapText="1" readingOrder="2"/>
    </xf>
    <xf numFmtId="0" fontId="13" fillId="32" borderId="68" xfId="0" applyFont="1" applyFill="1" applyBorder="1" applyAlignment="1">
      <alignment horizontal="center" vertical="center" wrapText="1" readingOrder="2"/>
    </xf>
    <xf numFmtId="0" fontId="7" fillId="0" borderId="4" xfId="0" applyFont="1" applyBorder="1" applyAlignment="1">
      <alignment horizontal="right" vertical="center" wrapText="1" readingOrder="2"/>
    </xf>
    <xf numFmtId="0" fontId="19" fillId="32" borderId="52" xfId="0" applyFont="1" applyFill="1" applyBorder="1" applyAlignment="1">
      <alignment horizontal="center" vertical="center" wrapText="1" readingOrder="2"/>
    </xf>
    <xf numFmtId="0" fontId="7" fillId="0" borderId="69" xfId="0" applyFont="1" applyBorder="1" applyAlignment="1">
      <alignment horizontal="right" vertical="center" wrapText="1" readingOrder="2"/>
    </xf>
    <xf numFmtId="0" fontId="19" fillId="32" borderId="11" xfId="0" applyFont="1" applyFill="1" applyBorder="1" applyAlignment="1">
      <alignment horizontal="center" vertical="center" wrapText="1" readingOrder="2"/>
    </xf>
    <xf numFmtId="0" fontId="68" fillId="0" borderId="1" xfId="0" applyFont="1" applyBorder="1" applyAlignment="1">
      <alignment horizontal="right" vertical="center" wrapText="1" readingOrder="2"/>
    </xf>
    <xf numFmtId="0" fontId="68" fillId="0" borderId="65" xfId="0" applyFont="1" applyBorder="1" applyAlignment="1">
      <alignment horizontal="right" vertical="center" wrapText="1" readingOrder="2"/>
    </xf>
    <xf numFmtId="0" fontId="13" fillId="32" borderId="52" xfId="0" applyFont="1" applyFill="1" applyBorder="1" applyAlignment="1">
      <alignment horizontal="center" vertical="center" wrapText="1" readingOrder="2"/>
    </xf>
    <xf numFmtId="0" fontId="70" fillId="0" borderId="5" xfId="0" applyFont="1" applyBorder="1" applyAlignment="1">
      <alignment horizontal="right" vertical="center" wrapText="1" readingOrder="2"/>
    </xf>
    <xf numFmtId="0" fontId="7" fillId="0" borderId="5" xfId="0" applyFont="1" applyBorder="1" applyAlignment="1">
      <alignment horizontal="justify" vertical="center" wrapText="1" readingOrder="2"/>
    </xf>
    <xf numFmtId="0" fontId="7" fillId="0" borderId="1" xfId="0" applyFont="1" applyBorder="1" applyAlignment="1">
      <alignment horizontal="justify" vertical="center" wrapText="1" readingOrder="2"/>
    </xf>
    <xf numFmtId="0" fontId="7" fillId="0" borderId="4" xfId="0" applyFont="1" applyBorder="1" applyAlignment="1">
      <alignment horizontal="justify" vertical="center" wrapText="1" readingOrder="2"/>
    </xf>
    <xf numFmtId="0" fontId="13" fillId="32" borderId="72" xfId="0" applyFont="1" applyFill="1" applyBorder="1" applyAlignment="1">
      <alignment horizontal="center" vertical="center" wrapText="1" readingOrder="2"/>
    </xf>
    <xf numFmtId="49" fontId="23" fillId="15" borderId="1" xfId="11" applyNumberFormat="1" applyFont="1" applyFill="1" applyBorder="1" applyAlignment="1">
      <alignment horizontal="center" vertical="center" wrapText="1"/>
    </xf>
    <xf numFmtId="49" fontId="19" fillId="15" borderId="1" xfId="11" applyNumberFormat="1" applyFont="1" applyFill="1" applyBorder="1" applyAlignment="1">
      <alignment horizontal="center" vertical="center" wrapText="1"/>
    </xf>
    <xf numFmtId="3" fontId="19" fillId="15" borderId="1" xfId="11" applyNumberFormat="1" applyFont="1" applyFill="1" applyBorder="1" applyAlignment="1">
      <alignment horizontal="center" vertical="center" wrapText="1"/>
    </xf>
    <xf numFmtId="3" fontId="19" fillId="15" borderId="0" xfId="0" applyNumberFormat="1" applyFont="1" applyFill="1" applyAlignment="1">
      <alignment horizontal="center" vertical="center" wrapText="1"/>
    </xf>
    <xf numFmtId="3" fontId="16" fillId="15" borderId="1" xfId="0" applyNumberFormat="1" applyFont="1" applyFill="1" applyBorder="1" applyAlignment="1">
      <alignment horizontal="center" vertical="center" wrapText="1"/>
    </xf>
    <xf numFmtId="3" fontId="16" fillId="15" borderId="6" xfId="0" applyNumberFormat="1" applyFont="1" applyFill="1" applyBorder="1" applyAlignment="1">
      <alignment horizontal="center" vertical="center" wrapText="1"/>
    </xf>
    <xf numFmtId="0" fontId="34" fillId="24" borderId="11" xfId="0" applyFont="1" applyFill="1" applyBorder="1" applyAlignment="1">
      <alignment horizontal="center" vertical="center" readingOrder="2"/>
    </xf>
    <xf numFmtId="0" fontId="38" fillId="0" borderId="41" xfId="0" applyFont="1" applyBorder="1" applyAlignment="1">
      <alignment horizontal="center" vertical="center" wrapText="1" readingOrder="2"/>
    </xf>
    <xf numFmtId="0" fontId="38" fillId="0" borderId="36" xfId="0" applyFont="1" applyBorder="1" applyAlignment="1">
      <alignment horizontal="center" vertical="center" wrapText="1" readingOrder="2"/>
    </xf>
    <xf numFmtId="0" fontId="38" fillId="0" borderId="32" xfId="0" applyFont="1" applyBorder="1" applyAlignment="1">
      <alignment horizontal="center" vertical="center" wrapText="1" readingOrder="2"/>
    </xf>
    <xf numFmtId="0" fontId="38" fillId="0" borderId="42" xfId="0" applyFont="1" applyBorder="1" applyAlignment="1">
      <alignment horizontal="center" vertical="center" wrapText="1" readingOrder="2"/>
    </xf>
    <xf numFmtId="0" fontId="38" fillId="0" borderId="34" xfId="0" applyFont="1" applyBorder="1" applyAlignment="1">
      <alignment horizontal="center" vertical="center" wrapText="1" readingOrder="2"/>
    </xf>
    <xf numFmtId="0" fontId="38" fillId="0" borderId="11" xfId="0" applyFont="1" applyBorder="1" applyAlignment="1">
      <alignment horizontal="center" vertical="center" wrapText="1" readingOrder="2"/>
    </xf>
    <xf numFmtId="0" fontId="38" fillId="0" borderId="12" xfId="0" applyFont="1" applyBorder="1" applyAlignment="1">
      <alignment horizontal="center" vertical="center" wrapText="1" readingOrder="2"/>
    </xf>
    <xf numFmtId="0" fontId="38" fillId="0" borderId="15" xfId="0" applyFont="1" applyBorder="1" applyAlignment="1">
      <alignment horizontal="center" vertical="center" wrapText="1" readingOrder="2"/>
    </xf>
    <xf numFmtId="0" fontId="38" fillId="0" borderId="39" xfId="0" applyFont="1" applyBorder="1" applyAlignment="1">
      <alignment horizontal="center" vertical="center" wrapText="1" readingOrder="2"/>
    </xf>
    <xf numFmtId="0" fontId="38" fillId="0" borderId="35" xfId="0" applyFont="1" applyBorder="1" applyAlignment="1">
      <alignment horizontal="center" vertical="center" wrapText="1" readingOrder="2"/>
    </xf>
    <xf numFmtId="0" fontId="38" fillId="0" borderId="38" xfId="0" applyFont="1" applyBorder="1" applyAlignment="1">
      <alignment horizontal="center" vertical="center" wrapText="1" readingOrder="2"/>
    </xf>
    <xf numFmtId="0" fontId="38" fillId="0" borderId="31" xfId="0" applyFont="1" applyBorder="1" applyAlignment="1">
      <alignment horizontal="center" vertical="center" wrapText="1" readingOrder="2"/>
    </xf>
    <xf numFmtId="0" fontId="38" fillId="0" borderId="33" xfId="0" applyFont="1" applyBorder="1" applyAlignment="1">
      <alignment horizontal="center" vertical="center" wrapText="1" readingOrder="2"/>
    </xf>
    <xf numFmtId="0" fontId="26" fillId="3" borderId="0" xfId="0" applyFont="1" applyFill="1" applyAlignment="1">
      <alignment vertical="center" wrapText="1"/>
    </xf>
    <xf numFmtId="0" fontId="34" fillId="19" borderId="15" xfId="0" applyFont="1" applyFill="1" applyBorder="1" applyAlignment="1">
      <alignment horizontal="center" vertical="center" wrapText="1"/>
    </xf>
    <xf numFmtId="0" fontId="34" fillId="19" borderId="11" xfId="0" applyFont="1" applyFill="1" applyBorder="1" applyAlignment="1">
      <alignment horizontal="center" vertical="center" wrapText="1"/>
    </xf>
    <xf numFmtId="0" fontId="16" fillId="19" borderId="11" xfId="0" applyFont="1" applyFill="1" applyBorder="1" applyAlignment="1">
      <alignment horizontal="center" vertical="center" wrapText="1"/>
    </xf>
    <xf numFmtId="0" fontId="10" fillId="20" borderId="6" xfId="0" applyFont="1" applyFill="1" applyBorder="1" applyAlignment="1" applyProtection="1">
      <alignment horizontal="center" vertical="center"/>
      <protection locked="0"/>
    </xf>
    <xf numFmtId="167" fontId="78" fillId="0" borderId="1" xfId="0" applyNumberFormat="1" applyFont="1" applyBorder="1" applyAlignment="1" applyProtection="1">
      <alignment horizontal="center" vertical="center"/>
      <protection locked="0"/>
    </xf>
    <xf numFmtId="0" fontId="79" fillId="0" borderId="0" xfId="0" applyFont="1" applyAlignment="1">
      <alignment horizontal="center" vertical="center"/>
    </xf>
    <xf numFmtId="0" fontId="79" fillId="0" borderId="0" xfId="0" applyFont="1"/>
    <xf numFmtId="9" fontId="0" fillId="20" borderId="1" xfId="0" applyNumberForma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9" fontId="0" fillId="0" borderId="1" xfId="0" applyNumberFormat="1" applyBorder="1" applyAlignment="1" applyProtection="1">
      <alignment horizontal="center" vertical="center"/>
      <protection locked="0"/>
    </xf>
    <xf numFmtId="49" fontId="17" fillId="20" borderId="1" xfId="0" applyNumberFormat="1" applyFont="1" applyFill="1" applyBorder="1" applyAlignment="1" applyProtection="1">
      <alignment horizontal="center" vertical="center"/>
      <protection locked="0"/>
    </xf>
    <xf numFmtId="0" fontId="17" fillId="0" borderId="76" xfId="0" applyFont="1" applyBorder="1" applyAlignment="1" applyProtection="1">
      <alignment horizontal="center" vertical="center" wrapText="1"/>
      <protection locked="0"/>
    </xf>
    <xf numFmtId="0" fontId="12" fillId="20" borderId="1" xfId="0" applyFont="1" applyFill="1" applyBorder="1" applyAlignment="1" applyProtection="1">
      <alignment horizontal="center" vertical="center" wrapText="1" readingOrder="2"/>
      <protection locked="0"/>
    </xf>
    <xf numFmtId="0" fontId="81" fillId="0" borderId="1" xfId="8" applyFont="1" applyBorder="1" applyAlignment="1" applyProtection="1">
      <alignment horizontal="center" vertical="center" wrapText="1"/>
      <protection locked="0"/>
    </xf>
    <xf numFmtId="0" fontId="7" fillId="28" borderId="1" xfId="0" applyFont="1" applyFill="1" applyBorder="1" applyProtection="1">
      <protection locked="0"/>
    </xf>
    <xf numFmtId="168" fontId="7" fillId="28" borderId="1" xfId="13" applyNumberFormat="1" applyFont="1" applyFill="1" applyBorder="1" applyAlignment="1" applyProtection="1">
      <alignment readingOrder="2"/>
      <protection locked="0"/>
    </xf>
    <xf numFmtId="9" fontId="17" fillId="3" borderId="1" xfId="0" applyNumberFormat="1" applyFont="1" applyFill="1" applyBorder="1" applyAlignment="1" applyProtection="1">
      <alignment horizontal="center" vertical="center" wrapText="1"/>
      <protection locked="0"/>
    </xf>
    <xf numFmtId="166" fontId="15" fillId="20" borderId="1" xfId="0" applyNumberFormat="1" applyFont="1" applyFill="1" applyBorder="1" applyAlignment="1" applyProtection="1">
      <alignment horizontal="center" vertical="center" wrapText="1"/>
      <protection locked="0"/>
    </xf>
    <xf numFmtId="0" fontId="10" fillId="20" borderId="1" xfId="0" applyFont="1" applyFill="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readingOrder="2"/>
      <protection locked="0"/>
    </xf>
    <xf numFmtId="165" fontId="12" fillId="0" borderId="1" xfId="0" applyNumberFormat="1" applyFont="1" applyBorder="1" applyAlignment="1" applyProtection="1">
      <alignment horizontal="center" vertical="center" wrapText="1" readingOrder="2"/>
      <protection locked="0"/>
    </xf>
    <xf numFmtId="0" fontId="82" fillId="0" borderId="1" xfId="0" applyFont="1" applyBorder="1" applyAlignment="1" applyProtection="1">
      <alignment horizontal="center" vertical="center" wrapText="1"/>
      <protection locked="0"/>
    </xf>
    <xf numFmtId="0" fontId="82" fillId="3" borderId="1" xfId="0" applyFont="1" applyFill="1" applyBorder="1" applyAlignment="1" applyProtection="1">
      <alignment horizontal="center" vertical="center" wrapText="1" readingOrder="2"/>
      <protection locked="0"/>
    </xf>
    <xf numFmtId="9" fontId="82" fillId="3" borderId="1" xfId="0" applyNumberFormat="1" applyFont="1" applyFill="1" applyBorder="1" applyAlignment="1" applyProtection="1">
      <alignment horizontal="center" vertical="center" wrapText="1" readingOrder="2"/>
      <protection locked="0"/>
    </xf>
    <xf numFmtId="0" fontId="82" fillId="12" borderId="1" xfId="0" applyFont="1" applyFill="1" applyBorder="1" applyAlignment="1" applyProtection="1">
      <alignment horizontal="center" vertical="center" wrapText="1" readingOrder="2"/>
      <protection locked="0"/>
    </xf>
    <xf numFmtId="2" fontId="83" fillId="0" borderId="1" xfId="0" applyNumberFormat="1" applyFont="1" applyBorder="1" applyAlignment="1" applyProtection="1">
      <alignment horizontal="center" vertical="center" wrapText="1" readingOrder="2"/>
      <protection locked="0"/>
    </xf>
    <xf numFmtId="1" fontId="83" fillId="0" borderId="1" xfId="0" applyNumberFormat="1" applyFont="1" applyBorder="1" applyAlignment="1" applyProtection="1">
      <alignment horizontal="center" vertical="center" wrapText="1" readingOrder="2"/>
      <protection locked="0"/>
    </xf>
    <xf numFmtId="0" fontId="84" fillId="0" borderId="0" xfId="0" applyFont="1" applyAlignment="1" applyProtection="1">
      <alignment horizontal="center" vertical="center" wrapText="1" readingOrder="2"/>
      <protection locked="0"/>
    </xf>
    <xf numFmtId="0" fontId="85" fillId="0" borderId="0" xfId="0" applyFont="1" applyProtection="1">
      <protection locked="0"/>
    </xf>
    <xf numFmtId="0" fontId="83" fillId="0" borderId="0" xfId="0" applyFont="1" applyAlignment="1" applyProtection="1">
      <alignment horizontal="center" vertical="center" wrapText="1" readingOrder="2"/>
      <protection locked="0"/>
    </xf>
    <xf numFmtId="2" fontId="83" fillId="0" borderId="0" xfId="0" applyNumberFormat="1" applyFont="1" applyAlignment="1" applyProtection="1">
      <alignment horizontal="center" vertical="center" wrapText="1" readingOrder="2"/>
      <protection locked="0"/>
    </xf>
    <xf numFmtId="0" fontId="17" fillId="2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168" fontId="51" fillId="0" borderId="1" xfId="13"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Font="1" applyBorder="1" applyAlignment="1">
      <alignment horizontal="center" vertical="center"/>
    </xf>
    <xf numFmtId="0" fontId="55" fillId="19" borderId="1" xfId="0" applyFont="1" applyFill="1" applyBorder="1" applyAlignment="1">
      <alignment horizontal="center" vertical="center"/>
    </xf>
    <xf numFmtId="3" fontId="15" fillId="20" borderId="1" xfId="0" applyNumberFormat="1" applyFont="1" applyFill="1" applyBorder="1" applyAlignment="1" applyProtection="1">
      <alignment horizontal="center" vertical="center" wrapText="1"/>
      <protection locked="0"/>
    </xf>
    <xf numFmtId="3" fontId="78" fillId="0" borderId="1" xfId="0" applyNumberFormat="1" applyFont="1" applyBorder="1" applyAlignment="1" applyProtection="1">
      <alignment horizontal="center" vertical="center" wrapText="1"/>
      <protection locked="0"/>
    </xf>
    <xf numFmtId="0" fontId="52" fillId="7" borderId="1" xfId="1" applyFont="1" applyFill="1" applyBorder="1" applyAlignment="1" applyProtection="1">
      <alignment horizontal="center" vertical="center" wrapText="1"/>
      <protection hidden="1"/>
    </xf>
    <xf numFmtId="0" fontId="33" fillId="18" borderId="16" xfId="0" applyFont="1" applyFill="1" applyBorder="1" applyAlignment="1">
      <alignment horizontal="center" vertical="center" wrapText="1"/>
    </xf>
    <xf numFmtId="0" fontId="19" fillId="4" borderId="1" xfId="0" applyFont="1" applyFill="1" applyBorder="1" applyAlignment="1">
      <alignment vertical="center" wrapText="1"/>
    </xf>
    <xf numFmtId="0" fontId="7" fillId="0" borderId="1" xfId="0" applyFont="1" applyBorder="1" applyAlignment="1">
      <alignment horizontal="center" vertical="center"/>
    </xf>
    <xf numFmtId="0" fontId="2" fillId="0" borderId="1" xfId="11" applyBorder="1" applyAlignment="1">
      <alignment horizontal="right" vertical="center"/>
    </xf>
    <xf numFmtId="0" fontId="1" fillId="0" borderId="1" xfId="11" applyFont="1" applyBorder="1" applyAlignment="1">
      <alignment horizontal="right" vertical="center"/>
    </xf>
    <xf numFmtId="0" fontId="1" fillId="0" borderId="23" xfId="11" applyFont="1" applyBorder="1" applyAlignment="1">
      <alignment horizontal="right" vertical="center"/>
    </xf>
    <xf numFmtId="0" fontId="47" fillId="0" borderId="0" xfId="0" applyFont="1" applyBorder="1" applyAlignment="1">
      <alignment horizontal="center" vertical="center"/>
    </xf>
    <xf numFmtId="0" fontId="19" fillId="3"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0" fillId="8" borderId="0" xfId="0" applyFill="1" applyProtection="1">
      <protection locked="0"/>
    </xf>
    <xf numFmtId="0" fontId="7" fillId="8" borderId="0" xfId="0" applyFont="1" applyFill="1"/>
    <xf numFmtId="0" fontId="0" fillId="8" borderId="0" xfId="0" applyFill="1"/>
    <xf numFmtId="0" fontId="17" fillId="0" borderId="1" xfId="0" applyFont="1" applyBorder="1" applyAlignment="1" applyProtection="1">
      <alignment horizontal="center" vertical="center" wrapText="1"/>
      <protection locked="0"/>
    </xf>
    <xf numFmtId="0" fontId="10" fillId="19" borderId="1" xfId="0" applyFont="1" applyFill="1" applyBorder="1" applyAlignment="1">
      <alignment horizontal="center" vertical="center"/>
    </xf>
    <xf numFmtId="0" fontId="17" fillId="0" borderId="1" xfId="0" applyFont="1" applyBorder="1" applyAlignment="1" applyProtection="1">
      <alignment horizontal="center" vertical="center" wrapText="1"/>
      <protection locked="0"/>
    </xf>
    <xf numFmtId="0" fontId="7" fillId="0" borderId="73" xfId="0" applyFont="1" applyBorder="1" applyAlignment="1">
      <alignment horizontal="right" vertical="center" wrapText="1" readingOrder="2"/>
    </xf>
    <xf numFmtId="0" fontId="7" fillId="0" borderId="7" xfId="0" applyFont="1" applyBorder="1" applyAlignment="1">
      <alignment horizontal="right" vertical="center" wrapText="1" readingOrder="2"/>
    </xf>
    <xf numFmtId="0" fontId="7" fillId="0" borderId="34" xfId="0" applyFont="1" applyBorder="1" applyAlignment="1">
      <alignment horizontal="right" vertical="center" wrapText="1" readingOrder="2"/>
    </xf>
    <xf numFmtId="0" fontId="16" fillId="20" borderId="72" xfId="0" applyFont="1" applyFill="1" applyBorder="1" applyAlignment="1">
      <alignment horizontal="center" vertical="center" wrapText="1"/>
    </xf>
    <xf numFmtId="0" fontId="16" fillId="20" borderId="69" xfId="0" applyFont="1" applyFill="1" applyBorder="1" applyAlignment="1">
      <alignment horizontal="center" vertical="center" wrapText="1"/>
    </xf>
    <xf numFmtId="0" fontId="16" fillId="20" borderId="44" xfId="0" applyFont="1" applyFill="1" applyBorder="1" applyAlignment="1">
      <alignment horizontal="center" vertical="center" wrapText="1"/>
    </xf>
    <xf numFmtId="0" fontId="7" fillId="0" borderId="56" xfId="0" applyFont="1" applyBorder="1" applyAlignment="1">
      <alignment horizontal="right" vertical="center" wrapText="1" readingOrder="2"/>
    </xf>
    <xf numFmtId="0" fontId="7" fillId="0" borderId="57" xfId="0" applyFont="1" applyBorder="1" applyAlignment="1">
      <alignment horizontal="right" vertical="center" wrapText="1" readingOrder="2"/>
    </xf>
    <xf numFmtId="0" fontId="7" fillId="0" borderId="36" xfId="0" applyFont="1" applyBorder="1" applyAlignment="1">
      <alignment horizontal="right" vertical="center" wrapText="1" readingOrder="2"/>
    </xf>
    <xf numFmtId="0" fontId="17" fillId="0" borderId="1" xfId="0" applyFont="1" applyBorder="1" applyAlignment="1" applyProtection="1">
      <alignment horizontal="center" vertical="center"/>
      <protection locked="0"/>
    </xf>
    <xf numFmtId="0" fontId="80" fillId="0" borderId="24" xfId="0" applyFont="1" applyBorder="1" applyAlignment="1" applyProtection="1">
      <alignment horizontal="center" vertical="center" wrapText="1"/>
      <protection locked="0"/>
    </xf>
    <xf numFmtId="0" fontId="80" fillId="0" borderId="77" xfId="0" applyFont="1" applyBorder="1" applyAlignment="1" applyProtection="1">
      <alignment horizontal="center" vertical="center" wrapText="1"/>
      <protection locked="0"/>
    </xf>
    <xf numFmtId="0" fontId="80" fillId="0" borderId="22" xfId="0" applyFont="1" applyBorder="1" applyAlignment="1" applyProtection="1">
      <alignment horizontal="center" vertical="center" wrapText="1"/>
      <protection locked="0"/>
    </xf>
    <xf numFmtId="0" fontId="80" fillId="0" borderId="26" xfId="0" applyFont="1" applyBorder="1" applyAlignment="1" applyProtection="1">
      <alignment horizontal="center" vertical="center" wrapText="1"/>
      <protection locked="0"/>
    </xf>
    <xf numFmtId="0" fontId="80" fillId="0" borderId="23" xfId="0" applyFont="1" applyBorder="1" applyAlignment="1" applyProtection="1">
      <alignment horizontal="center" vertical="center" wrapText="1"/>
      <protection locked="0"/>
    </xf>
    <xf numFmtId="0" fontId="80" fillId="0" borderId="27" xfId="0" applyFont="1" applyBorder="1" applyAlignment="1" applyProtection="1">
      <alignment horizontal="center" vertical="center" wrapText="1"/>
      <protection locked="0"/>
    </xf>
    <xf numFmtId="0" fontId="19" fillId="4" borderId="24" xfId="0" applyFont="1" applyFill="1" applyBorder="1" applyAlignment="1">
      <alignment horizontal="center" vertical="center" wrapText="1"/>
    </xf>
    <xf numFmtId="0" fontId="19" fillId="4" borderId="77"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7" fillId="14" borderId="6" xfId="0" applyFont="1" applyFill="1" applyBorder="1" applyAlignment="1">
      <alignment horizontal="center"/>
    </xf>
    <xf numFmtId="0" fontId="7" fillId="14" borderId="7" xfId="0" applyFont="1" applyFill="1" applyBorder="1" applyAlignment="1">
      <alignment horizontal="center"/>
    </xf>
    <xf numFmtId="0" fontId="7" fillId="14" borderId="8" xfId="0" applyFont="1" applyFill="1" applyBorder="1" applyAlignment="1">
      <alignment horizontal="center"/>
    </xf>
    <xf numFmtId="0" fontId="7" fillId="14" borderId="1" xfId="0" applyFont="1" applyFill="1" applyBorder="1" applyAlignment="1">
      <alignment horizontal="center" vertical="center"/>
    </xf>
    <xf numFmtId="0" fontId="0" fillId="0" borderId="3" xfId="0" applyBorder="1" applyAlignment="1">
      <alignment horizontal="center"/>
    </xf>
    <xf numFmtId="0" fontId="54" fillId="16" borderId="1" xfId="0" applyFont="1" applyFill="1" applyBorder="1" applyAlignment="1">
      <alignment horizontal="center" vertical="center"/>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24" fillId="8" borderId="3"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8" borderId="0" xfId="0" applyFont="1" applyFill="1" applyAlignment="1">
      <alignment horizontal="center" vertical="center" wrapText="1"/>
    </xf>
    <xf numFmtId="0" fontId="24" fillId="8" borderId="0" xfId="0" applyFont="1" applyFill="1" applyAlignment="1">
      <alignment horizontal="center" vertical="center" wrapText="1"/>
    </xf>
    <xf numFmtId="0" fontId="19" fillId="3" borderId="1" xfId="0" applyFont="1" applyFill="1" applyBorder="1" applyAlignment="1">
      <alignment horizontal="center" vertical="center" wrapText="1"/>
    </xf>
    <xf numFmtId="9" fontId="19" fillId="3" borderId="4" xfId="0" applyNumberFormat="1" applyFont="1" applyFill="1" applyBorder="1" applyAlignment="1">
      <alignment horizontal="center" vertical="center" wrapText="1"/>
    </xf>
    <xf numFmtId="9" fontId="19" fillId="3" borderId="5" xfId="0" applyNumberFormat="1" applyFont="1" applyFill="1" applyBorder="1" applyAlignment="1">
      <alignment horizontal="center" vertical="center" wrapText="1"/>
    </xf>
    <xf numFmtId="3" fontId="19" fillId="3" borderId="4" xfId="0" applyNumberFormat="1" applyFont="1" applyFill="1" applyBorder="1" applyAlignment="1">
      <alignment horizontal="center" vertical="center" wrapText="1"/>
    </xf>
    <xf numFmtId="3" fontId="19" fillId="3" borderId="5"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4" xfId="0" applyFont="1" applyFill="1" applyBorder="1" applyAlignment="1">
      <alignment horizontal="center" vertical="center" textRotation="90" wrapText="1"/>
    </xf>
    <xf numFmtId="0" fontId="19" fillId="3" borderId="5" xfId="0" applyFont="1" applyFill="1" applyBorder="1" applyAlignment="1">
      <alignment horizontal="center" vertical="center" textRotation="90" wrapText="1"/>
    </xf>
    <xf numFmtId="49" fontId="19" fillId="3" borderId="1"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0" fontId="23"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0" fillId="25" borderId="4" xfId="1" applyFont="1" applyFill="1" applyBorder="1" applyAlignment="1">
      <alignment horizontal="center" vertical="center" wrapText="1"/>
    </xf>
    <xf numFmtId="0" fontId="50" fillId="25" borderId="5" xfId="1" applyFont="1" applyFill="1" applyBorder="1" applyAlignment="1">
      <alignment horizontal="center" vertical="center" wrapText="1"/>
    </xf>
    <xf numFmtId="0" fontId="52" fillId="13" borderId="9" xfId="1" applyFont="1" applyFill="1" applyBorder="1" applyAlignment="1">
      <alignment horizontal="center" vertical="center" wrapText="1"/>
    </xf>
    <xf numFmtId="0" fontId="52" fillId="13" borderId="5" xfId="1" applyFont="1" applyFill="1" applyBorder="1" applyAlignment="1">
      <alignment horizontal="center" vertical="center" wrapText="1"/>
    </xf>
    <xf numFmtId="0" fontId="10" fillId="0" borderId="9" xfId="1" applyFont="1" applyBorder="1" applyAlignment="1" applyProtection="1">
      <alignment horizontal="center" vertical="center" wrapText="1"/>
      <protection hidden="1"/>
    </xf>
    <xf numFmtId="0" fontId="53" fillId="6" borderId="6" xfId="1" applyFont="1" applyFill="1" applyBorder="1" applyAlignment="1">
      <alignment horizontal="center" vertical="center" wrapText="1"/>
    </xf>
    <xf numFmtId="0" fontId="53" fillId="6" borderId="7" xfId="1" applyFont="1" applyFill="1" applyBorder="1" applyAlignment="1">
      <alignment horizontal="center" vertical="center" wrapText="1"/>
    </xf>
    <xf numFmtId="0" fontId="14" fillId="25" borderId="4" xfId="1" applyFont="1" applyFill="1" applyBorder="1" applyAlignment="1">
      <alignment horizontal="center" vertical="center" textRotation="90" wrapText="1"/>
    </xf>
    <xf numFmtId="0" fontId="14" fillId="25" borderId="5" xfId="1" applyFont="1" applyFill="1" applyBorder="1" applyAlignment="1">
      <alignment horizontal="center" vertical="center" textRotation="90" wrapText="1"/>
    </xf>
    <xf numFmtId="0" fontId="51" fillId="25" borderId="4" xfId="1" applyFont="1" applyFill="1" applyBorder="1" applyAlignment="1">
      <alignment horizontal="center" vertical="center" wrapText="1"/>
    </xf>
    <xf numFmtId="0" fontId="51" fillId="25" borderId="5" xfId="1" applyFont="1" applyFill="1" applyBorder="1" applyAlignment="1">
      <alignment horizontal="center" vertical="center" wrapText="1"/>
    </xf>
    <xf numFmtId="0" fontId="51" fillId="25" borderId="9" xfId="1" applyFont="1" applyFill="1" applyBorder="1" applyAlignment="1">
      <alignment horizontal="center" vertical="center" wrapText="1"/>
    </xf>
    <xf numFmtId="0" fontId="50" fillId="25" borderId="9" xfId="1" applyFont="1" applyFill="1" applyBorder="1" applyAlignment="1">
      <alignment horizontal="center" vertical="center" wrapText="1"/>
    </xf>
    <xf numFmtId="0" fontId="44" fillId="0" borderId="49"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51" xfId="0" applyFont="1" applyBorder="1" applyAlignment="1">
      <alignment horizontal="center" vertical="center" wrapText="1"/>
    </xf>
    <xf numFmtId="0" fontId="61" fillId="31" borderId="53" xfId="0" applyFont="1" applyFill="1" applyBorder="1" applyAlignment="1">
      <alignment horizontal="center" readingOrder="2"/>
    </xf>
    <xf numFmtId="0" fontId="61" fillId="31" borderId="54" xfId="0" applyFont="1" applyFill="1" applyBorder="1" applyAlignment="1">
      <alignment horizontal="center" readingOrder="2"/>
    </xf>
    <xf numFmtId="0" fontId="61" fillId="31" borderId="32" xfId="0" applyFont="1" applyFill="1" applyBorder="1" applyAlignment="1">
      <alignment horizontal="center" readingOrder="2"/>
    </xf>
    <xf numFmtId="0" fontId="16" fillId="32" borderId="47" xfId="0" applyFont="1" applyFill="1" applyBorder="1" applyAlignment="1">
      <alignment horizontal="center" vertical="center"/>
    </xf>
    <xf numFmtId="0" fontId="16" fillId="32" borderId="48" xfId="0" applyFont="1" applyFill="1" applyBorder="1" applyAlignment="1">
      <alignment horizontal="center" vertical="center"/>
    </xf>
    <xf numFmtId="0" fontId="16" fillId="32" borderId="62" xfId="0" applyFont="1" applyFill="1" applyBorder="1" applyAlignment="1">
      <alignment horizontal="center" vertical="center"/>
    </xf>
    <xf numFmtId="0" fontId="16" fillId="32" borderId="58" xfId="0" applyFont="1" applyFill="1" applyBorder="1" applyAlignment="1">
      <alignment horizontal="center" vertical="center"/>
    </xf>
    <xf numFmtId="0" fontId="16" fillId="32" borderId="0" xfId="0" applyFont="1" applyFill="1" applyAlignment="1">
      <alignment horizontal="center" vertical="center"/>
    </xf>
    <xf numFmtId="0" fontId="16" fillId="32" borderId="26" xfId="0" applyFont="1" applyFill="1" applyBorder="1" applyAlignment="1">
      <alignment horizontal="center" vertical="center"/>
    </xf>
    <xf numFmtId="0" fontId="16" fillId="32" borderId="49" xfId="0" applyFont="1" applyFill="1" applyBorder="1" applyAlignment="1">
      <alignment horizontal="center" vertical="center"/>
    </xf>
    <xf numFmtId="0" fontId="16" fillId="32" borderId="50" xfId="0" applyFont="1" applyFill="1" applyBorder="1" applyAlignment="1">
      <alignment horizontal="center" vertical="center"/>
    </xf>
    <xf numFmtId="0" fontId="16" fillId="32" borderId="66" xfId="0" applyFont="1" applyFill="1" applyBorder="1" applyAlignment="1">
      <alignment horizontal="center" vertical="center"/>
    </xf>
    <xf numFmtId="0" fontId="16" fillId="32" borderId="55" xfId="0" applyFont="1" applyFill="1" applyBorder="1" applyAlignment="1">
      <alignment horizontal="center" vertical="center"/>
    </xf>
    <xf numFmtId="0" fontId="16" fillId="32" borderId="39" xfId="0" applyFont="1" applyFill="1" applyBorder="1" applyAlignment="1">
      <alignment horizontal="center" vertical="center"/>
    </xf>
    <xf numFmtId="0" fontId="16" fillId="32" borderId="22" xfId="0" applyFont="1" applyFill="1" applyBorder="1" applyAlignment="1">
      <alignment horizontal="center" vertical="center"/>
    </xf>
    <xf numFmtId="0" fontId="16" fillId="32" borderId="59" xfId="0" applyFont="1" applyFill="1" applyBorder="1" applyAlignment="1">
      <alignment horizontal="center" vertical="center"/>
    </xf>
    <xf numFmtId="0" fontId="16" fillId="32" borderId="60" xfId="0" applyFont="1" applyFill="1" applyBorder="1" applyAlignment="1">
      <alignment horizontal="center" vertical="center"/>
    </xf>
    <xf numFmtId="0" fontId="16" fillId="32" borderId="51" xfId="0" applyFont="1" applyFill="1" applyBorder="1" applyAlignment="1">
      <alignment horizontal="center" vertical="center"/>
    </xf>
    <xf numFmtId="0" fontId="7" fillId="31" borderId="56" xfId="0" applyFont="1" applyFill="1" applyBorder="1" applyAlignment="1">
      <alignment horizontal="center" wrapText="1" readingOrder="2"/>
    </xf>
    <xf numFmtId="0" fontId="7" fillId="31" borderId="57" xfId="0" applyFont="1" applyFill="1" applyBorder="1" applyAlignment="1">
      <alignment horizontal="center" wrapText="1" readingOrder="2"/>
    </xf>
    <xf numFmtId="0" fontId="7" fillId="31" borderId="36" xfId="0" applyFont="1" applyFill="1" applyBorder="1" applyAlignment="1">
      <alignment horizontal="center" wrapText="1" readingOrder="2"/>
    </xf>
    <xf numFmtId="0" fontId="7" fillId="31" borderId="56" xfId="0" applyFont="1" applyFill="1" applyBorder="1" applyAlignment="1">
      <alignment horizontal="center" readingOrder="2"/>
    </xf>
    <xf numFmtId="0" fontId="7" fillId="31" borderId="57" xfId="0" applyFont="1" applyFill="1" applyBorder="1" applyAlignment="1">
      <alignment horizontal="center" readingOrder="2"/>
    </xf>
    <xf numFmtId="0" fontId="7" fillId="31" borderId="36" xfId="0" applyFont="1" applyFill="1" applyBorder="1" applyAlignment="1">
      <alignment horizontal="center" readingOrder="2"/>
    </xf>
    <xf numFmtId="0" fontId="54" fillId="0" borderId="55" xfId="0" applyFont="1" applyBorder="1" applyAlignment="1">
      <alignment horizontal="center" vertical="center" wrapText="1"/>
    </xf>
    <xf numFmtId="0" fontId="54" fillId="0" borderId="48" xfId="0" applyFont="1" applyBorder="1" applyAlignment="1">
      <alignment horizontal="center" vertical="center" wrapText="1"/>
    </xf>
    <xf numFmtId="0" fontId="54" fillId="0" borderId="62"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0" xfId="0" applyFont="1" applyAlignment="1">
      <alignment horizontal="center" vertical="center" wrapText="1"/>
    </xf>
    <xf numFmtId="0" fontId="54" fillId="0" borderId="26" xfId="0" applyFont="1" applyBorder="1" applyAlignment="1">
      <alignment horizontal="center" vertical="center" wrapText="1"/>
    </xf>
    <xf numFmtId="0" fontId="0" fillId="0" borderId="70" xfId="0" applyBorder="1" applyAlignment="1" applyProtection="1">
      <alignment horizontal="center"/>
      <protection locked="0"/>
    </xf>
    <xf numFmtId="0" fontId="0" fillId="0" borderId="54"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center"/>
      <protection locked="0"/>
    </xf>
    <xf numFmtId="0" fontId="0" fillId="0" borderId="59"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4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41" xfId="0" applyBorder="1" applyAlignment="1" applyProtection="1">
      <alignment horizontal="center"/>
      <protection locked="0"/>
    </xf>
    <xf numFmtId="0" fontId="69" fillId="0" borderId="22" xfId="0" applyFont="1" applyBorder="1" applyAlignment="1">
      <alignment horizontal="center" vertical="center" wrapText="1"/>
    </xf>
    <xf numFmtId="0" fontId="69" fillId="0" borderId="0" xfId="0" applyFont="1" applyAlignment="1">
      <alignment horizontal="center" vertical="center" wrapText="1"/>
    </xf>
    <xf numFmtId="0" fontId="69" fillId="0" borderId="26" xfId="0" applyFont="1" applyBorder="1" applyAlignment="1">
      <alignment horizontal="center" vertical="center" wrapText="1"/>
    </xf>
    <xf numFmtId="0" fontId="69" fillId="0" borderId="60" xfId="0" applyFont="1" applyBorder="1" applyAlignment="1">
      <alignment horizontal="center" vertical="center" wrapText="1"/>
    </xf>
    <xf numFmtId="0" fontId="69" fillId="0" borderId="50" xfId="0" applyFont="1" applyBorder="1" applyAlignment="1">
      <alignment horizontal="center" vertical="center" wrapText="1"/>
    </xf>
    <xf numFmtId="0" fontId="69" fillId="0" borderId="66" xfId="0" applyFont="1" applyBorder="1" applyAlignment="1">
      <alignment horizontal="center" vertical="center" wrapText="1"/>
    </xf>
    <xf numFmtId="0" fontId="0" fillId="0" borderId="67"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36" xfId="0" applyBorder="1" applyAlignment="1" applyProtection="1">
      <alignment horizontal="center"/>
      <protection locked="0"/>
    </xf>
    <xf numFmtId="0" fontId="69" fillId="0" borderId="22" xfId="0" applyFont="1" applyBorder="1" applyAlignment="1">
      <alignment horizontal="center" vertical="center"/>
    </xf>
    <xf numFmtId="0" fontId="69" fillId="0" borderId="0" xfId="0" applyFont="1" applyAlignment="1">
      <alignment horizontal="center" vertical="center"/>
    </xf>
    <xf numFmtId="0" fontId="69" fillId="0" borderId="26" xfId="0" applyFont="1" applyBorder="1" applyAlignment="1">
      <alignment horizontal="center" vertical="center"/>
    </xf>
    <xf numFmtId="0" fontId="69" fillId="0" borderId="60" xfId="0" applyFont="1" applyBorder="1" applyAlignment="1">
      <alignment horizontal="center" vertical="center"/>
    </xf>
    <xf numFmtId="0" fontId="69" fillId="0" borderId="50" xfId="0" applyFont="1" applyBorder="1" applyAlignment="1">
      <alignment horizontal="center" vertical="center"/>
    </xf>
    <xf numFmtId="0" fontId="69" fillId="0" borderId="66" xfId="0" applyFont="1" applyBorder="1" applyAlignment="1">
      <alignment horizontal="center" vertical="center"/>
    </xf>
    <xf numFmtId="0" fontId="54" fillId="0" borderId="55" xfId="0" applyFont="1" applyBorder="1" applyAlignment="1">
      <alignment horizontal="center" vertical="center"/>
    </xf>
    <xf numFmtId="0" fontId="54" fillId="0" borderId="48" xfId="0" applyFont="1" applyBorder="1" applyAlignment="1">
      <alignment horizontal="center" vertical="center"/>
    </xf>
    <xf numFmtId="0" fontId="54" fillId="0" borderId="62" xfId="0" applyFont="1" applyBorder="1" applyAlignment="1">
      <alignment horizontal="center" vertical="center"/>
    </xf>
    <xf numFmtId="0" fontId="54" fillId="0" borderId="22" xfId="0" applyFont="1" applyBorder="1" applyAlignment="1">
      <alignment horizontal="center" vertical="center"/>
    </xf>
    <xf numFmtId="0" fontId="54" fillId="0" borderId="0" xfId="0" applyFont="1" applyAlignment="1">
      <alignment horizontal="center" vertical="center"/>
    </xf>
    <xf numFmtId="0" fontId="54" fillId="0" borderId="26" xfId="0" applyFont="1" applyBorder="1" applyAlignment="1">
      <alignment horizontal="center" vertical="center"/>
    </xf>
    <xf numFmtId="0" fontId="7" fillId="31" borderId="71" xfId="0" applyFont="1" applyFill="1" applyBorder="1" applyAlignment="1">
      <alignment horizontal="center" wrapText="1" readingOrder="2"/>
    </xf>
    <xf numFmtId="0" fontId="7" fillId="31" borderId="25" xfId="0" applyFont="1" applyFill="1" applyBorder="1" applyAlignment="1">
      <alignment horizontal="center" wrapText="1" readingOrder="2"/>
    </xf>
    <xf numFmtId="0" fontId="7" fillId="31" borderId="41" xfId="0" applyFont="1" applyFill="1" applyBorder="1" applyAlignment="1">
      <alignment horizontal="center" wrapText="1" readingOrder="2"/>
    </xf>
    <xf numFmtId="0" fontId="7" fillId="31" borderId="49" xfId="0" applyFont="1" applyFill="1" applyBorder="1" applyAlignment="1">
      <alignment horizontal="center" wrapText="1" readingOrder="2"/>
    </xf>
    <xf numFmtId="0" fontId="7" fillId="31" borderId="50" xfId="0" applyFont="1" applyFill="1" applyBorder="1" applyAlignment="1">
      <alignment horizontal="center" wrapText="1" readingOrder="2"/>
    </xf>
    <xf numFmtId="0" fontId="7" fillId="31" borderId="51" xfId="0" applyFont="1" applyFill="1" applyBorder="1" applyAlignment="1">
      <alignment horizontal="center" wrapText="1" readingOrder="2"/>
    </xf>
    <xf numFmtId="0" fontId="16" fillId="32" borderId="55" xfId="0" applyFont="1" applyFill="1" applyBorder="1" applyAlignment="1" applyProtection="1">
      <alignment horizontal="center" vertical="center"/>
      <protection locked="0"/>
    </xf>
    <xf numFmtId="0" fontId="16" fillId="32" borderId="48" xfId="0" applyFont="1" applyFill="1" applyBorder="1" applyAlignment="1" applyProtection="1">
      <alignment horizontal="center" vertical="center"/>
      <protection locked="0"/>
    </xf>
    <xf numFmtId="0" fontId="16" fillId="32" borderId="39" xfId="0" applyFont="1" applyFill="1" applyBorder="1" applyAlignment="1" applyProtection="1">
      <alignment horizontal="center" vertical="center"/>
      <protection locked="0"/>
    </xf>
    <xf numFmtId="0" fontId="16" fillId="32" borderId="22" xfId="0" applyFont="1" applyFill="1" applyBorder="1" applyAlignment="1" applyProtection="1">
      <alignment horizontal="center" vertical="center"/>
      <protection locked="0"/>
    </xf>
    <xf numFmtId="0" fontId="16" fillId="32" borderId="0" xfId="0" applyFont="1" applyFill="1" applyAlignment="1" applyProtection="1">
      <alignment horizontal="center" vertical="center"/>
      <protection locked="0"/>
    </xf>
    <xf numFmtId="0" fontId="16" fillId="32" borderId="59" xfId="0" applyFont="1" applyFill="1" applyBorder="1" applyAlignment="1" applyProtection="1">
      <alignment horizontal="center" vertical="center"/>
      <protection locked="0"/>
    </xf>
    <xf numFmtId="0" fontId="16" fillId="32" borderId="60" xfId="0" applyFont="1" applyFill="1" applyBorder="1" applyAlignment="1" applyProtection="1">
      <alignment horizontal="center" vertical="center"/>
      <protection locked="0"/>
    </xf>
    <xf numFmtId="0" fontId="16" fillId="32" borderId="50" xfId="0" applyFont="1" applyFill="1" applyBorder="1" applyAlignment="1" applyProtection="1">
      <alignment horizontal="center" vertical="center"/>
      <protection locked="0"/>
    </xf>
    <xf numFmtId="0" fontId="16" fillId="32" borderId="51" xfId="0" applyFont="1" applyFill="1" applyBorder="1" applyAlignment="1" applyProtection="1">
      <alignment horizontal="center" vertical="center"/>
      <protection locked="0"/>
    </xf>
    <xf numFmtId="0" fontId="73" fillId="0" borderId="63" xfId="0" applyFont="1" applyBorder="1" applyAlignment="1">
      <alignment horizontal="right" vertical="center" wrapText="1" readingOrder="2"/>
    </xf>
    <xf numFmtId="0" fontId="73" fillId="0" borderId="1" xfId="0" applyFont="1" applyBorder="1" applyAlignment="1">
      <alignment horizontal="right" vertical="center" wrapText="1" readingOrder="2"/>
    </xf>
    <xf numFmtId="0" fontId="73" fillId="0" borderId="29" xfId="0" applyFont="1" applyBorder="1" applyAlignment="1">
      <alignment horizontal="right" vertical="center" wrapText="1" readingOrder="2"/>
    </xf>
    <xf numFmtId="0" fontId="73" fillId="0" borderId="64" xfId="0" applyFont="1" applyBorder="1" applyAlignment="1">
      <alignment horizontal="right" vertical="center" wrapText="1" readingOrder="2"/>
    </xf>
    <xf numFmtId="0" fontId="73" fillId="0" borderId="65" xfId="0" applyFont="1" applyBorder="1" applyAlignment="1">
      <alignment horizontal="right" vertical="center" wrapText="1" readingOrder="2"/>
    </xf>
    <xf numFmtId="0" fontId="73" fillId="0" borderId="30" xfId="0" applyFont="1" applyBorder="1" applyAlignment="1">
      <alignment horizontal="right" vertical="center" wrapText="1" readingOrder="2"/>
    </xf>
    <xf numFmtId="0" fontId="26" fillId="0" borderId="6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63" xfId="0" applyFont="1" applyBorder="1" applyAlignment="1">
      <alignment horizontal="right" vertical="center" wrapText="1"/>
    </xf>
    <xf numFmtId="0" fontId="26" fillId="0" borderId="1" xfId="0" applyFont="1" applyBorder="1" applyAlignment="1">
      <alignment horizontal="right" vertical="center" wrapText="1"/>
    </xf>
    <xf numFmtId="0" fontId="26" fillId="0" borderId="29" xfId="0" applyFont="1" applyBorder="1" applyAlignment="1">
      <alignment horizontal="right" vertical="center" wrapText="1"/>
    </xf>
    <xf numFmtId="0" fontId="44" fillId="0" borderId="72" xfId="0" applyFont="1" applyBorder="1" applyAlignment="1">
      <alignment horizontal="center" vertical="center" wrapText="1" readingOrder="2"/>
    </xf>
    <xf numFmtId="0" fontId="44" fillId="0" borderId="69" xfId="0" applyFont="1" applyBorder="1" applyAlignment="1">
      <alignment horizontal="center" vertical="center" wrapText="1" readingOrder="2"/>
    </xf>
    <xf numFmtId="0" fontId="44" fillId="0" borderId="44" xfId="0" applyFont="1" applyBorder="1" applyAlignment="1">
      <alignment horizontal="center" vertical="center" wrapText="1" readingOrder="2"/>
    </xf>
    <xf numFmtId="0" fontId="64" fillId="0" borderId="48" xfId="0" applyFont="1" applyBorder="1" applyAlignment="1">
      <alignment horizontal="center" vertical="center"/>
    </xf>
    <xf numFmtId="0" fontId="0" fillId="0" borderId="60"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51" xfId="0" applyBorder="1" applyAlignment="1" applyProtection="1">
      <alignment horizontal="center"/>
      <protection locked="0"/>
    </xf>
    <xf numFmtId="49" fontId="28" fillId="15" borderId="4" xfId="11" applyNumberFormat="1" applyFont="1" applyFill="1" applyBorder="1" applyAlignment="1">
      <alignment horizontal="center" vertical="center" textRotation="90" wrapText="1"/>
    </xf>
    <xf numFmtId="49" fontId="28" fillId="15" borderId="5" xfId="11" applyNumberFormat="1" applyFont="1" applyFill="1" applyBorder="1" applyAlignment="1">
      <alignment horizontal="center" vertical="center" textRotation="90" wrapText="1"/>
    </xf>
    <xf numFmtId="0" fontId="27" fillId="15" borderId="23" xfId="0" applyFont="1" applyFill="1" applyBorder="1" applyAlignment="1">
      <alignment horizontal="center" vertical="center"/>
    </xf>
    <xf numFmtId="0" fontId="27" fillId="15" borderId="3" xfId="0" applyFont="1" applyFill="1" applyBorder="1" applyAlignment="1">
      <alignment horizontal="center" vertical="center"/>
    </xf>
    <xf numFmtId="0" fontId="27" fillId="15" borderId="27" xfId="0" applyFont="1" applyFill="1" applyBorder="1" applyAlignment="1">
      <alignment horizontal="center" vertical="center"/>
    </xf>
    <xf numFmtId="0" fontId="52" fillId="24" borderId="35" xfId="0" applyFont="1" applyFill="1" applyBorder="1" applyAlignment="1">
      <alignment horizontal="center" vertical="center" readingOrder="2"/>
    </xf>
    <xf numFmtId="0" fontId="52" fillId="24" borderId="45" xfId="0" applyFont="1" applyFill="1" applyBorder="1" applyAlignment="1">
      <alignment horizontal="center" vertical="center" readingOrder="2"/>
    </xf>
    <xf numFmtId="0" fontId="52" fillId="24" borderId="46" xfId="0" applyFont="1" applyFill="1" applyBorder="1" applyAlignment="1">
      <alignment horizontal="center" vertical="center" readingOrder="2"/>
    </xf>
    <xf numFmtId="0" fontId="38" fillId="24" borderId="35" xfId="0" applyFont="1" applyFill="1" applyBorder="1" applyAlignment="1">
      <alignment horizontal="center" vertical="center" wrapText="1" readingOrder="2"/>
    </xf>
    <xf numFmtId="0" fontId="38" fillId="24" borderId="37" xfId="0" applyFont="1" applyFill="1" applyBorder="1" applyAlignment="1">
      <alignment horizontal="center" vertical="center" wrapText="1" readingOrder="2"/>
    </xf>
    <xf numFmtId="0" fontId="38" fillId="24" borderId="35" xfId="0" applyFont="1" applyFill="1" applyBorder="1" applyAlignment="1">
      <alignment horizontal="center" vertical="center" readingOrder="2"/>
    </xf>
    <xf numFmtId="0" fontId="38" fillId="24" borderId="45" xfId="0" applyFont="1" applyFill="1" applyBorder="1" applyAlignment="1">
      <alignment horizontal="center" vertical="center" readingOrder="2"/>
    </xf>
    <xf numFmtId="0" fontId="38" fillId="24" borderId="37" xfId="0" applyFont="1" applyFill="1" applyBorder="1" applyAlignment="1">
      <alignment horizontal="center" vertical="center" readingOrder="2"/>
    </xf>
    <xf numFmtId="0" fontId="33" fillId="17" borderId="20" xfId="0" applyFont="1" applyFill="1" applyBorder="1" applyAlignment="1">
      <alignment horizontal="right" vertical="center" wrapText="1"/>
    </xf>
    <xf numFmtId="0" fontId="33" fillId="17" borderId="21" xfId="0" applyFont="1" applyFill="1" applyBorder="1" applyAlignment="1">
      <alignment horizontal="right" vertical="center" wrapText="1"/>
    </xf>
    <xf numFmtId="0" fontId="34" fillId="19" borderId="11" xfId="0" applyFont="1" applyFill="1" applyBorder="1" applyAlignment="1">
      <alignment horizontal="center" vertical="center" wrapText="1"/>
    </xf>
    <xf numFmtId="0" fontId="7" fillId="19" borderId="14" xfId="0" applyFont="1" applyFill="1" applyBorder="1" applyAlignment="1" applyProtection="1">
      <alignment horizontal="center" vertical="center" wrapText="1"/>
      <protection locked="0"/>
    </xf>
    <xf numFmtId="0" fontId="7" fillId="19" borderId="12" xfId="0" applyFont="1" applyFill="1" applyBorder="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26" fillId="3" borderId="22" xfId="0" applyFont="1" applyFill="1" applyBorder="1" applyAlignment="1">
      <alignment horizontal="center" vertical="center" wrapText="1"/>
    </xf>
    <xf numFmtId="0" fontId="26" fillId="3" borderId="0" xfId="0" applyFont="1" applyFill="1" applyAlignment="1">
      <alignment horizontal="center" vertical="center" wrapText="1"/>
    </xf>
    <xf numFmtId="0" fontId="23" fillId="18" borderId="17" xfId="0" applyFont="1" applyFill="1" applyBorder="1" applyAlignment="1">
      <alignment horizontal="right" wrapText="1" readingOrder="2"/>
    </xf>
    <xf numFmtId="0" fontId="23" fillId="18" borderId="18" xfId="0" applyFont="1" applyFill="1" applyBorder="1" applyAlignment="1">
      <alignment horizontal="right" wrapText="1" readingOrder="2"/>
    </xf>
    <xf numFmtId="0" fontId="23" fillId="18" borderId="19" xfId="0" applyFont="1" applyFill="1" applyBorder="1" applyAlignment="1">
      <alignment horizontal="right" wrapText="1" readingOrder="2"/>
    </xf>
    <xf numFmtId="0" fontId="26" fillId="3" borderId="1"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33" fillId="0" borderId="0" xfId="0" applyFont="1" applyAlignment="1">
      <alignment horizontal="center" vertical="center"/>
    </xf>
    <xf numFmtId="0" fontId="10" fillId="0" borderId="6" xfId="0" applyFont="1" applyBorder="1" applyAlignment="1">
      <alignment horizontal="center" vertical="center" readingOrder="2"/>
    </xf>
    <xf numFmtId="0" fontId="10" fillId="0" borderId="7" xfId="0" applyFont="1" applyBorder="1" applyAlignment="1">
      <alignment horizontal="center" vertical="center" readingOrder="2"/>
    </xf>
    <xf numFmtId="0" fontId="10" fillId="0" borderId="8" xfId="0" applyFont="1" applyBorder="1" applyAlignment="1">
      <alignment horizontal="center" vertical="center" readingOrder="2"/>
    </xf>
    <xf numFmtId="0" fontId="49" fillId="16" borderId="3" xfId="0" applyFont="1" applyFill="1" applyBorder="1" applyAlignment="1">
      <alignment horizontal="center" vertical="center" wrapText="1" readingOrder="2"/>
    </xf>
    <xf numFmtId="0" fontId="49" fillId="16" borderId="27" xfId="0" applyFont="1" applyFill="1" applyBorder="1" applyAlignment="1">
      <alignment horizontal="center" vertical="center" wrapText="1" readingOrder="2"/>
    </xf>
    <xf numFmtId="0" fontId="87" fillId="0" borderId="6" xfId="0" applyFont="1" applyBorder="1" applyAlignment="1" applyProtection="1">
      <alignment horizontal="right" vertical="top" wrapText="1"/>
      <protection locked="0"/>
    </xf>
    <xf numFmtId="0" fontId="87" fillId="0" borderId="7" xfId="0" applyFont="1" applyBorder="1" applyAlignment="1" applyProtection="1">
      <alignment horizontal="right" vertical="top" wrapText="1"/>
      <protection locked="0"/>
    </xf>
    <xf numFmtId="0" fontId="87" fillId="0" borderId="8" xfId="0" applyFont="1" applyBorder="1" applyAlignment="1" applyProtection="1">
      <alignment horizontal="right" vertical="top" wrapText="1"/>
      <protection locked="0"/>
    </xf>
    <xf numFmtId="0" fontId="20" fillId="0" borderId="1" xfId="0" quotePrefix="1" applyFont="1" applyBorder="1" applyAlignment="1">
      <alignment horizontal="right" vertical="center" wrapText="1"/>
    </xf>
    <xf numFmtId="0" fontId="20" fillId="0" borderId="1" xfId="0" applyFont="1" applyBorder="1" applyAlignment="1">
      <alignment horizontal="right" vertical="center" wrapText="1" readingOrder="2"/>
    </xf>
    <xf numFmtId="0" fontId="20" fillId="0" borderId="1" xfId="0" applyFont="1" applyBorder="1" applyAlignment="1">
      <alignment horizontal="right" vertical="center" wrapText="1"/>
    </xf>
    <xf numFmtId="0" fontId="54" fillId="11" borderId="1" xfId="0" applyFont="1" applyFill="1" applyBorder="1" applyAlignment="1">
      <alignment horizontal="center" vertical="center" wrapText="1"/>
    </xf>
    <xf numFmtId="0" fontId="42" fillId="19" borderId="1" xfId="1" applyFont="1" applyFill="1" applyBorder="1" applyAlignment="1" applyProtection="1">
      <alignment horizontal="center" vertical="center" wrapText="1"/>
      <protection hidden="1"/>
    </xf>
    <xf numFmtId="0" fontId="54" fillId="3" borderId="1" xfId="0" applyFont="1" applyFill="1" applyBorder="1" applyAlignment="1">
      <alignment horizontal="center" vertical="center"/>
    </xf>
    <xf numFmtId="0" fontId="54" fillId="21" borderId="1" xfId="0" applyFont="1" applyFill="1" applyBorder="1" applyAlignment="1">
      <alignment horizontal="center" vertical="center" textRotation="180"/>
    </xf>
    <xf numFmtId="0" fontId="61" fillId="19" borderId="1" xfId="0" applyFont="1" applyFill="1" applyBorder="1" applyAlignment="1">
      <alignment horizontal="center" vertical="center"/>
    </xf>
    <xf numFmtId="0" fontId="54" fillId="19" borderId="1" xfId="0" applyFont="1" applyFill="1" applyBorder="1" applyAlignment="1">
      <alignment horizontal="center" vertical="center" wrapText="1"/>
    </xf>
    <xf numFmtId="0" fontId="19" fillId="21" borderId="1" xfId="0" applyFont="1" applyFill="1" applyBorder="1" applyAlignment="1">
      <alignment horizontal="center" vertical="center" wrapText="1"/>
    </xf>
    <xf numFmtId="0" fontId="54" fillId="29" borderId="1" xfId="0" applyFont="1" applyFill="1" applyBorder="1" applyAlignment="1">
      <alignment horizontal="center" vertical="center"/>
    </xf>
    <xf numFmtId="0" fontId="62" fillId="29" borderId="1" xfId="0" applyFont="1" applyFill="1" applyBorder="1" applyAlignment="1">
      <alignment horizontal="center" vertical="center"/>
    </xf>
    <xf numFmtId="0" fontId="61" fillId="29" borderId="1" xfId="0" applyFont="1" applyFill="1" applyBorder="1" applyAlignment="1">
      <alignment horizontal="center" vertical="center"/>
    </xf>
    <xf numFmtId="0" fontId="42" fillId="29" borderId="1" xfId="1" applyFont="1" applyFill="1" applyBorder="1" applyAlignment="1" applyProtection="1">
      <alignment horizontal="center" vertical="center" wrapText="1"/>
      <protection hidden="1"/>
    </xf>
    <xf numFmtId="0" fontId="60" fillId="21" borderId="1" xfId="0" applyFont="1" applyFill="1" applyBorder="1" applyAlignment="1">
      <alignment horizontal="center" vertical="center" wrapText="1"/>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10" fillId="15" borderId="73" xfId="0" applyFont="1" applyFill="1" applyBorder="1" applyAlignment="1">
      <alignment horizontal="center" vertical="center" wrapText="1"/>
    </xf>
    <xf numFmtId="0" fontId="10" fillId="15" borderId="8" xfId="0" applyFont="1" applyFill="1" applyBorder="1" applyAlignment="1">
      <alignment horizontal="center" vertical="center" wrapText="1"/>
    </xf>
    <xf numFmtId="0" fontId="7" fillId="0" borderId="1" xfId="0" applyFont="1" applyBorder="1" applyAlignment="1">
      <alignment horizontal="right"/>
    </xf>
    <xf numFmtId="0" fontId="54" fillId="0" borderId="53" xfId="0" applyFont="1" applyBorder="1" applyAlignment="1">
      <alignment horizontal="center"/>
    </xf>
    <xf numFmtId="0" fontId="54" fillId="0" borderId="54" xfId="0" applyFont="1" applyBorder="1" applyAlignment="1">
      <alignment horizontal="center"/>
    </xf>
    <xf numFmtId="0" fontId="54" fillId="0" borderId="32" xfId="0" applyFont="1" applyBorder="1" applyAlignment="1">
      <alignment horizontal="center"/>
    </xf>
    <xf numFmtId="0" fontId="7" fillId="0" borderId="63" xfId="0" applyFont="1" applyBorder="1" applyAlignment="1">
      <alignment horizontal="center" vertical="center"/>
    </xf>
    <xf numFmtId="0" fontId="7" fillId="0" borderId="1" xfId="0" applyFont="1" applyBorder="1" applyAlignment="1">
      <alignment horizontal="center" vertical="center"/>
    </xf>
    <xf numFmtId="49" fontId="7" fillId="3" borderId="68" xfId="0" applyNumberFormat="1" applyFont="1" applyFill="1" applyBorder="1" applyAlignment="1">
      <alignment horizontal="center" vertical="center"/>
    </xf>
    <xf numFmtId="49" fontId="7" fillId="3" borderId="75" xfId="0" applyNumberFormat="1" applyFont="1" applyFill="1" applyBorder="1" applyAlignment="1">
      <alignment horizontal="center" vertical="center"/>
    </xf>
    <xf numFmtId="49" fontId="7" fillId="3" borderId="61" xfId="0" applyNumberFormat="1" applyFont="1" applyFill="1" applyBorder="1" applyAlignment="1">
      <alignment horizontal="center" vertical="center"/>
    </xf>
    <xf numFmtId="49" fontId="7" fillId="7" borderId="68" xfId="0" applyNumberFormat="1" applyFont="1" applyFill="1" applyBorder="1" applyAlignment="1">
      <alignment horizontal="center" vertical="center"/>
    </xf>
    <xf numFmtId="49" fontId="7" fillId="7" borderId="75" xfId="0" applyNumberFormat="1" applyFont="1" applyFill="1" applyBorder="1" applyAlignment="1">
      <alignment horizontal="center" vertical="center"/>
    </xf>
    <xf numFmtId="49" fontId="7" fillId="7" borderId="61" xfId="0" applyNumberFormat="1" applyFont="1" applyFill="1" applyBorder="1" applyAlignment="1">
      <alignment horizontal="center" vertical="center"/>
    </xf>
    <xf numFmtId="49" fontId="7" fillId="16" borderId="68" xfId="0" applyNumberFormat="1" applyFont="1" applyFill="1" applyBorder="1" applyAlignment="1">
      <alignment horizontal="center" vertical="center"/>
    </xf>
    <xf numFmtId="49" fontId="7" fillId="16" borderId="61" xfId="0" applyNumberFormat="1" applyFont="1" applyFill="1" applyBorder="1" applyAlignment="1">
      <alignment horizontal="center" vertical="center"/>
    </xf>
    <xf numFmtId="0" fontId="7" fillId="0" borderId="64" xfId="0" applyFont="1" applyBorder="1" applyAlignment="1">
      <alignment horizontal="right" vertical="top"/>
    </xf>
    <xf numFmtId="0" fontId="7" fillId="0" borderId="65" xfId="0" applyFont="1" applyBorder="1" applyAlignment="1">
      <alignment horizontal="right" vertical="top"/>
    </xf>
    <xf numFmtId="0" fontId="7" fillId="0" borderId="30" xfId="0" applyFont="1" applyBorder="1" applyAlignment="1">
      <alignment horizontal="right" vertical="top"/>
    </xf>
    <xf numFmtId="0" fontId="20" fillId="19" borderId="1" xfId="0" applyFont="1" applyFill="1" applyBorder="1" applyAlignment="1">
      <alignment horizontal="right" vertical="top" wrapText="1"/>
    </xf>
    <xf numFmtId="0" fontId="20" fillId="13" borderId="1" xfId="0" applyFont="1" applyFill="1" applyBorder="1" applyAlignment="1">
      <alignment horizontal="center"/>
    </xf>
    <xf numFmtId="0" fontId="16" fillId="0" borderId="1" xfId="0" applyFont="1" applyBorder="1" applyAlignment="1">
      <alignment horizontal="center" vertical="center"/>
    </xf>
    <xf numFmtId="0" fontId="7" fillId="0" borderId="1" xfId="0" applyFont="1" applyBorder="1" applyAlignment="1">
      <alignment vertical="center" wrapText="1"/>
    </xf>
    <xf numFmtId="0" fontId="57" fillId="26" borderId="1" xfId="0" applyFont="1" applyFill="1" applyBorder="1" applyAlignment="1">
      <alignment horizontal="center" vertical="center" wrapText="1" readingOrder="2"/>
    </xf>
    <xf numFmtId="0" fontId="20" fillId="28" borderId="1" xfId="0" applyFont="1" applyFill="1" applyBorder="1" applyAlignment="1">
      <alignment horizontal="right" vertical="top" wrapText="1"/>
    </xf>
    <xf numFmtId="0" fontId="14" fillId="20" borderId="3" xfId="0" applyFont="1" applyFill="1" applyBorder="1" applyAlignment="1">
      <alignment horizontal="center" vertical="center" wrapText="1" readingOrder="2"/>
    </xf>
    <xf numFmtId="2" fontId="20" fillId="0" borderId="4" xfId="0" applyNumberFormat="1" applyFont="1" applyBorder="1" applyAlignment="1">
      <alignment horizontal="center" vertical="center"/>
    </xf>
    <xf numFmtId="2" fontId="20" fillId="0" borderId="9" xfId="0" applyNumberFormat="1" applyFont="1" applyBorder="1" applyAlignment="1">
      <alignment horizontal="center" vertical="center"/>
    </xf>
    <xf numFmtId="2" fontId="20" fillId="0" borderId="5" xfId="0" applyNumberFormat="1" applyFont="1" applyBorder="1" applyAlignment="1">
      <alignment horizontal="center" vertical="center"/>
    </xf>
    <xf numFmtId="0" fontId="59" fillId="0" borderId="4" xfId="0" applyFont="1" applyBorder="1" applyAlignment="1">
      <alignment horizontal="center" vertical="center"/>
    </xf>
    <xf numFmtId="0" fontId="59" fillId="0" borderId="9" xfId="0" applyFont="1" applyBorder="1" applyAlignment="1">
      <alignment horizontal="center" vertical="center"/>
    </xf>
    <xf numFmtId="0" fontId="59" fillId="0" borderId="5" xfId="0" applyFont="1" applyBorder="1" applyAlignment="1">
      <alignment horizontal="center" vertical="center"/>
    </xf>
    <xf numFmtId="0" fontId="57" fillId="27" borderId="1" xfId="0" applyFont="1" applyFill="1" applyBorder="1" applyAlignment="1">
      <alignment horizontal="center" vertical="center" wrapText="1" readingOrder="2"/>
    </xf>
    <xf numFmtId="0" fontId="55" fillId="18" borderId="1" xfId="0" applyFont="1" applyFill="1" applyBorder="1" applyAlignment="1">
      <alignment horizontal="center" vertical="center"/>
    </xf>
    <xf numFmtId="0" fontId="10" fillId="15" borderId="6"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76" fillId="20" borderId="53" xfId="0" applyFont="1" applyFill="1" applyBorder="1" applyAlignment="1">
      <alignment horizontal="center" vertical="center" wrapText="1" readingOrder="2"/>
    </xf>
    <xf numFmtId="0" fontId="76" fillId="20" borderId="54" xfId="0" applyFont="1" applyFill="1" applyBorder="1" applyAlignment="1">
      <alignment horizontal="center" vertical="center" wrapText="1" readingOrder="2"/>
    </xf>
    <xf numFmtId="0" fontId="76" fillId="20" borderId="32" xfId="0" applyFont="1" applyFill="1" applyBorder="1" applyAlignment="1">
      <alignment horizontal="center" vertical="center" wrapText="1" readingOrder="2"/>
    </xf>
    <xf numFmtId="0" fontId="52" fillId="0" borderId="73"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62" fillId="0" borderId="43" xfId="0" applyFont="1" applyBorder="1" applyAlignment="1">
      <alignment horizontal="center" vertical="center" wrapText="1"/>
    </xf>
    <xf numFmtId="0" fontId="62" fillId="0" borderId="74" xfId="0" applyFont="1" applyBorder="1" applyAlignment="1">
      <alignment horizontal="center" vertical="center" wrapText="1"/>
    </xf>
    <xf numFmtId="0" fontId="62" fillId="0" borderId="40" xfId="0" applyFont="1" applyBorder="1" applyAlignment="1">
      <alignment horizontal="center" vertical="center" wrapText="1"/>
    </xf>
  </cellXfs>
  <cellStyles count="14">
    <cellStyle name="Comma" xfId="13" builtinId="3"/>
    <cellStyle name="Comma 2" xfId="2"/>
    <cellStyle name="Hyperlink" xfId="8" builtinId="8"/>
    <cellStyle name="Hyperlink 2" xfId="9"/>
    <cellStyle name="Normal" xfId="0" builtinId="0"/>
    <cellStyle name="Normal 2" xfId="1"/>
    <cellStyle name="Normal 2 2" xfId="4"/>
    <cellStyle name="Normal 2 2 2" xfId="10"/>
    <cellStyle name="Normal 3" xfId="6"/>
    <cellStyle name="Normal 3 2" xfId="11"/>
    <cellStyle name="Normal 4" xfId="7"/>
    <cellStyle name="Note 2" xfId="5"/>
    <cellStyle name="Percent" xfId="12" builtinId="5"/>
    <cellStyle name="Percent 2" xfId="3"/>
  </cellStyles>
  <dxfs count="33">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patternFill>
          <bgColor rgb="FFFFFF00"/>
        </patternFill>
      </fill>
    </dxf>
    <dxf>
      <fill>
        <gradientFill degree="90">
          <stop position="0">
            <color theme="0"/>
          </stop>
          <stop position="1">
            <color rgb="FFFF5D5D"/>
          </stop>
        </gradientFill>
      </fill>
    </dxf>
    <dxf>
      <fill>
        <patternFill>
          <bgColor rgb="FFFF0000"/>
        </patternFill>
      </fill>
    </dxf>
    <dxf>
      <fill>
        <gradientFill degree="90">
          <stop position="0">
            <color theme="0"/>
          </stop>
          <stop position="1">
            <color rgb="FFFF5D5D"/>
          </stop>
        </gradientFill>
      </fill>
    </dxf>
    <dxf>
      <fill>
        <patternFill>
          <bgColor theme="1"/>
        </pattern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gradientFill degree="90">
          <stop position="0">
            <color theme="0"/>
          </stop>
          <stop position="1">
            <color rgb="FFFF5D5D"/>
          </stop>
        </gradientFill>
      </fill>
    </dxf>
    <dxf>
      <fill>
        <patternFill>
          <bgColor rgb="FFFF0000"/>
        </patternFill>
      </fill>
    </dxf>
    <dxf>
      <fill>
        <patternFill>
          <bgColor rgb="FFFFFF00"/>
        </patternFill>
      </fill>
    </dxf>
    <dxf>
      <fill>
        <patternFill>
          <bgColor theme="1"/>
        </patternFill>
      </fill>
    </dxf>
    <dxf>
      <fill>
        <patternFill>
          <bgColor theme="1"/>
        </patternFill>
      </fill>
    </dxf>
  </dxfs>
  <tableStyles count="0" defaultTableStyle="TableStyleMedium9" defaultPivotStyle="PivotStyleLight16"/>
  <colors>
    <mruColors>
      <color rgb="FFCCFFFF"/>
      <color rgb="FFFFFFCC"/>
      <color rgb="FF5C8E3A"/>
      <color rgb="FF4B732F"/>
      <color rgb="FF2403E9"/>
      <color rgb="FFFFFF99"/>
      <color rgb="FF66FF33"/>
      <color rgb="FFFF9900"/>
      <color rgb="FF00CC00"/>
      <color rgb="FFF4FA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121709</xdr:colOff>
      <xdr:row>1</xdr:row>
      <xdr:rowOff>702735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069" t="13746" r="24785" b="20390"/>
        <a:stretch/>
      </xdr:blipFill>
      <xdr:spPr>
        <a:xfrm>
          <a:off x="9989403016" y="285750"/>
          <a:ext cx="645584" cy="645585"/>
        </a:xfrm>
        <a:prstGeom prst="rect">
          <a:avLst/>
        </a:prstGeom>
      </xdr:spPr>
    </xdr:pic>
    <xdr:clientData/>
  </xdr:twoCellAnchor>
  <xdr:twoCellAnchor editAs="oneCell">
    <xdr:from>
      <xdr:col>1</xdr:col>
      <xdr:colOff>19050</xdr:colOff>
      <xdr:row>1</xdr:row>
      <xdr:rowOff>57150</xdr:rowOff>
    </xdr:from>
    <xdr:to>
      <xdr:col>2</xdr:col>
      <xdr:colOff>121709</xdr:colOff>
      <xdr:row>1</xdr:row>
      <xdr:rowOff>702735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069" t="13746" r="24785" b="20390"/>
        <a:stretch/>
      </xdr:blipFill>
      <xdr:spPr>
        <a:xfrm>
          <a:off x="9989403016" y="285750"/>
          <a:ext cx="645584" cy="645585"/>
        </a:xfrm>
        <a:prstGeom prst="rect">
          <a:avLst/>
        </a:prstGeom>
      </xdr:spPr>
    </xdr:pic>
    <xdr:clientData/>
  </xdr:twoCellAnchor>
  <xdr:twoCellAnchor editAs="oneCell">
    <xdr:from>
      <xdr:col>1</xdr:col>
      <xdr:colOff>19050</xdr:colOff>
      <xdr:row>1</xdr:row>
      <xdr:rowOff>57150</xdr:rowOff>
    </xdr:from>
    <xdr:to>
      <xdr:col>2</xdr:col>
      <xdr:colOff>121709</xdr:colOff>
      <xdr:row>1</xdr:row>
      <xdr:rowOff>702735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069" t="13746" r="24785" b="20390"/>
        <a:stretch/>
      </xdr:blipFill>
      <xdr:spPr>
        <a:xfrm>
          <a:off x="9989403016" y="285750"/>
          <a:ext cx="645584" cy="645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148166</xdr:colOff>
      <xdr:row>0</xdr:row>
      <xdr:rowOff>74083</xdr:rowOff>
    </xdr:from>
    <xdr:to>
      <xdr:col>1</xdr:col>
      <xdr:colOff>793750</xdr:colOff>
      <xdr:row>0</xdr:row>
      <xdr:rowOff>719668</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069" t="13746" r="24785" b="20390"/>
        <a:stretch/>
      </xdr:blipFill>
      <xdr:spPr>
        <a:xfrm>
          <a:off x="10057786166" y="74083"/>
          <a:ext cx="645584" cy="645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218516</xdr:colOff>
      <xdr:row>19</xdr:row>
      <xdr:rowOff>7004</xdr:rowOff>
    </xdr:from>
    <xdr:to>
      <xdr:col>10</xdr:col>
      <xdr:colOff>2595562</xdr:colOff>
      <xdr:row>21</xdr:row>
      <xdr:rowOff>215713</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9751659282" y="6067285"/>
          <a:ext cx="8473046" cy="827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fa-IR" sz="1200" b="1">
              <a:cs typeface="B Nazanin" panose="00000400000000000000" pitchFamily="2" charset="-78"/>
            </a:rPr>
            <a:t>* تاريخ تأیید دانش بنيان، در وب سايت كارگروه ارزيابي و تشخيص صلاحيت شركتها</a:t>
          </a:r>
          <a:r>
            <a:rPr lang="fa-IR" sz="1200" b="1" baseline="0">
              <a:cs typeface="B Nazanin" panose="00000400000000000000" pitchFamily="2" charset="-78"/>
            </a:rPr>
            <a:t> و مؤسسات دانش بنيان معاونت علمي و فناوري رياست جمهوري به آدرس </a:t>
          </a:r>
          <a:r>
            <a:rPr lang="en-US" sz="1600">
              <a:hlinkClick xmlns:r="http://schemas.openxmlformats.org/officeDocument/2006/relationships" r:id=""/>
            </a:rPr>
            <a:t>https://pub.daneshbonyan.ir</a:t>
          </a:r>
          <a:r>
            <a:rPr lang="fa-IR" sz="1600"/>
            <a:t> </a:t>
          </a:r>
          <a:r>
            <a:rPr lang="fa-IR" sz="1200" b="1" baseline="0">
              <a:cs typeface="B Nazanin" panose="00000400000000000000" pitchFamily="2" charset="-78"/>
            </a:rPr>
            <a:t>موجود مي باشد</a:t>
          </a:r>
          <a:endParaRPr lang="en-US" sz="1200" b="1">
            <a:cs typeface="B Nazanin" panose="00000400000000000000" pitchFamily="2" charset="-78"/>
          </a:endParaRPr>
        </a:p>
      </xdr:txBody>
    </xdr:sp>
    <xdr:clientData/>
  </xdr:twoCellAnchor>
  <xdr:twoCellAnchor>
    <xdr:from>
      <xdr:col>7</xdr:col>
      <xdr:colOff>214313</xdr:colOff>
      <xdr:row>15</xdr:row>
      <xdr:rowOff>238125</xdr:rowOff>
    </xdr:from>
    <xdr:to>
      <xdr:col>10</xdr:col>
      <xdr:colOff>2591360</xdr:colOff>
      <xdr:row>18</xdr:row>
      <xdr:rowOff>137271</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9751663484" y="5060156"/>
          <a:ext cx="8473047" cy="8278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2000" b="1">
              <a:solidFill>
                <a:srgbClr val="FF0000"/>
              </a:solidFill>
              <a:cs typeface="B Nazanin" panose="00000400000000000000" pitchFamily="2" charset="-78"/>
            </a:rPr>
            <a:t>   *تکمیل قسمت های مربوط به مجوزهای دانش بنیانی ضروری</a:t>
          </a:r>
          <a:r>
            <a:rPr lang="fa-IR" sz="2000" b="1" baseline="0">
              <a:solidFill>
                <a:srgbClr val="FF0000"/>
              </a:solidFill>
              <a:cs typeface="B Nazanin" panose="00000400000000000000" pitchFamily="2" charset="-78"/>
            </a:rPr>
            <a:t> است!</a:t>
          </a:r>
          <a:endParaRPr lang="en-US" sz="2000" b="1">
            <a:solidFill>
              <a:srgbClr val="FF0000"/>
            </a:solidFill>
            <a:cs typeface="B Nazanin" panose="00000400000000000000" pitchFamily="2" charset="-7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426509</xdr:colOff>
      <xdr:row>1</xdr:row>
      <xdr:rowOff>416985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069" t="13746" r="24785" b="20390"/>
        <a:stretch/>
      </xdr:blipFill>
      <xdr:spPr>
        <a:xfrm>
          <a:off x="9993965491" y="0"/>
          <a:ext cx="645584" cy="6455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7-%20&#1589;&#1606;&#1575;&#1740;&#1593;%20&#1575;&#1585;&#1578;&#1576;&#1575;&#1591;&#1740;%20&#1570;&#1608;&#15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02/&#1662;&#1584;&#1740;&#1585;&#1588;%20&#1588;&#1583;&#1607;/&#1588;&#1585;&#1705;&#1578;%20&#1607;&#1575;&#1740;%20&#1593;&#1590;&#1608;%20&#1608;%20&#1605;&#1587;&#1578;&#1602;&#1585;/&#1575;&#1585;&#1586;&#1740;&#1575;&#1576;&#1740;%20&#1587;&#1575;&#1604;&#1575;&#1606;&#1607;/&#1601;&#1575;&#1740;&#1604;%20&#1575;&#1585;&#1586;&#1740;&#1575;&#1576;&#1740;%20&#1587;&#1575;&#1604;&#1575;&#1606;&#1607;%201402-%20&#1606;&#1607;&#1575;&#1740;&#1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Option"/>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B1:J25"/>
  <sheetViews>
    <sheetView rightToLeft="1" tabSelected="1" view="pageBreakPreview" zoomScaleNormal="100" zoomScaleSheetLayoutView="100" workbookViewId="0">
      <selection activeCell="N2" sqref="N2"/>
    </sheetView>
  </sheetViews>
  <sheetFormatPr defaultColWidth="9.140625" defaultRowHeight="15" x14ac:dyDescent="0.25"/>
  <cols>
    <col min="1" max="1" width="2.42578125" style="87" customWidth="1"/>
    <col min="2" max="2" width="8.140625" style="87" customWidth="1"/>
    <col min="3" max="3" width="55" style="87" customWidth="1"/>
    <col min="4" max="16" width="9.140625" style="87"/>
    <col min="17" max="17" width="9.140625" style="87" customWidth="1"/>
    <col min="18" max="16384" width="9.140625" style="87"/>
  </cols>
  <sheetData>
    <row r="1" spans="2:10" ht="18" customHeight="1" thickBot="1" x14ac:dyDescent="0.3"/>
    <row r="2" spans="2:10" ht="60" customHeight="1" x14ac:dyDescent="0.25">
      <c r="B2" s="403" t="s">
        <v>424</v>
      </c>
      <c r="C2" s="404"/>
      <c r="D2" s="405"/>
      <c r="E2" s="211"/>
      <c r="F2" s="211"/>
      <c r="G2" s="211"/>
      <c r="H2" s="211"/>
      <c r="I2" s="211"/>
      <c r="J2" s="211"/>
    </row>
    <row r="3" spans="2:10" ht="54" customHeight="1" x14ac:dyDescent="0.25">
      <c r="B3" s="400" t="s">
        <v>427</v>
      </c>
      <c r="C3" s="401"/>
      <c r="D3" s="402"/>
      <c r="E3" s="211"/>
      <c r="F3" s="211"/>
      <c r="G3" s="211"/>
      <c r="H3" s="211"/>
      <c r="I3" s="211"/>
      <c r="J3" s="211"/>
    </row>
    <row r="4" spans="2:10" ht="19.5" customHeight="1" x14ac:dyDescent="0.25">
      <c r="B4" s="400" t="s">
        <v>601</v>
      </c>
      <c r="C4" s="401"/>
      <c r="D4" s="402"/>
      <c r="E4" s="211"/>
      <c r="F4" s="211"/>
      <c r="G4" s="211"/>
      <c r="H4" s="211"/>
      <c r="I4" s="211"/>
      <c r="J4" s="211"/>
    </row>
    <row r="5" spans="2:10" ht="59.25" customHeight="1" x14ac:dyDescent="0.25">
      <c r="B5" s="400" t="s">
        <v>852</v>
      </c>
      <c r="C5" s="401"/>
      <c r="D5" s="402"/>
    </row>
    <row r="6" spans="2:10" ht="36" customHeight="1" x14ac:dyDescent="0.25">
      <c r="B6" s="400" t="s">
        <v>709</v>
      </c>
      <c r="C6" s="401"/>
      <c r="D6" s="402"/>
    </row>
    <row r="7" spans="2:10" ht="19.5" customHeight="1" x14ac:dyDescent="0.25">
      <c r="B7" s="400" t="s">
        <v>853</v>
      </c>
      <c r="C7" s="401"/>
      <c r="D7" s="402"/>
    </row>
    <row r="8" spans="2:10" ht="64.5" customHeight="1" x14ac:dyDescent="0.25">
      <c r="B8" s="400" t="s">
        <v>874</v>
      </c>
      <c r="C8" s="401"/>
      <c r="D8" s="402"/>
    </row>
    <row r="9" spans="2:10" ht="85.5" customHeight="1" x14ac:dyDescent="0.25">
      <c r="B9" s="400" t="s">
        <v>875</v>
      </c>
      <c r="C9" s="401"/>
      <c r="D9" s="402"/>
    </row>
    <row r="10" spans="2:10" ht="54" customHeight="1" x14ac:dyDescent="0.25">
      <c r="B10" s="400" t="s">
        <v>854</v>
      </c>
      <c r="C10" s="401"/>
      <c r="D10" s="402"/>
    </row>
    <row r="11" spans="2:10" ht="64.5" customHeight="1" x14ac:dyDescent="0.25">
      <c r="B11" s="400" t="s">
        <v>872</v>
      </c>
      <c r="C11" s="401"/>
      <c r="D11" s="402"/>
    </row>
    <row r="12" spans="2:10" ht="39.75" customHeight="1" thickBot="1" x14ac:dyDescent="0.3">
      <c r="B12" s="406" t="s">
        <v>710</v>
      </c>
      <c r="C12" s="407"/>
      <c r="D12" s="408"/>
    </row>
    <row r="13" spans="2:10" ht="44.25" customHeight="1" x14ac:dyDescent="0.25">
      <c r="B13" s="400" t="s">
        <v>878</v>
      </c>
      <c r="C13" s="401"/>
      <c r="D13" s="402"/>
    </row>
    <row r="14" spans="2:10" ht="42.75" customHeight="1" x14ac:dyDescent="0.25">
      <c r="B14" s="400" t="s">
        <v>879</v>
      </c>
      <c r="C14" s="401"/>
      <c r="D14" s="402"/>
    </row>
    <row r="15" spans="2:10" ht="18" x14ac:dyDescent="0.25">
      <c r="B15" s="94"/>
    </row>
    <row r="16" spans="2:10" ht="18" x14ac:dyDescent="0.25">
      <c r="B16" s="94"/>
    </row>
    <row r="17" spans="2:2" ht="18" x14ac:dyDescent="0.25">
      <c r="B17" s="94"/>
    </row>
    <row r="18" spans="2:2" ht="18" x14ac:dyDescent="0.25">
      <c r="B18" s="94"/>
    </row>
    <row r="19" spans="2:2" ht="18" x14ac:dyDescent="0.25">
      <c r="B19" s="94"/>
    </row>
    <row r="20" spans="2:2" ht="18" x14ac:dyDescent="0.25">
      <c r="B20" s="94"/>
    </row>
    <row r="21" spans="2:2" ht="18" x14ac:dyDescent="0.25">
      <c r="B21" s="94"/>
    </row>
    <row r="22" spans="2:2" ht="18" x14ac:dyDescent="0.25">
      <c r="B22" s="94"/>
    </row>
    <row r="23" spans="2:2" ht="18" x14ac:dyDescent="0.25">
      <c r="B23" s="94"/>
    </row>
    <row r="24" spans="2:2" ht="18" x14ac:dyDescent="0.25">
      <c r="B24" s="94"/>
    </row>
    <row r="25" spans="2:2" ht="18" x14ac:dyDescent="0.25">
      <c r="B25" s="94"/>
    </row>
  </sheetData>
  <sheetProtection algorithmName="SHA-512" hashValue="Gnqn4gWsKMNU2YliUwYaF19yvrOhimrwJBy+5yuEVNIq2McVMI7+Lu0uUzaq/dubzTBK7asCylRzALJhGExiqA==" saltValue="d4ZHdmrg0ocMS2ngwg1gsA==" spinCount="100000" sheet="1"/>
  <mergeCells count="13">
    <mergeCell ref="B13:D13"/>
    <mergeCell ref="B14:D14"/>
    <mergeCell ref="B12:D12"/>
    <mergeCell ref="B11:D11"/>
    <mergeCell ref="B9:D9"/>
    <mergeCell ref="B10:D10"/>
    <mergeCell ref="B8:D8"/>
    <mergeCell ref="B4:D4"/>
    <mergeCell ref="B2:D2"/>
    <mergeCell ref="B3:D3"/>
    <mergeCell ref="B5:D5"/>
    <mergeCell ref="B6:D6"/>
    <mergeCell ref="B7:D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fitToPage="1"/>
  </sheetPr>
  <dimension ref="A1:D77"/>
  <sheetViews>
    <sheetView rightToLeft="1" view="pageBreakPreview" zoomScale="85" zoomScaleNormal="70" zoomScaleSheetLayoutView="85" workbookViewId="0">
      <selection activeCell="B28" sqref="B3:B28"/>
    </sheetView>
  </sheetViews>
  <sheetFormatPr defaultColWidth="9.140625" defaultRowHeight="15" x14ac:dyDescent="0.25"/>
  <cols>
    <col min="1" max="1" width="48" style="6" customWidth="1"/>
    <col min="2" max="2" width="29.28515625" style="6" customWidth="1"/>
    <col min="3" max="3" width="59" style="6" customWidth="1"/>
    <col min="4" max="4" width="102.28515625" style="6" customWidth="1"/>
    <col min="5" max="5" width="5" style="6" customWidth="1"/>
    <col min="6" max="16384" width="9.140625" style="6"/>
  </cols>
  <sheetData>
    <row r="1" spans="1:4" ht="15.75" thickBot="1" x14ac:dyDescent="0.3"/>
    <row r="2" spans="1:4" ht="27" thickBot="1" x14ac:dyDescent="0.3">
      <c r="A2" s="72"/>
      <c r="B2" s="73">
        <v>1403</v>
      </c>
      <c r="C2" s="329" t="s">
        <v>213</v>
      </c>
      <c r="D2" s="329" t="s">
        <v>337</v>
      </c>
    </row>
    <row r="3" spans="1:4" ht="41.25" thickBot="1" x14ac:dyDescent="0.3">
      <c r="A3" s="97" t="s">
        <v>209</v>
      </c>
      <c r="B3" s="183"/>
      <c r="C3" s="330" t="s">
        <v>614</v>
      </c>
      <c r="D3" s="331" t="s">
        <v>338</v>
      </c>
    </row>
    <row r="4" spans="1:4" ht="20.25" x14ac:dyDescent="0.25">
      <c r="A4" s="581" t="s">
        <v>210</v>
      </c>
      <c r="B4" s="184"/>
      <c r="C4" s="332" t="s">
        <v>615</v>
      </c>
      <c r="D4" s="332" t="s">
        <v>339</v>
      </c>
    </row>
    <row r="5" spans="1:4" ht="20.25" x14ac:dyDescent="0.25">
      <c r="A5" s="582"/>
      <c r="B5" s="185"/>
      <c r="C5" s="333" t="s">
        <v>616</v>
      </c>
      <c r="D5" s="334" t="s">
        <v>340</v>
      </c>
    </row>
    <row r="6" spans="1:4" ht="21" thickBot="1" x14ac:dyDescent="0.3">
      <c r="A6" s="583"/>
      <c r="B6" s="184"/>
      <c r="C6" s="331" t="s">
        <v>617</v>
      </c>
      <c r="D6" s="331" t="s">
        <v>341</v>
      </c>
    </row>
    <row r="7" spans="1:4" ht="37.5" customHeight="1" thickBot="1" x14ac:dyDescent="0.3">
      <c r="A7" s="96" t="s">
        <v>342</v>
      </c>
      <c r="B7" s="186"/>
      <c r="C7" s="335" t="s">
        <v>618</v>
      </c>
      <c r="D7" s="336" t="s">
        <v>345</v>
      </c>
    </row>
    <row r="8" spans="1:4" ht="20.25" customHeight="1" x14ac:dyDescent="0.25">
      <c r="A8" s="96" t="s">
        <v>343</v>
      </c>
      <c r="B8" s="187"/>
      <c r="C8" s="337" t="s">
        <v>619</v>
      </c>
      <c r="D8" s="338" t="s">
        <v>346</v>
      </c>
    </row>
    <row r="9" spans="1:4" ht="31.5" customHeight="1" x14ac:dyDescent="0.25">
      <c r="A9" s="579" t="s">
        <v>428</v>
      </c>
      <c r="B9" s="188"/>
      <c r="C9" s="339" t="s">
        <v>620</v>
      </c>
      <c r="D9" s="330" t="s">
        <v>344</v>
      </c>
    </row>
    <row r="10" spans="1:4" ht="24.75" customHeight="1" thickBot="1" x14ac:dyDescent="0.3">
      <c r="A10" s="580"/>
      <c r="B10" s="189"/>
      <c r="C10" s="340" t="s">
        <v>621</v>
      </c>
      <c r="D10" s="331" t="s">
        <v>429</v>
      </c>
    </row>
    <row r="11" spans="1:4" ht="21" thickBot="1" x14ac:dyDescent="0.3">
      <c r="A11" s="96" t="s">
        <v>630</v>
      </c>
      <c r="B11" s="190"/>
      <c r="C11" s="341" t="s">
        <v>633</v>
      </c>
      <c r="D11" s="331" t="s">
        <v>634</v>
      </c>
    </row>
    <row r="12" spans="1:4" ht="21" thickBot="1" x14ac:dyDescent="0.3">
      <c r="A12" s="95" t="s">
        <v>631</v>
      </c>
      <c r="B12" s="191"/>
      <c r="C12" s="341" t="s">
        <v>635</v>
      </c>
      <c r="D12" s="331" t="s">
        <v>636</v>
      </c>
    </row>
    <row r="13" spans="1:4" ht="20.25" x14ac:dyDescent="0.25">
      <c r="A13" s="95" t="s">
        <v>211</v>
      </c>
      <c r="B13" s="191"/>
      <c r="C13" s="342" t="s">
        <v>622</v>
      </c>
      <c r="D13" s="342" t="s">
        <v>347</v>
      </c>
    </row>
    <row r="14" spans="1:4" ht="21" thickBot="1" x14ac:dyDescent="0.3">
      <c r="A14" s="95" t="s">
        <v>212</v>
      </c>
      <c r="B14" s="192"/>
      <c r="C14" s="342" t="s">
        <v>622</v>
      </c>
      <c r="D14" s="339" t="s">
        <v>348</v>
      </c>
    </row>
    <row r="15" spans="1:4" ht="22.5" customHeight="1" x14ac:dyDescent="0.25">
      <c r="A15" s="576" t="s">
        <v>394</v>
      </c>
      <c r="B15" s="193"/>
      <c r="C15" s="341" t="s">
        <v>623</v>
      </c>
      <c r="D15" s="341" t="s">
        <v>387</v>
      </c>
    </row>
    <row r="16" spans="1:4" ht="22.5" customHeight="1" x14ac:dyDescent="0.25">
      <c r="A16" s="577"/>
      <c r="B16" s="194"/>
      <c r="C16" s="342" t="s">
        <v>624</v>
      </c>
      <c r="D16" s="342" t="s">
        <v>388</v>
      </c>
    </row>
    <row r="17" spans="1:4" ht="22.5" customHeight="1" x14ac:dyDescent="0.25">
      <c r="A17" s="577"/>
      <c r="B17" s="194"/>
      <c r="C17" s="342" t="s">
        <v>625</v>
      </c>
      <c r="D17" s="342" t="s">
        <v>389</v>
      </c>
    </row>
    <row r="18" spans="1:4" ht="22.5" customHeight="1" x14ac:dyDescent="0.25">
      <c r="A18" s="577"/>
      <c r="B18" s="194"/>
      <c r="C18" s="342" t="s">
        <v>626</v>
      </c>
      <c r="D18" s="342" t="s">
        <v>390</v>
      </c>
    </row>
    <row r="19" spans="1:4" ht="22.5" customHeight="1" x14ac:dyDescent="0.25">
      <c r="A19" s="577"/>
      <c r="B19" s="194"/>
      <c r="C19" s="342" t="s">
        <v>627</v>
      </c>
      <c r="D19" s="342" t="s">
        <v>391</v>
      </c>
    </row>
    <row r="20" spans="1:4" ht="22.5" customHeight="1" x14ac:dyDescent="0.25">
      <c r="A20" s="577"/>
      <c r="B20" s="194"/>
      <c r="C20" s="342" t="s">
        <v>628</v>
      </c>
      <c r="D20" s="342" t="s">
        <v>392</v>
      </c>
    </row>
    <row r="21" spans="1:4" ht="23.25" customHeight="1" thickBot="1" x14ac:dyDescent="0.3">
      <c r="A21" s="578"/>
      <c r="B21" s="195"/>
      <c r="C21" s="340" t="s">
        <v>629</v>
      </c>
      <c r="D21" s="340" t="s">
        <v>393</v>
      </c>
    </row>
    <row r="22" spans="1:4" ht="20.25" x14ac:dyDescent="0.25">
      <c r="A22" s="576" t="s">
        <v>632</v>
      </c>
      <c r="B22" s="196"/>
      <c r="C22" s="341" t="s">
        <v>637</v>
      </c>
      <c r="D22" s="341" t="s">
        <v>387</v>
      </c>
    </row>
    <row r="23" spans="1:4" ht="20.25" x14ac:dyDescent="0.25">
      <c r="A23" s="577"/>
      <c r="B23" s="196"/>
      <c r="C23" s="342" t="s">
        <v>638</v>
      </c>
      <c r="D23" s="342" t="s">
        <v>388</v>
      </c>
    </row>
    <row r="24" spans="1:4" ht="20.25" x14ac:dyDescent="0.25">
      <c r="A24" s="577"/>
      <c r="B24" s="196"/>
      <c r="C24" s="342" t="s">
        <v>639</v>
      </c>
      <c r="D24" s="342" t="s">
        <v>389</v>
      </c>
    </row>
    <row r="25" spans="1:4" ht="20.25" x14ac:dyDescent="0.25">
      <c r="A25" s="577"/>
      <c r="B25" s="197"/>
      <c r="C25" s="342" t="s">
        <v>640</v>
      </c>
      <c r="D25" s="342" t="s">
        <v>390</v>
      </c>
    </row>
    <row r="26" spans="1:4" ht="20.25" x14ac:dyDescent="0.25">
      <c r="A26" s="577"/>
      <c r="B26" s="197"/>
      <c r="C26" s="342" t="s">
        <v>641</v>
      </c>
      <c r="D26" s="342" t="s">
        <v>391</v>
      </c>
    </row>
    <row r="27" spans="1:4" ht="20.25" x14ac:dyDescent="0.25">
      <c r="A27" s="577"/>
      <c r="B27" s="196"/>
      <c r="C27" s="342" t="s">
        <v>642</v>
      </c>
      <c r="D27" s="342" t="s">
        <v>392</v>
      </c>
    </row>
    <row r="28" spans="1:4" ht="21" thickBot="1" x14ac:dyDescent="0.3">
      <c r="A28" s="578"/>
      <c r="B28" s="198"/>
      <c r="C28" s="340" t="s">
        <v>643</v>
      </c>
      <c r="D28" s="340" t="s">
        <v>393</v>
      </c>
    </row>
    <row r="77" spans="3:3" x14ac:dyDescent="0.25">
      <c r="C77" s="93" t="e">
        <f>'9-اطلاعات مالی'!B3:B21</f>
        <v>#VALUE!</v>
      </c>
    </row>
  </sheetData>
  <sheetProtection algorithmName="SHA-512" hashValue="RB/fDJWtHIH7t9iMCZsKAVuQz3Y9SrRISj0AJ+5WzNYjusl7JeAJMMx9Mse3ee9Ln/51o/BW9aLjY6StcQxe6A==" saltValue="17K26yTL3+QqZHvyeuRbnQ==" spinCount="100000" sheet="1" formatCells="0"/>
  <mergeCells count="4">
    <mergeCell ref="A15:A21"/>
    <mergeCell ref="A9:A10"/>
    <mergeCell ref="A4:A6"/>
    <mergeCell ref="A22:A28"/>
  </mergeCells>
  <pageMargins left="0.7" right="0.7" top="0.75" bottom="0.75" header="0.3" footer="0.3"/>
  <pageSetup paperSize="9" scale="53" orientation="landscape" r:id="rId1"/>
  <headerFooter>
    <oddHeader>&amp;C&amp;"B Titr,Bold"&amp;14اطلاعات مالی</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pageSetUpPr fitToPage="1"/>
  </sheetPr>
  <dimension ref="A1:AI43"/>
  <sheetViews>
    <sheetView rightToLeft="1" view="pageBreakPreview" zoomScale="70" zoomScaleNormal="80" zoomScaleSheetLayoutView="70" workbookViewId="0">
      <selection activeCell="N29" sqref="N29"/>
    </sheetView>
  </sheetViews>
  <sheetFormatPr defaultColWidth="9" defaultRowHeight="18" x14ac:dyDescent="0.45"/>
  <cols>
    <col min="1" max="1" width="3.140625" style="32" customWidth="1"/>
    <col min="2" max="2" width="42.5703125" style="32" customWidth="1"/>
    <col min="3" max="3" width="18.85546875" style="32" customWidth="1"/>
    <col min="4" max="4" width="16.42578125" style="32" customWidth="1"/>
    <col min="5" max="5" width="34.28515625" style="32" customWidth="1"/>
    <col min="6" max="6" width="23.5703125" style="32" customWidth="1"/>
    <col min="7" max="7" width="18.5703125" style="32" customWidth="1"/>
    <col min="8" max="8" width="22.140625" style="32" customWidth="1"/>
    <col min="9" max="9" width="21.140625" style="32" customWidth="1"/>
    <col min="10" max="10" width="19" style="32" customWidth="1"/>
    <col min="11" max="11" width="19.28515625" style="32" customWidth="1"/>
    <col min="12" max="12" width="20.85546875" style="32" customWidth="1"/>
    <col min="13" max="13" width="16.7109375" style="32" customWidth="1"/>
    <col min="14" max="14" width="19.7109375" style="32" customWidth="1"/>
    <col min="15" max="15" width="24" style="32" customWidth="1"/>
    <col min="16" max="16" width="29.140625" style="32" customWidth="1"/>
    <col min="17" max="17" width="26" style="32" customWidth="1"/>
    <col min="18" max="18" width="16.140625" style="32" customWidth="1"/>
    <col min="19" max="19" width="18.5703125" style="32" customWidth="1"/>
    <col min="20" max="20" width="21.140625" style="32" customWidth="1"/>
    <col min="21" max="21" width="24.5703125" style="32" customWidth="1"/>
    <col min="22" max="23" width="32.42578125" style="32" customWidth="1"/>
    <col min="24" max="24" width="12" style="32" customWidth="1"/>
    <col min="25" max="25" width="10.42578125" style="32" customWidth="1"/>
    <col min="26" max="26" width="9" style="32" customWidth="1"/>
    <col min="36" max="16384" width="9" style="32"/>
  </cols>
  <sheetData>
    <row r="1" spans="1:35" s="212" customFormat="1" ht="26.25" x14ac:dyDescent="0.25">
      <c r="A1" s="590" t="s">
        <v>397</v>
      </c>
      <c r="B1" s="591"/>
      <c r="C1" s="591"/>
      <c r="D1" s="591"/>
      <c r="E1" s="591"/>
      <c r="F1" s="591"/>
      <c r="G1" s="591"/>
      <c r="H1" s="591"/>
      <c r="I1" s="591"/>
      <c r="J1" s="343"/>
      <c r="K1" s="343"/>
      <c r="L1" s="343"/>
      <c r="M1" s="343"/>
      <c r="N1" s="343"/>
      <c r="O1" s="343"/>
      <c r="P1" s="343"/>
      <c r="Q1" s="343"/>
      <c r="R1" s="343"/>
      <c r="S1" s="343"/>
      <c r="T1" s="343"/>
      <c r="U1" s="343"/>
      <c r="V1" s="343"/>
      <c r="W1" s="343"/>
      <c r="X1" s="343"/>
      <c r="Y1" s="343"/>
      <c r="Z1" s="343"/>
    </row>
    <row r="2" spans="1:35" s="213" customFormat="1" ht="30" customHeight="1" thickBot="1" x14ac:dyDescent="0.5">
      <c r="AA2" s="87"/>
      <c r="AB2" s="87"/>
      <c r="AC2" s="87"/>
      <c r="AD2" s="87"/>
      <c r="AE2" s="87"/>
      <c r="AF2" s="87"/>
      <c r="AG2" s="87"/>
      <c r="AH2" s="87"/>
      <c r="AI2" s="87"/>
    </row>
    <row r="3" spans="1:35" s="213" customFormat="1" ht="73.5" customHeight="1" thickTop="1" thickBot="1" x14ac:dyDescent="0.5">
      <c r="B3" s="384" t="s">
        <v>842</v>
      </c>
      <c r="AA3" s="87"/>
      <c r="AB3" s="87"/>
      <c r="AC3" s="87"/>
      <c r="AD3" s="87"/>
      <c r="AE3" s="87"/>
      <c r="AF3" s="87"/>
      <c r="AG3" s="87"/>
      <c r="AH3" s="87"/>
      <c r="AI3" s="87"/>
    </row>
    <row r="4" spans="1:35" s="170" customFormat="1" ht="55.5" customHeight="1" thickBot="1" x14ac:dyDescent="0.3">
      <c r="B4" s="586" t="s">
        <v>36</v>
      </c>
      <c r="C4" s="586"/>
      <c r="D4" s="344" t="s">
        <v>608</v>
      </c>
      <c r="E4" s="345" t="s">
        <v>132</v>
      </c>
      <c r="F4" s="345" t="s">
        <v>133</v>
      </c>
      <c r="G4" s="345" t="s">
        <v>10</v>
      </c>
      <c r="H4" s="345" t="s">
        <v>134</v>
      </c>
      <c r="I4" s="345" t="s">
        <v>135</v>
      </c>
      <c r="J4" s="345" t="s">
        <v>136</v>
      </c>
      <c r="K4" s="345" t="s">
        <v>137</v>
      </c>
      <c r="L4" s="345" t="s">
        <v>138</v>
      </c>
      <c r="M4" s="345" t="s">
        <v>139</v>
      </c>
      <c r="N4" s="345" t="s">
        <v>140</v>
      </c>
      <c r="O4" s="345" t="s">
        <v>141</v>
      </c>
      <c r="P4" s="345" t="s">
        <v>142</v>
      </c>
      <c r="Q4" s="346" t="s">
        <v>143</v>
      </c>
      <c r="R4" s="345" t="s">
        <v>144</v>
      </c>
      <c r="S4" s="345" t="s">
        <v>145</v>
      </c>
      <c r="T4" s="345" t="s">
        <v>146</v>
      </c>
      <c r="U4" s="345" t="s">
        <v>147</v>
      </c>
      <c r="V4" s="345" t="s">
        <v>148</v>
      </c>
      <c r="W4" s="344" t="s">
        <v>850</v>
      </c>
    </row>
    <row r="5" spans="1:35" s="170" customFormat="1" ht="21" customHeight="1" thickBot="1" x14ac:dyDescent="0.5">
      <c r="B5" s="587"/>
      <c r="C5" s="588"/>
      <c r="D5" s="199"/>
      <c r="E5" s="214"/>
      <c r="F5" s="214"/>
      <c r="G5" s="199"/>
      <c r="H5" s="199"/>
      <c r="I5" s="199"/>
      <c r="J5" s="199"/>
      <c r="K5" s="199"/>
      <c r="L5" s="199"/>
      <c r="M5" s="199"/>
      <c r="N5" s="199"/>
      <c r="O5" s="214"/>
      <c r="P5" s="199"/>
      <c r="Q5" s="199"/>
      <c r="R5" s="215"/>
      <c r="S5" s="199"/>
      <c r="T5" s="199"/>
      <c r="U5" s="214"/>
      <c r="V5" s="216"/>
      <c r="W5" s="216"/>
    </row>
    <row r="6" spans="1:35" s="170" customFormat="1" ht="21" customHeight="1" thickBot="1" x14ac:dyDescent="0.5">
      <c r="B6" s="587"/>
      <c r="C6" s="588"/>
      <c r="D6" s="199"/>
      <c r="E6" s="214"/>
      <c r="F6" s="214"/>
      <c r="G6" s="199"/>
      <c r="H6" s="199"/>
      <c r="I6" s="199"/>
      <c r="J6" s="199"/>
      <c r="K6" s="199"/>
      <c r="L6" s="199"/>
      <c r="M6" s="199"/>
      <c r="N6" s="199"/>
      <c r="O6" s="214"/>
      <c r="P6" s="199"/>
      <c r="Q6" s="199"/>
      <c r="R6" s="215"/>
      <c r="S6" s="199"/>
      <c r="T6" s="199"/>
      <c r="U6" s="214"/>
      <c r="V6" s="216"/>
      <c r="W6" s="216"/>
    </row>
    <row r="7" spans="1:35" s="170" customFormat="1" ht="21" customHeight="1" thickBot="1" x14ac:dyDescent="0.5">
      <c r="B7" s="587"/>
      <c r="C7" s="588"/>
      <c r="D7" s="199"/>
      <c r="E7" s="214"/>
      <c r="F7" s="214"/>
      <c r="G7" s="199"/>
      <c r="H7" s="199"/>
      <c r="I7" s="199"/>
      <c r="J7" s="199"/>
      <c r="K7" s="199"/>
      <c r="L7" s="199"/>
      <c r="M7" s="199"/>
      <c r="N7" s="199"/>
      <c r="O7" s="214"/>
      <c r="P7" s="199"/>
      <c r="Q7" s="199"/>
      <c r="R7" s="215"/>
      <c r="S7" s="199"/>
      <c r="T7" s="199"/>
      <c r="U7" s="214"/>
      <c r="V7" s="216"/>
      <c r="W7" s="216"/>
    </row>
    <row r="8" spans="1:35" s="170" customFormat="1" ht="21" customHeight="1" thickBot="1" x14ac:dyDescent="0.5">
      <c r="B8" s="587"/>
      <c r="C8" s="588"/>
      <c r="D8" s="199"/>
      <c r="E8" s="214"/>
      <c r="F8" s="214"/>
      <c r="G8" s="199"/>
      <c r="H8" s="199"/>
      <c r="I8" s="199"/>
      <c r="J8" s="199"/>
      <c r="K8" s="199"/>
      <c r="L8" s="199"/>
      <c r="M8" s="199"/>
      <c r="N8" s="199"/>
      <c r="O8" s="214"/>
      <c r="P8" s="199"/>
      <c r="Q8" s="199"/>
      <c r="R8" s="215"/>
      <c r="S8" s="199"/>
      <c r="T8" s="199"/>
      <c r="U8" s="214"/>
      <c r="V8" s="216"/>
      <c r="W8" s="216"/>
    </row>
    <row r="9" spans="1:35" s="170" customFormat="1" ht="21" customHeight="1" thickBot="1" x14ac:dyDescent="0.5">
      <c r="B9" s="587"/>
      <c r="C9" s="588"/>
      <c r="D9" s="199"/>
      <c r="E9" s="214"/>
      <c r="F9" s="214"/>
      <c r="G9" s="199"/>
      <c r="H9" s="199"/>
      <c r="I9" s="199"/>
      <c r="J9" s="199"/>
      <c r="K9" s="199"/>
      <c r="L9" s="199"/>
      <c r="M9" s="199"/>
      <c r="N9" s="199"/>
      <c r="O9" s="214"/>
      <c r="P9" s="199"/>
      <c r="Q9" s="199"/>
      <c r="R9" s="215"/>
      <c r="S9" s="199"/>
      <c r="T9" s="199"/>
      <c r="U9" s="214"/>
      <c r="V9" s="216"/>
      <c r="W9" s="216"/>
    </row>
    <row r="10" spans="1:35" s="170" customFormat="1" ht="21" customHeight="1" thickBot="1" x14ac:dyDescent="0.5">
      <c r="B10" s="587"/>
      <c r="C10" s="588"/>
      <c r="D10" s="199"/>
      <c r="E10" s="214"/>
      <c r="F10" s="214"/>
      <c r="G10" s="199"/>
      <c r="H10" s="199"/>
      <c r="I10" s="199"/>
      <c r="J10" s="199"/>
      <c r="K10" s="199"/>
      <c r="L10" s="199"/>
      <c r="M10" s="199"/>
      <c r="N10" s="199"/>
      <c r="O10" s="214"/>
      <c r="P10" s="199"/>
      <c r="Q10" s="199"/>
      <c r="R10" s="215"/>
      <c r="S10" s="199"/>
      <c r="T10" s="199"/>
      <c r="U10" s="214"/>
      <c r="V10" s="216"/>
      <c r="W10" s="216"/>
    </row>
    <row r="11" spans="1:35" s="170" customFormat="1" ht="21" customHeight="1" thickBot="1" x14ac:dyDescent="0.5">
      <c r="B11" s="587"/>
      <c r="C11" s="588"/>
      <c r="D11" s="199"/>
      <c r="E11" s="214"/>
      <c r="F11" s="214"/>
      <c r="G11" s="199"/>
      <c r="H11" s="199"/>
      <c r="I11" s="199"/>
      <c r="J11" s="199"/>
      <c r="K11" s="199"/>
      <c r="L11" s="199"/>
      <c r="M11" s="199"/>
      <c r="N11" s="199"/>
      <c r="O11" s="214"/>
      <c r="P11" s="199"/>
      <c r="Q11" s="199"/>
      <c r="R11" s="215"/>
      <c r="S11" s="199"/>
      <c r="T11" s="199"/>
      <c r="U11" s="214"/>
      <c r="V11" s="216"/>
      <c r="W11" s="216"/>
    </row>
    <row r="12" spans="1:35" s="170" customFormat="1" ht="21" customHeight="1" thickBot="1" x14ac:dyDescent="0.5">
      <c r="B12" s="587"/>
      <c r="C12" s="588"/>
      <c r="D12" s="199"/>
      <c r="E12" s="214"/>
      <c r="F12" s="214"/>
      <c r="G12" s="199"/>
      <c r="H12" s="199"/>
      <c r="I12" s="199"/>
      <c r="J12" s="199"/>
      <c r="K12" s="199"/>
      <c r="L12" s="199"/>
      <c r="M12" s="199"/>
      <c r="N12" s="199"/>
      <c r="O12" s="214"/>
      <c r="P12" s="199"/>
      <c r="Q12" s="199"/>
      <c r="R12" s="215"/>
      <c r="S12" s="199"/>
      <c r="T12" s="199"/>
      <c r="U12" s="214"/>
      <c r="V12" s="216"/>
      <c r="W12" s="216"/>
    </row>
    <row r="13" spans="1:35" s="170" customFormat="1" ht="21" customHeight="1" thickBot="1" x14ac:dyDescent="0.5">
      <c r="B13" s="587"/>
      <c r="C13" s="588"/>
      <c r="D13" s="199"/>
      <c r="E13" s="214"/>
      <c r="F13" s="214"/>
      <c r="G13" s="199"/>
      <c r="H13" s="199"/>
      <c r="I13" s="199"/>
      <c r="J13" s="199"/>
      <c r="K13" s="199"/>
      <c r="L13" s="199"/>
      <c r="M13" s="199"/>
      <c r="N13" s="199"/>
      <c r="O13" s="214"/>
      <c r="P13" s="199"/>
      <c r="Q13" s="199"/>
      <c r="R13" s="215"/>
      <c r="S13" s="199"/>
      <c r="T13" s="199"/>
      <c r="U13" s="214"/>
      <c r="V13" s="216"/>
      <c r="W13" s="216"/>
    </row>
    <row r="14" spans="1:35" s="170" customFormat="1" ht="21" customHeight="1" thickBot="1" x14ac:dyDescent="0.5">
      <c r="B14" s="587"/>
      <c r="C14" s="588"/>
      <c r="D14" s="199"/>
      <c r="E14" s="214"/>
      <c r="F14" s="214"/>
      <c r="G14" s="199"/>
      <c r="H14" s="199"/>
      <c r="I14" s="199"/>
      <c r="J14" s="199"/>
      <c r="K14" s="199"/>
      <c r="L14" s="199"/>
      <c r="M14" s="199"/>
      <c r="N14" s="199"/>
      <c r="O14" s="214"/>
      <c r="P14" s="199"/>
      <c r="Q14" s="199"/>
      <c r="R14" s="215"/>
      <c r="S14" s="199"/>
      <c r="T14" s="199"/>
      <c r="U14" s="214"/>
      <c r="V14" s="216"/>
      <c r="W14" s="216"/>
    </row>
    <row r="15" spans="1:35" s="170" customFormat="1" ht="21" customHeight="1" thickBot="1" x14ac:dyDescent="0.5">
      <c r="B15" s="587"/>
      <c r="C15" s="588"/>
      <c r="D15" s="199"/>
      <c r="E15" s="214"/>
      <c r="F15" s="214"/>
      <c r="G15" s="199"/>
      <c r="H15" s="199"/>
      <c r="I15" s="199"/>
      <c r="J15" s="199"/>
      <c r="K15" s="199"/>
      <c r="L15" s="199"/>
      <c r="M15" s="199"/>
      <c r="N15" s="199"/>
      <c r="O15" s="214"/>
      <c r="P15" s="199"/>
      <c r="Q15" s="199"/>
      <c r="R15" s="215"/>
      <c r="S15" s="199"/>
      <c r="T15" s="199"/>
      <c r="U15" s="214"/>
      <c r="V15" s="216"/>
      <c r="W15" s="216"/>
    </row>
    <row r="16" spans="1:35" s="170" customFormat="1" ht="21" customHeight="1" thickBot="1" x14ac:dyDescent="0.5">
      <c r="B16" s="587"/>
      <c r="C16" s="588"/>
      <c r="D16" s="199"/>
      <c r="E16" s="214"/>
      <c r="F16" s="214"/>
      <c r="G16" s="199"/>
      <c r="H16" s="199"/>
      <c r="I16" s="199"/>
      <c r="J16" s="199"/>
      <c r="K16" s="199"/>
      <c r="L16" s="199"/>
      <c r="M16" s="199"/>
      <c r="N16" s="199"/>
      <c r="O16" s="214"/>
      <c r="P16" s="199"/>
      <c r="Q16" s="199"/>
      <c r="R16" s="215"/>
      <c r="S16" s="199"/>
      <c r="T16" s="199"/>
      <c r="U16" s="214"/>
      <c r="V16" s="216"/>
      <c r="W16" s="216"/>
    </row>
    <row r="17" spans="2:35" s="170" customFormat="1" ht="18.75" thickBot="1" x14ac:dyDescent="0.5">
      <c r="B17" s="589"/>
      <c r="C17" s="589"/>
      <c r="D17" s="199"/>
      <c r="E17" s="214"/>
      <c r="F17" s="214"/>
      <c r="G17" s="199"/>
      <c r="H17" s="199"/>
      <c r="I17" s="199"/>
      <c r="J17" s="199"/>
      <c r="K17" s="199"/>
      <c r="L17" s="199"/>
      <c r="M17" s="199"/>
      <c r="N17" s="199"/>
      <c r="O17" s="214"/>
      <c r="P17" s="199"/>
      <c r="Q17" s="199"/>
      <c r="R17" s="215"/>
      <c r="S17" s="199"/>
      <c r="T17" s="199"/>
      <c r="U17" s="214"/>
      <c r="V17" s="216"/>
      <c r="W17" s="216"/>
    </row>
    <row r="18" spans="2:35" s="170" customFormat="1" ht="18.75" thickBot="1" x14ac:dyDescent="0.5">
      <c r="B18" s="589"/>
      <c r="C18" s="589"/>
      <c r="D18" s="199"/>
      <c r="E18" s="214"/>
      <c r="F18" s="214"/>
      <c r="G18" s="199"/>
      <c r="H18" s="199"/>
      <c r="I18" s="199"/>
      <c r="J18" s="199"/>
      <c r="K18" s="199"/>
      <c r="L18" s="199"/>
      <c r="M18" s="199"/>
      <c r="N18" s="199"/>
      <c r="O18" s="214"/>
      <c r="P18" s="199"/>
      <c r="Q18" s="199"/>
      <c r="R18" s="215"/>
      <c r="S18" s="199"/>
      <c r="T18" s="199"/>
      <c r="U18" s="214"/>
      <c r="V18" s="216"/>
      <c r="W18" s="216"/>
    </row>
    <row r="19" spans="2:35" s="170" customFormat="1" ht="18.75" thickBot="1" x14ac:dyDescent="0.5">
      <c r="B19" s="589"/>
      <c r="C19" s="589"/>
      <c r="D19" s="199"/>
      <c r="E19" s="214"/>
      <c r="F19" s="214"/>
      <c r="G19" s="199"/>
      <c r="H19" s="199"/>
      <c r="I19" s="199"/>
      <c r="J19" s="199"/>
      <c r="K19" s="199"/>
      <c r="L19" s="199"/>
      <c r="M19" s="199"/>
      <c r="N19" s="199"/>
      <c r="O19" s="214"/>
      <c r="P19" s="199"/>
      <c r="Q19" s="199"/>
      <c r="R19" s="215"/>
      <c r="S19" s="199"/>
      <c r="T19" s="199"/>
      <c r="U19" s="214"/>
      <c r="V19" s="216"/>
      <c r="W19" s="216"/>
    </row>
    <row r="20" spans="2:35" s="213" customFormat="1" ht="18.75" thickBot="1" x14ac:dyDescent="0.5">
      <c r="B20" s="217"/>
      <c r="C20" s="217"/>
      <c r="M20" s="217"/>
      <c r="N20" s="217"/>
      <c r="O20" s="217"/>
      <c r="AA20" s="87"/>
      <c r="AB20" s="87"/>
      <c r="AC20" s="87"/>
      <c r="AD20" s="87"/>
      <c r="AE20" s="87"/>
      <c r="AF20" s="87"/>
      <c r="AG20" s="87"/>
      <c r="AH20" s="87"/>
      <c r="AI20" s="87"/>
    </row>
    <row r="21" spans="2:35" s="213" customFormat="1" ht="27.75" thickTop="1" thickBot="1" x14ac:dyDescent="0.7">
      <c r="B21" s="592" t="s">
        <v>149</v>
      </c>
      <c r="C21" s="593"/>
      <c r="D21" s="594"/>
      <c r="AA21" s="87"/>
      <c r="AB21" s="87"/>
      <c r="AC21" s="87"/>
      <c r="AD21" s="87"/>
      <c r="AE21" s="87"/>
      <c r="AF21" s="87"/>
      <c r="AG21" s="87"/>
      <c r="AH21" s="87"/>
      <c r="AI21" s="87"/>
    </row>
    <row r="22" spans="2:35" s="219" customFormat="1" ht="27" thickTop="1" x14ac:dyDescent="0.65">
      <c r="B22" s="218"/>
      <c r="C22" s="218"/>
      <c r="D22" s="218"/>
    </row>
    <row r="23" spans="2:35" s="213" customFormat="1" x14ac:dyDescent="0.45">
      <c r="AA23" s="87"/>
      <c r="AB23" s="87"/>
      <c r="AC23" s="87"/>
      <c r="AD23" s="87"/>
      <c r="AE23" s="87"/>
      <c r="AF23" s="87"/>
      <c r="AG23" s="87"/>
      <c r="AH23" s="87"/>
      <c r="AI23" s="87"/>
    </row>
    <row r="24" spans="2:35" s="213" customFormat="1" x14ac:dyDescent="0.45">
      <c r="AA24" s="87"/>
      <c r="AB24" s="87"/>
      <c r="AC24" s="87"/>
      <c r="AD24" s="87"/>
      <c r="AE24" s="87"/>
      <c r="AF24" s="87"/>
      <c r="AG24" s="87"/>
      <c r="AH24" s="87"/>
      <c r="AI24" s="87"/>
    </row>
    <row r="25" spans="2:35" s="213" customFormat="1" ht="18.75" thickBot="1" x14ac:dyDescent="0.5">
      <c r="AA25" s="87"/>
      <c r="AB25" s="87"/>
      <c r="AC25" s="87"/>
      <c r="AD25" s="87"/>
      <c r="AE25" s="87"/>
      <c r="AF25" s="87"/>
      <c r="AG25" s="87"/>
      <c r="AH25" s="87"/>
      <c r="AI25" s="87"/>
    </row>
    <row r="26" spans="2:35" s="213" customFormat="1" ht="41.25" customHeight="1" thickTop="1" thickBot="1" x14ac:dyDescent="0.5">
      <c r="B26" s="584" t="s">
        <v>150</v>
      </c>
      <c r="C26" s="585"/>
      <c r="AA26" s="87"/>
      <c r="AB26" s="87"/>
      <c r="AC26" s="87"/>
      <c r="AD26" s="87"/>
      <c r="AE26" s="87"/>
      <c r="AF26" s="87"/>
      <c r="AG26" s="87"/>
      <c r="AH26" s="87"/>
      <c r="AI26" s="87"/>
    </row>
    <row r="27" spans="2:35" s="213" customFormat="1" ht="76.5" customHeight="1" thickBot="1" x14ac:dyDescent="0.5">
      <c r="B27" s="35" t="s">
        <v>36</v>
      </c>
      <c r="C27" s="35" t="s">
        <v>151</v>
      </c>
      <c r="D27" s="35" t="s">
        <v>132</v>
      </c>
      <c r="E27" s="35" t="s">
        <v>133</v>
      </c>
      <c r="F27" s="35" t="s">
        <v>10</v>
      </c>
      <c r="G27" s="35" t="s">
        <v>152</v>
      </c>
      <c r="H27" s="35" t="s">
        <v>153</v>
      </c>
      <c r="I27" s="35" t="s">
        <v>154</v>
      </c>
      <c r="J27" s="35" t="s">
        <v>137</v>
      </c>
      <c r="K27" s="35" t="s">
        <v>155</v>
      </c>
      <c r="L27" s="35" t="s">
        <v>145</v>
      </c>
      <c r="M27" s="35" t="s">
        <v>146</v>
      </c>
      <c r="N27" s="36" t="s">
        <v>156</v>
      </c>
      <c r="O27" s="36" t="s">
        <v>157</v>
      </c>
      <c r="AA27" s="87"/>
      <c r="AB27" s="87"/>
      <c r="AC27" s="87"/>
      <c r="AD27" s="87"/>
      <c r="AE27" s="87"/>
      <c r="AF27" s="87"/>
      <c r="AG27" s="87"/>
      <c r="AH27" s="87"/>
      <c r="AI27" s="87"/>
    </row>
    <row r="28" spans="2:35" s="213" customFormat="1" ht="24.75" customHeight="1" thickBot="1" x14ac:dyDescent="0.5">
      <c r="B28" s="270"/>
      <c r="C28" s="270"/>
      <c r="D28" s="271"/>
      <c r="E28" s="271"/>
      <c r="F28" s="270"/>
      <c r="G28" s="200"/>
      <c r="H28" s="270"/>
      <c r="I28" s="270"/>
      <c r="J28" s="201"/>
      <c r="K28" s="272"/>
      <c r="L28" s="270"/>
      <c r="M28" s="200"/>
      <c r="N28" s="202"/>
      <c r="O28" s="203"/>
      <c r="AA28" s="87"/>
      <c r="AB28" s="87"/>
      <c r="AC28" s="87"/>
      <c r="AD28" s="87"/>
      <c r="AE28" s="87"/>
      <c r="AF28" s="87"/>
      <c r="AG28" s="87"/>
      <c r="AH28" s="87"/>
      <c r="AI28" s="87"/>
    </row>
    <row r="29" spans="2:35" s="213" customFormat="1" ht="24.75" customHeight="1" thickBot="1" x14ac:dyDescent="0.5">
      <c r="B29" s="270"/>
      <c r="C29" s="270"/>
      <c r="D29" s="271"/>
      <c r="E29" s="271"/>
      <c r="F29" s="270"/>
      <c r="G29" s="200"/>
      <c r="H29" s="270"/>
      <c r="I29" s="270"/>
      <c r="J29" s="201"/>
      <c r="K29" s="272"/>
      <c r="L29" s="270"/>
      <c r="M29" s="200"/>
      <c r="N29" s="202"/>
      <c r="O29" s="203"/>
      <c r="AA29" s="87"/>
      <c r="AB29" s="87"/>
      <c r="AC29" s="87"/>
      <c r="AD29" s="87"/>
      <c r="AE29" s="87"/>
      <c r="AF29" s="87"/>
      <c r="AG29" s="87"/>
      <c r="AH29" s="87"/>
      <c r="AI29" s="87"/>
    </row>
    <row r="30" spans="2:35" s="213" customFormat="1" ht="24.75" customHeight="1" thickBot="1" x14ac:dyDescent="0.5">
      <c r="B30" s="270"/>
      <c r="C30" s="270"/>
      <c r="D30" s="271"/>
      <c r="E30" s="271"/>
      <c r="F30" s="270"/>
      <c r="G30" s="200"/>
      <c r="H30" s="270"/>
      <c r="I30" s="270"/>
      <c r="J30" s="201"/>
      <c r="K30" s="272"/>
      <c r="L30" s="270"/>
      <c r="M30" s="200"/>
      <c r="N30" s="202"/>
      <c r="O30" s="203"/>
      <c r="AA30" s="87"/>
      <c r="AB30" s="87"/>
      <c r="AC30" s="87"/>
      <c r="AD30" s="87"/>
      <c r="AE30" s="87"/>
      <c r="AF30" s="87"/>
      <c r="AG30" s="87"/>
      <c r="AH30" s="87"/>
      <c r="AI30" s="87"/>
    </row>
    <row r="31" spans="2:35" s="213" customFormat="1" ht="24.75" customHeight="1" thickBot="1" x14ac:dyDescent="0.5">
      <c r="B31" s="200"/>
      <c r="C31" s="200"/>
      <c r="D31" s="220"/>
      <c r="E31" s="220"/>
      <c r="F31" s="200"/>
      <c r="G31" s="200"/>
      <c r="H31" s="270"/>
      <c r="I31" s="200"/>
      <c r="J31" s="201"/>
      <c r="K31" s="272"/>
      <c r="L31" s="200"/>
      <c r="M31" s="200"/>
      <c r="N31" s="202"/>
      <c r="O31" s="203"/>
      <c r="AA31" s="87"/>
      <c r="AB31" s="87"/>
      <c r="AC31" s="87"/>
      <c r="AD31" s="87"/>
      <c r="AE31" s="87"/>
      <c r="AF31" s="87"/>
      <c r="AG31" s="87"/>
      <c r="AH31" s="87"/>
      <c r="AI31" s="87"/>
    </row>
    <row r="32" spans="2:35" s="213" customFormat="1" ht="24.75" customHeight="1" thickBot="1" x14ac:dyDescent="0.5">
      <c r="B32" s="200"/>
      <c r="C32" s="200"/>
      <c r="D32" s="220"/>
      <c r="E32" s="220"/>
      <c r="F32" s="200"/>
      <c r="G32" s="200"/>
      <c r="H32" s="270"/>
      <c r="I32" s="200"/>
      <c r="J32" s="201"/>
      <c r="K32" s="272"/>
      <c r="L32" s="200"/>
      <c r="M32" s="200"/>
      <c r="N32" s="202"/>
      <c r="O32" s="203"/>
      <c r="AA32" s="87"/>
      <c r="AB32" s="87"/>
      <c r="AC32" s="87"/>
      <c r="AD32" s="87"/>
      <c r="AE32" s="87"/>
      <c r="AF32" s="87"/>
      <c r="AG32" s="87"/>
      <c r="AH32" s="87"/>
      <c r="AI32" s="87"/>
    </row>
    <row r="33" spans="2:35" s="213" customFormat="1" ht="24.75" customHeight="1" thickBot="1" x14ac:dyDescent="0.5">
      <c r="B33" s="200"/>
      <c r="C33" s="200"/>
      <c r="D33" s="220"/>
      <c r="E33" s="220"/>
      <c r="F33" s="200"/>
      <c r="G33" s="200"/>
      <c r="H33" s="270"/>
      <c r="I33" s="200"/>
      <c r="J33" s="201"/>
      <c r="K33" s="272"/>
      <c r="L33" s="200"/>
      <c r="M33" s="200"/>
      <c r="N33" s="202"/>
      <c r="O33" s="203"/>
      <c r="AA33" s="87"/>
      <c r="AB33" s="87"/>
      <c r="AC33" s="87"/>
      <c r="AD33" s="87"/>
      <c r="AE33" s="87"/>
      <c r="AF33" s="87"/>
      <c r="AG33" s="87"/>
      <c r="AH33" s="87"/>
      <c r="AI33" s="87"/>
    </row>
    <row r="34" spans="2:35" s="213" customFormat="1" ht="24.75" customHeight="1" thickBot="1" x14ac:dyDescent="0.5">
      <c r="B34" s="200"/>
      <c r="C34" s="200"/>
      <c r="D34" s="220"/>
      <c r="E34" s="220"/>
      <c r="F34" s="200"/>
      <c r="G34" s="200"/>
      <c r="H34" s="270"/>
      <c r="I34" s="200"/>
      <c r="J34" s="201"/>
      <c r="K34" s="272"/>
      <c r="L34" s="200"/>
      <c r="M34" s="200"/>
      <c r="N34" s="202"/>
      <c r="O34" s="203"/>
      <c r="AA34" s="87"/>
      <c r="AB34" s="87"/>
      <c r="AC34" s="87"/>
      <c r="AD34" s="87"/>
      <c r="AE34" s="87"/>
      <c r="AF34" s="87"/>
      <c r="AG34" s="87"/>
      <c r="AH34" s="87"/>
      <c r="AI34" s="87"/>
    </row>
    <row r="35" spans="2:35" s="213" customFormat="1" ht="24.75" customHeight="1" thickBot="1" x14ac:dyDescent="0.5">
      <c r="B35" s="200"/>
      <c r="C35" s="200"/>
      <c r="D35" s="220"/>
      <c r="E35" s="220"/>
      <c r="F35" s="200"/>
      <c r="G35" s="200"/>
      <c r="H35" s="270"/>
      <c r="I35" s="200"/>
      <c r="J35" s="201"/>
      <c r="K35" s="272"/>
      <c r="L35" s="200"/>
      <c r="M35" s="200"/>
      <c r="N35" s="202"/>
      <c r="O35" s="203"/>
      <c r="AA35" s="87"/>
      <c r="AB35" s="87"/>
      <c r="AC35" s="87"/>
      <c r="AD35" s="87"/>
      <c r="AE35" s="87"/>
      <c r="AF35" s="87"/>
      <c r="AG35" s="87"/>
      <c r="AH35" s="87"/>
      <c r="AI35" s="87"/>
    </row>
    <row r="36" spans="2:35" s="213" customFormat="1" ht="24.75" customHeight="1" thickBot="1" x14ac:dyDescent="0.5">
      <c r="B36" s="200"/>
      <c r="C36" s="200"/>
      <c r="D36" s="220"/>
      <c r="E36" s="220"/>
      <c r="F36" s="200"/>
      <c r="G36" s="200"/>
      <c r="H36" s="270"/>
      <c r="I36" s="200"/>
      <c r="J36" s="201"/>
      <c r="K36" s="272"/>
      <c r="L36" s="200"/>
      <c r="M36" s="200"/>
      <c r="N36" s="202"/>
      <c r="O36" s="203"/>
      <c r="AA36" s="87"/>
      <c r="AB36" s="87"/>
      <c r="AC36" s="87"/>
      <c r="AD36" s="87"/>
      <c r="AE36" s="87"/>
      <c r="AF36" s="87"/>
      <c r="AG36" s="87"/>
      <c r="AH36" s="87"/>
      <c r="AI36" s="87"/>
    </row>
    <row r="37" spans="2:35" s="213" customFormat="1" ht="21" customHeight="1" thickBot="1" x14ac:dyDescent="0.5">
      <c r="B37" s="221"/>
      <c r="C37" s="221"/>
      <c r="D37" s="222"/>
      <c r="E37" s="222"/>
      <c r="F37" s="221"/>
      <c r="G37" s="221"/>
      <c r="H37" s="270"/>
      <c r="I37" s="221"/>
      <c r="J37" s="223"/>
      <c r="K37" s="272"/>
      <c r="L37" s="221"/>
      <c r="M37" s="221"/>
      <c r="N37" s="222"/>
      <c r="O37" s="221"/>
      <c r="AA37" s="87"/>
      <c r="AB37" s="87"/>
      <c r="AC37" s="87"/>
      <c r="AD37" s="87"/>
      <c r="AE37" s="87"/>
      <c r="AF37" s="87"/>
      <c r="AG37" s="87"/>
      <c r="AH37" s="87"/>
      <c r="AI37" s="87"/>
    </row>
    <row r="38" spans="2:35" s="213" customFormat="1" ht="20.25" customHeight="1" thickBot="1" x14ac:dyDescent="0.5">
      <c r="B38" s="221"/>
      <c r="C38" s="221"/>
      <c r="D38" s="222"/>
      <c r="E38" s="222"/>
      <c r="F38" s="221"/>
      <c r="G38" s="221"/>
      <c r="H38" s="270"/>
      <c r="I38" s="221"/>
      <c r="J38" s="223"/>
      <c r="K38" s="272"/>
      <c r="L38" s="221"/>
      <c r="M38" s="221"/>
      <c r="N38" s="222"/>
      <c r="O38" s="221"/>
      <c r="AA38" s="87"/>
      <c r="AB38" s="87"/>
      <c r="AC38" s="87"/>
      <c r="AD38" s="87"/>
      <c r="AE38" s="87"/>
      <c r="AF38" s="87"/>
      <c r="AG38" s="87"/>
      <c r="AH38" s="87"/>
      <c r="AI38" s="87"/>
    </row>
    <row r="39" spans="2:35" s="213" customFormat="1" ht="20.25" customHeight="1" thickBot="1" x14ac:dyDescent="0.5">
      <c r="B39" s="221"/>
      <c r="C39" s="221"/>
      <c r="D39" s="222"/>
      <c r="E39" s="222"/>
      <c r="F39" s="221"/>
      <c r="G39" s="221"/>
      <c r="H39" s="270"/>
      <c r="I39" s="221"/>
      <c r="J39" s="223"/>
      <c r="K39" s="272"/>
      <c r="L39" s="221"/>
      <c r="M39" s="221"/>
      <c r="N39" s="222"/>
      <c r="O39" s="221"/>
      <c r="AA39" s="87"/>
      <c r="AB39" s="87"/>
      <c r="AC39" s="87"/>
      <c r="AD39" s="87"/>
      <c r="AE39" s="87"/>
      <c r="AF39" s="87"/>
      <c r="AG39" s="87"/>
      <c r="AH39" s="87"/>
      <c r="AI39" s="87"/>
    </row>
    <row r="40" spans="2:35" s="213" customFormat="1" ht="20.25" customHeight="1" thickBot="1" x14ac:dyDescent="0.5">
      <c r="B40" s="221"/>
      <c r="C40" s="221"/>
      <c r="D40" s="222"/>
      <c r="E40" s="222"/>
      <c r="F40" s="221"/>
      <c r="G40" s="221"/>
      <c r="H40" s="270"/>
      <c r="I40" s="221"/>
      <c r="J40" s="223"/>
      <c r="K40" s="272"/>
      <c r="L40" s="221"/>
      <c r="M40" s="221"/>
      <c r="N40" s="222"/>
      <c r="O40" s="221"/>
      <c r="AA40" s="87"/>
      <c r="AB40" s="87"/>
      <c r="AC40" s="87"/>
      <c r="AD40" s="87"/>
      <c r="AE40" s="87"/>
      <c r="AF40" s="87"/>
      <c r="AG40" s="87"/>
      <c r="AH40" s="87"/>
      <c r="AI40" s="87"/>
    </row>
    <row r="41" spans="2:35" s="213" customFormat="1" ht="21" customHeight="1" thickBot="1" x14ac:dyDescent="0.5">
      <c r="B41" s="221"/>
      <c r="C41" s="221"/>
      <c r="D41" s="222"/>
      <c r="E41" s="222"/>
      <c r="F41" s="221"/>
      <c r="G41" s="221"/>
      <c r="H41" s="270"/>
      <c r="I41" s="221"/>
      <c r="J41" s="223"/>
      <c r="K41" s="272"/>
      <c r="L41" s="221"/>
      <c r="M41" s="221"/>
      <c r="N41" s="222"/>
      <c r="O41" s="221"/>
      <c r="AA41" s="87"/>
      <c r="AB41" s="87"/>
      <c r="AC41" s="87"/>
      <c r="AD41" s="87"/>
      <c r="AE41" s="87"/>
      <c r="AF41" s="87"/>
      <c r="AG41" s="87"/>
      <c r="AH41" s="87"/>
      <c r="AI41" s="87"/>
    </row>
    <row r="42" spans="2:35" s="213" customFormat="1" ht="24.75" customHeight="1" thickBot="1" x14ac:dyDescent="0.5">
      <c r="B42" s="221"/>
      <c r="C42" s="221"/>
      <c r="D42" s="222"/>
      <c r="E42" s="222"/>
      <c r="F42" s="221"/>
      <c r="G42" s="221"/>
      <c r="H42" s="270"/>
      <c r="I42" s="221"/>
      <c r="J42" s="223"/>
      <c r="K42" s="272"/>
      <c r="L42" s="221"/>
      <c r="M42" s="221"/>
      <c r="N42" s="222"/>
      <c r="O42" s="221"/>
      <c r="AA42" s="87"/>
      <c r="AB42" s="87"/>
      <c r="AC42" s="87"/>
      <c r="AD42" s="87"/>
      <c r="AE42" s="87"/>
      <c r="AF42" s="87"/>
      <c r="AG42" s="87"/>
      <c r="AH42" s="87"/>
      <c r="AI42" s="87"/>
    </row>
    <row r="43" spans="2:35" s="213" customFormat="1" x14ac:dyDescent="0.45">
      <c r="AA43" s="87"/>
      <c r="AB43" s="87"/>
      <c r="AC43" s="87"/>
      <c r="AD43" s="87"/>
      <c r="AE43" s="87"/>
      <c r="AF43" s="87"/>
      <c r="AG43" s="87"/>
      <c r="AH43" s="87"/>
      <c r="AI43" s="87"/>
    </row>
  </sheetData>
  <sheetProtection algorithmName="SHA-512" hashValue="CGug3ySMWNZj4isXy+BnChOL2yAnOYeP6T5ST+0ZJhWasjgDRwKYUAE1OIFUtWJhc7okSkd/I+lDQIKDW9Shew==" saltValue="2wIX31+heUAW9elPddArpQ==" spinCount="100000" sheet="1" formatCells="0"/>
  <mergeCells count="19">
    <mergeCell ref="A1:I1"/>
    <mergeCell ref="B18:C18"/>
    <mergeCell ref="B19:C19"/>
    <mergeCell ref="B21:D21"/>
    <mergeCell ref="B26:C26"/>
    <mergeCell ref="B4:C4"/>
    <mergeCell ref="B5:C5"/>
    <mergeCell ref="B17:C17"/>
    <mergeCell ref="B6:C6"/>
    <mergeCell ref="B7:C7"/>
    <mergeCell ref="B8:C8"/>
    <mergeCell ref="B9:C9"/>
    <mergeCell ref="B10:C10"/>
    <mergeCell ref="B11:C11"/>
    <mergeCell ref="B12:C12"/>
    <mergeCell ref="B13:C13"/>
    <mergeCell ref="B14:C14"/>
    <mergeCell ref="B15:C15"/>
    <mergeCell ref="B16:C16"/>
  </mergeCells>
  <dataValidations count="7">
    <dataValidation type="list" allowBlank="1" showInputMessage="1" showErrorMessage="1" sqref="M37:M42 S20">
      <formula1>$J$70:$J$77</formula1>
    </dataValidation>
    <dataValidation type="decimal" allowBlank="1" showInputMessage="1" showErrorMessage="1" error="لطفا تاریخ را بصورت 8 رقمی وارد کنید. مثال: 13990103" sqref="E5:F19 N28:N42 U5:U19 O5:O19 D28:E42">
      <formula1>9999999</formula1>
      <formula2>99999999</formula2>
    </dataValidation>
    <dataValidation type="list" allowBlank="1" showInputMessage="1" showErrorMessage="1" sqref="M5:M19">
      <formula1>"دارد,ندارد"</formula1>
    </dataValidation>
    <dataValidation type="list" allowBlank="1" showInputMessage="1" showErrorMessage="1" sqref="D5:D19">
      <formula1>"داخلی,خارجی"</formula1>
    </dataValidation>
    <dataValidation type="list" allowBlank="1" showInputMessage="1" showErrorMessage="1" sqref="R20">
      <formula1>$I$10:$I$13</formula1>
    </dataValidation>
    <dataValidation type="list" allowBlank="1" showInputMessage="1" showErrorMessage="1" sqref="Q20">
      <formula1>$H$11:$H$12</formula1>
    </dataValidation>
    <dataValidation type="list" allowBlank="1" showInputMessage="1" showErrorMessage="1" sqref="G20:H20">
      <formula1>$I$1:$I$3</formula1>
    </dataValidation>
  </dataValidations>
  <pageMargins left="0.70866141732283505" right="0.70866141732283505" top="0.74803149606299202" bottom="0.74803149606299202" header="0.31496062992126" footer="0.31496062992126"/>
  <pageSetup paperSize="9" scale="25" orientation="landscape" r:id="rId1"/>
  <headerFooter>
    <oddHeader>&amp;C&amp;"B Titr,Bold"&amp;14اطلاعات جایزه ها</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option!$G$4:$G$10</xm:f>
          </x14:formula1>
          <xm:sqref>P5:P19</xm:sqref>
        </x14:dataValidation>
        <x14:dataValidation type="list" allowBlank="1" showInputMessage="1" showErrorMessage="1">
          <x14:formula1>
            <xm:f>option!$I$13:$I$16</xm:f>
          </x14:formula1>
          <xm:sqref>L37:L42 S5:S19 K28:K42</xm:sqref>
        </x14:dataValidation>
        <x14:dataValidation type="list" allowBlank="1" showInputMessage="1" showErrorMessage="1">
          <x14:formula1>
            <xm:f>option!$H$4:$H$7</xm:f>
          </x14:formula1>
          <xm:sqref>C37</xm:sqref>
        </x14:dataValidation>
        <x14:dataValidation type="list" allowBlank="1" showInputMessage="1" showErrorMessage="1">
          <x14:formula1>
            <xm:f>option!$H$14:$H$15</xm:f>
          </x14:formula1>
          <xm:sqref>R5:R19</xm:sqref>
        </x14:dataValidation>
        <x14:dataValidation type="list" allowBlank="1" showInputMessage="1" showErrorMessage="1">
          <x14:formula1>
            <xm:f>option!$J$4:$J$8</xm:f>
          </x14:formula1>
          <xm:sqref>I5:I19 H28:H42</xm:sqref>
        </x14:dataValidation>
        <x14:dataValidation type="list" allowBlank="1" showInputMessage="1" showErrorMessage="1">
          <x14:formula1>
            <xm:f>option!#REF!</xm:f>
          </x14:formula1>
          <xm:sqref>F37:F42 L20</xm:sqref>
        </x14:dataValidation>
        <x14:dataValidation type="list" allowBlank="1" showInputMessage="1" showErrorMessage="1">
          <x14:formula1>
            <xm:f>option!$F$4:$F$8</xm:f>
          </x14:formula1>
          <xm:sqref>P20 Q5:Q19</xm:sqref>
        </x14:dataValidation>
        <x14:dataValidation type="list" allowBlank="1" showInputMessage="1" showErrorMessage="1">
          <x14:formula1>
            <xm:f>option!$H$18:$H$45</xm:f>
          </x14:formula1>
          <xm:sqref>K20 L5:L19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79998168889431442"/>
    <pageSetUpPr fitToPage="1"/>
  </sheetPr>
  <dimension ref="A1:W23"/>
  <sheetViews>
    <sheetView rightToLeft="1" view="pageBreakPreview" zoomScale="80" zoomScaleNormal="80" zoomScaleSheetLayoutView="80" workbookViewId="0">
      <selection activeCell="J7" sqref="J7"/>
    </sheetView>
  </sheetViews>
  <sheetFormatPr defaultColWidth="9" defaultRowHeight="18.75" x14ac:dyDescent="0.25"/>
  <cols>
    <col min="1" max="1" width="6.28515625" style="15" customWidth="1"/>
    <col min="2" max="2" width="38" style="15" customWidth="1"/>
    <col min="3" max="3" width="19.85546875" style="15" customWidth="1"/>
    <col min="4" max="4" width="25.140625" style="15" customWidth="1"/>
    <col min="5" max="5" width="28" style="15" customWidth="1"/>
    <col min="6" max="6" width="23.42578125" style="15" customWidth="1"/>
    <col min="7" max="7" width="32.5703125" style="15" customWidth="1"/>
    <col min="8" max="8" width="29.85546875" style="15" customWidth="1"/>
    <col min="9" max="9" width="15.5703125" style="15" customWidth="1"/>
    <col min="10" max="10" width="46.140625" style="15" customWidth="1"/>
    <col min="11" max="11" width="39.42578125" style="15" customWidth="1"/>
    <col min="12" max="12" width="38.5703125" style="15" customWidth="1"/>
    <col min="13" max="16" width="9" style="15"/>
    <col min="17" max="17" width="3.140625" style="15" customWidth="1"/>
    <col min="18" max="18" width="22.140625" style="15" customWidth="1"/>
    <col min="19" max="19" width="40.28515625" style="15" customWidth="1"/>
    <col min="20" max="22" width="9" style="15"/>
    <col min="23" max="23" width="62.28515625" style="15" hidden="1" customWidth="1"/>
    <col min="24" max="16384" width="9" style="15"/>
  </cols>
  <sheetData>
    <row r="1" spans="1:23" s="39" customFormat="1" ht="26.25" x14ac:dyDescent="0.25">
      <c r="A1" s="595" t="s">
        <v>843</v>
      </c>
      <c r="B1" s="595"/>
      <c r="C1" s="595"/>
      <c r="D1" s="595"/>
      <c r="E1" s="595"/>
      <c r="F1" s="595"/>
      <c r="G1" s="595"/>
      <c r="H1" s="596" t="s">
        <v>89</v>
      </c>
      <c r="I1" s="597"/>
      <c r="J1" s="597"/>
      <c r="K1" s="598"/>
      <c r="L1" s="15"/>
    </row>
    <row r="2" spans="1:23" ht="36.75" customHeight="1" x14ac:dyDescent="0.25">
      <c r="A2" s="225" t="s">
        <v>1</v>
      </c>
      <c r="B2" s="225" t="s">
        <v>847</v>
      </c>
      <c r="C2" s="225" t="s">
        <v>844</v>
      </c>
      <c r="D2" s="225" t="s">
        <v>43</v>
      </c>
      <c r="E2" s="225" t="s">
        <v>44</v>
      </c>
      <c r="F2" s="225" t="s">
        <v>114</v>
      </c>
      <c r="G2" s="225" t="s">
        <v>37</v>
      </c>
      <c r="H2" s="226" t="s">
        <v>117</v>
      </c>
      <c r="I2" s="226" t="s">
        <v>86</v>
      </c>
      <c r="J2" s="226" t="s">
        <v>88</v>
      </c>
      <c r="K2" s="226" t="s">
        <v>87</v>
      </c>
      <c r="Q2" s="17"/>
      <c r="R2" s="17"/>
    </row>
    <row r="3" spans="1:23" ht="24.75" customHeight="1" x14ac:dyDescent="0.25">
      <c r="A3" s="16">
        <v>1</v>
      </c>
      <c r="B3" s="24"/>
      <c r="C3" s="24"/>
      <c r="D3" s="268"/>
      <c r="E3" s="268"/>
      <c r="F3" s="24"/>
      <c r="G3" s="24"/>
      <c r="H3" s="24"/>
      <c r="I3" s="24"/>
      <c r="J3" s="24"/>
      <c r="K3" s="22"/>
    </row>
    <row r="4" spans="1:23" ht="24.75" customHeight="1" x14ac:dyDescent="0.25">
      <c r="A4" s="16">
        <v>2</v>
      </c>
      <c r="B4" s="24"/>
      <c r="C4" s="24"/>
      <c r="D4" s="268"/>
      <c r="E4" s="268"/>
      <c r="F4" s="24"/>
      <c r="G4" s="24"/>
      <c r="H4" s="24"/>
      <c r="I4" s="24"/>
      <c r="J4" s="24"/>
      <c r="K4" s="24"/>
    </row>
    <row r="5" spans="1:23" ht="24.75" customHeight="1" x14ac:dyDescent="0.25">
      <c r="A5" s="16">
        <v>3</v>
      </c>
      <c r="B5" s="24"/>
      <c r="C5" s="24"/>
      <c r="D5" s="268"/>
      <c r="E5" s="268"/>
      <c r="F5" s="24"/>
      <c r="G5" s="24"/>
      <c r="H5" s="24"/>
      <c r="I5" s="24"/>
      <c r="J5" s="24"/>
      <c r="K5" s="24"/>
    </row>
    <row r="6" spans="1:23" ht="24.75" customHeight="1" x14ac:dyDescent="0.25">
      <c r="A6" s="16">
        <v>4</v>
      </c>
      <c r="B6" s="24"/>
      <c r="C6" s="24"/>
      <c r="D6" s="362"/>
      <c r="E6" s="362"/>
      <c r="F6" s="24"/>
      <c r="G6" s="24"/>
      <c r="H6" s="24"/>
      <c r="I6" s="24"/>
      <c r="J6" s="24"/>
      <c r="K6" s="24"/>
    </row>
    <row r="7" spans="1:23" ht="24.75" customHeight="1" x14ac:dyDescent="0.25">
      <c r="A7" s="16">
        <v>5</v>
      </c>
      <c r="B7" s="24"/>
      <c r="C7" s="24"/>
      <c r="D7" s="268"/>
      <c r="E7" s="268"/>
      <c r="F7" s="24"/>
      <c r="G7" s="24"/>
      <c r="H7" s="24"/>
      <c r="I7" s="24"/>
      <c r="J7" s="24"/>
      <c r="K7" s="24"/>
    </row>
    <row r="8" spans="1:23" ht="24.75" customHeight="1" x14ac:dyDescent="0.25">
      <c r="A8" s="16">
        <v>6</v>
      </c>
      <c r="B8" s="24"/>
      <c r="C8" s="24"/>
      <c r="D8" s="268"/>
      <c r="E8" s="268"/>
      <c r="F8" s="24"/>
      <c r="G8" s="24"/>
      <c r="H8" s="24"/>
      <c r="I8" s="24"/>
      <c r="J8" s="24"/>
      <c r="K8" s="24"/>
    </row>
    <row r="9" spans="1:23" ht="24.75" customHeight="1" x14ac:dyDescent="0.25">
      <c r="A9" s="16">
        <v>7</v>
      </c>
      <c r="B9" s="24"/>
      <c r="C9" s="24"/>
      <c r="D9" s="24"/>
      <c r="E9" s="24"/>
      <c r="F9" s="24"/>
      <c r="G9" s="24"/>
      <c r="H9" s="24"/>
      <c r="I9" s="24"/>
      <c r="J9" s="24"/>
      <c r="K9" s="24"/>
    </row>
    <row r="10" spans="1:23" ht="24.75" customHeight="1" x14ac:dyDescent="0.25">
      <c r="A10" s="16">
        <v>8</v>
      </c>
      <c r="B10" s="24"/>
      <c r="C10" s="24"/>
      <c r="D10" s="24"/>
      <c r="E10" s="24"/>
      <c r="F10" s="24"/>
      <c r="G10" s="24"/>
      <c r="H10" s="24"/>
      <c r="I10" s="24"/>
      <c r="J10" s="24"/>
      <c r="K10" s="24"/>
    </row>
    <row r="11" spans="1:23" ht="24.75" customHeight="1" x14ac:dyDescent="0.25">
      <c r="A11" s="16">
        <v>9</v>
      </c>
      <c r="B11" s="24"/>
      <c r="C11" s="24"/>
      <c r="D11" s="24"/>
      <c r="E11" s="24"/>
      <c r="F11" s="24"/>
      <c r="G11" s="24"/>
      <c r="H11" s="24"/>
      <c r="I11" s="24"/>
      <c r="J11" s="24"/>
      <c r="K11" s="24"/>
    </row>
    <row r="12" spans="1:23" ht="24.75" customHeight="1" x14ac:dyDescent="0.25">
      <c r="A12" s="16">
        <v>10</v>
      </c>
      <c r="B12" s="24"/>
      <c r="C12" s="24"/>
      <c r="D12" s="24"/>
      <c r="E12" s="24"/>
      <c r="F12" s="24"/>
      <c r="G12" s="24"/>
      <c r="H12" s="24"/>
      <c r="I12" s="24"/>
      <c r="J12" s="24"/>
      <c r="K12" s="24"/>
    </row>
    <row r="13" spans="1:23" ht="24.75" customHeight="1" x14ac:dyDescent="0.25">
      <c r="A13" s="16">
        <v>11</v>
      </c>
      <c r="B13" s="24"/>
      <c r="C13" s="24"/>
      <c r="D13" s="24"/>
      <c r="E13" s="24"/>
      <c r="F13" s="24"/>
      <c r="G13" s="24"/>
      <c r="H13" s="24"/>
      <c r="I13" s="24"/>
      <c r="J13" s="24"/>
      <c r="K13" s="24"/>
    </row>
    <row r="14" spans="1:23" ht="24.75" customHeight="1" x14ac:dyDescent="0.25">
      <c r="A14" s="16">
        <v>12</v>
      </c>
      <c r="B14" s="24"/>
      <c r="C14" s="24"/>
      <c r="D14" s="24"/>
      <c r="E14" s="24"/>
      <c r="F14" s="24"/>
      <c r="G14" s="24"/>
      <c r="H14" s="24"/>
      <c r="I14" s="24"/>
      <c r="J14" s="24"/>
      <c r="K14" s="24"/>
    </row>
    <row r="15" spans="1:23" ht="24.75" customHeight="1" x14ac:dyDescent="0.25">
      <c r="A15" s="16">
        <v>13</v>
      </c>
      <c r="B15" s="24"/>
      <c r="C15" s="24"/>
      <c r="D15" s="24"/>
      <c r="E15" s="24"/>
      <c r="F15" s="24"/>
      <c r="G15" s="24"/>
      <c r="H15" s="24"/>
      <c r="I15" s="24"/>
      <c r="J15" s="24"/>
      <c r="K15" s="24"/>
    </row>
    <row r="16" spans="1:23" ht="24.75" customHeight="1" x14ac:dyDescent="0.25">
      <c r="A16" s="16">
        <v>14</v>
      </c>
      <c r="B16" s="24"/>
      <c r="C16" s="24"/>
      <c r="D16" s="24"/>
      <c r="E16" s="24"/>
      <c r="F16" s="24"/>
      <c r="G16" s="24"/>
      <c r="W16" s="15" t="s">
        <v>116</v>
      </c>
    </row>
    <row r="17" spans="1:7" ht="24.75" customHeight="1" x14ac:dyDescent="0.25">
      <c r="A17" s="16">
        <v>15</v>
      </c>
      <c r="B17" s="24"/>
      <c r="C17" s="24"/>
      <c r="D17" s="24"/>
      <c r="E17" s="24"/>
      <c r="F17" s="24"/>
      <c r="G17" s="24"/>
    </row>
    <row r="18" spans="1:7" ht="24.75" customHeight="1" x14ac:dyDescent="0.25">
      <c r="A18" s="16">
        <v>16</v>
      </c>
      <c r="B18" s="24"/>
      <c r="C18" s="24"/>
      <c r="D18" s="24"/>
      <c r="E18" s="24"/>
      <c r="F18" s="24"/>
      <c r="G18" s="24"/>
    </row>
    <row r="19" spans="1:7" ht="24.75" customHeight="1" x14ac:dyDescent="0.25">
      <c r="A19" s="16">
        <v>17</v>
      </c>
      <c r="B19" s="24"/>
      <c r="C19" s="24"/>
      <c r="D19" s="24"/>
      <c r="E19" s="24"/>
      <c r="F19" s="24"/>
      <c r="G19" s="24"/>
    </row>
    <row r="20" spans="1:7" ht="24.75" customHeight="1" x14ac:dyDescent="0.25">
      <c r="A20" s="16">
        <v>18</v>
      </c>
      <c r="B20" s="24"/>
      <c r="C20" s="24"/>
      <c r="D20" s="24"/>
      <c r="E20" s="24"/>
      <c r="F20" s="24"/>
      <c r="G20" s="24"/>
    </row>
    <row r="21" spans="1:7" ht="24.75" customHeight="1" x14ac:dyDescent="0.25">
      <c r="A21" s="16">
        <v>19</v>
      </c>
      <c r="B21" s="24"/>
      <c r="C21" s="24"/>
      <c r="D21" s="24"/>
      <c r="E21" s="24"/>
      <c r="F21" s="24"/>
      <c r="G21" s="24"/>
    </row>
    <row r="22" spans="1:7" ht="24.75" customHeight="1" x14ac:dyDescent="0.25">
      <c r="A22" s="16">
        <v>20</v>
      </c>
      <c r="B22" s="24"/>
      <c r="C22" s="24"/>
      <c r="D22" s="24"/>
      <c r="E22" s="24"/>
      <c r="F22" s="24"/>
      <c r="G22" s="24"/>
    </row>
    <row r="23" spans="1:7" x14ac:dyDescent="0.25">
      <c r="B23" s="24"/>
      <c r="C23" s="24"/>
      <c r="D23" s="24"/>
      <c r="E23" s="24"/>
      <c r="F23" s="24"/>
      <c r="G23" s="24"/>
    </row>
  </sheetData>
  <sheetProtection algorithmName="SHA-512" hashValue="8Dd2P+Za1mSYSFm0v+eNHtCpYfVzOqgdIbPPDZ7ud85SFyktvYcZT/U33YNeoFXxNwE+cZdP+U7A12mUZIxOmw==" saltValue="AxLwC2ImMn8irxMU9rXdLg==" spinCount="100000" sheet="1" formatCells="0"/>
  <mergeCells count="2">
    <mergeCell ref="A1:G1"/>
    <mergeCell ref="H1:K1"/>
  </mergeCells>
  <conditionalFormatting sqref="A2:G2">
    <cfRule type="containsText" dxfId="11" priority="1" operator="containsText" text="عدم">
      <formula>NOT(ISERROR(SEARCH("عدم",A2)))</formula>
    </cfRule>
  </conditionalFormatting>
  <dataValidations count="3">
    <dataValidation type="decimal" allowBlank="1" showInputMessage="1" showErrorMessage="1" error="لطفا تاریخ را بصورت 8 رقمی وارد کنید. مثال 13990108" sqref="F3:F23 H3:H15">
      <formula1>9999999</formula1>
      <formula2>99999999</formula2>
    </dataValidation>
    <dataValidation type="list" allowBlank="1" showInputMessage="1" showErrorMessage="1" sqref="I3:I15">
      <formula1>"یک سال,دو سال"</formula1>
    </dataValidation>
    <dataValidation type="list" allowBlank="1" showInputMessage="1" showErrorMessage="1" sqref="J3:J15">
      <formula1>"دانش بنیان نوپا,دانش بنیان نوآور,دانش بنیان فناور"</formula1>
    </dataValidation>
  </dataValidations>
  <pageMargins left="0.70866141732283505" right="0.70866141732283505" top="0.74803149606299202" bottom="0.74803149606299202" header="0.31496062992126" footer="0.31496062992126"/>
  <pageSetup paperSize="9" scale="43" orientation="landscape" r:id="rId1"/>
  <headerFooter>
    <oddHeader>&amp;C&amp;"B Titr,Bold"&amp;14اطلاعات جایزه ها</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option!$F$26:$F$29</xm:f>
          </x14:formula1>
          <xm:sqref>C3:C23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10"/>
  <sheetViews>
    <sheetView rightToLeft="1" view="pageBreakPreview" zoomScaleNormal="100" zoomScaleSheetLayoutView="100" workbookViewId="0">
      <selection activeCell="C5" sqref="C5:C10"/>
    </sheetView>
  </sheetViews>
  <sheetFormatPr defaultRowHeight="15" x14ac:dyDescent="0.25"/>
  <cols>
    <col min="1" max="1" width="4.5703125" customWidth="1"/>
    <col min="2" max="2" width="68.85546875" customWidth="1"/>
    <col min="3" max="3" width="68.42578125" customWidth="1"/>
    <col min="4" max="4" width="5" customWidth="1"/>
  </cols>
  <sheetData>
    <row r="1" spans="1:3" ht="18" customHeight="1" x14ac:dyDescent="0.25">
      <c r="A1" s="599" t="s">
        <v>599</v>
      </c>
      <c r="B1" s="599"/>
      <c r="C1" s="599"/>
    </row>
    <row r="2" spans="1:3" ht="36.75" customHeight="1" x14ac:dyDescent="0.25">
      <c r="A2" s="599"/>
      <c r="B2" s="599"/>
      <c r="C2" s="599"/>
    </row>
    <row r="3" spans="1:3" ht="18" customHeight="1" x14ac:dyDescent="0.25">
      <c r="A3" s="600" t="s">
        <v>593</v>
      </c>
      <c r="B3" s="601"/>
      <c r="C3" s="602"/>
    </row>
    <row r="4" spans="1:3" ht="21" x14ac:dyDescent="0.5">
      <c r="A4" s="106" t="s">
        <v>1</v>
      </c>
      <c r="B4" s="107" t="s">
        <v>349</v>
      </c>
      <c r="C4" s="108" t="s">
        <v>350</v>
      </c>
    </row>
    <row r="5" spans="1:3" ht="45.75" customHeight="1" x14ac:dyDescent="0.25">
      <c r="A5" s="57">
        <v>1</v>
      </c>
      <c r="B5" s="104" t="s">
        <v>594</v>
      </c>
      <c r="C5" s="205"/>
    </row>
    <row r="6" spans="1:3" ht="45.75" customHeight="1" x14ac:dyDescent="0.25">
      <c r="A6" s="57">
        <v>2</v>
      </c>
      <c r="B6" s="104" t="s">
        <v>595</v>
      </c>
      <c r="C6" s="205"/>
    </row>
    <row r="7" spans="1:3" ht="45.75" customHeight="1" x14ac:dyDescent="0.25">
      <c r="A7" s="57">
        <v>3</v>
      </c>
      <c r="B7" s="105" t="s">
        <v>600</v>
      </c>
      <c r="C7" s="205"/>
    </row>
    <row r="8" spans="1:3" ht="45.75" customHeight="1" x14ac:dyDescent="0.25">
      <c r="A8" s="57">
        <v>4</v>
      </c>
      <c r="B8" s="104" t="s">
        <v>596</v>
      </c>
      <c r="C8" s="205"/>
    </row>
    <row r="9" spans="1:3" ht="45.75" customHeight="1" x14ac:dyDescent="0.25">
      <c r="A9" s="57">
        <v>5</v>
      </c>
      <c r="B9" s="104" t="s">
        <v>597</v>
      </c>
      <c r="C9" s="205"/>
    </row>
    <row r="10" spans="1:3" ht="45.75" customHeight="1" x14ac:dyDescent="0.25">
      <c r="A10" s="57">
        <v>6</v>
      </c>
      <c r="B10" s="104" t="s">
        <v>598</v>
      </c>
      <c r="C10" s="205"/>
    </row>
  </sheetData>
  <sheetProtection algorithmName="SHA-512" hashValue="IzPHFuFv/rdWl5hJ6Dry2TQ2z2HTnIUNK1zT4xX+J2e/8lh3mxnxttw7ovVuIHuL/nyiXCt5dZHw48T4Gf7TiQ==" saltValue="NHxjZ08sD0sdjo1XrjPL2w==" spinCount="100000" sheet="1" formatCells="0"/>
  <mergeCells count="2">
    <mergeCell ref="A1:C2"/>
    <mergeCell ref="A3:C3"/>
  </mergeCells>
  <pageMargins left="0.7" right="0.7" top="0.75" bottom="0.75" header="0.3" footer="0.3"/>
  <pageSetup scale="5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8"/>
  <sheetViews>
    <sheetView rightToLeft="1" view="pageBreakPreview" zoomScale="85" zoomScaleNormal="85" zoomScaleSheetLayoutView="85" workbookViewId="0">
      <selection activeCell="B24" sqref="B24:D24"/>
    </sheetView>
  </sheetViews>
  <sheetFormatPr defaultColWidth="9.140625" defaultRowHeight="15" x14ac:dyDescent="0.25"/>
  <cols>
    <col min="1" max="1" width="7.7109375" customWidth="1"/>
    <col min="2" max="2" width="99.5703125" customWidth="1"/>
    <col min="3" max="3" width="18.28515625" customWidth="1"/>
    <col min="4" max="4" width="46" customWidth="1"/>
    <col min="9" max="9" width="9.140625" hidden="1" customWidth="1"/>
    <col min="10" max="10" width="0" hidden="1" customWidth="1"/>
    <col min="11" max="11" width="56.28515625" hidden="1" customWidth="1"/>
  </cols>
  <sheetData>
    <row r="1" spans="1:15" ht="70.5" customHeight="1" x14ac:dyDescent="0.25">
      <c r="A1" s="603" t="s">
        <v>260</v>
      </c>
      <c r="B1" s="603"/>
      <c r="C1" s="603"/>
      <c r="D1" s="604"/>
      <c r="E1" s="6"/>
      <c r="F1" s="6"/>
      <c r="G1" s="6"/>
      <c r="H1" s="6"/>
      <c r="I1" s="6"/>
      <c r="J1" s="6"/>
      <c r="K1" s="6"/>
      <c r="L1" s="6"/>
      <c r="M1" s="6"/>
      <c r="N1" s="6"/>
      <c r="O1" s="6"/>
    </row>
    <row r="2" spans="1:15" ht="99.75" x14ac:dyDescent="0.25">
      <c r="A2" s="227" t="s">
        <v>1</v>
      </c>
      <c r="B2" s="227" t="s">
        <v>248</v>
      </c>
      <c r="C2" s="228" t="s">
        <v>250</v>
      </c>
      <c r="D2" s="229" t="s">
        <v>251</v>
      </c>
      <c r="K2" s="56" t="s">
        <v>249</v>
      </c>
    </row>
    <row r="3" spans="1:15" ht="27.75" customHeight="1" x14ac:dyDescent="0.6">
      <c r="A3" s="57">
        <v>1</v>
      </c>
      <c r="B3" s="387" t="s">
        <v>714</v>
      </c>
      <c r="C3" s="58"/>
      <c r="D3" s="59"/>
      <c r="F3" s="63"/>
      <c r="I3" s="19" t="s">
        <v>2</v>
      </c>
      <c r="K3" s="60" t="s">
        <v>252</v>
      </c>
    </row>
    <row r="4" spans="1:15" ht="27.75" customHeight="1" x14ac:dyDescent="0.6">
      <c r="A4" s="57">
        <v>2</v>
      </c>
      <c r="B4" s="387" t="s">
        <v>239</v>
      </c>
      <c r="C4" s="58"/>
      <c r="D4" s="59"/>
      <c r="K4" s="60" t="s">
        <v>253</v>
      </c>
    </row>
    <row r="5" spans="1:15" ht="27.75" customHeight="1" x14ac:dyDescent="0.6">
      <c r="A5" s="57">
        <v>3</v>
      </c>
      <c r="B5" s="387" t="s">
        <v>240</v>
      </c>
      <c r="C5" s="58"/>
      <c r="D5" s="59"/>
      <c r="K5" s="60" t="s">
        <v>254</v>
      </c>
    </row>
    <row r="6" spans="1:15" ht="27.75" customHeight="1" x14ac:dyDescent="0.6">
      <c r="A6" s="386">
        <v>4</v>
      </c>
      <c r="B6" s="387" t="s">
        <v>715</v>
      </c>
      <c r="C6" s="58"/>
      <c r="D6" s="59"/>
      <c r="K6" s="61" t="s">
        <v>255</v>
      </c>
    </row>
    <row r="7" spans="1:15" ht="27.75" customHeight="1" x14ac:dyDescent="0.6">
      <c r="A7" s="386">
        <v>5</v>
      </c>
      <c r="B7" s="387" t="s">
        <v>241</v>
      </c>
      <c r="C7" s="58"/>
      <c r="D7" s="59"/>
      <c r="K7" s="62" t="s">
        <v>256</v>
      </c>
    </row>
    <row r="8" spans="1:15" ht="27.75" customHeight="1" x14ac:dyDescent="0.6">
      <c r="A8" s="386">
        <v>6</v>
      </c>
      <c r="B8" s="387" t="s">
        <v>242</v>
      </c>
      <c r="C8" s="58"/>
      <c r="D8" s="59"/>
      <c r="K8" s="62" t="s">
        <v>257</v>
      </c>
    </row>
    <row r="9" spans="1:15" ht="27.75" customHeight="1" x14ac:dyDescent="0.6">
      <c r="A9" s="386">
        <v>7</v>
      </c>
      <c r="B9" s="388" t="s">
        <v>859</v>
      </c>
      <c r="C9" s="58"/>
      <c r="D9" s="59"/>
      <c r="K9" s="60" t="s">
        <v>258</v>
      </c>
    </row>
    <row r="10" spans="1:15" ht="27.75" customHeight="1" x14ac:dyDescent="0.6">
      <c r="A10" s="386">
        <v>8</v>
      </c>
      <c r="B10" s="388" t="s">
        <v>864</v>
      </c>
      <c r="C10" s="58"/>
      <c r="D10" s="59"/>
      <c r="K10" s="390"/>
    </row>
    <row r="11" spans="1:15" ht="27.75" customHeight="1" x14ac:dyDescent="0.6">
      <c r="A11" s="386">
        <v>9</v>
      </c>
      <c r="B11" s="387" t="s">
        <v>243</v>
      </c>
      <c r="C11" s="58"/>
      <c r="D11" s="59"/>
      <c r="K11" t="s">
        <v>259</v>
      </c>
    </row>
    <row r="12" spans="1:15" ht="27.75" customHeight="1" x14ac:dyDescent="0.6">
      <c r="A12" s="386">
        <v>10</v>
      </c>
      <c r="B12" s="388" t="s">
        <v>244</v>
      </c>
      <c r="C12" s="58"/>
      <c r="D12" s="59"/>
      <c r="K12" s="60" t="s">
        <v>49</v>
      </c>
    </row>
    <row r="13" spans="1:15" ht="27.75" customHeight="1" x14ac:dyDescent="0.6">
      <c r="A13" s="386">
        <v>11</v>
      </c>
      <c r="B13" s="388" t="s">
        <v>865</v>
      </c>
      <c r="C13" s="58"/>
      <c r="D13" s="59"/>
      <c r="K13" s="390"/>
    </row>
    <row r="14" spans="1:15" ht="27.75" customHeight="1" x14ac:dyDescent="0.6">
      <c r="A14" s="386">
        <v>12</v>
      </c>
      <c r="B14" s="387" t="s">
        <v>245</v>
      </c>
      <c r="C14" s="58"/>
      <c r="D14" s="59"/>
    </row>
    <row r="15" spans="1:15" ht="27.75" customHeight="1" x14ac:dyDescent="0.6">
      <c r="A15" s="386">
        <v>13</v>
      </c>
      <c r="B15" s="388" t="s">
        <v>876</v>
      </c>
      <c r="C15" s="58"/>
      <c r="D15" s="59"/>
    </row>
    <row r="16" spans="1:15" ht="27.75" customHeight="1" x14ac:dyDescent="0.6">
      <c r="A16" s="386">
        <v>14</v>
      </c>
      <c r="B16" s="388" t="s">
        <v>860</v>
      </c>
      <c r="C16" s="58"/>
      <c r="D16" s="59"/>
    </row>
    <row r="17" spans="1:4" ht="27.75" customHeight="1" x14ac:dyDescent="0.6">
      <c r="A17" s="386">
        <v>16</v>
      </c>
      <c r="B17" s="387" t="s">
        <v>246</v>
      </c>
      <c r="C17" s="58"/>
      <c r="D17" s="59"/>
    </row>
    <row r="18" spans="1:4" ht="27.75" customHeight="1" x14ac:dyDescent="0.6">
      <c r="A18" s="386">
        <v>17</v>
      </c>
      <c r="B18" s="387" t="s">
        <v>247</v>
      </c>
      <c r="C18" s="58"/>
      <c r="D18" s="59"/>
    </row>
    <row r="19" spans="1:4" ht="27.75" customHeight="1" x14ac:dyDescent="0.6">
      <c r="A19" s="386">
        <v>18</v>
      </c>
      <c r="B19" s="389" t="s">
        <v>858</v>
      </c>
      <c r="C19" s="58"/>
      <c r="D19" s="59"/>
    </row>
    <row r="20" spans="1:4" ht="27.75" customHeight="1" x14ac:dyDescent="0.6">
      <c r="A20" s="386">
        <v>19</v>
      </c>
      <c r="B20" s="389" t="s">
        <v>877</v>
      </c>
      <c r="C20" s="58"/>
      <c r="D20" s="59"/>
    </row>
    <row r="21" spans="1:4" ht="27.75" customHeight="1" x14ac:dyDescent="0.6">
      <c r="A21" s="386">
        <v>20</v>
      </c>
      <c r="B21" s="389" t="s">
        <v>861</v>
      </c>
      <c r="C21" s="58"/>
      <c r="D21" s="59"/>
    </row>
    <row r="22" spans="1:4" ht="27.75" customHeight="1" x14ac:dyDescent="0.6">
      <c r="A22" s="386">
        <v>21</v>
      </c>
      <c r="B22" s="389" t="s">
        <v>862</v>
      </c>
      <c r="C22" s="58"/>
      <c r="D22" s="59"/>
    </row>
    <row r="23" spans="1:4" ht="27.75" customHeight="1" x14ac:dyDescent="0.6">
      <c r="A23" s="386">
        <v>22</v>
      </c>
      <c r="B23" s="389" t="s">
        <v>863</v>
      </c>
      <c r="C23" s="58"/>
      <c r="D23" s="59"/>
    </row>
    <row r="24" spans="1:4" ht="90.75" customHeight="1" x14ac:dyDescent="0.25">
      <c r="A24" s="230"/>
      <c r="B24" s="605" t="s">
        <v>880</v>
      </c>
      <c r="C24" s="606"/>
      <c r="D24" s="607"/>
    </row>
    <row r="28" spans="1:4" x14ac:dyDescent="0.25">
      <c r="B28" s="91"/>
    </row>
  </sheetData>
  <sheetProtection algorithmName="SHA-512" hashValue="Ltp9l8B6Fv2+RaXM8x7gF736ToWso7PQIrdomy2ZB+SEXxLwQVJvkH1j6EXObFi8xHJ0PAI92G/UjE+vXyRTvQ==" saltValue="LVDUjWJryBPPIv2cCpbevA==" spinCount="100000" sheet="1" formatCells="0"/>
  <mergeCells count="2">
    <mergeCell ref="A1:D1"/>
    <mergeCell ref="B24:D24"/>
  </mergeCells>
  <dataValidations count="1">
    <dataValidation type="list" allowBlank="1" showInputMessage="1" showErrorMessage="1" sqref="C3:C23">
      <formula1>"بلی,خیر"</formula1>
    </dataValidation>
  </dataValidations>
  <pageMargins left="0.7" right="0.7" top="0.75" bottom="0.75" header="0.3" footer="0.3"/>
  <pageSetup paperSize="9" scale="5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1"/>
  <sheetViews>
    <sheetView rightToLeft="1" view="pageBreakPreview" zoomScaleNormal="100" zoomScaleSheetLayoutView="100" workbookViewId="0">
      <selection activeCell="D7" sqref="D7:F7"/>
    </sheetView>
  </sheetViews>
  <sheetFormatPr defaultRowHeight="15" x14ac:dyDescent="0.25"/>
  <cols>
    <col min="1" max="9" width="19.5703125" customWidth="1"/>
  </cols>
  <sheetData>
    <row r="1" spans="1:9" ht="32.25" customHeight="1" x14ac:dyDescent="0.25">
      <c r="A1" s="611" t="s">
        <v>272</v>
      </c>
      <c r="B1" s="611"/>
      <c r="C1" s="611"/>
      <c r="D1" s="611" t="s">
        <v>273</v>
      </c>
      <c r="E1" s="611"/>
      <c r="F1" s="611"/>
      <c r="G1" s="611" t="s">
        <v>274</v>
      </c>
      <c r="H1" s="611"/>
      <c r="I1" s="611"/>
    </row>
    <row r="2" spans="1:9" ht="32.25" customHeight="1" x14ac:dyDescent="0.25">
      <c r="A2" s="609" t="s">
        <v>275</v>
      </c>
      <c r="B2" s="609"/>
      <c r="C2" s="609"/>
      <c r="D2" s="609" t="s">
        <v>276</v>
      </c>
      <c r="E2" s="609"/>
      <c r="F2" s="609"/>
      <c r="G2" s="609" t="s">
        <v>277</v>
      </c>
      <c r="H2" s="609"/>
      <c r="I2" s="609"/>
    </row>
    <row r="3" spans="1:9" ht="32.25" customHeight="1" x14ac:dyDescent="0.25">
      <c r="A3" s="609" t="s">
        <v>278</v>
      </c>
      <c r="B3" s="609"/>
      <c r="C3" s="609"/>
      <c r="D3" s="609" t="s">
        <v>279</v>
      </c>
      <c r="E3" s="609"/>
      <c r="F3" s="609"/>
      <c r="G3" s="609" t="s">
        <v>280</v>
      </c>
      <c r="H3" s="609"/>
      <c r="I3" s="609"/>
    </row>
    <row r="4" spans="1:9" ht="32.25" customHeight="1" x14ac:dyDescent="0.25">
      <c r="A4" s="609" t="s">
        <v>281</v>
      </c>
      <c r="B4" s="609"/>
      <c r="C4" s="609"/>
      <c r="D4" s="609" t="s">
        <v>282</v>
      </c>
      <c r="E4" s="609"/>
      <c r="F4" s="609"/>
      <c r="G4" s="609" t="s">
        <v>283</v>
      </c>
      <c r="H4" s="609"/>
      <c r="I4" s="609"/>
    </row>
    <row r="5" spans="1:9" ht="32.25" customHeight="1" x14ac:dyDescent="0.25">
      <c r="A5" s="609" t="s">
        <v>284</v>
      </c>
      <c r="B5" s="609"/>
      <c r="C5" s="609"/>
      <c r="D5" s="609" t="s">
        <v>285</v>
      </c>
      <c r="E5" s="609"/>
      <c r="F5" s="609"/>
      <c r="G5" s="609" t="s">
        <v>286</v>
      </c>
      <c r="H5" s="609"/>
      <c r="I5" s="609"/>
    </row>
    <row r="6" spans="1:9" ht="32.25" customHeight="1" x14ac:dyDescent="0.25">
      <c r="A6" s="609" t="s">
        <v>287</v>
      </c>
      <c r="B6" s="609"/>
      <c r="C6" s="609"/>
      <c r="D6" s="609" t="s">
        <v>303</v>
      </c>
      <c r="E6" s="609"/>
      <c r="F6" s="609"/>
      <c r="G6" s="609" t="s">
        <v>288</v>
      </c>
      <c r="H6" s="609"/>
      <c r="I6" s="609"/>
    </row>
    <row r="7" spans="1:9" ht="32.25" customHeight="1" x14ac:dyDescent="0.25">
      <c r="A7" s="609" t="s">
        <v>289</v>
      </c>
      <c r="B7" s="609"/>
      <c r="C7" s="609"/>
      <c r="D7" s="609" t="s">
        <v>290</v>
      </c>
      <c r="E7" s="609"/>
      <c r="F7" s="609"/>
      <c r="G7" s="609" t="s">
        <v>291</v>
      </c>
      <c r="H7" s="609"/>
      <c r="I7" s="609"/>
    </row>
    <row r="8" spans="1:9" ht="32.25" customHeight="1" x14ac:dyDescent="0.25">
      <c r="A8" s="609" t="s">
        <v>292</v>
      </c>
      <c r="B8" s="609"/>
      <c r="C8" s="609"/>
      <c r="D8" s="609" t="s">
        <v>293</v>
      </c>
      <c r="E8" s="609"/>
      <c r="F8" s="609"/>
      <c r="G8" s="609" t="s">
        <v>294</v>
      </c>
      <c r="H8" s="609"/>
      <c r="I8" s="609"/>
    </row>
    <row r="9" spans="1:9" ht="32.25" customHeight="1" x14ac:dyDescent="0.25">
      <c r="A9" s="609" t="s">
        <v>295</v>
      </c>
      <c r="B9" s="609"/>
      <c r="C9" s="609"/>
      <c r="D9" s="609" t="s">
        <v>296</v>
      </c>
      <c r="E9" s="609"/>
      <c r="F9" s="609"/>
      <c r="G9" s="609" t="s">
        <v>297</v>
      </c>
      <c r="H9" s="609"/>
      <c r="I9" s="609"/>
    </row>
    <row r="10" spans="1:9" ht="32.25" customHeight="1" x14ac:dyDescent="0.25">
      <c r="A10" s="609" t="s">
        <v>298</v>
      </c>
      <c r="B10" s="609"/>
      <c r="C10" s="609"/>
      <c r="D10" s="609" t="s">
        <v>299</v>
      </c>
      <c r="E10" s="609"/>
      <c r="F10" s="609"/>
      <c r="G10" s="609" t="s">
        <v>300</v>
      </c>
      <c r="H10" s="609"/>
      <c r="I10" s="609"/>
    </row>
    <row r="11" spans="1:9" ht="32.25" customHeight="1" x14ac:dyDescent="0.25">
      <c r="A11" s="608" t="s">
        <v>301</v>
      </c>
      <c r="B11" s="608"/>
      <c r="C11" s="608"/>
      <c r="D11" s="609" t="s">
        <v>302</v>
      </c>
      <c r="E11" s="609"/>
      <c r="F11" s="609"/>
      <c r="G11" s="608" t="s">
        <v>301</v>
      </c>
      <c r="H11" s="610"/>
      <c r="I11" s="610"/>
    </row>
  </sheetData>
  <mergeCells count="33">
    <mergeCell ref="A1:C1"/>
    <mergeCell ref="D1:F1"/>
    <mergeCell ref="G1:I1"/>
    <mergeCell ref="A2:C2"/>
    <mergeCell ref="D2:F2"/>
    <mergeCell ref="G2:I2"/>
    <mergeCell ref="A3:C3"/>
    <mergeCell ref="D3:F3"/>
    <mergeCell ref="G3:I3"/>
    <mergeCell ref="A4:C4"/>
    <mergeCell ref="D4:F4"/>
    <mergeCell ref="G4:I4"/>
    <mergeCell ref="A5:C5"/>
    <mergeCell ref="D5:F5"/>
    <mergeCell ref="G5:I5"/>
    <mergeCell ref="A6:C6"/>
    <mergeCell ref="D6:F6"/>
    <mergeCell ref="G6:I6"/>
    <mergeCell ref="A7:C7"/>
    <mergeCell ref="D7:F7"/>
    <mergeCell ref="G7:I7"/>
    <mergeCell ref="A8:C8"/>
    <mergeCell ref="D8:F8"/>
    <mergeCell ref="G8:I8"/>
    <mergeCell ref="A11:C11"/>
    <mergeCell ref="D11:F11"/>
    <mergeCell ref="G11:I11"/>
    <mergeCell ref="A9:C9"/>
    <mergeCell ref="D9:F9"/>
    <mergeCell ref="G9:I9"/>
    <mergeCell ref="A10:C10"/>
    <mergeCell ref="D10:F10"/>
    <mergeCell ref="G10:I10"/>
  </mergeCells>
  <pageMargins left="0.7" right="0.7" top="0.75" bottom="0.75" header="0.3" footer="0.3"/>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J1002"/>
  <sheetViews>
    <sheetView rightToLeft="1" zoomScale="80" zoomScaleNormal="80" workbookViewId="0">
      <selection activeCell="C7" sqref="C7"/>
    </sheetView>
  </sheetViews>
  <sheetFormatPr defaultColWidth="9.140625" defaultRowHeight="18.75" x14ac:dyDescent="0.25"/>
  <cols>
    <col min="1" max="1" width="4.5703125" style="34" bestFit="1" customWidth="1"/>
    <col min="2" max="2" width="21.85546875" style="34" customWidth="1"/>
    <col min="3" max="3" width="23.42578125" style="34" customWidth="1"/>
    <col min="4" max="4" width="7.85546875" customWidth="1"/>
    <col min="5" max="7" width="7.85546875" style="31" customWidth="1"/>
    <col min="8" max="12" width="18" style="34" customWidth="1"/>
    <col min="13" max="13" width="8.85546875" style="34" customWidth="1"/>
    <col min="14" max="18" width="5.5703125" style="34" customWidth="1"/>
    <col min="19" max="19" width="9.140625" style="34"/>
    <col min="20" max="23" width="7.28515625" style="34" customWidth="1"/>
    <col min="24" max="31" width="9.140625" style="34"/>
    <col min="32" max="34" width="15.42578125" style="8" customWidth="1"/>
    <col min="35" max="35" width="10.28515625" style="79" bestFit="1" customWidth="1"/>
    <col min="36" max="16384" width="9.140625" style="34"/>
  </cols>
  <sheetData>
    <row r="1" spans="1:36" ht="19.5" customHeight="1" x14ac:dyDescent="0.25">
      <c r="A1" s="614" t="s">
        <v>1</v>
      </c>
      <c r="B1" s="613" t="s">
        <v>361</v>
      </c>
      <c r="C1" s="613" t="s">
        <v>366</v>
      </c>
      <c r="D1" s="615" t="s">
        <v>355</v>
      </c>
      <c r="E1" s="612" t="s">
        <v>356</v>
      </c>
      <c r="F1" s="612" t="s">
        <v>357</v>
      </c>
      <c r="G1" s="612" t="s">
        <v>358</v>
      </c>
      <c r="H1" s="616" t="s">
        <v>362</v>
      </c>
      <c r="I1" s="616" t="s">
        <v>363</v>
      </c>
      <c r="J1" s="616" t="s">
        <v>364</v>
      </c>
      <c r="K1" s="616" t="s">
        <v>263</v>
      </c>
      <c r="L1" s="616" t="s">
        <v>365</v>
      </c>
      <c r="M1" s="616" t="s">
        <v>374</v>
      </c>
      <c r="N1" s="618" t="s">
        <v>367</v>
      </c>
      <c r="O1" s="618"/>
      <c r="P1" s="618"/>
      <c r="Q1" s="618"/>
      <c r="R1" s="618"/>
      <c r="S1" s="619" t="s">
        <v>373</v>
      </c>
      <c r="T1" s="620" t="s">
        <v>355</v>
      </c>
      <c r="U1" s="621" t="s">
        <v>356</v>
      </c>
      <c r="V1" s="621" t="s">
        <v>357</v>
      </c>
      <c r="W1" s="621" t="s">
        <v>358</v>
      </c>
      <c r="X1" s="623" t="s">
        <v>707</v>
      </c>
      <c r="Y1" s="624" t="s">
        <v>365</v>
      </c>
      <c r="AC1" s="617" t="s">
        <v>716</v>
      </c>
      <c r="AD1" s="617" t="s">
        <v>717</v>
      </c>
      <c r="AF1" s="617" t="s">
        <v>354</v>
      </c>
      <c r="AG1" s="617" t="s">
        <v>353</v>
      </c>
      <c r="AH1" s="617" t="s">
        <v>351</v>
      </c>
      <c r="AI1" s="622" t="s">
        <v>359</v>
      </c>
      <c r="AJ1" s="617" t="s">
        <v>360</v>
      </c>
    </row>
    <row r="2" spans="1:36" ht="19.5" customHeight="1" x14ac:dyDescent="0.25">
      <c r="A2" s="614"/>
      <c r="B2" s="613"/>
      <c r="C2" s="613"/>
      <c r="D2" s="615"/>
      <c r="E2" s="612"/>
      <c r="F2" s="612"/>
      <c r="G2" s="612"/>
      <c r="H2" s="616"/>
      <c r="I2" s="616"/>
      <c r="J2" s="616"/>
      <c r="K2" s="616"/>
      <c r="L2" s="616"/>
      <c r="M2" s="616"/>
      <c r="N2" s="85" t="s">
        <v>368</v>
      </c>
      <c r="O2" s="85" t="s">
        <v>369</v>
      </c>
      <c r="P2" s="85" t="s">
        <v>370</v>
      </c>
      <c r="Q2" s="85" t="s">
        <v>371</v>
      </c>
      <c r="R2" s="85" t="s">
        <v>372</v>
      </c>
      <c r="S2" s="619"/>
      <c r="T2" s="620"/>
      <c r="U2" s="621"/>
      <c r="V2" s="621"/>
      <c r="W2" s="621"/>
      <c r="X2" s="623"/>
      <c r="Y2" s="624"/>
      <c r="AC2" s="617"/>
      <c r="AD2" s="617"/>
      <c r="AF2" s="617"/>
      <c r="AG2" s="617"/>
      <c r="AH2" s="617"/>
      <c r="AI2" s="622"/>
      <c r="AJ2" s="617"/>
    </row>
    <row r="3" spans="1:36" x14ac:dyDescent="0.45">
      <c r="A3" s="84">
        <v>1</v>
      </c>
      <c r="B3" s="379">
        <f>'6-اطلاعات کلیه محصولات - خدمات'!B3</f>
        <v>0</v>
      </c>
      <c r="C3" s="379">
        <f>'6-اطلاعات کلیه محصولات - خدمات'!D3</f>
        <v>0</v>
      </c>
      <c r="D3" s="19"/>
      <c r="E3" s="77"/>
      <c r="F3" s="77"/>
      <c r="G3" s="77"/>
      <c r="H3" s="378"/>
      <c r="I3" s="378"/>
      <c r="J3" s="378"/>
      <c r="K3" s="378"/>
      <c r="L3" s="378"/>
      <c r="M3" s="379">
        <f t="shared" ref="M3:M67" si="0">IF(C3="فرعی",1,IF(C3="اصلی ( بر اساس زمینه فعالیت)",3,0))</f>
        <v>0</v>
      </c>
      <c r="N3" s="57" t="str">
        <f>IF(H3="Hi-Tec",1,IF(H3="medium/Hi-Tec",0.8,IF(H3="medium/Low",0.6,IF(H3="Low",0.4,"0"))))</f>
        <v>0</v>
      </c>
      <c r="O3" s="57" t="str">
        <f>IF(I3="زیاد",1,IF(I3="متوسط به بالا",0.8,IF(I3="متوسط به پایین",0.6,IF(I3="کم",0.4,"0"))))</f>
        <v>0</v>
      </c>
      <c r="P3" s="57" t="str">
        <f>IF(J3="زیاد",1,IF(J3="متوسط به بالا",0.8,IF(J3="متوسط به پایین",0.6,IF(J3="کم",0.4,"0"))))</f>
        <v>0</v>
      </c>
      <c r="Q3" s="57" t="str">
        <f>IF(K3="تحقیق و توسعه داخلی",1,IF(K3="مهندسی معکوس",0.8,IF(K3="انتقال فناوری",0.6,IF(K3="مونتاژ و کپی کاری",0.4,"0"))))</f>
        <v>0</v>
      </c>
      <c r="R3" s="57" t="str">
        <f>IF(L3="جدید در سطح بین المللی",1,IF(L3="جدید در سطح ملی",0.8,IF(L3="جدید در سطح شرکت",0.6,IF(L3="نوآوری و تغییرات عمده در محصولات فعلی",0.4,"0.2"))))</f>
        <v>0.2</v>
      </c>
      <c r="S3" s="86">
        <f>SUM(N3:R3)/5*M3</f>
        <v>0</v>
      </c>
      <c r="T3" s="57">
        <f>M3*D3</f>
        <v>0</v>
      </c>
      <c r="U3" s="57">
        <f>M3*E3</f>
        <v>0</v>
      </c>
      <c r="V3" s="57">
        <f>M3*F3</f>
        <v>0</v>
      </c>
      <c r="W3" s="57">
        <f>M3*G3</f>
        <v>0</v>
      </c>
      <c r="X3" s="34" t="str">
        <f>IF('6-اطلاعات کلیه محصولات - خدمات'!$N3="جدید",'6-اطلاعات کلیه محصولات - خدمات'!$B3,"")</f>
        <v/>
      </c>
      <c r="Y3" s="34" t="str">
        <f>IF('6-اطلاعات کلیه محصولات - خدمات'!$O3="دارد",'6-اطلاعات کلیه محصولات - خدمات'!$B3,"")</f>
        <v/>
      </c>
      <c r="AC3" s="34">
        <f>IF('6-اطلاعات کلیه محصولات - خدمات'!C3="دارد",'6-اطلاعات کلیه محصولات - خدمات'!Q3,0)</f>
        <v>0</v>
      </c>
      <c r="AD3" s="34">
        <f>1403-'5-اطلاعات کلیه پرسنل'!E3:E1000</f>
        <v>1403</v>
      </c>
      <c r="AF3" s="55">
        <f>IF('5-اطلاعات کلیه پرسنل'!H3=option!$C$15,IF('5-اطلاعات کلیه پرسنل'!L3="دارد",'5-اطلاعات کلیه پرسنل'!M3/12*'5-اطلاعات کلیه پرسنل'!I3,'5-اطلاعات کلیه پرسنل'!N3/2000*'5-اطلاعات کلیه پرسنل'!I3),0)+IF('5-اطلاعات کلیه پرسنل'!J3=option!$C$15,IF('5-اطلاعات کلیه پرسنل'!L3="دارد",'5-اطلاعات کلیه پرسنل'!M3/12*'5-اطلاعات کلیه پرسنل'!K3,'5-اطلاعات کلیه پرسنل'!N3/2000*'5-اطلاعات کلیه پرسنل'!K3),0)</f>
        <v>0</v>
      </c>
      <c r="AG3" s="55">
        <f>IF('5-اطلاعات کلیه پرسنل'!H3=option!$C$11,IF('5-اطلاعات کلیه پرسنل'!L3="دارد",'5-اطلاعات کلیه پرسنل'!M3*'5-اطلاعات کلیه پرسنل'!I3/12*44,'5-اطلاعات کلیه پرسنل'!I3*'5-اطلاعات کلیه پرسنل'!N3/52),0)+IF('5-اطلاعات کلیه پرسنل'!J3=option!$C$11,IF('5-اطلاعات کلیه پرسنل'!L3="دارد",'5-اطلاعات کلیه پرسنل'!M3*'5-اطلاعات کلیه پرسنل'!K3/12*44,'5-اطلاعات کلیه پرسنل'!K3*'5-اطلاعات کلیه پرسنل'!N3/52),0)</f>
        <v>0</v>
      </c>
      <c r="AH3" s="33">
        <f>IF('5-اطلاعات کلیه پرسنل'!P3="دکتری",1,IF('5-اطلاعات کلیه پرسنل'!P3="فوق لیسانس",0.8,IF('5-اطلاعات کلیه پرسنل'!P3="لیسانس",0.6,IF('5-اطلاعات کلیه پرسنل'!P3="فوق دیپلم",0.3,IF('5-اطلاعات کلیه پرسنل'!P3="",0,0.1)))))</f>
        <v>0</v>
      </c>
      <c r="AI3" s="81">
        <f>IF('5-اطلاعات کلیه پرسنل'!L3="دارد",'5-اطلاعات کلیه پرسنل'!M3/12,'5-اطلاعات کلیه پرسنل'!N3/2000)</f>
        <v>0</v>
      </c>
      <c r="AJ3" s="80">
        <f t="shared" ref="AJ3:AJ34" si="1">AI3*AH3</f>
        <v>0</v>
      </c>
    </row>
    <row r="4" spans="1:36" x14ac:dyDescent="0.45">
      <c r="A4" s="84">
        <v>2</v>
      </c>
      <c r="B4" s="57">
        <f>'6-اطلاعات کلیه محصولات - خدمات'!B4</f>
        <v>0</v>
      </c>
      <c r="C4" s="57">
        <f>'6-اطلاعات کلیه محصولات - خدمات'!D4</f>
        <v>0</v>
      </c>
      <c r="D4" s="19"/>
      <c r="E4" s="77"/>
      <c r="F4" s="77"/>
      <c r="G4" s="77"/>
      <c r="H4" s="57"/>
      <c r="I4" s="57"/>
      <c r="J4" s="57"/>
      <c r="K4" s="57"/>
      <c r="L4" s="57"/>
      <c r="M4" s="57">
        <f t="shared" si="0"/>
        <v>0</v>
      </c>
      <c r="N4" s="57" t="str">
        <f t="shared" ref="N4:N67" si="2">IF(H4="Hi-Tec",1,IF(H4="medium/Hi-Tec",0.8,IF(H4="medium/Low",0.6,IF(H4="Low",0.4,"0"))))</f>
        <v>0</v>
      </c>
      <c r="O4" s="57" t="str">
        <f t="shared" ref="O4:O67" si="3">IF(I4="زیاد",1,IF(I4="متوسط به بالا",0.8,IF(I4="متوسط به پایین",0.6,IF(I4="کم",0.4,"0"))))</f>
        <v>0</v>
      </c>
      <c r="P4" s="57" t="str">
        <f t="shared" ref="P4:P67" si="4">IF(J4="زیاد",1,IF(J4="متوسط به بالا",0.8,IF(J4="متوسط به پایین",0.6,IF(J4="کم",0.4,"0"))))</f>
        <v>0</v>
      </c>
      <c r="Q4" s="57" t="str">
        <f t="shared" ref="Q4:Q67" si="5">IF(K4="تحقیق و توسعه داخلی",1,IF(K4="مهندسی معکوس",0.8,IF(K4="انتقال فناوری",0.6,IF(K4="مونتاژ و کپی کاری",0.4,"0"))))</f>
        <v>0</v>
      </c>
      <c r="R4" s="57" t="str">
        <f t="shared" ref="R4:R67" si="6">IF(L4="جدید در سطح بین المللی",1,IF(L4="جدید در سطح ملی",0.8,IF(L4="جدید در سطح شرکت",0.6,IF(L4="نوآوری و تغییرات عمده در محصولات فعلی",0.4,"0.2"))))</f>
        <v>0.2</v>
      </c>
      <c r="S4" s="86">
        <f t="shared" ref="S4:S67" si="7">SUM(N4:R4)/5*M4</f>
        <v>0</v>
      </c>
      <c r="T4" s="57">
        <f t="shared" ref="T4:T67" si="8">M4*D4</f>
        <v>0</v>
      </c>
      <c r="U4" s="57">
        <f t="shared" ref="U4:U67" si="9">M4*E4</f>
        <v>0</v>
      </c>
      <c r="V4" s="57">
        <f t="shared" ref="V4:V67" si="10">M4*F4</f>
        <v>0</v>
      </c>
      <c r="W4" s="57">
        <f t="shared" ref="W4:W67" si="11">M4*G4</f>
        <v>0</v>
      </c>
      <c r="X4" s="34" t="str">
        <f>IF('6-اطلاعات کلیه محصولات - خدمات'!$N4="جدید",'6-اطلاعات کلیه محصولات - خدمات'!$B4,"")</f>
        <v/>
      </c>
      <c r="Y4" s="34" t="str">
        <f>IF('6-اطلاعات کلیه محصولات - خدمات'!$O4="دارد",'6-اطلاعات کلیه محصولات - خدمات'!$B4,"")</f>
        <v/>
      </c>
      <c r="AC4" s="34">
        <f>IF('6-اطلاعات کلیه محصولات - خدمات'!C4="دارد",'6-اطلاعات کلیه محصولات - خدمات'!Q4,0)</f>
        <v>0</v>
      </c>
      <c r="AD4" s="34">
        <f>1403-'5-اطلاعات کلیه پرسنل'!E4:E1001</f>
        <v>1403</v>
      </c>
      <c r="AF4" s="55">
        <f>IF('5-اطلاعات کلیه پرسنل'!H4=option!$C$15,IF('5-اطلاعات کلیه پرسنل'!L4="دارد",'5-اطلاعات کلیه پرسنل'!M4/12*'5-اطلاعات کلیه پرسنل'!I4,'5-اطلاعات کلیه پرسنل'!N4/2000*'5-اطلاعات کلیه پرسنل'!I4),0)+IF('5-اطلاعات کلیه پرسنل'!J4=option!$C$15,IF('5-اطلاعات کلیه پرسنل'!L4="دارد",'5-اطلاعات کلیه پرسنل'!M4/12*'5-اطلاعات کلیه پرسنل'!K4,'5-اطلاعات کلیه پرسنل'!N4/2000*'5-اطلاعات کلیه پرسنل'!K4),0)</f>
        <v>0</v>
      </c>
      <c r="AG4" s="55">
        <f>IF('5-اطلاعات کلیه پرسنل'!H4=option!$C$11,IF('5-اطلاعات کلیه پرسنل'!L4="دارد",'5-اطلاعات کلیه پرسنل'!M4*'5-اطلاعات کلیه پرسنل'!I4/12*40,'5-اطلاعات کلیه پرسنل'!I4*'5-اطلاعات کلیه پرسنل'!N4/52),0)+IF('5-اطلاعات کلیه پرسنل'!J4=option!$C$11,IF('5-اطلاعات کلیه پرسنل'!L4="دارد",'5-اطلاعات کلیه پرسنل'!M4*'5-اطلاعات کلیه پرسنل'!K4/12*40,'5-اطلاعات کلیه پرسنل'!K4*'5-اطلاعات کلیه پرسنل'!N4/52),0)</f>
        <v>0</v>
      </c>
      <c r="AH4" s="33">
        <f>IF('5-اطلاعات کلیه پرسنل'!P4="دکتری",1,IF('5-اطلاعات کلیه پرسنل'!P4="فوق لیسانس",0.8,IF('5-اطلاعات کلیه پرسنل'!P4="لیسانس",0.6,IF('5-اطلاعات کلیه پرسنل'!P4="فوق دیپلم",0.3,IF('5-اطلاعات کلیه پرسنل'!P4="",0,0.1)))))</f>
        <v>0</v>
      </c>
      <c r="AI4" s="81">
        <f>IF('5-اطلاعات کلیه پرسنل'!L4="دارد",'5-اطلاعات کلیه پرسنل'!M4/12,'5-اطلاعات کلیه پرسنل'!N4/2000)</f>
        <v>0</v>
      </c>
      <c r="AJ4" s="80">
        <f t="shared" si="1"/>
        <v>0</v>
      </c>
    </row>
    <row r="5" spans="1:36" x14ac:dyDescent="0.45">
      <c r="A5" s="84">
        <v>3</v>
      </c>
      <c r="B5" s="57">
        <f>'6-اطلاعات کلیه محصولات - خدمات'!B5</f>
        <v>0</v>
      </c>
      <c r="C5" s="57">
        <f>'6-اطلاعات کلیه محصولات - خدمات'!D5</f>
        <v>0</v>
      </c>
      <c r="D5" s="19"/>
      <c r="E5" s="77"/>
      <c r="F5" s="77"/>
      <c r="G5" s="77"/>
      <c r="H5" s="57"/>
      <c r="I5" s="57"/>
      <c r="J5" s="57"/>
      <c r="K5" s="57"/>
      <c r="L5" s="57"/>
      <c r="M5" s="57">
        <f t="shared" si="0"/>
        <v>0</v>
      </c>
      <c r="N5" s="57" t="str">
        <f t="shared" si="2"/>
        <v>0</v>
      </c>
      <c r="O5" s="57" t="str">
        <f t="shared" si="3"/>
        <v>0</v>
      </c>
      <c r="P5" s="57" t="str">
        <f t="shared" si="4"/>
        <v>0</v>
      </c>
      <c r="Q5" s="57" t="str">
        <f t="shared" si="5"/>
        <v>0</v>
      </c>
      <c r="R5" s="57" t="str">
        <f t="shared" si="6"/>
        <v>0.2</v>
      </c>
      <c r="S5" s="86">
        <f t="shared" si="7"/>
        <v>0</v>
      </c>
      <c r="T5" s="57">
        <f t="shared" si="8"/>
        <v>0</v>
      </c>
      <c r="U5" s="57">
        <f t="shared" si="9"/>
        <v>0</v>
      </c>
      <c r="V5" s="57">
        <f t="shared" si="10"/>
        <v>0</v>
      </c>
      <c r="W5" s="57">
        <f t="shared" si="11"/>
        <v>0</v>
      </c>
      <c r="X5" s="34" t="str">
        <f>IF('6-اطلاعات کلیه محصولات - خدمات'!$N5="جدید",'6-اطلاعات کلیه محصولات - خدمات'!$B5,"")</f>
        <v/>
      </c>
      <c r="Y5" s="34" t="str">
        <f>IF('6-اطلاعات کلیه محصولات - خدمات'!$O5="دارد",'6-اطلاعات کلیه محصولات - خدمات'!$B5,"")</f>
        <v/>
      </c>
      <c r="AC5" s="34">
        <f>IF('6-اطلاعات کلیه محصولات - خدمات'!C5="دارد",'6-اطلاعات کلیه محصولات - خدمات'!Q5,0)</f>
        <v>0</v>
      </c>
      <c r="AD5" s="34">
        <f>1403-'5-اطلاعات کلیه پرسنل'!E5:E1002</f>
        <v>1403</v>
      </c>
      <c r="AF5" s="55">
        <f>IF('5-اطلاعات کلیه پرسنل'!H5=option!$C$15,IF('5-اطلاعات کلیه پرسنل'!L5="دارد",'5-اطلاعات کلیه پرسنل'!M5/12*'5-اطلاعات کلیه پرسنل'!I5,'5-اطلاعات کلیه پرسنل'!N5/2000*'5-اطلاعات کلیه پرسنل'!I5),0)+IF('5-اطلاعات کلیه پرسنل'!J5=option!$C$15,IF('5-اطلاعات کلیه پرسنل'!L5="دارد",'5-اطلاعات کلیه پرسنل'!M5/12*'5-اطلاعات کلیه پرسنل'!K5,'5-اطلاعات کلیه پرسنل'!N5/2000*'5-اطلاعات کلیه پرسنل'!K5),0)</f>
        <v>0</v>
      </c>
      <c r="AG5" s="55">
        <f>IF('5-اطلاعات کلیه پرسنل'!H5=option!$C$11,IF('5-اطلاعات کلیه پرسنل'!L5="دارد",'5-اطلاعات کلیه پرسنل'!M5*'5-اطلاعات کلیه پرسنل'!I5/12*40,'5-اطلاعات کلیه پرسنل'!I5*'5-اطلاعات کلیه پرسنل'!N5/52),0)+IF('5-اطلاعات کلیه پرسنل'!J5=option!$C$11,IF('5-اطلاعات کلیه پرسنل'!L5="دارد",'5-اطلاعات کلیه پرسنل'!M5*'5-اطلاعات کلیه پرسنل'!K5/12*40,'5-اطلاعات کلیه پرسنل'!K5*'5-اطلاعات کلیه پرسنل'!N5/52),0)</f>
        <v>0</v>
      </c>
      <c r="AH5" s="33">
        <f>IF('5-اطلاعات کلیه پرسنل'!P5="دکتری",1,IF('5-اطلاعات کلیه پرسنل'!P5="فوق لیسانس",0.8,IF('5-اطلاعات کلیه پرسنل'!P5="لیسانس",0.6,IF('5-اطلاعات کلیه پرسنل'!P5="فوق دیپلم",0.3,IF('5-اطلاعات کلیه پرسنل'!P5="",0,0.1)))))</f>
        <v>0</v>
      </c>
      <c r="AI5" s="81">
        <f>IF('5-اطلاعات کلیه پرسنل'!L5="دارد",'5-اطلاعات کلیه پرسنل'!M5/12,'5-اطلاعات کلیه پرسنل'!N5/2000)</f>
        <v>0</v>
      </c>
      <c r="AJ5" s="80">
        <f t="shared" si="1"/>
        <v>0</v>
      </c>
    </row>
    <row r="6" spans="1:36" x14ac:dyDescent="0.45">
      <c r="A6" s="84">
        <v>4</v>
      </c>
      <c r="B6" s="57">
        <f>'6-اطلاعات کلیه محصولات - خدمات'!B6</f>
        <v>0</v>
      </c>
      <c r="C6" s="57">
        <f>'6-اطلاعات کلیه محصولات - خدمات'!D6</f>
        <v>0</v>
      </c>
      <c r="D6" s="19"/>
      <c r="E6" s="77"/>
      <c r="F6" s="77"/>
      <c r="G6" s="77"/>
      <c r="H6" s="57"/>
      <c r="I6" s="57"/>
      <c r="J6" s="57"/>
      <c r="K6" s="57"/>
      <c r="L6" s="57"/>
      <c r="M6" s="57">
        <f t="shared" si="0"/>
        <v>0</v>
      </c>
      <c r="N6" s="57" t="str">
        <f t="shared" si="2"/>
        <v>0</v>
      </c>
      <c r="O6" s="57" t="str">
        <f t="shared" si="3"/>
        <v>0</v>
      </c>
      <c r="P6" s="57" t="str">
        <f t="shared" si="4"/>
        <v>0</v>
      </c>
      <c r="Q6" s="57" t="str">
        <f t="shared" si="5"/>
        <v>0</v>
      </c>
      <c r="R6" s="57" t="str">
        <f t="shared" si="6"/>
        <v>0.2</v>
      </c>
      <c r="S6" s="86">
        <f t="shared" si="7"/>
        <v>0</v>
      </c>
      <c r="T6" s="57">
        <f t="shared" si="8"/>
        <v>0</v>
      </c>
      <c r="U6" s="57">
        <f t="shared" si="9"/>
        <v>0</v>
      </c>
      <c r="V6" s="57">
        <f t="shared" si="10"/>
        <v>0</v>
      </c>
      <c r="W6" s="57">
        <f t="shared" si="11"/>
        <v>0</v>
      </c>
      <c r="X6" s="34" t="str">
        <f>IF('6-اطلاعات کلیه محصولات - خدمات'!$N6="جدید",'6-اطلاعات کلیه محصولات - خدمات'!$B6,"")</f>
        <v/>
      </c>
      <c r="Y6" s="34" t="str">
        <f>IF('6-اطلاعات کلیه محصولات - خدمات'!$O6="دارد",'6-اطلاعات کلیه محصولات - خدمات'!$B6,"")</f>
        <v/>
      </c>
      <c r="AC6" s="34">
        <f>IF('6-اطلاعات کلیه محصولات - خدمات'!C6="دارد",'6-اطلاعات کلیه محصولات - خدمات'!Q6,0)</f>
        <v>0</v>
      </c>
      <c r="AD6" s="34">
        <f>1403-'5-اطلاعات کلیه پرسنل'!E6:E1003</f>
        <v>1403</v>
      </c>
      <c r="AF6" s="55">
        <f>IF('5-اطلاعات کلیه پرسنل'!H6=option!$C$15,IF('5-اطلاعات کلیه پرسنل'!L6="دارد",'5-اطلاعات کلیه پرسنل'!M6/12*'5-اطلاعات کلیه پرسنل'!I6,'5-اطلاعات کلیه پرسنل'!N6/2000*'5-اطلاعات کلیه پرسنل'!I6),0)+IF('5-اطلاعات کلیه پرسنل'!J6=option!$C$15,IF('5-اطلاعات کلیه پرسنل'!L6="دارد",'5-اطلاعات کلیه پرسنل'!M6/12*'5-اطلاعات کلیه پرسنل'!K6,'5-اطلاعات کلیه پرسنل'!N6/2000*'5-اطلاعات کلیه پرسنل'!K6),0)</f>
        <v>0</v>
      </c>
      <c r="AG6" s="55">
        <f>IF('5-اطلاعات کلیه پرسنل'!H6=option!$C$11,IF('5-اطلاعات کلیه پرسنل'!L6="دارد",'5-اطلاعات کلیه پرسنل'!M6*'5-اطلاعات کلیه پرسنل'!I6/12*40,'5-اطلاعات کلیه پرسنل'!I6*'5-اطلاعات کلیه پرسنل'!N6/52),0)+IF('5-اطلاعات کلیه پرسنل'!J6=option!$C$11,IF('5-اطلاعات کلیه پرسنل'!L6="دارد",'5-اطلاعات کلیه پرسنل'!M6*'5-اطلاعات کلیه پرسنل'!K6/12*40,'5-اطلاعات کلیه پرسنل'!K6*'5-اطلاعات کلیه پرسنل'!N6/52),0)</f>
        <v>0</v>
      </c>
      <c r="AH6" s="33">
        <f>IF('5-اطلاعات کلیه پرسنل'!P6="دکتری",1,IF('5-اطلاعات کلیه پرسنل'!P6="فوق لیسانس",0.8,IF('5-اطلاعات کلیه پرسنل'!P6="لیسانس",0.6,IF('5-اطلاعات کلیه پرسنل'!P6="فوق دیپلم",0.3,IF('5-اطلاعات کلیه پرسنل'!P6="",0,0.1)))))</f>
        <v>0</v>
      </c>
      <c r="AI6" s="81">
        <f>IF('5-اطلاعات کلیه پرسنل'!L6="دارد",'5-اطلاعات کلیه پرسنل'!M6/12,'5-اطلاعات کلیه پرسنل'!N6/2000)</f>
        <v>0</v>
      </c>
      <c r="AJ6" s="80">
        <f t="shared" si="1"/>
        <v>0</v>
      </c>
    </row>
    <row r="7" spans="1:36" x14ac:dyDescent="0.45">
      <c r="A7" s="84">
        <v>5</v>
      </c>
      <c r="B7" s="57">
        <f>'6-اطلاعات کلیه محصولات - خدمات'!B7</f>
        <v>0</v>
      </c>
      <c r="C7" s="57">
        <f>'6-اطلاعات کلیه محصولات - خدمات'!D7</f>
        <v>0</v>
      </c>
      <c r="D7" s="19"/>
      <c r="E7" s="77"/>
      <c r="F7" s="77"/>
      <c r="G7" s="77"/>
      <c r="H7" s="57"/>
      <c r="I7" s="57"/>
      <c r="J7" s="57"/>
      <c r="K7" s="57"/>
      <c r="L7" s="57"/>
      <c r="M7" s="57">
        <f t="shared" si="0"/>
        <v>0</v>
      </c>
      <c r="N7" s="57" t="str">
        <f t="shared" si="2"/>
        <v>0</v>
      </c>
      <c r="O7" s="57" t="str">
        <f t="shared" si="3"/>
        <v>0</v>
      </c>
      <c r="P7" s="57" t="str">
        <f t="shared" si="4"/>
        <v>0</v>
      </c>
      <c r="Q7" s="57" t="str">
        <f t="shared" si="5"/>
        <v>0</v>
      </c>
      <c r="R7" s="57" t="str">
        <f t="shared" si="6"/>
        <v>0.2</v>
      </c>
      <c r="S7" s="86">
        <f t="shared" si="7"/>
        <v>0</v>
      </c>
      <c r="T7" s="57">
        <f t="shared" si="8"/>
        <v>0</v>
      </c>
      <c r="U7" s="57">
        <f t="shared" si="9"/>
        <v>0</v>
      </c>
      <c r="V7" s="57">
        <f t="shared" si="10"/>
        <v>0</v>
      </c>
      <c r="W7" s="57">
        <f t="shared" si="11"/>
        <v>0</v>
      </c>
      <c r="X7" s="34" t="str">
        <f>IF('6-اطلاعات کلیه محصولات - خدمات'!$N7="جدید",'6-اطلاعات کلیه محصولات - خدمات'!$B7,"")</f>
        <v/>
      </c>
      <c r="Y7" s="34" t="str">
        <f>IF('6-اطلاعات کلیه محصولات - خدمات'!$O7="دارد",'6-اطلاعات کلیه محصولات - خدمات'!$B7,"")</f>
        <v/>
      </c>
      <c r="AB7" s="34" t="str">
        <f>CONCATENATE(X3,X4,X5,X6,X7,X8,X9,X10,X11,X12,X13,X14,X15,X16,X17,X18,X19,X20,X21,X22,X23,X24,X25,X26,X27,X28,X29,X30,X31,X32,X33,X34,X35,X36,X38,X37,X39,X40,X41,X42,X43,X44,X45,X46,X47,X48,X49,X50)</f>
        <v/>
      </c>
      <c r="AC7" s="34">
        <f>IF('6-اطلاعات کلیه محصولات - خدمات'!C7="دارد",'6-اطلاعات کلیه محصولات - خدمات'!Q7,0)</f>
        <v>0</v>
      </c>
      <c r="AD7" s="34">
        <f>1403-'5-اطلاعات کلیه پرسنل'!E7:E1004</f>
        <v>1403</v>
      </c>
      <c r="AF7" s="55">
        <f>IF('5-اطلاعات کلیه پرسنل'!H7=option!$C$15,IF('5-اطلاعات کلیه پرسنل'!L7="دارد",'5-اطلاعات کلیه پرسنل'!M7/12*'5-اطلاعات کلیه پرسنل'!I7,'5-اطلاعات کلیه پرسنل'!N7/2000*'5-اطلاعات کلیه پرسنل'!I7),0)+IF('5-اطلاعات کلیه پرسنل'!J7=option!$C$15,IF('5-اطلاعات کلیه پرسنل'!L7="دارد",'5-اطلاعات کلیه پرسنل'!M7/12*'5-اطلاعات کلیه پرسنل'!K7,'5-اطلاعات کلیه پرسنل'!N7/2000*'5-اطلاعات کلیه پرسنل'!K7),0)</f>
        <v>0</v>
      </c>
      <c r="AG7" s="55">
        <f>IF('5-اطلاعات کلیه پرسنل'!H7=option!$C$11,IF('5-اطلاعات کلیه پرسنل'!L7="دارد",'5-اطلاعات کلیه پرسنل'!M7*'5-اطلاعات کلیه پرسنل'!I7/12*40,'5-اطلاعات کلیه پرسنل'!I7*'5-اطلاعات کلیه پرسنل'!N7/52),0)+IF('5-اطلاعات کلیه پرسنل'!J7=option!$C$11,IF('5-اطلاعات کلیه پرسنل'!L7="دارد",'5-اطلاعات کلیه پرسنل'!M7*'5-اطلاعات کلیه پرسنل'!K7/12*40,'5-اطلاعات کلیه پرسنل'!K7*'5-اطلاعات کلیه پرسنل'!N7/52),0)</f>
        <v>0</v>
      </c>
      <c r="AH7" s="33">
        <f>IF('5-اطلاعات کلیه پرسنل'!P7="دکتری",1,IF('5-اطلاعات کلیه پرسنل'!P7="فوق لیسانس",0.8,IF('5-اطلاعات کلیه پرسنل'!P7="لیسانس",0.6,IF('5-اطلاعات کلیه پرسنل'!P7="فوق دیپلم",0.3,IF('5-اطلاعات کلیه پرسنل'!P7="",0,0.1)))))</f>
        <v>0</v>
      </c>
      <c r="AI7" s="81">
        <f>IF('5-اطلاعات کلیه پرسنل'!L7="دارد",'5-اطلاعات کلیه پرسنل'!M7/12,'5-اطلاعات کلیه پرسنل'!N7/2000)</f>
        <v>0</v>
      </c>
      <c r="AJ7" s="80">
        <f t="shared" si="1"/>
        <v>0</v>
      </c>
    </row>
    <row r="8" spans="1:36" x14ac:dyDescent="0.45">
      <c r="A8" s="84">
        <v>6</v>
      </c>
      <c r="B8" s="57">
        <f>'6-اطلاعات کلیه محصولات - خدمات'!B8</f>
        <v>0</v>
      </c>
      <c r="C8" s="57">
        <f>'6-اطلاعات کلیه محصولات - خدمات'!D8</f>
        <v>0</v>
      </c>
      <c r="D8" s="19"/>
      <c r="E8" s="77"/>
      <c r="F8" s="77"/>
      <c r="G8" s="77"/>
      <c r="H8" s="57"/>
      <c r="I8" s="57"/>
      <c r="J8" s="57"/>
      <c r="K8" s="57"/>
      <c r="L8" s="57"/>
      <c r="M8" s="57">
        <f t="shared" si="0"/>
        <v>0</v>
      </c>
      <c r="N8" s="57" t="str">
        <f t="shared" si="2"/>
        <v>0</v>
      </c>
      <c r="O8" s="57" t="str">
        <f t="shared" si="3"/>
        <v>0</v>
      </c>
      <c r="P8" s="57" t="str">
        <f t="shared" si="4"/>
        <v>0</v>
      </c>
      <c r="Q8" s="57" t="str">
        <f t="shared" si="5"/>
        <v>0</v>
      </c>
      <c r="R8" s="57" t="str">
        <f t="shared" si="6"/>
        <v>0.2</v>
      </c>
      <c r="S8" s="86">
        <f t="shared" si="7"/>
        <v>0</v>
      </c>
      <c r="T8" s="57">
        <f t="shared" si="8"/>
        <v>0</v>
      </c>
      <c r="U8" s="57">
        <f t="shared" si="9"/>
        <v>0</v>
      </c>
      <c r="V8" s="57">
        <f t="shared" si="10"/>
        <v>0</v>
      </c>
      <c r="W8" s="57">
        <f t="shared" si="11"/>
        <v>0</v>
      </c>
      <c r="X8" s="34" t="str">
        <f>IF('6-اطلاعات کلیه محصولات - خدمات'!$N8="جدید",'6-اطلاعات کلیه محصولات - خدمات'!$B8,"")</f>
        <v/>
      </c>
      <c r="Y8" s="34" t="str">
        <f>IF('6-اطلاعات کلیه محصولات - خدمات'!$O8="دارد",'6-اطلاعات کلیه محصولات - خدمات'!$B8,"")</f>
        <v/>
      </c>
      <c r="AC8" s="34">
        <f>IF('6-اطلاعات کلیه محصولات - خدمات'!C8="دارد",'6-اطلاعات کلیه محصولات - خدمات'!Q8,0)</f>
        <v>0</v>
      </c>
      <c r="AD8" s="34">
        <f>1403-'5-اطلاعات کلیه پرسنل'!E8:E1005</f>
        <v>1403</v>
      </c>
      <c r="AF8" s="55">
        <f>IF('5-اطلاعات کلیه پرسنل'!H8=option!$C$15,IF('5-اطلاعات کلیه پرسنل'!L8="دارد",'5-اطلاعات کلیه پرسنل'!M8/12*'5-اطلاعات کلیه پرسنل'!I8,'5-اطلاعات کلیه پرسنل'!N8/2000*'5-اطلاعات کلیه پرسنل'!I8),0)+IF('5-اطلاعات کلیه پرسنل'!J8=option!$C$15,IF('5-اطلاعات کلیه پرسنل'!L8="دارد",'5-اطلاعات کلیه پرسنل'!M8/12*'5-اطلاعات کلیه پرسنل'!K8,'5-اطلاعات کلیه پرسنل'!N8/2000*'5-اطلاعات کلیه پرسنل'!K8),0)</f>
        <v>0</v>
      </c>
      <c r="AG8" s="55">
        <f>IF('5-اطلاعات کلیه پرسنل'!H8=option!$C$11,IF('5-اطلاعات کلیه پرسنل'!L8="دارد",'5-اطلاعات کلیه پرسنل'!M8*'5-اطلاعات کلیه پرسنل'!I8/12*40,'5-اطلاعات کلیه پرسنل'!I8*'5-اطلاعات کلیه پرسنل'!N8/52),0)+IF('5-اطلاعات کلیه پرسنل'!J8=option!$C$11,IF('5-اطلاعات کلیه پرسنل'!L8="دارد",'5-اطلاعات کلیه پرسنل'!M8*'5-اطلاعات کلیه پرسنل'!K8/12*40,'5-اطلاعات کلیه پرسنل'!K8*'5-اطلاعات کلیه پرسنل'!N8/52),0)</f>
        <v>0</v>
      </c>
      <c r="AH8" s="33">
        <f>IF('5-اطلاعات کلیه پرسنل'!P8="دکتری",1,IF('5-اطلاعات کلیه پرسنل'!P8="فوق لیسانس",0.8,IF('5-اطلاعات کلیه پرسنل'!P8="لیسانس",0.6,IF('5-اطلاعات کلیه پرسنل'!P8="فوق دیپلم",0.3,IF('5-اطلاعات کلیه پرسنل'!P8="",0,0.1)))))</f>
        <v>0</v>
      </c>
      <c r="AI8" s="81">
        <f>IF('5-اطلاعات کلیه پرسنل'!L8="دارد",'5-اطلاعات کلیه پرسنل'!M8/12,'5-اطلاعات کلیه پرسنل'!N8/2000)</f>
        <v>0</v>
      </c>
      <c r="AJ8" s="80">
        <f t="shared" si="1"/>
        <v>0</v>
      </c>
    </row>
    <row r="9" spans="1:36" x14ac:dyDescent="0.45">
      <c r="A9" s="84">
        <v>7</v>
      </c>
      <c r="B9" s="57">
        <f>'6-اطلاعات کلیه محصولات - خدمات'!B9</f>
        <v>0</v>
      </c>
      <c r="C9" s="57">
        <f>'6-اطلاعات کلیه محصولات - خدمات'!D9</f>
        <v>0</v>
      </c>
      <c r="D9" s="19"/>
      <c r="E9" s="77"/>
      <c r="F9" s="77"/>
      <c r="G9" s="77"/>
      <c r="H9" s="57"/>
      <c r="I9" s="57"/>
      <c r="J9" s="57"/>
      <c r="K9" s="57"/>
      <c r="L9" s="57"/>
      <c r="M9" s="57">
        <f t="shared" si="0"/>
        <v>0</v>
      </c>
      <c r="N9" s="57" t="str">
        <f t="shared" si="2"/>
        <v>0</v>
      </c>
      <c r="O9" s="57" t="str">
        <f t="shared" si="3"/>
        <v>0</v>
      </c>
      <c r="P9" s="57" t="str">
        <f t="shared" si="4"/>
        <v>0</v>
      </c>
      <c r="Q9" s="57" t="str">
        <f t="shared" si="5"/>
        <v>0</v>
      </c>
      <c r="R9" s="57" t="str">
        <f t="shared" si="6"/>
        <v>0.2</v>
      </c>
      <c r="S9" s="86">
        <f t="shared" si="7"/>
        <v>0</v>
      </c>
      <c r="T9" s="57">
        <f t="shared" si="8"/>
        <v>0</v>
      </c>
      <c r="U9" s="57">
        <f t="shared" si="9"/>
        <v>0</v>
      </c>
      <c r="V9" s="57">
        <f t="shared" si="10"/>
        <v>0</v>
      </c>
      <c r="W9" s="57">
        <f t="shared" si="11"/>
        <v>0</v>
      </c>
      <c r="X9" s="34" t="str">
        <f>IF('6-اطلاعات کلیه محصولات - خدمات'!$N9="جدید",'6-اطلاعات کلیه محصولات - خدمات'!$B9,"")</f>
        <v/>
      </c>
      <c r="Y9" s="34" t="str">
        <f>IF('6-اطلاعات کلیه محصولات - خدمات'!$O9="دارد",'6-اطلاعات کلیه محصولات - خدمات'!$B9,"")</f>
        <v/>
      </c>
      <c r="AC9" s="34">
        <f>IF('6-اطلاعات کلیه محصولات - خدمات'!C9="دارد",'6-اطلاعات کلیه محصولات - خدمات'!Q9,0)</f>
        <v>0</v>
      </c>
      <c r="AD9" s="34">
        <f>1403-'5-اطلاعات کلیه پرسنل'!E9:E1006</f>
        <v>1403</v>
      </c>
      <c r="AF9" s="55">
        <f>IF('5-اطلاعات کلیه پرسنل'!H9=option!$C$15,IF('5-اطلاعات کلیه پرسنل'!L9="دارد",'5-اطلاعات کلیه پرسنل'!M9/12*'5-اطلاعات کلیه پرسنل'!I9,'5-اطلاعات کلیه پرسنل'!N9/2000*'5-اطلاعات کلیه پرسنل'!I9),0)+IF('5-اطلاعات کلیه پرسنل'!J9=option!$C$15,IF('5-اطلاعات کلیه پرسنل'!L9="دارد",'5-اطلاعات کلیه پرسنل'!M9/12*'5-اطلاعات کلیه پرسنل'!K9,'5-اطلاعات کلیه پرسنل'!N9/2000*'5-اطلاعات کلیه پرسنل'!K9),0)</f>
        <v>0</v>
      </c>
      <c r="AG9" s="55">
        <f>IF('5-اطلاعات کلیه پرسنل'!H9=option!$C$11,IF('5-اطلاعات کلیه پرسنل'!L9="دارد",'5-اطلاعات کلیه پرسنل'!M9*'5-اطلاعات کلیه پرسنل'!I9/12*40,'5-اطلاعات کلیه پرسنل'!I9*'5-اطلاعات کلیه پرسنل'!N9/52),0)+IF('5-اطلاعات کلیه پرسنل'!J9=option!$C$11,IF('5-اطلاعات کلیه پرسنل'!L9="دارد",'5-اطلاعات کلیه پرسنل'!M9*'5-اطلاعات کلیه پرسنل'!K9/12*40,'5-اطلاعات کلیه پرسنل'!K9*'5-اطلاعات کلیه پرسنل'!N9/52),0)</f>
        <v>0</v>
      </c>
      <c r="AH9" s="33">
        <f>IF('5-اطلاعات کلیه پرسنل'!P9="دکتری",1,IF('5-اطلاعات کلیه پرسنل'!P9="فوق لیسانس",0.8,IF('5-اطلاعات کلیه پرسنل'!P9="لیسانس",0.6,IF('5-اطلاعات کلیه پرسنل'!P9="فوق دیپلم",0.3,IF('5-اطلاعات کلیه پرسنل'!P9="",0,0.1)))))</f>
        <v>0</v>
      </c>
      <c r="AI9" s="81">
        <f>IF('5-اطلاعات کلیه پرسنل'!L9="دارد",'5-اطلاعات کلیه پرسنل'!M9/12,'5-اطلاعات کلیه پرسنل'!N9/2000)</f>
        <v>0</v>
      </c>
      <c r="AJ9" s="80">
        <f t="shared" si="1"/>
        <v>0</v>
      </c>
    </row>
    <row r="10" spans="1:36" x14ac:dyDescent="0.45">
      <c r="A10" s="84">
        <v>8</v>
      </c>
      <c r="B10" s="57">
        <f>'6-اطلاعات کلیه محصولات - خدمات'!B10</f>
        <v>0</v>
      </c>
      <c r="C10" s="57">
        <f>'6-اطلاعات کلیه محصولات - خدمات'!D10</f>
        <v>0</v>
      </c>
      <c r="D10" s="19"/>
      <c r="E10" s="77"/>
      <c r="F10" s="77"/>
      <c r="G10" s="77"/>
      <c r="H10" s="57"/>
      <c r="I10" s="57"/>
      <c r="J10" s="57"/>
      <c r="K10" s="57"/>
      <c r="L10" s="57"/>
      <c r="M10" s="57">
        <f t="shared" si="0"/>
        <v>0</v>
      </c>
      <c r="N10" s="57" t="str">
        <f t="shared" si="2"/>
        <v>0</v>
      </c>
      <c r="O10" s="57" t="str">
        <f t="shared" si="3"/>
        <v>0</v>
      </c>
      <c r="P10" s="57" t="str">
        <f t="shared" si="4"/>
        <v>0</v>
      </c>
      <c r="Q10" s="57" t="str">
        <f t="shared" si="5"/>
        <v>0</v>
      </c>
      <c r="R10" s="57" t="str">
        <f t="shared" si="6"/>
        <v>0.2</v>
      </c>
      <c r="S10" s="86">
        <f t="shared" si="7"/>
        <v>0</v>
      </c>
      <c r="T10" s="57">
        <f t="shared" si="8"/>
        <v>0</v>
      </c>
      <c r="U10" s="57">
        <f t="shared" si="9"/>
        <v>0</v>
      </c>
      <c r="V10" s="57">
        <f t="shared" si="10"/>
        <v>0</v>
      </c>
      <c r="W10" s="57">
        <f t="shared" si="11"/>
        <v>0</v>
      </c>
      <c r="X10" s="34" t="str">
        <f>IF('6-اطلاعات کلیه محصولات - خدمات'!$N10="جدید",'6-اطلاعات کلیه محصولات - خدمات'!$B10,"")</f>
        <v/>
      </c>
      <c r="Y10" s="34" t="str">
        <f>IF('6-اطلاعات کلیه محصولات - خدمات'!$O10="دارد",'6-اطلاعات کلیه محصولات - خدمات'!$B10,"")</f>
        <v/>
      </c>
      <c r="AC10" s="34">
        <f>IF('6-اطلاعات کلیه محصولات - خدمات'!C10="دارد",'6-اطلاعات کلیه محصولات - خدمات'!Q10,0)</f>
        <v>0</v>
      </c>
      <c r="AD10" s="34">
        <f>1403-'5-اطلاعات کلیه پرسنل'!E10:E1007</f>
        <v>1403</v>
      </c>
      <c r="AF10" s="55">
        <f>IF('5-اطلاعات کلیه پرسنل'!H10=option!$C$15,IF('5-اطلاعات کلیه پرسنل'!L10="دارد",'5-اطلاعات کلیه پرسنل'!M10/12*'5-اطلاعات کلیه پرسنل'!I10,'5-اطلاعات کلیه پرسنل'!N10/2000*'5-اطلاعات کلیه پرسنل'!I10),0)+IF('5-اطلاعات کلیه پرسنل'!J10=option!$C$15,IF('5-اطلاعات کلیه پرسنل'!L10="دارد",'5-اطلاعات کلیه پرسنل'!M10/12*'5-اطلاعات کلیه پرسنل'!K10,'5-اطلاعات کلیه پرسنل'!N10/2000*'5-اطلاعات کلیه پرسنل'!K10),0)</f>
        <v>0</v>
      </c>
      <c r="AG10" s="55">
        <f>IF('5-اطلاعات کلیه پرسنل'!H10=option!$C$11,IF('5-اطلاعات کلیه پرسنل'!L10="دارد",'5-اطلاعات کلیه پرسنل'!M10*'5-اطلاعات کلیه پرسنل'!I10/12*40,'5-اطلاعات کلیه پرسنل'!I10*'5-اطلاعات کلیه پرسنل'!N10/52),0)+IF('5-اطلاعات کلیه پرسنل'!J10=option!$C$11,IF('5-اطلاعات کلیه پرسنل'!L10="دارد",'5-اطلاعات کلیه پرسنل'!M10*'5-اطلاعات کلیه پرسنل'!K10/12*40,'5-اطلاعات کلیه پرسنل'!K10*'5-اطلاعات کلیه پرسنل'!N10/52),0)</f>
        <v>0</v>
      </c>
      <c r="AH10" s="33">
        <f>IF('5-اطلاعات کلیه پرسنل'!P10="دکتری",1,IF('5-اطلاعات کلیه پرسنل'!P10="فوق لیسانس",0.8,IF('5-اطلاعات کلیه پرسنل'!P10="لیسانس",0.6,IF('5-اطلاعات کلیه پرسنل'!P10="فوق دیپلم",0.3,IF('5-اطلاعات کلیه پرسنل'!P10="",0,0.1)))))</f>
        <v>0</v>
      </c>
      <c r="AI10" s="81">
        <f>IF('5-اطلاعات کلیه پرسنل'!L10="دارد",'5-اطلاعات کلیه پرسنل'!M10/12,'5-اطلاعات کلیه پرسنل'!N10/2000)</f>
        <v>0</v>
      </c>
      <c r="AJ10" s="80">
        <f t="shared" si="1"/>
        <v>0</v>
      </c>
    </row>
    <row r="11" spans="1:36" x14ac:dyDescent="0.45">
      <c r="A11" s="84">
        <v>9</v>
      </c>
      <c r="B11" s="57">
        <f>'6-اطلاعات کلیه محصولات - خدمات'!B11</f>
        <v>0</v>
      </c>
      <c r="C11" s="57">
        <f>'6-اطلاعات کلیه محصولات - خدمات'!D11</f>
        <v>0</v>
      </c>
      <c r="D11" s="19"/>
      <c r="E11" s="77"/>
      <c r="F11" s="77"/>
      <c r="G11" s="77"/>
      <c r="H11" s="57"/>
      <c r="I11" s="57"/>
      <c r="J11" s="57"/>
      <c r="K11" s="57"/>
      <c r="L11" s="57"/>
      <c r="M11" s="57">
        <f t="shared" si="0"/>
        <v>0</v>
      </c>
      <c r="N11" s="57" t="str">
        <f t="shared" si="2"/>
        <v>0</v>
      </c>
      <c r="O11" s="57" t="str">
        <f t="shared" si="3"/>
        <v>0</v>
      </c>
      <c r="P11" s="57" t="str">
        <f t="shared" si="4"/>
        <v>0</v>
      </c>
      <c r="Q11" s="57" t="str">
        <f t="shared" si="5"/>
        <v>0</v>
      </c>
      <c r="R11" s="57" t="str">
        <f t="shared" si="6"/>
        <v>0.2</v>
      </c>
      <c r="S11" s="86">
        <f t="shared" si="7"/>
        <v>0</v>
      </c>
      <c r="T11" s="57">
        <f t="shared" si="8"/>
        <v>0</v>
      </c>
      <c r="U11" s="57">
        <f t="shared" si="9"/>
        <v>0</v>
      </c>
      <c r="V11" s="57">
        <f t="shared" si="10"/>
        <v>0</v>
      </c>
      <c r="W11" s="57">
        <f t="shared" si="11"/>
        <v>0</v>
      </c>
      <c r="X11" s="34" t="str">
        <f>IF('6-اطلاعات کلیه محصولات - خدمات'!$N11="جدید",'6-اطلاعات کلیه محصولات - خدمات'!$B11,"")</f>
        <v/>
      </c>
      <c r="Y11" s="34" t="str">
        <f>IF('6-اطلاعات کلیه محصولات - خدمات'!$O11="دارد",'6-اطلاعات کلیه محصولات - خدمات'!$B11,"")</f>
        <v/>
      </c>
      <c r="AC11" s="34">
        <f>IF('6-اطلاعات کلیه محصولات - خدمات'!C11="دارد",'6-اطلاعات کلیه محصولات - خدمات'!Q11,0)</f>
        <v>0</v>
      </c>
      <c r="AD11" s="34">
        <f>1403-'5-اطلاعات کلیه پرسنل'!E11:E1008</f>
        <v>1403</v>
      </c>
      <c r="AF11" s="55">
        <f>IF('5-اطلاعات کلیه پرسنل'!H11=option!$C$15,IF('5-اطلاعات کلیه پرسنل'!L11="دارد",'5-اطلاعات کلیه پرسنل'!M11/12*'5-اطلاعات کلیه پرسنل'!I11,'5-اطلاعات کلیه پرسنل'!N11/2000*'5-اطلاعات کلیه پرسنل'!I11),0)+IF('5-اطلاعات کلیه پرسنل'!J11=option!$C$15,IF('5-اطلاعات کلیه پرسنل'!L11="دارد",'5-اطلاعات کلیه پرسنل'!M11/12*'5-اطلاعات کلیه پرسنل'!K11,'5-اطلاعات کلیه پرسنل'!N11/2000*'5-اطلاعات کلیه پرسنل'!K11),0)</f>
        <v>0</v>
      </c>
      <c r="AG11" s="55">
        <f>IF('5-اطلاعات کلیه پرسنل'!H11=option!$C$11,IF('5-اطلاعات کلیه پرسنل'!L11="دارد",'5-اطلاعات کلیه پرسنل'!M11*'5-اطلاعات کلیه پرسنل'!I11/12*40,'5-اطلاعات کلیه پرسنل'!I11*'5-اطلاعات کلیه پرسنل'!N11/52),0)+IF('5-اطلاعات کلیه پرسنل'!J11=option!$C$11,IF('5-اطلاعات کلیه پرسنل'!L11="دارد",'5-اطلاعات کلیه پرسنل'!M11*'5-اطلاعات کلیه پرسنل'!K11/12*40,'5-اطلاعات کلیه پرسنل'!K11*'5-اطلاعات کلیه پرسنل'!N11/52),0)</f>
        <v>0</v>
      </c>
      <c r="AH11" s="33">
        <f>IF('5-اطلاعات کلیه پرسنل'!P11="دکتری",1,IF('5-اطلاعات کلیه پرسنل'!P11="فوق لیسانس",0.8,IF('5-اطلاعات کلیه پرسنل'!P11="لیسانس",0.6,IF('5-اطلاعات کلیه پرسنل'!P11="فوق دیپلم",0.3,IF('5-اطلاعات کلیه پرسنل'!P11="",0,0.1)))))</f>
        <v>0</v>
      </c>
      <c r="AI11" s="81">
        <f>IF('5-اطلاعات کلیه پرسنل'!L11="دارد",'5-اطلاعات کلیه پرسنل'!M11/12,'5-اطلاعات کلیه پرسنل'!N11/2000)</f>
        <v>0</v>
      </c>
      <c r="AJ11" s="80">
        <f t="shared" si="1"/>
        <v>0</v>
      </c>
    </row>
    <row r="12" spans="1:36" x14ac:dyDescent="0.45">
      <c r="A12" s="84">
        <v>10</v>
      </c>
      <c r="B12" s="57">
        <f>'6-اطلاعات کلیه محصولات - خدمات'!B12</f>
        <v>0</v>
      </c>
      <c r="C12" s="57">
        <f>'6-اطلاعات کلیه محصولات - خدمات'!D12</f>
        <v>0</v>
      </c>
      <c r="D12" s="19"/>
      <c r="E12" s="77"/>
      <c r="F12" s="77"/>
      <c r="G12" s="77"/>
      <c r="H12" s="57"/>
      <c r="I12" s="57"/>
      <c r="J12" s="57"/>
      <c r="K12" s="57"/>
      <c r="L12" s="57"/>
      <c r="M12" s="57">
        <f t="shared" si="0"/>
        <v>0</v>
      </c>
      <c r="N12" s="57" t="str">
        <f t="shared" si="2"/>
        <v>0</v>
      </c>
      <c r="O12" s="57" t="str">
        <f t="shared" si="3"/>
        <v>0</v>
      </c>
      <c r="P12" s="57" t="str">
        <f t="shared" si="4"/>
        <v>0</v>
      </c>
      <c r="Q12" s="57" t="str">
        <f t="shared" si="5"/>
        <v>0</v>
      </c>
      <c r="R12" s="57" t="str">
        <f t="shared" si="6"/>
        <v>0.2</v>
      </c>
      <c r="S12" s="86">
        <f t="shared" si="7"/>
        <v>0</v>
      </c>
      <c r="T12" s="57">
        <f t="shared" si="8"/>
        <v>0</v>
      </c>
      <c r="U12" s="57">
        <f t="shared" si="9"/>
        <v>0</v>
      </c>
      <c r="V12" s="57">
        <f t="shared" si="10"/>
        <v>0</v>
      </c>
      <c r="W12" s="57">
        <f t="shared" si="11"/>
        <v>0</v>
      </c>
      <c r="X12" s="34" t="str">
        <f>IF('6-اطلاعات کلیه محصولات - خدمات'!$N12="جدید",'6-اطلاعات کلیه محصولات - خدمات'!$B12,"")</f>
        <v/>
      </c>
      <c r="Y12" s="34" t="str">
        <f>IF('6-اطلاعات کلیه محصولات - خدمات'!$O12="دارد",'6-اطلاعات کلیه محصولات - خدمات'!$B12,"")</f>
        <v/>
      </c>
      <c r="AC12" s="34">
        <f>IF('6-اطلاعات کلیه محصولات - خدمات'!C12="دارد",'6-اطلاعات کلیه محصولات - خدمات'!Q12,0)</f>
        <v>0</v>
      </c>
      <c r="AD12" s="34">
        <f>1403-'5-اطلاعات کلیه پرسنل'!E12:E1009</f>
        <v>1403</v>
      </c>
      <c r="AF12" s="55">
        <f>IF('5-اطلاعات کلیه پرسنل'!H12=option!$C$15,IF('5-اطلاعات کلیه پرسنل'!L12="دارد",'5-اطلاعات کلیه پرسنل'!M12/12*'5-اطلاعات کلیه پرسنل'!I12,'5-اطلاعات کلیه پرسنل'!N12/2000*'5-اطلاعات کلیه پرسنل'!I12),0)+IF('5-اطلاعات کلیه پرسنل'!J12=option!$C$15,IF('5-اطلاعات کلیه پرسنل'!L12="دارد",'5-اطلاعات کلیه پرسنل'!M12/12*'5-اطلاعات کلیه پرسنل'!K12,'5-اطلاعات کلیه پرسنل'!N12/2000*'5-اطلاعات کلیه پرسنل'!K12),0)</f>
        <v>0</v>
      </c>
      <c r="AG12" s="55">
        <f>IF('5-اطلاعات کلیه پرسنل'!H12=option!$C$11,IF('5-اطلاعات کلیه پرسنل'!L12="دارد",'5-اطلاعات کلیه پرسنل'!M12*'5-اطلاعات کلیه پرسنل'!I12/12*40,'5-اطلاعات کلیه پرسنل'!I12*'5-اطلاعات کلیه پرسنل'!N12/52),0)+IF('5-اطلاعات کلیه پرسنل'!J12=option!$C$11,IF('5-اطلاعات کلیه پرسنل'!L12="دارد",'5-اطلاعات کلیه پرسنل'!M12*'5-اطلاعات کلیه پرسنل'!K12/12*40,'5-اطلاعات کلیه پرسنل'!K12*'5-اطلاعات کلیه پرسنل'!N12/52),0)</f>
        <v>0</v>
      </c>
      <c r="AH12" s="33">
        <f>IF('5-اطلاعات کلیه پرسنل'!P12="دکتری",1,IF('5-اطلاعات کلیه پرسنل'!P12="فوق لیسانس",0.8,IF('5-اطلاعات کلیه پرسنل'!P12="لیسانس",0.6,IF('5-اطلاعات کلیه پرسنل'!P12="فوق دیپلم",0.3,IF('5-اطلاعات کلیه پرسنل'!P12="",0,0.1)))))</f>
        <v>0</v>
      </c>
      <c r="AI12" s="81">
        <f>IF('5-اطلاعات کلیه پرسنل'!L12="دارد",'5-اطلاعات کلیه پرسنل'!M12/12,'5-اطلاعات کلیه پرسنل'!N12/2000)</f>
        <v>0</v>
      </c>
      <c r="AJ12" s="80">
        <f t="shared" si="1"/>
        <v>0</v>
      </c>
    </row>
    <row r="13" spans="1:36" x14ac:dyDescent="0.45">
      <c r="A13" s="84">
        <v>11</v>
      </c>
      <c r="B13" s="57">
        <f>'6-اطلاعات کلیه محصولات - خدمات'!B13</f>
        <v>0</v>
      </c>
      <c r="C13" s="57">
        <f>'6-اطلاعات کلیه محصولات - خدمات'!D13</f>
        <v>0</v>
      </c>
      <c r="D13" s="19"/>
      <c r="E13" s="77"/>
      <c r="F13" s="77"/>
      <c r="G13" s="77"/>
      <c r="H13" s="57"/>
      <c r="I13" s="57"/>
      <c r="J13" s="57"/>
      <c r="K13" s="57"/>
      <c r="L13" s="57"/>
      <c r="M13" s="57">
        <f t="shared" si="0"/>
        <v>0</v>
      </c>
      <c r="N13" s="57" t="str">
        <f t="shared" si="2"/>
        <v>0</v>
      </c>
      <c r="O13" s="57" t="str">
        <f t="shared" si="3"/>
        <v>0</v>
      </c>
      <c r="P13" s="57" t="str">
        <f t="shared" si="4"/>
        <v>0</v>
      </c>
      <c r="Q13" s="57" t="str">
        <f t="shared" si="5"/>
        <v>0</v>
      </c>
      <c r="R13" s="57" t="str">
        <f t="shared" si="6"/>
        <v>0.2</v>
      </c>
      <c r="S13" s="86">
        <f t="shared" si="7"/>
        <v>0</v>
      </c>
      <c r="T13" s="57">
        <f t="shared" si="8"/>
        <v>0</v>
      </c>
      <c r="U13" s="57">
        <f t="shared" si="9"/>
        <v>0</v>
      </c>
      <c r="V13" s="57">
        <f t="shared" si="10"/>
        <v>0</v>
      </c>
      <c r="W13" s="57">
        <f t="shared" si="11"/>
        <v>0</v>
      </c>
      <c r="X13" s="34" t="str">
        <f>IF('6-اطلاعات کلیه محصولات - خدمات'!$N13="جدید",'6-اطلاعات کلیه محصولات - خدمات'!$B13,"")</f>
        <v/>
      </c>
      <c r="Y13" s="34" t="str">
        <f>IF('6-اطلاعات کلیه محصولات - خدمات'!$O13="دارد",'6-اطلاعات کلیه محصولات - خدمات'!$B13,"")</f>
        <v/>
      </c>
      <c r="AC13" s="34">
        <f>IF('6-اطلاعات کلیه محصولات - خدمات'!C13="دارد",'6-اطلاعات کلیه محصولات - خدمات'!Q13,0)</f>
        <v>0</v>
      </c>
      <c r="AD13" s="34">
        <f>1403-'5-اطلاعات کلیه پرسنل'!E13:E1010</f>
        <v>1403</v>
      </c>
      <c r="AF13" s="55">
        <f>IF('5-اطلاعات کلیه پرسنل'!H13=option!$C$15,IF('5-اطلاعات کلیه پرسنل'!L13="دارد",'5-اطلاعات کلیه پرسنل'!M13/12*'5-اطلاعات کلیه پرسنل'!I13,'5-اطلاعات کلیه پرسنل'!N13/2000*'5-اطلاعات کلیه پرسنل'!I13),0)+IF('5-اطلاعات کلیه پرسنل'!J13=option!$C$15,IF('5-اطلاعات کلیه پرسنل'!L13="دارد",'5-اطلاعات کلیه پرسنل'!M13/12*'5-اطلاعات کلیه پرسنل'!K13,'5-اطلاعات کلیه پرسنل'!N13/2000*'5-اطلاعات کلیه پرسنل'!K13),0)</f>
        <v>0</v>
      </c>
      <c r="AG13" s="55">
        <f>IF('5-اطلاعات کلیه پرسنل'!H13=option!$C$11,IF('5-اطلاعات کلیه پرسنل'!L13="دارد",'5-اطلاعات کلیه پرسنل'!M13*'5-اطلاعات کلیه پرسنل'!I13/12*40,'5-اطلاعات کلیه پرسنل'!I13*'5-اطلاعات کلیه پرسنل'!N13/52),0)+IF('5-اطلاعات کلیه پرسنل'!J13=option!$C$11,IF('5-اطلاعات کلیه پرسنل'!L13="دارد",'5-اطلاعات کلیه پرسنل'!M13*'5-اطلاعات کلیه پرسنل'!K13/12*40,'5-اطلاعات کلیه پرسنل'!K13*'5-اطلاعات کلیه پرسنل'!N13/52),0)</f>
        <v>0</v>
      </c>
      <c r="AH13" s="33">
        <f>IF('5-اطلاعات کلیه پرسنل'!P13="دکتری",1,IF('5-اطلاعات کلیه پرسنل'!P13="فوق لیسانس",0.8,IF('5-اطلاعات کلیه پرسنل'!P13="لیسانس",0.6,IF('5-اطلاعات کلیه پرسنل'!P13="فوق دیپلم",0.3,IF('5-اطلاعات کلیه پرسنل'!P13="",0,0.1)))))</f>
        <v>0</v>
      </c>
      <c r="AI13" s="81">
        <f>IF('5-اطلاعات کلیه پرسنل'!L13="دارد",'5-اطلاعات کلیه پرسنل'!M13/12,'5-اطلاعات کلیه پرسنل'!N13/2000)</f>
        <v>0</v>
      </c>
      <c r="AJ13" s="80">
        <f t="shared" si="1"/>
        <v>0</v>
      </c>
    </row>
    <row r="14" spans="1:36" x14ac:dyDescent="0.45">
      <c r="A14" s="84">
        <v>12</v>
      </c>
      <c r="B14" s="57">
        <f>'6-اطلاعات کلیه محصولات - خدمات'!B14</f>
        <v>0</v>
      </c>
      <c r="C14" s="57">
        <f>'6-اطلاعات کلیه محصولات - خدمات'!D14</f>
        <v>0</v>
      </c>
      <c r="D14" s="19"/>
      <c r="E14" s="77"/>
      <c r="F14" s="77"/>
      <c r="G14" s="77"/>
      <c r="H14" s="57"/>
      <c r="I14" s="57"/>
      <c r="J14" s="57"/>
      <c r="K14" s="57"/>
      <c r="L14" s="57"/>
      <c r="M14" s="57">
        <f t="shared" si="0"/>
        <v>0</v>
      </c>
      <c r="N14" s="57" t="str">
        <f t="shared" si="2"/>
        <v>0</v>
      </c>
      <c r="O14" s="57" t="str">
        <f t="shared" si="3"/>
        <v>0</v>
      </c>
      <c r="P14" s="57" t="str">
        <f t="shared" si="4"/>
        <v>0</v>
      </c>
      <c r="Q14" s="57" t="str">
        <f t="shared" si="5"/>
        <v>0</v>
      </c>
      <c r="R14" s="57" t="str">
        <f t="shared" si="6"/>
        <v>0.2</v>
      </c>
      <c r="S14" s="86">
        <f t="shared" si="7"/>
        <v>0</v>
      </c>
      <c r="T14" s="57">
        <f t="shared" si="8"/>
        <v>0</v>
      </c>
      <c r="U14" s="57">
        <f t="shared" si="9"/>
        <v>0</v>
      </c>
      <c r="V14" s="57">
        <f t="shared" si="10"/>
        <v>0</v>
      </c>
      <c r="W14" s="57">
        <f t="shared" si="11"/>
        <v>0</v>
      </c>
      <c r="X14" s="34" t="str">
        <f>IF('6-اطلاعات کلیه محصولات - خدمات'!$N14="جدید",'6-اطلاعات کلیه محصولات - خدمات'!$B14,"")</f>
        <v/>
      </c>
      <c r="Y14" s="34" t="str">
        <f>IF('6-اطلاعات کلیه محصولات - خدمات'!$O14="دارد",'6-اطلاعات کلیه محصولات - خدمات'!$B14,"")</f>
        <v/>
      </c>
      <c r="AC14" s="34">
        <f>IF('6-اطلاعات کلیه محصولات - خدمات'!C14="دارد",'6-اطلاعات کلیه محصولات - خدمات'!Q14,0)</f>
        <v>0</v>
      </c>
      <c r="AD14" s="34">
        <f>1403-'5-اطلاعات کلیه پرسنل'!E14:E1011</f>
        <v>1403</v>
      </c>
      <c r="AF14" s="55">
        <f>IF('5-اطلاعات کلیه پرسنل'!H14=option!$C$15,IF('5-اطلاعات کلیه پرسنل'!L14="دارد",'5-اطلاعات کلیه پرسنل'!M14/12*'5-اطلاعات کلیه پرسنل'!I14,'5-اطلاعات کلیه پرسنل'!N14/2000*'5-اطلاعات کلیه پرسنل'!I14),0)+IF('5-اطلاعات کلیه پرسنل'!J14=option!$C$15,IF('5-اطلاعات کلیه پرسنل'!L14="دارد",'5-اطلاعات کلیه پرسنل'!M14/12*'5-اطلاعات کلیه پرسنل'!K14,'5-اطلاعات کلیه پرسنل'!N14/2000*'5-اطلاعات کلیه پرسنل'!K14),0)</f>
        <v>0</v>
      </c>
      <c r="AG14" s="55">
        <f>IF('5-اطلاعات کلیه پرسنل'!H14=option!$C$11,IF('5-اطلاعات کلیه پرسنل'!L14="دارد",'5-اطلاعات کلیه پرسنل'!M14*'5-اطلاعات کلیه پرسنل'!I14/12*40,'5-اطلاعات کلیه پرسنل'!I14*'5-اطلاعات کلیه پرسنل'!N14/52),0)+IF('5-اطلاعات کلیه پرسنل'!J14=option!$C$11,IF('5-اطلاعات کلیه پرسنل'!L14="دارد",'5-اطلاعات کلیه پرسنل'!M14*'5-اطلاعات کلیه پرسنل'!K14/12*40,'5-اطلاعات کلیه پرسنل'!K14*'5-اطلاعات کلیه پرسنل'!N14/52),0)</f>
        <v>0</v>
      </c>
      <c r="AH14" s="33">
        <f>IF('5-اطلاعات کلیه پرسنل'!P14="دکتری",1,IF('5-اطلاعات کلیه پرسنل'!P14="فوق لیسانس",0.8,IF('5-اطلاعات کلیه پرسنل'!P14="لیسانس",0.6,IF('5-اطلاعات کلیه پرسنل'!P14="فوق دیپلم",0.3,IF('5-اطلاعات کلیه پرسنل'!P14="",0,0.1)))))</f>
        <v>0</v>
      </c>
      <c r="AI14" s="81">
        <f>IF('5-اطلاعات کلیه پرسنل'!L14="دارد",'5-اطلاعات کلیه پرسنل'!M14/12,'5-اطلاعات کلیه پرسنل'!N14/2000)</f>
        <v>0</v>
      </c>
      <c r="AJ14" s="80">
        <f t="shared" si="1"/>
        <v>0</v>
      </c>
    </row>
    <row r="15" spans="1:36" x14ac:dyDescent="0.45">
      <c r="A15" s="84">
        <v>13</v>
      </c>
      <c r="B15" s="57">
        <f>'6-اطلاعات کلیه محصولات - خدمات'!B15</f>
        <v>0</v>
      </c>
      <c r="C15" s="57">
        <f>'6-اطلاعات کلیه محصولات - خدمات'!D15</f>
        <v>0</v>
      </c>
      <c r="D15" s="19"/>
      <c r="E15" s="77"/>
      <c r="F15" s="77"/>
      <c r="G15" s="77"/>
      <c r="H15" s="57"/>
      <c r="I15" s="57"/>
      <c r="J15" s="57"/>
      <c r="K15" s="57"/>
      <c r="L15" s="57"/>
      <c r="M15" s="57">
        <f t="shared" si="0"/>
        <v>0</v>
      </c>
      <c r="N15" s="57" t="str">
        <f t="shared" si="2"/>
        <v>0</v>
      </c>
      <c r="O15" s="57" t="str">
        <f t="shared" si="3"/>
        <v>0</v>
      </c>
      <c r="P15" s="57" t="str">
        <f t="shared" si="4"/>
        <v>0</v>
      </c>
      <c r="Q15" s="57" t="str">
        <f t="shared" si="5"/>
        <v>0</v>
      </c>
      <c r="R15" s="57" t="str">
        <f t="shared" si="6"/>
        <v>0.2</v>
      </c>
      <c r="S15" s="86">
        <f t="shared" si="7"/>
        <v>0</v>
      </c>
      <c r="T15" s="57">
        <f t="shared" si="8"/>
        <v>0</v>
      </c>
      <c r="U15" s="57">
        <f t="shared" si="9"/>
        <v>0</v>
      </c>
      <c r="V15" s="57">
        <f t="shared" si="10"/>
        <v>0</v>
      </c>
      <c r="W15" s="57">
        <f t="shared" si="11"/>
        <v>0</v>
      </c>
      <c r="X15" s="34" t="str">
        <f>IF('6-اطلاعات کلیه محصولات - خدمات'!$N15="جدید",'6-اطلاعات کلیه محصولات - خدمات'!$B15,"")</f>
        <v/>
      </c>
      <c r="Y15" s="34" t="str">
        <f>IF('6-اطلاعات کلیه محصولات - خدمات'!$O15="دارد",'6-اطلاعات کلیه محصولات - خدمات'!$B15,"")</f>
        <v/>
      </c>
      <c r="AC15" s="34">
        <f>IF('6-اطلاعات کلیه محصولات - خدمات'!C15="دارد",'6-اطلاعات کلیه محصولات - خدمات'!Q15,0)</f>
        <v>0</v>
      </c>
      <c r="AD15" s="34">
        <f>1403-'5-اطلاعات کلیه پرسنل'!E15:E1012</f>
        <v>1403</v>
      </c>
      <c r="AF15" s="55">
        <f>IF('5-اطلاعات کلیه پرسنل'!H15=option!$C$15,IF('5-اطلاعات کلیه پرسنل'!L15="دارد",'5-اطلاعات کلیه پرسنل'!M15/12*'5-اطلاعات کلیه پرسنل'!I15,'5-اطلاعات کلیه پرسنل'!N15/2000*'5-اطلاعات کلیه پرسنل'!I15),0)+IF('5-اطلاعات کلیه پرسنل'!J15=option!$C$15,IF('5-اطلاعات کلیه پرسنل'!L15="دارد",'5-اطلاعات کلیه پرسنل'!M15/12*'5-اطلاعات کلیه پرسنل'!K15,'5-اطلاعات کلیه پرسنل'!N15/2000*'5-اطلاعات کلیه پرسنل'!K15),0)</f>
        <v>0</v>
      </c>
      <c r="AG15" s="55">
        <f>IF('5-اطلاعات کلیه پرسنل'!H15=option!$C$11,IF('5-اطلاعات کلیه پرسنل'!L15="دارد",'5-اطلاعات کلیه پرسنل'!M15*'5-اطلاعات کلیه پرسنل'!I15/12*40,'5-اطلاعات کلیه پرسنل'!I15*'5-اطلاعات کلیه پرسنل'!N15/52),0)+IF('5-اطلاعات کلیه پرسنل'!J15=option!$C$11,IF('5-اطلاعات کلیه پرسنل'!L15="دارد",'5-اطلاعات کلیه پرسنل'!M15*'5-اطلاعات کلیه پرسنل'!K15/12*40,'5-اطلاعات کلیه پرسنل'!K15*'5-اطلاعات کلیه پرسنل'!N15/52),0)</f>
        <v>0</v>
      </c>
      <c r="AH15" s="33">
        <f>IF('5-اطلاعات کلیه پرسنل'!P15="دکتری",1,IF('5-اطلاعات کلیه پرسنل'!P15="فوق لیسانس",0.8,IF('5-اطلاعات کلیه پرسنل'!P15="لیسانس",0.6,IF('5-اطلاعات کلیه پرسنل'!P15="فوق دیپلم",0.3,IF('5-اطلاعات کلیه پرسنل'!P15="",0,0.1)))))</f>
        <v>0</v>
      </c>
      <c r="AI15" s="81">
        <f>IF('5-اطلاعات کلیه پرسنل'!L15="دارد",'5-اطلاعات کلیه پرسنل'!M15/12,'5-اطلاعات کلیه پرسنل'!N15/2000)</f>
        <v>0</v>
      </c>
      <c r="AJ15" s="80">
        <f t="shared" si="1"/>
        <v>0</v>
      </c>
    </row>
    <row r="16" spans="1:36" x14ac:dyDescent="0.45">
      <c r="A16" s="84">
        <v>14</v>
      </c>
      <c r="B16" s="57">
        <f>'6-اطلاعات کلیه محصولات - خدمات'!B16</f>
        <v>0</v>
      </c>
      <c r="C16" s="57">
        <f>'6-اطلاعات کلیه محصولات - خدمات'!D16</f>
        <v>0</v>
      </c>
      <c r="D16" s="19"/>
      <c r="E16" s="77"/>
      <c r="F16" s="77"/>
      <c r="G16" s="77"/>
      <c r="H16" s="57"/>
      <c r="I16" s="57"/>
      <c r="J16" s="57"/>
      <c r="K16" s="57"/>
      <c r="L16" s="57"/>
      <c r="M16" s="57">
        <f t="shared" si="0"/>
        <v>0</v>
      </c>
      <c r="N16" s="57" t="str">
        <f t="shared" si="2"/>
        <v>0</v>
      </c>
      <c r="O16" s="57" t="str">
        <f t="shared" si="3"/>
        <v>0</v>
      </c>
      <c r="P16" s="57" t="str">
        <f t="shared" si="4"/>
        <v>0</v>
      </c>
      <c r="Q16" s="57" t="str">
        <f t="shared" si="5"/>
        <v>0</v>
      </c>
      <c r="R16" s="57" t="str">
        <f t="shared" si="6"/>
        <v>0.2</v>
      </c>
      <c r="S16" s="86">
        <f t="shared" si="7"/>
        <v>0</v>
      </c>
      <c r="T16" s="57">
        <f t="shared" si="8"/>
        <v>0</v>
      </c>
      <c r="U16" s="57">
        <f t="shared" si="9"/>
        <v>0</v>
      </c>
      <c r="V16" s="57">
        <f t="shared" si="10"/>
        <v>0</v>
      </c>
      <c r="W16" s="57">
        <f t="shared" si="11"/>
        <v>0</v>
      </c>
      <c r="X16" s="34" t="str">
        <f>IF('6-اطلاعات کلیه محصولات - خدمات'!$N16="جدید",'6-اطلاعات کلیه محصولات - خدمات'!$B16,"")</f>
        <v/>
      </c>
      <c r="Y16" s="34" t="str">
        <f>IF('6-اطلاعات کلیه محصولات - خدمات'!$O16="دارد",'6-اطلاعات کلیه محصولات - خدمات'!$B16,"")</f>
        <v/>
      </c>
      <c r="AC16" s="34">
        <f>IF('6-اطلاعات کلیه محصولات - خدمات'!C16="دارد",'6-اطلاعات کلیه محصولات - خدمات'!Q16,0)</f>
        <v>0</v>
      </c>
      <c r="AD16" s="34">
        <f>1403-'5-اطلاعات کلیه پرسنل'!E16:E1013</f>
        <v>1403</v>
      </c>
      <c r="AF16" s="55">
        <f>IF('5-اطلاعات کلیه پرسنل'!H16=option!$C$15,IF('5-اطلاعات کلیه پرسنل'!L16="دارد",'5-اطلاعات کلیه پرسنل'!M16/12*'5-اطلاعات کلیه پرسنل'!I16,'5-اطلاعات کلیه پرسنل'!N16/2000*'5-اطلاعات کلیه پرسنل'!I16),0)+IF('5-اطلاعات کلیه پرسنل'!J16=option!$C$15,IF('5-اطلاعات کلیه پرسنل'!L16="دارد",'5-اطلاعات کلیه پرسنل'!M16/12*'5-اطلاعات کلیه پرسنل'!K16,'5-اطلاعات کلیه پرسنل'!N16/2000*'5-اطلاعات کلیه پرسنل'!K16),0)</f>
        <v>0</v>
      </c>
      <c r="AG16" s="55">
        <f>IF('5-اطلاعات کلیه پرسنل'!H16=option!$C$11,IF('5-اطلاعات کلیه پرسنل'!L16="دارد",'5-اطلاعات کلیه پرسنل'!M16*'5-اطلاعات کلیه پرسنل'!I16/12*40,'5-اطلاعات کلیه پرسنل'!I16*'5-اطلاعات کلیه پرسنل'!N16/52),0)+IF('5-اطلاعات کلیه پرسنل'!J16=option!$C$11,IF('5-اطلاعات کلیه پرسنل'!L16="دارد",'5-اطلاعات کلیه پرسنل'!M16*'5-اطلاعات کلیه پرسنل'!K16/12*40,'5-اطلاعات کلیه پرسنل'!K16*'5-اطلاعات کلیه پرسنل'!N16/52),0)</f>
        <v>0</v>
      </c>
      <c r="AH16" s="33">
        <f>IF('5-اطلاعات کلیه پرسنل'!P16="دکتری",1,IF('5-اطلاعات کلیه پرسنل'!P16="فوق لیسانس",0.8,IF('5-اطلاعات کلیه پرسنل'!P16="لیسانس",0.6,IF('5-اطلاعات کلیه پرسنل'!P16="فوق دیپلم",0.3,IF('5-اطلاعات کلیه پرسنل'!P16="",0,0.1)))))</f>
        <v>0</v>
      </c>
      <c r="AI16" s="81">
        <f>IF('5-اطلاعات کلیه پرسنل'!L16="دارد",'5-اطلاعات کلیه پرسنل'!M16/12,'5-اطلاعات کلیه پرسنل'!N16/2000)</f>
        <v>0</v>
      </c>
      <c r="AJ16" s="80">
        <f t="shared" si="1"/>
        <v>0</v>
      </c>
    </row>
    <row r="17" spans="1:36" x14ac:dyDescent="0.45">
      <c r="A17" s="84">
        <v>15</v>
      </c>
      <c r="B17" s="57">
        <f>'6-اطلاعات کلیه محصولات - خدمات'!B17</f>
        <v>0</v>
      </c>
      <c r="C17" s="57">
        <f>'6-اطلاعات کلیه محصولات - خدمات'!D17</f>
        <v>0</v>
      </c>
      <c r="D17" s="19"/>
      <c r="E17" s="77"/>
      <c r="F17" s="77"/>
      <c r="G17" s="77"/>
      <c r="H17" s="57"/>
      <c r="I17" s="57"/>
      <c r="J17" s="57"/>
      <c r="K17" s="57"/>
      <c r="L17" s="57"/>
      <c r="M17" s="57">
        <f t="shared" si="0"/>
        <v>0</v>
      </c>
      <c r="N17" s="57" t="str">
        <f t="shared" si="2"/>
        <v>0</v>
      </c>
      <c r="O17" s="57" t="str">
        <f t="shared" si="3"/>
        <v>0</v>
      </c>
      <c r="P17" s="57" t="str">
        <f t="shared" si="4"/>
        <v>0</v>
      </c>
      <c r="Q17" s="57" t="str">
        <f t="shared" si="5"/>
        <v>0</v>
      </c>
      <c r="R17" s="57" t="str">
        <f t="shared" si="6"/>
        <v>0.2</v>
      </c>
      <c r="S17" s="86">
        <f t="shared" si="7"/>
        <v>0</v>
      </c>
      <c r="T17" s="57">
        <f t="shared" si="8"/>
        <v>0</v>
      </c>
      <c r="U17" s="57">
        <f t="shared" si="9"/>
        <v>0</v>
      </c>
      <c r="V17" s="57">
        <f t="shared" si="10"/>
        <v>0</v>
      </c>
      <c r="W17" s="57">
        <f t="shared" si="11"/>
        <v>0</v>
      </c>
      <c r="X17" s="34" t="str">
        <f>IF('6-اطلاعات کلیه محصولات - خدمات'!$N17="جدید",'6-اطلاعات کلیه محصولات - خدمات'!$B17,"")</f>
        <v/>
      </c>
      <c r="Y17" s="34" t="str">
        <f>IF('6-اطلاعات کلیه محصولات - خدمات'!$O17="دارد",'6-اطلاعات کلیه محصولات - خدمات'!$B17,"")</f>
        <v/>
      </c>
      <c r="AC17" s="34">
        <f>IF('6-اطلاعات کلیه محصولات - خدمات'!C17="دارد",'6-اطلاعات کلیه محصولات - خدمات'!Q17,0)</f>
        <v>0</v>
      </c>
      <c r="AD17" s="34">
        <f>1403-'5-اطلاعات کلیه پرسنل'!E17:E1014</f>
        <v>1403</v>
      </c>
      <c r="AF17" s="55">
        <f>IF('5-اطلاعات کلیه پرسنل'!H17=option!$C$15,IF('5-اطلاعات کلیه پرسنل'!L17="دارد",'5-اطلاعات کلیه پرسنل'!M17/12*'5-اطلاعات کلیه پرسنل'!I17,'5-اطلاعات کلیه پرسنل'!N17/2000*'5-اطلاعات کلیه پرسنل'!I17),0)+IF('5-اطلاعات کلیه پرسنل'!J17=option!$C$15,IF('5-اطلاعات کلیه پرسنل'!L17="دارد",'5-اطلاعات کلیه پرسنل'!M17/12*'5-اطلاعات کلیه پرسنل'!K17,'5-اطلاعات کلیه پرسنل'!N17/2000*'5-اطلاعات کلیه پرسنل'!K17),0)</f>
        <v>0</v>
      </c>
      <c r="AG17" s="55">
        <f>IF('5-اطلاعات کلیه پرسنل'!H17=option!$C$11,IF('5-اطلاعات کلیه پرسنل'!L17="دارد",'5-اطلاعات کلیه پرسنل'!M17*'5-اطلاعات کلیه پرسنل'!I17/12*40,'5-اطلاعات کلیه پرسنل'!I17*'5-اطلاعات کلیه پرسنل'!N17/52),0)+IF('5-اطلاعات کلیه پرسنل'!J17=option!$C$11,IF('5-اطلاعات کلیه پرسنل'!L17="دارد",'5-اطلاعات کلیه پرسنل'!M17*'5-اطلاعات کلیه پرسنل'!K17/12*40,'5-اطلاعات کلیه پرسنل'!K17*'5-اطلاعات کلیه پرسنل'!N17/52),0)</f>
        <v>0</v>
      </c>
      <c r="AH17" s="33">
        <f>IF('5-اطلاعات کلیه پرسنل'!P17="دکتری",1,IF('5-اطلاعات کلیه پرسنل'!P17="فوق لیسانس",0.8,IF('5-اطلاعات کلیه پرسنل'!P17="لیسانس",0.6,IF('5-اطلاعات کلیه پرسنل'!P17="فوق دیپلم",0.3,IF('5-اطلاعات کلیه پرسنل'!P17="",0,0.1)))))</f>
        <v>0</v>
      </c>
      <c r="AI17" s="81">
        <f>IF('5-اطلاعات کلیه پرسنل'!L17="دارد",'5-اطلاعات کلیه پرسنل'!M17/12,'5-اطلاعات کلیه پرسنل'!N17/2000)</f>
        <v>0</v>
      </c>
      <c r="AJ17" s="80">
        <f t="shared" si="1"/>
        <v>0</v>
      </c>
    </row>
    <row r="18" spans="1:36" x14ac:dyDescent="0.45">
      <c r="A18" s="84">
        <v>16</v>
      </c>
      <c r="B18" s="57">
        <f>'6-اطلاعات کلیه محصولات - خدمات'!B18</f>
        <v>0</v>
      </c>
      <c r="C18" s="57">
        <f>'6-اطلاعات کلیه محصولات - خدمات'!D18</f>
        <v>0</v>
      </c>
      <c r="D18" s="19"/>
      <c r="E18" s="77"/>
      <c r="F18" s="77"/>
      <c r="G18" s="77"/>
      <c r="H18" s="57"/>
      <c r="I18" s="57"/>
      <c r="J18" s="57"/>
      <c r="K18" s="57"/>
      <c r="L18" s="57"/>
      <c r="M18" s="57">
        <f t="shared" si="0"/>
        <v>0</v>
      </c>
      <c r="N18" s="57" t="str">
        <f t="shared" si="2"/>
        <v>0</v>
      </c>
      <c r="O18" s="57" t="str">
        <f t="shared" si="3"/>
        <v>0</v>
      </c>
      <c r="P18" s="57" t="str">
        <f t="shared" si="4"/>
        <v>0</v>
      </c>
      <c r="Q18" s="57" t="str">
        <f t="shared" si="5"/>
        <v>0</v>
      </c>
      <c r="R18" s="57" t="str">
        <f t="shared" si="6"/>
        <v>0.2</v>
      </c>
      <c r="S18" s="86">
        <f t="shared" si="7"/>
        <v>0</v>
      </c>
      <c r="T18" s="57">
        <f t="shared" si="8"/>
        <v>0</v>
      </c>
      <c r="U18" s="57">
        <f t="shared" si="9"/>
        <v>0</v>
      </c>
      <c r="V18" s="57">
        <f t="shared" si="10"/>
        <v>0</v>
      </c>
      <c r="W18" s="57">
        <f t="shared" si="11"/>
        <v>0</v>
      </c>
      <c r="X18" s="34" t="str">
        <f>IF('6-اطلاعات کلیه محصولات - خدمات'!$N18="جدید",'6-اطلاعات کلیه محصولات - خدمات'!$B18,"")</f>
        <v/>
      </c>
      <c r="Y18" s="34" t="str">
        <f>IF('6-اطلاعات کلیه محصولات - خدمات'!$O18="دارد",'6-اطلاعات کلیه محصولات - خدمات'!$B18,"")</f>
        <v/>
      </c>
      <c r="AC18" s="34">
        <f>IF('6-اطلاعات کلیه محصولات - خدمات'!C18="دارد",'6-اطلاعات کلیه محصولات - خدمات'!Q18,0)</f>
        <v>0</v>
      </c>
      <c r="AD18" s="34">
        <f>1403-'5-اطلاعات کلیه پرسنل'!E18:E1015</f>
        <v>1403</v>
      </c>
      <c r="AF18" s="55">
        <f>IF('5-اطلاعات کلیه پرسنل'!H18=option!$C$15,IF('5-اطلاعات کلیه پرسنل'!L18="دارد",'5-اطلاعات کلیه پرسنل'!M18/12*'5-اطلاعات کلیه پرسنل'!I18,'5-اطلاعات کلیه پرسنل'!N18/2000*'5-اطلاعات کلیه پرسنل'!I18),0)+IF('5-اطلاعات کلیه پرسنل'!J18=option!$C$15,IF('5-اطلاعات کلیه پرسنل'!L18="دارد",'5-اطلاعات کلیه پرسنل'!M18/12*'5-اطلاعات کلیه پرسنل'!K18,'5-اطلاعات کلیه پرسنل'!N18/2000*'5-اطلاعات کلیه پرسنل'!K18),0)</f>
        <v>0</v>
      </c>
      <c r="AG18" s="55">
        <f>IF('5-اطلاعات کلیه پرسنل'!H18=option!$C$11,IF('5-اطلاعات کلیه پرسنل'!L18="دارد",'5-اطلاعات کلیه پرسنل'!M18*'5-اطلاعات کلیه پرسنل'!I18/12*40,'5-اطلاعات کلیه پرسنل'!I18*'5-اطلاعات کلیه پرسنل'!N18/52),0)+IF('5-اطلاعات کلیه پرسنل'!J18=option!$C$11,IF('5-اطلاعات کلیه پرسنل'!L18="دارد",'5-اطلاعات کلیه پرسنل'!M18*'5-اطلاعات کلیه پرسنل'!K18/12*40,'5-اطلاعات کلیه پرسنل'!K18*'5-اطلاعات کلیه پرسنل'!N18/52),0)</f>
        <v>0</v>
      </c>
      <c r="AH18" s="33">
        <f>IF('5-اطلاعات کلیه پرسنل'!P18="دکتری",1,IF('5-اطلاعات کلیه پرسنل'!P18="فوق لیسانس",0.8,IF('5-اطلاعات کلیه پرسنل'!P18="لیسانس",0.6,IF('5-اطلاعات کلیه پرسنل'!P18="فوق دیپلم",0.3,IF('5-اطلاعات کلیه پرسنل'!P18="",0,0.1)))))</f>
        <v>0</v>
      </c>
      <c r="AI18" s="81">
        <f>IF('5-اطلاعات کلیه پرسنل'!L18="دارد",'5-اطلاعات کلیه پرسنل'!M18/12,'5-اطلاعات کلیه پرسنل'!N18/2000)</f>
        <v>0</v>
      </c>
      <c r="AJ18" s="80">
        <f t="shared" si="1"/>
        <v>0</v>
      </c>
    </row>
    <row r="19" spans="1:36" x14ac:dyDescent="0.45">
      <c r="A19" s="84">
        <v>17</v>
      </c>
      <c r="B19" s="57">
        <f>'6-اطلاعات کلیه محصولات - خدمات'!B19</f>
        <v>0</v>
      </c>
      <c r="C19" s="57">
        <f>'6-اطلاعات کلیه محصولات - خدمات'!D19</f>
        <v>0</v>
      </c>
      <c r="D19" s="19"/>
      <c r="E19" s="77"/>
      <c r="F19" s="77"/>
      <c r="G19" s="77"/>
      <c r="H19" s="57"/>
      <c r="I19" s="57"/>
      <c r="J19" s="57"/>
      <c r="K19" s="57"/>
      <c r="L19" s="57"/>
      <c r="M19" s="57">
        <f t="shared" si="0"/>
        <v>0</v>
      </c>
      <c r="N19" s="57" t="str">
        <f t="shared" si="2"/>
        <v>0</v>
      </c>
      <c r="O19" s="57" t="str">
        <f t="shared" si="3"/>
        <v>0</v>
      </c>
      <c r="P19" s="57" t="str">
        <f t="shared" si="4"/>
        <v>0</v>
      </c>
      <c r="Q19" s="57" t="str">
        <f t="shared" si="5"/>
        <v>0</v>
      </c>
      <c r="R19" s="57" t="str">
        <f t="shared" si="6"/>
        <v>0.2</v>
      </c>
      <c r="S19" s="86">
        <f t="shared" si="7"/>
        <v>0</v>
      </c>
      <c r="T19" s="57">
        <f t="shared" si="8"/>
        <v>0</v>
      </c>
      <c r="U19" s="57">
        <f t="shared" si="9"/>
        <v>0</v>
      </c>
      <c r="V19" s="57">
        <f t="shared" si="10"/>
        <v>0</v>
      </c>
      <c r="W19" s="57">
        <f t="shared" si="11"/>
        <v>0</v>
      </c>
      <c r="X19" s="34" t="str">
        <f>IF('6-اطلاعات کلیه محصولات - خدمات'!$N19="جدید",'6-اطلاعات کلیه محصولات - خدمات'!$B19,"")</f>
        <v/>
      </c>
      <c r="Y19" s="34" t="str">
        <f>IF('6-اطلاعات کلیه محصولات - خدمات'!$O19="دارد",'6-اطلاعات کلیه محصولات - خدمات'!$B19,"")</f>
        <v/>
      </c>
      <c r="AC19" s="34">
        <f>IF('6-اطلاعات کلیه محصولات - خدمات'!C19="دارد",'6-اطلاعات کلیه محصولات - خدمات'!Q19,0)</f>
        <v>0</v>
      </c>
      <c r="AD19" s="34">
        <f>1403-'5-اطلاعات کلیه پرسنل'!E19:E1016</f>
        <v>1403</v>
      </c>
      <c r="AF19" s="55">
        <f>IF('5-اطلاعات کلیه پرسنل'!H19=option!$C$15,IF('5-اطلاعات کلیه پرسنل'!L19="دارد",'5-اطلاعات کلیه پرسنل'!M19/12*'5-اطلاعات کلیه پرسنل'!I19,'5-اطلاعات کلیه پرسنل'!N19/2000*'5-اطلاعات کلیه پرسنل'!I19),0)+IF('5-اطلاعات کلیه پرسنل'!J19=option!$C$15,IF('5-اطلاعات کلیه پرسنل'!L19="دارد",'5-اطلاعات کلیه پرسنل'!M19/12*'5-اطلاعات کلیه پرسنل'!K19,'5-اطلاعات کلیه پرسنل'!N19/2000*'5-اطلاعات کلیه پرسنل'!K19),0)</f>
        <v>0</v>
      </c>
      <c r="AG19" s="55">
        <f>IF('5-اطلاعات کلیه پرسنل'!H19=option!$C$11,IF('5-اطلاعات کلیه پرسنل'!L19="دارد",'5-اطلاعات کلیه پرسنل'!M19*'5-اطلاعات کلیه پرسنل'!I19/12*40,'5-اطلاعات کلیه پرسنل'!I19*'5-اطلاعات کلیه پرسنل'!N19/52),0)+IF('5-اطلاعات کلیه پرسنل'!J19=option!$C$11,IF('5-اطلاعات کلیه پرسنل'!L19="دارد",'5-اطلاعات کلیه پرسنل'!M19*'5-اطلاعات کلیه پرسنل'!K19/12*40,'5-اطلاعات کلیه پرسنل'!K19*'5-اطلاعات کلیه پرسنل'!N19/52),0)</f>
        <v>0</v>
      </c>
      <c r="AH19" s="33">
        <f>IF('5-اطلاعات کلیه پرسنل'!P19="دکتری",1,IF('5-اطلاعات کلیه پرسنل'!P19="فوق لیسانس",0.8,IF('5-اطلاعات کلیه پرسنل'!P19="لیسانس",0.6,IF('5-اطلاعات کلیه پرسنل'!P19="فوق دیپلم",0.3,IF('5-اطلاعات کلیه پرسنل'!P19="",0,0.1)))))</f>
        <v>0</v>
      </c>
      <c r="AI19" s="81">
        <f>IF('5-اطلاعات کلیه پرسنل'!L19="دارد",'5-اطلاعات کلیه پرسنل'!M19/12,'5-اطلاعات کلیه پرسنل'!N19/2000)</f>
        <v>0</v>
      </c>
      <c r="AJ19" s="80">
        <f t="shared" si="1"/>
        <v>0</v>
      </c>
    </row>
    <row r="20" spans="1:36" x14ac:dyDescent="0.45">
      <c r="A20" s="84">
        <v>18</v>
      </c>
      <c r="B20" s="57">
        <f>'6-اطلاعات کلیه محصولات - خدمات'!B20</f>
        <v>0</v>
      </c>
      <c r="C20" s="57">
        <f>'6-اطلاعات کلیه محصولات - خدمات'!D20</f>
        <v>0</v>
      </c>
      <c r="D20" s="19"/>
      <c r="E20" s="77"/>
      <c r="F20" s="77"/>
      <c r="G20" s="77"/>
      <c r="H20" s="57"/>
      <c r="I20" s="57"/>
      <c r="J20" s="57"/>
      <c r="K20" s="57"/>
      <c r="L20" s="57"/>
      <c r="M20" s="57">
        <f t="shared" si="0"/>
        <v>0</v>
      </c>
      <c r="N20" s="57" t="str">
        <f t="shared" si="2"/>
        <v>0</v>
      </c>
      <c r="O20" s="57" t="str">
        <f t="shared" si="3"/>
        <v>0</v>
      </c>
      <c r="P20" s="57" t="str">
        <f t="shared" si="4"/>
        <v>0</v>
      </c>
      <c r="Q20" s="57" t="str">
        <f t="shared" si="5"/>
        <v>0</v>
      </c>
      <c r="R20" s="57" t="str">
        <f t="shared" si="6"/>
        <v>0.2</v>
      </c>
      <c r="S20" s="86">
        <f t="shared" si="7"/>
        <v>0</v>
      </c>
      <c r="T20" s="57">
        <f t="shared" si="8"/>
        <v>0</v>
      </c>
      <c r="U20" s="57">
        <f t="shared" si="9"/>
        <v>0</v>
      </c>
      <c r="V20" s="57">
        <f t="shared" si="10"/>
        <v>0</v>
      </c>
      <c r="W20" s="57">
        <f t="shared" si="11"/>
        <v>0</v>
      </c>
      <c r="X20" s="34" t="str">
        <f>IF('6-اطلاعات کلیه محصولات - خدمات'!$N20="جدید",'6-اطلاعات کلیه محصولات - خدمات'!$B20,"")</f>
        <v/>
      </c>
      <c r="Y20" s="34" t="str">
        <f>IF('6-اطلاعات کلیه محصولات - خدمات'!$O20="دارد",'6-اطلاعات کلیه محصولات - خدمات'!$B20,"")</f>
        <v/>
      </c>
      <c r="AC20" s="34">
        <f>IF('6-اطلاعات کلیه محصولات - خدمات'!C20="دارد",'6-اطلاعات کلیه محصولات - خدمات'!Q20,0)</f>
        <v>0</v>
      </c>
      <c r="AD20" s="34">
        <f>1403-'5-اطلاعات کلیه پرسنل'!E20:E1017</f>
        <v>1403</v>
      </c>
      <c r="AF20" s="55">
        <f>IF('5-اطلاعات کلیه پرسنل'!H20=option!$C$15,IF('5-اطلاعات کلیه پرسنل'!L20="دارد",'5-اطلاعات کلیه پرسنل'!M20/12*'5-اطلاعات کلیه پرسنل'!I20,'5-اطلاعات کلیه پرسنل'!N20/2000*'5-اطلاعات کلیه پرسنل'!I20),0)+IF('5-اطلاعات کلیه پرسنل'!J20=option!$C$15,IF('5-اطلاعات کلیه پرسنل'!L20="دارد",'5-اطلاعات کلیه پرسنل'!M20/12*'5-اطلاعات کلیه پرسنل'!K20,'5-اطلاعات کلیه پرسنل'!N20/2000*'5-اطلاعات کلیه پرسنل'!K20),0)</f>
        <v>0</v>
      </c>
      <c r="AG20" s="55">
        <f>IF('5-اطلاعات کلیه پرسنل'!H20=option!$C$11,IF('5-اطلاعات کلیه پرسنل'!L20="دارد",'5-اطلاعات کلیه پرسنل'!M20*'5-اطلاعات کلیه پرسنل'!I20/12*40,'5-اطلاعات کلیه پرسنل'!I20*'5-اطلاعات کلیه پرسنل'!N20/52),0)+IF('5-اطلاعات کلیه پرسنل'!J20=option!$C$11,IF('5-اطلاعات کلیه پرسنل'!L20="دارد",'5-اطلاعات کلیه پرسنل'!M20*'5-اطلاعات کلیه پرسنل'!K20/12*40,'5-اطلاعات کلیه پرسنل'!K20*'5-اطلاعات کلیه پرسنل'!N20/52),0)</f>
        <v>0</v>
      </c>
      <c r="AH20" s="33">
        <f>IF('5-اطلاعات کلیه پرسنل'!P20="دکتری",1,IF('5-اطلاعات کلیه پرسنل'!P20="فوق لیسانس",0.8,IF('5-اطلاعات کلیه پرسنل'!P20="لیسانس",0.6,IF('5-اطلاعات کلیه پرسنل'!P20="فوق دیپلم",0.3,IF('5-اطلاعات کلیه پرسنل'!P20="",0,0.1)))))</f>
        <v>0</v>
      </c>
      <c r="AI20" s="81">
        <f>IF('5-اطلاعات کلیه پرسنل'!L20="دارد",'5-اطلاعات کلیه پرسنل'!M20/12,'5-اطلاعات کلیه پرسنل'!N20/2000)</f>
        <v>0</v>
      </c>
      <c r="AJ20" s="80">
        <f t="shared" si="1"/>
        <v>0</v>
      </c>
    </row>
    <row r="21" spans="1:36" x14ac:dyDescent="0.45">
      <c r="A21" s="84">
        <v>19</v>
      </c>
      <c r="B21" s="57">
        <f>'6-اطلاعات کلیه محصولات - خدمات'!B21</f>
        <v>0</v>
      </c>
      <c r="C21" s="57">
        <f>'6-اطلاعات کلیه محصولات - خدمات'!D21</f>
        <v>0</v>
      </c>
      <c r="D21" s="19"/>
      <c r="E21" s="77"/>
      <c r="F21" s="77"/>
      <c r="G21" s="77"/>
      <c r="H21" s="57"/>
      <c r="I21" s="57"/>
      <c r="J21" s="57"/>
      <c r="K21" s="57"/>
      <c r="L21" s="57"/>
      <c r="M21" s="57">
        <f t="shared" si="0"/>
        <v>0</v>
      </c>
      <c r="N21" s="57" t="str">
        <f t="shared" si="2"/>
        <v>0</v>
      </c>
      <c r="O21" s="57" t="str">
        <f t="shared" si="3"/>
        <v>0</v>
      </c>
      <c r="P21" s="57" t="str">
        <f t="shared" si="4"/>
        <v>0</v>
      </c>
      <c r="Q21" s="57" t="str">
        <f t="shared" si="5"/>
        <v>0</v>
      </c>
      <c r="R21" s="57" t="str">
        <f t="shared" si="6"/>
        <v>0.2</v>
      </c>
      <c r="S21" s="86">
        <f t="shared" si="7"/>
        <v>0</v>
      </c>
      <c r="T21" s="57">
        <f t="shared" si="8"/>
        <v>0</v>
      </c>
      <c r="U21" s="57">
        <f t="shared" si="9"/>
        <v>0</v>
      </c>
      <c r="V21" s="57">
        <f t="shared" si="10"/>
        <v>0</v>
      </c>
      <c r="W21" s="57">
        <f t="shared" si="11"/>
        <v>0</v>
      </c>
      <c r="X21" s="34" t="str">
        <f>IF('6-اطلاعات کلیه محصولات - خدمات'!$N21="جدید",'6-اطلاعات کلیه محصولات - خدمات'!$B21,"")</f>
        <v/>
      </c>
      <c r="Y21" s="34" t="str">
        <f>IF('6-اطلاعات کلیه محصولات - خدمات'!$O21="دارد",'6-اطلاعات کلیه محصولات - خدمات'!$B21,"")</f>
        <v/>
      </c>
      <c r="AC21" s="34">
        <f>IF('6-اطلاعات کلیه محصولات - خدمات'!C21="دارد",'6-اطلاعات کلیه محصولات - خدمات'!Q21,0)</f>
        <v>0</v>
      </c>
      <c r="AD21" s="34">
        <f>1403-'5-اطلاعات کلیه پرسنل'!E21:E1018</f>
        <v>1403</v>
      </c>
      <c r="AF21" s="55">
        <f>IF('5-اطلاعات کلیه پرسنل'!H21=option!$C$15,IF('5-اطلاعات کلیه پرسنل'!L21="دارد",'5-اطلاعات کلیه پرسنل'!M21/12*'5-اطلاعات کلیه پرسنل'!I21,'5-اطلاعات کلیه پرسنل'!N21/2000*'5-اطلاعات کلیه پرسنل'!I21),0)+IF('5-اطلاعات کلیه پرسنل'!J21=option!$C$15,IF('5-اطلاعات کلیه پرسنل'!L21="دارد",'5-اطلاعات کلیه پرسنل'!M21/12*'5-اطلاعات کلیه پرسنل'!K21,'5-اطلاعات کلیه پرسنل'!N21/2000*'5-اطلاعات کلیه پرسنل'!K21),0)</f>
        <v>0</v>
      </c>
      <c r="AG21" s="55">
        <f>IF('5-اطلاعات کلیه پرسنل'!H21=option!$C$11,IF('5-اطلاعات کلیه پرسنل'!L21="دارد",'5-اطلاعات کلیه پرسنل'!M21*'5-اطلاعات کلیه پرسنل'!I21/12*40,'5-اطلاعات کلیه پرسنل'!I21*'5-اطلاعات کلیه پرسنل'!N21/52),0)+IF('5-اطلاعات کلیه پرسنل'!J21=option!$C$11,IF('5-اطلاعات کلیه پرسنل'!L21="دارد",'5-اطلاعات کلیه پرسنل'!M21*'5-اطلاعات کلیه پرسنل'!K21/12*40,'5-اطلاعات کلیه پرسنل'!K21*'5-اطلاعات کلیه پرسنل'!N21/52),0)</f>
        <v>0</v>
      </c>
      <c r="AH21" s="33">
        <f>IF('5-اطلاعات کلیه پرسنل'!P21="دکتری",1,IF('5-اطلاعات کلیه پرسنل'!P21="فوق لیسانس",0.8,IF('5-اطلاعات کلیه پرسنل'!P21="لیسانس",0.6,IF('5-اطلاعات کلیه پرسنل'!P21="فوق دیپلم",0.3,IF('5-اطلاعات کلیه پرسنل'!P21="",0,0.1)))))</f>
        <v>0</v>
      </c>
      <c r="AI21" s="81">
        <f>IF('5-اطلاعات کلیه پرسنل'!L21="دارد",'5-اطلاعات کلیه پرسنل'!M21/12,'5-اطلاعات کلیه پرسنل'!N21/2000)</f>
        <v>0</v>
      </c>
      <c r="AJ21" s="80">
        <f t="shared" si="1"/>
        <v>0</v>
      </c>
    </row>
    <row r="22" spans="1:36" x14ac:dyDescent="0.45">
      <c r="A22" s="84">
        <v>20</v>
      </c>
      <c r="B22" s="57">
        <f>'6-اطلاعات کلیه محصولات - خدمات'!B22</f>
        <v>0</v>
      </c>
      <c r="C22" s="57">
        <f>'6-اطلاعات کلیه محصولات - خدمات'!D22</f>
        <v>0</v>
      </c>
      <c r="D22" s="19"/>
      <c r="E22" s="77"/>
      <c r="F22" s="77"/>
      <c r="G22" s="77"/>
      <c r="H22" s="57"/>
      <c r="I22" s="57"/>
      <c r="J22" s="57"/>
      <c r="K22" s="57"/>
      <c r="L22" s="57"/>
      <c r="M22" s="57">
        <f t="shared" si="0"/>
        <v>0</v>
      </c>
      <c r="N22" s="57" t="str">
        <f t="shared" si="2"/>
        <v>0</v>
      </c>
      <c r="O22" s="57" t="str">
        <f t="shared" si="3"/>
        <v>0</v>
      </c>
      <c r="P22" s="57" t="str">
        <f t="shared" si="4"/>
        <v>0</v>
      </c>
      <c r="Q22" s="57" t="str">
        <f t="shared" si="5"/>
        <v>0</v>
      </c>
      <c r="R22" s="57" t="str">
        <f t="shared" si="6"/>
        <v>0.2</v>
      </c>
      <c r="S22" s="86">
        <f t="shared" si="7"/>
        <v>0</v>
      </c>
      <c r="T22" s="57">
        <f t="shared" si="8"/>
        <v>0</v>
      </c>
      <c r="U22" s="57">
        <f t="shared" si="9"/>
        <v>0</v>
      </c>
      <c r="V22" s="57">
        <f t="shared" si="10"/>
        <v>0</v>
      </c>
      <c r="W22" s="57">
        <f t="shared" si="11"/>
        <v>0</v>
      </c>
      <c r="X22" s="34" t="str">
        <f>IF('6-اطلاعات کلیه محصولات - خدمات'!$N22="جدید",'6-اطلاعات کلیه محصولات - خدمات'!$B22,"")</f>
        <v/>
      </c>
      <c r="Y22" s="34" t="str">
        <f>IF('6-اطلاعات کلیه محصولات - خدمات'!$O22="دارد",'6-اطلاعات کلیه محصولات - خدمات'!$B22,"")</f>
        <v/>
      </c>
      <c r="AC22" s="34">
        <f>IF('6-اطلاعات کلیه محصولات - خدمات'!C22="دارد",'6-اطلاعات کلیه محصولات - خدمات'!Q22,0)</f>
        <v>0</v>
      </c>
      <c r="AD22" s="34">
        <f>1403-'5-اطلاعات کلیه پرسنل'!E22:E1019</f>
        <v>1403</v>
      </c>
      <c r="AF22" s="55">
        <f>IF('5-اطلاعات کلیه پرسنل'!H22=option!$C$15,IF('5-اطلاعات کلیه پرسنل'!L22="دارد",'5-اطلاعات کلیه پرسنل'!M22/12*'5-اطلاعات کلیه پرسنل'!I22,'5-اطلاعات کلیه پرسنل'!N22/2000*'5-اطلاعات کلیه پرسنل'!I22),0)+IF('5-اطلاعات کلیه پرسنل'!J22=option!$C$15,IF('5-اطلاعات کلیه پرسنل'!L22="دارد",'5-اطلاعات کلیه پرسنل'!M22/12*'5-اطلاعات کلیه پرسنل'!K22,'5-اطلاعات کلیه پرسنل'!N22/2000*'5-اطلاعات کلیه پرسنل'!K22),0)</f>
        <v>0</v>
      </c>
      <c r="AG22" s="55">
        <f>IF('5-اطلاعات کلیه پرسنل'!H22=option!$C$11,IF('5-اطلاعات کلیه پرسنل'!L22="دارد",'5-اطلاعات کلیه پرسنل'!M22*'5-اطلاعات کلیه پرسنل'!I22/12*40,'5-اطلاعات کلیه پرسنل'!I22*'5-اطلاعات کلیه پرسنل'!N22/52),0)+IF('5-اطلاعات کلیه پرسنل'!J22=option!$C$11,IF('5-اطلاعات کلیه پرسنل'!L22="دارد",'5-اطلاعات کلیه پرسنل'!M22*'5-اطلاعات کلیه پرسنل'!K22/12*40,'5-اطلاعات کلیه پرسنل'!K22*'5-اطلاعات کلیه پرسنل'!N22/52),0)</f>
        <v>0</v>
      </c>
      <c r="AH22" s="33">
        <f>IF('5-اطلاعات کلیه پرسنل'!P22="دکتری",1,IF('5-اطلاعات کلیه پرسنل'!P22="فوق لیسانس",0.8,IF('5-اطلاعات کلیه پرسنل'!P22="لیسانس",0.6,IF('5-اطلاعات کلیه پرسنل'!P22="فوق دیپلم",0.3,IF('5-اطلاعات کلیه پرسنل'!P22="",0,0.1)))))</f>
        <v>0</v>
      </c>
      <c r="AI22" s="81">
        <f>IF('5-اطلاعات کلیه پرسنل'!L22="دارد",'5-اطلاعات کلیه پرسنل'!M22/12,'5-اطلاعات کلیه پرسنل'!N22/2000)</f>
        <v>0</v>
      </c>
      <c r="AJ22" s="80">
        <f t="shared" si="1"/>
        <v>0</v>
      </c>
    </row>
    <row r="23" spans="1:36" x14ac:dyDescent="0.45">
      <c r="A23" s="84">
        <v>21</v>
      </c>
      <c r="B23" s="57">
        <f>'6-اطلاعات کلیه محصولات - خدمات'!B23</f>
        <v>0</v>
      </c>
      <c r="C23" s="57">
        <f>'6-اطلاعات کلیه محصولات - خدمات'!D23</f>
        <v>0</v>
      </c>
      <c r="D23" s="19"/>
      <c r="E23" s="77"/>
      <c r="F23" s="77"/>
      <c r="G23" s="77"/>
      <c r="H23" s="57"/>
      <c r="I23" s="57"/>
      <c r="J23" s="57"/>
      <c r="K23" s="57"/>
      <c r="L23" s="57"/>
      <c r="M23" s="57">
        <f t="shared" si="0"/>
        <v>0</v>
      </c>
      <c r="N23" s="57" t="str">
        <f t="shared" si="2"/>
        <v>0</v>
      </c>
      <c r="O23" s="57" t="str">
        <f t="shared" si="3"/>
        <v>0</v>
      </c>
      <c r="P23" s="57" t="str">
        <f t="shared" si="4"/>
        <v>0</v>
      </c>
      <c r="Q23" s="57" t="str">
        <f t="shared" si="5"/>
        <v>0</v>
      </c>
      <c r="R23" s="57" t="str">
        <f t="shared" si="6"/>
        <v>0.2</v>
      </c>
      <c r="S23" s="86">
        <f t="shared" si="7"/>
        <v>0</v>
      </c>
      <c r="T23" s="57">
        <f t="shared" si="8"/>
        <v>0</v>
      </c>
      <c r="U23" s="57">
        <f t="shared" si="9"/>
        <v>0</v>
      </c>
      <c r="V23" s="57">
        <f t="shared" si="10"/>
        <v>0</v>
      </c>
      <c r="W23" s="57">
        <f t="shared" si="11"/>
        <v>0</v>
      </c>
      <c r="X23" s="34" t="str">
        <f>IF('6-اطلاعات کلیه محصولات - خدمات'!$N23="جدید",'6-اطلاعات کلیه محصولات - خدمات'!$B23,"")</f>
        <v/>
      </c>
      <c r="Y23" s="34" t="str">
        <f>IF('6-اطلاعات کلیه محصولات - خدمات'!$O23="دارد",'6-اطلاعات کلیه محصولات - خدمات'!$B23,"")</f>
        <v/>
      </c>
      <c r="AC23" s="34">
        <f>IF('6-اطلاعات کلیه محصولات - خدمات'!C23="دارد",'6-اطلاعات کلیه محصولات - خدمات'!Q23,0)</f>
        <v>0</v>
      </c>
      <c r="AD23" s="34">
        <f>1403-'5-اطلاعات کلیه پرسنل'!E23:E1020</f>
        <v>1403</v>
      </c>
      <c r="AF23" s="55">
        <f>IF('5-اطلاعات کلیه پرسنل'!H23=option!$C$15,IF('5-اطلاعات کلیه پرسنل'!L23="دارد",'5-اطلاعات کلیه پرسنل'!M23/12*'5-اطلاعات کلیه پرسنل'!I23,'5-اطلاعات کلیه پرسنل'!N23/2000*'5-اطلاعات کلیه پرسنل'!I23),0)+IF('5-اطلاعات کلیه پرسنل'!J23=option!$C$15,IF('5-اطلاعات کلیه پرسنل'!L23="دارد",'5-اطلاعات کلیه پرسنل'!M23/12*'5-اطلاعات کلیه پرسنل'!K23,'5-اطلاعات کلیه پرسنل'!N23/2000*'5-اطلاعات کلیه پرسنل'!K23),0)</f>
        <v>0</v>
      </c>
      <c r="AG23" s="55">
        <f>IF('5-اطلاعات کلیه پرسنل'!H23=option!$C$11,IF('5-اطلاعات کلیه پرسنل'!L23="دارد",'5-اطلاعات کلیه پرسنل'!M23*'5-اطلاعات کلیه پرسنل'!I23/12*40,'5-اطلاعات کلیه پرسنل'!I23*'5-اطلاعات کلیه پرسنل'!N23/52),0)+IF('5-اطلاعات کلیه پرسنل'!J23=option!$C$11,IF('5-اطلاعات کلیه پرسنل'!L23="دارد",'5-اطلاعات کلیه پرسنل'!M23*'5-اطلاعات کلیه پرسنل'!K23/12*40,'5-اطلاعات کلیه پرسنل'!K23*'5-اطلاعات کلیه پرسنل'!N23/52),0)</f>
        <v>0</v>
      </c>
      <c r="AH23" s="33">
        <f>IF('5-اطلاعات کلیه پرسنل'!P23="دکتری",1,IF('5-اطلاعات کلیه پرسنل'!P23="فوق لیسانس",0.8,IF('5-اطلاعات کلیه پرسنل'!P23="لیسانس",0.6,IF('5-اطلاعات کلیه پرسنل'!P23="فوق دیپلم",0.3,IF('5-اطلاعات کلیه پرسنل'!P23="",0,0.1)))))</f>
        <v>0</v>
      </c>
      <c r="AI23" s="81">
        <f>IF('5-اطلاعات کلیه پرسنل'!L23="دارد",'5-اطلاعات کلیه پرسنل'!M23/12,'5-اطلاعات کلیه پرسنل'!N23/2000)</f>
        <v>0</v>
      </c>
      <c r="AJ23" s="80">
        <f t="shared" si="1"/>
        <v>0</v>
      </c>
    </row>
    <row r="24" spans="1:36" x14ac:dyDescent="0.45">
      <c r="A24" s="84">
        <v>22</v>
      </c>
      <c r="B24" s="57">
        <f>'6-اطلاعات کلیه محصولات - خدمات'!B24</f>
        <v>0</v>
      </c>
      <c r="C24" s="57">
        <f>'6-اطلاعات کلیه محصولات - خدمات'!D24</f>
        <v>0</v>
      </c>
      <c r="D24" s="19"/>
      <c r="E24" s="77"/>
      <c r="F24" s="77"/>
      <c r="G24" s="77"/>
      <c r="H24" s="57"/>
      <c r="I24" s="57"/>
      <c r="J24" s="57"/>
      <c r="K24" s="57"/>
      <c r="L24" s="57"/>
      <c r="M24" s="57">
        <f t="shared" si="0"/>
        <v>0</v>
      </c>
      <c r="N24" s="57" t="str">
        <f t="shared" si="2"/>
        <v>0</v>
      </c>
      <c r="O24" s="57" t="str">
        <f t="shared" si="3"/>
        <v>0</v>
      </c>
      <c r="P24" s="57" t="str">
        <f t="shared" si="4"/>
        <v>0</v>
      </c>
      <c r="Q24" s="57" t="str">
        <f t="shared" si="5"/>
        <v>0</v>
      </c>
      <c r="R24" s="57" t="str">
        <f t="shared" si="6"/>
        <v>0.2</v>
      </c>
      <c r="S24" s="86">
        <f t="shared" si="7"/>
        <v>0</v>
      </c>
      <c r="T24" s="57">
        <f t="shared" si="8"/>
        <v>0</v>
      </c>
      <c r="U24" s="57">
        <f t="shared" si="9"/>
        <v>0</v>
      </c>
      <c r="V24" s="57">
        <f t="shared" si="10"/>
        <v>0</v>
      </c>
      <c r="W24" s="57">
        <f t="shared" si="11"/>
        <v>0</v>
      </c>
      <c r="X24" s="34" t="str">
        <f>IF('6-اطلاعات کلیه محصولات - خدمات'!$N24="جدید",'6-اطلاعات کلیه محصولات - خدمات'!$B24,"")</f>
        <v/>
      </c>
      <c r="Y24" s="34" t="str">
        <f>IF('6-اطلاعات کلیه محصولات - خدمات'!$O24="دارد",'6-اطلاعات کلیه محصولات - خدمات'!$B24,"")</f>
        <v/>
      </c>
      <c r="AC24" s="34">
        <f>IF('6-اطلاعات کلیه محصولات - خدمات'!C24="دارد",'6-اطلاعات کلیه محصولات - خدمات'!Q24,0)</f>
        <v>0</v>
      </c>
      <c r="AD24" s="34">
        <f>1403-'5-اطلاعات کلیه پرسنل'!E24:E1021</f>
        <v>1403</v>
      </c>
      <c r="AF24" s="55">
        <f>IF('5-اطلاعات کلیه پرسنل'!H24=option!$C$15,IF('5-اطلاعات کلیه پرسنل'!L24="دارد",'5-اطلاعات کلیه پرسنل'!M24/12*'5-اطلاعات کلیه پرسنل'!I24,'5-اطلاعات کلیه پرسنل'!N24/2000*'5-اطلاعات کلیه پرسنل'!I24),0)+IF('5-اطلاعات کلیه پرسنل'!J24=option!$C$15,IF('5-اطلاعات کلیه پرسنل'!L24="دارد",'5-اطلاعات کلیه پرسنل'!M24/12*'5-اطلاعات کلیه پرسنل'!K24,'5-اطلاعات کلیه پرسنل'!N24/2000*'5-اطلاعات کلیه پرسنل'!K24),0)</f>
        <v>0</v>
      </c>
      <c r="AG24" s="55">
        <f>IF('5-اطلاعات کلیه پرسنل'!H24=option!$C$11,IF('5-اطلاعات کلیه پرسنل'!L24="دارد",'5-اطلاعات کلیه پرسنل'!M24*'5-اطلاعات کلیه پرسنل'!I24/12*40,'5-اطلاعات کلیه پرسنل'!I24*'5-اطلاعات کلیه پرسنل'!N24/52),0)+IF('5-اطلاعات کلیه پرسنل'!J24=option!$C$11,IF('5-اطلاعات کلیه پرسنل'!L24="دارد",'5-اطلاعات کلیه پرسنل'!M24*'5-اطلاعات کلیه پرسنل'!K24/12*40,'5-اطلاعات کلیه پرسنل'!K24*'5-اطلاعات کلیه پرسنل'!N24/52),0)</f>
        <v>0</v>
      </c>
      <c r="AH24" s="33">
        <f>IF('5-اطلاعات کلیه پرسنل'!P24="دکتری",1,IF('5-اطلاعات کلیه پرسنل'!P24="فوق لیسانس",0.8,IF('5-اطلاعات کلیه پرسنل'!P24="لیسانس",0.6,IF('5-اطلاعات کلیه پرسنل'!P24="فوق دیپلم",0.3,IF('5-اطلاعات کلیه پرسنل'!P24="",0,0.1)))))</f>
        <v>0</v>
      </c>
      <c r="AI24" s="81">
        <f>IF('5-اطلاعات کلیه پرسنل'!L24="دارد",'5-اطلاعات کلیه پرسنل'!M24/12,'5-اطلاعات کلیه پرسنل'!N24/2000)</f>
        <v>0</v>
      </c>
      <c r="AJ24" s="80">
        <f t="shared" si="1"/>
        <v>0</v>
      </c>
    </row>
    <row r="25" spans="1:36" x14ac:dyDescent="0.45">
      <c r="A25" s="84">
        <v>23</v>
      </c>
      <c r="B25" s="57">
        <f>'6-اطلاعات کلیه محصولات - خدمات'!B25</f>
        <v>0</v>
      </c>
      <c r="C25" s="57">
        <f>'6-اطلاعات کلیه محصولات - خدمات'!D25</f>
        <v>0</v>
      </c>
      <c r="D25" s="19"/>
      <c r="E25" s="77"/>
      <c r="F25" s="77"/>
      <c r="G25" s="77"/>
      <c r="H25" s="57"/>
      <c r="I25" s="57"/>
      <c r="J25" s="57"/>
      <c r="K25" s="57"/>
      <c r="L25" s="57"/>
      <c r="M25" s="57">
        <f t="shared" si="0"/>
        <v>0</v>
      </c>
      <c r="N25" s="57" t="str">
        <f t="shared" si="2"/>
        <v>0</v>
      </c>
      <c r="O25" s="57" t="str">
        <f t="shared" si="3"/>
        <v>0</v>
      </c>
      <c r="P25" s="57" t="str">
        <f t="shared" si="4"/>
        <v>0</v>
      </c>
      <c r="Q25" s="57" t="str">
        <f t="shared" si="5"/>
        <v>0</v>
      </c>
      <c r="R25" s="57" t="str">
        <f t="shared" si="6"/>
        <v>0.2</v>
      </c>
      <c r="S25" s="86">
        <f t="shared" si="7"/>
        <v>0</v>
      </c>
      <c r="T25" s="57">
        <f t="shared" si="8"/>
        <v>0</v>
      </c>
      <c r="U25" s="57">
        <f t="shared" si="9"/>
        <v>0</v>
      </c>
      <c r="V25" s="57">
        <f t="shared" si="10"/>
        <v>0</v>
      </c>
      <c r="W25" s="57">
        <f t="shared" si="11"/>
        <v>0</v>
      </c>
      <c r="X25" s="34" t="str">
        <f>IF('6-اطلاعات کلیه محصولات - خدمات'!$N25="جدید",'6-اطلاعات کلیه محصولات - خدمات'!$B25,"")</f>
        <v/>
      </c>
      <c r="Y25" s="34" t="str">
        <f>IF('6-اطلاعات کلیه محصولات - خدمات'!$O25="دارد",'6-اطلاعات کلیه محصولات - خدمات'!$B25,"")</f>
        <v/>
      </c>
      <c r="AC25" s="34">
        <f>IF('6-اطلاعات کلیه محصولات - خدمات'!C25="دارد",'6-اطلاعات کلیه محصولات - خدمات'!Q25,0)</f>
        <v>0</v>
      </c>
      <c r="AD25" s="34">
        <f>1403-'5-اطلاعات کلیه پرسنل'!E25:E1022</f>
        <v>1403</v>
      </c>
      <c r="AF25" s="55">
        <f>IF('5-اطلاعات کلیه پرسنل'!H25=option!$C$15,IF('5-اطلاعات کلیه پرسنل'!L25="دارد",'5-اطلاعات کلیه پرسنل'!M25/12*'5-اطلاعات کلیه پرسنل'!I25,'5-اطلاعات کلیه پرسنل'!N25/2000*'5-اطلاعات کلیه پرسنل'!I25),0)+IF('5-اطلاعات کلیه پرسنل'!J25=option!$C$15,IF('5-اطلاعات کلیه پرسنل'!L25="دارد",'5-اطلاعات کلیه پرسنل'!M25/12*'5-اطلاعات کلیه پرسنل'!K25,'5-اطلاعات کلیه پرسنل'!N25/2000*'5-اطلاعات کلیه پرسنل'!K25),0)</f>
        <v>0</v>
      </c>
      <c r="AG25" s="55">
        <f>IF('5-اطلاعات کلیه پرسنل'!H25=option!$C$11,IF('5-اطلاعات کلیه پرسنل'!L25="دارد",'5-اطلاعات کلیه پرسنل'!M25*'5-اطلاعات کلیه پرسنل'!I25/12*40,'5-اطلاعات کلیه پرسنل'!I25*'5-اطلاعات کلیه پرسنل'!N25/52),0)+IF('5-اطلاعات کلیه پرسنل'!J25=option!$C$11,IF('5-اطلاعات کلیه پرسنل'!L25="دارد",'5-اطلاعات کلیه پرسنل'!M25*'5-اطلاعات کلیه پرسنل'!K25/12*40,'5-اطلاعات کلیه پرسنل'!K25*'5-اطلاعات کلیه پرسنل'!N25/52),0)</f>
        <v>0</v>
      </c>
      <c r="AH25" s="33">
        <f>IF('5-اطلاعات کلیه پرسنل'!P25="دکتری",1,IF('5-اطلاعات کلیه پرسنل'!P25="فوق لیسانس",0.8,IF('5-اطلاعات کلیه پرسنل'!P25="لیسانس",0.6,IF('5-اطلاعات کلیه پرسنل'!P25="فوق دیپلم",0.3,IF('5-اطلاعات کلیه پرسنل'!P25="",0,0.1)))))</f>
        <v>0</v>
      </c>
      <c r="AI25" s="81">
        <f>IF('5-اطلاعات کلیه پرسنل'!L25="دارد",'5-اطلاعات کلیه پرسنل'!M25/12,'5-اطلاعات کلیه پرسنل'!N25/2000)</f>
        <v>0</v>
      </c>
      <c r="AJ25" s="80">
        <f t="shared" si="1"/>
        <v>0</v>
      </c>
    </row>
    <row r="26" spans="1:36" x14ac:dyDescent="0.45">
      <c r="A26" s="84">
        <v>24</v>
      </c>
      <c r="B26" s="57">
        <f>'6-اطلاعات کلیه محصولات - خدمات'!B26</f>
        <v>0</v>
      </c>
      <c r="C26" s="57">
        <f>'6-اطلاعات کلیه محصولات - خدمات'!D26</f>
        <v>0</v>
      </c>
      <c r="D26" s="19"/>
      <c r="E26" s="77"/>
      <c r="F26" s="77"/>
      <c r="G26" s="77"/>
      <c r="H26" s="57"/>
      <c r="I26" s="57"/>
      <c r="J26" s="57"/>
      <c r="K26" s="57"/>
      <c r="L26" s="57"/>
      <c r="M26" s="57">
        <f t="shared" si="0"/>
        <v>0</v>
      </c>
      <c r="N26" s="57" t="str">
        <f t="shared" si="2"/>
        <v>0</v>
      </c>
      <c r="O26" s="57" t="str">
        <f t="shared" si="3"/>
        <v>0</v>
      </c>
      <c r="P26" s="57" t="str">
        <f t="shared" si="4"/>
        <v>0</v>
      </c>
      <c r="Q26" s="57" t="str">
        <f t="shared" si="5"/>
        <v>0</v>
      </c>
      <c r="R26" s="57" t="str">
        <f t="shared" si="6"/>
        <v>0.2</v>
      </c>
      <c r="S26" s="86">
        <f t="shared" si="7"/>
        <v>0</v>
      </c>
      <c r="T26" s="57">
        <f t="shared" si="8"/>
        <v>0</v>
      </c>
      <c r="U26" s="57">
        <f t="shared" si="9"/>
        <v>0</v>
      </c>
      <c r="V26" s="57">
        <f t="shared" si="10"/>
        <v>0</v>
      </c>
      <c r="W26" s="57">
        <f t="shared" si="11"/>
        <v>0</v>
      </c>
      <c r="X26" s="34" t="str">
        <f>IF('6-اطلاعات کلیه محصولات - خدمات'!$N26="جدید",'6-اطلاعات کلیه محصولات - خدمات'!$B26,"")</f>
        <v/>
      </c>
      <c r="Y26" s="34" t="str">
        <f>IF('6-اطلاعات کلیه محصولات - خدمات'!$O26="دارد",'6-اطلاعات کلیه محصولات - خدمات'!$B26,"")</f>
        <v/>
      </c>
      <c r="AC26" s="34">
        <f>IF('6-اطلاعات کلیه محصولات - خدمات'!C26="دارد",'6-اطلاعات کلیه محصولات - خدمات'!Q26,0)</f>
        <v>0</v>
      </c>
      <c r="AD26" s="34">
        <f>1403-'5-اطلاعات کلیه پرسنل'!E26:E1023</f>
        <v>1403</v>
      </c>
      <c r="AF26" s="55">
        <f>IF('5-اطلاعات کلیه پرسنل'!H26=option!$C$15,IF('5-اطلاعات کلیه پرسنل'!L26="دارد",'5-اطلاعات کلیه پرسنل'!M26/12*'5-اطلاعات کلیه پرسنل'!I26,'5-اطلاعات کلیه پرسنل'!N26/2000*'5-اطلاعات کلیه پرسنل'!I26),0)+IF('5-اطلاعات کلیه پرسنل'!J26=option!$C$15,IF('5-اطلاعات کلیه پرسنل'!L26="دارد",'5-اطلاعات کلیه پرسنل'!M26/12*'5-اطلاعات کلیه پرسنل'!K26,'5-اطلاعات کلیه پرسنل'!N26/2000*'5-اطلاعات کلیه پرسنل'!K26),0)</f>
        <v>0</v>
      </c>
      <c r="AG26" s="55">
        <f>IF('5-اطلاعات کلیه پرسنل'!H26=option!$C$11,IF('5-اطلاعات کلیه پرسنل'!L26="دارد",'5-اطلاعات کلیه پرسنل'!M26*'5-اطلاعات کلیه پرسنل'!I26/12*40,'5-اطلاعات کلیه پرسنل'!I26*'5-اطلاعات کلیه پرسنل'!N26/52),0)+IF('5-اطلاعات کلیه پرسنل'!J26=option!$C$11,IF('5-اطلاعات کلیه پرسنل'!L26="دارد",'5-اطلاعات کلیه پرسنل'!M26*'5-اطلاعات کلیه پرسنل'!K26/12*40,'5-اطلاعات کلیه پرسنل'!K26*'5-اطلاعات کلیه پرسنل'!N26/52),0)</f>
        <v>0</v>
      </c>
      <c r="AH26" s="33">
        <f>IF('5-اطلاعات کلیه پرسنل'!P26="دکتری",1,IF('5-اطلاعات کلیه پرسنل'!P26="فوق لیسانس",0.8,IF('5-اطلاعات کلیه پرسنل'!P26="لیسانس",0.6,IF('5-اطلاعات کلیه پرسنل'!P26="فوق دیپلم",0.3,IF('5-اطلاعات کلیه پرسنل'!P26="",0,0.1)))))</f>
        <v>0</v>
      </c>
      <c r="AI26" s="81">
        <f>IF('5-اطلاعات کلیه پرسنل'!L26="دارد",'5-اطلاعات کلیه پرسنل'!M26/12,'5-اطلاعات کلیه پرسنل'!N26/2000)</f>
        <v>0</v>
      </c>
      <c r="AJ26" s="80">
        <f t="shared" si="1"/>
        <v>0</v>
      </c>
    </row>
    <row r="27" spans="1:36" x14ac:dyDescent="0.45">
      <c r="A27" s="84">
        <v>25</v>
      </c>
      <c r="B27" s="57">
        <f>'6-اطلاعات کلیه محصولات - خدمات'!B27</f>
        <v>0</v>
      </c>
      <c r="C27" s="57">
        <f>'6-اطلاعات کلیه محصولات - خدمات'!D27</f>
        <v>0</v>
      </c>
      <c r="D27" s="19"/>
      <c r="E27" s="77"/>
      <c r="F27" s="77"/>
      <c r="G27" s="77"/>
      <c r="H27" s="57"/>
      <c r="I27" s="57"/>
      <c r="J27" s="57"/>
      <c r="K27" s="57"/>
      <c r="L27" s="57"/>
      <c r="M27" s="57">
        <f t="shared" si="0"/>
        <v>0</v>
      </c>
      <c r="N27" s="57" t="str">
        <f t="shared" si="2"/>
        <v>0</v>
      </c>
      <c r="O27" s="57" t="str">
        <f t="shared" si="3"/>
        <v>0</v>
      </c>
      <c r="P27" s="57" t="str">
        <f t="shared" si="4"/>
        <v>0</v>
      </c>
      <c r="Q27" s="57" t="str">
        <f t="shared" si="5"/>
        <v>0</v>
      </c>
      <c r="R27" s="57" t="str">
        <f t="shared" si="6"/>
        <v>0.2</v>
      </c>
      <c r="S27" s="86">
        <f t="shared" si="7"/>
        <v>0</v>
      </c>
      <c r="T27" s="57">
        <f t="shared" si="8"/>
        <v>0</v>
      </c>
      <c r="U27" s="57">
        <f t="shared" si="9"/>
        <v>0</v>
      </c>
      <c r="V27" s="57">
        <f t="shared" si="10"/>
        <v>0</v>
      </c>
      <c r="W27" s="57">
        <f t="shared" si="11"/>
        <v>0</v>
      </c>
      <c r="X27" s="34" t="str">
        <f>IF('6-اطلاعات کلیه محصولات - خدمات'!$N27="جدید",'6-اطلاعات کلیه محصولات - خدمات'!$B27,"")</f>
        <v/>
      </c>
      <c r="Y27" s="34" t="str">
        <f>IF('6-اطلاعات کلیه محصولات - خدمات'!$O27="دارد",'6-اطلاعات کلیه محصولات - خدمات'!$B27,"")</f>
        <v/>
      </c>
      <c r="AC27" s="34">
        <f>IF('6-اطلاعات کلیه محصولات - خدمات'!C27="دارد",'6-اطلاعات کلیه محصولات - خدمات'!Q27,0)</f>
        <v>0</v>
      </c>
      <c r="AD27" s="34">
        <f>1403-'5-اطلاعات کلیه پرسنل'!E27:E1024</f>
        <v>1403</v>
      </c>
      <c r="AF27" s="55">
        <f>IF('5-اطلاعات کلیه پرسنل'!H27=option!$C$15,IF('5-اطلاعات کلیه پرسنل'!L27="دارد",'5-اطلاعات کلیه پرسنل'!M27/12*'5-اطلاعات کلیه پرسنل'!I27,'5-اطلاعات کلیه پرسنل'!N27/2000*'5-اطلاعات کلیه پرسنل'!I27),0)+IF('5-اطلاعات کلیه پرسنل'!J27=option!$C$15,IF('5-اطلاعات کلیه پرسنل'!L27="دارد",'5-اطلاعات کلیه پرسنل'!M27/12*'5-اطلاعات کلیه پرسنل'!K27,'5-اطلاعات کلیه پرسنل'!N27/2000*'5-اطلاعات کلیه پرسنل'!K27),0)</f>
        <v>0</v>
      </c>
      <c r="AG27" s="55">
        <f>IF('5-اطلاعات کلیه پرسنل'!H27=option!$C$11,IF('5-اطلاعات کلیه پرسنل'!L27="دارد",'5-اطلاعات کلیه پرسنل'!M27*'5-اطلاعات کلیه پرسنل'!I27/12*40,'5-اطلاعات کلیه پرسنل'!I27*'5-اطلاعات کلیه پرسنل'!N27/52),0)+IF('5-اطلاعات کلیه پرسنل'!J27=option!$C$11,IF('5-اطلاعات کلیه پرسنل'!L27="دارد",'5-اطلاعات کلیه پرسنل'!M27*'5-اطلاعات کلیه پرسنل'!K27/12*40,'5-اطلاعات کلیه پرسنل'!K27*'5-اطلاعات کلیه پرسنل'!N27/52),0)</f>
        <v>0</v>
      </c>
      <c r="AH27" s="33">
        <f>IF('5-اطلاعات کلیه پرسنل'!P27="دکتری",1,IF('5-اطلاعات کلیه پرسنل'!P27="فوق لیسانس",0.8,IF('5-اطلاعات کلیه پرسنل'!P27="لیسانس",0.6,IF('5-اطلاعات کلیه پرسنل'!P27="فوق دیپلم",0.3,IF('5-اطلاعات کلیه پرسنل'!P27="",0,0.1)))))</f>
        <v>0</v>
      </c>
      <c r="AI27" s="81">
        <f>IF('5-اطلاعات کلیه پرسنل'!L27="دارد",'5-اطلاعات کلیه پرسنل'!M27/12,'5-اطلاعات کلیه پرسنل'!N27/2000)</f>
        <v>0</v>
      </c>
      <c r="AJ27" s="80">
        <f t="shared" si="1"/>
        <v>0</v>
      </c>
    </row>
    <row r="28" spans="1:36" x14ac:dyDescent="0.45">
      <c r="A28" s="84">
        <v>26</v>
      </c>
      <c r="B28" s="57">
        <f>'6-اطلاعات کلیه محصولات - خدمات'!B28</f>
        <v>0</v>
      </c>
      <c r="C28" s="57">
        <f>'6-اطلاعات کلیه محصولات - خدمات'!D28</f>
        <v>0</v>
      </c>
      <c r="D28" s="19"/>
      <c r="E28" s="77"/>
      <c r="F28" s="77"/>
      <c r="G28" s="77"/>
      <c r="H28" s="57"/>
      <c r="I28" s="57"/>
      <c r="J28" s="57"/>
      <c r="K28" s="57"/>
      <c r="L28" s="57"/>
      <c r="M28" s="57">
        <f t="shared" si="0"/>
        <v>0</v>
      </c>
      <c r="N28" s="57" t="str">
        <f t="shared" si="2"/>
        <v>0</v>
      </c>
      <c r="O28" s="57" t="str">
        <f t="shared" si="3"/>
        <v>0</v>
      </c>
      <c r="P28" s="57" t="str">
        <f t="shared" si="4"/>
        <v>0</v>
      </c>
      <c r="Q28" s="57" t="str">
        <f t="shared" si="5"/>
        <v>0</v>
      </c>
      <c r="R28" s="57" t="str">
        <f t="shared" si="6"/>
        <v>0.2</v>
      </c>
      <c r="S28" s="86">
        <f t="shared" si="7"/>
        <v>0</v>
      </c>
      <c r="T28" s="57">
        <f t="shared" si="8"/>
        <v>0</v>
      </c>
      <c r="U28" s="57">
        <f t="shared" si="9"/>
        <v>0</v>
      </c>
      <c r="V28" s="57">
        <f t="shared" si="10"/>
        <v>0</v>
      </c>
      <c r="W28" s="57">
        <f t="shared" si="11"/>
        <v>0</v>
      </c>
      <c r="X28" s="34" t="str">
        <f>IF('6-اطلاعات کلیه محصولات - خدمات'!$N28="جدید",'6-اطلاعات کلیه محصولات - خدمات'!$B28,"")</f>
        <v/>
      </c>
      <c r="Y28" s="34" t="str">
        <f>IF('6-اطلاعات کلیه محصولات - خدمات'!$O28="دارد",'6-اطلاعات کلیه محصولات - خدمات'!$B28,"")</f>
        <v/>
      </c>
      <c r="AC28" s="34">
        <f>IF('6-اطلاعات کلیه محصولات - خدمات'!C28="دارد",'6-اطلاعات کلیه محصولات - خدمات'!Q28,0)</f>
        <v>0</v>
      </c>
      <c r="AD28" s="34">
        <f>1403-'5-اطلاعات کلیه پرسنل'!E28:E1025</f>
        <v>1403</v>
      </c>
      <c r="AF28" s="55">
        <f>IF('5-اطلاعات کلیه پرسنل'!H28=option!$C$15,IF('5-اطلاعات کلیه پرسنل'!L28="دارد",'5-اطلاعات کلیه پرسنل'!M28/12*'5-اطلاعات کلیه پرسنل'!I28,'5-اطلاعات کلیه پرسنل'!N28/2000*'5-اطلاعات کلیه پرسنل'!I28),0)+IF('5-اطلاعات کلیه پرسنل'!J28=option!$C$15,IF('5-اطلاعات کلیه پرسنل'!L28="دارد",'5-اطلاعات کلیه پرسنل'!M28/12*'5-اطلاعات کلیه پرسنل'!K28,'5-اطلاعات کلیه پرسنل'!N28/2000*'5-اطلاعات کلیه پرسنل'!K28),0)</f>
        <v>0</v>
      </c>
      <c r="AG28" s="55">
        <f>IF('5-اطلاعات کلیه پرسنل'!H28=option!$C$11,IF('5-اطلاعات کلیه پرسنل'!L28="دارد",'5-اطلاعات کلیه پرسنل'!M28*'5-اطلاعات کلیه پرسنل'!I28/12*40,'5-اطلاعات کلیه پرسنل'!I28*'5-اطلاعات کلیه پرسنل'!N28/52),0)+IF('5-اطلاعات کلیه پرسنل'!J28=option!$C$11,IF('5-اطلاعات کلیه پرسنل'!L28="دارد",'5-اطلاعات کلیه پرسنل'!M28*'5-اطلاعات کلیه پرسنل'!K28/12*40,'5-اطلاعات کلیه پرسنل'!K28*'5-اطلاعات کلیه پرسنل'!N28/52),0)</f>
        <v>0</v>
      </c>
      <c r="AH28" s="33">
        <f>IF('5-اطلاعات کلیه پرسنل'!P28="دکتری",1,IF('5-اطلاعات کلیه پرسنل'!P28="فوق لیسانس",0.8,IF('5-اطلاعات کلیه پرسنل'!P28="لیسانس",0.6,IF('5-اطلاعات کلیه پرسنل'!P28="فوق دیپلم",0.3,IF('5-اطلاعات کلیه پرسنل'!P28="",0,0.1)))))</f>
        <v>0</v>
      </c>
      <c r="AI28" s="81">
        <f>IF('5-اطلاعات کلیه پرسنل'!L28="دارد",'5-اطلاعات کلیه پرسنل'!M28/12,'5-اطلاعات کلیه پرسنل'!N28/2000)</f>
        <v>0</v>
      </c>
      <c r="AJ28" s="80">
        <f t="shared" si="1"/>
        <v>0</v>
      </c>
    </row>
    <row r="29" spans="1:36" x14ac:dyDescent="0.45">
      <c r="A29" s="84">
        <v>27</v>
      </c>
      <c r="B29" s="57">
        <f>'6-اطلاعات کلیه محصولات - خدمات'!B29</f>
        <v>0</v>
      </c>
      <c r="C29" s="57">
        <f>'6-اطلاعات کلیه محصولات - خدمات'!D29</f>
        <v>0</v>
      </c>
      <c r="D29" s="19"/>
      <c r="E29" s="77"/>
      <c r="F29" s="77"/>
      <c r="G29" s="77"/>
      <c r="H29" s="57"/>
      <c r="I29" s="57"/>
      <c r="J29" s="57"/>
      <c r="K29" s="57"/>
      <c r="L29" s="57"/>
      <c r="M29" s="57">
        <f t="shared" si="0"/>
        <v>0</v>
      </c>
      <c r="N29" s="57" t="str">
        <f t="shared" si="2"/>
        <v>0</v>
      </c>
      <c r="O29" s="57" t="str">
        <f t="shared" si="3"/>
        <v>0</v>
      </c>
      <c r="P29" s="57" t="str">
        <f t="shared" si="4"/>
        <v>0</v>
      </c>
      <c r="Q29" s="57" t="str">
        <f t="shared" si="5"/>
        <v>0</v>
      </c>
      <c r="R29" s="57" t="str">
        <f t="shared" si="6"/>
        <v>0.2</v>
      </c>
      <c r="S29" s="86">
        <f t="shared" si="7"/>
        <v>0</v>
      </c>
      <c r="T29" s="57">
        <f t="shared" si="8"/>
        <v>0</v>
      </c>
      <c r="U29" s="57">
        <f t="shared" si="9"/>
        <v>0</v>
      </c>
      <c r="V29" s="57">
        <f t="shared" si="10"/>
        <v>0</v>
      </c>
      <c r="W29" s="57">
        <f t="shared" si="11"/>
        <v>0</v>
      </c>
      <c r="X29" s="34" t="str">
        <f>IF('6-اطلاعات کلیه محصولات - خدمات'!$N29="جدید",'6-اطلاعات کلیه محصولات - خدمات'!$B29,"")</f>
        <v/>
      </c>
      <c r="Y29" s="34" t="str">
        <f>IF('6-اطلاعات کلیه محصولات - خدمات'!$O29="دارد",'6-اطلاعات کلیه محصولات - خدمات'!$B29,"")</f>
        <v/>
      </c>
      <c r="AC29" s="34">
        <f>IF('6-اطلاعات کلیه محصولات - خدمات'!C29="دارد",'6-اطلاعات کلیه محصولات - خدمات'!Q29,0)</f>
        <v>0</v>
      </c>
      <c r="AD29" s="34">
        <f>1403-'5-اطلاعات کلیه پرسنل'!E29:E1026</f>
        <v>1403</v>
      </c>
      <c r="AF29" s="55">
        <f>IF('5-اطلاعات کلیه پرسنل'!H29=option!$C$15,IF('5-اطلاعات کلیه پرسنل'!L29="دارد",'5-اطلاعات کلیه پرسنل'!M29/12*'5-اطلاعات کلیه پرسنل'!I29,'5-اطلاعات کلیه پرسنل'!N29/2000*'5-اطلاعات کلیه پرسنل'!I29),0)+IF('5-اطلاعات کلیه پرسنل'!J29=option!$C$15,IF('5-اطلاعات کلیه پرسنل'!L29="دارد",'5-اطلاعات کلیه پرسنل'!M29/12*'5-اطلاعات کلیه پرسنل'!K29,'5-اطلاعات کلیه پرسنل'!N29/2000*'5-اطلاعات کلیه پرسنل'!K29),0)</f>
        <v>0</v>
      </c>
      <c r="AG29" s="55">
        <f>IF('5-اطلاعات کلیه پرسنل'!H29=option!$C$11,IF('5-اطلاعات کلیه پرسنل'!L29="دارد",'5-اطلاعات کلیه پرسنل'!M29*'5-اطلاعات کلیه پرسنل'!I29/12*40,'5-اطلاعات کلیه پرسنل'!I29*'5-اطلاعات کلیه پرسنل'!N29/52),0)+IF('5-اطلاعات کلیه پرسنل'!J29=option!$C$11,IF('5-اطلاعات کلیه پرسنل'!L29="دارد",'5-اطلاعات کلیه پرسنل'!M29*'5-اطلاعات کلیه پرسنل'!K29/12*40,'5-اطلاعات کلیه پرسنل'!K29*'5-اطلاعات کلیه پرسنل'!N29/52),0)</f>
        <v>0</v>
      </c>
      <c r="AH29" s="33">
        <f>IF('5-اطلاعات کلیه پرسنل'!P29="دکتری",1,IF('5-اطلاعات کلیه پرسنل'!P29="فوق لیسانس",0.8,IF('5-اطلاعات کلیه پرسنل'!P29="لیسانس",0.6,IF('5-اطلاعات کلیه پرسنل'!P29="فوق دیپلم",0.3,IF('5-اطلاعات کلیه پرسنل'!P29="",0,0.1)))))</f>
        <v>0</v>
      </c>
      <c r="AI29" s="81">
        <f>IF('5-اطلاعات کلیه پرسنل'!L29="دارد",'5-اطلاعات کلیه پرسنل'!M29/12,'5-اطلاعات کلیه پرسنل'!N29/2000)</f>
        <v>0</v>
      </c>
      <c r="AJ29" s="80">
        <f t="shared" si="1"/>
        <v>0</v>
      </c>
    </row>
    <row r="30" spans="1:36" x14ac:dyDescent="0.45">
      <c r="A30" s="84">
        <v>28</v>
      </c>
      <c r="B30" s="57">
        <f>'6-اطلاعات کلیه محصولات - خدمات'!B30</f>
        <v>0</v>
      </c>
      <c r="C30" s="57">
        <f>'6-اطلاعات کلیه محصولات - خدمات'!D30</f>
        <v>0</v>
      </c>
      <c r="D30" s="19"/>
      <c r="E30" s="77"/>
      <c r="F30" s="77"/>
      <c r="G30" s="77"/>
      <c r="H30" s="57"/>
      <c r="I30" s="57"/>
      <c r="J30" s="57"/>
      <c r="K30" s="57"/>
      <c r="L30" s="57"/>
      <c r="M30" s="57">
        <f t="shared" si="0"/>
        <v>0</v>
      </c>
      <c r="N30" s="57" t="str">
        <f t="shared" si="2"/>
        <v>0</v>
      </c>
      <c r="O30" s="57" t="str">
        <f t="shared" si="3"/>
        <v>0</v>
      </c>
      <c r="P30" s="57" t="str">
        <f t="shared" si="4"/>
        <v>0</v>
      </c>
      <c r="Q30" s="57" t="str">
        <f t="shared" si="5"/>
        <v>0</v>
      </c>
      <c r="R30" s="57" t="str">
        <f t="shared" si="6"/>
        <v>0.2</v>
      </c>
      <c r="S30" s="86">
        <f t="shared" si="7"/>
        <v>0</v>
      </c>
      <c r="T30" s="57">
        <f t="shared" si="8"/>
        <v>0</v>
      </c>
      <c r="U30" s="57">
        <f t="shared" si="9"/>
        <v>0</v>
      </c>
      <c r="V30" s="57">
        <f t="shared" si="10"/>
        <v>0</v>
      </c>
      <c r="W30" s="57">
        <f t="shared" si="11"/>
        <v>0</v>
      </c>
      <c r="X30" s="34" t="str">
        <f>IF('6-اطلاعات کلیه محصولات - خدمات'!$N30="جدید",'6-اطلاعات کلیه محصولات - خدمات'!$B30,"")</f>
        <v/>
      </c>
      <c r="Y30" s="34" t="str">
        <f>IF('6-اطلاعات کلیه محصولات - خدمات'!$O30="دارد",'6-اطلاعات کلیه محصولات - خدمات'!$B30,"")</f>
        <v/>
      </c>
      <c r="AC30" s="34">
        <f>IF('6-اطلاعات کلیه محصولات - خدمات'!C30="دارد",'6-اطلاعات کلیه محصولات - خدمات'!Q30,0)</f>
        <v>0</v>
      </c>
      <c r="AD30" s="34">
        <f>1403-'5-اطلاعات کلیه پرسنل'!E30:E1027</f>
        <v>1403</v>
      </c>
      <c r="AF30" s="55">
        <f>IF('5-اطلاعات کلیه پرسنل'!H30=option!$C$15,IF('5-اطلاعات کلیه پرسنل'!L30="دارد",'5-اطلاعات کلیه پرسنل'!M30/12*'5-اطلاعات کلیه پرسنل'!I30,'5-اطلاعات کلیه پرسنل'!N30/2000*'5-اطلاعات کلیه پرسنل'!I30),0)+IF('5-اطلاعات کلیه پرسنل'!J30=option!$C$15,IF('5-اطلاعات کلیه پرسنل'!L30="دارد",'5-اطلاعات کلیه پرسنل'!M30/12*'5-اطلاعات کلیه پرسنل'!K30,'5-اطلاعات کلیه پرسنل'!N30/2000*'5-اطلاعات کلیه پرسنل'!K30),0)</f>
        <v>0</v>
      </c>
      <c r="AG30" s="55">
        <f>IF('5-اطلاعات کلیه پرسنل'!H30=option!$C$11,IF('5-اطلاعات کلیه پرسنل'!L30="دارد",'5-اطلاعات کلیه پرسنل'!M30*'5-اطلاعات کلیه پرسنل'!I30/12*40,'5-اطلاعات کلیه پرسنل'!I30*'5-اطلاعات کلیه پرسنل'!N30/52),0)+IF('5-اطلاعات کلیه پرسنل'!J30=option!$C$11,IF('5-اطلاعات کلیه پرسنل'!L30="دارد",'5-اطلاعات کلیه پرسنل'!M30*'5-اطلاعات کلیه پرسنل'!K30/12*40,'5-اطلاعات کلیه پرسنل'!K30*'5-اطلاعات کلیه پرسنل'!N30/52),0)</f>
        <v>0</v>
      </c>
      <c r="AH30" s="33">
        <f>IF('5-اطلاعات کلیه پرسنل'!P30="دکتری",1,IF('5-اطلاعات کلیه پرسنل'!P30="فوق لیسانس",0.8,IF('5-اطلاعات کلیه پرسنل'!P30="لیسانس",0.6,IF('5-اطلاعات کلیه پرسنل'!P30="فوق دیپلم",0.3,IF('5-اطلاعات کلیه پرسنل'!P30="",0,0.1)))))</f>
        <v>0</v>
      </c>
      <c r="AI30" s="81">
        <f>IF('5-اطلاعات کلیه پرسنل'!L30="دارد",'5-اطلاعات کلیه پرسنل'!M30/12,'5-اطلاعات کلیه پرسنل'!N30/2000)</f>
        <v>0</v>
      </c>
      <c r="AJ30" s="80">
        <f t="shared" si="1"/>
        <v>0</v>
      </c>
    </row>
    <row r="31" spans="1:36" x14ac:dyDescent="0.45">
      <c r="A31" s="84">
        <v>29</v>
      </c>
      <c r="B31" s="57">
        <f>'6-اطلاعات کلیه محصولات - خدمات'!B31</f>
        <v>0</v>
      </c>
      <c r="C31" s="57">
        <f>'6-اطلاعات کلیه محصولات - خدمات'!D31</f>
        <v>0</v>
      </c>
      <c r="D31" s="19"/>
      <c r="E31" s="77"/>
      <c r="F31" s="77"/>
      <c r="G31" s="77"/>
      <c r="H31" s="57"/>
      <c r="I31" s="57"/>
      <c r="J31" s="57"/>
      <c r="K31" s="57"/>
      <c r="L31" s="57"/>
      <c r="M31" s="57">
        <f t="shared" si="0"/>
        <v>0</v>
      </c>
      <c r="N31" s="57" t="str">
        <f t="shared" si="2"/>
        <v>0</v>
      </c>
      <c r="O31" s="57" t="str">
        <f t="shared" si="3"/>
        <v>0</v>
      </c>
      <c r="P31" s="57" t="str">
        <f t="shared" si="4"/>
        <v>0</v>
      </c>
      <c r="Q31" s="57" t="str">
        <f t="shared" si="5"/>
        <v>0</v>
      </c>
      <c r="R31" s="57" t="str">
        <f t="shared" si="6"/>
        <v>0.2</v>
      </c>
      <c r="S31" s="86">
        <f t="shared" si="7"/>
        <v>0</v>
      </c>
      <c r="T31" s="57">
        <f t="shared" si="8"/>
        <v>0</v>
      </c>
      <c r="U31" s="57">
        <f t="shared" si="9"/>
        <v>0</v>
      </c>
      <c r="V31" s="57">
        <f t="shared" si="10"/>
        <v>0</v>
      </c>
      <c r="W31" s="57">
        <f t="shared" si="11"/>
        <v>0</v>
      </c>
      <c r="X31" s="34" t="str">
        <f>IF('6-اطلاعات کلیه محصولات - خدمات'!$N31="جدید",'6-اطلاعات کلیه محصولات - خدمات'!$B31,"")</f>
        <v/>
      </c>
      <c r="Y31" s="34" t="str">
        <f>IF('6-اطلاعات کلیه محصولات - خدمات'!$O31="دارد",'6-اطلاعات کلیه محصولات - خدمات'!$B31,"")</f>
        <v/>
      </c>
      <c r="AC31" s="34">
        <f>IF('6-اطلاعات کلیه محصولات - خدمات'!C31="دارد",'6-اطلاعات کلیه محصولات - خدمات'!Q31,0)</f>
        <v>0</v>
      </c>
      <c r="AD31" s="34">
        <f>1403-'5-اطلاعات کلیه پرسنل'!E31:E1028</f>
        <v>1403</v>
      </c>
      <c r="AF31" s="55">
        <f>IF('5-اطلاعات کلیه پرسنل'!H31=option!$C$15,IF('5-اطلاعات کلیه پرسنل'!L31="دارد",'5-اطلاعات کلیه پرسنل'!M31/12*'5-اطلاعات کلیه پرسنل'!I31,'5-اطلاعات کلیه پرسنل'!N31/2000*'5-اطلاعات کلیه پرسنل'!I31),0)+IF('5-اطلاعات کلیه پرسنل'!J31=option!$C$15,IF('5-اطلاعات کلیه پرسنل'!L31="دارد",'5-اطلاعات کلیه پرسنل'!M31/12*'5-اطلاعات کلیه پرسنل'!K31,'5-اطلاعات کلیه پرسنل'!N31/2000*'5-اطلاعات کلیه پرسنل'!K31),0)</f>
        <v>0</v>
      </c>
      <c r="AG31" s="55">
        <f>IF('5-اطلاعات کلیه پرسنل'!H31=option!$C$11,IF('5-اطلاعات کلیه پرسنل'!L31="دارد",'5-اطلاعات کلیه پرسنل'!M31*'5-اطلاعات کلیه پرسنل'!I31/12*40,'5-اطلاعات کلیه پرسنل'!I31*'5-اطلاعات کلیه پرسنل'!N31/52),0)+IF('5-اطلاعات کلیه پرسنل'!J31=option!$C$11,IF('5-اطلاعات کلیه پرسنل'!L31="دارد",'5-اطلاعات کلیه پرسنل'!M31*'5-اطلاعات کلیه پرسنل'!K31/12*40,'5-اطلاعات کلیه پرسنل'!K31*'5-اطلاعات کلیه پرسنل'!N31/52),0)</f>
        <v>0</v>
      </c>
      <c r="AH31" s="33">
        <f>IF('5-اطلاعات کلیه پرسنل'!P31="دکتری",1,IF('5-اطلاعات کلیه پرسنل'!P31="فوق لیسانس",0.8,IF('5-اطلاعات کلیه پرسنل'!P31="لیسانس",0.6,IF('5-اطلاعات کلیه پرسنل'!P31="فوق دیپلم",0.3,IF('5-اطلاعات کلیه پرسنل'!P31="",0,0.1)))))</f>
        <v>0</v>
      </c>
      <c r="AI31" s="81">
        <f>IF('5-اطلاعات کلیه پرسنل'!L31="دارد",'5-اطلاعات کلیه پرسنل'!M31/12,'5-اطلاعات کلیه پرسنل'!N31/2000)</f>
        <v>0</v>
      </c>
      <c r="AJ31" s="80">
        <f t="shared" si="1"/>
        <v>0</v>
      </c>
    </row>
    <row r="32" spans="1:36" x14ac:dyDescent="0.45">
      <c r="A32" s="84">
        <v>30</v>
      </c>
      <c r="B32" s="57">
        <f>'6-اطلاعات کلیه محصولات - خدمات'!B32</f>
        <v>0</v>
      </c>
      <c r="C32" s="57">
        <f>'6-اطلاعات کلیه محصولات - خدمات'!D32</f>
        <v>0</v>
      </c>
      <c r="D32" s="19"/>
      <c r="E32" s="77"/>
      <c r="F32" s="77"/>
      <c r="G32" s="77"/>
      <c r="H32" s="57"/>
      <c r="I32" s="57"/>
      <c r="J32" s="57"/>
      <c r="K32" s="57"/>
      <c r="L32" s="57"/>
      <c r="M32" s="57">
        <f t="shared" si="0"/>
        <v>0</v>
      </c>
      <c r="N32" s="57" t="str">
        <f t="shared" si="2"/>
        <v>0</v>
      </c>
      <c r="O32" s="57" t="str">
        <f t="shared" si="3"/>
        <v>0</v>
      </c>
      <c r="P32" s="57" t="str">
        <f t="shared" si="4"/>
        <v>0</v>
      </c>
      <c r="Q32" s="57" t="str">
        <f t="shared" si="5"/>
        <v>0</v>
      </c>
      <c r="R32" s="57" t="str">
        <f t="shared" si="6"/>
        <v>0.2</v>
      </c>
      <c r="S32" s="86">
        <f t="shared" si="7"/>
        <v>0</v>
      </c>
      <c r="T32" s="57">
        <f t="shared" si="8"/>
        <v>0</v>
      </c>
      <c r="U32" s="57">
        <f t="shared" si="9"/>
        <v>0</v>
      </c>
      <c r="V32" s="57">
        <f t="shared" si="10"/>
        <v>0</v>
      </c>
      <c r="W32" s="57">
        <f t="shared" si="11"/>
        <v>0</v>
      </c>
      <c r="X32" s="34" t="str">
        <f>IF('6-اطلاعات کلیه محصولات - خدمات'!$N32="جدید",'6-اطلاعات کلیه محصولات - خدمات'!$B32,"")</f>
        <v/>
      </c>
      <c r="Y32" s="34" t="str">
        <f>IF('6-اطلاعات کلیه محصولات - خدمات'!$O32="دارد",'6-اطلاعات کلیه محصولات - خدمات'!$B32,"")</f>
        <v/>
      </c>
      <c r="AC32" s="34">
        <f>IF('6-اطلاعات کلیه محصولات - خدمات'!C32="دارد",'6-اطلاعات کلیه محصولات - خدمات'!Q32,0)</f>
        <v>0</v>
      </c>
      <c r="AD32" s="34">
        <f>1403-'5-اطلاعات کلیه پرسنل'!E32:E1029</f>
        <v>1403</v>
      </c>
      <c r="AF32" s="55">
        <f>IF('5-اطلاعات کلیه پرسنل'!H32=option!$C$15,IF('5-اطلاعات کلیه پرسنل'!L32="دارد",'5-اطلاعات کلیه پرسنل'!M32/12*'5-اطلاعات کلیه پرسنل'!I32,'5-اطلاعات کلیه پرسنل'!N32/2000*'5-اطلاعات کلیه پرسنل'!I32),0)+IF('5-اطلاعات کلیه پرسنل'!J32=option!$C$15,IF('5-اطلاعات کلیه پرسنل'!L32="دارد",'5-اطلاعات کلیه پرسنل'!M32/12*'5-اطلاعات کلیه پرسنل'!K32,'5-اطلاعات کلیه پرسنل'!N32/2000*'5-اطلاعات کلیه پرسنل'!K32),0)</f>
        <v>0</v>
      </c>
      <c r="AG32" s="55">
        <f>IF('5-اطلاعات کلیه پرسنل'!H32=option!$C$11,IF('5-اطلاعات کلیه پرسنل'!L32="دارد",'5-اطلاعات کلیه پرسنل'!M32*'5-اطلاعات کلیه پرسنل'!I32/12*40,'5-اطلاعات کلیه پرسنل'!I32*'5-اطلاعات کلیه پرسنل'!N32/52),0)+IF('5-اطلاعات کلیه پرسنل'!J32=option!$C$11,IF('5-اطلاعات کلیه پرسنل'!L32="دارد",'5-اطلاعات کلیه پرسنل'!M32*'5-اطلاعات کلیه پرسنل'!K32/12*40,'5-اطلاعات کلیه پرسنل'!K32*'5-اطلاعات کلیه پرسنل'!N32/52),0)</f>
        <v>0</v>
      </c>
      <c r="AH32" s="33">
        <f>IF('5-اطلاعات کلیه پرسنل'!P32="دکتری",1,IF('5-اطلاعات کلیه پرسنل'!P32="فوق لیسانس",0.8,IF('5-اطلاعات کلیه پرسنل'!P32="لیسانس",0.6,IF('5-اطلاعات کلیه پرسنل'!P32="فوق دیپلم",0.3,IF('5-اطلاعات کلیه پرسنل'!P32="",0,0.1)))))</f>
        <v>0</v>
      </c>
      <c r="AI32" s="81">
        <f>IF('5-اطلاعات کلیه پرسنل'!L32="دارد",'5-اطلاعات کلیه پرسنل'!M32/12,'5-اطلاعات کلیه پرسنل'!N32/2000)</f>
        <v>0</v>
      </c>
      <c r="AJ32" s="80">
        <f t="shared" si="1"/>
        <v>0</v>
      </c>
    </row>
    <row r="33" spans="1:36" x14ac:dyDescent="0.45">
      <c r="A33" s="84">
        <v>31</v>
      </c>
      <c r="B33" s="57">
        <f>'6-اطلاعات کلیه محصولات - خدمات'!B33</f>
        <v>0</v>
      </c>
      <c r="C33" s="57">
        <f>'6-اطلاعات کلیه محصولات - خدمات'!D33</f>
        <v>0</v>
      </c>
      <c r="D33" s="19"/>
      <c r="E33" s="77"/>
      <c r="F33" s="77"/>
      <c r="G33" s="77"/>
      <c r="H33" s="57"/>
      <c r="I33" s="57"/>
      <c r="J33" s="57"/>
      <c r="K33" s="57"/>
      <c r="L33" s="57"/>
      <c r="M33" s="57">
        <f t="shared" si="0"/>
        <v>0</v>
      </c>
      <c r="N33" s="57" t="str">
        <f t="shared" si="2"/>
        <v>0</v>
      </c>
      <c r="O33" s="57" t="str">
        <f t="shared" si="3"/>
        <v>0</v>
      </c>
      <c r="P33" s="57" t="str">
        <f t="shared" si="4"/>
        <v>0</v>
      </c>
      <c r="Q33" s="57" t="str">
        <f t="shared" si="5"/>
        <v>0</v>
      </c>
      <c r="R33" s="57" t="str">
        <f t="shared" si="6"/>
        <v>0.2</v>
      </c>
      <c r="S33" s="86">
        <f t="shared" si="7"/>
        <v>0</v>
      </c>
      <c r="T33" s="57">
        <f t="shared" si="8"/>
        <v>0</v>
      </c>
      <c r="U33" s="57">
        <f t="shared" si="9"/>
        <v>0</v>
      </c>
      <c r="V33" s="57">
        <f t="shared" si="10"/>
        <v>0</v>
      </c>
      <c r="W33" s="57">
        <f t="shared" si="11"/>
        <v>0</v>
      </c>
      <c r="X33" s="34" t="str">
        <f>IF('6-اطلاعات کلیه محصولات - خدمات'!$N33="جدید",'6-اطلاعات کلیه محصولات - خدمات'!$B33,"")</f>
        <v/>
      </c>
      <c r="Y33" s="34" t="str">
        <f>IF('6-اطلاعات کلیه محصولات - خدمات'!$O33="دارد",'6-اطلاعات کلیه محصولات - خدمات'!$B33,"")</f>
        <v/>
      </c>
      <c r="AC33" s="34">
        <f>IF('6-اطلاعات کلیه محصولات - خدمات'!C33="دارد",'6-اطلاعات کلیه محصولات - خدمات'!Q33,0)</f>
        <v>0</v>
      </c>
      <c r="AD33" s="34">
        <f>1403-'5-اطلاعات کلیه پرسنل'!E33:E1030</f>
        <v>1403</v>
      </c>
      <c r="AF33" s="55">
        <f>IF('5-اطلاعات کلیه پرسنل'!H33=option!$C$15,IF('5-اطلاعات کلیه پرسنل'!L33="دارد",'5-اطلاعات کلیه پرسنل'!M33/12*'5-اطلاعات کلیه پرسنل'!I33,'5-اطلاعات کلیه پرسنل'!N33/2000*'5-اطلاعات کلیه پرسنل'!I33),0)+IF('5-اطلاعات کلیه پرسنل'!J33=option!$C$15,IF('5-اطلاعات کلیه پرسنل'!L33="دارد",'5-اطلاعات کلیه پرسنل'!M33/12*'5-اطلاعات کلیه پرسنل'!K33,'5-اطلاعات کلیه پرسنل'!N33/2000*'5-اطلاعات کلیه پرسنل'!K33),0)</f>
        <v>0</v>
      </c>
      <c r="AG33" s="55">
        <f>IF('5-اطلاعات کلیه پرسنل'!H33=option!$C$11,IF('5-اطلاعات کلیه پرسنل'!L33="دارد",'5-اطلاعات کلیه پرسنل'!M33*'5-اطلاعات کلیه پرسنل'!I33/12*40,'5-اطلاعات کلیه پرسنل'!I33*'5-اطلاعات کلیه پرسنل'!N33/52),0)+IF('5-اطلاعات کلیه پرسنل'!J33=option!$C$11,IF('5-اطلاعات کلیه پرسنل'!L33="دارد",'5-اطلاعات کلیه پرسنل'!M33*'5-اطلاعات کلیه پرسنل'!K33/12*40,'5-اطلاعات کلیه پرسنل'!K33*'5-اطلاعات کلیه پرسنل'!N33/52),0)</f>
        <v>0</v>
      </c>
      <c r="AH33" s="33">
        <f>IF('5-اطلاعات کلیه پرسنل'!P33="دکتری",1,IF('5-اطلاعات کلیه پرسنل'!P33="فوق لیسانس",0.8,IF('5-اطلاعات کلیه پرسنل'!P33="لیسانس",0.6,IF('5-اطلاعات کلیه پرسنل'!P33="فوق دیپلم",0.3,IF('5-اطلاعات کلیه پرسنل'!P33="",0,0.1)))))</f>
        <v>0</v>
      </c>
      <c r="AI33" s="81">
        <f>IF('5-اطلاعات کلیه پرسنل'!L33="دارد",'5-اطلاعات کلیه پرسنل'!M33/12,'5-اطلاعات کلیه پرسنل'!N33/2000)</f>
        <v>0</v>
      </c>
      <c r="AJ33" s="80">
        <f t="shared" si="1"/>
        <v>0</v>
      </c>
    </row>
    <row r="34" spans="1:36" x14ac:dyDescent="0.45">
      <c r="A34" s="84">
        <v>32</v>
      </c>
      <c r="B34" s="57">
        <f>'6-اطلاعات کلیه محصولات - خدمات'!B34</f>
        <v>0</v>
      </c>
      <c r="C34" s="57">
        <f>'6-اطلاعات کلیه محصولات - خدمات'!D34</f>
        <v>0</v>
      </c>
      <c r="D34" s="19"/>
      <c r="E34" s="77"/>
      <c r="F34" s="77"/>
      <c r="G34" s="77"/>
      <c r="H34" s="57"/>
      <c r="I34" s="57"/>
      <c r="J34" s="57"/>
      <c r="K34" s="57"/>
      <c r="L34" s="57"/>
      <c r="M34" s="57">
        <f t="shared" si="0"/>
        <v>0</v>
      </c>
      <c r="N34" s="57" t="str">
        <f t="shared" si="2"/>
        <v>0</v>
      </c>
      <c r="O34" s="57" t="str">
        <f t="shared" si="3"/>
        <v>0</v>
      </c>
      <c r="P34" s="57" t="str">
        <f t="shared" si="4"/>
        <v>0</v>
      </c>
      <c r="Q34" s="57" t="str">
        <f t="shared" si="5"/>
        <v>0</v>
      </c>
      <c r="R34" s="57" t="str">
        <f t="shared" si="6"/>
        <v>0.2</v>
      </c>
      <c r="S34" s="86">
        <f t="shared" si="7"/>
        <v>0</v>
      </c>
      <c r="T34" s="57">
        <f t="shared" si="8"/>
        <v>0</v>
      </c>
      <c r="U34" s="57">
        <f t="shared" si="9"/>
        <v>0</v>
      </c>
      <c r="V34" s="57">
        <f t="shared" si="10"/>
        <v>0</v>
      </c>
      <c r="W34" s="57">
        <f t="shared" si="11"/>
        <v>0</v>
      </c>
      <c r="X34" s="34" t="str">
        <f>IF('6-اطلاعات کلیه محصولات - خدمات'!$N34="جدید",'6-اطلاعات کلیه محصولات - خدمات'!$B34,"")</f>
        <v/>
      </c>
      <c r="Y34" s="34" t="str">
        <f>IF('6-اطلاعات کلیه محصولات - خدمات'!$O34="دارد",'6-اطلاعات کلیه محصولات - خدمات'!$B34,"")</f>
        <v/>
      </c>
      <c r="AC34" s="34">
        <f>IF('6-اطلاعات کلیه محصولات - خدمات'!C34="دارد",'6-اطلاعات کلیه محصولات - خدمات'!Q34,0)</f>
        <v>0</v>
      </c>
      <c r="AD34" s="34">
        <f>1403-'5-اطلاعات کلیه پرسنل'!E34:E1031</f>
        <v>1403</v>
      </c>
      <c r="AF34" s="55">
        <f>IF('5-اطلاعات کلیه پرسنل'!H34=option!$C$15,IF('5-اطلاعات کلیه پرسنل'!L34="دارد",'5-اطلاعات کلیه پرسنل'!M34/12*'5-اطلاعات کلیه پرسنل'!I34,'5-اطلاعات کلیه پرسنل'!N34/2000*'5-اطلاعات کلیه پرسنل'!I34),0)+IF('5-اطلاعات کلیه پرسنل'!J34=option!$C$15,IF('5-اطلاعات کلیه پرسنل'!L34="دارد",'5-اطلاعات کلیه پرسنل'!M34/12*'5-اطلاعات کلیه پرسنل'!K34,'5-اطلاعات کلیه پرسنل'!N34/2000*'5-اطلاعات کلیه پرسنل'!K34),0)</f>
        <v>0</v>
      </c>
      <c r="AG34" s="55">
        <f>IF('5-اطلاعات کلیه پرسنل'!H34=option!$C$11,IF('5-اطلاعات کلیه پرسنل'!L34="دارد",'5-اطلاعات کلیه پرسنل'!M34*'5-اطلاعات کلیه پرسنل'!I34/12*40,'5-اطلاعات کلیه پرسنل'!I34*'5-اطلاعات کلیه پرسنل'!N34/52),0)+IF('5-اطلاعات کلیه پرسنل'!J34=option!$C$11,IF('5-اطلاعات کلیه پرسنل'!L34="دارد",'5-اطلاعات کلیه پرسنل'!M34*'5-اطلاعات کلیه پرسنل'!K34/12*40,'5-اطلاعات کلیه پرسنل'!K34*'5-اطلاعات کلیه پرسنل'!N34/52),0)</f>
        <v>0</v>
      </c>
      <c r="AH34" s="33">
        <f>IF('5-اطلاعات کلیه پرسنل'!P34="دکتری",1,IF('5-اطلاعات کلیه پرسنل'!P34="فوق لیسانس",0.8,IF('5-اطلاعات کلیه پرسنل'!P34="لیسانس",0.6,IF('5-اطلاعات کلیه پرسنل'!P34="فوق دیپلم",0.3,IF('5-اطلاعات کلیه پرسنل'!P34="",0,0.1)))))</f>
        <v>0</v>
      </c>
      <c r="AI34" s="81">
        <f>IF('5-اطلاعات کلیه پرسنل'!L34="دارد",'5-اطلاعات کلیه پرسنل'!M34/12,'5-اطلاعات کلیه پرسنل'!N34/2000)</f>
        <v>0</v>
      </c>
      <c r="AJ34" s="80">
        <f t="shared" si="1"/>
        <v>0</v>
      </c>
    </row>
    <row r="35" spans="1:36" x14ac:dyDescent="0.45">
      <c r="A35" s="84">
        <v>33</v>
      </c>
      <c r="B35" s="57">
        <f>'6-اطلاعات کلیه محصولات - خدمات'!B35</f>
        <v>0</v>
      </c>
      <c r="C35" s="57">
        <f>'6-اطلاعات کلیه محصولات - خدمات'!D35</f>
        <v>0</v>
      </c>
      <c r="D35" s="19"/>
      <c r="E35" s="77"/>
      <c r="F35" s="77"/>
      <c r="G35" s="77"/>
      <c r="H35" s="57"/>
      <c r="I35" s="57"/>
      <c r="J35" s="57"/>
      <c r="K35" s="57"/>
      <c r="L35" s="57"/>
      <c r="M35" s="57">
        <f t="shared" si="0"/>
        <v>0</v>
      </c>
      <c r="N35" s="57" t="str">
        <f t="shared" si="2"/>
        <v>0</v>
      </c>
      <c r="O35" s="57" t="str">
        <f t="shared" si="3"/>
        <v>0</v>
      </c>
      <c r="P35" s="57" t="str">
        <f t="shared" si="4"/>
        <v>0</v>
      </c>
      <c r="Q35" s="57" t="str">
        <f t="shared" si="5"/>
        <v>0</v>
      </c>
      <c r="R35" s="57" t="str">
        <f t="shared" si="6"/>
        <v>0.2</v>
      </c>
      <c r="S35" s="86">
        <f t="shared" si="7"/>
        <v>0</v>
      </c>
      <c r="T35" s="57">
        <f t="shared" si="8"/>
        <v>0</v>
      </c>
      <c r="U35" s="57">
        <f t="shared" si="9"/>
        <v>0</v>
      </c>
      <c r="V35" s="57">
        <f t="shared" si="10"/>
        <v>0</v>
      </c>
      <c r="W35" s="57">
        <f t="shared" si="11"/>
        <v>0</v>
      </c>
      <c r="X35" s="34" t="str">
        <f>IF('6-اطلاعات کلیه محصولات - خدمات'!$N35="جدید",'6-اطلاعات کلیه محصولات - خدمات'!$B35,"")</f>
        <v/>
      </c>
      <c r="Y35" s="34" t="str">
        <f>IF('6-اطلاعات کلیه محصولات - خدمات'!$O35="دارد",'6-اطلاعات کلیه محصولات - خدمات'!$B35,"")</f>
        <v/>
      </c>
      <c r="AC35" s="34">
        <f>IF('6-اطلاعات کلیه محصولات - خدمات'!C35="دارد",'6-اطلاعات کلیه محصولات - خدمات'!Q35,0)</f>
        <v>0</v>
      </c>
      <c r="AD35" s="34">
        <f>1403-'5-اطلاعات کلیه پرسنل'!E35:E1032</f>
        <v>1403</v>
      </c>
      <c r="AF35" s="55">
        <f>IF('5-اطلاعات کلیه پرسنل'!H35=option!$C$15,IF('5-اطلاعات کلیه پرسنل'!L35="دارد",'5-اطلاعات کلیه پرسنل'!M35/12*'5-اطلاعات کلیه پرسنل'!I35,'5-اطلاعات کلیه پرسنل'!N35/2000*'5-اطلاعات کلیه پرسنل'!I35),0)+IF('5-اطلاعات کلیه پرسنل'!J35=option!$C$15,IF('5-اطلاعات کلیه پرسنل'!L35="دارد",'5-اطلاعات کلیه پرسنل'!M35/12*'5-اطلاعات کلیه پرسنل'!K35,'5-اطلاعات کلیه پرسنل'!N35/2000*'5-اطلاعات کلیه پرسنل'!K35),0)</f>
        <v>0</v>
      </c>
      <c r="AG35" s="55">
        <f>IF('5-اطلاعات کلیه پرسنل'!H35=option!$C$11,IF('5-اطلاعات کلیه پرسنل'!L35="دارد",'5-اطلاعات کلیه پرسنل'!M35*'5-اطلاعات کلیه پرسنل'!I35/12*40,'5-اطلاعات کلیه پرسنل'!I35*'5-اطلاعات کلیه پرسنل'!N35/52),0)+IF('5-اطلاعات کلیه پرسنل'!J35=option!$C$11,IF('5-اطلاعات کلیه پرسنل'!L35="دارد",'5-اطلاعات کلیه پرسنل'!M35*'5-اطلاعات کلیه پرسنل'!K35/12*40,'5-اطلاعات کلیه پرسنل'!K35*'5-اطلاعات کلیه پرسنل'!N35/52),0)</f>
        <v>0</v>
      </c>
      <c r="AH35" s="33">
        <f>IF('5-اطلاعات کلیه پرسنل'!P35="دکتری",1,IF('5-اطلاعات کلیه پرسنل'!P35="فوق لیسانس",0.8,IF('5-اطلاعات کلیه پرسنل'!P35="لیسانس",0.6,IF('5-اطلاعات کلیه پرسنل'!P35="فوق دیپلم",0.3,IF('5-اطلاعات کلیه پرسنل'!P35="",0,0.1)))))</f>
        <v>0</v>
      </c>
      <c r="AI35" s="81">
        <f>IF('5-اطلاعات کلیه پرسنل'!L35="دارد",'5-اطلاعات کلیه پرسنل'!M35/12,'5-اطلاعات کلیه پرسنل'!N35/2000)</f>
        <v>0</v>
      </c>
      <c r="AJ35" s="80">
        <f t="shared" ref="AJ35:AJ66" si="12">AI35*AH35</f>
        <v>0</v>
      </c>
    </row>
    <row r="36" spans="1:36" x14ac:dyDescent="0.45">
      <c r="A36" s="84">
        <v>34</v>
      </c>
      <c r="B36" s="57">
        <f>'6-اطلاعات کلیه محصولات - خدمات'!B36</f>
        <v>0</v>
      </c>
      <c r="C36" s="57">
        <f>'6-اطلاعات کلیه محصولات - خدمات'!D36</f>
        <v>0</v>
      </c>
      <c r="D36" s="19"/>
      <c r="E36" s="77"/>
      <c r="F36" s="77"/>
      <c r="G36" s="77"/>
      <c r="H36" s="57"/>
      <c r="I36" s="57"/>
      <c r="J36" s="57"/>
      <c r="K36" s="57"/>
      <c r="L36" s="57"/>
      <c r="M36" s="57">
        <f t="shared" si="0"/>
        <v>0</v>
      </c>
      <c r="N36" s="57" t="str">
        <f t="shared" si="2"/>
        <v>0</v>
      </c>
      <c r="O36" s="57" t="str">
        <f t="shared" si="3"/>
        <v>0</v>
      </c>
      <c r="P36" s="57" t="str">
        <f t="shared" si="4"/>
        <v>0</v>
      </c>
      <c r="Q36" s="57" t="str">
        <f t="shared" si="5"/>
        <v>0</v>
      </c>
      <c r="R36" s="57" t="str">
        <f t="shared" si="6"/>
        <v>0.2</v>
      </c>
      <c r="S36" s="86">
        <f t="shared" si="7"/>
        <v>0</v>
      </c>
      <c r="T36" s="57">
        <f t="shared" si="8"/>
        <v>0</v>
      </c>
      <c r="U36" s="57">
        <f t="shared" si="9"/>
        <v>0</v>
      </c>
      <c r="V36" s="57">
        <f t="shared" si="10"/>
        <v>0</v>
      </c>
      <c r="W36" s="57">
        <f t="shared" si="11"/>
        <v>0</v>
      </c>
      <c r="X36" s="34" t="str">
        <f>IF('6-اطلاعات کلیه محصولات - خدمات'!$N36="جدید",'6-اطلاعات کلیه محصولات - خدمات'!$B36,"")</f>
        <v/>
      </c>
      <c r="Y36" s="34" t="str">
        <f>IF('6-اطلاعات کلیه محصولات - خدمات'!$O36="دارد",'6-اطلاعات کلیه محصولات - خدمات'!$B36,"")</f>
        <v/>
      </c>
      <c r="AC36" s="34">
        <f>IF('6-اطلاعات کلیه محصولات - خدمات'!C36="دارد",'6-اطلاعات کلیه محصولات - خدمات'!Q36,0)</f>
        <v>0</v>
      </c>
      <c r="AD36" s="34">
        <f>1403-'5-اطلاعات کلیه پرسنل'!E36:E1033</f>
        <v>1403</v>
      </c>
      <c r="AF36" s="55">
        <f>IF('5-اطلاعات کلیه پرسنل'!H36=option!$C$15,IF('5-اطلاعات کلیه پرسنل'!L36="دارد",'5-اطلاعات کلیه پرسنل'!M36/12*'5-اطلاعات کلیه پرسنل'!I36,'5-اطلاعات کلیه پرسنل'!N36/2000*'5-اطلاعات کلیه پرسنل'!I36),0)+IF('5-اطلاعات کلیه پرسنل'!J36=option!$C$15,IF('5-اطلاعات کلیه پرسنل'!L36="دارد",'5-اطلاعات کلیه پرسنل'!M36/12*'5-اطلاعات کلیه پرسنل'!K36,'5-اطلاعات کلیه پرسنل'!N36/2000*'5-اطلاعات کلیه پرسنل'!K36),0)</f>
        <v>0</v>
      </c>
      <c r="AG36" s="55">
        <f>IF('5-اطلاعات کلیه پرسنل'!H36=option!$C$11,IF('5-اطلاعات کلیه پرسنل'!L36="دارد",'5-اطلاعات کلیه پرسنل'!M36*'5-اطلاعات کلیه پرسنل'!I36/12*40,'5-اطلاعات کلیه پرسنل'!I36*'5-اطلاعات کلیه پرسنل'!N36/52),0)+IF('5-اطلاعات کلیه پرسنل'!J36=option!$C$11,IF('5-اطلاعات کلیه پرسنل'!L36="دارد",'5-اطلاعات کلیه پرسنل'!M36*'5-اطلاعات کلیه پرسنل'!K36/12*40,'5-اطلاعات کلیه پرسنل'!K36*'5-اطلاعات کلیه پرسنل'!N36/52),0)</f>
        <v>0</v>
      </c>
      <c r="AH36" s="33">
        <f>IF('5-اطلاعات کلیه پرسنل'!P36="دکتری",1,IF('5-اطلاعات کلیه پرسنل'!P36="فوق لیسانس",0.8,IF('5-اطلاعات کلیه پرسنل'!P36="لیسانس",0.6,IF('5-اطلاعات کلیه پرسنل'!P36="فوق دیپلم",0.3,IF('5-اطلاعات کلیه پرسنل'!P36="",0,0.1)))))</f>
        <v>0</v>
      </c>
      <c r="AI36" s="81">
        <f>IF('5-اطلاعات کلیه پرسنل'!L36="دارد",'5-اطلاعات کلیه پرسنل'!M36/12,'5-اطلاعات کلیه پرسنل'!N36/2000)</f>
        <v>0</v>
      </c>
      <c r="AJ36" s="80">
        <f t="shared" si="12"/>
        <v>0</v>
      </c>
    </row>
    <row r="37" spans="1:36" x14ac:dyDescent="0.45">
      <c r="A37" s="84">
        <v>35</v>
      </c>
      <c r="B37" s="57">
        <f>'6-اطلاعات کلیه محصولات - خدمات'!B37</f>
        <v>0</v>
      </c>
      <c r="C37" s="57">
        <f>'6-اطلاعات کلیه محصولات - خدمات'!D37</f>
        <v>0</v>
      </c>
      <c r="D37" s="19"/>
      <c r="E37" s="77"/>
      <c r="F37" s="77"/>
      <c r="G37" s="77"/>
      <c r="H37" s="57"/>
      <c r="I37" s="57"/>
      <c r="J37" s="57"/>
      <c r="K37" s="57"/>
      <c r="L37" s="57"/>
      <c r="M37" s="57">
        <f t="shared" si="0"/>
        <v>0</v>
      </c>
      <c r="N37" s="57" t="str">
        <f t="shared" si="2"/>
        <v>0</v>
      </c>
      <c r="O37" s="57" t="str">
        <f t="shared" si="3"/>
        <v>0</v>
      </c>
      <c r="P37" s="57" t="str">
        <f t="shared" si="4"/>
        <v>0</v>
      </c>
      <c r="Q37" s="57" t="str">
        <f t="shared" si="5"/>
        <v>0</v>
      </c>
      <c r="R37" s="57" t="str">
        <f t="shared" si="6"/>
        <v>0.2</v>
      </c>
      <c r="S37" s="86">
        <f t="shared" si="7"/>
        <v>0</v>
      </c>
      <c r="T37" s="57">
        <f t="shared" si="8"/>
        <v>0</v>
      </c>
      <c r="U37" s="57">
        <f t="shared" si="9"/>
        <v>0</v>
      </c>
      <c r="V37" s="57">
        <f t="shared" si="10"/>
        <v>0</v>
      </c>
      <c r="W37" s="57">
        <f t="shared" si="11"/>
        <v>0</v>
      </c>
      <c r="X37" s="34" t="str">
        <f>IF('6-اطلاعات کلیه محصولات - خدمات'!$N37="جدید",'6-اطلاعات کلیه محصولات - خدمات'!$B37,"")</f>
        <v/>
      </c>
      <c r="Y37" s="34" t="str">
        <f>IF('6-اطلاعات کلیه محصولات - خدمات'!$O37="دارد",'6-اطلاعات کلیه محصولات - خدمات'!$B37,"")</f>
        <v/>
      </c>
      <c r="AC37" s="34">
        <f>IF('6-اطلاعات کلیه محصولات - خدمات'!C37="دارد",'6-اطلاعات کلیه محصولات - خدمات'!Q37,0)</f>
        <v>0</v>
      </c>
      <c r="AD37" s="34">
        <f>1403-'5-اطلاعات کلیه پرسنل'!E37:E1034</f>
        <v>1403</v>
      </c>
      <c r="AF37" s="55">
        <f>IF('5-اطلاعات کلیه پرسنل'!H37=option!$C$15,IF('5-اطلاعات کلیه پرسنل'!L37="دارد",'5-اطلاعات کلیه پرسنل'!M37/12*'5-اطلاعات کلیه پرسنل'!I37,'5-اطلاعات کلیه پرسنل'!N37/2000*'5-اطلاعات کلیه پرسنل'!I37),0)+IF('5-اطلاعات کلیه پرسنل'!J37=option!$C$15,IF('5-اطلاعات کلیه پرسنل'!L37="دارد",'5-اطلاعات کلیه پرسنل'!M37/12*'5-اطلاعات کلیه پرسنل'!K37,'5-اطلاعات کلیه پرسنل'!N37/2000*'5-اطلاعات کلیه پرسنل'!K37),0)</f>
        <v>0</v>
      </c>
      <c r="AG37" s="55">
        <f>IF('5-اطلاعات کلیه پرسنل'!H37=option!$C$11,IF('5-اطلاعات کلیه پرسنل'!L37="دارد",'5-اطلاعات کلیه پرسنل'!M37*'5-اطلاعات کلیه پرسنل'!I37/12*40,'5-اطلاعات کلیه پرسنل'!I37*'5-اطلاعات کلیه پرسنل'!N37/52),0)+IF('5-اطلاعات کلیه پرسنل'!J37=option!$C$11,IF('5-اطلاعات کلیه پرسنل'!L37="دارد",'5-اطلاعات کلیه پرسنل'!M37*'5-اطلاعات کلیه پرسنل'!K37/12*40,'5-اطلاعات کلیه پرسنل'!K37*'5-اطلاعات کلیه پرسنل'!N37/52),0)</f>
        <v>0</v>
      </c>
      <c r="AH37" s="33">
        <f>IF('5-اطلاعات کلیه پرسنل'!P37="دکتری",1,IF('5-اطلاعات کلیه پرسنل'!P37="فوق لیسانس",0.8,IF('5-اطلاعات کلیه پرسنل'!P37="لیسانس",0.6,IF('5-اطلاعات کلیه پرسنل'!P37="فوق دیپلم",0.3,IF('5-اطلاعات کلیه پرسنل'!P37="",0,0.1)))))</f>
        <v>0</v>
      </c>
      <c r="AI37" s="81">
        <f>IF('5-اطلاعات کلیه پرسنل'!L37="دارد",'5-اطلاعات کلیه پرسنل'!M37/12,'5-اطلاعات کلیه پرسنل'!N37/2000)</f>
        <v>0</v>
      </c>
      <c r="AJ37" s="80">
        <f t="shared" si="12"/>
        <v>0</v>
      </c>
    </row>
    <row r="38" spans="1:36" x14ac:dyDescent="0.45">
      <c r="A38" s="84">
        <v>36</v>
      </c>
      <c r="B38" s="57">
        <f>'6-اطلاعات کلیه محصولات - خدمات'!B38</f>
        <v>0</v>
      </c>
      <c r="C38" s="57">
        <f>'6-اطلاعات کلیه محصولات - خدمات'!D38</f>
        <v>0</v>
      </c>
      <c r="D38" s="19"/>
      <c r="E38" s="77"/>
      <c r="F38" s="77"/>
      <c r="G38" s="77"/>
      <c r="H38" s="57"/>
      <c r="I38" s="57"/>
      <c r="J38" s="57"/>
      <c r="K38" s="57"/>
      <c r="L38" s="57"/>
      <c r="M38" s="57">
        <f t="shared" si="0"/>
        <v>0</v>
      </c>
      <c r="N38" s="57" t="str">
        <f t="shared" si="2"/>
        <v>0</v>
      </c>
      <c r="O38" s="57" t="str">
        <f t="shared" si="3"/>
        <v>0</v>
      </c>
      <c r="P38" s="57" t="str">
        <f t="shared" si="4"/>
        <v>0</v>
      </c>
      <c r="Q38" s="57" t="str">
        <f t="shared" si="5"/>
        <v>0</v>
      </c>
      <c r="R38" s="57" t="str">
        <f t="shared" si="6"/>
        <v>0.2</v>
      </c>
      <c r="S38" s="86">
        <f t="shared" si="7"/>
        <v>0</v>
      </c>
      <c r="T38" s="57">
        <f t="shared" si="8"/>
        <v>0</v>
      </c>
      <c r="U38" s="57">
        <f t="shared" si="9"/>
        <v>0</v>
      </c>
      <c r="V38" s="57">
        <f t="shared" si="10"/>
        <v>0</v>
      </c>
      <c r="W38" s="57">
        <f t="shared" si="11"/>
        <v>0</v>
      </c>
      <c r="X38" s="34" t="str">
        <f>IF('6-اطلاعات کلیه محصولات - خدمات'!$N38="جدید",'6-اطلاعات کلیه محصولات - خدمات'!$B38,"")</f>
        <v/>
      </c>
      <c r="Y38" s="34" t="str">
        <f>IF('6-اطلاعات کلیه محصولات - خدمات'!$O38="دارد",'6-اطلاعات کلیه محصولات - خدمات'!$B38,"")</f>
        <v/>
      </c>
      <c r="AC38" s="34">
        <f>IF('6-اطلاعات کلیه محصولات - خدمات'!C38="دارد",'6-اطلاعات کلیه محصولات - خدمات'!Q38,0)</f>
        <v>0</v>
      </c>
      <c r="AD38" s="34">
        <f>1403-'5-اطلاعات کلیه پرسنل'!E38:E1035</f>
        <v>1403</v>
      </c>
      <c r="AF38" s="55">
        <f>IF('5-اطلاعات کلیه پرسنل'!H38=option!$C$15,IF('5-اطلاعات کلیه پرسنل'!L38="دارد",'5-اطلاعات کلیه پرسنل'!M38/12*'5-اطلاعات کلیه پرسنل'!I38,'5-اطلاعات کلیه پرسنل'!N38/2000*'5-اطلاعات کلیه پرسنل'!I38),0)+IF('5-اطلاعات کلیه پرسنل'!J38=option!$C$15,IF('5-اطلاعات کلیه پرسنل'!L38="دارد",'5-اطلاعات کلیه پرسنل'!M38/12*'5-اطلاعات کلیه پرسنل'!K38,'5-اطلاعات کلیه پرسنل'!N38/2000*'5-اطلاعات کلیه پرسنل'!K38),0)</f>
        <v>0</v>
      </c>
      <c r="AG38" s="55">
        <f>IF('5-اطلاعات کلیه پرسنل'!H38=option!$C$11,IF('5-اطلاعات کلیه پرسنل'!L38="دارد",'5-اطلاعات کلیه پرسنل'!M38*'5-اطلاعات کلیه پرسنل'!I38/12*40,'5-اطلاعات کلیه پرسنل'!I38*'5-اطلاعات کلیه پرسنل'!N38/52),0)+IF('5-اطلاعات کلیه پرسنل'!J38=option!$C$11,IF('5-اطلاعات کلیه پرسنل'!L38="دارد",'5-اطلاعات کلیه پرسنل'!M38*'5-اطلاعات کلیه پرسنل'!K38/12*40,'5-اطلاعات کلیه پرسنل'!K38*'5-اطلاعات کلیه پرسنل'!N38/52),0)</f>
        <v>0</v>
      </c>
      <c r="AH38" s="33">
        <f>IF('5-اطلاعات کلیه پرسنل'!P38="دکتری",1,IF('5-اطلاعات کلیه پرسنل'!P38="فوق لیسانس",0.8,IF('5-اطلاعات کلیه پرسنل'!P38="لیسانس",0.6,IF('5-اطلاعات کلیه پرسنل'!P38="فوق دیپلم",0.3,IF('5-اطلاعات کلیه پرسنل'!P38="",0,0.1)))))</f>
        <v>0</v>
      </c>
      <c r="AI38" s="81">
        <f>IF('5-اطلاعات کلیه پرسنل'!L38="دارد",'5-اطلاعات کلیه پرسنل'!M38/12,'5-اطلاعات کلیه پرسنل'!N38/2000)</f>
        <v>0</v>
      </c>
      <c r="AJ38" s="80">
        <f t="shared" si="12"/>
        <v>0</v>
      </c>
    </row>
    <row r="39" spans="1:36" x14ac:dyDescent="0.45">
      <c r="A39" s="84">
        <v>37</v>
      </c>
      <c r="B39" s="57">
        <f>'6-اطلاعات کلیه محصولات - خدمات'!B39</f>
        <v>0</v>
      </c>
      <c r="C39" s="57">
        <f>'6-اطلاعات کلیه محصولات - خدمات'!D39</f>
        <v>0</v>
      </c>
      <c r="D39" s="19"/>
      <c r="E39" s="77"/>
      <c r="F39" s="77"/>
      <c r="G39" s="77"/>
      <c r="H39" s="57"/>
      <c r="I39" s="57"/>
      <c r="J39" s="57"/>
      <c r="K39" s="57"/>
      <c r="L39" s="57"/>
      <c r="M39" s="57">
        <f t="shared" si="0"/>
        <v>0</v>
      </c>
      <c r="N39" s="57" t="str">
        <f t="shared" si="2"/>
        <v>0</v>
      </c>
      <c r="O39" s="57" t="str">
        <f t="shared" si="3"/>
        <v>0</v>
      </c>
      <c r="P39" s="57" t="str">
        <f t="shared" si="4"/>
        <v>0</v>
      </c>
      <c r="Q39" s="57" t="str">
        <f t="shared" si="5"/>
        <v>0</v>
      </c>
      <c r="R39" s="57" t="str">
        <f t="shared" si="6"/>
        <v>0.2</v>
      </c>
      <c r="S39" s="86">
        <f t="shared" si="7"/>
        <v>0</v>
      </c>
      <c r="T39" s="57">
        <f t="shared" si="8"/>
        <v>0</v>
      </c>
      <c r="U39" s="57">
        <f t="shared" si="9"/>
        <v>0</v>
      </c>
      <c r="V39" s="57">
        <f t="shared" si="10"/>
        <v>0</v>
      </c>
      <c r="W39" s="57">
        <f t="shared" si="11"/>
        <v>0</v>
      </c>
      <c r="X39" s="34" t="str">
        <f>IF('6-اطلاعات کلیه محصولات - خدمات'!$N39="جدید",'6-اطلاعات کلیه محصولات - خدمات'!$B39,"")</f>
        <v/>
      </c>
      <c r="Y39" s="34" t="str">
        <f>IF('6-اطلاعات کلیه محصولات - خدمات'!$O39="دارد",'6-اطلاعات کلیه محصولات - خدمات'!$B39,"")</f>
        <v/>
      </c>
      <c r="AC39" s="34">
        <f>IF('6-اطلاعات کلیه محصولات - خدمات'!C39="دارد",'6-اطلاعات کلیه محصولات - خدمات'!Q39,0)</f>
        <v>0</v>
      </c>
      <c r="AD39" s="34">
        <f>1403-'5-اطلاعات کلیه پرسنل'!E39:E1036</f>
        <v>1403</v>
      </c>
      <c r="AF39" s="55">
        <f>IF('5-اطلاعات کلیه پرسنل'!H39=option!$C$15,IF('5-اطلاعات کلیه پرسنل'!L39="دارد",'5-اطلاعات کلیه پرسنل'!M39/12*'5-اطلاعات کلیه پرسنل'!I39,'5-اطلاعات کلیه پرسنل'!N39/2000*'5-اطلاعات کلیه پرسنل'!I39),0)+IF('5-اطلاعات کلیه پرسنل'!J39=option!$C$15,IF('5-اطلاعات کلیه پرسنل'!L39="دارد",'5-اطلاعات کلیه پرسنل'!M39/12*'5-اطلاعات کلیه پرسنل'!K39,'5-اطلاعات کلیه پرسنل'!N39/2000*'5-اطلاعات کلیه پرسنل'!K39),0)</f>
        <v>0</v>
      </c>
      <c r="AG39" s="55">
        <f>IF('5-اطلاعات کلیه پرسنل'!H39=option!$C$11,IF('5-اطلاعات کلیه پرسنل'!L39="دارد",'5-اطلاعات کلیه پرسنل'!M39*'5-اطلاعات کلیه پرسنل'!I39/12*40,'5-اطلاعات کلیه پرسنل'!I39*'5-اطلاعات کلیه پرسنل'!N39/52),0)+IF('5-اطلاعات کلیه پرسنل'!J39=option!$C$11,IF('5-اطلاعات کلیه پرسنل'!L39="دارد",'5-اطلاعات کلیه پرسنل'!M39*'5-اطلاعات کلیه پرسنل'!K39/12*40,'5-اطلاعات کلیه پرسنل'!K39*'5-اطلاعات کلیه پرسنل'!N39/52),0)</f>
        <v>0</v>
      </c>
      <c r="AH39" s="33">
        <f>IF('5-اطلاعات کلیه پرسنل'!P39="دکتری",1,IF('5-اطلاعات کلیه پرسنل'!P39="فوق لیسانس",0.8,IF('5-اطلاعات کلیه پرسنل'!P39="لیسانس",0.6,IF('5-اطلاعات کلیه پرسنل'!P39="فوق دیپلم",0.3,IF('5-اطلاعات کلیه پرسنل'!P39="",0,0.1)))))</f>
        <v>0</v>
      </c>
      <c r="AI39" s="81">
        <f>IF('5-اطلاعات کلیه پرسنل'!L39="دارد",'5-اطلاعات کلیه پرسنل'!M39/12,'5-اطلاعات کلیه پرسنل'!N39/2000)</f>
        <v>0</v>
      </c>
      <c r="AJ39" s="80">
        <f t="shared" si="12"/>
        <v>0</v>
      </c>
    </row>
    <row r="40" spans="1:36" x14ac:dyDescent="0.45">
      <c r="A40" s="84">
        <v>38</v>
      </c>
      <c r="B40" s="57">
        <f>'6-اطلاعات کلیه محصولات - خدمات'!B40</f>
        <v>0</v>
      </c>
      <c r="C40" s="57">
        <f>'6-اطلاعات کلیه محصولات - خدمات'!D40</f>
        <v>0</v>
      </c>
      <c r="D40" s="19"/>
      <c r="E40" s="77"/>
      <c r="F40" s="77"/>
      <c r="G40" s="77"/>
      <c r="H40" s="57"/>
      <c r="I40" s="57"/>
      <c r="J40" s="57"/>
      <c r="K40" s="57"/>
      <c r="L40" s="57"/>
      <c r="M40" s="57">
        <f t="shared" si="0"/>
        <v>0</v>
      </c>
      <c r="N40" s="57" t="str">
        <f t="shared" si="2"/>
        <v>0</v>
      </c>
      <c r="O40" s="57" t="str">
        <f t="shared" si="3"/>
        <v>0</v>
      </c>
      <c r="P40" s="57" t="str">
        <f t="shared" si="4"/>
        <v>0</v>
      </c>
      <c r="Q40" s="57" t="str">
        <f t="shared" si="5"/>
        <v>0</v>
      </c>
      <c r="R40" s="57" t="str">
        <f t="shared" si="6"/>
        <v>0.2</v>
      </c>
      <c r="S40" s="86">
        <f t="shared" si="7"/>
        <v>0</v>
      </c>
      <c r="T40" s="57">
        <f t="shared" si="8"/>
        <v>0</v>
      </c>
      <c r="U40" s="57">
        <f t="shared" si="9"/>
        <v>0</v>
      </c>
      <c r="V40" s="57">
        <f t="shared" si="10"/>
        <v>0</v>
      </c>
      <c r="W40" s="57">
        <f t="shared" si="11"/>
        <v>0</v>
      </c>
      <c r="X40" s="34" t="str">
        <f>IF('6-اطلاعات کلیه محصولات - خدمات'!$N40="جدید",'6-اطلاعات کلیه محصولات - خدمات'!$B40,"")</f>
        <v/>
      </c>
      <c r="Y40" s="34" t="str">
        <f>IF('6-اطلاعات کلیه محصولات - خدمات'!$O40="دارد",'6-اطلاعات کلیه محصولات - خدمات'!$B40,"")</f>
        <v/>
      </c>
      <c r="AC40" s="34">
        <f>IF('6-اطلاعات کلیه محصولات - خدمات'!C40="دارد",'6-اطلاعات کلیه محصولات - خدمات'!Q40,0)</f>
        <v>0</v>
      </c>
      <c r="AD40" s="34">
        <f>1403-'5-اطلاعات کلیه پرسنل'!E40:E1037</f>
        <v>1403</v>
      </c>
      <c r="AF40" s="55">
        <f>IF('5-اطلاعات کلیه پرسنل'!H40=option!$C$15,IF('5-اطلاعات کلیه پرسنل'!L40="دارد",'5-اطلاعات کلیه پرسنل'!M40/12*'5-اطلاعات کلیه پرسنل'!I40,'5-اطلاعات کلیه پرسنل'!N40/2000*'5-اطلاعات کلیه پرسنل'!I40),0)+IF('5-اطلاعات کلیه پرسنل'!J40=option!$C$15,IF('5-اطلاعات کلیه پرسنل'!L40="دارد",'5-اطلاعات کلیه پرسنل'!M40/12*'5-اطلاعات کلیه پرسنل'!K40,'5-اطلاعات کلیه پرسنل'!N40/2000*'5-اطلاعات کلیه پرسنل'!K40),0)</f>
        <v>0</v>
      </c>
      <c r="AG40" s="55">
        <f>IF('5-اطلاعات کلیه پرسنل'!H40=option!$C$11,IF('5-اطلاعات کلیه پرسنل'!L40="دارد",'5-اطلاعات کلیه پرسنل'!M40*'5-اطلاعات کلیه پرسنل'!I40/12*40,'5-اطلاعات کلیه پرسنل'!I40*'5-اطلاعات کلیه پرسنل'!N40/52),0)+IF('5-اطلاعات کلیه پرسنل'!J40=option!$C$11,IF('5-اطلاعات کلیه پرسنل'!L40="دارد",'5-اطلاعات کلیه پرسنل'!M40*'5-اطلاعات کلیه پرسنل'!K40/12*40,'5-اطلاعات کلیه پرسنل'!K40*'5-اطلاعات کلیه پرسنل'!N40/52),0)</f>
        <v>0</v>
      </c>
      <c r="AH40" s="33">
        <f>IF('5-اطلاعات کلیه پرسنل'!P40="دکتری",1,IF('5-اطلاعات کلیه پرسنل'!P40="فوق لیسانس",0.8,IF('5-اطلاعات کلیه پرسنل'!P40="لیسانس",0.6,IF('5-اطلاعات کلیه پرسنل'!P40="فوق دیپلم",0.3,IF('5-اطلاعات کلیه پرسنل'!P40="",0,0.1)))))</f>
        <v>0</v>
      </c>
      <c r="AI40" s="81">
        <f>IF('5-اطلاعات کلیه پرسنل'!L40="دارد",'5-اطلاعات کلیه پرسنل'!M40/12,'5-اطلاعات کلیه پرسنل'!N40/2000)</f>
        <v>0</v>
      </c>
      <c r="AJ40" s="80">
        <f t="shared" si="12"/>
        <v>0</v>
      </c>
    </row>
    <row r="41" spans="1:36" x14ac:dyDescent="0.45">
      <c r="A41" s="84">
        <v>39</v>
      </c>
      <c r="B41" s="57">
        <f>'6-اطلاعات کلیه محصولات - خدمات'!B41</f>
        <v>0</v>
      </c>
      <c r="C41" s="57">
        <f>'6-اطلاعات کلیه محصولات - خدمات'!D41</f>
        <v>0</v>
      </c>
      <c r="D41" s="19"/>
      <c r="E41" s="77"/>
      <c r="F41" s="77"/>
      <c r="G41" s="77"/>
      <c r="H41" s="57"/>
      <c r="I41" s="57"/>
      <c r="J41" s="57"/>
      <c r="K41" s="57"/>
      <c r="L41" s="57"/>
      <c r="M41" s="57">
        <f t="shared" si="0"/>
        <v>0</v>
      </c>
      <c r="N41" s="57" t="str">
        <f t="shared" si="2"/>
        <v>0</v>
      </c>
      <c r="O41" s="57" t="str">
        <f t="shared" si="3"/>
        <v>0</v>
      </c>
      <c r="P41" s="57" t="str">
        <f t="shared" si="4"/>
        <v>0</v>
      </c>
      <c r="Q41" s="57" t="str">
        <f t="shared" si="5"/>
        <v>0</v>
      </c>
      <c r="R41" s="57" t="str">
        <f t="shared" si="6"/>
        <v>0.2</v>
      </c>
      <c r="S41" s="86">
        <f t="shared" si="7"/>
        <v>0</v>
      </c>
      <c r="T41" s="57">
        <f t="shared" si="8"/>
        <v>0</v>
      </c>
      <c r="U41" s="57">
        <f t="shared" si="9"/>
        <v>0</v>
      </c>
      <c r="V41" s="57">
        <f t="shared" si="10"/>
        <v>0</v>
      </c>
      <c r="W41" s="57">
        <f t="shared" si="11"/>
        <v>0</v>
      </c>
      <c r="X41" s="34" t="str">
        <f>IF('6-اطلاعات کلیه محصولات - خدمات'!$N41="جدید",'6-اطلاعات کلیه محصولات - خدمات'!$B41,"")</f>
        <v/>
      </c>
      <c r="Y41" s="34" t="str">
        <f>IF('6-اطلاعات کلیه محصولات - خدمات'!$O41="دارد",'6-اطلاعات کلیه محصولات - خدمات'!$B41,"")</f>
        <v/>
      </c>
      <c r="AC41" s="34">
        <f>IF('6-اطلاعات کلیه محصولات - خدمات'!C41="دارد",'6-اطلاعات کلیه محصولات - خدمات'!Q41,0)</f>
        <v>0</v>
      </c>
      <c r="AD41" s="34">
        <f>1403-'5-اطلاعات کلیه پرسنل'!E41:E1038</f>
        <v>1403</v>
      </c>
      <c r="AF41" s="55">
        <f>IF('5-اطلاعات کلیه پرسنل'!H41=option!$C$15,IF('5-اطلاعات کلیه پرسنل'!L41="دارد",'5-اطلاعات کلیه پرسنل'!M41/12*'5-اطلاعات کلیه پرسنل'!I41,'5-اطلاعات کلیه پرسنل'!N41/2000*'5-اطلاعات کلیه پرسنل'!I41),0)+IF('5-اطلاعات کلیه پرسنل'!J41=option!$C$15,IF('5-اطلاعات کلیه پرسنل'!L41="دارد",'5-اطلاعات کلیه پرسنل'!M41/12*'5-اطلاعات کلیه پرسنل'!K41,'5-اطلاعات کلیه پرسنل'!N41/2000*'5-اطلاعات کلیه پرسنل'!K41),0)</f>
        <v>0</v>
      </c>
      <c r="AG41" s="55">
        <f>IF('5-اطلاعات کلیه پرسنل'!H41=option!$C$11,IF('5-اطلاعات کلیه پرسنل'!L41="دارد",'5-اطلاعات کلیه پرسنل'!M41*'5-اطلاعات کلیه پرسنل'!I41/12*40,'5-اطلاعات کلیه پرسنل'!I41*'5-اطلاعات کلیه پرسنل'!N41/52),0)+IF('5-اطلاعات کلیه پرسنل'!J41=option!$C$11,IF('5-اطلاعات کلیه پرسنل'!L41="دارد",'5-اطلاعات کلیه پرسنل'!M41*'5-اطلاعات کلیه پرسنل'!K41/12*40,'5-اطلاعات کلیه پرسنل'!K41*'5-اطلاعات کلیه پرسنل'!N41/52),0)</f>
        <v>0</v>
      </c>
      <c r="AH41" s="33">
        <f>IF('5-اطلاعات کلیه پرسنل'!P41="دکتری",1,IF('5-اطلاعات کلیه پرسنل'!P41="فوق لیسانس",0.8,IF('5-اطلاعات کلیه پرسنل'!P41="لیسانس",0.6,IF('5-اطلاعات کلیه پرسنل'!P41="فوق دیپلم",0.3,IF('5-اطلاعات کلیه پرسنل'!P41="",0,0.1)))))</f>
        <v>0</v>
      </c>
      <c r="AI41" s="81">
        <f>IF('5-اطلاعات کلیه پرسنل'!L41="دارد",'5-اطلاعات کلیه پرسنل'!M41/12,'5-اطلاعات کلیه پرسنل'!N41/2000)</f>
        <v>0</v>
      </c>
      <c r="AJ41" s="80">
        <f t="shared" si="12"/>
        <v>0</v>
      </c>
    </row>
    <row r="42" spans="1:36" x14ac:dyDescent="0.45">
      <c r="A42" s="84">
        <v>40</v>
      </c>
      <c r="B42" s="57">
        <f>'6-اطلاعات کلیه محصولات - خدمات'!B42</f>
        <v>0</v>
      </c>
      <c r="C42" s="57">
        <f>'6-اطلاعات کلیه محصولات - خدمات'!D42</f>
        <v>0</v>
      </c>
      <c r="D42" s="19"/>
      <c r="E42" s="77"/>
      <c r="F42" s="77"/>
      <c r="G42" s="77"/>
      <c r="H42" s="57"/>
      <c r="I42" s="57"/>
      <c r="J42" s="57"/>
      <c r="K42" s="57"/>
      <c r="L42" s="57"/>
      <c r="M42" s="57">
        <f t="shared" si="0"/>
        <v>0</v>
      </c>
      <c r="N42" s="57" t="str">
        <f t="shared" si="2"/>
        <v>0</v>
      </c>
      <c r="O42" s="57" t="str">
        <f t="shared" si="3"/>
        <v>0</v>
      </c>
      <c r="P42" s="57" t="str">
        <f t="shared" si="4"/>
        <v>0</v>
      </c>
      <c r="Q42" s="57" t="str">
        <f t="shared" si="5"/>
        <v>0</v>
      </c>
      <c r="R42" s="57" t="str">
        <f t="shared" si="6"/>
        <v>0.2</v>
      </c>
      <c r="S42" s="86">
        <f t="shared" si="7"/>
        <v>0</v>
      </c>
      <c r="T42" s="57">
        <f t="shared" si="8"/>
        <v>0</v>
      </c>
      <c r="U42" s="57">
        <f t="shared" si="9"/>
        <v>0</v>
      </c>
      <c r="V42" s="57">
        <f t="shared" si="10"/>
        <v>0</v>
      </c>
      <c r="W42" s="57">
        <f t="shared" si="11"/>
        <v>0</v>
      </c>
      <c r="X42" s="34" t="str">
        <f>IF('6-اطلاعات کلیه محصولات - خدمات'!$N42="جدید",'6-اطلاعات کلیه محصولات - خدمات'!$B42,"")</f>
        <v/>
      </c>
      <c r="Y42" s="34" t="str">
        <f>IF('6-اطلاعات کلیه محصولات - خدمات'!$O42="دارد",'6-اطلاعات کلیه محصولات - خدمات'!$B42,"")</f>
        <v/>
      </c>
      <c r="AC42" s="34">
        <f>IF('6-اطلاعات کلیه محصولات - خدمات'!C42="دارد",'6-اطلاعات کلیه محصولات - خدمات'!Q42,0)</f>
        <v>0</v>
      </c>
      <c r="AD42" s="34">
        <f>1403-'5-اطلاعات کلیه پرسنل'!E42:E1039</f>
        <v>1403</v>
      </c>
      <c r="AF42" s="55">
        <f>IF('5-اطلاعات کلیه پرسنل'!H42=option!$C$15,IF('5-اطلاعات کلیه پرسنل'!L42="دارد",'5-اطلاعات کلیه پرسنل'!M42/12*'5-اطلاعات کلیه پرسنل'!I42,'5-اطلاعات کلیه پرسنل'!N42/2000*'5-اطلاعات کلیه پرسنل'!I42),0)+IF('5-اطلاعات کلیه پرسنل'!J42=option!$C$15,IF('5-اطلاعات کلیه پرسنل'!L42="دارد",'5-اطلاعات کلیه پرسنل'!M42/12*'5-اطلاعات کلیه پرسنل'!K42,'5-اطلاعات کلیه پرسنل'!N42/2000*'5-اطلاعات کلیه پرسنل'!K42),0)</f>
        <v>0</v>
      </c>
      <c r="AG42" s="55">
        <f>IF('5-اطلاعات کلیه پرسنل'!H42=option!$C$11,IF('5-اطلاعات کلیه پرسنل'!L42="دارد",'5-اطلاعات کلیه پرسنل'!M42*'5-اطلاعات کلیه پرسنل'!I42/12*40,'5-اطلاعات کلیه پرسنل'!I42*'5-اطلاعات کلیه پرسنل'!N42/52),0)+IF('5-اطلاعات کلیه پرسنل'!J42=option!$C$11,IF('5-اطلاعات کلیه پرسنل'!L42="دارد",'5-اطلاعات کلیه پرسنل'!M42*'5-اطلاعات کلیه پرسنل'!K42/12*40,'5-اطلاعات کلیه پرسنل'!K42*'5-اطلاعات کلیه پرسنل'!N42/52),0)</f>
        <v>0</v>
      </c>
      <c r="AH42" s="33">
        <f>IF('5-اطلاعات کلیه پرسنل'!P42="دکتری",1,IF('5-اطلاعات کلیه پرسنل'!P42="فوق لیسانس",0.8,IF('5-اطلاعات کلیه پرسنل'!P42="لیسانس",0.6,IF('5-اطلاعات کلیه پرسنل'!P42="فوق دیپلم",0.3,IF('5-اطلاعات کلیه پرسنل'!P42="",0,0.1)))))</f>
        <v>0</v>
      </c>
      <c r="AI42" s="81">
        <f>IF('5-اطلاعات کلیه پرسنل'!L42="دارد",'5-اطلاعات کلیه پرسنل'!M42/12,'5-اطلاعات کلیه پرسنل'!N42/2000)</f>
        <v>0</v>
      </c>
      <c r="AJ42" s="80">
        <f t="shared" si="12"/>
        <v>0</v>
      </c>
    </row>
    <row r="43" spans="1:36" x14ac:dyDescent="0.45">
      <c r="A43" s="84">
        <v>41</v>
      </c>
      <c r="B43" s="57">
        <f>'6-اطلاعات کلیه محصولات - خدمات'!B43</f>
        <v>0</v>
      </c>
      <c r="C43" s="57">
        <f>'6-اطلاعات کلیه محصولات - خدمات'!D43</f>
        <v>0</v>
      </c>
      <c r="D43" s="19"/>
      <c r="E43" s="77"/>
      <c r="F43" s="77"/>
      <c r="G43" s="77"/>
      <c r="H43" s="57"/>
      <c r="I43" s="57"/>
      <c r="J43" s="57"/>
      <c r="K43" s="57"/>
      <c r="L43" s="57"/>
      <c r="M43" s="57">
        <f t="shared" si="0"/>
        <v>0</v>
      </c>
      <c r="N43" s="57" t="str">
        <f t="shared" si="2"/>
        <v>0</v>
      </c>
      <c r="O43" s="57" t="str">
        <f t="shared" si="3"/>
        <v>0</v>
      </c>
      <c r="P43" s="57" t="str">
        <f t="shared" si="4"/>
        <v>0</v>
      </c>
      <c r="Q43" s="57" t="str">
        <f t="shared" si="5"/>
        <v>0</v>
      </c>
      <c r="R43" s="57" t="str">
        <f t="shared" si="6"/>
        <v>0.2</v>
      </c>
      <c r="S43" s="86">
        <f t="shared" si="7"/>
        <v>0</v>
      </c>
      <c r="T43" s="57">
        <f t="shared" si="8"/>
        <v>0</v>
      </c>
      <c r="U43" s="57">
        <f t="shared" si="9"/>
        <v>0</v>
      </c>
      <c r="V43" s="57">
        <f t="shared" si="10"/>
        <v>0</v>
      </c>
      <c r="W43" s="57">
        <f t="shared" si="11"/>
        <v>0</v>
      </c>
      <c r="X43" s="34" t="str">
        <f>IF('6-اطلاعات کلیه محصولات - خدمات'!$N43="جدید",'6-اطلاعات کلیه محصولات - خدمات'!$B43,"")</f>
        <v/>
      </c>
      <c r="Y43" s="34" t="str">
        <f>IF('6-اطلاعات کلیه محصولات - خدمات'!$O43="دارد",'6-اطلاعات کلیه محصولات - خدمات'!$B43,"")</f>
        <v/>
      </c>
      <c r="AC43" s="34">
        <f>IF('6-اطلاعات کلیه محصولات - خدمات'!C43="دارد",'6-اطلاعات کلیه محصولات - خدمات'!Q43,0)</f>
        <v>0</v>
      </c>
      <c r="AD43" s="34">
        <f>1403-'5-اطلاعات کلیه پرسنل'!E43:E1040</f>
        <v>1403</v>
      </c>
      <c r="AF43" s="55">
        <f>IF('5-اطلاعات کلیه پرسنل'!H43=option!$C$15,IF('5-اطلاعات کلیه پرسنل'!L43="دارد",'5-اطلاعات کلیه پرسنل'!M43/12*'5-اطلاعات کلیه پرسنل'!I43,'5-اطلاعات کلیه پرسنل'!N43/2000*'5-اطلاعات کلیه پرسنل'!I43),0)+IF('5-اطلاعات کلیه پرسنل'!J43=option!$C$15,IF('5-اطلاعات کلیه پرسنل'!L43="دارد",'5-اطلاعات کلیه پرسنل'!M43/12*'5-اطلاعات کلیه پرسنل'!K43,'5-اطلاعات کلیه پرسنل'!N43/2000*'5-اطلاعات کلیه پرسنل'!K43),0)</f>
        <v>0</v>
      </c>
      <c r="AG43" s="55">
        <f>IF('5-اطلاعات کلیه پرسنل'!H43=option!$C$11,IF('5-اطلاعات کلیه پرسنل'!L43="دارد",'5-اطلاعات کلیه پرسنل'!M43*'5-اطلاعات کلیه پرسنل'!I43/12*40,'5-اطلاعات کلیه پرسنل'!I43*'5-اطلاعات کلیه پرسنل'!N43/52),0)+IF('5-اطلاعات کلیه پرسنل'!J43=option!$C$11,IF('5-اطلاعات کلیه پرسنل'!L43="دارد",'5-اطلاعات کلیه پرسنل'!M43*'5-اطلاعات کلیه پرسنل'!K43/12*40,'5-اطلاعات کلیه پرسنل'!K43*'5-اطلاعات کلیه پرسنل'!N43/52),0)</f>
        <v>0</v>
      </c>
      <c r="AH43" s="33">
        <f>IF('5-اطلاعات کلیه پرسنل'!P43="دکتری",1,IF('5-اطلاعات کلیه پرسنل'!P43="فوق لیسانس",0.8,IF('5-اطلاعات کلیه پرسنل'!P43="لیسانس",0.6,IF('5-اطلاعات کلیه پرسنل'!P43="فوق دیپلم",0.3,IF('5-اطلاعات کلیه پرسنل'!P43="",0,0.1)))))</f>
        <v>0</v>
      </c>
      <c r="AI43" s="81">
        <f>IF('5-اطلاعات کلیه پرسنل'!L43="دارد",'5-اطلاعات کلیه پرسنل'!M43/12,'5-اطلاعات کلیه پرسنل'!N43/2000)</f>
        <v>0</v>
      </c>
      <c r="AJ43" s="80">
        <f t="shared" si="12"/>
        <v>0</v>
      </c>
    </row>
    <row r="44" spans="1:36" x14ac:dyDescent="0.45">
      <c r="A44" s="84">
        <v>42</v>
      </c>
      <c r="B44" s="57">
        <f>'6-اطلاعات کلیه محصولات - خدمات'!B44</f>
        <v>0</v>
      </c>
      <c r="C44" s="57">
        <f>'6-اطلاعات کلیه محصولات - خدمات'!D44</f>
        <v>0</v>
      </c>
      <c r="D44" s="19"/>
      <c r="E44" s="77"/>
      <c r="F44" s="77"/>
      <c r="G44" s="77"/>
      <c r="H44" s="57"/>
      <c r="I44" s="57"/>
      <c r="J44" s="57"/>
      <c r="K44" s="57"/>
      <c r="L44" s="57"/>
      <c r="M44" s="57">
        <f t="shared" si="0"/>
        <v>0</v>
      </c>
      <c r="N44" s="57" t="str">
        <f t="shared" si="2"/>
        <v>0</v>
      </c>
      <c r="O44" s="57" t="str">
        <f t="shared" si="3"/>
        <v>0</v>
      </c>
      <c r="P44" s="57" t="str">
        <f t="shared" si="4"/>
        <v>0</v>
      </c>
      <c r="Q44" s="57" t="str">
        <f t="shared" si="5"/>
        <v>0</v>
      </c>
      <c r="R44" s="57" t="str">
        <f t="shared" si="6"/>
        <v>0.2</v>
      </c>
      <c r="S44" s="86">
        <f t="shared" si="7"/>
        <v>0</v>
      </c>
      <c r="T44" s="57">
        <f t="shared" si="8"/>
        <v>0</v>
      </c>
      <c r="U44" s="57">
        <f t="shared" si="9"/>
        <v>0</v>
      </c>
      <c r="V44" s="57">
        <f t="shared" si="10"/>
        <v>0</v>
      </c>
      <c r="W44" s="57">
        <f t="shared" si="11"/>
        <v>0</v>
      </c>
      <c r="X44" s="34" t="str">
        <f>IF('6-اطلاعات کلیه محصولات - خدمات'!$N44="جدید",'6-اطلاعات کلیه محصولات - خدمات'!$B44,"")</f>
        <v/>
      </c>
      <c r="Y44" s="34" t="str">
        <f>IF('6-اطلاعات کلیه محصولات - خدمات'!$O44="دارد",'6-اطلاعات کلیه محصولات - خدمات'!$B44,"")</f>
        <v/>
      </c>
      <c r="AC44" s="34">
        <f>IF('6-اطلاعات کلیه محصولات - خدمات'!C44="دارد",'6-اطلاعات کلیه محصولات - خدمات'!Q44,0)</f>
        <v>0</v>
      </c>
      <c r="AD44" s="34">
        <f>1403-'5-اطلاعات کلیه پرسنل'!E44:E1041</f>
        <v>1403</v>
      </c>
      <c r="AF44" s="55">
        <f>IF('5-اطلاعات کلیه پرسنل'!H44=option!$C$15,IF('5-اطلاعات کلیه پرسنل'!L44="دارد",'5-اطلاعات کلیه پرسنل'!M44/12*'5-اطلاعات کلیه پرسنل'!I44,'5-اطلاعات کلیه پرسنل'!N44/2000*'5-اطلاعات کلیه پرسنل'!I44),0)+IF('5-اطلاعات کلیه پرسنل'!J44=option!$C$15,IF('5-اطلاعات کلیه پرسنل'!L44="دارد",'5-اطلاعات کلیه پرسنل'!M44/12*'5-اطلاعات کلیه پرسنل'!K44,'5-اطلاعات کلیه پرسنل'!N44/2000*'5-اطلاعات کلیه پرسنل'!K44),0)</f>
        <v>0</v>
      </c>
      <c r="AG44" s="55">
        <f>IF('5-اطلاعات کلیه پرسنل'!H44=option!$C$11,IF('5-اطلاعات کلیه پرسنل'!L44="دارد",'5-اطلاعات کلیه پرسنل'!M44*'5-اطلاعات کلیه پرسنل'!I44/12*40,'5-اطلاعات کلیه پرسنل'!I44*'5-اطلاعات کلیه پرسنل'!N44/52),0)+IF('5-اطلاعات کلیه پرسنل'!J44=option!$C$11,IF('5-اطلاعات کلیه پرسنل'!L44="دارد",'5-اطلاعات کلیه پرسنل'!M44*'5-اطلاعات کلیه پرسنل'!K44/12*40,'5-اطلاعات کلیه پرسنل'!K44*'5-اطلاعات کلیه پرسنل'!N44/52),0)</f>
        <v>0</v>
      </c>
      <c r="AH44" s="33">
        <f>IF('5-اطلاعات کلیه پرسنل'!P44="دکتری",1,IF('5-اطلاعات کلیه پرسنل'!P44="فوق لیسانس",0.8,IF('5-اطلاعات کلیه پرسنل'!P44="لیسانس",0.6,IF('5-اطلاعات کلیه پرسنل'!P44="فوق دیپلم",0.3,IF('5-اطلاعات کلیه پرسنل'!P44="",0,0.1)))))</f>
        <v>0</v>
      </c>
      <c r="AI44" s="81">
        <f>IF('5-اطلاعات کلیه پرسنل'!L44="دارد",'5-اطلاعات کلیه پرسنل'!M44/12,'5-اطلاعات کلیه پرسنل'!N44/2000)</f>
        <v>0</v>
      </c>
      <c r="AJ44" s="80">
        <f t="shared" si="12"/>
        <v>0</v>
      </c>
    </row>
    <row r="45" spans="1:36" x14ac:dyDescent="0.45">
      <c r="A45" s="84">
        <v>43</v>
      </c>
      <c r="B45" s="57">
        <f>'6-اطلاعات کلیه محصولات - خدمات'!B45</f>
        <v>0</v>
      </c>
      <c r="C45" s="57">
        <f>'6-اطلاعات کلیه محصولات - خدمات'!D45</f>
        <v>0</v>
      </c>
      <c r="D45" s="19"/>
      <c r="E45" s="77"/>
      <c r="F45" s="77"/>
      <c r="G45" s="77"/>
      <c r="H45" s="57"/>
      <c r="I45" s="57"/>
      <c r="J45" s="57"/>
      <c r="K45" s="57"/>
      <c r="L45" s="57"/>
      <c r="M45" s="57">
        <f t="shared" si="0"/>
        <v>0</v>
      </c>
      <c r="N45" s="57" t="str">
        <f t="shared" si="2"/>
        <v>0</v>
      </c>
      <c r="O45" s="57" t="str">
        <f t="shared" si="3"/>
        <v>0</v>
      </c>
      <c r="P45" s="57" t="str">
        <f t="shared" si="4"/>
        <v>0</v>
      </c>
      <c r="Q45" s="57" t="str">
        <f t="shared" si="5"/>
        <v>0</v>
      </c>
      <c r="R45" s="57" t="str">
        <f t="shared" si="6"/>
        <v>0.2</v>
      </c>
      <c r="S45" s="86">
        <f t="shared" si="7"/>
        <v>0</v>
      </c>
      <c r="T45" s="57">
        <f t="shared" si="8"/>
        <v>0</v>
      </c>
      <c r="U45" s="57">
        <f t="shared" si="9"/>
        <v>0</v>
      </c>
      <c r="V45" s="57">
        <f t="shared" si="10"/>
        <v>0</v>
      </c>
      <c r="W45" s="57">
        <f t="shared" si="11"/>
        <v>0</v>
      </c>
      <c r="X45" s="34" t="str">
        <f>IF('6-اطلاعات کلیه محصولات - خدمات'!$N45="جدید",'6-اطلاعات کلیه محصولات - خدمات'!$B45,"")</f>
        <v/>
      </c>
      <c r="Y45" s="34" t="str">
        <f>IF('6-اطلاعات کلیه محصولات - خدمات'!$O45="دارد",'6-اطلاعات کلیه محصولات - خدمات'!$B45,"")</f>
        <v/>
      </c>
      <c r="AC45" s="34">
        <f>IF('6-اطلاعات کلیه محصولات - خدمات'!C45="دارد",'6-اطلاعات کلیه محصولات - خدمات'!Q45,0)</f>
        <v>0</v>
      </c>
      <c r="AD45" s="34">
        <f>1403-'5-اطلاعات کلیه پرسنل'!E45:E1042</f>
        <v>1403</v>
      </c>
      <c r="AF45" s="55">
        <f>IF('5-اطلاعات کلیه پرسنل'!H45=option!$C$15,IF('5-اطلاعات کلیه پرسنل'!L45="دارد",'5-اطلاعات کلیه پرسنل'!M45/12*'5-اطلاعات کلیه پرسنل'!I45,'5-اطلاعات کلیه پرسنل'!N45/2000*'5-اطلاعات کلیه پرسنل'!I45),0)+IF('5-اطلاعات کلیه پرسنل'!J45=option!$C$15,IF('5-اطلاعات کلیه پرسنل'!L45="دارد",'5-اطلاعات کلیه پرسنل'!M45/12*'5-اطلاعات کلیه پرسنل'!K45,'5-اطلاعات کلیه پرسنل'!N45/2000*'5-اطلاعات کلیه پرسنل'!K45),0)</f>
        <v>0</v>
      </c>
      <c r="AG45" s="55">
        <f>IF('5-اطلاعات کلیه پرسنل'!H45=option!$C$11,IF('5-اطلاعات کلیه پرسنل'!L45="دارد",'5-اطلاعات کلیه پرسنل'!M45*'5-اطلاعات کلیه پرسنل'!I45/12*40,'5-اطلاعات کلیه پرسنل'!I45*'5-اطلاعات کلیه پرسنل'!N45/52),0)+IF('5-اطلاعات کلیه پرسنل'!J45=option!$C$11,IF('5-اطلاعات کلیه پرسنل'!L45="دارد",'5-اطلاعات کلیه پرسنل'!M45*'5-اطلاعات کلیه پرسنل'!K45/12*40,'5-اطلاعات کلیه پرسنل'!K45*'5-اطلاعات کلیه پرسنل'!N45/52),0)</f>
        <v>0</v>
      </c>
      <c r="AH45" s="33">
        <f>IF('5-اطلاعات کلیه پرسنل'!P45="دکتری",1,IF('5-اطلاعات کلیه پرسنل'!P45="فوق لیسانس",0.8,IF('5-اطلاعات کلیه پرسنل'!P45="لیسانس",0.6,IF('5-اطلاعات کلیه پرسنل'!P45="فوق دیپلم",0.3,IF('5-اطلاعات کلیه پرسنل'!P45="",0,0.1)))))</f>
        <v>0</v>
      </c>
      <c r="AI45" s="81">
        <f>IF('5-اطلاعات کلیه پرسنل'!L45="دارد",'5-اطلاعات کلیه پرسنل'!M45/12,'5-اطلاعات کلیه پرسنل'!N45/2000)</f>
        <v>0</v>
      </c>
      <c r="AJ45" s="80">
        <f t="shared" si="12"/>
        <v>0</v>
      </c>
    </row>
    <row r="46" spans="1:36" x14ac:dyDescent="0.45">
      <c r="A46" s="84">
        <v>44</v>
      </c>
      <c r="B46" s="57">
        <f>'6-اطلاعات کلیه محصولات - خدمات'!B46</f>
        <v>0</v>
      </c>
      <c r="C46" s="57">
        <f>'6-اطلاعات کلیه محصولات - خدمات'!D46</f>
        <v>0</v>
      </c>
      <c r="D46" s="19"/>
      <c r="E46" s="77"/>
      <c r="F46" s="77"/>
      <c r="G46" s="77"/>
      <c r="H46" s="57"/>
      <c r="I46" s="57"/>
      <c r="J46" s="57"/>
      <c r="K46" s="57"/>
      <c r="L46" s="57"/>
      <c r="M46" s="57">
        <f t="shared" si="0"/>
        <v>0</v>
      </c>
      <c r="N46" s="57" t="str">
        <f t="shared" si="2"/>
        <v>0</v>
      </c>
      <c r="O46" s="57" t="str">
        <f t="shared" si="3"/>
        <v>0</v>
      </c>
      <c r="P46" s="57" t="str">
        <f t="shared" si="4"/>
        <v>0</v>
      </c>
      <c r="Q46" s="57" t="str">
        <f t="shared" si="5"/>
        <v>0</v>
      </c>
      <c r="R46" s="57" t="str">
        <f t="shared" si="6"/>
        <v>0.2</v>
      </c>
      <c r="S46" s="86">
        <f t="shared" si="7"/>
        <v>0</v>
      </c>
      <c r="T46" s="57">
        <f t="shared" si="8"/>
        <v>0</v>
      </c>
      <c r="U46" s="57">
        <f t="shared" si="9"/>
        <v>0</v>
      </c>
      <c r="V46" s="57">
        <f t="shared" si="10"/>
        <v>0</v>
      </c>
      <c r="W46" s="57">
        <f t="shared" si="11"/>
        <v>0</v>
      </c>
      <c r="X46" s="34" t="str">
        <f>IF('6-اطلاعات کلیه محصولات - خدمات'!$N46="جدید",'6-اطلاعات کلیه محصولات - خدمات'!$B46,"")</f>
        <v/>
      </c>
      <c r="Y46" s="34" t="str">
        <f>IF('6-اطلاعات کلیه محصولات - خدمات'!$O46="دارد",'6-اطلاعات کلیه محصولات - خدمات'!$B46,"")</f>
        <v/>
      </c>
      <c r="AC46" s="34">
        <f>IF('6-اطلاعات کلیه محصولات - خدمات'!C46="دارد",'6-اطلاعات کلیه محصولات - خدمات'!Q46,0)</f>
        <v>0</v>
      </c>
      <c r="AD46" s="34">
        <f>1403-'5-اطلاعات کلیه پرسنل'!E46:E1043</f>
        <v>1403</v>
      </c>
      <c r="AF46" s="55">
        <f>IF('5-اطلاعات کلیه پرسنل'!H46=option!$C$15,IF('5-اطلاعات کلیه پرسنل'!L46="دارد",'5-اطلاعات کلیه پرسنل'!M46/12*'5-اطلاعات کلیه پرسنل'!I46,'5-اطلاعات کلیه پرسنل'!N46/2000*'5-اطلاعات کلیه پرسنل'!I46),0)+IF('5-اطلاعات کلیه پرسنل'!J46=option!$C$15,IF('5-اطلاعات کلیه پرسنل'!L46="دارد",'5-اطلاعات کلیه پرسنل'!M46/12*'5-اطلاعات کلیه پرسنل'!K46,'5-اطلاعات کلیه پرسنل'!N46/2000*'5-اطلاعات کلیه پرسنل'!K46),0)</f>
        <v>0</v>
      </c>
      <c r="AG46" s="55">
        <f>IF('5-اطلاعات کلیه پرسنل'!H46=option!$C$11,IF('5-اطلاعات کلیه پرسنل'!L46="دارد",'5-اطلاعات کلیه پرسنل'!M46*'5-اطلاعات کلیه پرسنل'!I46/12*40,'5-اطلاعات کلیه پرسنل'!I46*'5-اطلاعات کلیه پرسنل'!N46/52),0)+IF('5-اطلاعات کلیه پرسنل'!J46=option!$C$11,IF('5-اطلاعات کلیه پرسنل'!L46="دارد",'5-اطلاعات کلیه پرسنل'!M46*'5-اطلاعات کلیه پرسنل'!K46/12*40,'5-اطلاعات کلیه پرسنل'!K46*'5-اطلاعات کلیه پرسنل'!N46/52),0)</f>
        <v>0</v>
      </c>
      <c r="AH46" s="33">
        <f>IF('5-اطلاعات کلیه پرسنل'!P46="دکتری",1,IF('5-اطلاعات کلیه پرسنل'!P46="فوق لیسانس",0.8,IF('5-اطلاعات کلیه پرسنل'!P46="لیسانس",0.6,IF('5-اطلاعات کلیه پرسنل'!P46="فوق دیپلم",0.3,IF('5-اطلاعات کلیه پرسنل'!P46="",0,0.1)))))</f>
        <v>0</v>
      </c>
      <c r="AI46" s="81">
        <f>IF('5-اطلاعات کلیه پرسنل'!L46="دارد",'5-اطلاعات کلیه پرسنل'!M46/12,'5-اطلاعات کلیه پرسنل'!N46/2000)</f>
        <v>0</v>
      </c>
      <c r="AJ46" s="80">
        <f t="shared" si="12"/>
        <v>0</v>
      </c>
    </row>
    <row r="47" spans="1:36" x14ac:dyDescent="0.45">
      <c r="A47" s="84">
        <v>45</v>
      </c>
      <c r="B47" s="57">
        <f>'6-اطلاعات کلیه محصولات - خدمات'!B47</f>
        <v>0</v>
      </c>
      <c r="C47" s="57">
        <f>'6-اطلاعات کلیه محصولات - خدمات'!D47</f>
        <v>0</v>
      </c>
      <c r="D47" s="19"/>
      <c r="E47" s="77"/>
      <c r="F47" s="77"/>
      <c r="G47" s="77"/>
      <c r="H47" s="57"/>
      <c r="I47" s="57"/>
      <c r="J47" s="57"/>
      <c r="K47" s="57"/>
      <c r="L47" s="57"/>
      <c r="M47" s="57">
        <f t="shared" si="0"/>
        <v>0</v>
      </c>
      <c r="N47" s="57" t="str">
        <f t="shared" si="2"/>
        <v>0</v>
      </c>
      <c r="O47" s="57" t="str">
        <f t="shared" si="3"/>
        <v>0</v>
      </c>
      <c r="P47" s="57" t="str">
        <f t="shared" si="4"/>
        <v>0</v>
      </c>
      <c r="Q47" s="57" t="str">
        <f t="shared" si="5"/>
        <v>0</v>
      </c>
      <c r="R47" s="57" t="str">
        <f t="shared" si="6"/>
        <v>0.2</v>
      </c>
      <c r="S47" s="86">
        <f t="shared" si="7"/>
        <v>0</v>
      </c>
      <c r="T47" s="57">
        <f t="shared" si="8"/>
        <v>0</v>
      </c>
      <c r="U47" s="57">
        <f t="shared" si="9"/>
        <v>0</v>
      </c>
      <c r="V47" s="57">
        <f t="shared" si="10"/>
        <v>0</v>
      </c>
      <c r="W47" s="57">
        <f t="shared" si="11"/>
        <v>0</v>
      </c>
      <c r="X47" s="34" t="str">
        <f>IF('6-اطلاعات کلیه محصولات - خدمات'!$N47="جدید",'6-اطلاعات کلیه محصولات - خدمات'!$B47,"")</f>
        <v/>
      </c>
      <c r="Y47" s="34" t="str">
        <f>IF('6-اطلاعات کلیه محصولات - خدمات'!$O47="دارد",'6-اطلاعات کلیه محصولات - خدمات'!$B47,"")</f>
        <v/>
      </c>
      <c r="AC47" s="34">
        <f>IF('6-اطلاعات کلیه محصولات - خدمات'!C47="دارد",'6-اطلاعات کلیه محصولات - خدمات'!Q47,0)</f>
        <v>0</v>
      </c>
      <c r="AD47" s="34">
        <f>1403-'5-اطلاعات کلیه پرسنل'!E47:E1044</f>
        <v>1403</v>
      </c>
      <c r="AF47" s="55">
        <f>IF('5-اطلاعات کلیه پرسنل'!H47=option!$C$15,IF('5-اطلاعات کلیه پرسنل'!L47="دارد",'5-اطلاعات کلیه پرسنل'!M47/12*'5-اطلاعات کلیه پرسنل'!I47,'5-اطلاعات کلیه پرسنل'!N47/2000*'5-اطلاعات کلیه پرسنل'!I47),0)+IF('5-اطلاعات کلیه پرسنل'!J47=option!$C$15,IF('5-اطلاعات کلیه پرسنل'!L47="دارد",'5-اطلاعات کلیه پرسنل'!M47/12*'5-اطلاعات کلیه پرسنل'!K47,'5-اطلاعات کلیه پرسنل'!N47/2000*'5-اطلاعات کلیه پرسنل'!K47),0)</f>
        <v>0</v>
      </c>
      <c r="AG47" s="55">
        <f>IF('5-اطلاعات کلیه پرسنل'!H47=option!$C$11,IF('5-اطلاعات کلیه پرسنل'!L47="دارد",'5-اطلاعات کلیه پرسنل'!M47*'5-اطلاعات کلیه پرسنل'!I47/12*40,'5-اطلاعات کلیه پرسنل'!I47*'5-اطلاعات کلیه پرسنل'!N47/52),0)+IF('5-اطلاعات کلیه پرسنل'!J47=option!$C$11,IF('5-اطلاعات کلیه پرسنل'!L47="دارد",'5-اطلاعات کلیه پرسنل'!M47*'5-اطلاعات کلیه پرسنل'!K47/12*40,'5-اطلاعات کلیه پرسنل'!K47*'5-اطلاعات کلیه پرسنل'!N47/52),0)</f>
        <v>0</v>
      </c>
      <c r="AH47" s="33">
        <f>IF('5-اطلاعات کلیه پرسنل'!P47="دکتری",1,IF('5-اطلاعات کلیه پرسنل'!P47="فوق لیسانس",0.8,IF('5-اطلاعات کلیه پرسنل'!P47="لیسانس",0.6,IF('5-اطلاعات کلیه پرسنل'!P47="فوق دیپلم",0.3,IF('5-اطلاعات کلیه پرسنل'!P47="",0,0.1)))))</f>
        <v>0</v>
      </c>
      <c r="AI47" s="81">
        <f>IF('5-اطلاعات کلیه پرسنل'!L47="دارد",'5-اطلاعات کلیه پرسنل'!M47/12,'5-اطلاعات کلیه پرسنل'!N47/2000)</f>
        <v>0</v>
      </c>
      <c r="AJ47" s="80">
        <f t="shared" si="12"/>
        <v>0</v>
      </c>
    </row>
    <row r="48" spans="1:36" x14ac:dyDescent="0.45">
      <c r="A48" s="84">
        <v>46</v>
      </c>
      <c r="B48" s="57">
        <f>'6-اطلاعات کلیه محصولات - خدمات'!B48</f>
        <v>0</v>
      </c>
      <c r="C48" s="57">
        <f>'6-اطلاعات کلیه محصولات - خدمات'!D48</f>
        <v>0</v>
      </c>
      <c r="D48" s="19"/>
      <c r="E48" s="77"/>
      <c r="F48" s="77"/>
      <c r="G48" s="77"/>
      <c r="H48" s="57"/>
      <c r="I48" s="57"/>
      <c r="J48" s="57"/>
      <c r="K48" s="57"/>
      <c r="L48" s="57"/>
      <c r="M48" s="57">
        <f t="shared" si="0"/>
        <v>0</v>
      </c>
      <c r="N48" s="57" t="str">
        <f t="shared" si="2"/>
        <v>0</v>
      </c>
      <c r="O48" s="57" t="str">
        <f t="shared" si="3"/>
        <v>0</v>
      </c>
      <c r="P48" s="57" t="str">
        <f t="shared" si="4"/>
        <v>0</v>
      </c>
      <c r="Q48" s="57" t="str">
        <f t="shared" si="5"/>
        <v>0</v>
      </c>
      <c r="R48" s="57" t="str">
        <f t="shared" si="6"/>
        <v>0.2</v>
      </c>
      <c r="S48" s="86">
        <f t="shared" si="7"/>
        <v>0</v>
      </c>
      <c r="T48" s="57">
        <f t="shared" si="8"/>
        <v>0</v>
      </c>
      <c r="U48" s="57">
        <f t="shared" si="9"/>
        <v>0</v>
      </c>
      <c r="V48" s="57">
        <f t="shared" si="10"/>
        <v>0</v>
      </c>
      <c r="W48" s="57">
        <f t="shared" si="11"/>
        <v>0</v>
      </c>
      <c r="X48" s="34" t="str">
        <f>IF('6-اطلاعات کلیه محصولات - خدمات'!$N48="جدید",'6-اطلاعات کلیه محصولات - خدمات'!$B48,"")</f>
        <v/>
      </c>
      <c r="Y48" s="34" t="str">
        <f>IF('6-اطلاعات کلیه محصولات - خدمات'!$O48="دارد",'6-اطلاعات کلیه محصولات - خدمات'!$B48,"")</f>
        <v/>
      </c>
      <c r="AC48" s="34">
        <f>IF('6-اطلاعات کلیه محصولات - خدمات'!C48="دارد",'6-اطلاعات کلیه محصولات - خدمات'!Q48,0)</f>
        <v>0</v>
      </c>
      <c r="AD48" s="34">
        <f>1403-'5-اطلاعات کلیه پرسنل'!E48:E1045</f>
        <v>1403</v>
      </c>
      <c r="AF48" s="55">
        <f>IF('5-اطلاعات کلیه پرسنل'!H48=option!$C$15,IF('5-اطلاعات کلیه پرسنل'!L48="دارد",'5-اطلاعات کلیه پرسنل'!M48/12*'5-اطلاعات کلیه پرسنل'!I48,'5-اطلاعات کلیه پرسنل'!N48/2000*'5-اطلاعات کلیه پرسنل'!I48),0)+IF('5-اطلاعات کلیه پرسنل'!J48=option!$C$15,IF('5-اطلاعات کلیه پرسنل'!L48="دارد",'5-اطلاعات کلیه پرسنل'!M48/12*'5-اطلاعات کلیه پرسنل'!K48,'5-اطلاعات کلیه پرسنل'!N48/2000*'5-اطلاعات کلیه پرسنل'!K48),0)</f>
        <v>0</v>
      </c>
      <c r="AG48" s="55">
        <f>IF('5-اطلاعات کلیه پرسنل'!H48=option!$C$11,IF('5-اطلاعات کلیه پرسنل'!L48="دارد",'5-اطلاعات کلیه پرسنل'!M48*'5-اطلاعات کلیه پرسنل'!I48/12*40,'5-اطلاعات کلیه پرسنل'!I48*'5-اطلاعات کلیه پرسنل'!N48/52),0)+IF('5-اطلاعات کلیه پرسنل'!J48=option!$C$11,IF('5-اطلاعات کلیه پرسنل'!L48="دارد",'5-اطلاعات کلیه پرسنل'!M48*'5-اطلاعات کلیه پرسنل'!K48/12*40,'5-اطلاعات کلیه پرسنل'!K48*'5-اطلاعات کلیه پرسنل'!N48/52),0)</f>
        <v>0</v>
      </c>
      <c r="AH48" s="33">
        <f>IF('5-اطلاعات کلیه پرسنل'!P48="دکتری",1,IF('5-اطلاعات کلیه پرسنل'!P48="فوق لیسانس",0.8,IF('5-اطلاعات کلیه پرسنل'!P48="لیسانس",0.6,IF('5-اطلاعات کلیه پرسنل'!P48="فوق دیپلم",0.3,IF('5-اطلاعات کلیه پرسنل'!P48="",0,0.1)))))</f>
        <v>0</v>
      </c>
      <c r="AI48" s="81">
        <f>IF('5-اطلاعات کلیه پرسنل'!L48="دارد",'5-اطلاعات کلیه پرسنل'!M48/12,'5-اطلاعات کلیه پرسنل'!N48/2000)</f>
        <v>0</v>
      </c>
      <c r="AJ48" s="80">
        <f t="shared" si="12"/>
        <v>0</v>
      </c>
    </row>
    <row r="49" spans="1:36" x14ac:dyDescent="0.45">
      <c r="A49" s="84">
        <v>47</v>
      </c>
      <c r="B49" s="57">
        <f>'6-اطلاعات کلیه محصولات - خدمات'!B49</f>
        <v>0</v>
      </c>
      <c r="C49" s="57">
        <f>'6-اطلاعات کلیه محصولات - خدمات'!D49</f>
        <v>0</v>
      </c>
      <c r="D49" s="19"/>
      <c r="E49" s="77"/>
      <c r="F49" s="77"/>
      <c r="G49" s="77"/>
      <c r="H49" s="57"/>
      <c r="I49" s="57"/>
      <c r="J49" s="57"/>
      <c r="K49" s="57"/>
      <c r="L49" s="57"/>
      <c r="M49" s="57">
        <f t="shared" si="0"/>
        <v>0</v>
      </c>
      <c r="N49" s="57" t="str">
        <f t="shared" si="2"/>
        <v>0</v>
      </c>
      <c r="O49" s="57" t="str">
        <f t="shared" si="3"/>
        <v>0</v>
      </c>
      <c r="P49" s="57" t="str">
        <f t="shared" si="4"/>
        <v>0</v>
      </c>
      <c r="Q49" s="57" t="str">
        <f t="shared" si="5"/>
        <v>0</v>
      </c>
      <c r="R49" s="57" t="str">
        <f t="shared" si="6"/>
        <v>0.2</v>
      </c>
      <c r="S49" s="86">
        <f t="shared" si="7"/>
        <v>0</v>
      </c>
      <c r="T49" s="57">
        <f t="shared" si="8"/>
        <v>0</v>
      </c>
      <c r="U49" s="57">
        <f t="shared" si="9"/>
        <v>0</v>
      </c>
      <c r="V49" s="57">
        <f t="shared" si="10"/>
        <v>0</v>
      </c>
      <c r="W49" s="57">
        <f t="shared" si="11"/>
        <v>0</v>
      </c>
      <c r="X49" s="34" t="str">
        <f>IF('6-اطلاعات کلیه محصولات - خدمات'!$N49="جدید",'6-اطلاعات کلیه محصولات - خدمات'!$B49,"")</f>
        <v/>
      </c>
      <c r="Y49" s="34" t="str">
        <f>IF('6-اطلاعات کلیه محصولات - خدمات'!$O49="دارد",'6-اطلاعات کلیه محصولات - خدمات'!$B49,"")</f>
        <v/>
      </c>
      <c r="AC49" s="34">
        <f>IF('6-اطلاعات کلیه محصولات - خدمات'!C49="دارد",'6-اطلاعات کلیه محصولات - خدمات'!Q49,0)</f>
        <v>0</v>
      </c>
      <c r="AD49" s="34">
        <f>1403-'5-اطلاعات کلیه پرسنل'!E49:E1046</f>
        <v>1403</v>
      </c>
      <c r="AF49" s="55">
        <f>IF('5-اطلاعات کلیه پرسنل'!H49=option!$C$15,IF('5-اطلاعات کلیه پرسنل'!L49="دارد",'5-اطلاعات کلیه پرسنل'!M49/12*'5-اطلاعات کلیه پرسنل'!I49,'5-اطلاعات کلیه پرسنل'!N49/2000*'5-اطلاعات کلیه پرسنل'!I49),0)+IF('5-اطلاعات کلیه پرسنل'!J49=option!$C$15,IF('5-اطلاعات کلیه پرسنل'!L49="دارد",'5-اطلاعات کلیه پرسنل'!M49/12*'5-اطلاعات کلیه پرسنل'!K49,'5-اطلاعات کلیه پرسنل'!N49/2000*'5-اطلاعات کلیه پرسنل'!K49),0)</f>
        <v>0</v>
      </c>
      <c r="AG49" s="55">
        <f>IF('5-اطلاعات کلیه پرسنل'!H49=option!$C$11,IF('5-اطلاعات کلیه پرسنل'!L49="دارد",'5-اطلاعات کلیه پرسنل'!M49*'5-اطلاعات کلیه پرسنل'!I49/12*40,'5-اطلاعات کلیه پرسنل'!I49*'5-اطلاعات کلیه پرسنل'!N49/52),0)+IF('5-اطلاعات کلیه پرسنل'!J49=option!$C$11,IF('5-اطلاعات کلیه پرسنل'!L49="دارد",'5-اطلاعات کلیه پرسنل'!M49*'5-اطلاعات کلیه پرسنل'!K49/12*40,'5-اطلاعات کلیه پرسنل'!K49*'5-اطلاعات کلیه پرسنل'!N49/52),0)</f>
        <v>0</v>
      </c>
      <c r="AH49" s="33">
        <f>IF('5-اطلاعات کلیه پرسنل'!P49="دکتری",1,IF('5-اطلاعات کلیه پرسنل'!P49="فوق لیسانس",0.8,IF('5-اطلاعات کلیه پرسنل'!P49="لیسانس",0.6,IF('5-اطلاعات کلیه پرسنل'!P49="فوق دیپلم",0.3,IF('5-اطلاعات کلیه پرسنل'!P49="",0,0.1)))))</f>
        <v>0</v>
      </c>
      <c r="AI49" s="81">
        <f>IF('5-اطلاعات کلیه پرسنل'!L49="دارد",'5-اطلاعات کلیه پرسنل'!M49/12,'5-اطلاعات کلیه پرسنل'!N49/2000)</f>
        <v>0</v>
      </c>
      <c r="AJ49" s="80">
        <f t="shared" si="12"/>
        <v>0</v>
      </c>
    </row>
    <row r="50" spans="1:36" x14ac:dyDescent="0.45">
      <c r="A50" s="84">
        <v>48</v>
      </c>
      <c r="B50" s="57">
        <f>'6-اطلاعات کلیه محصولات - خدمات'!B50</f>
        <v>0</v>
      </c>
      <c r="C50" s="57">
        <f>'6-اطلاعات کلیه محصولات - خدمات'!D50</f>
        <v>0</v>
      </c>
      <c r="D50" s="19"/>
      <c r="E50" s="77"/>
      <c r="F50" s="77"/>
      <c r="G50" s="77"/>
      <c r="H50" s="57"/>
      <c r="I50" s="57"/>
      <c r="J50" s="57"/>
      <c r="K50" s="57"/>
      <c r="L50" s="57"/>
      <c r="M50" s="57">
        <f t="shared" si="0"/>
        <v>0</v>
      </c>
      <c r="N50" s="57" t="str">
        <f t="shared" si="2"/>
        <v>0</v>
      </c>
      <c r="O50" s="57" t="str">
        <f t="shared" si="3"/>
        <v>0</v>
      </c>
      <c r="P50" s="57" t="str">
        <f t="shared" si="4"/>
        <v>0</v>
      </c>
      <c r="Q50" s="57" t="str">
        <f t="shared" si="5"/>
        <v>0</v>
      </c>
      <c r="R50" s="57" t="str">
        <f t="shared" si="6"/>
        <v>0.2</v>
      </c>
      <c r="S50" s="86">
        <f t="shared" si="7"/>
        <v>0</v>
      </c>
      <c r="T50" s="57">
        <f t="shared" si="8"/>
        <v>0</v>
      </c>
      <c r="U50" s="57">
        <f t="shared" si="9"/>
        <v>0</v>
      </c>
      <c r="V50" s="57">
        <f t="shared" si="10"/>
        <v>0</v>
      </c>
      <c r="W50" s="57">
        <f t="shared" si="11"/>
        <v>0</v>
      </c>
      <c r="X50" s="34" t="str">
        <f>IF('6-اطلاعات کلیه محصولات - خدمات'!$N50="جدید",'6-اطلاعات کلیه محصولات - خدمات'!$B50,"")</f>
        <v/>
      </c>
      <c r="Y50" s="34" t="str">
        <f>IF('6-اطلاعات کلیه محصولات - خدمات'!$O50="دارد",'6-اطلاعات کلیه محصولات - خدمات'!$B50,"")</f>
        <v/>
      </c>
      <c r="AC50" s="34">
        <f>IF('6-اطلاعات کلیه محصولات - خدمات'!C50="دارد",'6-اطلاعات کلیه محصولات - خدمات'!Q50,0)</f>
        <v>0</v>
      </c>
      <c r="AD50" s="34">
        <f>1403-'5-اطلاعات کلیه پرسنل'!E50:E1047</f>
        <v>1403</v>
      </c>
      <c r="AF50" s="55">
        <f>IF('5-اطلاعات کلیه پرسنل'!H50=option!$C$15,IF('5-اطلاعات کلیه پرسنل'!L50="دارد",'5-اطلاعات کلیه پرسنل'!M50/12*'5-اطلاعات کلیه پرسنل'!I50,'5-اطلاعات کلیه پرسنل'!N50/2000*'5-اطلاعات کلیه پرسنل'!I50),0)+IF('5-اطلاعات کلیه پرسنل'!J50=option!$C$15,IF('5-اطلاعات کلیه پرسنل'!L50="دارد",'5-اطلاعات کلیه پرسنل'!M50/12*'5-اطلاعات کلیه پرسنل'!K50,'5-اطلاعات کلیه پرسنل'!N50/2000*'5-اطلاعات کلیه پرسنل'!K50),0)</f>
        <v>0</v>
      </c>
      <c r="AG50" s="55">
        <f>IF('5-اطلاعات کلیه پرسنل'!H50=option!$C$11,IF('5-اطلاعات کلیه پرسنل'!L50="دارد",'5-اطلاعات کلیه پرسنل'!M50*'5-اطلاعات کلیه پرسنل'!I50/12*40,'5-اطلاعات کلیه پرسنل'!I50*'5-اطلاعات کلیه پرسنل'!N50/52),0)+IF('5-اطلاعات کلیه پرسنل'!J50=option!$C$11,IF('5-اطلاعات کلیه پرسنل'!L50="دارد",'5-اطلاعات کلیه پرسنل'!M50*'5-اطلاعات کلیه پرسنل'!K50/12*40,'5-اطلاعات کلیه پرسنل'!K50*'5-اطلاعات کلیه پرسنل'!N50/52),0)</f>
        <v>0</v>
      </c>
      <c r="AH50" s="33">
        <f>IF('5-اطلاعات کلیه پرسنل'!P50="دکتری",1,IF('5-اطلاعات کلیه پرسنل'!P50="فوق لیسانس",0.8,IF('5-اطلاعات کلیه پرسنل'!P50="لیسانس",0.6,IF('5-اطلاعات کلیه پرسنل'!P50="فوق دیپلم",0.3,IF('5-اطلاعات کلیه پرسنل'!P50="",0,0.1)))))</f>
        <v>0</v>
      </c>
      <c r="AI50" s="81">
        <f>IF('5-اطلاعات کلیه پرسنل'!L50="دارد",'5-اطلاعات کلیه پرسنل'!M50/12,'5-اطلاعات کلیه پرسنل'!N50/2000)</f>
        <v>0</v>
      </c>
      <c r="AJ50" s="80">
        <f t="shared" si="12"/>
        <v>0</v>
      </c>
    </row>
    <row r="51" spans="1:36" x14ac:dyDescent="0.45">
      <c r="A51" s="84">
        <v>49</v>
      </c>
      <c r="B51" s="57">
        <f>'6-اطلاعات کلیه محصولات - خدمات'!B51</f>
        <v>0</v>
      </c>
      <c r="C51" s="57">
        <f>'6-اطلاعات کلیه محصولات - خدمات'!D51</f>
        <v>0</v>
      </c>
      <c r="D51" s="19"/>
      <c r="E51" s="77"/>
      <c r="F51" s="77"/>
      <c r="G51" s="77"/>
      <c r="H51" s="57"/>
      <c r="I51" s="57"/>
      <c r="J51" s="57"/>
      <c r="K51" s="57"/>
      <c r="L51" s="57"/>
      <c r="M51" s="57">
        <f t="shared" si="0"/>
        <v>0</v>
      </c>
      <c r="N51" s="57" t="str">
        <f t="shared" si="2"/>
        <v>0</v>
      </c>
      <c r="O51" s="57" t="str">
        <f t="shared" si="3"/>
        <v>0</v>
      </c>
      <c r="P51" s="57" t="str">
        <f t="shared" si="4"/>
        <v>0</v>
      </c>
      <c r="Q51" s="57" t="str">
        <f t="shared" si="5"/>
        <v>0</v>
      </c>
      <c r="R51" s="57" t="str">
        <f t="shared" si="6"/>
        <v>0.2</v>
      </c>
      <c r="S51" s="86">
        <f t="shared" si="7"/>
        <v>0</v>
      </c>
      <c r="T51" s="57">
        <f t="shared" si="8"/>
        <v>0</v>
      </c>
      <c r="U51" s="57">
        <f t="shared" si="9"/>
        <v>0</v>
      </c>
      <c r="V51" s="57">
        <f t="shared" si="10"/>
        <v>0</v>
      </c>
      <c r="W51" s="57">
        <f t="shared" si="11"/>
        <v>0</v>
      </c>
      <c r="X51" s="34" t="str">
        <f>IF('6-اطلاعات کلیه محصولات - خدمات'!$N51="جدید",'6-اطلاعات کلیه محصولات - خدمات'!$B51,"")</f>
        <v/>
      </c>
      <c r="Y51" s="34" t="str">
        <f>IF('6-اطلاعات کلیه محصولات - خدمات'!$O51="دارد",'6-اطلاعات کلیه محصولات - خدمات'!$B51,"")</f>
        <v/>
      </c>
      <c r="AC51" s="34">
        <f>IF('6-اطلاعات کلیه محصولات - خدمات'!C51="دارد",'6-اطلاعات کلیه محصولات - خدمات'!Q51,0)</f>
        <v>0</v>
      </c>
      <c r="AD51" s="34">
        <f>1403-'5-اطلاعات کلیه پرسنل'!E51:E1048</f>
        <v>1403</v>
      </c>
      <c r="AF51" s="55">
        <f>IF('5-اطلاعات کلیه پرسنل'!H51=option!$C$15,IF('5-اطلاعات کلیه پرسنل'!L51="دارد",'5-اطلاعات کلیه پرسنل'!M51/12*'5-اطلاعات کلیه پرسنل'!I51,'5-اطلاعات کلیه پرسنل'!N51/2000*'5-اطلاعات کلیه پرسنل'!I51),0)+IF('5-اطلاعات کلیه پرسنل'!J51=option!$C$15,IF('5-اطلاعات کلیه پرسنل'!L51="دارد",'5-اطلاعات کلیه پرسنل'!M51/12*'5-اطلاعات کلیه پرسنل'!K51,'5-اطلاعات کلیه پرسنل'!N51/2000*'5-اطلاعات کلیه پرسنل'!K51),0)</f>
        <v>0</v>
      </c>
      <c r="AG51" s="55">
        <f>IF('5-اطلاعات کلیه پرسنل'!H51=option!$C$11,IF('5-اطلاعات کلیه پرسنل'!L51="دارد",'5-اطلاعات کلیه پرسنل'!M51*'5-اطلاعات کلیه پرسنل'!I51/12*40,'5-اطلاعات کلیه پرسنل'!I51*'5-اطلاعات کلیه پرسنل'!N51/52),0)+IF('5-اطلاعات کلیه پرسنل'!J51=option!$C$11,IF('5-اطلاعات کلیه پرسنل'!L51="دارد",'5-اطلاعات کلیه پرسنل'!M51*'5-اطلاعات کلیه پرسنل'!K51/12*40,'5-اطلاعات کلیه پرسنل'!K51*'5-اطلاعات کلیه پرسنل'!N51/52),0)</f>
        <v>0</v>
      </c>
      <c r="AH51" s="33">
        <f>IF('5-اطلاعات کلیه پرسنل'!P51="دکتری",1,IF('5-اطلاعات کلیه پرسنل'!P51="فوق لیسانس",0.8,IF('5-اطلاعات کلیه پرسنل'!P51="لیسانس",0.6,IF('5-اطلاعات کلیه پرسنل'!P51="فوق دیپلم",0.3,IF('5-اطلاعات کلیه پرسنل'!P51="",0,0.1)))))</f>
        <v>0</v>
      </c>
      <c r="AI51" s="81">
        <f>IF('5-اطلاعات کلیه پرسنل'!L51="دارد",'5-اطلاعات کلیه پرسنل'!M51/12,'5-اطلاعات کلیه پرسنل'!N51/2000)</f>
        <v>0</v>
      </c>
      <c r="AJ51" s="80">
        <f t="shared" si="12"/>
        <v>0</v>
      </c>
    </row>
    <row r="52" spans="1:36" x14ac:dyDescent="0.45">
      <c r="A52" s="84">
        <v>50</v>
      </c>
      <c r="B52" s="57">
        <f>'6-اطلاعات کلیه محصولات - خدمات'!B52</f>
        <v>0</v>
      </c>
      <c r="C52" s="57">
        <f>'6-اطلاعات کلیه محصولات - خدمات'!D52</f>
        <v>0</v>
      </c>
      <c r="D52" s="19"/>
      <c r="E52" s="77"/>
      <c r="F52" s="77"/>
      <c r="G52" s="77"/>
      <c r="H52" s="57"/>
      <c r="I52" s="57"/>
      <c r="J52" s="57"/>
      <c r="K52" s="57"/>
      <c r="L52" s="57"/>
      <c r="M52" s="57">
        <f t="shared" si="0"/>
        <v>0</v>
      </c>
      <c r="N52" s="57" t="str">
        <f t="shared" si="2"/>
        <v>0</v>
      </c>
      <c r="O52" s="57" t="str">
        <f t="shared" si="3"/>
        <v>0</v>
      </c>
      <c r="P52" s="57" t="str">
        <f t="shared" si="4"/>
        <v>0</v>
      </c>
      <c r="Q52" s="57" t="str">
        <f t="shared" si="5"/>
        <v>0</v>
      </c>
      <c r="R52" s="57" t="str">
        <f t="shared" si="6"/>
        <v>0.2</v>
      </c>
      <c r="S52" s="86">
        <f t="shared" si="7"/>
        <v>0</v>
      </c>
      <c r="T52" s="57">
        <f t="shared" si="8"/>
        <v>0</v>
      </c>
      <c r="U52" s="57">
        <f t="shared" si="9"/>
        <v>0</v>
      </c>
      <c r="V52" s="57">
        <f t="shared" si="10"/>
        <v>0</v>
      </c>
      <c r="W52" s="57">
        <f t="shared" si="11"/>
        <v>0</v>
      </c>
      <c r="X52" s="34" t="str">
        <f>IF('6-اطلاعات کلیه محصولات - خدمات'!$N52="جدید",'6-اطلاعات کلیه محصولات - خدمات'!$B52,"")</f>
        <v/>
      </c>
      <c r="Y52" s="34" t="str">
        <f>IF('6-اطلاعات کلیه محصولات - خدمات'!$O52="دارد",'6-اطلاعات کلیه محصولات - خدمات'!$B52,"")</f>
        <v/>
      </c>
      <c r="AC52" s="34">
        <f>IF('6-اطلاعات کلیه محصولات - خدمات'!C52="دارد",'6-اطلاعات کلیه محصولات - خدمات'!Q52,0)</f>
        <v>0</v>
      </c>
      <c r="AD52" s="34">
        <f>1403-'5-اطلاعات کلیه پرسنل'!E52:E1049</f>
        <v>1403</v>
      </c>
      <c r="AF52" s="55">
        <f>IF('5-اطلاعات کلیه پرسنل'!H52=option!$C$15,IF('5-اطلاعات کلیه پرسنل'!L52="دارد",'5-اطلاعات کلیه پرسنل'!M52/12*'5-اطلاعات کلیه پرسنل'!I52,'5-اطلاعات کلیه پرسنل'!N52/2000*'5-اطلاعات کلیه پرسنل'!I52),0)+IF('5-اطلاعات کلیه پرسنل'!J52=option!$C$15,IF('5-اطلاعات کلیه پرسنل'!L52="دارد",'5-اطلاعات کلیه پرسنل'!M52/12*'5-اطلاعات کلیه پرسنل'!K52,'5-اطلاعات کلیه پرسنل'!N52/2000*'5-اطلاعات کلیه پرسنل'!K52),0)</f>
        <v>0</v>
      </c>
      <c r="AG52" s="55">
        <f>IF('5-اطلاعات کلیه پرسنل'!H52=option!$C$11,IF('5-اطلاعات کلیه پرسنل'!L52="دارد",'5-اطلاعات کلیه پرسنل'!M52*'5-اطلاعات کلیه پرسنل'!I52/12*40,'5-اطلاعات کلیه پرسنل'!I52*'5-اطلاعات کلیه پرسنل'!N52/52),0)+IF('5-اطلاعات کلیه پرسنل'!J52=option!$C$11,IF('5-اطلاعات کلیه پرسنل'!L52="دارد",'5-اطلاعات کلیه پرسنل'!M52*'5-اطلاعات کلیه پرسنل'!K52/12*40,'5-اطلاعات کلیه پرسنل'!K52*'5-اطلاعات کلیه پرسنل'!N52/52),0)</f>
        <v>0</v>
      </c>
      <c r="AH52" s="33">
        <f>IF('5-اطلاعات کلیه پرسنل'!P52="دکتری",1,IF('5-اطلاعات کلیه پرسنل'!P52="فوق لیسانس",0.8,IF('5-اطلاعات کلیه پرسنل'!P52="لیسانس",0.6,IF('5-اطلاعات کلیه پرسنل'!P52="فوق دیپلم",0.3,IF('5-اطلاعات کلیه پرسنل'!P52="",0,0.1)))))</f>
        <v>0</v>
      </c>
      <c r="AI52" s="81">
        <f>IF('5-اطلاعات کلیه پرسنل'!L52="دارد",'5-اطلاعات کلیه پرسنل'!M52/12,'5-اطلاعات کلیه پرسنل'!N52/2000)</f>
        <v>0</v>
      </c>
      <c r="AJ52" s="80">
        <f t="shared" si="12"/>
        <v>0</v>
      </c>
    </row>
    <row r="53" spans="1:36" x14ac:dyDescent="0.45">
      <c r="A53" s="84">
        <v>51</v>
      </c>
      <c r="B53" s="57">
        <f>'6-اطلاعات کلیه محصولات - خدمات'!B53</f>
        <v>0</v>
      </c>
      <c r="C53" s="57">
        <f>'6-اطلاعات کلیه محصولات - خدمات'!D53</f>
        <v>0</v>
      </c>
      <c r="D53" s="19"/>
      <c r="E53" s="77"/>
      <c r="F53" s="77"/>
      <c r="G53" s="77"/>
      <c r="H53" s="57"/>
      <c r="I53" s="57"/>
      <c r="J53" s="57"/>
      <c r="K53" s="57"/>
      <c r="L53" s="57"/>
      <c r="M53" s="57">
        <f t="shared" si="0"/>
        <v>0</v>
      </c>
      <c r="N53" s="57" t="str">
        <f t="shared" si="2"/>
        <v>0</v>
      </c>
      <c r="O53" s="57" t="str">
        <f t="shared" si="3"/>
        <v>0</v>
      </c>
      <c r="P53" s="57" t="str">
        <f t="shared" si="4"/>
        <v>0</v>
      </c>
      <c r="Q53" s="57" t="str">
        <f t="shared" si="5"/>
        <v>0</v>
      </c>
      <c r="R53" s="57" t="str">
        <f t="shared" si="6"/>
        <v>0.2</v>
      </c>
      <c r="S53" s="86">
        <f t="shared" si="7"/>
        <v>0</v>
      </c>
      <c r="T53" s="57">
        <f t="shared" si="8"/>
        <v>0</v>
      </c>
      <c r="U53" s="57">
        <f t="shared" si="9"/>
        <v>0</v>
      </c>
      <c r="V53" s="57">
        <f t="shared" si="10"/>
        <v>0</v>
      </c>
      <c r="W53" s="57">
        <f t="shared" si="11"/>
        <v>0</v>
      </c>
      <c r="X53" s="34" t="str">
        <f>IF('6-اطلاعات کلیه محصولات - خدمات'!$N53="جدید",'6-اطلاعات کلیه محصولات - خدمات'!$B53,"")</f>
        <v/>
      </c>
      <c r="Y53" s="34" t="str">
        <f>IF('6-اطلاعات کلیه محصولات - خدمات'!$O53="دارد",'6-اطلاعات کلیه محصولات - خدمات'!$B53,"")</f>
        <v/>
      </c>
      <c r="AC53" s="34">
        <f>IF('6-اطلاعات کلیه محصولات - خدمات'!C53="دارد",'6-اطلاعات کلیه محصولات - خدمات'!Q53,0)</f>
        <v>0</v>
      </c>
      <c r="AD53" s="34">
        <f>1403-'5-اطلاعات کلیه پرسنل'!E53:E1050</f>
        <v>1403</v>
      </c>
      <c r="AF53" s="55">
        <f>IF('5-اطلاعات کلیه پرسنل'!H53=option!$C$15,IF('5-اطلاعات کلیه پرسنل'!L53="دارد",'5-اطلاعات کلیه پرسنل'!M53/12*'5-اطلاعات کلیه پرسنل'!I53,'5-اطلاعات کلیه پرسنل'!N53/2000*'5-اطلاعات کلیه پرسنل'!I53),0)+IF('5-اطلاعات کلیه پرسنل'!J53=option!$C$15,IF('5-اطلاعات کلیه پرسنل'!L53="دارد",'5-اطلاعات کلیه پرسنل'!M53/12*'5-اطلاعات کلیه پرسنل'!K53,'5-اطلاعات کلیه پرسنل'!N53/2000*'5-اطلاعات کلیه پرسنل'!K53),0)</f>
        <v>0</v>
      </c>
      <c r="AG53" s="55">
        <f>IF('5-اطلاعات کلیه پرسنل'!H53=option!$C$11,IF('5-اطلاعات کلیه پرسنل'!L53="دارد",'5-اطلاعات کلیه پرسنل'!M53*'5-اطلاعات کلیه پرسنل'!I53/12*40,'5-اطلاعات کلیه پرسنل'!I53*'5-اطلاعات کلیه پرسنل'!N53/52),0)+IF('5-اطلاعات کلیه پرسنل'!J53=option!$C$11,IF('5-اطلاعات کلیه پرسنل'!L53="دارد",'5-اطلاعات کلیه پرسنل'!M53*'5-اطلاعات کلیه پرسنل'!K53/12*40,'5-اطلاعات کلیه پرسنل'!K53*'5-اطلاعات کلیه پرسنل'!N53/52),0)</f>
        <v>0</v>
      </c>
      <c r="AH53" s="33">
        <f>IF('5-اطلاعات کلیه پرسنل'!P53="دکتری",1,IF('5-اطلاعات کلیه پرسنل'!P53="فوق لیسانس",0.8,IF('5-اطلاعات کلیه پرسنل'!P53="لیسانس",0.6,IF('5-اطلاعات کلیه پرسنل'!P53="فوق دیپلم",0.3,IF('5-اطلاعات کلیه پرسنل'!P53="",0,0.1)))))</f>
        <v>0</v>
      </c>
      <c r="AI53" s="81">
        <f>IF('5-اطلاعات کلیه پرسنل'!L53="دارد",'5-اطلاعات کلیه پرسنل'!M53/12,'5-اطلاعات کلیه پرسنل'!N53/2000)</f>
        <v>0</v>
      </c>
      <c r="AJ53" s="80">
        <f t="shared" si="12"/>
        <v>0</v>
      </c>
    </row>
    <row r="54" spans="1:36" x14ac:dyDescent="0.45">
      <c r="A54" s="84">
        <v>52</v>
      </c>
      <c r="B54" s="57">
        <f>'6-اطلاعات کلیه محصولات - خدمات'!B54</f>
        <v>0</v>
      </c>
      <c r="C54" s="57">
        <f>'6-اطلاعات کلیه محصولات - خدمات'!D54</f>
        <v>0</v>
      </c>
      <c r="D54" s="19"/>
      <c r="E54" s="77"/>
      <c r="F54" s="77"/>
      <c r="G54" s="77"/>
      <c r="H54" s="57"/>
      <c r="I54" s="57"/>
      <c r="J54" s="57"/>
      <c r="K54" s="57"/>
      <c r="L54" s="57"/>
      <c r="M54" s="57">
        <f t="shared" si="0"/>
        <v>0</v>
      </c>
      <c r="N54" s="57" t="str">
        <f t="shared" si="2"/>
        <v>0</v>
      </c>
      <c r="O54" s="57" t="str">
        <f t="shared" si="3"/>
        <v>0</v>
      </c>
      <c r="P54" s="57" t="str">
        <f t="shared" si="4"/>
        <v>0</v>
      </c>
      <c r="Q54" s="57" t="str">
        <f t="shared" si="5"/>
        <v>0</v>
      </c>
      <c r="R54" s="57" t="str">
        <f t="shared" si="6"/>
        <v>0.2</v>
      </c>
      <c r="S54" s="86">
        <f t="shared" si="7"/>
        <v>0</v>
      </c>
      <c r="T54" s="57">
        <f t="shared" si="8"/>
        <v>0</v>
      </c>
      <c r="U54" s="57">
        <f t="shared" si="9"/>
        <v>0</v>
      </c>
      <c r="V54" s="57">
        <f t="shared" si="10"/>
        <v>0</v>
      </c>
      <c r="W54" s="57">
        <f t="shared" si="11"/>
        <v>0</v>
      </c>
      <c r="X54" s="34" t="str">
        <f>IF('6-اطلاعات کلیه محصولات - خدمات'!$N54="جدید",'6-اطلاعات کلیه محصولات - خدمات'!$B54,"")</f>
        <v/>
      </c>
      <c r="Y54" s="34" t="str">
        <f>IF('6-اطلاعات کلیه محصولات - خدمات'!$O54="دارد",'6-اطلاعات کلیه محصولات - خدمات'!$B54,"")</f>
        <v/>
      </c>
      <c r="AC54" s="34">
        <f>IF('6-اطلاعات کلیه محصولات - خدمات'!C54="دارد",'6-اطلاعات کلیه محصولات - خدمات'!Q54,0)</f>
        <v>0</v>
      </c>
      <c r="AD54" s="34">
        <f>1403-'5-اطلاعات کلیه پرسنل'!E54:E1051</f>
        <v>1403</v>
      </c>
      <c r="AF54" s="55">
        <f>IF('5-اطلاعات کلیه پرسنل'!H54=option!$C$15,IF('5-اطلاعات کلیه پرسنل'!L54="دارد",'5-اطلاعات کلیه پرسنل'!M54/12*'5-اطلاعات کلیه پرسنل'!I54,'5-اطلاعات کلیه پرسنل'!N54/2000*'5-اطلاعات کلیه پرسنل'!I54),0)+IF('5-اطلاعات کلیه پرسنل'!J54=option!$C$15,IF('5-اطلاعات کلیه پرسنل'!L54="دارد",'5-اطلاعات کلیه پرسنل'!M54/12*'5-اطلاعات کلیه پرسنل'!K54,'5-اطلاعات کلیه پرسنل'!N54/2000*'5-اطلاعات کلیه پرسنل'!K54),0)</f>
        <v>0</v>
      </c>
      <c r="AG54" s="55">
        <f>IF('5-اطلاعات کلیه پرسنل'!H54=option!$C$11,IF('5-اطلاعات کلیه پرسنل'!L54="دارد",'5-اطلاعات کلیه پرسنل'!M54*'5-اطلاعات کلیه پرسنل'!I54/12*40,'5-اطلاعات کلیه پرسنل'!I54*'5-اطلاعات کلیه پرسنل'!N54/52),0)+IF('5-اطلاعات کلیه پرسنل'!J54=option!$C$11,IF('5-اطلاعات کلیه پرسنل'!L54="دارد",'5-اطلاعات کلیه پرسنل'!M54*'5-اطلاعات کلیه پرسنل'!K54/12*40,'5-اطلاعات کلیه پرسنل'!K54*'5-اطلاعات کلیه پرسنل'!N54/52),0)</f>
        <v>0</v>
      </c>
      <c r="AH54" s="33">
        <f>IF('5-اطلاعات کلیه پرسنل'!P54="دکتری",1,IF('5-اطلاعات کلیه پرسنل'!P54="فوق لیسانس",0.8,IF('5-اطلاعات کلیه پرسنل'!P54="لیسانس",0.6,IF('5-اطلاعات کلیه پرسنل'!P54="فوق دیپلم",0.3,IF('5-اطلاعات کلیه پرسنل'!P54="",0,0.1)))))</f>
        <v>0</v>
      </c>
      <c r="AI54" s="81">
        <f>IF('5-اطلاعات کلیه پرسنل'!L54="دارد",'5-اطلاعات کلیه پرسنل'!M54/12,'5-اطلاعات کلیه پرسنل'!N54/2000)</f>
        <v>0</v>
      </c>
      <c r="AJ54" s="80">
        <f t="shared" si="12"/>
        <v>0</v>
      </c>
    </row>
    <row r="55" spans="1:36" x14ac:dyDescent="0.45">
      <c r="A55" s="84">
        <v>53</v>
      </c>
      <c r="B55" s="57">
        <f>'6-اطلاعات کلیه محصولات - خدمات'!B55</f>
        <v>0</v>
      </c>
      <c r="C55" s="57">
        <f>'6-اطلاعات کلیه محصولات - خدمات'!D55</f>
        <v>0</v>
      </c>
      <c r="D55" s="19"/>
      <c r="E55" s="77"/>
      <c r="F55" s="77"/>
      <c r="G55" s="77"/>
      <c r="H55" s="57"/>
      <c r="I55" s="57"/>
      <c r="J55" s="57"/>
      <c r="K55" s="57"/>
      <c r="L55" s="57"/>
      <c r="M55" s="57">
        <f t="shared" si="0"/>
        <v>0</v>
      </c>
      <c r="N55" s="57" t="str">
        <f t="shared" si="2"/>
        <v>0</v>
      </c>
      <c r="O55" s="57" t="str">
        <f t="shared" si="3"/>
        <v>0</v>
      </c>
      <c r="P55" s="57" t="str">
        <f t="shared" si="4"/>
        <v>0</v>
      </c>
      <c r="Q55" s="57" t="str">
        <f t="shared" si="5"/>
        <v>0</v>
      </c>
      <c r="R55" s="57" t="str">
        <f t="shared" si="6"/>
        <v>0.2</v>
      </c>
      <c r="S55" s="86">
        <f t="shared" si="7"/>
        <v>0</v>
      </c>
      <c r="T55" s="57">
        <f t="shared" si="8"/>
        <v>0</v>
      </c>
      <c r="U55" s="57">
        <f t="shared" si="9"/>
        <v>0</v>
      </c>
      <c r="V55" s="57">
        <f t="shared" si="10"/>
        <v>0</v>
      </c>
      <c r="W55" s="57">
        <f t="shared" si="11"/>
        <v>0</v>
      </c>
      <c r="X55" s="34" t="str">
        <f>IF('6-اطلاعات کلیه محصولات - خدمات'!$N55="جدید",'6-اطلاعات کلیه محصولات - خدمات'!$B55,"")</f>
        <v/>
      </c>
      <c r="Y55" s="34" t="str">
        <f>IF('6-اطلاعات کلیه محصولات - خدمات'!$O55="دارد",'6-اطلاعات کلیه محصولات - خدمات'!$B55,"")</f>
        <v/>
      </c>
      <c r="AC55" s="34">
        <f>IF('6-اطلاعات کلیه محصولات - خدمات'!C55="دارد",'6-اطلاعات کلیه محصولات - خدمات'!Q55,0)</f>
        <v>0</v>
      </c>
      <c r="AD55" s="34">
        <f>1403-'5-اطلاعات کلیه پرسنل'!E55:E1052</f>
        <v>1403</v>
      </c>
      <c r="AF55" s="55">
        <f>IF('5-اطلاعات کلیه پرسنل'!H55=option!$C$15,IF('5-اطلاعات کلیه پرسنل'!L55="دارد",'5-اطلاعات کلیه پرسنل'!M55/12*'5-اطلاعات کلیه پرسنل'!I55,'5-اطلاعات کلیه پرسنل'!N55/2000*'5-اطلاعات کلیه پرسنل'!I55),0)+IF('5-اطلاعات کلیه پرسنل'!J55=option!$C$15,IF('5-اطلاعات کلیه پرسنل'!L55="دارد",'5-اطلاعات کلیه پرسنل'!M55/12*'5-اطلاعات کلیه پرسنل'!K55,'5-اطلاعات کلیه پرسنل'!N55/2000*'5-اطلاعات کلیه پرسنل'!K55),0)</f>
        <v>0</v>
      </c>
      <c r="AG55" s="55">
        <f>IF('5-اطلاعات کلیه پرسنل'!H55=option!$C$11,IF('5-اطلاعات کلیه پرسنل'!L55="دارد",'5-اطلاعات کلیه پرسنل'!M55*'5-اطلاعات کلیه پرسنل'!I55/12*40,'5-اطلاعات کلیه پرسنل'!I55*'5-اطلاعات کلیه پرسنل'!N55/52),0)+IF('5-اطلاعات کلیه پرسنل'!J55=option!$C$11,IF('5-اطلاعات کلیه پرسنل'!L55="دارد",'5-اطلاعات کلیه پرسنل'!M55*'5-اطلاعات کلیه پرسنل'!K55/12*40,'5-اطلاعات کلیه پرسنل'!K55*'5-اطلاعات کلیه پرسنل'!N55/52),0)</f>
        <v>0</v>
      </c>
      <c r="AH55" s="33">
        <f>IF('5-اطلاعات کلیه پرسنل'!P55="دکتری",1,IF('5-اطلاعات کلیه پرسنل'!P55="فوق لیسانس",0.8,IF('5-اطلاعات کلیه پرسنل'!P55="لیسانس",0.6,IF('5-اطلاعات کلیه پرسنل'!P55="فوق دیپلم",0.3,IF('5-اطلاعات کلیه پرسنل'!P55="",0,0.1)))))</f>
        <v>0</v>
      </c>
      <c r="AI55" s="81">
        <f>IF('5-اطلاعات کلیه پرسنل'!L55="دارد",'5-اطلاعات کلیه پرسنل'!M55/12,'5-اطلاعات کلیه پرسنل'!N55/2000)</f>
        <v>0</v>
      </c>
      <c r="AJ55" s="80">
        <f t="shared" si="12"/>
        <v>0</v>
      </c>
    </row>
    <row r="56" spans="1:36" x14ac:dyDescent="0.45">
      <c r="A56" s="84">
        <v>54</v>
      </c>
      <c r="B56" s="57">
        <f>'6-اطلاعات کلیه محصولات - خدمات'!B56</f>
        <v>0</v>
      </c>
      <c r="C56" s="57">
        <f>'6-اطلاعات کلیه محصولات - خدمات'!D56</f>
        <v>0</v>
      </c>
      <c r="D56" s="19"/>
      <c r="E56" s="77"/>
      <c r="F56" s="77"/>
      <c r="G56" s="77"/>
      <c r="H56" s="57"/>
      <c r="I56" s="57"/>
      <c r="J56" s="57"/>
      <c r="K56" s="57"/>
      <c r="L56" s="57"/>
      <c r="M56" s="57">
        <f t="shared" si="0"/>
        <v>0</v>
      </c>
      <c r="N56" s="57" t="str">
        <f t="shared" si="2"/>
        <v>0</v>
      </c>
      <c r="O56" s="57" t="str">
        <f t="shared" si="3"/>
        <v>0</v>
      </c>
      <c r="P56" s="57" t="str">
        <f t="shared" si="4"/>
        <v>0</v>
      </c>
      <c r="Q56" s="57" t="str">
        <f t="shared" si="5"/>
        <v>0</v>
      </c>
      <c r="R56" s="57" t="str">
        <f t="shared" si="6"/>
        <v>0.2</v>
      </c>
      <c r="S56" s="86">
        <f t="shared" si="7"/>
        <v>0</v>
      </c>
      <c r="T56" s="57">
        <f t="shared" si="8"/>
        <v>0</v>
      </c>
      <c r="U56" s="57">
        <f t="shared" si="9"/>
        <v>0</v>
      </c>
      <c r="V56" s="57">
        <f t="shared" si="10"/>
        <v>0</v>
      </c>
      <c r="W56" s="57">
        <f t="shared" si="11"/>
        <v>0</v>
      </c>
      <c r="X56" s="34" t="str">
        <f>IF('6-اطلاعات کلیه محصولات - خدمات'!$N56="جدید",'6-اطلاعات کلیه محصولات - خدمات'!$B56,"")</f>
        <v/>
      </c>
      <c r="Y56" s="34" t="str">
        <f>IF('6-اطلاعات کلیه محصولات - خدمات'!$O56="دارد",'6-اطلاعات کلیه محصولات - خدمات'!$B56,"")</f>
        <v/>
      </c>
      <c r="AC56" s="34">
        <f>IF('6-اطلاعات کلیه محصولات - خدمات'!C56="دارد",'6-اطلاعات کلیه محصولات - خدمات'!Q56,0)</f>
        <v>0</v>
      </c>
      <c r="AD56" s="34">
        <f>1403-'5-اطلاعات کلیه پرسنل'!E56:E1053</f>
        <v>1403</v>
      </c>
      <c r="AF56" s="55">
        <f>IF('5-اطلاعات کلیه پرسنل'!H56=option!$C$15,IF('5-اطلاعات کلیه پرسنل'!L56="دارد",'5-اطلاعات کلیه پرسنل'!M56/12*'5-اطلاعات کلیه پرسنل'!I56,'5-اطلاعات کلیه پرسنل'!N56/2000*'5-اطلاعات کلیه پرسنل'!I56),0)+IF('5-اطلاعات کلیه پرسنل'!J56=option!$C$15,IF('5-اطلاعات کلیه پرسنل'!L56="دارد",'5-اطلاعات کلیه پرسنل'!M56/12*'5-اطلاعات کلیه پرسنل'!K56,'5-اطلاعات کلیه پرسنل'!N56/2000*'5-اطلاعات کلیه پرسنل'!K56),0)</f>
        <v>0</v>
      </c>
      <c r="AG56" s="55">
        <f>IF('5-اطلاعات کلیه پرسنل'!H56=option!$C$11,IF('5-اطلاعات کلیه پرسنل'!L56="دارد",'5-اطلاعات کلیه پرسنل'!M56*'5-اطلاعات کلیه پرسنل'!I56/12*40,'5-اطلاعات کلیه پرسنل'!I56*'5-اطلاعات کلیه پرسنل'!N56/52),0)+IF('5-اطلاعات کلیه پرسنل'!J56=option!$C$11,IF('5-اطلاعات کلیه پرسنل'!L56="دارد",'5-اطلاعات کلیه پرسنل'!M56*'5-اطلاعات کلیه پرسنل'!K56/12*40,'5-اطلاعات کلیه پرسنل'!K56*'5-اطلاعات کلیه پرسنل'!N56/52),0)</f>
        <v>0</v>
      </c>
      <c r="AH56" s="33">
        <f>IF('5-اطلاعات کلیه پرسنل'!P56="دکتری",1,IF('5-اطلاعات کلیه پرسنل'!P56="فوق لیسانس",0.8,IF('5-اطلاعات کلیه پرسنل'!P56="لیسانس",0.6,IF('5-اطلاعات کلیه پرسنل'!P56="فوق دیپلم",0.3,IF('5-اطلاعات کلیه پرسنل'!P56="",0,0.1)))))</f>
        <v>0</v>
      </c>
      <c r="AI56" s="81">
        <f>IF('5-اطلاعات کلیه پرسنل'!L56="دارد",'5-اطلاعات کلیه پرسنل'!M56/12,'5-اطلاعات کلیه پرسنل'!N56/2000)</f>
        <v>0</v>
      </c>
      <c r="AJ56" s="80">
        <f t="shared" si="12"/>
        <v>0</v>
      </c>
    </row>
    <row r="57" spans="1:36" x14ac:dyDescent="0.45">
      <c r="A57" s="84">
        <v>55</v>
      </c>
      <c r="B57" s="57">
        <f>'6-اطلاعات کلیه محصولات - خدمات'!B57</f>
        <v>0</v>
      </c>
      <c r="C57" s="57">
        <f>'6-اطلاعات کلیه محصولات - خدمات'!D57</f>
        <v>0</v>
      </c>
      <c r="D57" s="19"/>
      <c r="E57" s="77"/>
      <c r="F57" s="77"/>
      <c r="G57" s="77"/>
      <c r="H57" s="57"/>
      <c r="I57" s="57"/>
      <c r="J57" s="57"/>
      <c r="K57" s="57"/>
      <c r="L57" s="57"/>
      <c r="M57" s="57">
        <f t="shared" si="0"/>
        <v>0</v>
      </c>
      <c r="N57" s="57" t="str">
        <f t="shared" si="2"/>
        <v>0</v>
      </c>
      <c r="O57" s="57" t="str">
        <f t="shared" si="3"/>
        <v>0</v>
      </c>
      <c r="P57" s="57" t="str">
        <f t="shared" si="4"/>
        <v>0</v>
      </c>
      <c r="Q57" s="57" t="str">
        <f t="shared" si="5"/>
        <v>0</v>
      </c>
      <c r="R57" s="57" t="str">
        <f t="shared" si="6"/>
        <v>0.2</v>
      </c>
      <c r="S57" s="86">
        <f t="shared" si="7"/>
        <v>0</v>
      </c>
      <c r="T57" s="57">
        <f t="shared" si="8"/>
        <v>0</v>
      </c>
      <c r="U57" s="57">
        <f t="shared" si="9"/>
        <v>0</v>
      </c>
      <c r="V57" s="57">
        <f t="shared" si="10"/>
        <v>0</v>
      </c>
      <c r="W57" s="57">
        <f t="shared" si="11"/>
        <v>0</v>
      </c>
      <c r="X57" s="34" t="str">
        <f>IF('6-اطلاعات کلیه محصولات - خدمات'!$N57="جدید",'6-اطلاعات کلیه محصولات - خدمات'!$B57,"")</f>
        <v/>
      </c>
      <c r="Y57" s="34" t="str">
        <f>IF('6-اطلاعات کلیه محصولات - خدمات'!$O57="دارد",'6-اطلاعات کلیه محصولات - خدمات'!$B57,"")</f>
        <v/>
      </c>
      <c r="AC57" s="34">
        <f>IF('6-اطلاعات کلیه محصولات - خدمات'!C57="دارد",'6-اطلاعات کلیه محصولات - خدمات'!Q57,0)</f>
        <v>0</v>
      </c>
      <c r="AD57" s="34">
        <f>1403-'5-اطلاعات کلیه پرسنل'!E57:E1054</f>
        <v>1403</v>
      </c>
      <c r="AF57" s="55">
        <f>IF('5-اطلاعات کلیه پرسنل'!H57=option!$C$15,IF('5-اطلاعات کلیه پرسنل'!L57="دارد",'5-اطلاعات کلیه پرسنل'!M57/12*'5-اطلاعات کلیه پرسنل'!I57,'5-اطلاعات کلیه پرسنل'!N57/2000*'5-اطلاعات کلیه پرسنل'!I57),0)+IF('5-اطلاعات کلیه پرسنل'!J57=option!$C$15,IF('5-اطلاعات کلیه پرسنل'!L57="دارد",'5-اطلاعات کلیه پرسنل'!M57/12*'5-اطلاعات کلیه پرسنل'!K57,'5-اطلاعات کلیه پرسنل'!N57/2000*'5-اطلاعات کلیه پرسنل'!K57),0)</f>
        <v>0</v>
      </c>
      <c r="AG57" s="55">
        <f>IF('5-اطلاعات کلیه پرسنل'!H57=option!$C$11,IF('5-اطلاعات کلیه پرسنل'!L57="دارد",'5-اطلاعات کلیه پرسنل'!M57*'5-اطلاعات کلیه پرسنل'!I57/12*40,'5-اطلاعات کلیه پرسنل'!I57*'5-اطلاعات کلیه پرسنل'!N57/52),0)+IF('5-اطلاعات کلیه پرسنل'!J57=option!$C$11,IF('5-اطلاعات کلیه پرسنل'!L57="دارد",'5-اطلاعات کلیه پرسنل'!M57*'5-اطلاعات کلیه پرسنل'!K57/12*40,'5-اطلاعات کلیه پرسنل'!K57*'5-اطلاعات کلیه پرسنل'!N57/52),0)</f>
        <v>0</v>
      </c>
      <c r="AH57" s="33">
        <f>IF('5-اطلاعات کلیه پرسنل'!P57="دکتری",1,IF('5-اطلاعات کلیه پرسنل'!P57="فوق لیسانس",0.8,IF('5-اطلاعات کلیه پرسنل'!P57="لیسانس",0.6,IF('5-اطلاعات کلیه پرسنل'!P57="فوق دیپلم",0.3,IF('5-اطلاعات کلیه پرسنل'!P57="",0,0.1)))))</f>
        <v>0</v>
      </c>
      <c r="AI57" s="81">
        <f>IF('5-اطلاعات کلیه پرسنل'!L57="دارد",'5-اطلاعات کلیه پرسنل'!M57/12,'5-اطلاعات کلیه پرسنل'!N57/2000)</f>
        <v>0</v>
      </c>
      <c r="AJ57" s="80">
        <f t="shared" si="12"/>
        <v>0</v>
      </c>
    </row>
    <row r="58" spans="1:36" x14ac:dyDescent="0.45">
      <c r="A58" s="84">
        <v>56</v>
      </c>
      <c r="B58" s="57">
        <f>'6-اطلاعات کلیه محصولات - خدمات'!B58</f>
        <v>0</v>
      </c>
      <c r="C58" s="57">
        <f>'6-اطلاعات کلیه محصولات - خدمات'!D58</f>
        <v>0</v>
      </c>
      <c r="D58" s="19"/>
      <c r="E58" s="77"/>
      <c r="F58" s="77"/>
      <c r="G58" s="77"/>
      <c r="H58" s="57"/>
      <c r="I58" s="57"/>
      <c r="J58" s="57"/>
      <c r="K58" s="57"/>
      <c r="L58" s="57"/>
      <c r="M58" s="57">
        <f t="shared" si="0"/>
        <v>0</v>
      </c>
      <c r="N58" s="57" t="str">
        <f t="shared" si="2"/>
        <v>0</v>
      </c>
      <c r="O58" s="57" t="str">
        <f t="shared" si="3"/>
        <v>0</v>
      </c>
      <c r="P58" s="57" t="str">
        <f t="shared" si="4"/>
        <v>0</v>
      </c>
      <c r="Q58" s="57" t="str">
        <f t="shared" si="5"/>
        <v>0</v>
      </c>
      <c r="R58" s="57" t="str">
        <f t="shared" si="6"/>
        <v>0.2</v>
      </c>
      <c r="S58" s="86">
        <f t="shared" si="7"/>
        <v>0</v>
      </c>
      <c r="T58" s="57">
        <f t="shared" si="8"/>
        <v>0</v>
      </c>
      <c r="U58" s="57">
        <f t="shared" si="9"/>
        <v>0</v>
      </c>
      <c r="V58" s="57">
        <f t="shared" si="10"/>
        <v>0</v>
      </c>
      <c r="W58" s="57">
        <f t="shared" si="11"/>
        <v>0</v>
      </c>
      <c r="X58" s="34" t="str">
        <f>IF('6-اطلاعات کلیه محصولات - خدمات'!$N58="جدید",'6-اطلاعات کلیه محصولات - خدمات'!$B58,"")</f>
        <v/>
      </c>
      <c r="Y58" s="34" t="str">
        <f>IF('6-اطلاعات کلیه محصولات - خدمات'!$O58="دارد",'6-اطلاعات کلیه محصولات - خدمات'!$B58,"")</f>
        <v/>
      </c>
      <c r="AC58" s="34">
        <f>IF('6-اطلاعات کلیه محصولات - خدمات'!C58="دارد",'6-اطلاعات کلیه محصولات - خدمات'!Q58,0)</f>
        <v>0</v>
      </c>
      <c r="AD58" s="34">
        <f>1403-'5-اطلاعات کلیه پرسنل'!E58:E1055</f>
        <v>1403</v>
      </c>
      <c r="AF58" s="55">
        <f>IF('5-اطلاعات کلیه پرسنل'!H58=option!$C$15,IF('5-اطلاعات کلیه پرسنل'!L58="دارد",'5-اطلاعات کلیه پرسنل'!M58/12*'5-اطلاعات کلیه پرسنل'!I58,'5-اطلاعات کلیه پرسنل'!N58/2000*'5-اطلاعات کلیه پرسنل'!I58),0)+IF('5-اطلاعات کلیه پرسنل'!J58=option!$C$15,IF('5-اطلاعات کلیه پرسنل'!L58="دارد",'5-اطلاعات کلیه پرسنل'!M58/12*'5-اطلاعات کلیه پرسنل'!K58,'5-اطلاعات کلیه پرسنل'!N58/2000*'5-اطلاعات کلیه پرسنل'!K58),0)</f>
        <v>0</v>
      </c>
      <c r="AG58" s="55">
        <f>IF('5-اطلاعات کلیه پرسنل'!H58=option!$C$11,IF('5-اطلاعات کلیه پرسنل'!L58="دارد",'5-اطلاعات کلیه پرسنل'!M58*'5-اطلاعات کلیه پرسنل'!I58/12*40,'5-اطلاعات کلیه پرسنل'!I58*'5-اطلاعات کلیه پرسنل'!N58/52),0)+IF('5-اطلاعات کلیه پرسنل'!J58=option!$C$11,IF('5-اطلاعات کلیه پرسنل'!L58="دارد",'5-اطلاعات کلیه پرسنل'!M58*'5-اطلاعات کلیه پرسنل'!K58/12*40,'5-اطلاعات کلیه پرسنل'!K58*'5-اطلاعات کلیه پرسنل'!N58/52),0)</f>
        <v>0</v>
      </c>
      <c r="AH58" s="33">
        <f>IF('5-اطلاعات کلیه پرسنل'!P58="دکتری",1,IF('5-اطلاعات کلیه پرسنل'!P58="فوق لیسانس",0.8,IF('5-اطلاعات کلیه پرسنل'!P58="لیسانس",0.6,IF('5-اطلاعات کلیه پرسنل'!P58="فوق دیپلم",0.3,IF('5-اطلاعات کلیه پرسنل'!P58="",0,0.1)))))</f>
        <v>0</v>
      </c>
      <c r="AI58" s="81">
        <f>IF('5-اطلاعات کلیه پرسنل'!L58="دارد",'5-اطلاعات کلیه پرسنل'!M58/12,'5-اطلاعات کلیه پرسنل'!N58/2000)</f>
        <v>0</v>
      </c>
      <c r="AJ58" s="80">
        <f t="shared" si="12"/>
        <v>0</v>
      </c>
    </row>
    <row r="59" spans="1:36" x14ac:dyDescent="0.45">
      <c r="A59" s="84">
        <v>57</v>
      </c>
      <c r="B59" s="57">
        <f>'6-اطلاعات کلیه محصولات - خدمات'!B59</f>
        <v>0</v>
      </c>
      <c r="C59" s="57">
        <f>'6-اطلاعات کلیه محصولات - خدمات'!D59</f>
        <v>0</v>
      </c>
      <c r="D59" s="19"/>
      <c r="E59" s="77"/>
      <c r="F59" s="77"/>
      <c r="G59" s="77"/>
      <c r="H59" s="57"/>
      <c r="I59" s="57"/>
      <c r="J59" s="57"/>
      <c r="K59" s="57"/>
      <c r="L59" s="57"/>
      <c r="M59" s="57">
        <f t="shared" si="0"/>
        <v>0</v>
      </c>
      <c r="N59" s="57" t="str">
        <f t="shared" si="2"/>
        <v>0</v>
      </c>
      <c r="O59" s="57" t="str">
        <f t="shared" si="3"/>
        <v>0</v>
      </c>
      <c r="P59" s="57" t="str">
        <f t="shared" si="4"/>
        <v>0</v>
      </c>
      <c r="Q59" s="57" t="str">
        <f t="shared" si="5"/>
        <v>0</v>
      </c>
      <c r="R59" s="57" t="str">
        <f t="shared" si="6"/>
        <v>0.2</v>
      </c>
      <c r="S59" s="86">
        <f t="shared" si="7"/>
        <v>0</v>
      </c>
      <c r="T59" s="57">
        <f t="shared" si="8"/>
        <v>0</v>
      </c>
      <c r="U59" s="57">
        <f t="shared" si="9"/>
        <v>0</v>
      </c>
      <c r="V59" s="57">
        <f t="shared" si="10"/>
        <v>0</v>
      </c>
      <c r="W59" s="57">
        <f t="shared" si="11"/>
        <v>0</v>
      </c>
      <c r="X59" s="34" t="str">
        <f>IF('6-اطلاعات کلیه محصولات - خدمات'!$N59="جدید",'6-اطلاعات کلیه محصولات - خدمات'!$B59,"")</f>
        <v/>
      </c>
      <c r="Y59" s="34" t="str">
        <f>IF('6-اطلاعات کلیه محصولات - خدمات'!$O59="دارد",'6-اطلاعات کلیه محصولات - خدمات'!$B59,"")</f>
        <v/>
      </c>
      <c r="AC59" s="34">
        <f>IF('6-اطلاعات کلیه محصولات - خدمات'!C59="دارد",'6-اطلاعات کلیه محصولات - خدمات'!Q59,0)</f>
        <v>0</v>
      </c>
      <c r="AD59" s="34">
        <f>1403-'5-اطلاعات کلیه پرسنل'!E59:E1056</f>
        <v>1403</v>
      </c>
      <c r="AF59" s="55">
        <f>IF('5-اطلاعات کلیه پرسنل'!H59=option!$C$15,IF('5-اطلاعات کلیه پرسنل'!L59="دارد",'5-اطلاعات کلیه پرسنل'!M59/12*'5-اطلاعات کلیه پرسنل'!I59,'5-اطلاعات کلیه پرسنل'!N59/2000*'5-اطلاعات کلیه پرسنل'!I59),0)+IF('5-اطلاعات کلیه پرسنل'!J59=option!$C$15,IF('5-اطلاعات کلیه پرسنل'!L59="دارد",'5-اطلاعات کلیه پرسنل'!M59/12*'5-اطلاعات کلیه پرسنل'!K59,'5-اطلاعات کلیه پرسنل'!N59/2000*'5-اطلاعات کلیه پرسنل'!K59),0)</f>
        <v>0</v>
      </c>
      <c r="AG59" s="55">
        <f>IF('5-اطلاعات کلیه پرسنل'!H59=option!$C$11,IF('5-اطلاعات کلیه پرسنل'!L59="دارد",'5-اطلاعات کلیه پرسنل'!M59*'5-اطلاعات کلیه پرسنل'!I59/12*40,'5-اطلاعات کلیه پرسنل'!I59*'5-اطلاعات کلیه پرسنل'!N59/52),0)+IF('5-اطلاعات کلیه پرسنل'!J59=option!$C$11,IF('5-اطلاعات کلیه پرسنل'!L59="دارد",'5-اطلاعات کلیه پرسنل'!M59*'5-اطلاعات کلیه پرسنل'!K59/12*40,'5-اطلاعات کلیه پرسنل'!K59*'5-اطلاعات کلیه پرسنل'!N59/52),0)</f>
        <v>0</v>
      </c>
      <c r="AH59" s="33">
        <f>IF('5-اطلاعات کلیه پرسنل'!P59="دکتری",1,IF('5-اطلاعات کلیه پرسنل'!P59="فوق لیسانس",0.8,IF('5-اطلاعات کلیه پرسنل'!P59="لیسانس",0.6,IF('5-اطلاعات کلیه پرسنل'!P59="فوق دیپلم",0.3,IF('5-اطلاعات کلیه پرسنل'!P59="",0,0.1)))))</f>
        <v>0</v>
      </c>
      <c r="AI59" s="81">
        <f>IF('5-اطلاعات کلیه پرسنل'!L59="دارد",'5-اطلاعات کلیه پرسنل'!M59/12,'5-اطلاعات کلیه پرسنل'!N59/2000)</f>
        <v>0</v>
      </c>
      <c r="AJ59" s="80">
        <f t="shared" si="12"/>
        <v>0</v>
      </c>
    </row>
    <row r="60" spans="1:36" x14ac:dyDescent="0.45">
      <c r="A60" s="84">
        <v>58</v>
      </c>
      <c r="B60" s="57">
        <f>'6-اطلاعات کلیه محصولات - خدمات'!B60</f>
        <v>0</v>
      </c>
      <c r="C60" s="57">
        <f>'6-اطلاعات کلیه محصولات - خدمات'!D60</f>
        <v>0</v>
      </c>
      <c r="D60" s="19"/>
      <c r="E60" s="77"/>
      <c r="F60" s="77"/>
      <c r="G60" s="77"/>
      <c r="H60" s="57"/>
      <c r="I60" s="57"/>
      <c r="J60" s="57"/>
      <c r="K60" s="57"/>
      <c r="L60" s="57"/>
      <c r="M60" s="57">
        <f t="shared" si="0"/>
        <v>0</v>
      </c>
      <c r="N60" s="57" t="str">
        <f t="shared" si="2"/>
        <v>0</v>
      </c>
      <c r="O60" s="57" t="str">
        <f t="shared" si="3"/>
        <v>0</v>
      </c>
      <c r="P60" s="57" t="str">
        <f t="shared" si="4"/>
        <v>0</v>
      </c>
      <c r="Q60" s="57" t="str">
        <f t="shared" si="5"/>
        <v>0</v>
      </c>
      <c r="R60" s="57" t="str">
        <f t="shared" si="6"/>
        <v>0.2</v>
      </c>
      <c r="S60" s="86">
        <f t="shared" si="7"/>
        <v>0</v>
      </c>
      <c r="T60" s="57">
        <f t="shared" si="8"/>
        <v>0</v>
      </c>
      <c r="U60" s="57">
        <f t="shared" si="9"/>
        <v>0</v>
      </c>
      <c r="V60" s="57">
        <f t="shared" si="10"/>
        <v>0</v>
      </c>
      <c r="W60" s="57">
        <f t="shared" si="11"/>
        <v>0</v>
      </c>
      <c r="X60" s="34" t="str">
        <f>IF('6-اطلاعات کلیه محصولات - خدمات'!$N60="جدید",'6-اطلاعات کلیه محصولات - خدمات'!$B60,"")</f>
        <v/>
      </c>
      <c r="Y60" s="34" t="str">
        <f>IF('6-اطلاعات کلیه محصولات - خدمات'!$O60="دارد",'6-اطلاعات کلیه محصولات - خدمات'!$B60,"")</f>
        <v/>
      </c>
      <c r="AC60" s="34">
        <f>IF('6-اطلاعات کلیه محصولات - خدمات'!C60="دارد",'6-اطلاعات کلیه محصولات - خدمات'!Q60,0)</f>
        <v>0</v>
      </c>
      <c r="AD60" s="34">
        <f>1403-'5-اطلاعات کلیه پرسنل'!E60:E1057</f>
        <v>1403</v>
      </c>
      <c r="AF60" s="55">
        <f>IF('5-اطلاعات کلیه پرسنل'!H60=option!$C$15,IF('5-اطلاعات کلیه پرسنل'!L60="دارد",'5-اطلاعات کلیه پرسنل'!M60/12*'5-اطلاعات کلیه پرسنل'!I60,'5-اطلاعات کلیه پرسنل'!N60/2000*'5-اطلاعات کلیه پرسنل'!I60),0)+IF('5-اطلاعات کلیه پرسنل'!J60=option!$C$15,IF('5-اطلاعات کلیه پرسنل'!L60="دارد",'5-اطلاعات کلیه پرسنل'!M60/12*'5-اطلاعات کلیه پرسنل'!K60,'5-اطلاعات کلیه پرسنل'!N60/2000*'5-اطلاعات کلیه پرسنل'!K60),0)</f>
        <v>0</v>
      </c>
      <c r="AG60" s="55">
        <f>IF('5-اطلاعات کلیه پرسنل'!H60=option!$C$11,IF('5-اطلاعات کلیه پرسنل'!L60="دارد",'5-اطلاعات کلیه پرسنل'!M60*'5-اطلاعات کلیه پرسنل'!I60/12*40,'5-اطلاعات کلیه پرسنل'!I60*'5-اطلاعات کلیه پرسنل'!N60/52),0)+IF('5-اطلاعات کلیه پرسنل'!J60=option!$C$11,IF('5-اطلاعات کلیه پرسنل'!L60="دارد",'5-اطلاعات کلیه پرسنل'!M60*'5-اطلاعات کلیه پرسنل'!K60/12*40,'5-اطلاعات کلیه پرسنل'!K60*'5-اطلاعات کلیه پرسنل'!N60/52),0)</f>
        <v>0</v>
      </c>
      <c r="AH60" s="33">
        <f>IF('5-اطلاعات کلیه پرسنل'!P60="دکتری",1,IF('5-اطلاعات کلیه پرسنل'!P60="فوق لیسانس",0.8,IF('5-اطلاعات کلیه پرسنل'!P60="لیسانس",0.6,IF('5-اطلاعات کلیه پرسنل'!P60="فوق دیپلم",0.3,IF('5-اطلاعات کلیه پرسنل'!P60="",0,0.1)))))</f>
        <v>0</v>
      </c>
      <c r="AI60" s="81">
        <f>IF('5-اطلاعات کلیه پرسنل'!L60="دارد",'5-اطلاعات کلیه پرسنل'!M60/12,'5-اطلاعات کلیه پرسنل'!N60/2000)</f>
        <v>0</v>
      </c>
      <c r="AJ60" s="80">
        <f t="shared" si="12"/>
        <v>0</v>
      </c>
    </row>
    <row r="61" spans="1:36" x14ac:dyDescent="0.45">
      <c r="A61" s="84">
        <v>59</v>
      </c>
      <c r="B61" s="57">
        <f>'6-اطلاعات کلیه محصولات - خدمات'!B61</f>
        <v>0</v>
      </c>
      <c r="C61" s="57">
        <f>'6-اطلاعات کلیه محصولات - خدمات'!D61</f>
        <v>0</v>
      </c>
      <c r="D61" s="19"/>
      <c r="E61" s="77"/>
      <c r="F61" s="77"/>
      <c r="G61" s="77"/>
      <c r="H61" s="57"/>
      <c r="I61" s="57"/>
      <c r="J61" s="57"/>
      <c r="K61" s="57"/>
      <c r="L61" s="57"/>
      <c r="M61" s="57">
        <f t="shared" si="0"/>
        <v>0</v>
      </c>
      <c r="N61" s="57" t="str">
        <f t="shared" si="2"/>
        <v>0</v>
      </c>
      <c r="O61" s="57" t="str">
        <f t="shared" si="3"/>
        <v>0</v>
      </c>
      <c r="P61" s="57" t="str">
        <f t="shared" si="4"/>
        <v>0</v>
      </c>
      <c r="Q61" s="57" t="str">
        <f t="shared" si="5"/>
        <v>0</v>
      </c>
      <c r="R61" s="57" t="str">
        <f t="shared" si="6"/>
        <v>0.2</v>
      </c>
      <c r="S61" s="86">
        <f t="shared" si="7"/>
        <v>0</v>
      </c>
      <c r="T61" s="57">
        <f t="shared" si="8"/>
        <v>0</v>
      </c>
      <c r="U61" s="57">
        <f t="shared" si="9"/>
        <v>0</v>
      </c>
      <c r="V61" s="57">
        <f t="shared" si="10"/>
        <v>0</v>
      </c>
      <c r="W61" s="57">
        <f t="shared" si="11"/>
        <v>0</v>
      </c>
      <c r="X61" s="34" t="str">
        <f>IF('6-اطلاعات کلیه محصولات - خدمات'!$N61="جدید",'6-اطلاعات کلیه محصولات - خدمات'!$B61,"")</f>
        <v/>
      </c>
      <c r="Y61" s="34" t="str">
        <f>IF('6-اطلاعات کلیه محصولات - خدمات'!$O61="دارد",'6-اطلاعات کلیه محصولات - خدمات'!$B61,"")</f>
        <v/>
      </c>
      <c r="AC61" s="34">
        <f>IF('6-اطلاعات کلیه محصولات - خدمات'!C61="دارد",'6-اطلاعات کلیه محصولات - خدمات'!Q61,0)</f>
        <v>0</v>
      </c>
      <c r="AD61" s="34">
        <f>1403-'5-اطلاعات کلیه پرسنل'!E61:E1058</f>
        <v>1403</v>
      </c>
      <c r="AF61" s="55">
        <f>IF('5-اطلاعات کلیه پرسنل'!H61=option!$C$15,IF('5-اطلاعات کلیه پرسنل'!L61="دارد",'5-اطلاعات کلیه پرسنل'!M61/12*'5-اطلاعات کلیه پرسنل'!I61,'5-اطلاعات کلیه پرسنل'!N61/2000*'5-اطلاعات کلیه پرسنل'!I61),0)+IF('5-اطلاعات کلیه پرسنل'!J61=option!$C$15,IF('5-اطلاعات کلیه پرسنل'!L61="دارد",'5-اطلاعات کلیه پرسنل'!M61/12*'5-اطلاعات کلیه پرسنل'!K61,'5-اطلاعات کلیه پرسنل'!N61/2000*'5-اطلاعات کلیه پرسنل'!K61),0)</f>
        <v>0</v>
      </c>
      <c r="AG61" s="55">
        <f>IF('5-اطلاعات کلیه پرسنل'!H61=option!$C$11,IF('5-اطلاعات کلیه پرسنل'!L61="دارد",'5-اطلاعات کلیه پرسنل'!M61*'5-اطلاعات کلیه پرسنل'!I61/12*40,'5-اطلاعات کلیه پرسنل'!I61*'5-اطلاعات کلیه پرسنل'!N61/52),0)+IF('5-اطلاعات کلیه پرسنل'!J61=option!$C$11,IF('5-اطلاعات کلیه پرسنل'!L61="دارد",'5-اطلاعات کلیه پرسنل'!M61*'5-اطلاعات کلیه پرسنل'!K61/12*40,'5-اطلاعات کلیه پرسنل'!K61*'5-اطلاعات کلیه پرسنل'!N61/52),0)</f>
        <v>0</v>
      </c>
      <c r="AH61" s="33">
        <f>IF('5-اطلاعات کلیه پرسنل'!P61="دکتری",1,IF('5-اطلاعات کلیه پرسنل'!P61="فوق لیسانس",0.8,IF('5-اطلاعات کلیه پرسنل'!P61="لیسانس",0.6,IF('5-اطلاعات کلیه پرسنل'!P61="فوق دیپلم",0.3,IF('5-اطلاعات کلیه پرسنل'!P61="",0,0.1)))))</f>
        <v>0</v>
      </c>
      <c r="AI61" s="81">
        <f>IF('5-اطلاعات کلیه پرسنل'!L61="دارد",'5-اطلاعات کلیه پرسنل'!M61/12,'5-اطلاعات کلیه پرسنل'!N61/2000)</f>
        <v>0</v>
      </c>
      <c r="AJ61" s="80">
        <f t="shared" si="12"/>
        <v>0</v>
      </c>
    </row>
    <row r="62" spans="1:36" x14ac:dyDescent="0.45">
      <c r="A62" s="84">
        <v>60</v>
      </c>
      <c r="B62" s="57">
        <f>'6-اطلاعات کلیه محصولات - خدمات'!B62</f>
        <v>0</v>
      </c>
      <c r="C62" s="57">
        <f>'6-اطلاعات کلیه محصولات - خدمات'!D62</f>
        <v>0</v>
      </c>
      <c r="D62" s="19"/>
      <c r="E62" s="77"/>
      <c r="F62" s="77"/>
      <c r="G62" s="77"/>
      <c r="H62" s="57"/>
      <c r="I62" s="57"/>
      <c r="J62" s="57"/>
      <c r="K62" s="57"/>
      <c r="L62" s="57"/>
      <c r="M62" s="57">
        <f t="shared" si="0"/>
        <v>0</v>
      </c>
      <c r="N62" s="57" t="str">
        <f t="shared" si="2"/>
        <v>0</v>
      </c>
      <c r="O62" s="57" t="str">
        <f t="shared" si="3"/>
        <v>0</v>
      </c>
      <c r="P62" s="57" t="str">
        <f t="shared" si="4"/>
        <v>0</v>
      </c>
      <c r="Q62" s="57" t="str">
        <f t="shared" si="5"/>
        <v>0</v>
      </c>
      <c r="R62" s="57" t="str">
        <f t="shared" si="6"/>
        <v>0.2</v>
      </c>
      <c r="S62" s="86">
        <f t="shared" si="7"/>
        <v>0</v>
      </c>
      <c r="T62" s="57">
        <f t="shared" si="8"/>
        <v>0</v>
      </c>
      <c r="U62" s="57">
        <f t="shared" si="9"/>
        <v>0</v>
      </c>
      <c r="V62" s="57">
        <f t="shared" si="10"/>
        <v>0</v>
      </c>
      <c r="W62" s="57">
        <f t="shared" si="11"/>
        <v>0</v>
      </c>
      <c r="X62" s="34" t="str">
        <f>IF('6-اطلاعات کلیه محصولات - خدمات'!$N62="جدید",'6-اطلاعات کلیه محصولات - خدمات'!$B62,"")</f>
        <v/>
      </c>
      <c r="Y62" s="34" t="str">
        <f>IF('6-اطلاعات کلیه محصولات - خدمات'!$O62="دارد",'6-اطلاعات کلیه محصولات - خدمات'!$B62,"")</f>
        <v/>
      </c>
      <c r="AC62" s="34">
        <f>IF('6-اطلاعات کلیه محصولات - خدمات'!C62="دارد",'6-اطلاعات کلیه محصولات - خدمات'!Q62,0)</f>
        <v>0</v>
      </c>
      <c r="AD62" s="34">
        <f>1403-'5-اطلاعات کلیه پرسنل'!E62:E1059</f>
        <v>1403</v>
      </c>
      <c r="AF62" s="55">
        <f>IF('5-اطلاعات کلیه پرسنل'!H62=option!$C$15,IF('5-اطلاعات کلیه پرسنل'!L62="دارد",'5-اطلاعات کلیه پرسنل'!M62/12*'5-اطلاعات کلیه پرسنل'!I62,'5-اطلاعات کلیه پرسنل'!N62/2000*'5-اطلاعات کلیه پرسنل'!I62),0)+IF('5-اطلاعات کلیه پرسنل'!J62=option!$C$15,IF('5-اطلاعات کلیه پرسنل'!L62="دارد",'5-اطلاعات کلیه پرسنل'!M62/12*'5-اطلاعات کلیه پرسنل'!K62,'5-اطلاعات کلیه پرسنل'!N62/2000*'5-اطلاعات کلیه پرسنل'!K62),0)</f>
        <v>0</v>
      </c>
      <c r="AG62" s="55">
        <f>IF('5-اطلاعات کلیه پرسنل'!H62=option!$C$11,IF('5-اطلاعات کلیه پرسنل'!L62="دارد",'5-اطلاعات کلیه پرسنل'!M62*'5-اطلاعات کلیه پرسنل'!I62/12*40,'5-اطلاعات کلیه پرسنل'!I62*'5-اطلاعات کلیه پرسنل'!N62/52),0)+IF('5-اطلاعات کلیه پرسنل'!J62=option!$C$11,IF('5-اطلاعات کلیه پرسنل'!L62="دارد",'5-اطلاعات کلیه پرسنل'!M62*'5-اطلاعات کلیه پرسنل'!K62/12*40,'5-اطلاعات کلیه پرسنل'!K62*'5-اطلاعات کلیه پرسنل'!N62/52),0)</f>
        <v>0</v>
      </c>
      <c r="AH62" s="33">
        <f>IF('5-اطلاعات کلیه پرسنل'!P62="دکتری",1,IF('5-اطلاعات کلیه پرسنل'!P62="فوق لیسانس",0.8,IF('5-اطلاعات کلیه پرسنل'!P62="لیسانس",0.6,IF('5-اطلاعات کلیه پرسنل'!P62="فوق دیپلم",0.3,IF('5-اطلاعات کلیه پرسنل'!P62="",0,0.1)))))</f>
        <v>0</v>
      </c>
      <c r="AI62" s="81">
        <f>IF('5-اطلاعات کلیه پرسنل'!L62="دارد",'5-اطلاعات کلیه پرسنل'!M62/12,'5-اطلاعات کلیه پرسنل'!N62/2000)</f>
        <v>0</v>
      </c>
      <c r="AJ62" s="80">
        <f t="shared" si="12"/>
        <v>0</v>
      </c>
    </row>
    <row r="63" spans="1:36" x14ac:dyDescent="0.45">
      <c r="A63" s="84">
        <v>61</v>
      </c>
      <c r="B63" s="57">
        <f>'6-اطلاعات کلیه محصولات - خدمات'!B63</f>
        <v>0</v>
      </c>
      <c r="C63" s="57">
        <f>'6-اطلاعات کلیه محصولات - خدمات'!D63</f>
        <v>0</v>
      </c>
      <c r="D63" s="19"/>
      <c r="E63" s="77"/>
      <c r="F63" s="77"/>
      <c r="G63" s="77"/>
      <c r="H63" s="57"/>
      <c r="I63" s="57"/>
      <c r="J63" s="57"/>
      <c r="K63" s="57"/>
      <c r="L63" s="57"/>
      <c r="M63" s="57">
        <f t="shared" si="0"/>
        <v>0</v>
      </c>
      <c r="N63" s="57" t="str">
        <f t="shared" si="2"/>
        <v>0</v>
      </c>
      <c r="O63" s="57" t="str">
        <f t="shared" si="3"/>
        <v>0</v>
      </c>
      <c r="P63" s="57" t="str">
        <f t="shared" si="4"/>
        <v>0</v>
      </c>
      <c r="Q63" s="57" t="str">
        <f t="shared" si="5"/>
        <v>0</v>
      </c>
      <c r="R63" s="57" t="str">
        <f t="shared" si="6"/>
        <v>0.2</v>
      </c>
      <c r="S63" s="86">
        <f t="shared" si="7"/>
        <v>0</v>
      </c>
      <c r="T63" s="57">
        <f t="shared" si="8"/>
        <v>0</v>
      </c>
      <c r="U63" s="57">
        <f t="shared" si="9"/>
        <v>0</v>
      </c>
      <c r="V63" s="57">
        <f t="shared" si="10"/>
        <v>0</v>
      </c>
      <c r="W63" s="57">
        <f t="shared" si="11"/>
        <v>0</v>
      </c>
      <c r="X63" s="34" t="str">
        <f>IF('6-اطلاعات کلیه محصولات - خدمات'!$N63="جدید",'6-اطلاعات کلیه محصولات - خدمات'!$B63,"")</f>
        <v/>
      </c>
      <c r="Y63" s="34" t="str">
        <f>IF('6-اطلاعات کلیه محصولات - خدمات'!$O63="دارد",'6-اطلاعات کلیه محصولات - خدمات'!$B63,"")</f>
        <v/>
      </c>
      <c r="AC63" s="34">
        <f>IF('6-اطلاعات کلیه محصولات - خدمات'!C63="دارد",'6-اطلاعات کلیه محصولات - خدمات'!Q63,0)</f>
        <v>0</v>
      </c>
      <c r="AD63" s="34">
        <f>1403-'5-اطلاعات کلیه پرسنل'!E63:E1060</f>
        <v>1403</v>
      </c>
      <c r="AF63" s="55">
        <f>IF('5-اطلاعات کلیه پرسنل'!H63=option!$C$15,IF('5-اطلاعات کلیه پرسنل'!L63="دارد",'5-اطلاعات کلیه پرسنل'!M63/12*'5-اطلاعات کلیه پرسنل'!I63,'5-اطلاعات کلیه پرسنل'!N63/2000*'5-اطلاعات کلیه پرسنل'!I63),0)+IF('5-اطلاعات کلیه پرسنل'!J63=option!$C$15,IF('5-اطلاعات کلیه پرسنل'!L63="دارد",'5-اطلاعات کلیه پرسنل'!M63/12*'5-اطلاعات کلیه پرسنل'!K63,'5-اطلاعات کلیه پرسنل'!N63/2000*'5-اطلاعات کلیه پرسنل'!K63),0)</f>
        <v>0</v>
      </c>
      <c r="AG63" s="55">
        <f>IF('5-اطلاعات کلیه پرسنل'!H63=option!$C$11,IF('5-اطلاعات کلیه پرسنل'!L63="دارد",'5-اطلاعات کلیه پرسنل'!M63*'5-اطلاعات کلیه پرسنل'!I63/12*40,'5-اطلاعات کلیه پرسنل'!I63*'5-اطلاعات کلیه پرسنل'!N63/52),0)+IF('5-اطلاعات کلیه پرسنل'!J63=option!$C$11,IF('5-اطلاعات کلیه پرسنل'!L63="دارد",'5-اطلاعات کلیه پرسنل'!M63*'5-اطلاعات کلیه پرسنل'!K63/12*40,'5-اطلاعات کلیه پرسنل'!K63*'5-اطلاعات کلیه پرسنل'!N63/52),0)</f>
        <v>0</v>
      </c>
      <c r="AH63" s="33">
        <f>IF('5-اطلاعات کلیه پرسنل'!P63="دکتری",1,IF('5-اطلاعات کلیه پرسنل'!P63="فوق لیسانس",0.8,IF('5-اطلاعات کلیه پرسنل'!P63="لیسانس",0.6,IF('5-اطلاعات کلیه پرسنل'!P63="فوق دیپلم",0.3,IF('5-اطلاعات کلیه پرسنل'!P63="",0,0.1)))))</f>
        <v>0</v>
      </c>
      <c r="AI63" s="81">
        <f>IF('5-اطلاعات کلیه پرسنل'!L63="دارد",'5-اطلاعات کلیه پرسنل'!M63/12,'5-اطلاعات کلیه پرسنل'!N63/2000)</f>
        <v>0</v>
      </c>
      <c r="AJ63" s="80">
        <f t="shared" si="12"/>
        <v>0</v>
      </c>
    </row>
    <row r="64" spans="1:36" x14ac:dyDescent="0.45">
      <c r="A64" s="84">
        <v>62</v>
      </c>
      <c r="B64" s="57">
        <f>'6-اطلاعات کلیه محصولات - خدمات'!B64</f>
        <v>0</v>
      </c>
      <c r="C64" s="57">
        <f>'6-اطلاعات کلیه محصولات - خدمات'!D64</f>
        <v>0</v>
      </c>
      <c r="D64" s="19"/>
      <c r="E64" s="77"/>
      <c r="F64" s="77"/>
      <c r="G64" s="77"/>
      <c r="H64" s="57"/>
      <c r="I64" s="57"/>
      <c r="J64" s="57"/>
      <c r="K64" s="57"/>
      <c r="L64" s="57"/>
      <c r="M64" s="57">
        <f t="shared" si="0"/>
        <v>0</v>
      </c>
      <c r="N64" s="57" t="str">
        <f t="shared" si="2"/>
        <v>0</v>
      </c>
      <c r="O64" s="57" t="str">
        <f t="shared" si="3"/>
        <v>0</v>
      </c>
      <c r="P64" s="57" t="str">
        <f t="shared" si="4"/>
        <v>0</v>
      </c>
      <c r="Q64" s="57" t="str">
        <f t="shared" si="5"/>
        <v>0</v>
      </c>
      <c r="R64" s="57" t="str">
        <f t="shared" si="6"/>
        <v>0.2</v>
      </c>
      <c r="S64" s="86">
        <f t="shared" si="7"/>
        <v>0</v>
      </c>
      <c r="T64" s="57">
        <f t="shared" si="8"/>
        <v>0</v>
      </c>
      <c r="U64" s="57">
        <f t="shared" si="9"/>
        <v>0</v>
      </c>
      <c r="V64" s="57">
        <f t="shared" si="10"/>
        <v>0</v>
      </c>
      <c r="W64" s="57">
        <f t="shared" si="11"/>
        <v>0</v>
      </c>
      <c r="X64" s="34" t="str">
        <f>IF('6-اطلاعات کلیه محصولات - خدمات'!$N64="جدید",'6-اطلاعات کلیه محصولات - خدمات'!$B64,"")</f>
        <v/>
      </c>
      <c r="Y64" s="34" t="str">
        <f>IF('6-اطلاعات کلیه محصولات - خدمات'!$O64="دارد",'6-اطلاعات کلیه محصولات - خدمات'!$B64,"")</f>
        <v/>
      </c>
      <c r="AC64" s="34">
        <f>IF('6-اطلاعات کلیه محصولات - خدمات'!C64="دارد",'6-اطلاعات کلیه محصولات - خدمات'!Q64,0)</f>
        <v>0</v>
      </c>
      <c r="AD64" s="34">
        <f>1403-'5-اطلاعات کلیه پرسنل'!E64:E1061</f>
        <v>1403</v>
      </c>
      <c r="AF64" s="55">
        <f>IF('5-اطلاعات کلیه پرسنل'!H64=option!$C$15,IF('5-اطلاعات کلیه پرسنل'!L64="دارد",'5-اطلاعات کلیه پرسنل'!M64/12*'5-اطلاعات کلیه پرسنل'!I64,'5-اطلاعات کلیه پرسنل'!N64/2000*'5-اطلاعات کلیه پرسنل'!I64),0)+IF('5-اطلاعات کلیه پرسنل'!J64=option!$C$15,IF('5-اطلاعات کلیه پرسنل'!L64="دارد",'5-اطلاعات کلیه پرسنل'!M64/12*'5-اطلاعات کلیه پرسنل'!K64,'5-اطلاعات کلیه پرسنل'!N64/2000*'5-اطلاعات کلیه پرسنل'!K64),0)</f>
        <v>0</v>
      </c>
      <c r="AG64" s="55">
        <f>IF('5-اطلاعات کلیه پرسنل'!H64=option!$C$11,IF('5-اطلاعات کلیه پرسنل'!L64="دارد",'5-اطلاعات کلیه پرسنل'!M64*'5-اطلاعات کلیه پرسنل'!I64/12*40,'5-اطلاعات کلیه پرسنل'!I64*'5-اطلاعات کلیه پرسنل'!N64/52),0)+IF('5-اطلاعات کلیه پرسنل'!J64=option!$C$11,IF('5-اطلاعات کلیه پرسنل'!L64="دارد",'5-اطلاعات کلیه پرسنل'!M64*'5-اطلاعات کلیه پرسنل'!K64/12*40,'5-اطلاعات کلیه پرسنل'!K64*'5-اطلاعات کلیه پرسنل'!N64/52),0)</f>
        <v>0</v>
      </c>
      <c r="AH64" s="33">
        <f>IF('5-اطلاعات کلیه پرسنل'!P64="دکتری",1,IF('5-اطلاعات کلیه پرسنل'!P64="فوق لیسانس",0.8,IF('5-اطلاعات کلیه پرسنل'!P64="لیسانس",0.6,IF('5-اطلاعات کلیه پرسنل'!P64="فوق دیپلم",0.3,IF('5-اطلاعات کلیه پرسنل'!P64="",0,0.1)))))</f>
        <v>0</v>
      </c>
      <c r="AI64" s="81">
        <f>IF('5-اطلاعات کلیه پرسنل'!L64="دارد",'5-اطلاعات کلیه پرسنل'!M64/12,'5-اطلاعات کلیه پرسنل'!N64/2000)</f>
        <v>0</v>
      </c>
      <c r="AJ64" s="80">
        <f t="shared" si="12"/>
        <v>0</v>
      </c>
    </row>
    <row r="65" spans="1:36" x14ac:dyDescent="0.45">
      <c r="A65" s="84">
        <v>63</v>
      </c>
      <c r="B65" s="57">
        <f>'6-اطلاعات کلیه محصولات - خدمات'!B65</f>
        <v>0</v>
      </c>
      <c r="C65" s="57">
        <f>'6-اطلاعات کلیه محصولات - خدمات'!D65</f>
        <v>0</v>
      </c>
      <c r="D65" s="19"/>
      <c r="E65" s="77"/>
      <c r="F65" s="77"/>
      <c r="G65" s="77"/>
      <c r="H65" s="57"/>
      <c r="I65" s="57"/>
      <c r="J65" s="57"/>
      <c r="K65" s="57"/>
      <c r="L65" s="57"/>
      <c r="M65" s="57">
        <f t="shared" si="0"/>
        <v>0</v>
      </c>
      <c r="N65" s="57" t="str">
        <f t="shared" si="2"/>
        <v>0</v>
      </c>
      <c r="O65" s="57" t="str">
        <f t="shared" si="3"/>
        <v>0</v>
      </c>
      <c r="P65" s="57" t="str">
        <f t="shared" si="4"/>
        <v>0</v>
      </c>
      <c r="Q65" s="57" t="str">
        <f t="shared" si="5"/>
        <v>0</v>
      </c>
      <c r="R65" s="57" t="str">
        <f t="shared" si="6"/>
        <v>0.2</v>
      </c>
      <c r="S65" s="86">
        <f t="shared" si="7"/>
        <v>0</v>
      </c>
      <c r="T65" s="57">
        <f t="shared" si="8"/>
        <v>0</v>
      </c>
      <c r="U65" s="57">
        <f t="shared" si="9"/>
        <v>0</v>
      </c>
      <c r="V65" s="57">
        <f t="shared" si="10"/>
        <v>0</v>
      </c>
      <c r="W65" s="57">
        <f t="shared" si="11"/>
        <v>0</v>
      </c>
      <c r="X65" s="34" t="str">
        <f>IF('6-اطلاعات کلیه محصولات - خدمات'!$N65="جدید",'6-اطلاعات کلیه محصولات - خدمات'!$B65,"")</f>
        <v/>
      </c>
      <c r="Y65" s="34" t="str">
        <f>IF('6-اطلاعات کلیه محصولات - خدمات'!$O65="دارد",'6-اطلاعات کلیه محصولات - خدمات'!$B65,"")</f>
        <v/>
      </c>
      <c r="AC65" s="34">
        <f>IF('6-اطلاعات کلیه محصولات - خدمات'!C65="دارد",'6-اطلاعات کلیه محصولات - خدمات'!Q65,0)</f>
        <v>0</v>
      </c>
      <c r="AD65" s="34">
        <f>1403-'5-اطلاعات کلیه پرسنل'!E65:E1062</f>
        <v>1403</v>
      </c>
      <c r="AF65" s="55">
        <f>IF('5-اطلاعات کلیه پرسنل'!H65=option!$C$15,IF('5-اطلاعات کلیه پرسنل'!L65="دارد",'5-اطلاعات کلیه پرسنل'!M65/12*'5-اطلاعات کلیه پرسنل'!I65,'5-اطلاعات کلیه پرسنل'!N65/2000*'5-اطلاعات کلیه پرسنل'!I65),0)+IF('5-اطلاعات کلیه پرسنل'!J65=option!$C$15,IF('5-اطلاعات کلیه پرسنل'!L65="دارد",'5-اطلاعات کلیه پرسنل'!M65/12*'5-اطلاعات کلیه پرسنل'!K65,'5-اطلاعات کلیه پرسنل'!N65/2000*'5-اطلاعات کلیه پرسنل'!K65),0)</f>
        <v>0</v>
      </c>
      <c r="AG65" s="55">
        <f>IF('5-اطلاعات کلیه پرسنل'!H65=option!$C$11,IF('5-اطلاعات کلیه پرسنل'!L65="دارد",'5-اطلاعات کلیه پرسنل'!M65*'5-اطلاعات کلیه پرسنل'!I65/12*40,'5-اطلاعات کلیه پرسنل'!I65*'5-اطلاعات کلیه پرسنل'!N65/52),0)+IF('5-اطلاعات کلیه پرسنل'!J65=option!$C$11,IF('5-اطلاعات کلیه پرسنل'!L65="دارد",'5-اطلاعات کلیه پرسنل'!M65*'5-اطلاعات کلیه پرسنل'!K65/12*40,'5-اطلاعات کلیه پرسنل'!K65*'5-اطلاعات کلیه پرسنل'!N65/52),0)</f>
        <v>0</v>
      </c>
      <c r="AH65" s="33">
        <f>IF('5-اطلاعات کلیه پرسنل'!P65="دکتری",1,IF('5-اطلاعات کلیه پرسنل'!P65="فوق لیسانس",0.8,IF('5-اطلاعات کلیه پرسنل'!P65="لیسانس",0.6,IF('5-اطلاعات کلیه پرسنل'!P65="فوق دیپلم",0.3,IF('5-اطلاعات کلیه پرسنل'!P65="",0,0.1)))))</f>
        <v>0</v>
      </c>
      <c r="AI65" s="81">
        <f>IF('5-اطلاعات کلیه پرسنل'!L65="دارد",'5-اطلاعات کلیه پرسنل'!M65/12,'5-اطلاعات کلیه پرسنل'!N65/2000)</f>
        <v>0</v>
      </c>
      <c r="AJ65" s="80">
        <f t="shared" si="12"/>
        <v>0</v>
      </c>
    </row>
    <row r="66" spans="1:36" x14ac:dyDescent="0.45">
      <c r="A66" s="84">
        <v>64</v>
      </c>
      <c r="B66" s="57">
        <f>'6-اطلاعات کلیه محصولات - خدمات'!B66</f>
        <v>0</v>
      </c>
      <c r="C66" s="57">
        <f>'6-اطلاعات کلیه محصولات - خدمات'!D66</f>
        <v>0</v>
      </c>
      <c r="D66" s="19"/>
      <c r="E66" s="77"/>
      <c r="F66" s="77"/>
      <c r="G66" s="77"/>
      <c r="H66" s="57"/>
      <c r="I66" s="57"/>
      <c r="J66" s="57"/>
      <c r="K66" s="57"/>
      <c r="L66" s="57"/>
      <c r="M66" s="57">
        <f t="shared" si="0"/>
        <v>0</v>
      </c>
      <c r="N66" s="57" t="str">
        <f t="shared" si="2"/>
        <v>0</v>
      </c>
      <c r="O66" s="57" t="str">
        <f t="shared" si="3"/>
        <v>0</v>
      </c>
      <c r="P66" s="57" t="str">
        <f t="shared" si="4"/>
        <v>0</v>
      </c>
      <c r="Q66" s="57" t="str">
        <f t="shared" si="5"/>
        <v>0</v>
      </c>
      <c r="R66" s="57" t="str">
        <f t="shared" si="6"/>
        <v>0.2</v>
      </c>
      <c r="S66" s="86">
        <f t="shared" si="7"/>
        <v>0</v>
      </c>
      <c r="T66" s="57">
        <f t="shared" si="8"/>
        <v>0</v>
      </c>
      <c r="U66" s="57">
        <f t="shared" si="9"/>
        <v>0</v>
      </c>
      <c r="V66" s="57">
        <f t="shared" si="10"/>
        <v>0</v>
      </c>
      <c r="W66" s="57">
        <f t="shared" si="11"/>
        <v>0</v>
      </c>
      <c r="X66" s="34" t="str">
        <f>IF('6-اطلاعات کلیه محصولات - خدمات'!$N66="جدید",'6-اطلاعات کلیه محصولات - خدمات'!$B66,"")</f>
        <v/>
      </c>
      <c r="Y66" s="34" t="str">
        <f>IF('6-اطلاعات کلیه محصولات - خدمات'!$O66="دارد",'6-اطلاعات کلیه محصولات - خدمات'!$B66,"")</f>
        <v/>
      </c>
      <c r="AC66" s="34">
        <f>IF('6-اطلاعات کلیه محصولات - خدمات'!C66="دارد",'6-اطلاعات کلیه محصولات - خدمات'!Q66,0)</f>
        <v>0</v>
      </c>
      <c r="AD66" s="34">
        <f>1403-'5-اطلاعات کلیه پرسنل'!E66:E1063</f>
        <v>1403</v>
      </c>
      <c r="AF66" s="55">
        <f>IF('5-اطلاعات کلیه پرسنل'!H66=option!$C$15,IF('5-اطلاعات کلیه پرسنل'!L66="دارد",'5-اطلاعات کلیه پرسنل'!M66/12*'5-اطلاعات کلیه پرسنل'!I66,'5-اطلاعات کلیه پرسنل'!N66/2000*'5-اطلاعات کلیه پرسنل'!I66),0)+IF('5-اطلاعات کلیه پرسنل'!J66=option!$C$15,IF('5-اطلاعات کلیه پرسنل'!L66="دارد",'5-اطلاعات کلیه پرسنل'!M66/12*'5-اطلاعات کلیه پرسنل'!K66,'5-اطلاعات کلیه پرسنل'!N66/2000*'5-اطلاعات کلیه پرسنل'!K66),0)</f>
        <v>0</v>
      </c>
      <c r="AG66" s="55">
        <f>IF('5-اطلاعات کلیه پرسنل'!H66=option!$C$11,IF('5-اطلاعات کلیه پرسنل'!L66="دارد",'5-اطلاعات کلیه پرسنل'!M66*'5-اطلاعات کلیه پرسنل'!I66/12*40,'5-اطلاعات کلیه پرسنل'!I66*'5-اطلاعات کلیه پرسنل'!N66/52),0)+IF('5-اطلاعات کلیه پرسنل'!J66=option!$C$11,IF('5-اطلاعات کلیه پرسنل'!L66="دارد",'5-اطلاعات کلیه پرسنل'!M66*'5-اطلاعات کلیه پرسنل'!K66/12*40,'5-اطلاعات کلیه پرسنل'!K66*'5-اطلاعات کلیه پرسنل'!N66/52),0)</f>
        <v>0</v>
      </c>
      <c r="AH66" s="33">
        <f>IF('5-اطلاعات کلیه پرسنل'!P66="دکتری",1,IF('5-اطلاعات کلیه پرسنل'!P66="فوق لیسانس",0.8,IF('5-اطلاعات کلیه پرسنل'!P66="لیسانس",0.6,IF('5-اطلاعات کلیه پرسنل'!P66="فوق دیپلم",0.3,IF('5-اطلاعات کلیه پرسنل'!P66="",0,0.1)))))</f>
        <v>0</v>
      </c>
      <c r="AI66" s="81">
        <f>IF('5-اطلاعات کلیه پرسنل'!L66="دارد",'5-اطلاعات کلیه پرسنل'!M66/12,'5-اطلاعات کلیه پرسنل'!N66/2000)</f>
        <v>0</v>
      </c>
      <c r="AJ66" s="80">
        <f t="shared" si="12"/>
        <v>0</v>
      </c>
    </row>
    <row r="67" spans="1:36" x14ac:dyDescent="0.45">
      <c r="A67" s="84">
        <v>65</v>
      </c>
      <c r="B67" s="57">
        <f>'6-اطلاعات کلیه محصولات - خدمات'!B67</f>
        <v>0</v>
      </c>
      <c r="C67" s="57">
        <f>'6-اطلاعات کلیه محصولات - خدمات'!D67</f>
        <v>0</v>
      </c>
      <c r="D67" s="19"/>
      <c r="E67" s="77"/>
      <c r="F67" s="77"/>
      <c r="G67" s="77"/>
      <c r="H67" s="57"/>
      <c r="I67" s="57"/>
      <c r="J67" s="57"/>
      <c r="K67" s="57"/>
      <c r="L67" s="57"/>
      <c r="M67" s="57">
        <f t="shared" si="0"/>
        <v>0</v>
      </c>
      <c r="N67" s="57" t="str">
        <f t="shared" si="2"/>
        <v>0</v>
      </c>
      <c r="O67" s="57" t="str">
        <f t="shared" si="3"/>
        <v>0</v>
      </c>
      <c r="P67" s="57" t="str">
        <f t="shared" si="4"/>
        <v>0</v>
      </c>
      <c r="Q67" s="57" t="str">
        <f t="shared" si="5"/>
        <v>0</v>
      </c>
      <c r="R67" s="57" t="str">
        <f t="shared" si="6"/>
        <v>0.2</v>
      </c>
      <c r="S67" s="86">
        <f t="shared" si="7"/>
        <v>0</v>
      </c>
      <c r="T67" s="57">
        <f t="shared" si="8"/>
        <v>0</v>
      </c>
      <c r="U67" s="57">
        <f t="shared" si="9"/>
        <v>0</v>
      </c>
      <c r="V67" s="57">
        <f t="shared" si="10"/>
        <v>0</v>
      </c>
      <c r="W67" s="57">
        <f t="shared" si="11"/>
        <v>0</v>
      </c>
      <c r="X67" s="34" t="str">
        <f>IF('6-اطلاعات کلیه محصولات - خدمات'!$N67="جدید",'6-اطلاعات کلیه محصولات - خدمات'!$B67,"")</f>
        <v/>
      </c>
      <c r="Y67" s="34" t="str">
        <f>IF('6-اطلاعات کلیه محصولات - خدمات'!$O67="دارد",'6-اطلاعات کلیه محصولات - خدمات'!$B67,"")</f>
        <v/>
      </c>
      <c r="AC67" s="34">
        <f>IF('6-اطلاعات کلیه محصولات - خدمات'!C67="دارد",'6-اطلاعات کلیه محصولات - خدمات'!Q67,0)</f>
        <v>0</v>
      </c>
      <c r="AD67" s="34">
        <f>1403-'5-اطلاعات کلیه پرسنل'!E67:E1064</f>
        <v>1403</v>
      </c>
      <c r="AF67" s="55">
        <f>IF('5-اطلاعات کلیه پرسنل'!H67=option!$C$15,IF('5-اطلاعات کلیه پرسنل'!L67="دارد",'5-اطلاعات کلیه پرسنل'!M67/12*'5-اطلاعات کلیه پرسنل'!I67,'5-اطلاعات کلیه پرسنل'!N67/2000*'5-اطلاعات کلیه پرسنل'!I67),0)+IF('5-اطلاعات کلیه پرسنل'!J67=option!$C$15,IF('5-اطلاعات کلیه پرسنل'!L67="دارد",'5-اطلاعات کلیه پرسنل'!M67/12*'5-اطلاعات کلیه پرسنل'!K67,'5-اطلاعات کلیه پرسنل'!N67/2000*'5-اطلاعات کلیه پرسنل'!K67),0)</f>
        <v>0</v>
      </c>
      <c r="AG67" s="55">
        <f>IF('5-اطلاعات کلیه پرسنل'!H67=option!$C$11,IF('5-اطلاعات کلیه پرسنل'!L67="دارد",'5-اطلاعات کلیه پرسنل'!M67*'5-اطلاعات کلیه پرسنل'!I67/12*40,'5-اطلاعات کلیه پرسنل'!I67*'5-اطلاعات کلیه پرسنل'!N67/52),0)+IF('5-اطلاعات کلیه پرسنل'!J67=option!$C$11,IF('5-اطلاعات کلیه پرسنل'!L67="دارد",'5-اطلاعات کلیه پرسنل'!M67*'5-اطلاعات کلیه پرسنل'!K67/12*40,'5-اطلاعات کلیه پرسنل'!K67*'5-اطلاعات کلیه پرسنل'!N67/52),0)</f>
        <v>0</v>
      </c>
      <c r="AH67" s="33">
        <f>IF('5-اطلاعات کلیه پرسنل'!P67="دکتری",1,IF('5-اطلاعات کلیه پرسنل'!P67="فوق لیسانس",0.8,IF('5-اطلاعات کلیه پرسنل'!P67="لیسانس",0.6,IF('5-اطلاعات کلیه پرسنل'!P67="فوق دیپلم",0.3,IF('5-اطلاعات کلیه پرسنل'!P67="",0,0.1)))))</f>
        <v>0</v>
      </c>
      <c r="AI67" s="81">
        <f>IF('5-اطلاعات کلیه پرسنل'!L67="دارد",'5-اطلاعات کلیه پرسنل'!M67/12,'5-اطلاعات کلیه پرسنل'!N67/2000)</f>
        <v>0</v>
      </c>
      <c r="AJ67" s="80">
        <f t="shared" ref="AJ67:AJ98" si="13">AI67*AH67</f>
        <v>0</v>
      </c>
    </row>
    <row r="68" spans="1:36" x14ac:dyDescent="0.45">
      <c r="A68" s="84">
        <v>66</v>
      </c>
      <c r="B68" s="57">
        <f>'6-اطلاعات کلیه محصولات - خدمات'!B68</f>
        <v>0</v>
      </c>
      <c r="C68" s="57">
        <f>'6-اطلاعات کلیه محصولات - خدمات'!D68</f>
        <v>0</v>
      </c>
      <c r="D68" s="19"/>
      <c r="E68" s="77"/>
      <c r="F68" s="77"/>
      <c r="G68" s="77"/>
      <c r="H68" s="57"/>
      <c r="I68" s="57"/>
      <c r="J68" s="57"/>
      <c r="K68" s="57"/>
      <c r="L68" s="57"/>
      <c r="M68" s="57">
        <f t="shared" ref="M68:M131" si="14">IF(C68="فرعی",1,IF(C68="اصلی ( بر اساس زمینه فعالیت)",3,0))</f>
        <v>0</v>
      </c>
      <c r="N68" s="57" t="str">
        <f t="shared" ref="N68:N131" si="15">IF(H68="Hi-Tec",1,IF(H68="medium/Hi-Tec",0.8,IF(H68="medium/Low",0.6,IF(H68="Low",0.4,"0"))))</f>
        <v>0</v>
      </c>
      <c r="O68" s="57" t="str">
        <f t="shared" ref="O68:O131" si="16">IF(I68="زیاد",1,IF(I68="متوسط به بالا",0.8,IF(I68="متوسط به پایین",0.6,IF(I68="کم",0.4,"0"))))</f>
        <v>0</v>
      </c>
      <c r="P68" s="57" t="str">
        <f t="shared" ref="P68:P131" si="17">IF(J68="زیاد",1,IF(J68="متوسط به بالا",0.8,IF(J68="متوسط به پایین",0.6,IF(J68="کم",0.4,"0"))))</f>
        <v>0</v>
      </c>
      <c r="Q68" s="57" t="str">
        <f t="shared" ref="Q68:Q131" si="18">IF(K68="تحقیق و توسعه داخلی",1,IF(K68="مهندسی معکوس",0.8,IF(K68="انتقال فناوری",0.6,IF(K68="مونتاژ و کپی کاری",0.4,"0"))))</f>
        <v>0</v>
      </c>
      <c r="R68" s="57" t="str">
        <f t="shared" ref="R68:R131" si="19">IF(L68="جدید در سطح بین المللی",1,IF(L68="جدید در سطح ملی",0.8,IF(L68="جدید در سطح شرکت",0.6,IF(L68="نوآوری و تغییرات عمده در محصولات فعلی",0.4,"0.2"))))</f>
        <v>0.2</v>
      </c>
      <c r="S68" s="86">
        <f t="shared" ref="S68:S131" si="20">SUM(N68:R68)/5*M68</f>
        <v>0</v>
      </c>
      <c r="T68" s="57">
        <f t="shared" ref="T68:T131" si="21">M68*D68</f>
        <v>0</v>
      </c>
      <c r="U68" s="57">
        <f t="shared" ref="U68:U131" si="22">M68*E68</f>
        <v>0</v>
      </c>
      <c r="V68" s="57">
        <f t="shared" ref="V68:V131" si="23">M68*F68</f>
        <v>0</v>
      </c>
      <c r="W68" s="57">
        <f t="shared" ref="W68:W131" si="24">M68*G68</f>
        <v>0</v>
      </c>
      <c r="X68" s="34" t="str">
        <f>IF('6-اطلاعات کلیه محصولات - خدمات'!$N68="جدید",'6-اطلاعات کلیه محصولات - خدمات'!$B68,"")</f>
        <v/>
      </c>
      <c r="Y68" s="34" t="str">
        <f>IF('6-اطلاعات کلیه محصولات - خدمات'!$O68="دارد",'6-اطلاعات کلیه محصولات - خدمات'!$B68,"")</f>
        <v/>
      </c>
      <c r="AC68" s="34">
        <f>IF('6-اطلاعات کلیه محصولات - خدمات'!C68="دارد",'6-اطلاعات کلیه محصولات - خدمات'!Q68,0)</f>
        <v>0</v>
      </c>
      <c r="AD68" s="34">
        <f>1403-'5-اطلاعات کلیه پرسنل'!E68:E1065</f>
        <v>1403</v>
      </c>
      <c r="AF68" s="55">
        <f>IF('5-اطلاعات کلیه پرسنل'!H68=option!$C$15,IF('5-اطلاعات کلیه پرسنل'!L68="دارد",'5-اطلاعات کلیه پرسنل'!M68/12*'5-اطلاعات کلیه پرسنل'!I68,'5-اطلاعات کلیه پرسنل'!N68/2000*'5-اطلاعات کلیه پرسنل'!I68),0)+IF('5-اطلاعات کلیه پرسنل'!J68=option!$C$15,IF('5-اطلاعات کلیه پرسنل'!L68="دارد",'5-اطلاعات کلیه پرسنل'!M68/12*'5-اطلاعات کلیه پرسنل'!K68,'5-اطلاعات کلیه پرسنل'!N68/2000*'5-اطلاعات کلیه پرسنل'!K68),0)</f>
        <v>0</v>
      </c>
      <c r="AG68" s="55">
        <f>IF('5-اطلاعات کلیه پرسنل'!H68=option!$C$11,IF('5-اطلاعات کلیه پرسنل'!L68="دارد",'5-اطلاعات کلیه پرسنل'!M68*'5-اطلاعات کلیه پرسنل'!I68/12*40,'5-اطلاعات کلیه پرسنل'!I68*'5-اطلاعات کلیه پرسنل'!N68/52),0)+IF('5-اطلاعات کلیه پرسنل'!J68=option!$C$11,IF('5-اطلاعات کلیه پرسنل'!L68="دارد",'5-اطلاعات کلیه پرسنل'!M68*'5-اطلاعات کلیه پرسنل'!K68/12*40,'5-اطلاعات کلیه پرسنل'!K68*'5-اطلاعات کلیه پرسنل'!N68/52),0)</f>
        <v>0</v>
      </c>
      <c r="AH68" s="33">
        <f>IF('5-اطلاعات کلیه پرسنل'!P68="دکتری",1,IF('5-اطلاعات کلیه پرسنل'!P68="فوق لیسانس",0.8,IF('5-اطلاعات کلیه پرسنل'!P68="لیسانس",0.6,IF('5-اطلاعات کلیه پرسنل'!P68="فوق دیپلم",0.3,IF('5-اطلاعات کلیه پرسنل'!P68="",0,0.1)))))</f>
        <v>0</v>
      </c>
      <c r="AI68" s="81">
        <f>IF('5-اطلاعات کلیه پرسنل'!L68="دارد",'5-اطلاعات کلیه پرسنل'!M68/12,'5-اطلاعات کلیه پرسنل'!N68/2000)</f>
        <v>0</v>
      </c>
      <c r="AJ68" s="80">
        <f t="shared" si="13"/>
        <v>0</v>
      </c>
    </row>
    <row r="69" spans="1:36" x14ac:dyDescent="0.45">
      <c r="A69" s="84">
        <v>67</v>
      </c>
      <c r="B69" s="57">
        <f>'6-اطلاعات کلیه محصولات - خدمات'!B69</f>
        <v>0</v>
      </c>
      <c r="C69" s="57">
        <f>'6-اطلاعات کلیه محصولات - خدمات'!D69</f>
        <v>0</v>
      </c>
      <c r="D69" s="19"/>
      <c r="E69" s="77"/>
      <c r="F69" s="77"/>
      <c r="G69" s="77"/>
      <c r="H69" s="57"/>
      <c r="I69" s="57"/>
      <c r="J69" s="57"/>
      <c r="K69" s="57"/>
      <c r="L69" s="57"/>
      <c r="M69" s="57">
        <f t="shared" si="14"/>
        <v>0</v>
      </c>
      <c r="N69" s="57" t="str">
        <f t="shared" si="15"/>
        <v>0</v>
      </c>
      <c r="O69" s="57" t="str">
        <f t="shared" si="16"/>
        <v>0</v>
      </c>
      <c r="P69" s="57" t="str">
        <f t="shared" si="17"/>
        <v>0</v>
      </c>
      <c r="Q69" s="57" t="str">
        <f t="shared" si="18"/>
        <v>0</v>
      </c>
      <c r="R69" s="57" t="str">
        <f t="shared" si="19"/>
        <v>0.2</v>
      </c>
      <c r="S69" s="86">
        <f t="shared" si="20"/>
        <v>0</v>
      </c>
      <c r="T69" s="57">
        <f t="shared" si="21"/>
        <v>0</v>
      </c>
      <c r="U69" s="57">
        <f t="shared" si="22"/>
        <v>0</v>
      </c>
      <c r="V69" s="57">
        <f t="shared" si="23"/>
        <v>0</v>
      </c>
      <c r="W69" s="57">
        <f t="shared" si="24"/>
        <v>0</v>
      </c>
      <c r="X69" s="34" t="str">
        <f>IF('6-اطلاعات کلیه محصولات - خدمات'!$N69="جدید",'6-اطلاعات کلیه محصولات - خدمات'!$B69,"")</f>
        <v/>
      </c>
      <c r="Y69" s="34" t="str">
        <f>IF('6-اطلاعات کلیه محصولات - خدمات'!$O69="دارد",'6-اطلاعات کلیه محصولات - خدمات'!$B69,"")</f>
        <v/>
      </c>
      <c r="AC69" s="34">
        <f>IF('6-اطلاعات کلیه محصولات - خدمات'!C69="دارد",'6-اطلاعات کلیه محصولات - خدمات'!Q69,0)</f>
        <v>0</v>
      </c>
      <c r="AD69" s="34">
        <f>1403-'5-اطلاعات کلیه پرسنل'!E69:E1066</f>
        <v>1403</v>
      </c>
      <c r="AF69" s="55">
        <f>IF('5-اطلاعات کلیه پرسنل'!H69=option!$C$15,IF('5-اطلاعات کلیه پرسنل'!L69="دارد",'5-اطلاعات کلیه پرسنل'!M69/12*'5-اطلاعات کلیه پرسنل'!I69,'5-اطلاعات کلیه پرسنل'!N69/2000*'5-اطلاعات کلیه پرسنل'!I69),0)+IF('5-اطلاعات کلیه پرسنل'!J69=option!$C$15,IF('5-اطلاعات کلیه پرسنل'!L69="دارد",'5-اطلاعات کلیه پرسنل'!M69/12*'5-اطلاعات کلیه پرسنل'!K69,'5-اطلاعات کلیه پرسنل'!N69/2000*'5-اطلاعات کلیه پرسنل'!K69),0)</f>
        <v>0</v>
      </c>
      <c r="AG69" s="55">
        <f>IF('5-اطلاعات کلیه پرسنل'!H69=option!$C$11,IF('5-اطلاعات کلیه پرسنل'!L69="دارد",'5-اطلاعات کلیه پرسنل'!M69*'5-اطلاعات کلیه پرسنل'!I69/12*40,'5-اطلاعات کلیه پرسنل'!I69*'5-اطلاعات کلیه پرسنل'!N69/52),0)+IF('5-اطلاعات کلیه پرسنل'!J69=option!$C$11,IF('5-اطلاعات کلیه پرسنل'!L69="دارد",'5-اطلاعات کلیه پرسنل'!M69*'5-اطلاعات کلیه پرسنل'!K69/12*40,'5-اطلاعات کلیه پرسنل'!K69*'5-اطلاعات کلیه پرسنل'!N69/52),0)</f>
        <v>0</v>
      </c>
      <c r="AH69" s="33">
        <f>IF('5-اطلاعات کلیه پرسنل'!P69="دکتری",1,IF('5-اطلاعات کلیه پرسنل'!P69="فوق لیسانس",0.8,IF('5-اطلاعات کلیه پرسنل'!P69="لیسانس",0.6,IF('5-اطلاعات کلیه پرسنل'!P69="فوق دیپلم",0.3,IF('5-اطلاعات کلیه پرسنل'!P69="",0,0.1)))))</f>
        <v>0</v>
      </c>
      <c r="AI69" s="81">
        <f>IF('5-اطلاعات کلیه پرسنل'!L69="دارد",'5-اطلاعات کلیه پرسنل'!M69/12,'5-اطلاعات کلیه پرسنل'!N69/2000)</f>
        <v>0</v>
      </c>
      <c r="AJ69" s="80">
        <f t="shared" si="13"/>
        <v>0</v>
      </c>
    </row>
    <row r="70" spans="1:36" x14ac:dyDescent="0.45">
      <c r="A70" s="84">
        <v>68</v>
      </c>
      <c r="B70" s="57">
        <f>'6-اطلاعات کلیه محصولات - خدمات'!B70</f>
        <v>0</v>
      </c>
      <c r="C70" s="57">
        <f>'6-اطلاعات کلیه محصولات - خدمات'!D70</f>
        <v>0</v>
      </c>
      <c r="D70" s="19"/>
      <c r="E70" s="77"/>
      <c r="F70" s="77"/>
      <c r="G70" s="77"/>
      <c r="H70" s="57"/>
      <c r="I70" s="57"/>
      <c r="J70" s="57"/>
      <c r="K70" s="57"/>
      <c r="L70" s="57"/>
      <c r="M70" s="57">
        <f t="shared" si="14"/>
        <v>0</v>
      </c>
      <c r="N70" s="57" t="str">
        <f t="shared" si="15"/>
        <v>0</v>
      </c>
      <c r="O70" s="57" t="str">
        <f t="shared" si="16"/>
        <v>0</v>
      </c>
      <c r="P70" s="57" t="str">
        <f t="shared" si="17"/>
        <v>0</v>
      </c>
      <c r="Q70" s="57" t="str">
        <f t="shared" si="18"/>
        <v>0</v>
      </c>
      <c r="R70" s="57" t="str">
        <f t="shared" si="19"/>
        <v>0.2</v>
      </c>
      <c r="S70" s="86">
        <f t="shared" si="20"/>
        <v>0</v>
      </c>
      <c r="T70" s="57">
        <f t="shared" si="21"/>
        <v>0</v>
      </c>
      <c r="U70" s="57">
        <f t="shared" si="22"/>
        <v>0</v>
      </c>
      <c r="V70" s="57">
        <f t="shared" si="23"/>
        <v>0</v>
      </c>
      <c r="W70" s="57">
        <f t="shared" si="24"/>
        <v>0</v>
      </c>
      <c r="X70" s="34" t="str">
        <f>IF('6-اطلاعات کلیه محصولات - خدمات'!$N70="جدید",'6-اطلاعات کلیه محصولات - خدمات'!$B70,"")</f>
        <v/>
      </c>
      <c r="Y70" s="34" t="str">
        <f>IF('6-اطلاعات کلیه محصولات - خدمات'!$O70="دارد",'6-اطلاعات کلیه محصولات - خدمات'!$B70,"")</f>
        <v/>
      </c>
      <c r="AC70" s="34">
        <f>IF('6-اطلاعات کلیه محصولات - خدمات'!C70="دارد",'6-اطلاعات کلیه محصولات - خدمات'!Q70,0)</f>
        <v>0</v>
      </c>
      <c r="AD70" s="34">
        <f>1403-'5-اطلاعات کلیه پرسنل'!E70:E1067</f>
        <v>1403</v>
      </c>
      <c r="AF70" s="55">
        <f>IF('5-اطلاعات کلیه پرسنل'!H70=option!$C$15,IF('5-اطلاعات کلیه پرسنل'!L70="دارد",'5-اطلاعات کلیه پرسنل'!M70/12*'5-اطلاعات کلیه پرسنل'!I70,'5-اطلاعات کلیه پرسنل'!N70/2000*'5-اطلاعات کلیه پرسنل'!I70),0)+IF('5-اطلاعات کلیه پرسنل'!J70=option!$C$15,IF('5-اطلاعات کلیه پرسنل'!L70="دارد",'5-اطلاعات کلیه پرسنل'!M70/12*'5-اطلاعات کلیه پرسنل'!K70,'5-اطلاعات کلیه پرسنل'!N70/2000*'5-اطلاعات کلیه پرسنل'!K70),0)</f>
        <v>0</v>
      </c>
      <c r="AG70" s="55">
        <f>IF('5-اطلاعات کلیه پرسنل'!H70=option!$C$11,IF('5-اطلاعات کلیه پرسنل'!L70="دارد",'5-اطلاعات کلیه پرسنل'!M70*'5-اطلاعات کلیه پرسنل'!I70/12*40,'5-اطلاعات کلیه پرسنل'!I70*'5-اطلاعات کلیه پرسنل'!N70/52),0)+IF('5-اطلاعات کلیه پرسنل'!J70=option!$C$11,IF('5-اطلاعات کلیه پرسنل'!L70="دارد",'5-اطلاعات کلیه پرسنل'!M70*'5-اطلاعات کلیه پرسنل'!K70/12*40,'5-اطلاعات کلیه پرسنل'!K70*'5-اطلاعات کلیه پرسنل'!N70/52),0)</f>
        <v>0</v>
      </c>
      <c r="AH70" s="33">
        <f>IF('5-اطلاعات کلیه پرسنل'!P70="دکتری",1,IF('5-اطلاعات کلیه پرسنل'!P70="فوق لیسانس",0.8,IF('5-اطلاعات کلیه پرسنل'!P70="لیسانس",0.6,IF('5-اطلاعات کلیه پرسنل'!P70="فوق دیپلم",0.3,IF('5-اطلاعات کلیه پرسنل'!P70="",0,0.1)))))</f>
        <v>0</v>
      </c>
      <c r="AI70" s="81">
        <f>IF('5-اطلاعات کلیه پرسنل'!L70="دارد",'5-اطلاعات کلیه پرسنل'!M70/12,'5-اطلاعات کلیه پرسنل'!N70/2000)</f>
        <v>0</v>
      </c>
      <c r="AJ70" s="80">
        <f t="shared" si="13"/>
        <v>0</v>
      </c>
    </row>
    <row r="71" spans="1:36" x14ac:dyDescent="0.45">
      <c r="A71" s="84">
        <v>69</v>
      </c>
      <c r="B71" s="57">
        <f>'6-اطلاعات کلیه محصولات - خدمات'!B71</f>
        <v>0</v>
      </c>
      <c r="C71" s="57">
        <f>'6-اطلاعات کلیه محصولات - خدمات'!D71</f>
        <v>0</v>
      </c>
      <c r="D71" s="19"/>
      <c r="E71" s="77"/>
      <c r="F71" s="77"/>
      <c r="G71" s="77"/>
      <c r="H71" s="57"/>
      <c r="I71" s="57"/>
      <c r="J71" s="57"/>
      <c r="K71" s="57"/>
      <c r="L71" s="57"/>
      <c r="M71" s="57">
        <f t="shared" si="14"/>
        <v>0</v>
      </c>
      <c r="N71" s="57" t="str">
        <f t="shared" si="15"/>
        <v>0</v>
      </c>
      <c r="O71" s="57" t="str">
        <f t="shared" si="16"/>
        <v>0</v>
      </c>
      <c r="P71" s="57" t="str">
        <f t="shared" si="17"/>
        <v>0</v>
      </c>
      <c r="Q71" s="57" t="str">
        <f t="shared" si="18"/>
        <v>0</v>
      </c>
      <c r="R71" s="57" t="str">
        <f t="shared" si="19"/>
        <v>0.2</v>
      </c>
      <c r="S71" s="86">
        <f t="shared" si="20"/>
        <v>0</v>
      </c>
      <c r="T71" s="57">
        <f t="shared" si="21"/>
        <v>0</v>
      </c>
      <c r="U71" s="57">
        <f t="shared" si="22"/>
        <v>0</v>
      </c>
      <c r="V71" s="57">
        <f t="shared" si="23"/>
        <v>0</v>
      </c>
      <c r="W71" s="57">
        <f t="shared" si="24"/>
        <v>0</v>
      </c>
      <c r="X71" s="34" t="str">
        <f>IF('6-اطلاعات کلیه محصولات - خدمات'!$N71="جدید",'6-اطلاعات کلیه محصولات - خدمات'!$B71,"")</f>
        <v/>
      </c>
      <c r="Y71" s="34" t="str">
        <f>IF('6-اطلاعات کلیه محصولات - خدمات'!$O71="دارد",'6-اطلاعات کلیه محصولات - خدمات'!$B71,"")</f>
        <v/>
      </c>
      <c r="AC71" s="34">
        <f>IF('6-اطلاعات کلیه محصولات - خدمات'!C71="دارد",'6-اطلاعات کلیه محصولات - خدمات'!Q71,0)</f>
        <v>0</v>
      </c>
      <c r="AD71" s="34">
        <f>1403-'5-اطلاعات کلیه پرسنل'!E71:E1068</f>
        <v>1403</v>
      </c>
      <c r="AF71" s="55">
        <f>IF('5-اطلاعات کلیه پرسنل'!H71=option!$C$15,IF('5-اطلاعات کلیه پرسنل'!L71="دارد",'5-اطلاعات کلیه پرسنل'!M71/12*'5-اطلاعات کلیه پرسنل'!I71,'5-اطلاعات کلیه پرسنل'!N71/2000*'5-اطلاعات کلیه پرسنل'!I71),0)+IF('5-اطلاعات کلیه پرسنل'!J71=option!$C$15,IF('5-اطلاعات کلیه پرسنل'!L71="دارد",'5-اطلاعات کلیه پرسنل'!M71/12*'5-اطلاعات کلیه پرسنل'!K71,'5-اطلاعات کلیه پرسنل'!N71/2000*'5-اطلاعات کلیه پرسنل'!K71),0)</f>
        <v>0</v>
      </c>
      <c r="AG71" s="55">
        <f>IF('5-اطلاعات کلیه پرسنل'!H71=option!$C$11,IF('5-اطلاعات کلیه پرسنل'!L71="دارد",'5-اطلاعات کلیه پرسنل'!M71*'5-اطلاعات کلیه پرسنل'!I71/12*40,'5-اطلاعات کلیه پرسنل'!I71*'5-اطلاعات کلیه پرسنل'!N71/52),0)+IF('5-اطلاعات کلیه پرسنل'!J71=option!$C$11,IF('5-اطلاعات کلیه پرسنل'!L71="دارد",'5-اطلاعات کلیه پرسنل'!M71*'5-اطلاعات کلیه پرسنل'!K71/12*40,'5-اطلاعات کلیه پرسنل'!K71*'5-اطلاعات کلیه پرسنل'!N71/52),0)</f>
        <v>0</v>
      </c>
      <c r="AH71" s="33">
        <f>IF('5-اطلاعات کلیه پرسنل'!P71="دکتری",1,IF('5-اطلاعات کلیه پرسنل'!P71="فوق لیسانس",0.8,IF('5-اطلاعات کلیه پرسنل'!P71="لیسانس",0.6,IF('5-اطلاعات کلیه پرسنل'!P71="فوق دیپلم",0.3,IF('5-اطلاعات کلیه پرسنل'!P71="",0,0.1)))))</f>
        <v>0</v>
      </c>
      <c r="AI71" s="81">
        <f>IF('5-اطلاعات کلیه پرسنل'!L71="دارد",'5-اطلاعات کلیه پرسنل'!M71/12,'5-اطلاعات کلیه پرسنل'!N71/2000)</f>
        <v>0</v>
      </c>
      <c r="AJ71" s="80">
        <f t="shared" si="13"/>
        <v>0</v>
      </c>
    </row>
    <row r="72" spans="1:36" x14ac:dyDescent="0.45">
      <c r="A72" s="84">
        <v>70</v>
      </c>
      <c r="B72" s="57">
        <f>'6-اطلاعات کلیه محصولات - خدمات'!B72</f>
        <v>0</v>
      </c>
      <c r="C72" s="57">
        <f>'6-اطلاعات کلیه محصولات - خدمات'!D72</f>
        <v>0</v>
      </c>
      <c r="D72" s="19"/>
      <c r="E72" s="77"/>
      <c r="F72" s="77"/>
      <c r="G72" s="77"/>
      <c r="H72" s="57"/>
      <c r="I72" s="57"/>
      <c r="J72" s="57"/>
      <c r="K72" s="57"/>
      <c r="L72" s="57"/>
      <c r="M72" s="57">
        <f t="shared" si="14"/>
        <v>0</v>
      </c>
      <c r="N72" s="57" t="str">
        <f t="shared" si="15"/>
        <v>0</v>
      </c>
      <c r="O72" s="57" t="str">
        <f t="shared" si="16"/>
        <v>0</v>
      </c>
      <c r="P72" s="57" t="str">
        <f t="shared" si="17"/>
        <v>0</v>
      </c>
      <c r="Q72" s="57" t="str">
        <f t="shared" si="18"/>
        <v>0</v>
      </c>
      <c r="R72" s="57" t="str">
        <f t="shared" si="19"/>
        <v>0.2</v>
      </c>
      <c r="S72" s="86">
        <f t="shared" si="20"/>
        <v>0</v>
      </c>
      <c r="T72" s="57">
        <f t="shared" si="21"/>
        <v>0</v>
      </c>
      <c r="U72" s="57">
        <f t="shared" si="22"/>
        <v>0</v>
      </c>
      <c r="V72" s="57">
        <f t="shared" si="23"/>
        <v>0</v>
      </c>
      <c r="W72" s="57">
        <f t="shared" si="24"/>
        <v>0</v>
      </c>
      <c r="X72" s="34" t="str">
        <f>IF('6-اطلاعات کلیه محصولات - خدمات'!$N72="جدید",'6-اطلاعات کلیه محصولات - خدمات'!$B72,"")</f>
        <v/>
      </c>
      <c r="Y72" s="34" t="str">
        <f>IF('6-اطلاعات کلیه محصولات - خدمات'!$O72="دارد",'6-اطلاعات کلیه محصولات - خدمات'!$B72,"")</f>
        <v/>
      </c>
      <c r="AC72" s="34">
        <f>IF('6-اطلاعات کلیه محصولات - خدمات'!C72="دارد",'6-اطلاعات کلیه محصولات - خدمات'!Q72,0)</f>
        <v>0</v>
      </c>
      <c r="AD72" s="34">
        <f>1403-'5-اطلاعات کلیه پرسنل'!E72:E1069</f>
        <v>1403</v>
      </c>
      <c r="AF72" s="55">
        <f>IF('5-اطلاعات کلیه پرسنل'!H72=option!$C$15,IF('5-اطلاعات کلیه پرسنل'!L72="دارد",'5-اطلاعات کلیه پرسنل'!M72/12*'5-اطلاعات کلیه پرسنل'!I72,'5-اطلاعات کلیه پرسنل'!N72/2000*'5-اطلاعات کلیه پرسنل'!I72),0)+IF('5-اطلاعات کلیه پرسنل'!J72=option!$C$15,IF('5-اطلاعات کلیه پرسنل'!L72="دارد",'5-اطلاعات کلیه پرسنل'!M72/12*'5-اطلاعات کلیه پرسنل'!K72,'5-اطلاعات کلیه پرسنل'!N72/2000*'5-اطلاعات کلیه پرسنل'!K72),0)</f>
        <v>0</v>
      </c>
      <c r="AG72" s="55">
        <f>IF('5-اطلاعات کلیه پرسنل'!H72=option!$C$11,IF('5-اطلاعات کلیه پرسنل'!L72="دارد",'5-اطلاعات کلیه پرسنل'!M72*'5-اطلاعات کلیه پرسنل'!I72/12*40,'5-اطلاعات کلیه پرسنل'!I72*'5-اطلاعات کلیه پرسنل'!N72/52),0)+IF('5-اطلاعات کلیه پرسنل'!J72=option!$C$11,IF('5-اطلاعات کلیه پرسنل'!L72="دارد",'5-اطلاعات کلیه پرسنل'!M72*'5-اطلاعات کلیه پرسنل'!K72/12*40,'5-اطلاعات کلیه پرسنل'!K72*'5-اطلاعات کلیه پرسنل'!N72/52),0)</f>
        <v>0</v>
      </c>
      <c r="AH72" s="33">
        <f>IF('5-اطلاعات کلیه پرسنل'!P72="دکتری",1,IF('5-اطلاعات کلیه پرسنل'!P72="فوق لیسانس",0.8,IF('5-اطلاعات کلیه پرسنل'!P72="لیسانس",0.6,IF('5-اطلاعات کلیه پرسنل'!P72="فوق دیپلم",0.3,IF('5-اطلاعات کلیه پرسنل'!P72="",0,0.1)))))</f>
        <v>0</v>
      </c>
      <c r="AI72" s="81">
        <f>IF('5-اطلاعات کلیه پرسنل'!L72="دارد",'5-اطلاعات کلیه پرسنل'!M72/12,'5-اطلاعات کلیه پرسنل'!N72/2000)</f>
        <v>0</v>
      </c>
      <c r="AJ72" s="80">
        <f t="shared" si="13"/>
        <v>0</v>
      </c>
    </row>
    <row r="73" spans="1:36" x14ac:dyDescent="0.45">
      <c r="A73" s="84">
        <v>71</v>
      </c>
      <c r="B73" s="57">
        <f>'6-اطلاعات کلیه محصولات - خدمات'!B73</f>
        <v>0</v>
      </c>
      <c r="C73" s="57">
        <f>'6-اطلاعات کلیه محصولات - خدمات'!D73</f>
        <v>0</v>
      </c>
      <c r="D73" s="19"/>
      <c r="E73" s="77"/>
      <c r="F73" s="77"/>
      <c r="G73" s="77"/>
      <c r="H73" s="57"/>
      <c r="I73" s="57"/>
      <c r="J73" s="57"/>
      <c r="K73" s="57"/>
      <c r="L73" s="57"/>
      <c r="M73" s="57">
        <f t="shared" si="14"/>
        <v>0</v>
      </c>
      <c r="N73" s="57" t="str">
        <f t="shared" si="15"/>
        <v>0</v>
      </c>
      <c r="O73" s="57" t="str">
        <f t="shared" si="16"/>
        <v>0</v>
      </c>
      <c r="P73" s="57" t="str">
        <f t="shared" si="17"/>
        <v>0</v>
      </c>
      <c r="Q73" s="57" t="str">
        <f t="shared" si="18"/>
        <v>0</v>
      </c>
      <c r="R73" s="57" t="str">
        <f t="shared" si="19"/>
        <v>0.2</v>
      </c>
      <c r="S73" s="86">
        <f t="shared" si="20"/>
        <v>0</v>
      </c>
      <c r="T73" s="57">
        <f t="shared" si="21"/>
        <v>0</v>
      </c>
      <c r="U73" s="57">
        <f t="shared" si="22"/>
        <v>0</v>
      </c>
      <c r="V73" s="57">
        <f t="shared" si="23"/>
        <v>0</v>
      </c>
      <c r="W73" s="57">
        <f t="shared" si="24"/>
        <v>0</v>
      </c>
      <c r="X73" s="34" t="str">
        <f>IF('6-اطلاعات کلیه محصولات - خدمات'!$N73="جدید",'6-اطلاعات کلیه محصولات - خدمات'!$B73,"")</f>
        <v/>
      </c>
      <c r="Y73" s="34" t="str">
        <f>IF('6-اطلاعات کلیه محصولات - خدمات'!$O73="دارد",'6-اطلاعات کلیه محصولات - خدمات'!$B73,"")</f>
        <v/>
      </c>
      <c r="AC73" s="34">
        <f>IF('6-اطلاعات کلیه محصولات - خدمات'!C73="دارد",'6-اطلاعات کلیه محصولات - خدمات'!Q73,0)</f>
        <v>0</v>
      </c>
      <c r="AD73" s="34">
        <f>1403-'5-اطلاعات کلیه پرسنل'!E73:E1070</f>
        <v>1403</v>
      </c>
      <c r="AF73" s="55">
        <f>IF('5-اطلاعات کلیه پرسنل'!H73=option!$C$15,IF('5-اطلاعات کلیه پرسنل'!L73="دارد",'5-اطلاعات کلیه پرسنل'!M73/12*'5-اطلاعات کلیه پرسنل'!I73,'5-اطلاعات کلیه پرسنل'!N73/2000*'5-اطلاعات کلیه پرسنل'!I73),0)+IF('5-اطلاعات کلیه پرسنل'!J73=option!$C$15,IF('5-اطلاعات کلیه پرسنل'!L73="دارد",'5-اطلاعات کلیه پرسنل'!M73/12*'5-اطلاعات کلیه پرسنل'!K73,'5-اطلاعات کلیه پرسنل'!N73/2000*'5-اطلاعات کلیه پرسنل'!K73),0)</f>
        <v>0</v>
      </c>
      <c r="AG73" s="55">
        <f>IF('5-اطلاعات کلیه پرسنل'!H73=option!$C$11,IF('5-اطلاعات کلیه پرسنل'!L73="دارد",'5-اطلاعات کلیه پرسنل'!M73*'5-اطلاعات کلیه پرسنل'!I73/12*40,'5-اطلاعات کلیه پرسنل'!I73*'5-اطلاعات کلیه پرسنل'!N73/52),0)+IF('5-اطلاعات کلیه پرسنل'!J73=option!$C$11,IF('5-اطلاعات کلیه پرسنل'!L73="دارد",'5-اطلاعات کلیه پرسنل'!M73*'5-اطلاعات کلیه پرسنل'!K73/12*40,'5-اطلاعات کلیه پرسنل'!K73*'5-اطلاعات کلیه پرسنل'!N73/52),0)</f>
        <v>0</v>
      </c>
      <c r="AH73" s="33">
        <f>IF('5-اطلاعات کلیه پرسنل'!P73="دکتری",1,IF('5-اطلاعات کلیه پرسنل'!P73="فوق لیسانس",0.8,IF('5-اطلاعات کلیه پرسنل'!P73="لیسانس",0.6,IF('5-اطلاعات کلیه پرسنل'!P73="فوق دیپلم",0.3,IF('5-اطلاعات کلیه پرسنل'!P73="",0,0.1)))))</f>
        <v>0</v>
      </c>
      <c r="AI73" s="81">
        <f>IF('5-اطلاعات کلیه پرسنل'!L73="دارد",'5-اطلاعات کلیه پرسنل'!M73/12,'5-اطلاعات کلیه پرسنل'!N73/2000)</f>
        <v>0</v>
      </c>
      <c r="AJ73" s="80">
        <f t="shared" si="13"/>
        <v>0</v>
      </c>
    </row>
    <row r="74" spans="1:36" x14ac:dyDescent="0.45">
      <c r="A74" s="84">
        <v>72</v>
      </c>
      <c r="B74" s="57">
        <f>'6-اطلاعات کلیه محصولات - خدمات'!B74</f>
        <v>0</v>
      </c>
      <c r="C74" s="57">
        <f>'6-اطلاعات کلیه محصولات - خدمات'!D74</f>
        <v>0</v>
      </c>
      <c r="D74" s="19"/>
      <c r="E74" s="77"/>
      <c r="F74" s="77"/>
      <c r="G74" s="77"/>
      <c r="H74" s="57"/>
      <c r="I74" s="57"/>
      <c r="J74" s="57"/>
      <c r="K74" s="57"/>
      <c r="L74" s="57"/>
      <c r="M74" s="57">
        <f t="shared" si="14"/>
        <v>0</v>
      </c>
      <c r="N74" s="57" t="str">
        <f t="shared" si="15"/>
        <v>0</v>
      </c>
      <c r="O74" s="57" t="str">
        <f t="shared" si="16"/>
        <v>0</v>
      </c>
      <c r="P74" s="57" t="str">
        <f t="shared" si="17"/>
        <v>0</v>
      </c>
      <c r="Q74" s="57" t="str">
        <f t="shared" si="18"/>
        <v>0</v>
      </c>
      <c r="R74" s="57" t="str">
        <f t="shared" si="19"/>
        <v>0.2</v>
      </c>
      <c r="S74" s="86">
        <f t="shared" si="20"/>
        <v>0</v>
      </c>
      <c r="T74" s="57">
        <f t="shared" si="21"/>
        <v>0</v>
      </c>
      <c r="U74" s="57">
        <f t="shared" si="22"/>
        <v>0</v>
      </c>
      <c r="V74" s="57">
        <f t="shared" si="23"/>
        <v>0</v>
      </c>
      <c r="W74" s="57">
        <f t="shared" si="24"/>
        <v>0</v>
      </c>
      <c r="X74" s="34" t="str">
        <f>IF('6-اطلاعات کلیه محصولات - خدمات'!$N74="جدید",'6-اطلاعات کلیه محصولات - خدمات'!$B74,"")</f>
        <v/>
      </c>
      <c r="Y74" s="34" t="str">
        <f>IF('6-اطلاعات کلیه محصولات - خدمات'!$O74="دارد",'6-اطلاعات کلیه محصولات - خدمات'!$B74,"")</f>
        <v/>
      </c>
      <c r="AC74" s="34">
        <f>IF('6-اطلاعات کلیه محصولات - خدمات'!C74="دارد",'6-اطلاعات کلیه محصولات - خدمات'!Q74,0)</f>
        <v>0</v>
      </c>
      <c r="AD74" s="34">
        <f>1403-'5-اطلاعات کلیه پرسنل'!E74:E1071</f>
        <v>1403</v>
      </c>
      <c r="AF74" s="55">
        <f>IF('5-اطلاعات کلیه پرسنل'!H74=option!$C$15,IF('5-اطلاعات کلیه پرسنل'!L74="دارد",'5-اطلاعات کلیه پرسنل'!M74/12*'5-اطلاعات کلیه پرسنل'!I74,'5-اطلاعات کلیه پرسنل'!N74/2000*'5-اطلاعات کلیه پرسنل'!I74),0)+IF('5-اطلاعات کلیه پرسنل'!J74=option!$C$15,IF('5-اطلاعات کلیه پرسنل'!L74="دارد",'5-اطلاعات کلیه پرسنل'!M74/12*'5-اطلاعات کلیه پرسنل'!K74,'5-اطلاعات کلیه پرسنل'!N74/2000*'5-اطلاعات کلیه پرسنل'!K74),0)</f>
        <v>0</v>
      </c>
      <c r="AG74" s="55">
        <f>IF('5-اطلاعات کلیه پرسنل'!H74=option!$C$11,IF('5-اطلاعات کلیه پرسنل'!L74="دارد",'5-اطلاعات کلیه پرسنل'!M74*'5-اطلاعات کلیه پرسنل'!I74/12*40,'5-اطلاعات کلیه پرسنل'!I74*'5-اطلاعات کلیه پرسنل'!N74/52),0)+IF('5-اطلاعات کلیه پرسنل'!J74=option!$C$11,IF('5-اطلاعات کلیه پرسنل'!L74="دارد",'5-اطلاعات کلیه پرسنل'!M74*'5-اطلاعات کلیه پرسنل'!K74/12*40,'5-اطلاعات کلیه پرسنل'!K74*'5-اطلاعات کلیه پرسنل'!N74/52),0)</f>
        <v>0</v>
      </c>
      <c r="AH74" s="33">
        <f>IF('5-اطلاعات کلیه پرسنل'!P74="دکتری",1,IF('5-اطلاعات کلیه پرسنل'!P74="فوق لیسانس",0.8,IF('5-اطلاعات کلیه پرسنل'!P74="لیسانس",0.6,IF('5-اطلاعات کلیه پرسنل'!P74="فوق دیپلم",0.3,IF('5-اطلاعات کلیه پرسنل'!P74="",0,0.1)))))</f>
        <v>0</v>
      </c>
      <c r="AI74" s="81">
        <f>IF('5-اطلاعات کلیه پرسنل'!L74="دارد",'5-اطلاعات کلیه پرسنل'!M74/12,'5-اطلاعات کلیه پرسنل'!N74/2000)</f>
        <v>0</v>
      </c>
      <c r="AJ74" s="80">
        <f t="shared" si="13"/>
        <v>0</v>
      </c>
    </row>
    <row r="75" spans="1:36" x14ac:dyDescent="0.45">
      <c r="A75" s="84">
        <v>73</v>
      </c>
      <c r="B75" s="57">
        <f>'6-اطلاعات کلیه محصولات - خدمات'!B75</f>
        <v>0</v>
      </c>
      <c r="C75" s="57">
        <f>'6-اطلاعات کلیه محصولات - خدمات'!D75</f>
        <v>0</v>
      </c>
      <c r="D75" s="19"/>
      <c r="E75" s="77"/>
      <c r="F75" s="77"/>
      <c r="G75" s="77"/>
      <c r="H75" s="57"/>
      <c r="I75" s="57"/>
      <c r="J75" s="57"/>
      <c r="K75" s="57"/>
      <c r="L75" s="57"/>
      <c r="M75" s="57">
        <f t="shared" si="14"/>
        <v>0</v>
      </c>
      <c r="N75" s="57" t="str">
        <f t="shared" si="15"/>
        <v>0</v>
      </c>
      <c r="O75" s="57" t="str">
        <f t="shared" si="16"/>
        <v>0</v>
      </c>
      <c r="P75" s="57" t="str">
        <f t="shared" si="17"/>
        <v>0</v>
      </c>
      <c r="Q75" s="57" t="str">
        <f t="shared" si="18"/>
        <v>0</v>
      </c>
      <c r="R75" s="57" t="str">
        <f t="shared" si="19"/>
        <v>0.2</v>
      </c>
      <c r="S75" s="86">
        <f t="shared" si="20"/>
        <v>0</v>
      </c>
      <c r="T75" s="57">
        <f t="shared" si="21"/>
        <v>0</v>
      </c>
      <c r="U75" s="57">
        <f t="shared" si="22"/>
        <v>0</v>
      </c>
      <c r="V75" s="57">
        <f t="shared" si="23"/>
        <v>0</v>
      </c>
      <c r="W75" s="57">
        <f t="shared" si="24"/>
        <v>0</v>
      </c>
      <c r="X75" s="34" t="str">
        <f>IF('6-اطلاعات کلیه محصولات - خدمات'!$N75="جدید",'6-اطلاعات کلیه محصولات - خدمات'!$B75,"")</f>
        <v/>
      </c>
      <c r="Y75" s="34" t="str">
        <f>IF('6-اطلاعات کلیه محصولات - خدمات'!$O75="دارد",'6-اطلاعات کلیه محصولات - خدمات'!$B75,"")</f>
        <v/>
      </c>
      <c r="AC75" s="34">
        <f>IF('6-اطلاعات کلیه محصولات - خدمات'!C75="دارد",'6-اطلاعات کلیه محصولات - خدمات'!Q75,0)</f>
        <v>0</v>
      </c>
      <c r="AD75" s="34">
        <f>1403-'5-اطلاعات کلیه پرسنل'!E75:E1072</f>
        <v>1403</v>
      </c>
      <c r="AF75" s="55">
        <f>IF('5-اطلاعات کلیه پرسنل'!H75=option!$C$15,IF('5-اطلاعات کلیه پرسنل'!L75="دارد",'5-اطلاعات کلیه پرسنل'!M75/12*'5-اطلاعات کلیه پرسنل'!I75,'5-اطلاعات کلیه پرسنل'!N75/2000*'5-اطلاعات کلیه پرسنل'!I75),0)+IF('5-اطلاعات کلیه پرسنل'!J75=option!$C$15,IF('5-اطلاعات کلیه پرسنل'!L75="دارد",'5-اطلاعات کلیه پرسنل'!M75/12*'5-اطلاعات کلیه پرسنل'!K75,'5-اطلاعات کلیه پرسنل'!N75/2000*'5-اطلاعات کلیه پرسنل'!K75),0)</f>
        <v>0</v>
      </c>
      <c r="AG75" s="55">
        <f>IF('5-اطلاعات کلیه پرسنل'!H75=option!$C$11,IF('5-اطلاعات کلیه پرسنل'!L75="دارد",'5-اطلاعات کلیه پرسنل'!M75*'5-اطلاعات کلیه پرسنل'!I75/12*40,'5-اطلاعات کلیه پرسنل'!I75*'5-اطلاعات کلیه پرسنل'!N75/52),0)+IF('5-اطلاعات کلیه پرسنل'!J75=option!$C$11,IF('5-اطلاعات کلیه پرسنل'!L75="دارد",'5-اطلاعات کلیه پرسنل'!M75*'5-اطلاعات کلیه پرسنل'!K75/12*40,'5-اطلاعات کلیه پرسنل'!K75*'5-اطلاعات کلیه پرسنل'!N75/52),0)</f>
        <v>0</v>
      </c>
      <c r="AH75" s="33">
        <f>IF('5-اطلاعات کلیه پرسنل'!P75="دکتری",1,IF('5-اطلاعات کلیه پرسنل'!P75="فوق لیسانس",0.8,IF('5-اطلاعات کلیه پرسنل'!P75="لیسانس",0.6,IF('5-اطلاعات کلیه پرسنل'!P75="فوق دیپلم",0.3,IF('5-اطلاعات کلیه پرسنل'!P75="",0,0.1)))))</f>
        <v>0</v>
      </c>
      <c r="AI75" s="81">
        <f>IF('5-اطلاعات کلیه پرسنل'!L75="دارد",'5-اطلاعات کلیه پرسنل'!M75/12,'5-اطلاعات کلیه پرسنل'!N75/2000)</f>
        <v>0</v>
      </c>
      <c r="AJ75" s="80">
        <f t="shared" si="13"/>
        <v>0</v>
      </c>
    </row>
    <row r="76" spans="1:36" x14ac:dyDescent="0.45">
      <c r="A76" s="84">
        <v>74</v>
      </c>
      <c r="B76" s="57">
        <f>'6-اطلاعات کلیه محصولات - خدمات'!B76</f>
        <v>0</v>
      </c>
      <c r="C76" s="57">
        <f>'6-اطلاعات کلیه محصولات - خدمات'!D76</f>
        <v>0</v>
      </c>
      <c r="D76" s="19"/>
      <c r="E76" s="77"/>
      <c r="F76" s="77"/>
      <c r="G76" s="77"/>
      <c r="H76" s="57"/>
      <c r="I76" s="57"/>
      <c r="J76" s="57"/>
      <c r="K76" s="57"/>
      <c r="L76" s="57"/>
      <c r="M76" s="57">
        <f t="shared" si="14"/>
        <v>0</v>
      </c>
      <c r="N76" s="57" t="str">
        <f t="shared" si="15"/>
        <v>0</v>
      </c>
      <c r="O76" s="57" t="str">
        <f t="shared" si="16"/>
        <v>0</v>
      </c>
      <c r="P76" s="57" t="str">
        <f t="shared" si="17"/>
        <v>0</v>
      </c>
      <c r="Q76" s="57" t="str">
        <f t="shared" si="18"/>
        <v>0</v>
      </c>
      <c r="R76" s="57" t="str">
        <f t="shared" si="19"/>
        <v>0.2</v>
      </c>
      <c r="S76" s="86">
        <f t="shared" si="20"/>
        <v>0</v>
      </c>
      <c r="T76" s="57">
        <f t="shared" si="21"/>
        <v>0</v>
      </c>
      <c r="U76" s="57">
        <f t="shared" si="22"/>
        <v>0</v>
      </c>
      <c r="V76" s="57">
        <f t="shared" si="23"/>
        <v>0</v>
      </c>
      <c r="W76" s="57">
        <f t="shared" si="24"/>
        <v>0</v>
      </c>
      <c r="X76" s="34" t="str">
        <f>IF('6-اطلاعات کلیه محصولات - خدمات'!$N76="جدید",'6-اطلاعات کلیه محصولات - خدمات'!$B76,"")</f>
        <v/>
      </c>
      <c r="Y76" s="34" t="str">
        <f>IF('6-اطلاعات کلیه محصولات - خدمات'!$O76="دارد",'6-اطلاعات کلیه محصولات - خدمات'!$B76,"")</f>
        <v/>
      </c>
      <c r="AC76" s="34">
        <f>IF('6-اطلاعات کلیه محصولات - خدمات'!C76="دارد",'6-اطلاعات کلیه محصولات - خدمات'!Q76,0)</f>
        <v>0</v>
      </c>
      <c r="AD76" s="34">
        <f>1403-'5-اطلاعات کلیه پرسنل'!E76:E1073</f>
        <v>1403</v>
      </c>
      <c r="AF76" s="55">
        <f>IF('5-اطلاعات کلیه پرسنل'!H76=option!$C$15,IF('5-اطلاعات کلیه پرسنل'!L76="دارد",'5-اطلاعات کلیه پرسنل'!M76/12*'5-اطلاعات کلیه پرسنل'!I76,'5-اطلاعات کلیه پرسنل'!N76/2000*'5-اطلاعات کلیه پرسنل'!I76),0)+IF('5-اطلاعات کلیه پرسنل'!J76=option!$C$15,IF('5-اطلاعات کلیه پرسنل'!L76="دارد",'5-اطلاعات کلیه پرسنل'!M76/12*'5-اطلاعات کلیه پرسنل'!K76,'5-اطلاعات کلیه پرسنل'!N76/2000*'5-اطلاعات کلیه پرسنل'!K76),0)</f>
        <v>0</v>
      </c>
      <c r="AG76" s="55">
        <f>IF('5-اطلاعات کلیه پرسنل'!H76=option!$C$11,IF('5-اطلاعات کلیه پرسنل'!L76="دارد",'5-اطلاعات کلیه پرسنل'!M76*'5-اطلاعات کلیه پرسنل'!I76/12*40,'5-اطلاعات کلیه پرسنل'!I76*'5-اطلاعات کلیه پرسنل'!N76/52),0)+IF('5-اطلاعات کلیه پرسنل'!J76=option!$C$11,IF('5-اطلاعات کلیه پرسنل'!L76="دارد",'5-اطلاعات کلیه پرسنل'!M76*'5-اطلاعات کلیه پرسنل'!K76/12*40,'5-اطلاعات کلیه پرسنل'!K76*'5-اطلاعات کلیه پرسنل'!N76/52),0)</f>
        <v>0</v>
      </c>
      <c r="AH76" s="33">
        <f>IF('5-اطلاعات کلیه پرسنل'!P76="دکتری",1,IF('5-اطلاعات کلیه پرسنل'!P76="فوق لیسانس",0.8,IF('5-اطلاعات کلیه پرسنل'!P76="لیسانس",0.6,IF('5-اطلاعات کلیه پرسنل'!P76="فوق دیپلم",0.3,IF('5-اطلاعات کلیه پرسنل'!P76="",0,0.1)))))</f>
        <v>0</v>
      </c>
      <c r="AI76" s="81">
        <f>IF('5-اطلاعات کلیه پرسنل'!L76="دارد",'5-اطلاعات کلیه پرسنل'!M76/12,'5-اطلاعات کلیه پرسنل'!N76/2000)</f>
        <v>0</v>
      </c>
      <c r="AJ76" s="80">
        <f t="shared" si="13"/>
        <v>0</v>
      </c>
    </row>
    <row r="77" spans="1:36" x14ac:dyDescent="0.45">
      <c r="A77" s="84">
        <v>75</v>
      </c>
      <c r="B77" s="57">
        <f>'6-اطلاعات کلیه محصولات - خدمات'!B77</f>
        <v>0</v>
      </c>
      <c r="C77" s="57">
        <f>'6-اطلاعات کلیه محصولات - خدمات'!D77</f>
        <v>0</v>
      </c>
      <c r="D77" s="19"/>
      <c r="E77" s="77"/>
      <c r="F77" s="77"/>
      <c r="G77" s="77"/>
      <c r="H77" s="57"/>
      <c r="I77" s="57"/>
      <c r="J77" s="57"/>
      <c r="K77" s="57"/>
      <c r="L77" s="57"/>
      <c r="M77" s="57">
        <f t="shared" si="14"/>
        <v>0</v>
      </c>
      <c r="N77" s="57" t="str">
        <f t="shared" si="15"/>
        <v>0</v>
      </c>
      <c r="O77" s="57" t="str">
        <f t="shared" si="16"/>
        <v>0</v>
      </c>
      <c r="P77" s="57" t="str">
        <f t="shared" si="17"/>
        <v>0</v>
      </c>
      <c r="Q77" s="57" t="str">
        <f t="shared" si="18"/>
        <v>0</v>
      </c>
      <c r="R77" s="57" t="str">
        <f t="shared" si="19"/>
        <v>0.2</v>
      </c>
      <c r="S77" s="86">
        <f t="shared" si="20"/>
        <v>0</v>
      </c>
      <c r="T77" s="57">
        <f t="shared" si="21"/>
        <v>0</v>
      </c>
      <c r="U77" s="57">
        <f t="shared" si="22"/>
        <v>0</v>
      </c>
      <c r="V77" s="57">
        <f t="shared" si="23"/>
        <v>0</v>
      </c>
      <c r="W77" s="57">
        <f t="shared" si="24"/>
        <v>0</v>
      </c>
      <c r="X77" s="34" t="str">
        <f>IF('6-اطلاعات کلیه محصولات - خدمات'!$N77="جدید",'6-اطلاعات کلیه محصولات - خدمات'!$B77,"")</f>
        <v/>
      </c>
      <c r="Y77" s="34" t="str">
        <f>IF('6-اطلاعات کلیه محصولات - خدمات'!$O77="دارد",'6-اطلاعات کلیه محصولات - خدمات'!$B77,"")</f>
        <v/>
      </c>
      <c r="AC77" s="34">
        <f>IF('6-اطلاعات کلیه محصولات - خدمات'!C77="دارد",'6-اطلاعات کلیه محصولات - خدمات'!Q77,0)</f>
        <v>0</v>
      </c>
      <c r="AD77" s="34">
        <f>1403-'5-اطلاعات کلیه پرسنل'!E77:E1074</f>
        <v>1403</v>
      </c>
      <c r="AF77" s="55">
        <f>IF('5-اطلاعات کلیه پرسنل'!H77=option!$C$15,IF('5-اطلاعات کلیه پرسنل'!L77="دارد",'5-اطلاعات کلیه پرسنل'!M77/12*'5-اطلاعات کلیه پرسنل'!I77,'5-اطلاعات کلیه پرسنل'!N77/2000*'5-اطلاعات کلیه پرسنل'!I77),0)+IF('5-اطلاعات کلیه پرسنل'!J77=option!$C$15,IF('5-اطلاعات کلیه پرسنل'!L77="دارد",'5-اطلاعات کلیه پرسنل'!M77/12*'5-اطلاعات کلیه پرسنل'!K77,'5-اطلاعات کلیه پرسنل'!N77/2000*'5-اطلاعات کلیه پرسنل'!K77),0)</f>
        <v>0</v>
      </c>
      <c r="AG77" s="55">
        <f>IF('5-اطلاعات کلیه پرسنل'!H77=option!$C$11,IF('5-اطلاعات کلیه پرسنل'!L77="دارد",'5-اطلاعات کلیه پرسنل'!M77*'5-اطلاعات کلیه پرسنل'!I77/12*40,'5-اطلاعات کلیه پرسنل'!I77*'5-اطلاعات کلیه پرسنل'!N77/52),0)+IF('5-اطلاعات کلیه پرسنل'!J77=option!$C$11,IF('5-اطلاعات کلیه پرسنل'!L77="دارد",'5-اطلاعات کلیه پرسنل'!M77*'5-اطلاعات کلیه پرسنل'!K77/12*40,'5-اطلاعات کلیه پرسنل'!K77*'5-اطلاعات کلیه پرسنل'!N77/52),0)</f>
        <v>0</v>
      </c>
      <c r="AH77" s="33">
        <f>IF('5-اطلاعات کلیه پرسنل'!P77="دکتری",1,IF('5-اطلاعات کلیه پرسنل'!P77="فوق لیسانس",0.8,IF('5-اطلاعات کلیه پرسنل'!P77="لیسانس",0.6,IF('5-اطلاعات کلیه پرسنل'!P77="فوق دیپلم",0.3,IF('5-اطلاعات کلیه پرسنل'!P77="",0,0.1)))))</f>
        <v>0</v>
      </c>
      <c r="AI77" s="81">
        <f>IF('5-اطلاعات کلیه پرسنل'!L77="دارد",'5-اطلاعات کلیه پرسنل'!M77/12,'5-اطلاعات کلیه پرسنل'!N77/2000)</f>
        <v>0</v>
      </c>
      <c r="AJ77" s="80">
        <f t="shared" si="13"/>
        <v>0</v>
      </c>
    </row>
    <row r="78" spans="1:36" x14ac:dyDescent="0.45">
      <c r="A78" s="84">
        <v>76</v>
      </c>
      <c r="B78" s="57">
        <f>'6-اطلاعات کلیه محصولات - خدمات'!B78</f>
        <v>0</v>
      </c>
      <c r="C78" s="57">
        <f>'6-اطلاعات کلیه محصولات - خدمات'!D78</f>
        <v>0</v>
      </c>
      <c r="D78" s="19"/>
      <c r="E78" s="77"/>
      <c r="F78" s="77"/>
      <c r="G78" s="77"/>
      <c r="H78" s="57"/>
      <c r="I78" s="57"/>
      <c r="J78" s="57"/>
      <c r="K78" s="57"/>
      <c r="L78" s="57"/>
      <c r="M78" s="57">
        <f t="shared" si="14"/>
        <v>0</v>
      </c>
      <c r="N78" s="57" t="str">
        <f t="shared" si="15"/>
        <v>0</v>
      </c>
      <c r="O78" s="57" t="str">
        <f t="shared" si="16"/>
        <v>0</v>
      </c>
      <c r="P78" s="57" t="str">
        <f t="shared" si="17"/>
        <v>0</v>
      </c>
      <c r="Q78" s="57" t="str">
        <f t="shared" si="18"/>
        <v>0</v>
      </c>
      <c r="R78" s="57" t="str">
        <f t="shared" si="19"/>
        <v>0.2</v>
      </c>
      <c r="S78" s="86">
        <f t="shared" si="20"/>
        <v>0</v>
      </c>
      <c r="T78" s="57">
        <f t="shared" si="21"/>
        <v>0</v>
      </c>
      <c r="U78" s="57">
        <f t="shared" si="22"/>
        <v>0</v>
      </c>
      <c r="V78" s="57">
        <f t="shared" si="23"/>
        <v>0</v>
      </c>
      <c r="W78" s="57">
        <f t="shared" si="24"/>
        <v>0</v>
      </c>
      <c r="X78" s="34" t="str">
        <f>IF('6-اطلاعات کلیه محصولات - خدمات'!$N78="جدید",'6-اطلاعات کلیه محصولات - خدمات'!$B78,"")</f>
        <v/>
      </c>
      <c r="Y78" s="34" t="str">
        <f>IF('6-اطلاعات کلیه محصولات - خدمات'!$O78="دارد",'6-اطلاعات کلیه محصولات - خدمات'!$B78,"")</f>
        <v/>
      </c>
      <c r="AC78" s="34">
        <f>IF('6-اطلاعات کلیه محصولات - خدمات'!C78="دارد",'6-اطلاعات کلیه محصولات - خدمات'!Q78,0)</f>
        <v>0</v>
      </c>
      <c r="AD78" s="34">
        <f>1403-'5-اطلاعات کلیه پرسنل'!E78:E1075</f>
        <v>1403</v>
      </c>
      <c r="AF78" s="55">
        <f>IF('5-اطلاعات کلیه پرسنل'!H78=option!$C$15,IF('5-اطلاعات کلیه پرسنل'!L78="دارد",'5-اطلاعات کلیه پرسنل'!M78/12*'5-اطلاعات کلیه پرسنل'!I78,'5-اطلاعات کلیه پرسنل'!N78/2000*'5-اطلاعات کلیه پرسنل'!I78),0)+IF('5-اطلاعات کلیه پرسنل'!J78=option!$C$15,IF('5-اطلاعات کلیه پرسنل'!L78="دارد",'5-اطلاعات کلیه پرسنل'!M78/12*'5-اطلاعات کلیه پرسنل'!K78,'5-اطلاعات کلیه پرسنل'!N78/2000*'5-اطلاعات کلیه پرسنل'!K78),0)</f>
        <v>0</v>
      </c>
      <c r="AG78" s="55">
        <f>IF('5-اطلاعات کلیه پرسنل'!H78=option!$C$11,IF('5-اطلاعات کلیه پرسنل'!L78="دارد",'5-اطلاعات کلیه پرسنل'!M78*'5-اطلاعات کلیه پرسنل'!I78/12*40,'5-اطلاعات کلیه پرسنل'!I78*'5-اطلاعات کلیه پرسنل'!N78/52),0)+IF('5-اطلاعات کلیه پرسنل'!J78=option!$C$11,IF('5-اطلاعات کلیه پرسنل'!L78="دارد",'5-اطلاعات کلیه پرسنل'!M78*'5-اطلاعات کلیه پرسنل'!K78/12*40,'5-اطلاعات کلیه پرسنل'!K78*'5-اطلاعات کلیه پرسنل'!N78/52),0)</f>
        <v>0</v>
      </c>
      <c r="AH78" s="33">
        <f>IF('5-اطلاعات کلیه پرسنل'!P78="دکتری",1,IF('5-اطلاعات کلیه پرسنل'!P78="فوق لیسانس",0.8,IF('5-اطلاعات کلیه پرسنل'!P78="لیسانس",0.6,IF('5-اطلاعات کلیه پرسنل'!P78="فوق دیپلم",0.3,IF('5-اطلاعات کلیه پرسنل'!P78="",0,0.1)))))</f>
        <v>0</v>
      </c>
      <c r="AI78" s="81">
        <f>IF('5-اطلاعات کلیه پرسنل'!L78="دارد",'5-اطلاعات کلیه پرسنل'!M78/12,'5-اطلاعات کلیه پرسنل'!N78/2000)</f>
        <v>0</v>
      </c>
      <c r="AJ78" s="80">
        <f t="shared" si="13"/>
        <v>0</v>
      </c>
    </row>
    <row r="79" spans="1:36" x14ac:dyDescent="0.45">
      <c r="A79" s="84">
        <v>77</v>
      </c>
      <c r="B79" s="57">
        <f>'6-اطلاعات کلیه محصولات - خدمات'!B79</f>
        <v>0</v>
      </c>
      <c r="C79" s="57">
        <f>'6-اطلاعات کلیه محصولات - خدمات'!D79</f>
        <v>0</v>
      </c>
      <c r="D79" s="19"/>
      <c r="E79" s="77"/>
      <c r="F79" s="77"/>
      <c r="G79" s="77"/>
      <c r="H79" s="57"/>
      <c r="I79" s="57"/>
      <c r="J79" s="57"/>
      <c r="K79" s="57"/>
      <c r="L79" s="57"/>
      <c r="M79" s="57">
        <f t="shared" si="14"/>
        <v>0</v>
      </c>
      <c r="N79" s="57" t="str">
        <f t="shared" si="15"/>
        <v>0</v>
      </c>
      <c r="O79" s="57" t="str">
        <f t="shared" si="16"/>
        <v>0</v>
      </c>
      <c r="P79" s="57" t="str">
        <f t="shared" si="17"/>
        <v>0</v>
      </c>
      <c r="Q79" s="57" t="str">
        <f t="shared" si="18"/>
        <v>0</v>
      </c>
      <c r="R79" s="57" t="str">
        <f t="shared" si="19"/>
        <v>0.2</v>
      </c>
      <c r="S79" s="86">
        <f t="shared" si="20"/>
        <v>0</v>
      </c>
      <c r="T79" s="57">
        <f t="shared" si="21"/>
        <v>0</v>
      </c>
      <c r="U79" s="57">
        <f t="shared" si="22"/>
        <v>0</v>
      </c>
      <c r="V79" s="57">
        <f t="shared" si="23"/>
        <v>0</v>
      </c>
      <c r="W79" s="57">
        <f t="shared" si="24"/>
        <v>0</v>
      </c>
      <c r="X79" s="34" t="str">
        <f>IF('6-اطلاعات کلیه محصولات - خدمات'!$N79="جدید",'6-اطلاعات کلیه محصولات - خدمات'!$B79,"")</f>
        <v/>
      </c>
      <c r="Y79" s="34" t="str">
        <f>IF('6-اطلاعات کلیه محصولات - خدمات'!$O79="دارد",'6-اطلاعات کلیه محصولات - خدمات'!$B79,"")</f>
        <v/>
      </c>
      <c r="AC79" s="34">
        <f>IF('6-اطلاعات کلیه محصولات - خدمات'!C79="دارد",'6-اطلاعات کلیه محصولات - خدمات'!Q79,0)</f>
        <v>0</v>
      </c>
      <c r="AD79" s="34">
        <f>1403-'5-اطلاعات کلیه پرسنل'!E79:E1076</f>
        <v>1403</v>
      </c>
      <c r="AF79" s="55">
        <f>IF('5-اطلاعات کلیه پرسنل'!H79=option!$C$15,IF('5-اطلاعات کلیه پرسنل'!L79="دارد",'5-اطلاعات کلیه پرسنل'!M79/12*'5-اطلاعات کلیه پرسنل'!I79,'5-اطلاعات کلیه پرسنل'!N79/2000*'5-اطلاعات کلیه پرسنل'!I79),0)+IF('5-اطلاعات کلیه پرسنل'!J79=option!$C$15,IF('5-اطلاعات کلیه پرسنل'!L79="دارد",'5-اطلاعات کلیه پرسنل'!M79/12*'5-اطلاعات کلیه پرسنل'!K79,'5-اطلاعات کلیه پرسنل'!N79/2000*'5-اطلاعات کلیه پرسنل'!K79),0)</f>
        <v>0</v>
      </c>
      <c r="AG79" s="55">
        <f>IF('5-اطلاعات کلیه پرسنل'!H79=option!$C$11,IF('5-اطلاعات کلیه پرسنل'!L79="دارد",'5-اطلاعات کلیه پرسنل'!M79*'5-اطلاعات کلیه پرسنل'!I79/12*40,'5-اطلاعات کلیه پرسنل'!I79*'5-اطلاعات کلیه پرسنل'!N79/52),0)+IF('5-اطلاعات کلیه پرسنل'!J79=option!$C$11,IF('5-اطلاعات کلیه پرسنل'!L79="دارد",'5-اطلاعات کلیه پرسنل'!M79*'5-اطلاعات کلیه پرسنل'!K79/12*40,'5-اطلاعات کلیه پرسنل'!K79*'5-اطلاعات کلیه پرسنل'!N79/52),0)</f>
        <v>0</v>
      </c>
      <c r="AH79" s="33">
        <f>IF('5-اطلاعات کلیه پرسنل'!P79="دکتری",1,IF('5-اطلاعات کلیه پرسنل'!P79="فوق لیسانس",0.8,IF('5-اطلاعات کلیه پرسنل'!P79="لیسانس",0.6,IF('5-اطلاعات کلیه پرسنل'!P79="فوق دیپلم",0.3,IF('5-اطلاعات کلیه پرسنل'!P79="",0,0.1)))))</f>
        <v>0</v>
      </c>
      <c r="AI79" s="81">
        <f>IF('5-اطلاعات کلیه پرسنل'!L79="دارد",'5-اطلاعات کلیه پرسنل'!M79/12,'5-اطلاعات کلیه پرسنل'!N79/2000)</f>
        <v>0</v>
      </c>
      <c r="AJ79" s="80">
        <f t="shared" si="13"/>
        <v>0</v>
      </c>
    </row>
    <row r="80" spans="1:36" x14ac:dyDescent="0.45">
      <c r="A80" s="84">
        <v>78</v>
      </c>
      <c r="B80" s="57">
        <f>'6-اطلاعات کلیه محصولات - خدمات'!B80</f>
        <v>0</v>
      </c>
      <c r="C80" s="57">
        <f>'6-اطلاعات کلیه محصولات - خدمات'!D80</f>
        <v>0</v>
      </c>
      <c r="D80" s="19"/>
      <c r="E80" s="77"/>
      <c r="F80" s="77"/>
      <c r="G80" s="77"/>
      <c r="H80" s="57"/>
      <c r="I80" s="57"/>
      <c r="J80" s="57"/>
      <c r="K80" s="57"/>
      <c r="L80" s="57"/>
      <c r="M80" s="57">
        <f t="shared" si="14"/>
        <v>0</v>
      </c>
      <c r="N80" s="57" t="str">
        <f t="shared" si="15"/>
        <v>0</v>
      </c>
      <c r="O80" s="57" t="str">
        <f t="shared" si="16"/>
        <v>0</v>
      </c>
      <c r="P80" s="57" t="str">
        <f t="shared" si="17"/>
        <v>0</v>
      </c>
      <c r="Q80" s="57" t="str">
        <f t="shared" si="18"/>
        <v>0</v>
      </c>
      <c r="R80" s="57" t="str">
        <f t="shared" si="19"/>
        <v>0.2</v>
      </c>
      <c r="S80" s="86">
        <f t="shared" si="20"/>
        <v>0</v>
      </c>
      <c r="T80" s="57">
        <f t="shared" si="21"/>
        <v>0</v>
      </c>
      <c r="U80" s="57">
        <f t="shared" si="22"/>
        <v>0</v>
      </c>
      <c r="V80" s="57">
        <f t="shared" si="23"/>
        <v>0</v>
      </c>
      <c r="W80" s="57">
        <f t="shared" si="24"/>
        <v>0</v>
      </c>
      <c r="X80" s="34" t="str">
        <f>IF('6-اطلاعات کلیه محصولات - خدمات'!$N80="جدید",'6-اطلاعات کلیه محصولات - خدمات'!$B80,"")</f>
        <v/>
      </c>
      <c r="Y80" s="34" t="str">
        <f>IF('6-اطلاعات کلیه محصولات - خدمات'!$O80="دارد",'6-اطلاعات کلیه محصولات - خدمات'!$B80,"")</f>
        <v/>
      </c>
      <c r="AC80" s="34">
        <f>IF('6-اطلاعات کلیه محصولات - خدمات'!C80="دارد",'6-اطلاعات کلیه محصولات - خدمات'!Q80,0)</f>
        <v>0</v>
      </c>
      <c r="AD80" s="34">
        <f>1403-'5-اطلاعات کلیه پرسنل'!E80:E1077</f>
        <v>1403</v>
      </c>
      <c r="AF80" s="55">
        <f>IF('5-اطلاعات کلیه پرسنل'!H80=option!$C$15,IF('5-اطلاعات کلیه پرسنل'!L80="دارد",'5-اطلاعات کلیه پرسنل'!M80/12*'5-اطلاعات کلیه پرسنل'!I80,'5-اطلاعات کلیه پرسنل'!N80/2000*'5-اطلاعات کلیه پرسنل'!I80),0)+IF('5-اطلاعات کلیه پرسنل'!J80=option!$C$15,IF('5-اطلاعات کلیه پرسنل'!L80="دارد",'5-اطلاعات کلیه پرسنل'!M80/12*'5-اطلاعات کلیه پرسنل'!K80,'5-اطلاعات کلیه پرسنل'!N80/2000*'5-اطلاعات کلیه پرسنل'!K80),0)</f>
        <v>0</v>
      </c>
      <c r="AG80" s="55">
        <f>IF('5-اطلاعات کلیه پرسنل'!H80=option!$C$11,IF('5-اطلاعات کلیه پرسنل'!L80="دارد",'5-اطلاعات کلیه پرسنل'!M80*'5-اطلاعات کلیه پرسنل'!I80/12*40,'5-اطلاعات کلیه پرسنل'!I80*'5-اطلاعات کلیه پرسنل'!N80/52),0)+IF('5-اطلاعات کلیه پرسنل'!J80=option!$C$11,IF('5-اطلاعات کلیه پرسنل'!L80="دارد",'5-اطلاعات کلیه پرسنل'!M80*'5-اطلاعات کلیه پرسنل'!K80/12*40,'5-اطلاعات کلیه پرسنل'!K80*'5-اطلاعات کلیه پرسنل'!N80/52),0)</f>
        <v>0</v>
      </c>
      <c r="AH80" s="33">
        <f>IF('5-اطلاعات کلیه پرسنل'!P80="دکتری",1,IF('5-اطلاعات کلیه پرسنل'!P80="فوق لیسانس",0.8,IF('5-اطلاعات کلیه پرسنل'!P80="لیسانس",0.6,IF('5-اطلاعات کلیه پرسنل'!P80="فوق دیپلم",0.3,IF('5-اطلاعات کلیه پرسنل'!P80="",0,0.1)))))</f>
        <v>0</v>
      </c>
      <c r="AI80" s="81">
        <f>IF('5-اطلاعات کلیه پرسنل'!L80="دارد",'5-اطلاعات کلیه پرسنل'!M80/12,'5-اطلاعات کلیه پرسنل'!N80/2000)</f>
        <v>0</v>
      </c>
      <c r="AJ80" s="80">
        <f t="shared" si="13"/>
        <v>0</v>
      </c>
    </row>
    <row r="81" spans="1:36" x14ac:dyDescent="0.45">
      <c r="A81" s="84">
        <v>79</v>
      </c>
      <c r="B81" s="57">
        <f>'6-اطلاعات کلیه محصولات - خدمات'!B81</f>
        <v>0</v>
      </c>
      <c r="C81" s="57">
        <f>'6-اطلاعات کلیه محصولات - خدمات'!D81</f>
        <v>0</v>
      </c>
      <c r="D81" s="19"/>
      <c r="E81" s="77"/>
      <c r="F81" s="77"/>
      <c r="G81" s="77"/>
      <c r="H81" s="57"/>
      <c r="I81" s="57"/>
      <c r="J81" s="57"/>
      <c r="K81" s="57"/>
      <c r="L81" s="57"/>
      <c r="M81" s="57">
        <f t="shared" si="14"/>
        <v>0</v>
      </c>
      <c r="N81" s="57" t="str">
        <f t="shared" si="15"/>
        <v>0</v>
      </c>
      <c r="O81" s="57" t="str">
        <f t="shared" si="16"/>
        <v>0</v>
      </c>
      <c r="P81" s="57" t="str">
        <f t="shared" si="17"/>
        <v>0</v>
      </c>
      <c r="Q81" s="57" t="str">
        <f t="shared" si="18"/>
        <v>0</v>
      </c>
      <c r="R81" s="57" t="str">
        <f t="shared" si="19"/>
        <v>0.2</v>
      </c>
      <c r="S81" s="86">
        <f t="shared" si="20"/>
        <v>0</v>
      </c>
      <c r="T81" s="57">
        <f t="shared" si="21"/>
        <v>0</v>
      </c>
      <c r="U81" s="57">
        <f t="shared" si="22"/>
        <v>0</v>
      </c>
      <c r="V81" s="57">
        <f t="shared" si="23"/>
        <v>0</v>
      </c>
      <c r="W81" s="57">
        <f t="shared" si="24"/>
        <v>0</v>
      </c>
      <c r="X81" s="34" t="str">
        <f>IF('6-اطلاعات کلیه محصولات - خدمات'!$N81="جدید",'6-اطلاعات کلیه محصولات - خدمات'!$B81,"")</f>
        <v/>
      </c>
      <c r="Y81" s="34" t="str">
        <f>IF('6-اطلاعات کلیه محصولات - خدمات'!$O81="دارد",'6-اطلاعات کلیه محصولات - خدمات'!$B81,"")</f>
        <v/>
      </c>
      <c r="AC81" s="34">
        <f>IF('6-اطلاعات کلیه محصولات - خدمات'!C81="دارد",'6-اطلاعات کلیه محصولات - خدمات'!Q81,0)</f>
        <v>0</v>
      </c>
      <c r="AD81" s="34">
        <f>1403-'5-اطلاعات کلیه پرسنل'!E81:E1078</f>
        <v>1403</v>
      </c>
      <c r="AF81" s="55">
        <f>IF('5-اطلاعات کلیه پرسنل'!H81=option!$C$15,IF('5-اطلاعات کلیه پرسنل'!L81="دارد",'5-اطلاعات کلیه پرسنل'!M81/12*'5-اطلاعات کلیه پرسنل'!I81,'5-اطلاعات کلیه پرسنل'!N81/2000*'5-اطلاعات کلیه پرسنل'!I81),0)+IF('5-اطلاعات کلیه پرسنل'!J81=option!$C$15,IF('5-اطلاعات کلیه پرسنل'!L81="دارد",'5-اطلاعات کلیه پرسنل'!M81/12*'5-اطلاعات کلیه پرسنل'!K81,'5-اطلاعات کلیه پرسنل'!N81/2000*'5-اطلاعات کلیه پرسنل'!K81),0)</f>
        <v>0</v>
      </c>
      <c r="AG81" s="55">
        <f>IF('5-اطلاعات کلیه پرسنل'!H81=option!$C$11,IF('5-اطلاعات کلیه پرسنل'!L81="دارد",'5-اطلاعات کلیه پرسنل'!M81*'5-اطلاعات کلیه پرسنل'!I81/12*40,'5-اطلاعات کلیه پرسنل'!I81*'5-اطلاعات کلیه پرسنل'!N81/52),0)+IF('5-اطلاعات کلیه پرسنل'!J81=option!$C$11,IF('5-اطلاعات کلیه پرسنل'!L81="دارد",'5-اطلاعات کلیه پرسنل'!M81*'5-اطلاعات کلیه پرسنل'!K81/12*40,'5-اطلاعات کلیه پرسنل'!K81*'5-اطلاعات کلیه پرسنل'!N81/52),0)</f>
        <v>0</v>
      </c>
      <c r="AH81" s="33">
        <f>IF('5-اطلاعات کلیه پرسنل'!P81="دکتری",1,IF('5-اطلاعات کلیه پرسنل'!P81="فوق لیسانس",0.8,IF('5-اطلاعات کلیه پرسنل'!P81="لیسانس",0.6,IF('5-اطلاعات کلیه پرسنل'!P81="فوق دیپلم",0.3,IF('5-اطلاعات کلیه پرسنل'!P81="",0,0.1)))))</f>
        <v>0</v>
      </c>
      <c r="AI81" s="81">
        <f>IF('5-اطلاعات کلیه پرسنل'!L81="دارد",'5-اطلاعات کلیه پرسنل'!M81/12,'5-اطلاعات کلیه پرسنل'!N81/2000)</f>
        <v>0</v>
      </c>
      <c r="AJ81" s="80">
        <f t="shared" si="13"/>
        <v>0</v>
      </c>
    </row>
    <row r="82" spans="1:36" x14ac:dyDescent="0.45">
      <c r="A82" s="84">
        <v>80</v>
      </c>
      <c r="B82" s="57">
        <f>'6-اطلاعات کلیه محصولات - خدمات'!B82</f>
        <v>0</v>
      </c>
      <c r="C82" s="57">
        <f>'6-اطلاعات کلیه محصولات - خدمات'!D82</f>
        <v>0</v>
      </c>
      <c r="D82" s="19"/>
      <c r="E82" s="77"/>
      <c r="F82" s="77"/>
      <c r="G82" s="77"/>
      <c r="H82" s="57"/>
      <c r="I82" s="57"/>
      <c r="J82" s="57"/>
      <c r="K82" s="57"/>
      <c r="L82" s="57"/>
      <c r="M82" s="57">
        <f t="shared" si="14"/>
        <v>0</v>
      </c>
      <c r="N82" s="57" t="str">
        <f t="shared" si="15"/>
        <v>0</v>
      </c>
      <c r="O82" s="57" t="str">
        <f t="shared" si="16"/>
        <v>0</v>
      </c>
      <c r="P82" s="57" t="str">
        <f t="shared" si="17"/>
        <v>0</v>
      </c>
      <c r="Q82" s="57" t="str">
        <f t="shared" si="18"/>
        <v>0</v>
      </c>
      <c r="R82" s="57" t="str">
        <f t="shared" si="19"/>
        <v>0.2</v>
      </c>
      <c r="S82" s="86">
        <f t="shared" si="20"/>
        <v>0</v>
      </c>
      <c r="T82" s="57">
        <f t="shared" si="21"/>
        <v>0</v>
      </c>
      <c r="U82" s="57">
        <f t="shared" si="22"/>
        <v>0</v>
      </c>
      <c r="V82" s="57">
        <f t="shared" si="23"/>
        <v>0</v>
      </c>
      <c r="W82" s="57">
        <f t="shared" si="24"/>
        <v>0</v>
      </c>
      <c r="X82" s="34" t="str">
        <f>IF('6-اطلاعات کلیه محصولات - خدمات'!$N82="جدید",'6-اطلاعات کلیه محصولات - خدمات'!$B82,"")</f>
        <v/>
      </c>
      <c r="Y82" s="34" t="str">
        <f>IF('6-اطلاعات کلیه محصولات - خدمات'!$O82="دارد",'6-اطلاعات کلیه محصولات - خدمات'!$B82,"")</f>
        <v/>
      </c>
      <c r="AC82" s="34">
        <f>IF('6-اطلاعات کلیه محصولات - خدمات'!C82="دارد",'6-اطلاعات کلیه محصولات - خدمات'!Q82,0)</f>
        <v>0</v>
      </c>
      <c r="AD82" s="34">
        <f>1403-'5-اطلاعات کلیه پرسنل'!E82:E1079</f>
        <v>1403</v>
      </c>
      <c r="AF82" s="55">
        <f>IF('5-اطلاعات کلیه پرسنل'!H82=option!$C$15,IF('5-اطلاعات کلیه پرسنل'!L82="دارد",'5-اطلاعات کلیه پرسنل'!M82/12*'5-اطلاعات کلیه پرسنل'!I82,'5-اطلاعات کلیه پرسنل'!N82/2000*'5-اطلاعات کلیه پرسنل'!I82),0)+IF('5-اطلاعات کلیه پرسنل'!J82=option!$C$15,IF('5-اطلاعات کلیه پرسنل'!L82="دارد",'5-اطلاعات کلیه پرسنل'!M82/12*'5-اطلاعات کلیه پرسنل'!K82,'5-اطلاعات کلیه پرسنل'!N82/2000*'5-اطلاعات کلیه پرسنل'!K82),0)</f>
        <v>0</v>
      </c>
      <c r="AG82" s="55">
        <f>IF('5-اطلاعات کلیه پرسنل'!H82=option!$C$11,IF('5-اطلاعات کلیه پرسنل'!L82="دارد",'5-اطلاعات کلیه پرسنل'!M82*'5-اطلاعات کلیه پرسنل'!I82/12*40,'5-اطلاعات کلیه پرسنل'!I82*'5-اطلاعات کلیه پرسنل'!N82/52),0)+IF('5-اطلاعات کلیه پرسنل'!J82=option!$C$11,IF('5-اطلاعات کلیه پرسنل'!L82="دارد",'5-اطلاعات کلیه پرسنل'!M82*'5-اطلاعات کلیه پرسنل'!K82/12*40,'5-اطلاعات کلیه پرسنل'!K82*'5-اطلاعات کلیه پرسنل'!N82/52),0)</f>
        <v>0</v>
      </c>
      <c r="AH82" s="33">
        <f>IF('5-اطلاعات کلیه پرسنل'!P82="دکتری",1,IF('5-اطلاعات کلیه پرسنل'!P82="فوق لیسانس",0.8,IF('5-اطلاعات کلیه پرسنل'!P82="لیسانس",0.6,IF('5-اطلاعات کلیه پرسنل'!P82="فوق دیپلم",0.3,IF('5-اطلاعات کلیه پرسنل'!P82="",0,0.1)))))</f>
        <v>0</v>
      </c>
      <c r="AI82" s="81">
        <f>IF('5-اطلاعات کلیه پرسنل'!L82="دارد",'5-اطلاعات کلیه پرسنل'!M82/12,'5-اطلاعات کلیه پرسنل'!N82/2000)</f>
        <v>0</v>
      </c>
      <c r="AJ82" s="80">
        <f t="shared" si="13"/>
        <v>0</v>
      </c>
    </row>
    <row r="83" spans="1:36" x14ac:dyDescent="0.45">
      <c r="A83" s="84">
        <v>81</v>
      </c>
      <c r="B83" s="57">
        <f>'6-اطلاعات کلیه محصولات - خدمات'!B83</f>
        <v>0</v>
      </c>
      <c r="C83" s="57">
        <f>'6-اطلاعات کلیه محصولات - خدمات'!D83</f>
        <v>0</v>
      </c>
      <c r="D83" s="19"/>
      <c r="E83" s="77"/>
      <c r="F83" s="77"/>
      <c r="G83" s="77"/>
      <c r="H83" s="57"/>
      <c r="I83" s="57"/>
      <c r="J83" s="57"/>
      <c r="K83" s="57"/>
      <c r="L83" s="57"/>
      <c r="M83" s="57">
        <f t="shared" si="14"/>
        <v>0</v>
      </c>
      <c r="N83" s="57" t="str">
        <f t="shared" si="15"/>
        <v>0</v>
      </c>
      <c r="O83" s="57" t="str">
        <f t="shared" si="16"/>
        <v>0</v>
      </c>
      <c r="P83" s="57" t="str">
        <f t="shared" si="17"/>
        <v>0</v>
      </c>
      <c r="Q83" s="57" t="str">
        <f t="shared" si="18"/>
        <v>0</v>
      </c>
      <c r="R83" s="57" t="str">
        <f t="shared" si="19"/>
        <v>0.2</v>
      </c>
      <c r="S83" s="86">
        <f t="shared" si="20"/>
        <v>0</v>
      </c>
      <c r="T83" s="57">
        <f t="shared" si="21"/>
        <v>0</v>
      </c>
      <c r="U83" s="57">
        <f t="shared" si="22"/>
        <v>0</v>
      </c>
      <c r="V83" s="57">
        <f t="shared" si="23"/>
        <v>0</v>
      </c>
      <c r="W83" s="57">
        <f t="shared" si="24"/>
        <v>0</v>
      </c>
      <c r="X83" s="34" t="str">
        <f>IF('6-اطلاعات کلیه محصولات - خدمات'!$N83="جدید",'6-اطلاعات کلیه محصولات - خدمات'!$B83,"")</f>
        <v/>
      </c>
      <c r="Y83" s="34" t="str">
        <f>IF('6-اطلاعات کلیه محصولات - خدمات'!$O83="دارد",'6-اطلاعات کلیه محصولات - خدمات'!$B83,"")</f>
        <v/>
      </c>
      <c r="AC83" s="34">
        <f>IF('6-اطلاعات کلیه محصولات - خدمات'!C83="دارد",'6-اطلاعات کلیه محصولات - خدمات'!Q83,0)</f>
        <v>0</v>
      </c>
      <c r="AD83" s="34">
        <f>1403-'5-اطلاعات کلیه پرسنل'!E83:E1080</f>
        <v>1403</v>
      </c>
      <c r="AF83" s="55">
        <f>IF('5-اطلاعات کلیه پرسنل'!H83=option!$C$15,IF('5-اطلاعات کلیه پرسنل'!L83="دارد",'5-اطلاعات کلیه پرسنل'!M83/12*'5-اطلاعات کلیه پرسنل'!I83,'5-اطلاعات کلیه پرسنل'!N83/2000*'5-اطلاعات کلیه پرسنل'!I83),0)+IF('5-اطلاعات کلیه پرسنل'!J83=option!$C$15,IF('5-اطلاعات کلیه پرسنل'!L83="دارد",'5-اطلاعات کلیه پرسنل'!M83/12*'5-اطلاعات کلیه پرسنل'!K83,'5-اطلاعات کلیه پرسنل'!N83/2000*'5-اطلاعات کلیه پرسنل'!K83),0)</f>
        <v>0</v>
      </c>
      <c r="AG83" s="55">
        <f>IF('5-اطلاعات کلیه پرسنل'!H83=option!$C$11,IF('5-اطلاعات کلیه پرسنل'!L83="دارد",'5-اطلاعات کلیه پرسنل'!M83*'5-اطلاعات کلیه پرسنل'!I83/12*40,'5-اطلاعات کلیه پرسنل'!I83*'5-اطلاعات کلیه پرسنل'!N83/52),0)+IF('5-اطلاعات کلیه پرسنل'!J83=option!$C$11,IF('5-اطلاعات کلیه پرسنل'!L83="دارد",'5-اطلاعات کلیه پرسنل'!M83*'5-اطلاعات کلیه پرسنل'!K83/12*40,'5-اطلاعات کلیه پرسنل'!K83*'5-اطلاعات کلیه پرسنل'!N83/52),0)</f>
        <v>0</v>
      </c>
      <c r="AH83" s="33">
        <f>IF('5-اطلاعات کلیه پرسنل'!P83="دکتری",1,IF('5-اطلاعات کلیه پرسنل'!P83="فوق لیسانس",0.8,IF('5-اطلاعات کلیه پرسنل'!P83="لیسانس",0.6,IF('5-اطلاعات کلیه پرسنل'!P83="فوق دیپلم",0.3,IF('5-اطلاعات کلیه پرسنل'!P83="",0,0.1)))))</f>
        <v>0</v>
      </c>
      <c r="AI83" s="81">
        <f>IF('5-اطلاعات کلیه پرسنل'!L83="دارد",'5-اطلاعات کلیه پرسنل'!M83/12,'5-اطلاعات کلیه پرسنل'!N83/2000)</f>
        <v>0</v>
      </c>
      <c r="AJ83" s="80">
        <f t="shared" si="13"/>
        <v>0</v>
      </c>
    </row>
    <row r="84" spans="1:36" x14ac:dyDescent="0.45">
      <c r="A84" s="84">
        <v>82</v>
      </c>
      <c r="B84" s="57">
        <f>'6-اطلاعات کلیه محصولات - خدمات'!B84</f>
        <v>0</v>
      </c>
      <c r="C84" s="57">
        <f>'6-اطلاعات کلیه محصولات - خدمات'!D84</f>
        <v>0</v>
      </c>
      <c r="D84" s="19"/>
      <c r="E84" s="77"/>
      <c r="F84" s="77"/>
      <c r="G84" s="77"/>
      <c r="H84" s="57"/>
      <c r="I84" s="57"/>
      <c r="J84" s="57"/>
      <c r="K84" s="57"/>
      <c r="L84" s="57"/>
      <c r="M84" s="57">
        <f t="shared" si="14"/>
        <v>0</v>
      </c>
      <c r="N84" s="57" t="str">
        <f t="shared" si="15"/>
        <v>0</v>
      </c>
      <c r="O84" s="57" t="str">
        <f t="shared" si="16"/>
        <v>0</v>
      </c>
      <c r="P84" s="57" t="str">
        <f t="shared" si="17"/>
        <v>0</v>
      </c>
      <c r="Q84" s="57" t="str">
        <f t="shared" si="18"/>
        <v>0</v>
      </c>
      <c r="R84" s="57" t="str">
        <f t="shared" si="19"/>
        <v>0.2</v>
      </c>
      <c r="S84" s="86">
        <f t="shared" si="20"/>
        <v>0</v>
      </c>
      <c r="T84" s="57">
        <f t="shared" si="21"/>
        <v>0</v>
      </c>
      <c r="U84" s="57">
        <f t="shared" si="22"/>
        <v>0</v>
      </c>
      <c r="V84" s="57">
        <f t="shared" si="23"/>
        <v>0</v>
      </c>
      <c r="W84" s="57">
        <f t="shared" si="24"/>
        <v>0</v>
      </c>
      <c r="X84" s="34" t="str">
        <f>IF('6-اطلاعات کلیه محصولات - خدمات'!$N84="جدید",'6-اطلاعات کلیه محصولات - خدمات'!$B84,"")</f>
        <v/>
      </c>
      <c r="Y84" s="34" t="str">
        <f>IF('6-اطلاعات کلیه محصولات - خدمات'!$O84="دارد",'6-اطلاعات کلیه محصولات - خدمات'!$B84,"")</f>
        <v/>
      </c>
      <c r="AC84" s="34">
        <f>IF('6-اطلاعات کلیه محصولات - خدمات'!C84="دارد",'6-اطلاعات کلیه محصولات - خدمات'!Q84,0)</f>
        <v>0</v>
      </c>
      <c r="AD84" s="34">
        <f>1403-'5-اطلاعات کلیه پرسنل'!E84:E1081</f>
        <v>1403</v>
      </c>
      <c r="AF84" s="55">
        <f>IF('5-اطلاعات کلیه پرسنل'!H84=option!$C$15,IF('5-اطلاعات کلیه پرسنل'!L84="دارد",'5-اطلاعات کلیه پرسنل'!M84/12*'5-اطلاعات کلیه پرسنل'!I84,'5-اطلاعات کلیه پرسنل'!N84/2000*'5-اطلاعات کلیه پرسنل'!I84),0)+IF('5-اطلاعات کلیه پرسنل'!J84=option!$C$15,IF('5-اطلاعات کلیه پرسنل'!L84="دارد",'5-اطلاعات کلیه پرسنل'!M84/12*'5-اطلاعات کلیه پرسنل'!K84,'5-اطلاعات کلیه پرسنل'!N84/2000*'5-اطلاعات کلیه پرسنل'!K84),0)</f>
        <v>0</v>
      </c>
      <c r="AG84" s="55">
        <f>IF('5-اطلاعات کلیه پرسنل'!H84=option!$C$11,IF('5-اطلاعات کلیه پرسنل'!L84="دارد",'5-اطلاعات کلیه پرسنل'!M84*'5-اطلاعات کلیه پرسنل'!I84/12*40,'5-اطلاعات کلیه پرسنل'!I84*'5-اطلاعات کلیه پرسنل'!N84/52),0)+IF('5-اطلاعات کلیه پرسنل'!J84=option!$C$11,IF('5-اطلاعات کلیه پرسنل'!L84="دارد",'5-اطلاعات کلیه پرسنل'!M84*'5-اطلاعات کلیه پرسنل'!K84/12*40,'5-اطلاعات کلیه پرسنل'!K84*'5-اطلاعات کلیه پرسنل'!N84/52),0)</f>
        <v>0</v>
      </c>
      <c r="AH84" s="33">
        <f>IF('5-اطلاعات کلیه پرسنل'!P84="دکتری",1,IF('5-اطلاعات کلیه پرسنل'!P84="فوق لیسانس",0.8,IF('5-اطلاعات کلیه پرسنل'!P84="لیسانس",0.6,IF('5-اطلاعات کلیه پرسنل'!P84="فوق دیپلم",0.3,IF('5-اطلاعات کلیه پرسنل'!P84="",0,0.1)))))</f>
        <v>0</v>
      </c>
      <c r="AI84" s="81">
        <f>IF('5-اطلاعات کلیه پرسنل'!L84="دارد",'5-اطلاعات کلیه پرسنل'!M84/12,'5-اطلاعات کلیه پرسنل'!N84/2000)</f>
        <v>0</v>
      </c>
      <c r="AJ84" s="80">
        <f t="shared" si="13"/>
        <v>0</v>
      </c>
    </row>
    <row r="85" spans="1:36" x14ac:dyDescent="0.45">
      <c r="A85" s="84">
        <v>83</v>
      </c>
      <c r="B85" s="57">
        <f>'6-اطلاعات کلیه محصولات - خدمات'!B85</f>
        <v>0</v>
      </c>
      <c r="C85" s="57">
        <f>'6-اطلاعات کلیه محصولات - خدمات'!D85</f>
        <v>0</v>
      </c>
      <c r="D85" s="19"/>
      <c r="E85" s="77"/>
      <c r="F85" s="77"/>
      <c r="G85" s="77"/>
      <c r="H85" s="57"/>
      <c r="I85" s="57"/>
      <c r="J85" s="57"/>
      <c r="K85" s="57"/>
      <c r="L85" s="57"/>
      <c r="M85" s="57">
        <f t="shared" si="14"/>
        <v>0</v>
      </c>
      <c r="N85" s="57" t="str">
        <f t="shared" si="15"/>
        <v>0</v>
      </c>
      <c r="O85" s="57" t="str">
        <f t="shared" si="16"/>
        <v>0</v>
      </c>
      <c r="P85" s="57" t="str">
        <f t="shared" si="17"/>
        <v>0</v>
      </c>
      <c r="Q85" s="57" t="str">
        <f t="shared" si="18"/>
        <v>0</v>
      </c>
      <c r="R85" s="57" t="str">
        <f t="shared" si="19"/>
        <v>0.2</v>
      </c>
      <c r="S85" s="86">
        <f t="shared" si="20"/>
        <v>0</v>
      </c>
      <c r="T85" s="57">
        <f t="shared" si="21"/>
        <v>0</v>
      </c>
      <c r="U85" s="57">
        <f t="shared" si="22"/>
        <v>0</v>
      </c>
      <c r="V85" s="57">
        <f t="shared" si="23"/>
        <v>0</v>
      </c>
      <c r="W85" s="57">
        <f t="shared" si="24"/>
        <v>0</v>
      </c>
      <c r="X85" s="34" t="str">
        <f>IF('6-اطلاعات کلیه محصولات - خدمات'!$N85="جدید",'6-اطلاعات کلیه محصولات - خدمات'!$B85,"")</f>
        <v/>
      </c>
      <c r="Y85" s="34" t="str">
        <f>IF('6-اطلاعات کلیه محصولات - خدمات'!$O85="دارد",'6-اطلاعات کلیه محصولات - خدمات'!$B85,"")</f>
        <v/>
      </c>
      <c r="AC85" s="34">
        <f>IF('6-اطلاعات کلیه محصولات - خدمات'!C85="دارد",'6-اطلاعات کلیه محصولات - خدمات'!Q85,0)</f>
        <v>0</v>
      </c>
      <c r="AD85" s="34">
        <f>1403-'5-اطلاعات کلیه پرسنل'!E85:E1082</f>
        <v>1403</v>
      </c>
      <c r="AF85" s="55">
        <f>IF('5-اطلاعات کلیه پرسنل'!H85=option!$C$15,IF('5-اطلاعات کلیه پرسنل'!L85="دارد",'5-اطلاعات کلیه پرسنل'!M85/12*'5-اطلاعات کلیه پرسنل'!I85,'5-اطلاعات کلیه پرسنل'!N85/2000*'5-اطلاعات کلیه پرسنل'!I85),0)+IF('5-اطلاعات کلیه پرسنل'!J85=option!$C$15,IF('5-اطلاعات کلیه پرسنل'!L85="دارد",'5-اطلاعات کلیه پرسنل'!M85/12*'5-اطلاعات کلیه پرسنل'!K85,'5-اطلاعات کلیه پرسنل'!N85/2000*'5-اطلاعات کلیه پرسنل'!K85),0)</f>
        <v>0</v>
      </c>
      <c r="AG85" s="55">
        <f>IF('5-اطلاعات کلیه پرسنل'!H85=option!$C$11,IF('5-اطلاعات کلیه پرسنل'!L85="دارد",'5-اطلاعات کلیه پرسنل'!M85*'5-اطلاعات کلیه پرسنل'!I85/12*40,'5-اطلاعات کلیه پرسنل'!I85*'5-اطلاعات کلیه پرسنل'!N85/52),0)+IF('5-اطلاعات کلیه پرسنل'!J85=option!$C$11,IF('5-اطلاعات کلیه پرسنل'!L85="دارد",'5-اطلاعات کلیه پرسنل'!M85*'5-اطلاعات کلیه پرسنل'!K85/12*40,'5-اطلاعات کلیه پرسنل'!K85*'5-اطلاعات کلیه پرسنل'!N85/52),0)</f>
        <v>0</v>
      </c>
      <c r="AH85" s="33">
        <f>IF('5-اطلاعات کلیه پرسنل'!P85="دکتری",1,IF('5-اطلاعات کلیه پرسنل'!P85="فوق لیسانس",0.8,IF('5-اطلاعات کلیه پرسنل'!P85="لیسانس",0.6,IF('5-اطلاعات کلیه پرسنل'!P85="فوق دیپلم",0.3,IF('5-اطلاعات کلیه پرسنل'!P85="",0,0.1)))))</f>
        <v>0</v>
      </c>
      <c r="AI85" s="81">
        <f>IF('5-اطلاعات کلیه پرسنل'!L85="دارد",'5-اطلاعات کلیه پرسنل'!M85/12,'5-اطلاعات کلیه پرسنل'!N85/2000)</f>
        <v>0</v>
      </c>
      <c r="AJ85" s="80">
        <f t="shared" si="13"/>
        <v>0</v>
      </c>
    </row>
    <row r="86" spans="1:36" x14ac:dyDescent="0.45">
      <c r="A86" s="84">
        <v>84</v>
      </c>
      <c r="B86" s="57">
        <f>'6-اطلاعات کلیه محصولات - خدمات'!B86</f>
        <v>0</v>
      </c>
      <c r="C86" s="57">
        <f>'6-اطلاعات کلیه محصولات - خدمات'!D86</f>
        <v>0</v>
      </c>
      <c r="D86" s="19"/>
      <c r="E86" s="77"/>
      <c r="F86" s="77"/>
      <c r="G86" s="77"/>
      <c r="H86" s="57"/>
      <c r="I86" s="57"/>
      <c r="J86" s="57"/>
      <c r="K86" s="57"/>
      <c r="L86" s="57"/>
      <c r="M86" s="57">
        <f t="shared" si="14"/>
        <v>0</v>
      </c>
      <c r="N86" s="57" t="str">
        <f t="shared" si="15"/>
        <v>0</v>
      </c>
      <c r="O86" s="57" t="str">
        <f t="shared" si="16"/>
        <v>0</v>
      </c>
      <c r="P86" s="57" t="str">
        <f t="shared" si="17"/>
        <v>0</v>
      </c>
      <c r="Q86" s="57" t="str">
        <f t="shared" si="18"/>
        <v>0</v>
      </c>
      <c r="R86" s="57" t="str">
        <f t="shared" si="19"/>
        <v>0.2</v>
      </c>
      <c r="S86" s="86">
        <f t="shared" si="20"/>
        <v>0</v>
      </c>
      <c r="T86" s="57">
        <f t="shared" si="21"/>
        <v>0</v>
      </c>
      <c r="U86" s="57">
        <f t="shared" si="22"/>
        <v>0</v>
      </c>
      <c r="V86" s="57">
        <f t="shared" si="23"/>
        <v>0</v>
      </c>
      <c r="W86" s="57">
        <f t="shared" si="24"/>
        <v>0</v>
      </c>
      <c r="X86" s="34" t="str">
        <f>IF('6-اطلاعات کلیه محصولات - خدمات'!$N86="جدید",'6-اطلاعات کلیه محصولات - خدمات'!$B86,"")</f>
        <v/>
      </c>
      <c r="Y86" s="34" t="str">
        <f>IF('6-اطلاعات کلیه محصولات - خدمات'!$O86="دارد",'6-اطلاعات کلیه محصولات - خدمات'!$B86,"")</f>
        <v/>
      </c>
      <c r="AC86" s="34">
        <f>IF('6-اطلاعات کلیه محصولات - خدمات'!C86="دارد",'6-اطلاعات کلیه محصولات - خدمات'!Q86,0)</f>
        <v>0</v>
      </c>
      <c r="AD86" s="34">
        <f>1403-'5-اطلاعات کلیه پرسنل'!E86:E1083</f>
        <v>1403</v>
      </c>
      <c r="AF86" s="55">
        <f>IF('5-اطلاعات کلیه پرسنل'!H86=option!$C$15,IF('5-اطلاعات کلیه پرسنل'!L86="دارد",'5-اطلاعات کلیه پرسنل'!M86/12*'5-اطلاعات کلیه پرسنل'!I86,'5-اطلاعات کلیه پرسنل'!N86/2000*'5-اطلاعات کلیه پرسنل'!I86),0)+IF('5-اطلاعات کلیه پرسنل'!J86=option!$C$15,IF('5-اطلاعات کلیه پرسنل'!L86="دارد",'5-اطلاعات کلیه پرسنل'!M86/12*'5-اطلاعات کلیه پرسنل'!K86,'5-اطلاعات کلیه پرسنل'!N86/2000*'5-اطلاعات کلیه پرسنل'!K86),0)</f>
        <v>0</v>
      </c>
      <c r="AG86" s="55">
        <f>IF('5-اطلاعات کلیه پرسنل'!H86=option!$C$11,IF('5-اطلاعات کلیه پرسنل'!L86="دارد",'5-اطلاعات کلیه پرسنل'!M86*'5-اطلاعات کلیه پرسنل'!I86/12*40,'5-اطلاعات کلیه پرسنل'!I86*'5-اطلاعات کلیه پرسنل'!N86/52),0)+IF('5-اطلاعات کلیه پرسنل'!J86=option!$C$11,IF('5-اطلاعات کلیه پرسنل'!L86="دارد",'5-اطلاعات کلیه پرسنل'!M86*'5-اطلاعات کلیه پرسنل'!K86/12*40,'5-اطلاعات کلیه پرسنل'!K86*'5-اطلاعات کلیه پرسنل'!N86/52),0)</f>
        <v>0</v>
      </c>
      <c r="AH86" s="33">
        <f>IF('5-اطلاعات کلیه پرسنل'!P86="دکتری",1,IF('5-اطلاعات کلیه پرسنل'!P86="فوق لیسانس",0.8,IF('5-اطلاعات کلیه پرسنل'!P86="لیسانس",0.6,IF('5-اطلاعات کلیه پرسنل'!P86="فوق دیپلم",0.3,IF('5-اطلاعات کلیه پرسنل'!P86="",0,0.1)))))</f>
        <v>0</v>
      </c>
      <c r="AI86" s="81">
        <f>IF('5-اطلاعات کلیه پرسنل'!L86="دارد",'5-اطلاعات کلیه پرسنل'!M86/12,'5-اطلاعات کلیه پرسنل'!N86/2000)</f>
        <v>0</v>
      </c>
      <c r="AJ86" s="80">
        <f t="shared" si="13"/>
        <v>0</v>
      </c>
    </row>
    <row r="87" spans="1:36" x14ac:dyDescent="0.45">
      <c r="A87" s="84">
        <v>85</v>
      </c>
      <c r="B87" s="57">
        <f>'6-اطلاعات کلیه محصولات - خدمات'!B87</f>
        <v>0</v>
      </c>
      <c r="C87" s="57">
        <f>'6-اطلاعات کلیه محصولات - خدمات'!D87</f>
        <v>0</v>
      </c>
      <c r="D87" s="19"/>
      <c r="E87" s="77"/>
      <c r="F87" s="77"/>
      <c r="G87" s="77"/>
      <c r="H87" s="57"/>
      <c r="I87" s="57"/>
      <c r="J87" s="57"/>
      <c r="K87" s="57"/>
      <c r="L87" s="57"/>
      <c r="M87" s="57">
        <f t="shared" si="14"/>
        <v>0</v>
      </c>
      <c r="N87" s="57" t="str">
        <f t="shared" si="15"/>
        <v>0</v>
      </c>
      <c r="O87" s="57" t="str">
        <f t="shared" si="16"/>
        <v>0</v>
      </c>
      <c r="P87" s="57" t="str">
        <f t="shared" si="17"/>
        <v>0</v>
      </c>
      <c r="Q87" s="57" t="str">
        <f t="shared" si="18"/>
        <v>0</v>
      </c>
      <c r="R87" s="57" t="str">
        <f t="shared" si="19"/>
        <v>0.2</v>
      </c>
      <c r="S87" s="86">
        <f t="shared" si="20"/>
        <v>0</v>
      </c>
      <c r="T87" s="57">
        <f t="shared" si="21"/>
        <v>0</v>
      </c>
      <c r="U87" s="57">
        <f t="shared" si="22"/>
        <v>0</v>
      </c>
      <c r="V87" s="57">
        <f t="shared" si="23"/>
        <v>0</v>
      </c>
      <c r="W87" s="57">
        <f t="shared" si="24"/>
        <v>0</v>
      </c>
      <c r="X87" s="34" t="str">
        <f>IF('6-اطلاعات کلیه محصولات - خدمات'!$N87="جدید",'6-اطلاعات کلیه محصولات - خدمات'!$B87,"")</f>
        <v/>
      </c>
      <c r="Y87" s="34" t="str">
        <f>IF('6-اطلاعات کلیه محصولات - خدمات'!$O87="دارد",'6-اطلاعات کلیه محصولات - خدمات'!$B87,"")</f>
        <v/>
      </c>
      <c r="AC87" s="34">
        <f>IF('6-اطلاعات کلیه محصولات - خدمات'!C87="دارد",'6-اطلاعات کلیه محصولات - خدمات'!Q87,0)</f>
        <v>0</v>
      </c>
      <c r="AD87" s="34">
        <f>1403-'5-اطلاعات کلیه پرسنل'!E87:E1084</f>
        <v>1403</v>
      </c>
      <c r="AF87" s="55">
        <f>IF('5-اطلاعات کلیه پرسنل'!H87=option!$C$15,IF('5-اطلاعات کلیه پرسنل'!L87="دارد",'5-اطلاعات کلیه پرسنل'!M87/12*'5-اطلاعات کلیه پرسنل'!I87,'5-اطلاعات کلیه پرسنل'!N87/2000*'5-اطلاعات کلیه پرسنل'!I87),0)+IF('5-اطلاعات کلیه پرسنل'!J87=option!$C$15,IF('5-اطلاعات کلیه پرسنل'!L87="دارد",'5-اطلاعات کلیه پرسنل'!M87/12*'5-اطلاعات کلیه پرسنل'!K87,'5-اطلاعات کلیه پرسنل'!N87/2000*'5-اطلاعات کلیه پرسنل'!K87),0)</f>
        <v>0</v>
      </c>
      <c r="AG87" s="55">
        <f>IF('5-اطلاعات کلیه پرسنل'!H87=option!$C$11,IF('5-اطلاعات کلیه پرسنل'!L87="دارد",'5-اطلاعات کلیه پرسنل'!M87*'5-اطلاعات کلیه پرسنل'!I87/12*40,'5-اطلاعات کلیه پرسنل'!I87*'5-اطلاعات کلیه پرسنل'!N87/52),0)+IF('5-اطلاعات کلیه پرسنل'!J87=option!$C$11,IF('5-اطلاعات کلیه پرسنل'!L87="دارد",'5-اطلاعات کلیه پرسنل'!M87*'5-اطلاعات کلیه پرسنل'!K87/12*40,'5-اطلاعات کلیه پرسنل'!K87*'5-اطلاعات کلیه پرسنل'!N87/52),0)</f>
        <v>0</v>
      </c>
      <c r="AH87" s="33">
        <f>IF('5-اطلاعات کلیه پرسنل'!P87="دکتری",1,IF('5-اطلاعات کلیه پرسنل'!P87="فوق لیسانس",0.8,IF('5-اطلاعات کلیه پرسنل'!P87="لیسانس",0.6,IF('5-اطلاعات کلیه پرسنل'!P87="فوق دیپلم",0.3,IF('5-اطلاعات کلیه پرسنل'!P87="",0,0.1)))))</f>
        <v>0</v>
      </c>
      <c r="AI87" s="81">
        <f>IF('5-اطلاعات کلیه پرسنل'!L87="دارد",'5-اطلاعات کلیه پرسنل'!M87/12,'5-اطلاعات کلیه پرسنل'!N87/2000)</f>
        <v>0</v>
      </c>
      <c r="AJ87" s="80">
        <f t="shared" si="13"/>
        <v>0</v>
      </c>
    </row>
    <row r="88" spans="1:36" x14ac:dyDescent="0.45">
      <c r="A88" s="84">
        <v>86</v>
      </c>
      <c r="B88" s="57">
        <f>'6-اطلاعات کلیه محصولات - خدمات'!B88</f>
        <v>0</v>
      </c>
      <c r="C88" s="57">
        <f>'6-اطلاعات کلیه محصولات - خدمات'!D88</f>
        <v>0</v>
      </c>
      <c r="D88" s="19"/>
      <c r="E88" s="77"/>
      <c r="F88" s="77"/>
      <c r="G88" s="77"/>
      <c r="H88" s="57"/>
      <c r="I88" s="57"/>
      <c r="J88" s="57"/>
      <c r="K88" s="57"/>
      <c r="L88" s="57"/>
      <c r="M88" s="57">
        <f t="shared" si="14"/>
        <v>0</v>
      </c>
      <c r="N88" s="57" t="str">
        <f t="shared" si="15"/>
        <v>0</v>
      </c>
      <c r="O88" s="57" t="str">
        <f t="shared" si="16"/>
        <v>0</v>
      </c>
      <c r="P88" s="57" t="str">
        <f t="shared" si="17"/>
        <v>0</v>
      </c>
      <c r="Q88" s="57" t="str">
        <f t="shared" si="18"/>
        <v>0</v>
      </c>
      <c r="R88" s="57" t="str">
        <f t="shared" si="19"/>
        <v>0.2</v>
      </c>
      <c r="S88" s="86">
        <f t="shared" si="20"/>
        <v>0</v>
      </c>
      <c r="T88" s="57">
        <f t="shared" si="21"/>
        <v>0</v>
      </c>
      <c r="U88" s="57">
        <f t="shared" si="22"/>
        <v>0</v>
      </c>
      <c r="V88" s="57">
        <f t="shared" si="23"/>
        <v>0</v>
      </c>
      <c r="W88" s="57">
        <f t="shared" si="24"/>
        <v>0</v>
      </c>
      <c r="X88" s="34" t="str">
        <f>IF('6-اطلاعات کلیه محصولات - خدمات'!$N88="جدید",'6-اطلاعات کلیه محصولات - خدمات'!$B88,"")</f>
        <v/>
      </c>
      <c r="Y88" s="34" t="str">
        <f>IF('6-اطلاعات کلیه محصولات - خدمات'!$O88="دارد",'6-اطلاعات کلیه محصولات - خدمات'!$B88,"")</f>
        <v/>
      </c>
      <c r="AC88" s="34">
        <f>IF('6-اطلاعات کلیه محصولات - خدمات'!C88="دارد",'6-اطلاعات کلیه محصولات - خدمات'!Q88,0)</f>
        <v>0</v>
      </c>
      <c r="AD88" s="34">
        <f>1403-'5-اطلاعات کلیه پرسنل'!E88:E1085</f>
        <v>1403</v>
      </c>
      <c r="AF88" s="55">
        <f>IF('5-اطلاعات کلیه پرسنل'!H88=option!$C$15,IF('5-اطلاعات کلیه پرسنل'!L88="دارد",'5-اطلاعات کلیه پرسنل'!M88/12*'5-اطلاعات کلیه پرسنل'!I88,'5-اطلاعات کلیه پرسنل'!N88/2000*'5-اطلاعات کلیه پرسنل'!I88),0)+IF('5-اطلاعات کلیه پرسنل'!J88=option!$C$15,IF('5-اطلاعات کلیه پرسنل'!L88="دارد",'5-اطلاعات کلیه پرسنل'!M88/12*'5-اطلاعات کلیه پرسنل'!K88,'5-اطلاعات کلیه پرسنل'!N88/2000*'5-اطلاعات کلیه پرسنل'!K88),0)</f>
        <v>0</v>
      </c>
      <c r="AG88" s="55">
        <f>IF('5-اطلاعات کلیه پرسنل'!H88=option!$C$11,IF('5-اطلاعات کلیه پرسنل'!L88="دارد",'5-اطلاعات کلیه پرسنل'!M88*'5-اطلاعات کلیه پرسنل'!I88/12*40,'5-اطلاعات کلیه پرسنل'!I88*'5-اطلاعات کلیه پرسنل'!N88/52),0)+IF('5-اطلاعات کلیه پرسنل'!J88=option!$C$11,IF('5-اطلاعات کلیه پرسنل'!L88="دارد",'5-اطلاعات کلیه پرسنل'!M88*'5-اطلاعات کلیه پرسنل'!K88/12*40,'5-اطلاعات کلیه پرسنل'!K88*'5-اطلاعات کلیه پرسنل'!N88/52),0)</f>
        <v>0</v>
      </c>
      <c r="AH88" s="33">
        <f>IF('5-اطلاعات کلیه پرسنل'!P88="دکتری",1,IF('5-اطلاعات کلیه پرسنل'!P88="فوق لیسانس",0.8,IF('5-اطلاعات کلیه پرسنل'!P88="لیسانس",0.6,IF('5-اطلاعات کلیه پرسنل'!P88="فوق دیپلم",0.3,IF('5-اطلاعات کلیه پرسنل'!P88="",0,0.1)))))</f>
        <v>0</v>
      </c>
      <c r="AI88" s="81">
        <f>IF('5-اطلاعات کلیه پرسنل'!L88="دارد",'5-اطلاعات کلیه پرسنل'!M88/12,'5-اطلاعات کلیه پرسنل'!N88/2000)</f>
        <v>0</v>
      </c>
      <c r="AJ88" s="80">
        <f t="shared" si="13"/>
        <v>0</v>
      </c>
    </row>
    <row r="89" spans="1:36" x14ac:dyDescent="0.45">
      <c r="A89" s="84">
        <v>87</v>
      </c>
      <c r="B89" s="57">
        <f>'6-اطلاعات کلیه محصولات - خدمات'!B89</f>
        <v>0</v>
      </c>
      <c r="C89" s="57">
        <f>'6-اطلاعات کلیه محصولات - خدمات'!D89</f>
        <v>0</v>
      </c>
      <c r="D89" s="19"/>
      <c r="E89" s="77"/>
      <c r="F89" s="77"/>
      <c r="G89" s="77"/>
      <c r="H89" s="57"/>
      <c r="I89" s="57"/>
      <c r="J89" s="57"/>
      <c r="K89" s="57"/>
      <c r="L89" s="57"/>
      <c r="M89" s="57">
        <f t="shared" si="14"/>
        <v>0</v>
      </c>
      <c r="N89" s="57" t="str">
        <f t="shared" si="15"/>
        <v>0</v>
      </c>
      <c r="O89" s="57" t="str">
        <f t="shared" si="16"/>
        <v>0</v>
      </c>
      <c r="P89" s="57" t="str">
        <f t="shared" si="17"/>
        <v>0</v>
      </c>
      <c r="Q89" s="57" t="str">
        <f t="shared" si="18"/>
        <v>0</v>
      </c>
      <c r="R89" s="57" t="str">
        <f t="shared" si="19"/>
        <v>0.2</v>
      </c>
      <c r="S89" s="86">
        <f t="shared" si="20"/>
        <v>0</v>
      </c>
      <c r="T89" s="57">
        <f t="shared" si="21"/>
        <v>0</v>
      </c>
      <c r="U89" s="57">
        <f t="shared" si="22"/>
        <v>0</v>
      </c>
      <c r="V89" s="57">
        <f t="shared" si="23"/>
        <v>0</v>
      </c>
      <c r="W89" s="57">
        <f t="shared" si="24"/>
        <v>0</v>
      </c>
      <c r="X89" s="34" t="str">
        <f>IF('6-اطلاعات کلیه محصولات - خدمات'!$N89="جدید",'6-اطلاعات کلیه محصولات - خدمات'!$B89,"")</f>
        <v/>
      </c>
      <c r="Y89" s="34" t="str">
        <f>IF('6-اطلاعات کلیه محصولات - خدمات'!$O89="دارد",'6-اطلاعات کلیه محصولات - خدمات'!$B89,"")</f>
        <v/>
      </c>
      <c r="AC89" s="34">
        <f>IF('6-اطلاعات کلیه محصولات - خدمات'!C89="دارد",'6-اطلاعات کلیه محصولات - خدمات'!Q89,0)</f>
        <v>0</v>
      </c>
      <c r="AD89" s="34">
        <f>1403-'5-اطلاعات کلیه پرسنل'!E89:E1086</f>
        <v>1403</v>
      </c>
      <c r="AF89" s="55">
        <f>IF('5-اطلاعات کلیه پرسنل'!H89=option!$C$15,IF('5-اطلاعات کلیه پرسنل'!L89="دارد",'5-اطلاعات کلیه پرسنل'!M89/12*'5-اطلاعات کلیه پرسنل'!I89,'5-اطلاعات کلیه پرسنل'!N89/2000*'5-اطلاعات کلیه پرسنل'!I89),0)+IF('5-اطلاعات کلیه پرسنل'!J89=option!$C$15,IF('5-اطلاعات کلیه پرسنل'!L89="دارد",'5-اطلاعات کلیه پرسنل'!M89/12*'5-اطلاعات کلیه پرسنل'!K89,'5-اطلاعات کلیه پرسنل'!N89/2000*'5-اطلاعات کلیه پرسنل'!K89),0)</f>
        <v>0</v>
      </c>
      <c r="AG89" s="55">
        <f>IF('5-اطلاعات کلیه پرسنل'!H89=option!$C$11,IF('5-اطلاعات کلیه پرسنل'!L89="دارد",'5-اطلاعات کلیه پرسنل'!M89*'5-اطلاعات کلیه پرسنل'!I89/12*40,'5-اطلاعات کلیه پرسنل'!I89*'5-اطلاعات کلیه پرسنل'!N89/52),0)+IF('5-اطلاعات کلیه پرسنل'!J89=option!$C$11,IF('5-اطلاعات کلیه پرسنل'!L89="دارد",'5-اطلاعات کلیه پرسنل'!M89*'5-اطلاعات کلیه پرسنل'!K89/12*40,'5-اطلاعات کلیه پرسنل'!K89*'5-اطلاعات کلیه پرسنل'!N89/52),0)</f>
        <v>0</v>
      </c>
      <c r="AH89" s="33">
        <f>IF('5-اطلاعات کلیه پرسنل'!P89="دکتری",1,IF('5-اطلاعات کلیه پرسنل'!P89="فوق لیسانس",0.8,IF('5-اطلاعات کلیه پرسنل'!P89="لیسانس",0.6,IF('5-اطلاعات کلیه پرسنل'!P89="فوق دیپلم",0.3,IF('5-اطلاعات کلیه پرسنل'!P89="",0,0.1)))))</f>
        <v>0</v>
      </c>
      <c r="AI89" s="81">
        <f>IF('5-اطلاعات کلیه پرسنل'!L89="دارد",'5-اطلاعات کلیه پرسنل'!M89/12,'5-اطلاعات کلیه پرسنل'!N89/2000)</f>
        <v>0</v>
      </c>
      <c r="AJ89" s="80">
        <f t="shared" si="13"/>
        <v>0</v>
      </c>
    </row>
    <row r="90" spans="1:36" x14ac:dyDescent="0.45">
      <c r="A90" s="84">
        <v>88</v>
      </c>
      <c r="B90" s="57">
        <f>'6-اطلاعات کلیه محصولات - خدمات'!B90</f>
        <v>0</v>
      </c>
      <c r="C90" s="57">
        <f>'6-اطلاعات کلیه محصولات - خدمات'!D90</f>
        <v>0</v>
      </c>
      <c r="D90" s="19"/>
      <c r="E90" s="77"/>
      <c r="F90" s="77"/>
      <c r="G90" s="77"/>
      <c r="H90" s="57"/>
      <c r="I90" s="57"/>
      <c r="J90" s="57"/>
      <c r="K90" s="57"/>
      <c r="L90" s="57"/>
      <c r="M90" s="57">
        <f t="shared" si="14"/>
        <v>0</v>
      </c>
      <c r="N90" s="57" t="str">
        <f t="shared" si="15"/>
        <v>0</v>
      </c>
      <c r="O90" s="57" t="str">
        <f t="shared" si="16"/>
        <v>0</v>
      </c>
      <c r="P90" s="57" t="str">
        <f t="shared" si="17"/>
        <v>0</v>
      </c>
      <c r="Q90" s="57" t="str">
        <f t="shared" si="18"/>
        <v>0</v>
      </c>
      <c r="R90" s="57" t="str">
        <f t="shared" si="19"/>
        <v>0.2</v>
      </c>
      <c r="S90" s="86">
        <f t="shared" si="20"/>
        <v>0</v>
      </c>
      <c r="T90" s="57">
        <f t="shared" si="21"/>
        <v>0</v>
      </c>
      <c r="U90" s="57">
        <f t="shared" si="22"/>
        <v>0</v>
      </c>
      <c r="V90" s="57">
        <f t="shared" si="23"/>
        <v>0</v>
      </c>
      <c r="W90" s="57">
        <f t="shared" si="24"/>
        <v>0</v>
      </c>
      <c r="X90" s="34" t="str">
        <f>IF('6-اطلاعات کلیه محصولات - خدمات'!$N90="جدید",'6-اطلاعات کلیه محصولات - خدمات'!$B90,"")</f>
        <v/>
      </c>
      <c r="Y90" s="34" t="str">
        <f>IF('6-اطلاعات کلیه محصولات - خدمات'!$O90="دارد",'6-اطلاعات کلیه محصولات - خدمات'!$B90,"")</f>
        <v/>
      </c>
      <c r="AC90" s="34">
        <f>IF('6-اطلاعات کلیه محصولات - خدمات'!C90="دارد",'6-اطلاعات کلیه محصولات - خدمات'!Q90,0)</f>
        <v>0</v>
      </c>
      <c r="AD90" s="34">
        <f>1403-'5-اطلاعات کلیه پرسنل'!E90:E1087</f>
        <v>1403</v>
      </c>
      <c r="AF90" s="55">
        <f>IF('5-اطلاعات کلیه پرسنل'!H90=option!$C$15,IF('5-اطلاعات کلیه پرسنل'!L90="دارد",'5-اطلاعات کلیه پرسنل'!M90/12*'5-اطلاعات کلیه پرسنل'!I90,'5-اطلاعات کلیه پرسنل'!N90/2000*'5-اطلاعات کلیه پرسنل'!I90),0)+IF('5-اطلاعات کلیه پرسنل'!J90=option!$C$15,IF('5-اطلاعات کلیه پرسنل'!L90="دارد",'5-اطلاعات کلیه پرسنل'!M90/12*'5-اطلاعات کلیه پرسنل'!K90,'5-اطلاعات کلیه پرسنل'!N90/2000*'5-اطلاعات کلیه پرسنل'!K90),0)</f>
        <v>0</v>
      </c>
      <c r="AG90" s="55">
        <f>IF('5-اطلاعات کلیه پرسنل'!H90=option!$C$11,IF('5-اطلاعات کلیه پرسنل'!L90="دارد",'5-اطلاعات کلیه پرسنل'!M90*'5-اطلاعات کلیه پرسنل'!I90/12*40,'5-اطلاعات کلیه پرسنل'!I90*'5-اطلاعات کلیه پرسنل'!N90/52),0)+IF('5-اطلاعات کلیه پرسنل'!J90=option!$C$11,IF('5-اطلاعات کلیه پرسنل'!L90="دارد",'5-اطلاعات کلیه پرسنل'!M90*'5-اطلاعات کلیه پرسنل'!K90/12*40,'5-اطلاعات کلیه پرسنل'!K90*'5-اطلاعات کلیه پرسنل'!N90/52),0)</f>
        <v>0</v>
      </c>
      <c r="AH90" s="33">
        <f>IF('5-اطلاعات کلیه پرسنل'!P90="دکتری",1,IF('5-اطلاعات کلیه پرسنل'!P90="فوق لیسانس",0.8,IF('5-اطلاعات کلیه پرسنل'!P90="لیسانس",0.6,IF('5-اطلاعات کلیه پرسنل'!P90="فوق دیپلم",0.3,IF('5-اطلاعات کلیه پرسنل'!P90="",0,0.1)))))</f>
        <v>0</v>
      </c>
      <c r="AI90" s="81">
        <f>IF('5-اطلاعات کلیه پرسنل'!L90="دارد",'5-اطلاعات کلیه پرسنل'!M90/12,'5-اطلاعات کلیه پرسنل'!N90/2000)</f>
        <v>0</v>
      </c>
      <c r="AJ90" s="80">
        <f t="shared" si="13"/>
        <v>0</v>
      </c>
    </row>
    <row r="91" spans="1:36" x14ac:dyDescent="0.45">
      <c r="A91" s="84">
        <v>89</v>
      </c>
      <c r="B91" s="57">
        <f>'6-اطلاعات کلیه محصولات - خدمات'!B91</f>
        <v>0</v>
      </c>
      <c r="C91" s="57">
        <f>'6-اطلاعات کلیه محصولات - خدمات'!D91</f>
        <v>0</v>
      </c>
      <c r="D91" s="19"/>
      <c r="E91" s="77"/>
      <c r="F91" s="77"/>
      <c r="G91" s="77"/>
      <c r="H91" s="57"/>
      <c r="I91" s="57"/>
      <c r="J91" s="57"/>
      <c r="K91" s="57"/>
      <c r="L91" s="57"/>
      <c r="M91" s="57">
        <f t="shared" si="14"/>
        <v>0</v>
      </c>
      <c r="N91" s="57" t="str">
        <f t="shared" si="15"/>
        <v>0</v>
      </c>
      <c r="O91" s="57" t="str">
        <f t="shared" si="16"/>
        <v>0</v>
      </c>
      <c r="P91" s="57" t="str">
        <f t="shared" si="17"/>
        <v>0</v>
      </c>
      <c r="Q91" s="57" t="str">
        <f t="shared" si="18"/>
        <v>0</v>
      </c>
      <c r="R91" s="57" t="str">
        <f t="shared" si="19"/>
        <v>0.2</v>
      </c>
      <c r="S91" s="86">
        <f t="shared" si="20"/>
        <v>0</v>
      </c>
      <c r="T91" s="57">
        <f t="shared" si="21"/>
        <v>0</v>
      </c>
      <c r="U91" s="57">
        <f t="shared" si="22"/>
        <v>0</v>
      </c>
      <c r="V91" s="57">
        <f t="shared" si="23"/>
        <v>0</v>
      </c>
      <c r="W91" s="57">
        <f t="shared" si="24"/>
        <v>0</v>
      </c>
      <c r="X91" s="34" t="str">
        <f>IF('6-اطلاعات کلیه محصولات - خدمات'!$N91="جدید",'6-اطلاعات کلیه محصولات - خدمات'!$B91,"")</f>
        <v/>
      </c>
      <c r="Y91" s="34" t="str">
        <f>IF('6-اطلاعات کلیه محصولات - خدمات'!$O91="دارد",'6-اطلاعات کلیه محصولات - خدمات'!$B91,"")</f>
        <v/>
      </c>
      <c r="AC91" s="34">
        <f>IF('6-اطلاعات کلیه محصولات - خدمات'!C91="دارد",'6-اطلاعات کلیه محصولات - خدمات'!Q91,0)</f>
        <v>0</v>
      </c>
      <c r="AD91" s="34">
        <f>1403-'5-اطلاعات کلیه پرسنل'!E91:E1088</f>
        <v>1403</v>
      </c>
      <c r="AF91" s="55">
        <f>IF('5-اطلاعات کلیه پرسنل'!H91=option!$C$15,IF('5-اطلاعات کلیه پرسنل'!L91="دارد",'5-اطلاعات کلیه پرسنل'!M91/12*'5-اطلاعات کلیه پرسنل'!I91,'5-اطلاعات کلیه پرسنل'!N91/2000*'5-اطلاعات کلیه پرسنل'!I91),0)+IF('5-اطلاعات کلیه پرسنل'!J91=option!$C$15,IF('5-اطلاعات کلیه پرسنل'!L91="دارد",'5-اطلاعات کلیه پرسنل'!M91/12*'5-اطلاعات کلیه پرسنل'!K91,'5-اطلاعات کلیه پرسنل'!N91/2000*'5-اطلاعات کلیه پرسنل'!K91),0)</f>
        <v>0</v>
      </c>
      <c r="AG91" s="55">
        <f>IF('5-اطلاعات کلیه پرسنل'!H91=option!$C$11,IF('5-اطلاعات کلیه پرسنل'!L91="دارد",'5-اطلاعات کلیه پرسنل'!M91*'5-اطلاعات کلیه پرسنل'!I91/12*40,'5-اطلاعات کلیه پرسنل'!I91*'5-اطلاعات کلیه پرسنل'!N91/52),0)+IF('5-اطلاعات کلیه پرسنل'!J91=option!$C$11,IF('5-اطلاعات کلیه پرسنل'!L91="دارد",'5-اطلاعات کلیه پرسنل'!M91*'5-اطلاعات کلیه پرسنل'!K91/12*40,'5-اطلاعات کلیه پرسنل'!K91*'5-اطلاعات کلیه پرسنل'!N91/52),0)</f>
        <v>0</v>
      </c>
      <c r="AH91" s="33">
        <f>IF('5-اطلاعات کلیه پرسنل'!P91="دکتری",1,IF('5-اطلاعات کلیه پرسنل'!P91="فوق لیسانس",0.8,IF('5-اطلاعات کلیه پرسنل'!P91="لیسانس",0.6,IF('5-اطلاعات کلیه پرسنل'!P91="فوق دیپلم",0.3,IF('5-اطلاعات کلیه پرسنل'!P91="",0,0.1)))))</f>
        <v>0</v>
      </c>
      <c r="AI91" s="81">
        <f>IF('5-اطلاعات کلیه پرسنل'!L91="دارد",'5-اطلاعات کلیه پرسنل'!M91/12,'5-اطلاعات کلیه پرسنل'!N91/2000)</f>
        <v>0</v>
      </c>
      <c r="AJ91" s="80">
        <f t="shared" si="13"/>
        <v>0</v>
      </c>
    </row>
    <row r="92" spans="1:36" x14ac:dyDescent="0.45">
      <c r="A92" s="84">
        <v>90</v>
      </c>
      <c r="B92" s="57">
        <f>'6-اطلاعات کلیه محصولات - خدمات'!B92</f>
        <v>0</v>
      </c>
      <c r="C92" s="57">
        <f>'6-اطلاعات کلیه محصولات - خدمات'!D92</f>
        <v>0</v>
      </c>
      <c r="D92" s="19"/>
      <c r="E92" s="77"/>
      <c r="F92" s="77"/>
      <c r="G92" s="77"/>
      <c r="H92" s="57"/>
      <c r="I92" s="57"/>
      <c r="J92" s="57"/>
      <c r="K92" s="57"/>
      <c r="L92" s="57"/>
      <c r="M92" s="57">
        <f t="shared" si="14"/>
        <v>0</v>
      </c>
      <c r="N92" s="57" t="str">
        <f t="shared" si="15"/>
        <v>0</v>
      </c>
      <c r="O92" s="57" t="str">
        <f t="shared" si="16"/>
        <v>0</v>
      </c>
      <c r="P92" s="57" t="str">
        <f t="shared" si="17"/>
        <v>0</v>
      </c>
      <c r="Q92" s="57" t="str">
        <f t="shared" si="18"/>
        <v>0</v>
      </c>
      <c r="R92" s="57" t="str">
        <f t="shared" si="19"/>
        <v>0.2</v>
      </c>
      <c r="S92" s="86">
        <f t="shared" si="20"/>
        <v>0</v>
      </c>
      <c r="T92" s="57">
        <f t="shared" si="21"/>
        <v>0</v>
      </c>
      <c r="U92" s="57">
        <f t="shared" si="22"/>
        <v>0</v>
      </c>
      <c r="V92" s="57">
        <f t="shared" si="23"/>
        <v>0</v>
      </c>
      <c r="W92" s="57">
        <f t="shared" si="24"/>
        <v>0</v>
      </c>
      <c r="X92" s="34" t="str">
        <f>IF('6-اطلاعات کلیه محصولات - خدمات'!$N92="جدید",'6-اطلاعات کلیه محصولات - خدمات'!$B92,"")</f>
        <v/>
      </c>
      <c r="Y92" s="34" t="str">
        <f>IF('6-اطلاعات کلیه محصولات - خدمات'!$O92="دارد",'6-اطلاعات کلیه محصولات - خدمات'!$B92,"")</f>
        <v/>
      </c>
      <c r="AC92" s="34">
        <f>IF('6-اطلاعات کلیه محصولات - خدمات'!C92="دارد",'6-اطلاعات کلیه محصولات - خدمات'!Q92,0)</f>
        <v>0</v>
      </c>
      <c r="AD92" s="34">
        <f>1403-'5-اطلاعات کلیه پرسنل'!E92:E1089</f>
        <v>1403</v>
      </c>
      <c r="AF92" s="55">
        <f>IF('5-اطلاعات کلیه پرسنل'!H92=option!$C$15,IF('5-اطلاعات کلیه پرسنل'!L92="دارد",'5-اطلاعات کلیه پرسنل'!M92/12*'5-اطلاعات کلیه پرسنل'!I92,'5-اطلاعات کلیه پرسنل'!N92/2000*'5-اطلاعات کلیه پرسنل'!I92),0)+IF('5-اطلاعات کلیه پرسنل'!J92=option!$C$15,IF('5-اطلاعات کلیه پرسنل'!L92="دارد",'5-اطلاعات کلیه پرسنل'!M92/12*'5-اطلاعات کلیه پرسنل'!K92,'5-اطلاعات کلیه پرسنل'!N92/2000*'5-اطلاعات کلیه پرسنل'!K92),0)</f>
        <v>0</v>
      </c>
      <c r="AG92" s="55">
        <f>IF('5-اطلاعات کلیه پرسنل'!H92=option!$C$11,IF('5-اطلاعات کلیه پرسنل'!L92="دارد",'5-اطلاعات کلیه پرسنل'!M92*'5-اطلاعات کلیه پرسنل'!I92/12*40,'5-اطلاعات کلیه پرسنل'!I92*'5-اطلاعات کلیه پرسنل'!N92/52),0)+IF('5-اطلاعات کلیه پرسنل'!J92=option!$C$11,IF('5-اطلاعات کلیه پرسنل'!L92="دارد",'5-اطلاعات کلیه پرسنل'!M92*'5-اطلاعات کلیه پرسنل'!K92/12*40,'5-اطلاعات کلیه پرسنل'!K92*'5-اطلاعات کلیه پرسنل'!N92/52),0)</f>
        <v>0</v>
      </c>
      <c r="AH92" s="33">
        <f>IF('5-اطلاعات کلیه پرسنل'!P92="دکتری",1,IF('5-اطلاعات کلیه پرسنل'!P92="فوق لیسانس",0.8,IF('5-اطلاعات کلیه پرسنل'!P92="لیسانس",0.6,IF('5-اطلاعات کلیه پرسنل'!P92="فوق دیپلم",0.3,IF('5-اطلاعات کلیه پرسنل'!P92="",0,0.1)))))</f>
        <v>0</v>
      </c>
      <c r="AI92" s="81">
        <f>IF('5-اطلاعات کلیه پرسنل'!L92="دارد",'5-اطلاعات کلیه پرسنل'!M92/12,'5-اطلاعات کلیه پرسنل'!N92/2000)</f>
        <v>0</v>
      </c>
      <c r="AJ92" s="80">
        <f t="shared" si="13"/>
        <v>0</v>
      </c>
    </row>
    <row r="93" spans="1:36" x14ac:dyDescent="0.45">
      <c r="A93" s="84">
        <v>91</v>
      </c>
      <c r="B93" s="57">
        <f>'6-اطلاعات کلیه محصولات - خدمات'!B93</f>
        <v>0</v>
      </c>
      <c r="C93" s="57">
        <f>'6-اطلاعات کلیه محصولات - خدمات'!D93</f>
        <v>0</v>
      </c>
      <c r="D93" s="19"/>
      <c r="E93" s="77"/>
      <c r="F93" s="77"/>
      <c r="G93" s="77"/>
      <c r="H93" s="57"/>
      <c r="I93" s="57"/>
      <c r="J93" s="57"/>
      <c r="K93" s="57"/>
      <c r="L93" s="57"/>
      <c r="M93" s="57">
        <f t="shared" si="14"/>
        <v>0</v>
      </c>
      <c r="N93" s="57" t="str">
        <f t="shared" si="15"/>
        <v>0</v>
      </c>
      <c r="O93" s="57" t="str">
        <f t="shared" si="16"/>
        <v>0</v>
      </c>
      <c r="P93" s="57" t="str">
        <f t="shared" si="17"/>
        <v>0</v>
      </c>
      <c r="Q93" s="57" t="str">
        <f t="shared" si="18"/>
        <v>0</v>
      </c>
      <c r="R93" s="57" t="str">
        <f t="shared" si="19"/>
        <v>0.2</v>
      </c>
      <c r="S93" s="86">
        <f t="shared" si="20"/>
        <v>0</v>
      </c>
      <c r="T93" s="57">
        <f t="shared" si="21"/>
        <v>0</v>
      </c>
      <c r="U93" s="57">
        <f t="shared" si="22"/>
        <v>0</v>
      </c>
      <c r="V93" s="57">
        <f t="shared" si="23"/>
        <v>0</v>
      </c>
      <c r="W93" s="57">
        <f t="shared" si="24"/>
        <v>0</v>
      </c>
      <c r="X93" s="34" t="str">
        <f>IF('6-اطلاعات کلیه محصولات - خدمات'!$N93="جدید",'6-اطلاعات کلیه محصولات - خدمات'!$B93,"")</f>
        <v/>
      </c>
      <c r="Y93" s="34" t="str">
        <f>IF('6-اطلاعات کلیه محصولات - خدمات'!$O93="دارد",'6-اطلاعات کلیه محصولات - خدمات'!$B93,"")</f>
        <v/>
      </c>
      <c r="AC93" s="34">
        <f>IF('6-اطلاعات کلیه محصولات - خدمات'!C93="دارد",'6-اطلاعات کلیه محصولات - خدمات'!Q93,0)</f>
        <v>0</v>
      </c>
      <c r="AD93" s="34">
        <f>1403-'5-اطلاعات کلیه پرسنل'!E93:E1090</f>
        <v>1403</v>
      </c>
      <c r="AF93" s="55">
        <f>IF('5-اطلاعات کلیه پرسنل'!H93=option!$C$15,IF('5-اطلاعات کلیه پرسنل'!L93="دارد",'5-اطلاعات کلیه پرسنل'!M93/12*'5-اطلاعات کلیه پرسنل'!I93,'5-اطلاعات کلیه پرسنل'!N93/2000*'5-اطلاعات کلیه پرسنل'!I93),0)+IF('5-اطلاعات کلیه پرسنل'!J93=option!$C$15,IF('5-اطلاعات کلیه پرسنل'!L93="دارد",'5-اطلاعات کلیه پرسنل'!M93/12*'5-اطلاعات کلیه پرسنل'!K93,'5-اطلاعات کلیه پرسنل'!N93/2000*'5-اطلاعات کلیه پرسنل'!K93),0)</f>
        <v>0</v>
      </c>
      <c r="AG93" s="55">
        <f>IF('5-اطلاعات کلیه پرسنل'!H93=option!$C$11,IF('5-اطلاعات کلیه پرسنل'!L93="دارد",'5-اطلاعات کلیه پرسنل'!M93*'5-اطلاعات کلیه پرسنل'!I93/12*40,'5-اطلاعات کلیه پرسنل'!I93*'5-اطلاعات کلیه پرسنل'!N93/52),0)+IF('5-اطلاعات کلیه پرسنل'!J93=option!$C$11,IF('5-اطلاعات کلیه پرسنل'!L93="دارد",'5-اطلاعات کلیه پرسنل'!M93*'5-اطلاعات کلیه پرسنل'!K93/12*40,'5-اطلاعات کلیه پرسنل'!K93*'5-اطلاعات کلیه پرسنل'!N93/52),0)</f>
        <v>0</v>
      </c>
      <c r="AH93" s="33">
        <f>IF('5-اطلاعات کلیه پرسنل'!P93="دکتری",1,IF('5-اطلاعات کلیه پرسنل'!P93="فوق لیسانس",0.8,IF('5-اطلاعات کلیه پرسنل'!P93="لیسانس",0.6,IF('5-اطلاعات کلیه پرسنل'!P93="فوق دیپلم",0.3,IF('5-اطلاعات کلیه پرسنل'!P93="",0,0.1)))))</f>
        <v>0</v>
      </c>
      <c r="AI93" s="81">
        <f>IF('5-اطلاعات کلیه پرسنل'!L93="دارد",'5-اطلاعات کلیه پرسنل'!M93/12,'5-اطلاعات کلیه پرسنل'!N93/2000)</f>
        <v>0</v>
      </c>
      <c r="AJ93" s="80">
        <f t="shared" si="13"/>
        <v>0</v>
      </c>
    </row>
    <row r="94" spans="1:36" x14ac:dyDescent="0.45">
      <c r="A94" s="84">
        <v>92</v>
      </c>
      <c r="B94" s="57">
        <f>'6-اطلاعات کلیه محصولات - خدمات'!B94</f>
        <v>0</v>
      </c>
      <c r="C94" s="57">
        <f>'6-اطلاعات کلیه محصولات - خدمات'!D94</f>
        <v>0</v>
      </c>
      <c r="D94" s="19"/>
      <c r="E94" s="77"/>
      <c r="F94" s="77"/>
      <c r="G94" s="77"/>
      <c r="H94" s="57"/>
      <c r="I94" s="57"/>
      <c r="J94" s="57"/>
      <c r="K94" s="57"/>
      <c r="L94" s="57"/>
      <c r="M94" s="57">
        <f t="shared" si="14"/>
        <v>0</v>
      </c>
      <c r="N94" s="57" t="str">
        <f t="shared" si="15"/>
        <v>0</v>
      </c>
      <c r="O94" s="57" t="str">
        <f t="shared" si="16"/>
        <v>0</v>
      </c>
      <c r="P94" s="57" t="str">
        <f t="shared" si="17"/>
        <v>0</v>
      </c>
      <c r="Q94" s="57" t="str">
        <f t="shared" si="18"/>
        <v>0</v>
      </c>
      <c r="R94" s="57" t="str">
        <f t="shared" si="19"/>
        <v>0.2</v>
      </c>
      <c r="S94" s="86">
        <f t="shared" si="20"/>
        <v>0</v>
      </c>
      <c r="T94" s="57">
        <f t="shared" si="21"/>
        <v>0</v>
      </c>
      <c r="U94" s="57">
        <f t="shared" si="22"/>
        <v>0</v>
      </c>
      <c r="V94" s="57">
        <f t="shared" si="23"/>
        <v>0</v>
      </c>
      <c r="W94" s="57">
        <f t="shared" si="24"/>
        <v>0</v>
      </c>
      <c r="X94" s="34" t="str">
        <f>IF('6-اطلاعات کلیه محصولات - خدمات'!$N94="جدید",'6-اطلاعات کلیه محصولات - خدمات'!$B94,"")</f>
        <v/>
      </c>
      <c r="Y94" s="34" t="str">
        <f>IF('6-اطلاعات کلیه محصولات - خدمات'!$O94="دارد",'6-اطلاعات کلیه محصولات - خدمات'!$B94,"")</f>
        <v/>
      </c>
      <c r="AC94" s="34">
        <f>IF('6-اطلاعات کلیه محصولات - خدمات'!C94="دارد",'6-اطلاعات کلیه محصولات - خدمات'!Q94,0)</f>
        <v>0</v>
      </c>
      <c r="AD94" s="34">
        <f>1403-'5-اطلاعات کلیه پرسنل'!E94:E1091</f>
        <v>1403</v>
      </c>
      <c r="AF94" s="55">
        <f>IF('5-اطلاعات کلیه پرسنل'!H94=option!$C$15,IF('5-اطلاعات کلیه پرسنل'!L94="دارد",'5-اطلاعات کلیه پرسنل'!M94/12*'5-اطلاعات کلیه پرسنل'!I94,'5-اطلاعات کلیه پرسنل'!N94/2000*'5-اطلاعات کلیه پرسنل'!I94),0)+IF('5-اطلاعات کلیه پرسنل'!J94=option!$C$15,IF('5-اطلاعات کلیه پرسنل'!L94="دارد",'5-اطلاعات کلیه پرسنل'!M94/12*'5-اطلاعات کلیه پرسنل'!K94,'5-اطلاعات کلیه پرسنل'!N94/2000*'5-اطلاعات کلیه پرسنل'!K94),0)</f>
        <v>0</v>
      </c>
      <c r="AG94" s="55">
        <f>IF('5-اطلاعات کلیه پرسنل'!H94=option!$C$11,IF('5-اطلاعات کلیه پرسنل'!L94="دارد",'5-اطلاعات کلیه پرسنل'!M94*'5-اطلاعات کلیه پرسنل'!I94/12*40,'5-اطلاعات کلیه پرسنل'!I94*'5-اطلاعات کلیه پرسنل'!N94/52),0)+IF('5-اطلاعات کلیه پرسنل'!J94=option!$C$11,IF('5-اطلاعات کلیه پرسنل'!L94="دارد",'5-اطلاعات کلیه پرسنل'!M94*'5-اطلاعات کلیه پرسنل'!K94/12*40,'5-اطلاعات کلیه پرسنل'!K94*'5-اطلاعات کلیه پرسنل'!N94/52),0)</f>
        <v>0</v>
      </c>
      <c r="AH94" s="33">
        <f>IF('5-اطلاعات کلیه پرسنل'!P94="دکتری",1,IF('5-اطلاعات کلیه پرسنل'!P94="فوق لیسانس",0.8,IF('5-اطلاعات کلیه پرسنل'!P94="لیسانس",0.6,IF('5-اطلاعات کلیه پرسنل'!P94="فوق دیپلم",0.3,IF('5-اطلاعات کلیه پرسنل'!P94="",0,0.1)))))</f>
        <v>0</v>
      </c>
      <c r="AI94" s="81">
        <f>IF('5-اطلاعات کلیه پرسنل'!L94="دارد",'5-اطلاعات کلیه پرسنل'!M94/12,'5-اطلاعات کلیه پرسنل'!N94/2000)</f>
        <v>0</v>
      </c>
      <c r="AJ94" s="80">
        <f t="shared" si="13"/>
        <v>0</v>
      </c>
    </row>
    <row r="95" spans="1:36" x14ac:dyDescent="0.45">
      <c r="A95" s="84">
        <v>93</v>
      </c>
      <c r="B95" s="57">
        <f>'6-اطلاعات کلیه محصولات - خدمات'!B95</f>
        <v>0</v>
      </c>
      <c r="C95" s="57">
        <f>'6-اطلاعات کلیه محصولات - خدمات'!D95</f>
        <v>0</v>
      </c>
      <c r="D95" s="19"/>
      <c r="E95" s="77"/>
      <c r="F95" s="77"/>
      <c r="G95" s="77"/>
      <c r="H95" s="57"/>
      <c r="I95" s="57"/>
      <c r="J95" s="57"/>
      <c r="K95" s="57"/>
      <c r="L95" s="57"/>
      <c r="M95" s="57">
        <f t="shared" si="14"/>
        <v>0</v>
      </c>
      <c r="N95" s="57" t="str">
        <f t="shared" si="15"/>
        <v>0</v>
      </c>
      <c r="O95" s="57" t="str">
        <f t="shared" si="16"/>
        <v>0</v>
      </c>
      <c r="P95" s="57" t="str">
        <f t="shared" si="17"/>
        <v>0</v>
      </c>
      <c r="Q95" s="57" t="str">
        <f t="shared" si="18"/>
        <v>0</v>
      </c>
      <c r="R95" s="57" t="str">
        <f t="shared" si="19"/>
        <v>0.2</v>
      </c>
      <c r="S95" s="86">
        <f t="shared" si="20"/>
        <v>0</v>
      </c>
      <c r="T95" s="57">
        <f t="shared" si="21"/>
        <v>0</v>
      </c>
      <c r="U95" s="57">
        <f t="shared" si="22"/>
        <v>0</v>
      </c>
      <c r="V95" s="57">
        <f t="shared" si="23"/>
        <v>0</v>
      </c>
      <c r="W95" s="57">
        <f t="shared" si="24"/>
        <v>0</v>
      </c>
      <c r="X95" s="34" t="str">
        <f>IF('6-اطلاعات کلیه محصولات - خدمات'!$N95="جدید",'6-اطلاعات کلیه محصولات - خدمات'!$B95,"")</f>
        <v/>
      </c>
      <c r="Y95" s="34" t="str">
        <f>IF('6-اطلاعات کلیه محصولات - خدمات'!$O95="دارد",'6-اطلاعات کلیه محصولات - خدمات'!$B95,"")</f>
        <v/>
      </c>
      <c r="AC95" s="34">
        <f>IF('6-اطلاعات کلیه محصولات - خدمات'!C95="دارد",'6-اطلاعات کلیه محصولات - خدمات'!Q95,0)</f>
        <v>0</v>
      </c>
      <c r="AD95" s="34">
        <f>1403-'5-اطلاعات کلیه پرسنل'!E95:E1092</f>
        <v>1403</v>
      </c>
      <c r="AF95" s="55">
        <f>IF('5-اطلاعات کلیه پرسنل'!H95=option!$C$15,IF('5-اطلاعات کلیه پرسنل'!L95="دارد",'5-اطلاعات کلیه پرسنل'!M95/12*'5-اطلاعات کلیه پرسنل'!I95,'5-اطلاعات کلیه پرسنل'!N95/2000*'5-اطلاعات کلیه پرسنل'!I95),0)+IF('5-اطلاعات کلیه پرسنل'!J95=option!$C$15,IF('5-اطلاعات کلیه پرسنل'!L95="دارد",'5-اطلاعات کلیه پرسنل'!M95/12*'5-اطلاعات کلیه پرسنل'!K95,'5-اطلاعات کلیه پرسنل'!N95/2000*'5-اطلاعات کلیه پرسنل'!K95),0)</f>
        <v>0</v>
      </c>
      <c r="AG95" s="55">
        <f>IF('5-اطلاعات کلیه پرسنل'!H95=option!$C$11,IF('5-اطلاعات کلیه پرسنل'!L95="دارد",'5-اطلاعات کلیه پرسنل'!M95*'5-اطلاعات کلیه پرسنل'!I95/12*40,'5-اطلاعات کلیه پرسنل'!I95*'5-اطلاعات کلیه پرسنل'!N95/52),0)+IF('5-اطلاعات کلیه پرسنل'!J95=option!$C$11,IF('5-اطلاعات کلیه پرسنل'!L95="دارد",'5-اطلاعات کلیه پرسنل'!M95*'5-اطلاعات کلیه پرسنل'!K95/12*40,'5-اطلاعات کلیه پرسنل'!K95*'5-اطلاعات کلیه پرسنل'!N95/52),0)</f>
        <v>0</v>
      </c>
      <c r="AH95" s="33">
        <f>IF('5-اطلاعات کلیه پرسنل'!P95="دکتری",1,IF('5-اطلاعات کلیه پرسنل'!P95="فوق لیسانس",0.8,IF('5-اطلاعات کلیه پرسنل'!P95="لیسانس",0.6,IF('5-اطلاعات کلیه پرسنل'!P95="فوق دیپلم",0.3,IF('5-اطلاعات کلیه پرسنل'!P95="",0,0.1)))))</f>
        <v>0</v>
      </c>
      <c r="AI95" s="81">
        <f>IF('5-اطلاعات کلیه پرسنل'!L95="دارد",'5-اطلاعات کلیه پرسنل'!M95/12,'5-اطلاعات کلیه پرسنل'!N95/2000)</f>
        <v>0</v>
      </c>
      <c r="AJ95" s="80">
        <f t="shared" si="13"/>
        <v>0</v>
      </c>
    </row>
    <row r="96" spans="1:36" x14ac:dyDescent="0.45">
      <c r="A96" s="84">
        <v>94</v>
      </c>
      <c r="B96" s="57">
        <f>'6-اطلاعات کلیه محصولات - خدمات'!B96</f>
        <v>0</v>
      </c>
      <c r="C96" s="57">
        <f>'6-اطلاعات کلیه محصولات - خدمات'!D96</f>
        <v>0</v>
      </c>
      <c r="D96" s="19"/>
      <c r="E96" s="77"/>
      <c r="F96" s="77"/>
      <c r="G96" s="77"/>
      <c r="H96" s="57"/>
      <c r="I96" s="57"/>
      <c r="J96" s="57"/>
      <c r="K96" s="57"/>
      <c r="L96" s="57"/>
      <c r="M96" s="57">
        <f t="shared" si="14"/>
        <v>0</v>
      </c>
      <c r="N96" s="57" t="str">
        <f t="shared" si="15"/>
        <v>0</v>
      </c>
      <c r="O96" s="57" t="str">
        <f t="shared" si="16"/>
        <v>0</v>
      </c>
      <c r="P96" s="57" t="str">
        <f t="shared" si="17"/>
        <v>0</v>
      </c>
      <c r="Q96" s="57" t="str">
        <f t="shared" si="18"/>
        <v>0</v>
      </c>
      <c r="R96" s="57" t="str">
        <f t="shared" si="19"/>
        <v>0.2</v>
      </c>
      <c r="S96" s="86">
        <f t="shared" si="20"/>
        <v>0</v>
      </c>
      <c r="T96" s="57">
        <f t="shared" si="21"/>
        <v>0</v>
      </c>
      <c r="U96" s="57">
        <f t="shared" si="22"/>
        <v>0</v>
      </c>
      <c r="V96" s="57">
        <f t="shared" si="23"/>
        <v>0</v>
      </c>
      <c r="W96" s="57">
        <f t="shared" si="24"/>
        <v>0</v>
      </c>
      <c r="X96" s="34" t="str">
        <f>IF('6-اطلاعات کلیه محصولات - خدمات'!$N96="جدید",'6-اطلاعات کلیه محصولات - خدمات'!$B96,"")</f>
        <v/>
      </c>
      <c r="Y96" s="34" t="str">
        <f>IF('6-اطلاعات کلیه محصولات - خدمات'!$O96="دارد",'6-اطلاعات کلیه محصولات - خدمات'!$B96,"")</f>
        <v/>
      </c>
      <c r="AC96" s="34">
        <f>IF('6-اطلاعات کلیه محصولات - خدمات'!C96="دارد",'6-اطلاعات کلیه محصولات - خدمات'!Q96,0)</f>
        <v>0</v>
      </c>
      <c r="AD96" s="34">
        <f>1403-'5-اطلاعات کلیه پرسنل'!E96:E1093</f>
        <v>1403</v>
      </c>
      <c r="AF96" s="55">
        <f>IF('5-اطلاعات کلیه پرسنل'!H96=option!$C$15,IF('5-اطلاعات کلیه پرسنل'!L96="دارد",'5-اطلاعات کلیه پرسنل'!M96/12*'5-اطلاعات کلیه پرسنل'!I96,'5-اطلاعات کلیه پرسنل'!N96/2000*'5-اطلاعات کلیه پرسنل'!I96),0)+IF('5-اطلاعات کلیه پرسنل'!J96=option!$C$15,IF('5-اطلاعات کلیه پرسنل'!L96="دارد",'5-اطلاعات کلیه پرسنل'!M96/12*'5-اطلاعات کلیه پرسنل'!K96,'5-اطلاعات کلیه پرسنل'!N96/2000*'5-اطلاعات کلیه پرسنل'!K96),0)</f>
        <v>0</v>
      </c>
      <c r="AG96" s="55">
        <f>IF('5-اطلاعات کلیه پرسنل'!H96=option!$C$11,IF('5-اطلاعات کلیه پرسنل'!L96="دارد",'5-اطلاعات کلیه پرسنل'!M96*'5-اطلاعات کلیه پرسنل'!I96/12*40,'5-اطلاعات کلیه پرسنل'!I96*'5-اطلاعات کلیه پرسنل'!N96/52),0)+IF('5-اطلاعات کلیه پرسنل'!J96=option!$C$11,IF('5-اطلاعات کلیه پرسنل'!L96="دارد",'5-اطلاعات کلیه پرسنل'!M96*'5-اطلاعات کلیه پرسنل'!K96/12*40,'5-اطلاعات کلیه پرسنل'!K96*'5-اطلاعات کلیه پرسنل'!N96/52),0)</f>
        <v>0</v>
      </c>
      <c r="AH96" s="33">
        <f>IF('5-اطلاعات کلیه پرسنل'!P96="دکتری",1,IF('5-اطلاعات کلیه پرسنل'!P96="فوق لیسانس",0.8,IF('5-اطلاعات کلیه پرسنل'!P96="لیسانس",0.6,IF('5-اطلاعات کلیه پرسنل'!P96="فوق دیپلم",0.3,IF('5-اطلاعات کلیه پرسنل'!P96="",0,0.1)))))</f>
        <v>0</v>
      </c>
      <c r="AI96" s="81">
        <f>IF('5-اطلاعات کلیه پرسنل'!L96="دارد",'5-اطلاعات کلیه پرسنل'!M96/12,'5-اطلاعات کلیه پرسنل'!N96/2000)</f>
        <v>0</v>
      </c>
      <c r="AJ96" s="80">
        <f t="shared" si="13"/>
        <v>0</v>
      </c>
    </row>
    <row r="97" spans="1:36" x14ac:dyDescent="0.45">
      <c r="A97" s="84">
        <v>95</v>
      </c>
      <c r="B97" s="57">
        <f>'6-اطلاعات کلیه محصولات - خدمات'!B97</f>
        <v>0</v>
      </c>
      <c r="C97" s="57">
        <f>'6-اطلاعات کلیه محصولات - خدمات'!D97</f>
        <v>0</v>
      </c>
      <c r="D97" s="19"/>
      <c r="E97" s="77"/>
      <c r="F97" s="77"/>
      <c r="G97" s="77"/>
      <c r="H97" s="57"/>
      <c r="I97" s="57"/>
      <c r="J97" s="57"/>
      <c r="K97" s="57"/>
      <c r="L97" s="57"/>
      <c r="M97" s="57">
        <f t="shared" si="14"/>
        <v>0</v>
      </c>
      <c r="N97" s="57" t="str">
        <f t="shared" si="15"/>
        <v>0</v>
      </c>
      <c r="O97" s="57" t="str">
        <f t="shared" si="16"/>
        <v>0</v>
      </c>
      <c r="P97" s="57" t="str">
        <f t="shared" si="17"/>
        <v>0</v>
      </c>
      <c r="Q97" s="57" t="str">
        <f t="shared" si="18"/>
        <v>0</v>
      </c>
      <c r="R97" s="57" t="str">
        <f t="shared" si="19"/>
        <v>0.2</v>
      </c>
      <c r="S97" s="86">
        <f t="shared" si="20"/>
        <v>0</v>
      </c>
      <c r="T97" s="57">
        <f t="shared" si="21"/>
        <v>0</v>
      </c>
      <c r="U97" s="57">
        <f t="shared" si="22"/>
        <v>0</v>
      </c>
      <c r="V97" s="57">
        <f t="shared" si="23"/>
        <v>0</v>
      </c>
      <c r="W97" s="57">
        <f t="shared" si="24"/>
        <v>0</v>
      </c>
      <c r="X97" s="34" t="str">
        <f>IF('6-اطلاعات کلیه محصولات - خدمات'!$N97="جدید",'6-اطلاعات کلیه محصولات - خدمات'!$B97,"")</f>
        <v/>
      </c>
      <c r="Y97" s="34" t="str">
        <f>IF('6-اطلاعات کلیه محصولات - خدمات'!$O97="دارد",'6-اطلاعات کلیه محصولات - خدمات'!$B97,"")</f>
        <v/>
      </c>
      <c r="AC97" s="34">
        <f>IF('6-اطلاعات کلیه محصولات - خدمات'!C97="دارد",'6-اطلاعات کلیه محصولات - خدمات'!Q97,0)</f>
        <v>0</v>
      </c>
      <c r="AD97" s="34">
        <f>1403-'5-اطلاعات کلیه پرسنل'!E97:E1094</f>
        <v>1403</v>
      </c>
      <c r="AF97" s="55">
        <f>IF('5-اطلاعات کلیه پرسنل'!H97=option!$C$15,IF('5-اطلاعات کلیه پرسنل'!L97="دارد",'5-اطلاعات کلیه پرسنل'!M97/12*'5-اطلاعات کلیه پرسنل'!I97,'5-اطلاعات کلیه پرسنل'!N97/2000*'5-اطلاعات کلیه پرسنل'!I97),0)+IF('5-اطلاعات کلیه پرسنل'!J97=option!$C$15,IF('5-اطلاعات کلیه پرسنل'!L97="دارد",'5-اطلاعات کلیه پرسنل'!M97/12*'5-اطلاعات کلیه پرسنل'!K97,'5-اطلاعات کلیه پرسنل'!N97/2000*'5-اطلاعات کلیه پرسنل'!K97),0)</f>
        <v>0</v>
      </c>
      <c r="AG97" s="55">
        <f>IF('5-اطلاعات کلیه پرسنل'!H97=option!$C$11,IF('5-اطلاعات کلیه پرسنل'!L97="دارد",'5-اطلاعات کلیه پرسنل'!M97*'5-اطلاعات کلیه پرسنل'!I97/12*40,'5-اطلاعات کلیه پرسنل'!I97*'5-اطلاعات کلیه پرسنل'!N97/52),0)+IF('5-اطلاعات کلیه پرسنل'!J97=option!$C$11,IF('5-اطلاعات کلیه پرسنل'!L97="دارد",'5-اطلاعات کلیه پرسنل'!M97*'5-اطلاعات کلیه پرسنل'!K97/12*40,'5-اطلاعات کلیه پرسنل'!K97*'5-اطلاعات کلیه پرسنل'!N97/52),0)</f>
        <v>0</v>
      </c>
      <c r="AH97" s="33">
        <f>IF('5-اطلاعات کلیه پرسنل'!P97="دکتری",1,IF('5-اطلاعات کلیه پرسنل'!P97="فوق لیسانس",0.8,IF('5-اطلاعات کلیه پرسنل'!P97="لیسانس",0.6,IF('5-اطلاعات کلیه پرسنل'!P97="فوق دیپلم",0.3,IF('5-اطلاعات کلیه پرسنل'!P97="",0,0.1)))))</f>
        <v>0</v>
      </c>
      <c r="AI97" s="81">
        <f>IF('5-اطلاعات کلیه پرسنل'!L97="دارد",'5-اطلاعات کلیه پرسنل'!M97/12,'5-اطلاعات کلیه پرسنل'!N97/2000)</f>
        <v>0</v>
      </c>
      <c r="AJ97" s="80">
        <f t="shared" si="13"/>
        <v>0</v>
      </c>
    </row>
    <row r="98" spans="1:36" x14ac:dyDescent="0.45">
      <c r="A98" s="84">
        <v>96</v>
      </c>
      <c r="B98" s="57">
        <f>'6-اطلاعات کلیه محصولات - خدمات'!B98</f>
        <v>0</v>
      </c>
      <c r="C98" s="57">
        <f>'6-اطلاعات کلیه محصولات - خدمات'!D98</f>
        <v>0</v>
      </c>
      <c r="D98" s="19"/>
      <c r="E98" s="77"/>
      <c r="F98" s="77"/>
      <c r="G98" s="77"/>
      <c r="H98" s="57"/>
      <c r="I98" s="57"/>
      <c r="J98" s="57"/>
      <c r="K98" s="57"/>
      <c r="L98" s="57"/>
      <c r="M98" s="57">
        <f t="shared" si="14"/>
        <v>0</v>
      </c>
      <c r="N98" s="57" t="str">
        <f t="shared" si="15"/>
        <v>0</v>
      </c>
      <c r="O98" s="57" t="str">
        <f t="shared" si="16"/>
        <v>0</v>
      </c>
      <c r="P98" s="57" t="str">
        <f t="shared" si="17"/>
        <v>0</v>
      </c>
      <c r="Q98" s="57" t="str">
        <f t="shared" si="18"/>
        <v>0</v>
      </c>
      <c r="R98" s="57" t="str">
        <f t="shared" si="19"/>
        <v>0.2</v>
      </c>
      <c r="S98" s="86">
        <f t="shared" si="20"/>
        <v>0</v>
      </c>
      <c r="T98" s="57">
        <f t="shared" si="21"/>
        <v>0</v>
      </c>
      <c r="U98" s="57">
        <f t="shared" si="22"/>
        <v>0</v>
      </c>
      <c r="V98" s="57">
        <f t="shared" si="23"/>
        <v>0</v>
      </c>
      <c r="W98" s="57">
        <f t="shared" si="24"/>
        <v>0</v>
      </c>
      <c r="X98" s="34" t="str">
        <f>IF('6-اطلاعات کلیه محصولات - خدمات'!$N98="جدید",'6-اطلاعات کلیه محصولات - خدمات'!$B98,"")</f>
        <v/>
      </c>
      <c r="Y98" s="34" t="str">
        <f>IF('6-اطلاعات کلیه محصولات - خدمات'!$O98="دارد",'6-اطلاعات کلیه محصولات - خدمات'!$B98,"")</f>
        <v/>
      </c>
      <c r="AC98" s="34">
        <f>IF('6-اطلاعات کلیه محصولات - خدمات'!C98="دارد",'6-اطلاعات کلیه محصولات - خدمات'!Q98,0)</f>
        <v>0</v>
      </c>
      <c r="AD98" s="34">
        <f>1403-'5-اطلاعات کلیه پرسنل'!E98:E1095</f>
        <v>1403</v>
      </c>
      <c r="AF98" s="55">
        <f>IF('5-اطلاعات کلیه پرسنل'!H98=option!$C$15,IF('5-اطلاعات کلیه پرسنل'!L98="دارد",'5-اطلاعات کلیه پرسنل'!M98/12*'5-اطلاعات کلیه پرسنل'!I98,'5-اطلاعات کلیه پرسنل'!N98/2000*'5-اطلاعات کلیه پرسنل'!I98),0)+IF('5-اطلاعات کلیه پرسنل'!J98=option!$C$15,IF('5-اطلاعات کلیه پرسنل'!L98="دارد",'5-اطلاعات کلیه پرسنل'!M98/12*'5-اطلاعات کلیه پرسنل'!K98,'5-اطلاعات کلیه پرسنل'!N98/2000*'5-اطلاعات کلیه پرسنل'!K98),0)</f>
        <v>0</v>
      </c>
      <c r="AG98" s="55">
        <f>IF('5-اطلاعات کلیه پرسنل'!H98=option!$C$11,IF('5-اطلاعات کلیه پرسنل'!L98="دارد",'5-اطلاعات کلیه پرسنل'!M98*'5-اطلاعات کلیه پرسنل'!I98/12*40,'5-اطلاعات کلیه پرسنل'!I98*'5-اطلاعات کلیه پرسنل'!N98/52),0)+IF('5-اطلاعات کلیه پرسنل'!J98=option!$C$11,IF('5-اطلاعات کلیه پرسنل'!L98="دارد",'5-اطلاعات کلیه پرسنل'!M98*'5-اطلاعات کلیه پرسنل'!K98/12*40,'5-اطلاعات کلیه پرسنل'!K98*'5-اطلاعات کلیه پرسنل'!N98/52),0)</f>
        <v>0</v>
      </c>
      <c r="AH98" s="33">
        <f>IF('5-اطلاعات کلیه پرسنل'!P98="دکتری",1,IF('5-اطلاعات کلیه پرسنل'!P98="فوق لیسانس",0.8,IF('5-اطلاعات کلیه پرسنل'!P98="لیسانس",0.6,IF('5-اطلاعات کلیه پرسنل'!P98="فوق دیپلم",0.3,IF('5-اطلاعات کلیه پرسنل'!P98="",0,0.1)))))</f>
        <v>0</v>
      </c>
      <c r="AI98" s="81">
        <f>IF('5-اطلاعات کلیه پرسنل'!L98="دارد",'5-اطلاعات کلیه پرسنل'!M98/12,'5-اطلاعات کلیه پرسنل'!N98/2000)</f>
        <v>0</v>
      </c>
      <c r="AJ98" s="80">
        <f t="shared" si="13"/>
        <v>0</v>
      </c>
    </row>
    <row r="99" spans="1:36" x14ac:dyDescent="0.45">
      <c r="A99" s="84">
        <v>97</v>
      </c>
      <c r="B99" s="57">
        <f>'6-اطلاعات کلیه محصولات - خدمات'!B99</f>
        <v>0</v>
      </c>
      <c r="C99" s="57">
        <f>'6-اطلاعات کلیه محصولات - خدمات'!D99</f>
        <v>0</v>
      </c>
      <c r="D99" s="19"/>
      <c r="E99" s="77"/>
      <c r="F99" s="77"/>
      <c r="G99" s="77"/>
      <c r="H99" s="57"/>
      <c r="I99" s="57"/>
      <c r="J99" s="57"/>
      <c r="K99" s="57"/>
      <c r="L99" s="57"/>
      <c r="M99" s="57">
        <f t="shared" si="14"/>
        <v>0</v>
      </c>
      <c r="N99" s="57" t="str">
        <f t="shared" si="15"/>
        <v>0</v>
      </c>
      <c r="O99" s="57" t="str">
        <f t="shared" si="16"/>
        <v>0</v>
      </c>
      <c r="P99" s="57" t="str">
        <f t="shared" si="17"/>
        <v>0</v>
      </c>
      <c r="Q99" s="57" t="str">
        <f t="shared" si="18"/>
        <v>0</v>
      </c>
      <c r="R99" s="57" t="str">
        <f t="shared" si="19"/>
        <v>0.2</v>
      </c>
      <c r="S99" s="86">
        <f t="shared" si="20"/>
        <v>0</v>
      </c>
      <c r="T99" s="57">
        <f t="shared" si="21"/>
        <v>0</v>
      </c>
      <c r="U99" s="57">
        <f t="shared" si="22"/>
        <v>0</v>
      </c>
      <c r="V99" s="57">
        <f t="shared" si="23"/>
        <v>0</v>
      </c>
      <c r="W99" s="57">
        <f t="shared" si="24"/>
        <v>0</v>
      </c>
      <c r="X99" s="34" t="str">
        <f>IF('6-اطلاعات کلیه محصولات - خدمات'!$N99="جدید",'6-اطلاعات کلیه محصولات - خدمات'!$B99,"")</f>
        <v/>
      </c>
      <c r="Y99" s="34" t="str">
        <f>IF('6-اطلاعات کلیه محصولات - خدمات'!$O99="دارد",'6-اطلاعات کلیه محصولات - خدمات'!$B99,"")</f>
        <v/>
      </c>
      <c r="AC99" s="34">
        <f>IF('6-اطلاعات کلیه محصولات - خدمات'!C99="دارد",'6-اطلاعات کلیه محصولات - خدمات'!Q99,0)</f>
        <v>0</v>
      </c>
      <c r="AD99" s="34">
        <f>1403-'5-اطلاعات کلیه پرسنل'!E99:E1096</f>
        <v>1403</v>
      </c>
      <c r="AF99" s="55">
        <f>IF('5-اطلاعات کلیه پرسنل'!H99=option!$C$15,IF('5-اطلاعات کلیه پرسنل'!L99="دارد",'5-اطلاعات کلیه پرسنل'!M99/12*'5-اطلاعات کلیه پرسنل'!I99,'5-اطلاعات کلیه پرسنل'!N99/2000*'5-اطلاعات کلیه پرسنل'!I99),0)+IF('5-اطلاعات کلیه پرسنل'!J99=option!$C$15,IF('5-اطلاعات کلیه پرسنل'!L99="دارد",'5-اطلاعات کلیه پرسنل'!M99/12*'5-اطلاعات کلیه پرسنل'!K99,'5-اطلاعات کلیه پرسنل'!N99/2000*'5-اطلاعات کلیه پرسنل'!K99),0)</f>
        <v>0</v>
      </c>
      <c r="AG99" s="55">
        <f>IF('5-اطلاعات کلیه پرسنل'!H99=option!$C$11,IF('5-اطلاعات کلیه پرسنل'!L99="دارد",'5-اطلاعات کلیه پرسنل'!M99*'5-اطلاعات کلیه پرسنل'!I99/12*40,'5-اطلاعات کلیه پرسنل'!I99*'5-اطلاعات کلیه پرسنل'!N99/52),0)+IF('5-اطلاعات کلیه پرسنل'!J99=option!$C$11,IF('5-اطلاعات کلیه پرسنل'!L99="دارد",'5-اطلاعات کلیه پرسنل'!M99*'5-اطلاعات کلیه پرسنل'!K99/12*40,'5-اطلاعات کلیه پرسنل'!K99*'5-اطلاعات کلیه پرسنل'!N99/52),0)</f>
        <v>0</v>
      </c>
      <c r="AH99" s="33">
        <f>IF('5-اطلاعات کلیه پرسنل'!P99="دکتری",1,IF('5-اطلاعات کلیه پرسنل'!P99="فوق لیسانس",0.8,IF('5-اطلاعات کلیه پرسنل'!P99="لیسانس",0.6,IF('5-اطلاعات کلیه پرسنل'!P99="فوق دیپلم",0.3,IF('5-اطلاعات کلیه پرسنل'!P99="",0,0.1)))))</f>
        <v>0</v>
      </c>
      <c r="AI99" s="81">
        <f>IF('5-اطلاعات کلیه پرسنل'!L99="دارد",'5-اطلاعات کلیه پرسنل'!M99/12,'5-اطلاعات کلیه پرسنل'!N99/2000)</f>
        <v>0</v>
      </c>
      <c r="AJ99" s="80">
        <f t="shared" ref="AJ99:AJ130" si="25">AI99*AH99</f>
        <v>0</v>
      </c>
    </row>
    <row r="100" spans="1:36" x14ac:dyDescent="0.45">
      <c r="A100" s="84">
        <v>98</v>
      </c>
      <c r="B100" s="57">
        <f>'6-اطلاعات کلیه محصولات - خدمات'!B100</f>
        <v>0</v>
      </c>
      <c r="C100" s="57">
        <f>'6-اطلاعات کلیه محصولات - خدمات'!D100</f>
        <v>0</v>
      </c>
      <c r="D100" s="19"/>
      <c r="E100" s="77"/>
      <c r="F100" s="77"/>
      <c r="G100" s="77"/>
      <c r="H100" s="57"/>
      <c r="I100" s="57"/>
      <c r="J100" s="57"/>
      <c r="K100" s="57"/>
      <c r="L100" s="57"/>
      <c r="M100" s="57">
        <f t="shared" si="14"/>
        <v>0</v>
      </c>
      <c r="N100" s="57" t="str">
        <f t="shared" si="15"/>
        <v>0</v>
      </c>
      <c r="O100" s="57" t="str">
        <f t="shared" si="16"/>
        <v>0</v>
      </c>
      <c r="P100" s="57" t="str">
        <f t="shared" si="17"/>
        <v>0</v>
      </c>
      <c r="Q100" s="57" t="str">
        <f t="shared" si="18"/>
        <v>0</v>
      </c>
      <c r="R100" s="57" t="str">
        <f t="shared" si="19"/>
        <v>0.2</v>
      </c>
      <c r="S100" s="86">
        <f t="shared" si="20"/>
        <v>0</v>
      </c>
      <c r="T100" s="57">
        <f t="shared" si="21"/>
        <v>0</v>
      </c>
      <c r="U100" s="57">
        <f t="shared" si="22"/>
        <v>0</v>
      </c>
      <c r="V100" s="57">
        <f t="shared" si="23"/>
        <v>0</v>
      </c>
      <c r="W100" s="57">
        <f t="shared" si="24"/>
        <v>0</v>
      </c>
      <c r="X100" s="34" t="str">
        <f>IF('6-اطلاعات کلیه محصولات - خدمات'!$N100="جدید",'6-اطلاعات کلیه محصولات - خدمات'!$B100,"")</f>
        <v/>
      </c>
      <c r="Y100" s="34" t="str">
        <f>IF('6-اطلاعات کلیه محصولات - خدمات'!$O100="دارد",'6-اطلاعات کلیه محصولات - خدمات'!$B100,"")</f>
        <v/>
      </c>
      <c r="AC100" s="34">
        <f>IF('6-اطلاعات کلیه محصولات - خدمات'!C100="دارد",'6-اطلاعات کلیه محصولات - خدمات'!Q100,0)</f>
        <v>0</v>
      </c>
      <c r="AD100" s="34">
        <f>1403-'5-اطلاعات کلیه پرسنل'!E100:E1097</f>
        <v>1403</v>
      </c>
      <c r="AF100" s="55">
        <f>IF('5-اطلاعات کلیه پرسنل'!H100=option!$C$15,IF('5-اطلاعات کلیه پرسنل'!L100="دارد",'5-اطلاعات کلیه پرسنل'!M100/12*'5-اطلاعات کلیه پرسنل'!I100,'5-اطلاعات کلیه پرسنل'!N100/2000*'5-اطلاعات کلیه پرسنل'!I100),0)+IF('5-اطلاعات کلیه پرسنل'!J100=option!$C$15,IF('5-اطلاعات کلیه پرسنل'!L100="دارد",'5-اطلاعات کلیه پرسنل'!M100/12*'5-اطلاعات کلیه پرسنل'!K100,'5-اطلاعات کلیه پرسنل'!N100/2000*'5-اطلاعات کلیه پرسنل'!K100),0)</f>
        <v>0</v>
      </c>
      <c r="AG100" s="55">
        <f>IF('5-اطلاعات کلیه پرسنل'!H100=option!$C$11,IF('5-اطلاعات کلیه پرسنل'!L100="دارد",'5-اطلاعات کلیه پرسنل'!M100*'5-اطلاعات کلیه پرسنل'!I100/12*40,'5-اطلاعات کلیه پرسنل'!I100*'5-اطلاعات کلیه پرسنل'!N100/52),0)+IF('5-اطلاعات کلیه پرسنل'!J100=option!$C$11,IF('5-اطلاعات کلیه پرسنل'!L100="دارد",'5-اطلاعات کلیه پرسنل'!M100*'5-اطلاعات کلیه پرسنل'!K100/12*40,'5-اطلاعات کلیه پرسنل'!K100*'5-اطلاعات کلیه پرسنل'!N100/52),0)</f>
        <v>0</v>
      </c>
      <c r="AH100" s="33">
        <f>IF('5-اطلاعات کلیه پرسنل'!P100="دکتری",1,IF('5-اطلاعات کلیه پرسنل'!P100="فوق لیسانس",0.8,IF('5-اطلاعات کلیه پرسنل'!P100="لیسانس",0.6,IF('5-اطلاعات کلیه پرسنل'!P100="فوق دیپلم",0.3,IF('5-اطلاعات کلیه پرسنل'!P100="",0,0.1)))))</f>
        <v>0</v>
      </c>
      <c r="AI100" s="81">
        <f>IF('5-اطلاعات کلیه پرسنل'!L100="دارد",'5-اطلاعات کلیه پرسنل'!M100/12,'5-اطلاعات کلیه پرسنل'!N100/2000)</f>
        <v>0</v>
      </c>
      <c r="AJ100" s="80">
        <f t="shared" si="25"/>
        <v>0</v>
      </c>
    </row>
    <row r="101" spans="1:36" x14ac:dyDescent="0.45">
      <c r="A101" s="84">
        <v>99</v>
      </c>
      <c r="B101" s="57">
        <f>'6-اطلاعات کلیه محصولات - خدمات'!B101</f>
        <v>0</v>
      </c>
      <c r="C101" s="57">
        <f>'6-اطلاعات کلیه محصولات - خدمات'!D101</f>
        <v>0</v>
      </c>
      <c r="D101" s="19"/>
      <c r="E101" s="77"/>
      <c r="F101" s="77"/>
      <c r="G101" s="77"/>
      <c r="H101" s="57"/>
      <c r="I101" s="57"/>
      <c r="J101" s="57"/>
      <c r="K101" s="57"/>
      <c r="L101" s="57"/>
      <c r="M101" s="57">
        <f t="shared" si="14"/>
        <v>0</v>
      </c>
      <c r="N101" s="57" t="str">
        <f t="shared" si="15"/>
        <v>0</v>
      </c>
      <c r="O101" s="57" t="str">
        <f t="shared" si="16"/>
        <v>0</v>
      </c>
      <c r="P101" s="57" t="str">
        <f t="shared" si="17"/>
        <v>0</v>
      </c>
      <c r="Q101" s="57" t="str">
        <f t="shared" si="18"/>
        <v>0</v>
      </c>
      <c r="R101" s="57" t="str">
        <f t="shared" si="19"/>
        <v>0.2</v>
      </c>
      <c r="S101" s="86">
        <f t="shared" si="20"/>
        <v>0</v>
      </c>
      <c r="T101" s="57">
        <f t="shared" si="21"/>
        <v>0</v>
      </c>
      <c r="U101" s="57">
        <f t="shared" si="22"/>
        <v>0</v>
      </c>
      <c r="V101" s="57">
        <f t="shared" si="23"/>
        <v>0</v>
      </c>
      <c r="W101" s="57">
        <f t="shared" si="24"/>
        <v>0</v>
      </c>
      <c r="X101" s="34" t="str">
        <f>IF('6-اطلاعات کلیه محصولات - خدمات'!$N101="جدید",'6-اطلاعات کلیه محصولات - خدمات'!$B101,"")</f>
        <v/>
      </c>
      <c r="Y101" s="34" t="str">
        <f>IF('6-اطلاعات کلیه محصولات - خدمات'!$O101="دارد",'6-اطلاعات کلیه محصولات - خدمات'!$B101,"")</f>
        <v/>
      </c>
      <c r="AC101" s="34">
        <f>IF('6-اطلاعات کلیه محصولات - خدمات'!C101="دارد",'6-اطلاعات کلیه محصولات - خدمات'!Q101,0)</f>
        <v>0</v>
      </c>
      <c r="AD101" s="34">
        <f>1403-'5-اطلاعات کلیه پرسنل'!E101:E1098</f>
        <v>1403</v>
      </c>
      <c r="AF101" s="55">
        <f>IF('5-اطلاعات کلیه پرسنل'!H101=option!$C$15,IF('5-اطلاعات کلیه پرسنل'!L101="دارد",'5-اطلاعات کلیه پرسنل'!M101/12*'5-اطلاعات کلیه پرسنل'!I101,'5-اطلاعات کلیه پرسنل'!N101/2000*'5-اطلاعات کلیه پرسنل'!I101),0)+IF('5-اطلاعات کلیه پرسنل'!J101=option!$C$15,IF('5-اطلاعات کلیه پرسنل'!L101="دارد",'5-اطلاعات کلیه پرسنل'!M101/12*'5-اطلاعات کلیه پرسنل'!K101,'5-اطلاعات کلیه پرسنل'!N101/2000*'5-اطلاعات کلیه پرسنل'!K101),0)</f>
        <v>0</v>
      </c>
      <c r="AG101" s="55">
        <f>IF('5-اطلاعات کلیه پرسنل'!H101=option!$C$11,IF('5-اطلاعات کلیه پرسنل'!L101="دارد",'5-اطلاعات کلیه پرسنل'!M101*'5-اطلاعات کلیه پرسنل'!I101/12*40,'5-اطلاعات کلیه پرسنل'!I101*'5-اطلاعات کلیه پرسنل'!N101/52),0)+IF('5-اطلاعات کلیه پرسنل'!J101=option!$C$11,IF('5-اطلاعات کلیه پرسنل'!L101="دارد",'5-اطلاعات کلیه پرسنل'!M101*'5-اطلاعات کلیه پرسنل'!K101/12*40,'5-اطلاعات کلیه پرسنل'!K101*'5-اطلاعات کلیه پرسنل'!N101/52),0)</f>
        <v>0</v>
      </c>
      <c r="AH101" s="33">
        <f>IF('5-اطلاعات کلیه پرسنل'!P101="دکتری",1,IF('5-اطلاعات کلیه پرسنل'!P101="فوق لیسانس",0.8,IF('5-اطلاعات کلیه پرسنل'!P101="لیسانس",0.6,IF('5-اطلاعات کلیه پرسنل'!P101="فوق دیپلم",0.3,IF('5-اطلاعات کلیه پرسنل'!P101="",0,0.1)))))</f>
        <v>0</v>
      </c>
      <c r="AI101" s="81">
        <f>IF('5-اطلاعات کلیه پرسنل'!L101="دارد",'5-اطلاعات کلیه پرسنل'!M101/12,'5-اطلاعات کلیه پرسنل'!N101/2000)</f>
        <v>0</v>
      </c>
      <c r="AJ101" s="80">
        <f t="shared" si="25"/>
        <v>0</v>
      </c>
    </row>
    <row r="102" spans="1:36" x14ac:dyDescent="0.45">
      <c r="A102" s="84">
        <v>100</v>
      </c>
      <c r="B102" s="57">
        <f>'6-اطلاعات کلیه محصولات - خدمات'!B102</f>
        <v>0</v>
      </c>
      <c r="C102" s="57">
        <f>'6-اطلاعات کلیه محصولات - خدمات'!D102</f>
        <v>0</v>
      </c>
      <c r="D102" s="19"/>
      <c r="E102" s="77"/>
      <c r="F102" s="77"/>
      <c r="G102" s="77"/>
      <c r="H102" s="57"/>
      <c r="I102" s="57"/>
      <c r="J102" s="57"/>
      <c r="K102" s="57"/>
      <c r="L102" s="57"/>
      <c r="M102" s="57">
        <f t="shared" si="14"/>
        <v>0</v>
      </c>
      <c r="N102" s="57" t="str">
        <f t="shared" si="15"/>
        <v>0</v>
      </c>
      <c r="O102" s="57" t="str">
        <f t="shared" si="16"/>
        <v>0</v>
      </c>
      <c r="P102" s="57" t="str">
        <f t="shared" si="17"/>
        <v>0</v>
      </c>
      <c r="Q102" s="57" t="str">
        <f t="shared" si="18"/>
        <v>0</v>
      </c>
      <c r="R102" s="57" t="str">
        <f t="shared" si="19"/>
        <v>0.2</v>
      </c>
      <c r="S102" s="86">
        <f t="shared" si="20"/>
        <v>0</v>
      </c>
      <c r="T102" s="57">
        <f t="shared" si="21"/>
        <v>0</v>
      </c>
      <c r="U102" s="57">
        <f t="shared" si="22"/>
        <v>0</v>
      </c>
      <c r="V102" s="57">
        <f t="shared" si="23"/>
        <v>0</v>
      </c>
      <c r="W102" s="57">
        <f t="shared" si="24"/>
        <v>0</v>
      </c>
      <c r="X102" s="34" t="str">
        <f>IF('6-اطلاعات کلیه محصولات - خدمات'!$N102="جدید",'6-اطلاعات کلیه محصولات - خدمات'!$B102,"")</f>
        <v/>
      </c>
      <c r="Y102" s="34" t="str">
        <f>IF('6-اطلاعات کلیه محصولات - خدمات'!$O102="دارد",'6-اطلاعات کلیه محصولات - خدمات'!$B102,"")</f>
        <v/>
      </c>
      <c r="AC102" s="34">
        <f>IF('6-اطلاعات کلیه محصولات - خدمات'!C102="دارد",'6-اطلاعات کلیه محصولات - خدمات'!Q102,0)</f>
        <v>0</v>
      </c>
      <c r="AD102" s="34">
        <f>1403-'5-اطلاعات کلیه پرسنل'!E102:E1099</f>
        <v>1403</v>
      </c>
      <c r="AF102" s="55">
        <f>IF('5-اطلاعات کلیه پرسنل'!H102=option!$C$15,IF('5-اطلاعات کلیه پرسنل'!L102="دارد",'5-اطلاعات کلیه پرسنل'!M102/12*'5-اطلاعات کلیه پرسنل'!I102,'5-اطلاعات کلیه پرسنل'!N102/2000*'5-اطلاعات کلیه پرسنل'!I102),0)+IF('5-اطلاعات کلیه پرسنل'!J102=option!$C$15,IF('5-اطلاعات کلیه پرسنل'!L102="دارد",'5-اطلاعات کلیه پرسنل'!M102/12*'5-اطلاعات کلیه پرسنل'!K102,'5-اطلاعات کلیه پرسنل'!N102/2000*'5-اطلاعات کلیه پرسنل'!K102),0)</f>
        <v>0</v>
      </c>
      <c r="AG102" s="55">
        <f>IF('5-اطلاعات کلیه پرسنل'!H102=option!$C$11,IF('5-اطلاعات کلیه پرسنل'!L102="دارد",'5-اطلاعات کلیه پرسنل'!M102*'5-اطلاعات کلیه پرسنل'!I102/12*40,'5-اطلاعات کلیه پرسنل'!I102*'5-اطلاعات کلیه پرسنل'!N102/52),0)+IF('5-اطلاعات کلیه پرسنل'!J102=option!$C$11,IF('5-اطلاعات کلیه پرسنل'!L102="دارد",'5-اطلاعات کلیه پرسنل'!M102*'5-اطلاعات کلیه پرسنل'!K102/12*40,'5-اطلاعات کلیه پرسنل'!K102*'5-اطلاعات کلیه پرسنل'!N102/52),0)</f>
        <v>0</v>
      </c>
      <c r="AH102" s="33">
        <f>IF('5-اطلاعات کلیه پرسنل'!P102="دکتری",1,IF('5-اطلاعات کلیه پرسنل'!P102="فوق لیسانس",0.8,IF('5-اطلاعات کلیه پرسنل'!P102="لیسانس",0.6,IF('5-اطلاعات کلیه پرسنل'!P102="فوق دیپلم",0.3,IF('5-اطلاعات کلیه پرسنل'!P102="",0,0.1)))))</f>
        <v>0</v>
      </c>
      <c r="AI102" s="81">
        <f>IF('5-اطلاعات کلیه پرسنل'!L102="دارد",'5-اطلاعات کلیه پرسنل'!M102/12,'5-اطلاعات کلیه پرسنل'!N102/2000)</f>
        <v>0</v>
      </c>
      <c r="AJ102" s="80">
        <f t="shared" si="25"/>
        <v>0</v>
      </c>
    </row>
    <row r="103" spans="1:36" x14ac:dyDescent="0.45">
      <c r="A103" s="84">
        <v>101</v>
      </c>
      <c r="B103" s="57">
        <f>'6-اطلاعات کلیه محصولات - خدمات'!B103</f>
        <v>0</v>
      </c>
      <c r="C103" s="57">
        <f>'6-اطلاعات کلیه محصولات - خدمات'!D103</f>
        <v>0</v>
      </c>
      <c r="D103" s="19"/>
      <c r="E103" s="77"/>
      <c r="F103" s="77"/>
      <c r="G103" s="77"/>
      <c r="H103" s="57"/>
      <c r="I103" s="57"/>
      <c r="J103" s="57"/>
      <c r="K103" s="57"/>
      <c r="L103" s="57"/>
      <c r="M103" s="57">
        <f t="shared" si="14"/>
        <v>0</v>
      </c>
      <c r="N103" s="57" t="str">
        <f t="shared" si="15"/>
        <v>0</v>
      </c>
      <c r="O103" s="57" t="str">
        <f t="shared" si="16"/>
        <v>0</v>
      </c>
      <c r="P103" s="57" t="str">
        <f t="shared" si="17"/>
        <v>0</v>
      </c>
      <c r="Q103" s="57" t="str">
        <f t="shared" si="18"/>
        <v>0</v>
      </c>
      <c r="R103" s="57" t="str">
        <f t="shared" si="19"/>
        <v>0.2</v>
      </c>
      <c r="S103" s="86">
        <f t="shared" si="20"/>
        <v>0</v>
      </c>
      <c r="T103" s="57">
        <f t="shared" si="21"/>
        <v>0</v>
      </c>
      <c r="U103" s="57">
        <f t="shared" si="22"/>
        <v>0</v>
      </c>
      <c r="V103" s="57">
        <f t="shared" si="23"/>
        <v>0</v>
      </c>
      <c r="W103" s="57">
        <f t="shared" si="24"/>
        <v>0</v>
      </c>
      <c r="X103" s="34" t="str">
        <f>IF('6-اطلاعات کلیه محصولات - خدمات'!$N103="جدید",'6-اطلاعات کلیه محصولات - خدمات'!$B103,"")</f>
        <v/>
      </c>
      <c r="Y103" s="34" t="str">
        <f>IF('6-اطلاعات کلیه محصولات - خدمات'!$O103="دارد",'6-اطلاعات کلیه محصولات - خدمات'!$B103,"")</f>
        <v/>
      </c>
      <c r="AC103" s="34">
        <f>IF('6-اطلاعات کلیه محصولات - خدمات'!C103="دارد",'6-اطلاعات کلیه محصولات - خدمات'!Q103,0)</f>
        <v>0</v>
      </c>
      <c r="AD103" s="34">
        <f>1403-'5-اطلاعات کلیه پرسنل'!E103:E1100</f>
        <v>1403</v>
      </c>
      <c r="AF103" s="55">
        <f>IF('5-اطلاعات کلیه پرسنل'!H103=option!$C$15,IF('5-اطلاعات کلیه پرسنل'!L103="دارد",'5-اطلاعات کلیه پرسنل'!M103/12*'5-اطلاعات کلیه پرسنل'!I103,'5-اطلاعات کلیه پرسنل'!N103/2000*'5-اطلاعات کلیه پرسنل'!I103),0)+IF('5-اطلاعات کلیه پرسنل'!J103=option!$C$15,IF('5-اطلاعات کلیه پرسنل'!L103="دارد",'5-اطلاعات کلیه پرسنل'!M103/12*'5-اطلاعات کلیه پرسنل'!K103,'5-اطلاعات کلیه پرسنل'!N103/2000*'5-اطلاعات کلیه پرسنل'!K103),0)</f>
        <v>0</v>
      </c>
      <c r="AG103" s="55">
        <f>IF('5-اطلاعات کلیه پرسنل'!H103=option!$C$11,IF('5-اطلاعات کلیه پرسنل'!L103="دارد",'5-اطلاعات کلیه پرسنل'!M103*'5-اطلاعات کلیه پرسنل'!I103/12*40,'5-اطلاعات کلیه پرسنل'!I103*'5-اطلاعات کلیه پرسنل'!N103/52),0)+IF('5-اطلاعات کلیه پرسنل'!J103=option!$C$11,IF('5-اطلاعات کلیه پرسنل'!L103="دارد",'5-اطلاعات کلیه پرسنل'!M103*'5-اطلاعات کلیه پرسنل'!K103/12*40,'5-اطلاعات کلیه پرسنل'!K103*'5-اطلاعات کلیه پرسنل'!N103/52),0)</f>
        <v>0</v>
      </c>
      <c r="AH103" s="33">
        <f>IF('5-اطلاعات کلیه پرسنل'!P103="دکتری",1,IF('5-اطلاعات کلیه پرسنل'!P103="فوق لیسانس",0.8,IF('5-اطلاعات کلیه پرسنل'!P103="لیسانس",0.6,IF('5-اطلاعات کلیه پرسنل'!P103="فوق دیپلم",0.3,IF('5-اطلاعات کلیه پرسنل'!P103="",0,0.1)))))</f>
        <v>0</v>
      </c>
      <c r="AI103" s="81">
        <f>IF('5-اطلاعات کلیه پرسنل'!L103="دارد",'5-اطلاعات کلیه پرسنل'!M103/12,'5-اطلاعات کلیه پرسنل'!N103/2000)</f>
        <v>0</v>
      </c>
      <c r="AJ103" s="80">
        <f t="shared" si="25"/>
        <v>0</v>
      </c>
    </row>
    <row r="104" spans="1:36" x14ac:dyDescent="0.45">
      <c r="A104" s="84">
        <v>102</v>
      </c>
      <c r="B104" s="57">
        <f>'6-اطلاعات کلیه محصولات - خدمات'!B104</f>
        <v>0</v>
      </c>
      <c r="C104" s="57">
        <f>'6-اطلاعات کلیه محصولات - خدمات'!D104</f>
        <v>0</v>
      </c>
      <c r="D104" s="19"/>
      <c r="E104" s="77"/>
      <c r="F104" s="77"/>
      <c r="G104" s="77"/>
      <c r="H104" s="57"/>
      <c r="I104" s="57"/>
      <c r="J104" s="57"/>
      <c r="K104" s="57"/>
      <c r="L104" s="57"/>
      <c r="M104" s="57">
        <f t="shared" si="14"/>
        <v>0</v>
      </c>
      <c r="N104" s="57" t="str">
        <f t="shared" si="15"/>
        <v>0</v>
      </c>
      <c r="O104" s="57" t="str">
        <f t="shared" si="16"/>
        <v>0</v>
      </c>
      <c r="P104" s="57" t="str">
        <f t="shared" si="17"/>
        <v>0</v>
      </c>
      <c r="Q104" s="57" t="str">
        <f t="shared" si="18"/>
        <v>0</v>
      </c>
      <c r="R104" s="57" t="str">
        <f t="shared" si="19"/>
        <v>0.2</v>
      </c>
      <c r="S104" s="86">
        <f t="shared" si="20"/>
        <v>0</v>
      </c>
      <c r="T104" s="57">
        <f t="shared" si="21"/>
        <v>0</v>
      </c>
      <c r="U104" s="57">
        <f t="shared" si="22"/>
        <v>0</v>
      </c>
      <c r="V104" s="57">
        <f t="shared" si="23"/>
        <v>0</v>
      </c>
      <c r="W104" s="57">
        <f t="shared" si="24"/>
        <v>0</v>
      </c>
      <c r="X104" s="34" t="str">
        <f>IF('6-اطلاعات کلیه محصولات - خدمات'!$N104="جدید",'6-اطلاعات کلیه محصولات - خدمات'!$B104,"")</f>
        <v/>
      </c>
      <c r="Y104" s="34" t="str">
        <f>IF('6-اطلاعات کلیه محصولات - خدمات'!$O104="دارد",'6-اطلاعات کلیه محصولات - خدمات'!$B104,"")</f>
        <v/>
      </c>
      <c r="AC104" s="34">
        <f>IF('6-اطلاعات کلیه محصولات - خدمات'!C104="دارد",'6-اطلاعات کلیه محصولات - خدمات'!Q104,0)</f>
        <v>0</v>
      </c>
      <c r="AD104" s="34">
        <f>1403-'5-اطلاعات کلیه پرسنل'!E104:E1101</f>
        <v>1403</v>
      </c>
      <c r="AF104" s="55">
        <f>IF('5-اطلاعات کلیه پرسنل'!H104=option!$C$15,IF('5-اطلاعات کلیه پرسنل'!L104="دارد",'5-اطلاعات کلیه پرسنل'!M104/12*'5-اطلاعات کلیه پرسنل'!I104,'5-اطلاعات کلیه پرسنل'!N104/2000*'5-اطلاعات کلیه پرسنل'!I104),0)+IF('5-اطلاعات کلیه پرسنل'!J104=option!$C$15,IF('5-اطلاعات کلیه پرسنل'!L104="دارد",'5-اطلاعات کلیه پرسنل'!M104/12*'5-اطلاعات کلیه پرسنل'!K104,'5-اطلاعات کلیه پرسنل'!N104/2000*'5-اطلاعات کلیه پرسنل'!K104),0)</f>
        <v>0</v>
      </c>
      <c r="AG104" s="55">
        <f>IF('5-اطلاعات کلیه پرسنل'!H104=option!$C$11,IF('5-اطلاعات کلیه پرسنل'!L104="دارد",'5-اطلاعات کلیه پرسنل'!M104*'5-اطلاعات کلیه پرسنل'!I104/12*40,'5-اطلاعات کلیه پرسنل'!I104*'5-اطلاعات کلیه پرسنل'!N104/52),0)+IF('5-اطلاعات کلیه پرسنل'!J104=option!$C$11,IF('5-اطلاعات کلیه پرسنل'!L104="دارد",'5-اطلاعات کلیه پرسنل'!M104*'5-اطلاعات کلیه پرسنل'!K104/12*40,'5-اطلاعات کلیه پرسنل'!K104*'5-اطلاعات کلیه پرسنل'!N104/52),0)</f>
        <v>0</v>
      </c>
      <c r="AH104" s="33">
        <f>IF('5-اطلاعات کلیه پرسنل'!P104="دکتری",1,IF('5-اطلاعات کلیه پرسنل'!P104="فوق لیسانس",0.8,IF('5-اطلاعات کلیه پرسنل'!P104="لیسانس",0.6,IF('5-اطلاعات کلیه پرسنل'!P104="فوق دیپلم",0.3,IF('5-اطلاعات کلیه پرسنل'!P104="",0,0.1)))))</f>
        <v>0</v>
      </c>
      <c r="AI104" s="81">
        <f>IF('5-اطلاعات کلیه پرسنل'!L104="دارد",'5-اطلاعات کلیه پرسنل'!M104/12,'5-اطلاعات کلیه پرسنل'!N104/2000)</f>
        <v>0</v>
      </c>
      <c r="AJ104" s="80">
        <f t="shared" si="25"/>
        <v>0</v>
      </c>
    </row>
    <row r="105" spans="1:36" x14ac:dyDescent="0.45">
      <c r="A105" s="84">
        <v>103</v>
      </c>
      <c r="B105" s="57">
        <f>'6-اطلاعات کلیه محصولات - خدمات'!B105</f>
        <v>0</v>
      </c>
      <c r="C105" s="57">
        <f>'6-اطلاعات کلیه محصولات - خدمات'!D105</f>
        <v>0</v>
      </c>
      <c r="D105" s="19"/>
      <c r="E105" s="77"/>
      <c r="F105" s="77"/>
      <c r="G105" s="77"/>
      <c r="H105" s="57"/>
      <c r="I105" s="57"/>
      <c r="J105" s="57"/>
      <c r="K105" s="57"/>
      <c r="L105" s="57"/>
      <c r="M105" s="57">
        <f t="shared" si="14"/>
        <v>0</v>
      </c>
      <c r="N105" s="57" t="str">
        <f t="shared" si="15"/>
        <v>0</v>
      </c>
      <c r="O105" s="57" t="str">
        <f t="shared" si="16"/>
        <v>0</v>
      </c>
      <c r="P105" s="57" t="str">
        <f t="shared" si="17"/>
        <v>0</v>
      </c>
      <c r="Q105" s="57" t="str">
        <f t="shared" si="18"/>
        <v>0</v>
      </c>
      <c r="R105" s="57" t="str">
        <f t="shared" si="19"/>
        <v>0.2</v>
      </c>
      <c r="S105" s="86">
        <f t="shared" si="20"/>
        <v>0</v>
      </c>
      <c r="T105" s="57">
        <f t="shared" si="21"/>
        <v>0</v>
      </c>
      <c r="U105" s="57">
        <f t="shared" si="22"/>
        <v>0</v>
      </c>
      <c r="V105" s="57">
        <f t="shared" si="23"/>
        <v>0</v>
      </c>
      <c r="W105" s="57">
        <f t="shared" si="24"/>
        <v>0</v>
      </c>
      <c r="X105" s="34" t="str">
        <f>IF('6-اطلاعات کلیه محصولات - خدمات'!$N105="جدید",'6-اطلاعات کلیه محصولات - خدمات'!$B105,"")</f>
        <v/>
      </c>
      <c r="Y105" s="34" t="str">
        <f>IF('6-اطلاعات کلیه محصولات - خدمات'!$O105="دارد",'6-اطلاعات کلیه محصولات - خدمات'!$B105,"")</f>
        <v/>
      </c>
      <c r="AC105" s="34">
        <f>IF('6-اطلاعات کلیه محصولات - خدمات'!C105="دارد",'6-اطلاعات کلیه محصولات - خدمات'!Q105,0)</f>
        <v>0</v>
      </c>
      <c r="AD105" s="34">
        <f>1403-'5-اطلاعات کلیه پرسنل'!E105:E1102</f>
        <v>1403</v>
      </c>
      <c r="AF105" s="55">
        <f>IF('5-اطلاعات کلیه پرسنل'!H105=option!$C$15,IF('5-اطلاعات کلیه پرسنل'!L105="دارد",'5-اطلاعات کلیه پرسنل'!M105/12*'5-اطلاعات کلیه پرسنل'!I105,'5-اطلاعات کلیه پرسنل'!N105/2000*'5-اطلاعات کلیه پرسنل'!I105),0)+IF('5-اطلاعات کلیه پرسنل'!J105=option!$C$15,IF('5-اطلاعات کلیه پرسنل'!L105="دارد",'5-اطلاعات کلیه پرسنل'!M105/12*'5-اطلاعات کلیه پرسنل'!K105,'5-اطلاعات کلیه پرسنل'!N105/2000*'5-اطلاعات کلیه پرسنل'!K105),0)</f>
        <v>0</v>
      </c>
      <c r="AG105" s="55">
        <f>IF('5-اطلاعات کلیه پرسنل'!H105=option!$C$11,IF('5-اطلاعات کلیه پرسنل'!L105="دارد",'5-اطلاعات کلیه پرسنل'!M105*'5-اطلاعات کلیه پرسنل'!I105/12*40,'5-اطلاعات کلیه پرسنل'!I105*'5-اطلاعات کلیه پرسنل'!N105/52),0)+IF('5-اطلاعات کلیه پرسنل'!J105=option!$C$11,IF('5-اطلاعات کلیه پرسنل'!L105="دارد",'5-اطلاعات کلیه پرسنل'!M105*'5-اطلاعات کلیه پرسنل'!K105/12*40,'5-اطلاعات کلیه پرسنل'!K105*'5-اطلاعات کلیه پرسنل'!N105/52),0)</f>
        <v>0</v>
      </c>
      <c r="AH105" s="33">
        <f>IF('5-اطلاعات کلیه پرسنل'!P105="دکتری",1,IF('5-اطلاعات کلیه پرسنل'!P105="فوق لیسانس",0.8,IF('5-اطلاعات کلیه پرسنل'!P105="لیسانس",0.6,IF('5-اطلاعات کلیه پرسنل'!P105="فوق دیپلم",0.3,IF('5-اطلاعات کلیه پرسنل'!P105="",0,0.1)))))</f>
        <v>0</v>
      </c>
      <c r="AI105" s="81">
        <f>IF('5-اطلاعات کلیه پرسنل'!L105="دارد",'5-اطلاعات کلیه پرسنل'!M105/12,'5-اطلاعات کلیه پرسنل'!N105/2000)</f>
        <v>0</v>
      </c>
      <c r="AJ105" s="80">
        <f t="shared" si="25"/>
        <v>0</v>
      </c>
    </row>
    <row r="106" spans="1:36" x14ac:dyDescent="0.45">
      <c r="A106" s="84">
        <v>104</v>
      </c>
      <c r="B106" s="57">
        <f>'6-اطلاعات کلیه محصولات - خدمات'!B106</f>
        <v>0</v>
      </c>
      <c r="C106" s="57">
        <f>'6-اطلاعات کلیه محصولات - خدمات'!D106</f>
        <v>0</v>
      </c>
      <c r="D106" s="19"/>
      <c r="E106" s="77"/>
      <c r="F106" s="77"/>
      <c r="G106" s="77"/>
      <c r="H106" s="57"/>
      <c r="I106" s="57"/>
      <c r="J106" s="57"/>
      <c r="K106" s="57"/>
      <c r="L106" s="57"/>
      <c r="M106" s="57">
        <f t="shared" si="14"/>
        <v>0</v>
      </c>
      <c r="N106" s="57" t="str">
        <f t="shared" si="15"/>
        <v>0</v>
      </c>
      <c r="O106" s="57" t="str">
        <f t="shared" si="16"/>
        <v>0</v>
      </c>
      <c r="P106" s="57" t="str">
        <f t="shared" si="17"/>
        <v>0</v>
      </c>
      <c r="Q106" s="57" t="str">
        <f t="shared" si="18"/>
        <v>0</v>
      </c>
      <c r="R106" s="57" t="str">
        <f t="shared" si="19"/>
        <v>0.2</v>
      </c>
      <c r="S106" s="86">
        <f t="shared" si="20"/>
        <v>0</v>
      </c>
      <c r="T106" s="57">
        <f t="shared" si="21"/>
        <v>0</v>
      </c>
      <c r="U106" s="57">
        <f t="shared" si="22"/>
        <v>0</v>
      </c>
      <c r="V106" s="57">
        <f t="shared" si="23"/>
        <v>0</v>
      </c>
      <c r="W106" s="57">
        <f t="shared" si="24"/>
        <v>0</v>
      </c>
      <c r="X106" s="34" t="str">
        <f>IF('6-اطلاعات کلیه محصولات - خدمات'!$N106="جدید",'6-اطلاعات کلیه محصولات - خدمات'!$B106,"")</f>
        <v/>
      </c>
      <c r="Y106" s="34" t="str">
        <f>IF('6-اطلاعات کلیه محصولات - خدمات'!$O106="دارد",'6-اطلاعات کلیه محصولات - خدمات'!$B106,"")</f>
        <v/>
      </c>
      <c r="AC106" s="34">
        <f>IF('6-اطلاعات کلیه محصولات - خدمات'!C106="دارد",'6-اطلاعات کلیه محصولات - خدمات'!Q106,0)</f>
        <v>0</v>
      </c>
      <c r="AD106" s="34">
        <f>1403-'5-اطلاعات کلیه پرسنل'!E106:E1103</f>
        <v>1403</v>
      </c>
      <c r="AF106" s="55">
        <f>IF('5-اطلاعات کلیه پرسنل'!H106=option!$C$15,IF('5-اطلاعات کلیه پرسنل'!L106="دارد",'5-اطلاعات کلیه پرسنل'!M106/12*'5-اطلاعات کلیه پرسنل'!I106,'5-اطلاعات کلیه پرسنل'!N106/2000*'5-اطلاعات کلیه پرسنل'!I106),0)+IF('5-اطلاعات کلیه پرسنل'!J106=option!$C$15,IF('5-اطلاعات کلیه پرسنل'!L106="دارد",'5-اطلاعات کلیه پرسنل'!M106/12*'5-اطلاعات کلیه پرسنل'!K106,'5-اطلاعات کلیه پرسنل'!N106/2000*'5-اطلاعات کلیه پرسنل'!K106),0)</f>
        <v>0</v>
      </c>
      <c r="AG106" s="55">
        <f>IF('5-اطلاعات کلیه پرسنل'!H106=option!$C$11,IF('5-اطلاعات کلیه پرسنل'!L106="دارد",'5-اطلاعات کلیه پرسنل'!M106*'5-اطلاعات کلیه پرسنل'!I106/12*40,'5-اطلاعات کلیه پرسنل'!I106*'5-اطلاعات کلیه پرسنل'!N106/52),0)+IF('5-اطلاعات کلیه پرسنل'!J106=option!$C$11,IF('5-اطلاعات کلیه پرسنل'!L106="دارد",'5-اطلاعات کلیه پرسنل'!M106*'5-اطلاعات کلیه پرسنل'!K106/12*40,'5-اطلاعات کلیه پرسنل'!K106*'5-اطلاعات کلیه پرسنل'!N106/52),0)</f>
        <v>0</v>
      </c>
      <c r="AH106" s="33">
        <f>IF('5-اطلاعات کلیه پرسنل'!P106="دکتری",1,IF('5-اطلاعات کلیه پرسنل'!P106="فوق لیسانس",0.8,IF('5-اطلاعات کلیه پرسنل'!P106="لیسانس",0.6,IF('5-اطلاعات کلیه پرسنل'!P106="فوق دیپلم",0.3,IF('5-اطلاعات کلیه پرسنل'!P106="",0,0.1)))))</f>
        <v>0</v>
      </c>
      <c r="AI106" s="81">
        <f>IF('5-اطلاعات کلیه پرسنل'!L106="دارد",'5-اطلاعات کلیه پرسنل'!M106/12,'5-اطلاعات کلیه پرسنل'!N106/2000)</f>
        <v>0</v>
      </c>
      <c r="AJ106" s="80">
        <f t="shared" si="25"/>
        <v>0</v>
      </c>
    </row>
    <row r="107" spans="1:36" x14ac:dyDescent="0.45">
      <c r="A107" s="84">
        <v>105</v>
      </c>
      <c r="B107" s="57">
        <f>'6-اطلاعات کلیه محصولات - خدمات'!B107</f>
        <v>0</v>
      </c>
      <c r="C107" s="57">
        <f>'6-اطلاعات کلیه محصولات - خدمات'!D107</f>
        <v>0</v>
      </c>
      <c r="D107" s="19"/>
      <c r="E107" s="77"/>
      <c r="F107" s="77"/>
      <c r="G107" s="77"/>
      <c r="H107" s="57"/>
      <c r="I107" s="57"/>
      <c r="J107" s="57"/>
      <c r="K107" s="57"/>
      <c r="L107" s="57"/>
      <c r="M107" s="57">
        <f t="shared" si="14"/>
        <v>0</v>
      </c>
      <c r="N107" s="57" t="str">
        <f t="shared" si="15"/>
        <v>0</v>
      </c>
      <c r="O107" s="57" t="str">
        <f t="shared" si="16"/>
        <v>0</v>
      </c>
      <c r="P107" s="57" t="str">
        <f t="shared" si="17"/>
        <v>0</v>
      </c>
      <c r="Q107" s="57" t="str">
        <f t="shared" si="18"/>
        <v>0</v>
      </c>
      <c r="R107" s="57" t="str">
        <f t="shared" si="19"/>
        <v>0.2</v>
      </c>
      <c r="S107" s="86">
        <f t="shared" si="20"/>
        <v>0</v>
      </c>
      <c r="T107" s="57">
        <f t="shared" si="21"/>
        <v>0</v>
      </c>
      <c r="U107" s="57">
        <f t="shared" si="22"/>
        <v>0</v>
      </c>
      <c r="V107" s="57">
        <f t="shared" si="23"/>
        <v>0</v>
      </c>
      <c r="W107" s="57">
        <f t="shared" si="24"/>
        <v>0</v>
      </c>
      <c r="X107" s="34" t="str">
        <f>IF('6-اطلاعات کلیه محصولات - خدمات'!$N107="جدید",'6-اطلاعات کلیه محصولات - خدمات'!$B107,"")</f>
        <v/>
      </c>
      <c r="Y107" s="34" t="str">
        <f>IF('6-اطلاعات کلیه محصولات - خدمات'!$O107="دارد",'6-اطلاعات کلیه محصولات - خدمات'!$B107,"")</f>
        <v/>
      </c>
      <c r="AC107" s="34">
        <f>IF('6-اطلاعات کلیه محصولات - خدمات'!C107="دارد",'6-اطلاعات کلیه محصولات - خدمات'!Q107,0)</f>
        <v>0</v>
      </c>
      <c r="AD107" s="34">
        <f>1403-'5-اطلاعات کلیه پرسنل'!E107:E1104</f>
        <v>1403</v>
      </c>
      <c r="AF107" s="55">
        <f>IF('5-اطلاعات کلیه پرسنل'!H107=option!$C$15,IF('5-اطلاعات کلیه پرسنل'!L107="دارد",'5-اطلاعات کلیه پرسنل'!M107/12*'5-اطلاعات کلیه پرسنل'!I107,'5-اطلاعات کلیه پرسنل'!N107/2000*'5-اطلاعات کلیه پرسنل'!I107),0)+IF('5-اطلاعات کلیه پرسنل'!J107=option!$C$15,IF('5-اطلاعات کلیه پرسنل'!L107="دارد",'5-اطلاعات کلیه پرسنل'!M107/12*'5-اطلاعات کلیه پرسنل'!K107,'5-اطلاعات کلیه پرسنل'!N107/2000*'5-اطلاعات کلیه پرسنل'!K107),0)</f>
        <v>0</v>
      </c>
      <c r="AG107" s="55">
        <f>IF('5-اطلاعات کلیه پرسنل'!H107=option!$C$11,IF('5-اطلاعات کلیه پرسنل'!L107="دارد",'5-اطلاعات کلیه پرسنل'!M107*'5-اطلاعات کلیه پرسنل'!I107/12*40,'5-اطلاعات کلیه پرسنل'!I107*'5-اطلاعات کلیه پرسنل'!N107/52),0)+IF('5-اطلاعات کلیه پرسنل'!J107=option!$C$11,IF('5-اطلاعات کلیه پرسنل'!L107="دارد",'5-اطلاعات کلیه پرسنل'!M107*'5-اطلاعات کلیه پرسنل'!K107/12*40,'5-اطلاعات کلیه پرسنل'!K107*'5-اطلاعات کلیه پرسنل'!N107/52),0)</f>
        <v>0</v>
      </c>
      <c r="AH107" s="33">
        <f>IF('5-اطلاعات کلیه پرسنل'!P107="دکتری",1,IF('5-اطلاعات کلیه پرسنل'!P107="فوق لیسانس",0.8,IF('5-اطلاعات کلیه پرسنل'!P107="لیسانس",0.6,IF('5-اطلاعات کلیه پرسنل'!P107="فوق دیپلم",0.3,IF('5-اطلاعات کلیه پرسنل'!P107="",0,0.1)))))</f>
        <v>0</v>
      </c>
      <c r="AI107" s="81">
        <f>IF('5-اطلاعات کلیه پرسنل'!L107="دارد",'5-اطلاعات کلیه پرسنل'!M107/12,'5-اطلاعات کلیه پرسنل'!N107/2000)</f>
        <v>0</v>
      </c>
      <c r="AJ107" s="80">
        <f t="shared" si="25"/>
        <v>0</v>
      </c>
    </row>
    <row r="108" spans="1:36" x14ac:dyDescent="0.45">
      <c r="A108" s="84">
        <v>106</v>
      </c>
      <c r="B108" s="57">
        <f>'6-اطلاعات کلیه محصولات - خدمات'!B108</f>
        <v>0</v>
      </c>
      <c r="C108" s="57">
        <f>'6-اطلاعات کلیه محصولات - خدمات'!D108</f>
        <v>0</v>
      </c>
      <c r="D108" s="19"/>
      <c r="E108" s="77"/>
      <c r="F108" s="77"/>
      <c r="G108" s="77"/>
      <c r="H108" s="57"/>
      <c r="I108" s="57"/>
      <c r="J108" s="57"/>
      <c r="K108" s="57"/>
      <c r="L108" s="57"/>
      <c r="M108" s="57">
        <f t="shared" si="14"/>
        <v>0</v>
      </c>
      <c r="N108" s="57" t="str">
        <f t="shared" si="15"/>
        <v>0</v>
      </c>
      <c r="O108" s="57" t="str">
        <f t="shared" si="16"/>
        <v>0</v>
      </c>
      <c r="P108" s="57" t="str">
        <f t="shared" si="17"/>
        <v>0</v>
      </c>
      <c r="Q108" s="57" t="str">
        <f t="shared" si="18"/>
        <v>0</v>
      </c>
      <c r="R108" s="57" t="str">
        <f t="shared" si="19"/>
        <v>0.2</v>
      </c>
      <c r="S108" s="86">
        <f t="shared" si="20"/>
        <v>0</v>
      </c>
      <c r="T108" s="57">
        <f t="shared" si="21"/>
        <v>0</v>
      </c>
      <c r="U108" s="57">
        <f t="shared" si="22"/>
        <v>0</v>
      </c>
      <c r="V108" s="57">
        <f t="shared" si="23"/>
        <v>0</v>
      </c>
      <c r="W108" s="57">
        <f t="shared" si="24"/>
        <v>0</v>
      </c>
      <c r="X108" s="34" t="str">
        <f>IF('6-اطلاعات کلیه محصولات - خدمات'!$N108="جدید",'6-اطلاعات کلیه محصولات - خدمات'!$B108,"")</f>
        <v/>
      </c>
      <c r="Y108" s="34" t="str">
        <f>IF('6-اطلاعات کلیه محصولات - خدمات'!$O108="دارد",'6-اطلاعات کلیه محصولات - خدمات'!$B108,"")</f>
        <v/>
      </c>
      <c r="AC108" s="34">
        <f>IF('6-اطلاعات کلیه محصولات - خدمات'!C108="دارد",'6-اطلاعات کلیه محصولات - خدمات'!Q108,0)</f>
        <v>0</v>
      </c>
      <c r="AD108" s="34">
        <f>1403-'5-اطلاعات کلیه پرسنل'!E108:E1105</f>
        <v>1403</v>
      </c>
      <c r="AF108" s="55">
        <f>IF('5-اطلاعات کلیه پرسنل'!H108=option!$C$15,IF('5-اطلاعات کلیه پرسنل'!L108="دارد",'5-اطلاعات کلیه پرسنل'!M108/12*'5-اطلاعات کلیه پرسنل'!I108,'5-اطلاعات کلیه پرسنل'!N108/2000*'5-اطلاعات کلیه پرسنل'!I108),0)+IF('5-اطلاعات کلیه پرسنل'!J108=option!$C$15,IF('5-اطلاعات کلیه پرسنل'!L108="دارد",'5-اطلاعات کلیه پرسنل'!M108/12*'5-اطلاعات کلیه پرسنل'!K108,'5-اطلاعات کلیه پرسنل'!N108/2000*'5-اطلاعات کلیه پرسنل'!K108),0)</f>
        <v>0</v>
      </c>
      <c r="AG108" s="55">
        <f>IF('5-اطلاعات کلیه پرسنل'!H108=option!$C$11,IF('5-اطلاعات کلیه پرسنل'!L108="دارد",'5-اطلاعات کلیه پرسنل'!M108*'5-اطلاعات کلیه پرسنل'!I108/12*40,'5-اطلاعات کلیه پرسنل'!I108*'5-اطلاعات کلیه پرسنل'!N108/52),0)+IF('5-اطلاعات کلیه پرسنل'!J108=option!$C$11,IF('5-اطلاعات کلیه پرسنل'!L108="دارد",'5-اطلاعات کلیه پرسنل'!M108*'5-اطلاعات کلیه پرسنل'!K108/12*40,'5-اطلاعات کلیه پرسنل'!K108*'5-اطلاعات کلیه پرسنل'!N108/52),0)</f>
        <v>0</v>
      </c>
      <c r="AH108" s="33">
        <f>IF('5-اطلاعات کلیه پرسنل'!P108="دکتری",1,IF('5-اطلاعات کلیه پرسنل'!P108="فوق لیسانس",0.8,IF('5-اطلاعات کلیه پرسنل'!P108="لیسانس",0.6,IF('5-اطلاعات کلیه پرسنل'!P108="فوق دیپلم",0.3,IF('5-اطلاعات کلیه پرسنل'!P108="",0,0.1)))))</f>
        <v>0</v>
      </c>
      <c r="AI108" s="81">
        <f>IF('5-اطلاعات کلیه پرسنل'!L108="دارد",'5-اطلاعات کلیه پرسنل'!M108/12,'5-اطلاعات کلیه پرسنل'!N108/2000)</f>
        <v>0</v>
      </c>
      <c r="AJ108" s="80">
        <f t="shared" si="25"/>
        <v>0</v>
      </c>
    </row>
    <row r="109" spans="1:36" x14ac:dyDescent="0.45">
      <c r="A109" s="84">
        <v>107</v>
      </c>
      <c r="B109" s="57">
        <f>'6-اطلاعات کلیه محصولات - خدمات'!B109</f>
        <v>0</v>
      </c>
      <c r="C109" s="57">
        <f>'6-اطلاعات کلیه محصولات - خدمات'!D109</f>
        <v>0</v>
      </c>
      <c r="D109" s="19"/>
      <c r="E109" s="77"/>
      <c r="F109" s="77"/>
      <c r="G109" s="77"/>
      <c r="H109" s="57"/>
      <c r="I109" s="57"/>
      <c r="J109" s="57"/>
      <c r="K109" s="57"/>
      <c r="L109" s="57"/>
      <c r="M109" s="57">
        <f t="shared" si="14"/>
        <v>0</v>
      </c>
      <c r="N109" s="57" t="str">
        <f t="shared" si="15"/>
        <v>0</v>
      </c>
      <c r="O109" s="57" t="str">
        <f t="shared" si="16"/>
        <v>0</v>
      </c>
      <c r="P109" s="57" t="str">
        <f t="shared" si="17"/>
        <v>0</v>
      </c>
      <c r="Q109" s="57" t="str">
        <f t="shared" si="18"/>
        <v>0</v>
      </c>
      <c r="R109" s="57" t="str">
        <f t="shared" si="19"/>
        <v>0.2</v>
      </c>
      <c r="S109" s="86">
        <f t="shared" si="20"/>
        <v>0</v>
      </c>
      <c r="T109" s="57">
        <f t="shared" si="21"/>
        <v>0</v>
      </c>
      <c r="U109" s="57">
        <f t="shared" si="22"/>
        <v>0</v>
      </c>
      <c r="V109" s="57">
        <f t="shared" si="23"/>
        <v>0</v>
      </c>
      <c r="W109" s="57">
        <f t="shared" si="24"/>
        <v>0</v>
      </c>
      <c r="X109" s="34" t="str">
        <f>IF('6-اطلاعات کلیه محصولات - خدمات'!$N109="جدید",'6-اطلاعات کلیه محصولات - خدمات'!$B109,"")</f>
        <v/>
      </c>
      <c r="Y109" s="34" t="str">
        <f>IF('6-اطلاعات کلیه محصولات - خدمات'!$O109="دارد",'6-اطلاعات کلیه محصولات - خدمات'!$B109,"")</f>
        <v/>
      </c>
      <c r="AC109" s="34">
        <f>IF('6-اطلاعات کلیه محصولات - خدمات'!C109="دارد",'6-اطلاعات کلیه محصولات - خدمات'!Q109,0)</f>
        <v>0</v>
      </c>
      <c r="AD109" s="34">
        <f>1403-'5-اطلاعات کلیه پرسنل'!E109:E1106</f>
        <v>1403</v>
      </c>
      <c r="AF109" s="55">
        <f>IF('5-اطلاعات کلیه پرسنل'!H109=option!$C$15,IF('5-اطلاعات کلیه پرسنل'!L109="دارد",'5-اطلاعات کلیه پرسنل'!M109/12*'5-اطلاعات کلیه پرسنل'!I109,'5-اطلاعات کلیه پرسنل'!N109/2000*'5-اطلاعات کلیه پرسنل'!I109),0)+IF('5-اطلاعات کلیه پرسنل'!J109=option!$C$15,IF('5-اطلاعات کلیه پرسنل'!L109="دارد",'5-اطلاعات کلیه پرسنل'!M109/12*'5-اطلاعات کلیه پرسنل'!K109,'5-اطلاعات کلیه پرسنل'!N109/2000*'5-اطلاعات کلیه پرسنل'!K109),0)</f>
        <v>0</v>
      </c>
      <c r="AG109" s="55">
        <f>IF('5-اطلاعات کلیه پرسنل'!H109=option!$C$11,IF('5-اطلاعات کلیه پرسنل'!L109="دارد",'5-اطلاعات کلیه پرسنل'!M109*'5-اطلاعات کلیه پرسنل'!I109/12*40,'5-اطلاعات کلیه پرسنل'!I109*'5-اطلاعات کلیه پرسنل'!N109/52),0)+IF('5-اطلاعات کلیه پرسنل'!J109=option!$C$11,IF('5-اطلاعات کلیه پرسنل'!L109="دارد",'5-اطلاعات کلیه پرسنل'!M109*'5-اطلاعات کلیه پرسنل'!K109/12*40,'5-اطلاعات کلیه پرسنل'!K109*'5-اطلاعات کلیه پرسنل'!N109/52),0)</f>
        <v>0</v>
      </c>
      <c r="AH109" s="33">
        <f>IF('5-اطلاعات کلیه پرسنل'!P109="دکتری",1,IF('5-اطلاعات کلیه پرسنل'!P109="فوق لیسانس",0.8,IF('5-اطلاعات کلیه پرسنل'!P109="لیسانس",0.6,IF('5-اطلاعات کلیه پرسنل'!P109="فوق دیپلم",0.3,IF('5-اطلاعات کلیه پرسنل'!P109="",0,0.1)))))</f>
        <v>0</v>
      </c>
      <c r="AI109" s="81">
        <f>IF('5-اطلاعات کلیه پرسنل'!L109="دارد",'5-اطلاعات کلیه پرسنل'!M109/12,'5-اطلاعات کلیه پرسنل'!N109/2000)</f>
        <v>0</v>
      </c>
      <c r="AJ109" s="80">
        <f t="shared" si="25"/>
        <v>0</v>
      </c>
    </row>
    <row r="110" spans="1:36" x14ac:dyDescent="0.45">
      <c r="A110" s="84">
        <v>108</v>
      </c>
      <c r="B110" s="57">
        <f>'6-اطلاعات کلیه محصولات - خدمات'!B110</f>
        <v>0</v>
      </c>
      <c r="C110" s="57">
        <f>'6-اطلاعات کلیه محصولات - خدمات'!D110</f>
        <v>0</v>
      </c>
      <c r="D110" s="19"/>
      <c r="E110" s="77"/>
      <c r="F110" s="77"/>
      <c r="G110" s="77"/>
      <c r="H110" s="57"/>
      <c r="I110" s="57"/>
      <c r="J110" s="57"/>
      <c r="K110" s="57"/>
      <c r="L110" s="57"/>
      <c r="M110" s="57">
        <f t="shared" si="14"/>
        <v>0</v>
      </c>
      <c r="N110" s="57" t="str">
        <f t="shared" si="15"/>
        <v>0</v>
      </c>
      <c r="O110" s="57" t="str">
        <f t="shared" si="16"/>
        <v>0</v>
      </c>
      <c r="P110" s="57" t="str">
        <f t="shared" si="17"/>
        <v>0</v>
      </c>
      <c r="Q110" s="57" t="str">
        <f t="shared" si="18"/>
        <v>0</v>
      </c>
      <c r="R110" s="57" t="str">
        <f t="shared" si="19"/>
        <v>0.2</v>
      </c>
      <c r="S110" s="86">
        <f t="shared" si="20"/>
        <v>0</v>
      </c>
      <c r="T110" s="57">
        <f t="shared" si="21"/>
        <v>0</v>
      </c>
      <c r="U110" s="57">
        <f t="shared" si="22"/>
        <v>0</v>
      </c>
      <c r="V110" s="57">
        <f t="shared" si="23"/>
        <v>0</v>
      </c>
      <c r="W110" s="57">
        <f t="shared" si="24"/>
        <v>0</v>
      </c>
      <c r="X110" s="34" t="str">
        <f>IF('6-اطلاعات کلیه محصولات - خدمات'!$N110="جدید",'6-اطلاعات کلیه محصولات - خدمات'!$B110,"")</f>
        <v/>
      </c>
      <c r="Y110" s="34" t="str">
        <f>IF('6-اطلاعات کلیه محصولات - خدمات'!$O110="دارد",'6-اطلاعات کلیه محصولات - خدمات'!$B110,"")</f>
        <v/>
      </c>
      <c r="AC110" s="34">
        <f>IF('6-اطلاعات کلیه محصولات - خدمات'!C110="دارد",'6-اطلاعات کلیه محصولات - خدمات'!Q110,0)</f>
        <v>0</v>
      </c>
      <c r="AD110" s="34">
        <f>1403-'5-اطلاعات کلیه پرسنل'!E110:E1107</f>
        <v>1403</v>
      </c>
      <c r="AF110" s="55">
        <f>IF('5-اطلاعات کلیه پرسنل'!H110=option!$C$15,IF('5-اطلاعات کلیه پرسنل'!L110="دارد",'5-اطلاعات کلیه پرسنل'!M110/12*'5-اطلاعات کلیه پرسنل'!I110,'5-اطلاعات کلیه پرسنل'!N110/2000*'5-اطلاعات کلیه پرسنل'!I110),0)+IF('5-اطلاعات کلیه پرسنل'!J110=option!$C$15,IF('5-اطلاعات کلیه پرسنل'!L110="دارد",'5-اطلاعات کلیه پرسنل'!M110/12*'5-اطلاعات کلیه پرسنل'!K110,'5-اطلاعات کلیه پرسنل'!N110/2000*'5-اطلاعات کلیه پرسنل'!K110),0)</f>
        <v>0</v>
      </c>
      <c r="AG110" s="55">
        <f>IF('5-اطلاعات کلیه پرسنل'!H110=option!$C$11,IF('5-اطلاعات کلیه پرسنل'!L110="دارد",'5-اطلاعات کلیه پرسنل'!M110*'5-اطلاعات کلیه پرسنل'!I110/12*40,'5-اطلاعات کلیه پرسنل'!I110*'5-اطلاعات کلیه پرسنل'!N110/52),0)+IF('5-اطلاعات کلیه پرسنل'!J110=option!$C$11,IF('5-اطلاعات کلیه پرسنل'!L110="دارد",'5-اطلاعات کلیه پرسنل'!M110*'5-اطلاعات کلیه پرسنل'!K110/12*40,'5-اطلاعات کلیه پرسنل'!K110*'5-اطلاعات کلیه پرسنل'!N110/52),0)</f>
        <v>0</v>
      </c>
      <c r="AH110" s="33">
        <f>IF('5-اطلاعات کلیه پرسنل'!P110="دکتری",1,IF('5-اطلاعات کلیه پرسنل'!P110="فوق لیسانس",0.8,IF('5-اطلاعات کلیه پرسنل'!P110="لیسانس",0.6,IF('5-اطلاعات کلیه پرسنل'!P110="فوق دیپلم",0.3,IF('5-اطلاعات کلیه پرسنل'!P110="",0,0.1)))))</f>
        <v>0</v>
      </c>
      <c r="AI110" s="81">
        <f>IF('5-اطلاعات کلیه پرسنل'!L110="دارد",'5-اطلاعات کلیه پرسنل'!M110/12,'5-اطلاعات کلیه پرسنل'!N110/2000)</f>
        <v>0</v>
      </c>
      <c r="AJ110" s="80">
        <f t="shared" si="25"/>
        <v>0</v>
      </c>
    </row>
    <row r="111" spans="1:36" x14ac:dyDescent="0.45">
      <c r="A111" s="84">
        <v>109</v>
      </c>
      <c r="B111" s="57">
        <f>'6-اطلاعات کلیه محصولات - خدمات'!B111</f>
        <v>0</v>
      </c>
      <c r="C111" s="57">
        <f>'6-اطلاعات کلیه محصولات - خدمات'!D111</f>
        <v>0</v>
      </c>
      <c r="D111" s="19"/>
      <c r="E111" s="77"/>
      <c r="F111" s="77"/>
      <c r="G111" s="77"/>
      <c r="H111" s="57"/>
      <c r="I111" s="57"/>
      <c r="J111" s="57"/>
      <c r="K111" s="57"/>
      <c r="L111" s="57"/>
      <c r="M111" s="57">
        <f t="shared" si="14"/>
        <v>0</v>
      </c>
      <c r="N111" s="57" t="str">
        <f t="shared" si="15"/>
        <v>0</v>
      </c>
      <c r="O111" s="57" t="str">
        <f t="shared" si="16"/>
        <v>0</v>
      </c>
      <c r="P111" s="57" t="str">
        <f t="shared" si="17"/>
        <v>0</v>
      </c>
      <c r="Q111" s="57" t="str">
        <f t="shared" si="18"/>
        <v>0</v>
      </c>
      <c r="R111" s="57" t="str">
        <f t="shared" si="19"/>
        <v>0.2</v>
      </c>
      <c r="S111" s="86">
        <f t="shared" si="20"/>
        <v>0</v>
      </c>
      <c r="T111" s="57">
        <f t="shared" si="21"/>
        <v>0</v>
      </c>
      <c r="U111" s="57">
        <f t="shared" si="22"/>
        <v>0</v>
      </c>
      <c r="V111" s="57">
        <f t="shared" si="23"/>
        <v>0</v>
      </c>
      <c r="W111" s="57">
        <f t="shared" si="24"/>
        <v>0</v>
      </c>
      <c r="X111" s="34" t="str">
        <f>IF('6-اطلاعات کلیه محصولات - خدمات'!$N111="جدید",'6-اطلاعات کلیه محصولات - خدمات'!$B111,"")</f>
        <v/>
      </c>
      <c r="Y111" s="34" t="str">
        <f>IF('6-اطلاعات کلیه محصولات - خدمات'!$O111="دارد",'6-اطلاعات کلیه محصولات - خدمات'!$B111,"")</f>
        <v/>
      </c>
      <c r="AC111" s="34">
        <f>IF('6-اطلاعات کلیه محصولات - خدمات'!C111="دارد",'6-اطلاعات کلیه محصولات - خدمات'!Q111,0)</f>
        <v>0</v>
      </c>
      <c r="AD111" s="34">
        <f>1403-'5-اطلاعات کلیه پرسنل'!E111:E1108</f>
        <v>1403</v>
      </c>
      <c r="AF111" s="55">
        <f>IF('5-اطلاعات کلیه پرسنل'!H111=option!$C$15,IF('5-اطلاعات کلیه پرسنل'!L111="دارد",'5-اطلاعات کلیه پرسنل'!M111/12*'5-اطلاعات کلیه پرسنل'!I111,'5-اطلاعات کلیه پرسنل'!N111/2000*'5-اطلاعات کلیه پرسنل'!I111),0)+IF('5-اطلاعات کلیه پرسنل'!J111=option!$C$15,IF('5-اطلاعات کلیه پرسنل'!L111="دارد",'5-اطلاعات کلیه پرسنل'!M111/12*'5-اطلاعات کلیه پرسنل'!K111,'5-اطلاعات کلیه پرسنل'!N111/2000*'5-اطلاعات کلیه پرسنل'!K111),0)</f>
        <v>0</v>
      </c>
      <c r="AG111" s="55">
        <f>IF('5-اطلاعات کلیه پرسنل'!H111=option!$C$11,IF('5-اطلاعات کلیه پرسنل'!L111="دارد",'5-اطلاعات کلیه پرسنل'!M111*'5-اطلاعات کلیه پرسنل'!I111/12*40,'5-اطلاعات کلیه پرسنل'!I111*'5-اطلاعات کلیه پرسنل'!N111/52),0)+IF('5-اطلاعات کلیه پرسنل'!J111=option!$C$11,IF('5-اطلاعات کلیه پرسنل'!L111="دارد",'5-اطلاعات کلیه پرسنل'!M111*'5-اطلاعات کلیه پرسنل'!K111/12*40,'5-اطلاعات کلیه پرسنل'!K111*'5-اطلاعات کلیه پرسنل'!N111/52),0)</f>
        <v>0</v>
      </c>
      <c r="AH111" s="33">
        <f>IF('5-اطلاعات کلیه پرسنل'!P111="دکتری",1,IF('5-اطلاعات کلیه پرسنل'!P111="فوق لیسانس",0.8,IF('5-اطلاعات کلیه پرسنل'!P111="لیسانس",0.6,IF('5-اطلاعات کلیه پرسنل'!P111="فوق دیپلم",0.3,IF('5-اطلاعات کلیه پرسنل'!P111="",0,0.1)))))</f>
        <v>0</v>
      </c>
      <c r="AI111" s="81">
        <f>IF('5-اطلاعات کلیه پرسنل'!L111="دارد",'5-اطلاعات کلیه پرسنل'!M111/12,'5-اطلاعات کلیه پرسنل'!N111/2000)</f>
        <v>0</v>
      </c>
      <c r="AJ111" s="80">
        <f t="shared" si="25"/>
        <v>0</v>
      </c>
    </row>
    <row r="112" spans="1:36" x14ac:dyDescent="0.45">
      <c r="A112" s="84">
        <v>110</v>
      </c>
      <c r="B112" s="57">
        <f>'6-اطلاعات کلیه محصولات - خدمات'!B112</f>
        <v>0</v>
      </c>
      <c r="C112" s="57">
        <f>'6-اطلاعات کلیه محصولات - خدمات'!D112</f>
        <v>0</v>
      </c>
      <c r="D112" s="19"/>
      <c r="E112" s="77"/>
      <c r="F112" s="77"/>
      <c r="G112" s="77"/>
      <c r="H112" s="57"/>
      <c r="I112" s="57"/>
      <c r="J112" s="57"/>
      <c r="K112" s="57"/>
      <c r="L112" s="57"/>
      <c r="M112" s="57">
        <f t="shared" si="14"/>
        <v>0</v>
      </c>
      <c r="N112" s="57" t="str">
        <f t="shared" si="15"/>
        <v>0</v>
      </c>
      <c r="O112" s="57" t="str">
        <f t="shared" si="16"/>
        <v>0</v>
      </c>
      <c r="P112" s="57" t="str">
        <f t="shared" si="17"/>
        <v>0</v>
      </c>
      <c r="Q112" s="57" t="str">
        <f t="shared" si="18"/>
        <v>0</v>
      </c>
      <c r="R112" s="57" t="str">
        <f t="shared" si="19"/>
        <v>0.2</v>
      </c>
      <c r="S112" s="86">
        <f t="shared" si="20"/>
        <v>0</v>
      </c>
      <c r="T112" s="57">
        <f t="shared" si="21"/>
        <v>0</v>
      </c>
      <c r="U112" s="57">
        <f t="shared" si="22"/>
        <v>0</v>
      </c>
      <c r="V112" s="57">
        <f t="shared" si="23"/>
        <v>0</v>
      </c>
      <c r="W112" s="57">
        <f t="shared" si="24"/>
        <v>0</v>
      </c>
      <c r="X112" s="34" t="str">
        <f>IF('6-اطلاعات کلیه محصولات - خدمات'!$N112="جدید",'6-اطلاعات کلیه محصولات - خدمات'!$B112,"")</f>
        <v/>
      </c>
      <c r="Y112" s="34" t="str">
        <f>IF('6-اطلاعات کلیه محصولات - خدمات'!$O112="دارد",'6-اطلاعات کلیه محصولات - خدمات'!$B112,"")</f>
        <v/>
      </c>
      <c r="AC112" s="34">
        <f>IF('6-اطلاعات کلیه محصولات - خدمات'!C112="دارد",'6-اطلاعات کلیه محصولات - خدمات'!Q112,0)</f>
        <v>0</v>
      </c>
      <c r="AD112" s="34">
        <f>1403-'5-اطلاعات کلیه پرسنل'!E112:E1109</f>
        <v>1403</v>
      </c>
      <c r="AF112" s="55">
        <f>IF('5-اطلاعات کلیه پرسنل'!H112=option!$C$15,IF('5-اطلاعات کلیه پرسنل'!L112="دارد",'5-اطلاعات کلیه پرسنل'!M112/12*'5-اطلاعات کلیه پرسنل'!I112,'5-اطلاعات کلیه پرسنل'!N112/2000*'5-اطلاعات کلیه پرسنل'!I112),0)+IF('5-اطلاعات کلیه پرسنل'!J112=option!$C$15,IF('5-اطلاعات کلیه پرسنل'!L112="دارد",'5-اطلاعات کلیه پرسنل'!M112/12*'5-اطلاعات کلیه پرسنل'!K112,'5-اطلاعات کلیه پرسنل'!N112/2000*'5-اطلاعات کلیه پرسنل'!K112),0)</f>
        <v>0</v>
      </c>
      <c r="AG112" s="55">
        <f>IF('5-اطلاعات کلیه پرسنل'!H112=option!$C$11,IF('5-اطلاعات کلیه پرسنل'!L112="دارد",'5-اطلاعات کلیه پرسنل'!M112*'5-اطلاعات کلیه پرسنل'!I112/12*40,'5-اطلاعات کلیه پرسنل'!I112*'5-اطلاعات کلیه پرسنل'!N112/52),0)+IF('5-اطلاعات کلیه پرسنل'!J112=option!$C$11,IF('5-اطلاعات کلیه پرسنل'!L112="دارد",'5-اطلاعات کلیه پرسنل'!M112*'5-اطلاعات کلیه پرسنل'!K112/12*40,'5-اطلاعات کلیه پرسنل'!K112*'5-اطلاعات کلیه پرسنل'!N112/52),0)</f>
        <v>0</v>
      </c>
      <c r="AH112" s="33">
        <f>IF('5-اطلاعات کلیه پرسنل'!P112="دکتری",1,IF('5-اطلاعات کلیه پرسنل'!P112="فوق لیسانس",0.8,IF('5-اطلاعات کلیه پرسنل'!P112="لیسانس",0.6,IF('5-اطلاعات کلیه پرسنل'!P112="فوق دیپلم",0.3,IF('5-اطلاعات کلیه پرسنل'!P112="",0,0.1)))))</f>
        <v>0</v>
      </c>
      <c r="AI112" s="81">
        <f>IF('5-اطلاعات کلیه پرسنل'!L112="دارد",'5-اطلاعات کلیه پرسنل'!M112/12,'5-اطلاعات کلیه پرسنل'!N112/2000)</f>
        <v>0</v>
      </c>
      <c r="AJ112" s="80">
        <f t="shared" si="25"/>
        <v>0</v>
      </c>
    </row>
    <row r="113" spans="1:36" x14ac:dyDescent="0.45">
      <c r="A113" s="84">
        <v>111</v>
      </c>
      <c r="B113" s="57">
        <f>'6-اطلاعات کلیه محصولات - خدمات'!B113</f>
        <v>0</v>
      </c>
      <c r="C113" s="57">
        <f>'6-اطلاعات کلیه محصولات - خدمات'!D113</f>
        <v>0</v>
      </c>
      <c r="D113" s="19"/>
      <c r="E113" s="77"/>
      <c r="F113" s="77"/>
      <c r="G113" s="77"/>
      <c r="H113" s="57"/>
      <c r="I113" s="57"/>
      <c r="J113" s="57"/>
      <c r="K113" s="57"/>
      <c r="L113" s="57"/>
      <c r="M113" s="57">
        <f t="shared" si="14"/>
        <v>0</v>
      </c>
      <c r="N113" s="57" t="str">
        <f t="shared" si="15"/>
        <v>0</v>
      </c>
      <c r="O113" s="57" t="str">
        <f t="shared" si="16"/>
        <v>0</v>
      </c>
      <c r="P113" s="57" t="str">
        <f t="shared" si="17"/>
        <v>0</v>
      </c>
      <c r="Q113" s="57" t="str">
        <f t="shared" si="18"/>
        <v>0</v>
      </c>
      <c r="R113" s="57" t="str">
        <f t="shared" si="19"/>
        <v>0.2</v>
      </c>
      <c r="S113" s="86">
        <f t="shared" si="20"/>
        <v>0</v>
      </c>
      <c r="T113" s="57">
        <f t="shared" si="21"/>
        <v>0</v>
      </c>
      <c r="U113" s="57">
        <f t="shared" si="22"/>
        <v>0</v>
      </c>
      <c r="V113" s="57">
        <f t="shared" si="23"/>
        <v>0</v>
      </c>
      <c r="W113" s="57">
        <f t="shared" si="24"/>
        <v>0</v>
      </c>
      <c r="X113" s="34" t="str">
        <f>IF('6-اطلاعات کلیه محصولات - خدمات'!$N113="جدید",'6-اطلاعات کلیه محصولات - خدمات'!$B113,"")</f>
        <v/>
      </c>
      <c r="Y113" s="34" t="str">
        <f>IF('6-اطلاعات کلیه محصولات - خدمات'!$O113="دارد",'6-اطلاعات کلیه محصولات - خدمات'!$B113,"")</f>
        <v/>
      </c>
      <c r="AC113" s="34">
        <f>IF('6-اطلاعات کلیه محصولات - خدمات'!C113="دارد",'6-اطلاعات کلیه محصولات - خدمات'!Q113,0)</f>
        <v>0</v>
      </c>
      <c r="AD113" s="34">
        <f>1403-'5-اطلاعات کلیه پرسنل'!E113:E1110</f>
        <v>1403</v>
      </c>
      <c r="AF113" s="55">
        <f>IF('5-اطلاعات کلیه پرسنل'!H113=option!$C$15,IF('5-اطلاعات کلیه پرسنل'!L113="دارد",'5-اطلاعات کلیه پرسنل'!M113/12*'5-اطلاعات کلیه پرسنل'!I113,'5-اطلاعات کلیه پرسنل'!N113/2000*'5-اطلاعات کلیه پرسنل'!I113),0)+IF('5-اطلاعات کلیه پرسنل'!J113=option!$C$15,IF('5-اطلاعات کلیه پرسنل'!L113="دارد",'5-اطلاعات کلیه پرسنل'!M113/12*'5-اطلاعات کلیه پرسنل'!K113,'5-اطلاعات کلیه پرسنل'!N113/2000*'5-اطلاعات کلیه پرسنل'!K113),0)</f>
        <v>0</v>
      </c>
      <c r="AG113" s="55">
        <f>IF('5-اطلاعات کلیه پرسنل'!H113=option!$C$11,IF('5-اطلاعات کلیه پرسنل'!L113="دارد",'5-اطلاعات کلیه پرسنل'!M113*'5-اطلاعات کلیه پرسنل'!I113/12*40,'5-اطلاعات کلیه پرسنل'!I113*'5-اطلاعات کلیه پرسنل'!N113/52),0)+IF('5-اطلاعات کلیه پرسنل'!J113=option!$C$11,IF('5-اطلاعات کلیه پرسنل'!L113="دارد",'5-اطلاعات کلیه پرسنل'!M113*'5-اطلاعات کلیه پرسنل'!K113/12*40,'5-اطلاعات کلیه پرسنل'!K113*'5-اطلاعات کلیه پرسنل'!N113/52),0)</f>
        <v>0</v>
      </c>
      <c r="AH113" s="33">
        <f>IF('5-اطلاعات کلیه پرسنل'!P113="دکتری",1,IF('5-اطلاعات کلیه پرسنل'!P113="فوق لیسانس",0.8,IF('5-اطلاعات کلیه پرسنل'!P113="لیسانس",0.6,IF('5-اطلاعات کلیه پرسنل'!P113="فوق دیپلم",0.3,IF('5-اطلاعات کلیه پرسنل'!P113="",0,0.1)))))</f>
        <v>0</v>
      </c>
      <c r="AI113" s="81">
        <f>IF('5-اطلاعات کلیه پرسنل'!L113="دارد",'5-اطلاعات کلیه پرسنل'!M113/12,'5-اطلاعات کلیه پرسنل'!N113/2000)</f>
        <v>0</v>
      </c>
      <c r="AJ113" s="80">
        <f t="shared" si="25"/>
        <v>0</v>
      </c>
    </row>
    <row r="114" spans="1:36" x14ac:dyDescent="0.45">
      <c r="A114" s="84">
        <v>112</v>
      </c>
      <c r="B114" s="57">
        <f>'6-اطلاعات کلیه محصولات - خدمات'!B114</f>
        <v>0</v>
      </c>
      <c r="C114" s="57">
        <f>'6-اطلاعات کلیه محصولات - خدمات'!D114</f>
        <v>0</v>
      </c>
      <c r="D114" s="19"/>
      <c r="E114" s="77"/>
      <c r="F114" s="77"/>
      <c r="G114" s="77"/>
      <c r="H114" s="57"/>
      <c r="I114" s="57"/>
      <c r="J114" s="57"/>
      <c r="K114" s="57"/>
      <c r="L114" s="57"/>
      <c r="M114" s="57">
        <f t="shared" si="14"/>
        <v>0</v>
      </c>
      <c r="N114" s="57" t="str">
        <f t="shared" si="15"/>
        <v>0</v>
      </c>
      <c r="O114" s="57" t="str">
        <f t="shared" si="16"/>
        <v>0</v>
      </c>
      <c r="P114" s="57" t="str">
        <f t="shared" si="17"/>
        <v>0</v>
      </c>
      <c r="Q114" s="57" t="str">
        <f t="shared" si="18"/>
        <v>0</v>
      </c>
      <c r="R114" s="57" t="str">
        <f t="shared" si="19"/>
        <v>0.2</v>
      </c>
      <c r="S114" s="86">
        <f t="shared" si="20"/>
        <v>0</v>
      </c>
      <c r="T114" s="57">
        <f t="shared" si="21"/>
        <v>0</v>
      </c>
      <c r="U114" s="57">
        <f t="shared" si="22"/>
        <v>0</v>
      </c>
      <c r="V114" s="57">
        <f t="shared" si="23"/>
        <v>0</v>
      </c>
      <c r="W114" s="57">
        <f t="shared" si="24"/>
        <v>0</v>
      </c>
      <c r="X114" s="34" t="str">
        <f>IF('6-اطلاعات کلیه محصولات - خدمات'!$N114="جدید",'6-اطلاعات کلیه محصولات - خدمات'!$B114,"")</f>
        <v/>
      </c>
      <c r="Y114" s="34" t="str">
        <f>IF('6-اطلاعات کلیه محصولات - خدمات'!$O114="دارد",'6-اطلاعات کلیه محصولات - خدمات'!$B114,"")</f>
        <v/>
      </c>
      <c r="AC114" s="34">
        <f>IF('6-اطلاعات کلیه محصولات - خدمات'!C114="دارد",'6-اطلاعات کلیه محصولات - خدمات'!Q114,0)</f>
        <v>0</v>
      </c>
      <c r="AD114" s="34">
        <f>1403-'5-اطلاعات کلیه پرسنل'!E114:E1111</f>
        <v>1403</v>
      </c>
      <c r="AF114" s="55">
        <f>IF('5-اطلاعات کلیه پرسنل'!H114=option!$C$15,IF('5-اطلاعات کلیه پرسنل'!L114="دارد",'5-اطلاعات کلیه پرسنل'!M114/12*'5-اطلاعات کلیه پرسنل'!I114,'5-اطلاعات کلیه پرسنل'!N114/2000*'5-اطلاعات کلیه پرسنل'!I114),0)+IF('5-اطلاعات کلیه پرسنل'!J114=option!$C$15,IF('5-اطلاعات کلیه پرسنل'!L114="دارد",'5-اطلاعات کلیه پرسنل'!M114/12*'5-اطلاعات کلیه پرسنل'!K114,'5-اطلاعات کلیه پرسنل'!N114/2000*'5-اطلاعات کلیه پرسنل'!K114),0)</f>
        <v>0</v>
      </c>
      <c r="AG114" s="55">
        <f>IF('5-اطلاعات کلیه پرسنل'!H114=option!$C$11,IF('5-اطلاعات کلیه پرسنل'!L114="دارد",'5-اطلاعات کلیه پرسنل'!M114*'5-اطلاعات کلیه پرسنل'!I114/12*40,'5-اطلاعات کلیه پرسنل'!I114*'5-اطلاعات کلیه پرسنل'!N114/52),0)+IF('5-اطلاعات کلیه پرسنل'!J114=option!$C$11,IF('5-اطلاعات کلیه پرسنل'!L114="دارد",'5-اطلاعات کلیه پرسنل'!M114*'5-اطلاعات کلیه پرسنل'!K114/12*40,'5-اطلاعات کلیه پرسنل'!K114*'5-اطلاعات کلیه پرسنل'!N114/52),0)</f>
        <v>0</v>
      </c>
      <c r="AH114" s="33">
        <f>IF('5-اطلاعات کلیه پرسنل'!P114="دکتری",1,IF('5-اطلاعات کلیه پرسنل'!P114="فوق لیسانس",0.8,IF('5-اطلاعات کلیه پرسنل'!P114="لیسانس",0.6,IF('5-اطلاعات کلیه پرسنل'!P114="فوق دیپلم",0.3,IF('5-اطلاعات کلیه پرسنل'!P114="",0,0.1)))))</f>
        <v>0</v>
      </c>
      <c r="AI114" s="81">
        <f>IF('5-اطلاعات کلیه پرسنل'!L114="دارد",'5-اطلاعات کلیه پرسنل'!M114/12,'5-اطلاعات کلیه پرسنل'!N114/2000)</f>
        <v>0</v>
      </c>
      <c r="AJ114" s="80">
        <f t="shared" si="25"/>
        <v>0</v>
      </c>
    </row>
    <row r="115" spans="1:36" x14ac:dyDescent="0.45">
      <c r="A115" s="84">
        <v>113</v>
      </c>
      <c r="B115" s="57">
        <f>'6-اطلاعات کلیه محصولات - خدمات'!B115</f>
        <v>0</v>
      </c>
      <c r="C115" s="57">
        <f>'6-اطلاعات کلیه محصولات - خدمات'!D115</f>
        <v>0</v>
      </c>
      <c r="D115" s="19"/>
      <c r="E115" s="77"/>
      <c r="F115" s="77"/>
      <c r="G115" s="77"/>
      <c r="H115" s="57"/>
      <c r="I115" s="57"/>
      <c r="J115" s="57"/>
      <c r="K115" s="57"/>
      <c r="L115" s="57"/>
      <c r="M115" s="57">
        <f t="shared" si="14"/>
        <v>0</v>
      </c>
      <c r="N115" s="57" t="str">
        <f t="shared" si="15"/>
        <v>0</v>
      </c>
      <c r="O115" s="57" t="str">
        <f t="shared" si="16"/>
        <v>0</v>
      </c>
      <c r="P115" s="57" t="str">
        <f t="shared" si="17"/>
        <v>0</v>
      </c>
      <c r="Q115" s="57" t="str">
        <f t="shared" si="18"/>
        <v>0</v>
      </c>
      <c r="R115" s="57" t="str">
        <f t="shared" si="19"/>
        <v>0.2</v>
      </c>
      <c r="S115" s="86">
        <f t="shared" si="20"/>
        <v>0</v>
      </c>
      <c r="T115" s="57">
        <f t="shared" si="21"/>
        <v>0</v>
      </c>
      <c r="U115" s="57">
        <f t="shared" si="22"/>
        <v>0</v>
      </c>
      <c r="V115" s="57">
        <f t="shared" si="23"/>
        <v>0</v>
      </c>
      <c r="W115" s="57">
        <f t="shared" si="24"/>
        <v>0</v>
      </c>
      <c r="X115" s="34" t="str">
        <f>IF('6-اطلاعات کلیه محصولات - خدمات'!$N115="جدید",'6-اطلاعات کلیه محصولات - خدمات'!$B115,"")</f>
        <v/>
      </c>
      <c r="Y115" s="34" t="str">
        <f>IF('6-اطلاعات کلیه محصولات - خدمات'!$O115="دارد",'6-اطلاعات کلیه محصولات - خدمات'!$B115,"")</f>
        <v/>
      </c>
      <c r="AC115" s="34">
        <f>IF('6-اطلاعات کلیه محصولات - خدمات'!C115="دارد",'6-اطلاعات کلیه محصولات - خدمات'!Q115,0)</f>
        <v>0</v>
      </c>
      <c r="AD115" s="34">
        <f>1403-'5-اطلاعات کلیه پرسنل'!E115:E1112</f>
        <v>1403</v>
      </c>
      <c r="AF115" s="55">
        <f>IF('5-اطلاعات کلیه پرسنل'!H115=option!$C$15,IF('5-اطلاعات کلیه پرسنل'!L115="دارد",'5-اطلاعات کلیه پرسنل'!M115/12*'5-اطلاعات کلیه پرسنل'!I115,'5-اطلاعات کلیه پرسنل'!N115/2000*'5-اطلاعات کلیه پرسنل'!I115),0)+IF('5-اطلاعات کلیه پرسنل'!J115=option!$C$15,IF('5-اطلاعات کلیه پرسنل'!L115="دارد",'5-اطلاعات کلیه پرسنل'!M115/12*'5-اطلاعات کلیه پرسنل'!K115,'5-اطلاعات کلیه پرسنل'!N115/2000*'5-اطلاعات کلیه پرسنل'!K115),0)</f>
        <v>0</v>
      </c>
      <c r="AG115" s="55">
        <f>IF('5-اطلاعات کلیه پرسنل'!H115=option!$C$11,IF('5-اطلاعات کلیه پرسنل'!L115="دارد",'5-اطلاعات کلیه پرسنل'!M115*'5-اطلاعات کلیه پرسنل'!I115/12*40,'5-اطلاعات کلیه پرسنل'!I115*'5-اطلاعات کلیه پرسنل'!N115/52),0)+IF('5-اطلاعات کلیه پرسنل'!J115=option!$C$11,IF('5-اطلاعات کلیه پرسنل'!L115="دارد",'5-اطلاعات کلیه پرسنل'!M115*'5-اطلاعات کلیه پرسنل'!K115/12*40,'5-اطلاعات کلیه پرسنل'!K115*'5-اطلاعات کلیه پرسنل'!N115/52),0)</f>
        <v>0</v>
      </c>
      <c r="AH115" s="33">
        <f>IF('5-اطلاعات کلیه پرسنل'!P115="دکتری",1,IF('5-اطلاعات کلیه پرسنل'!P115="فوق لیسانس",0.8,IF('5-اطلاعات کلیه پرسنل'!P115="لیسانس",0.6,IF('5-اطلاعات کلیه پرسنل'!P115="فوق دیپلم",0.3,IF('5-اطلاعات کلیه پرسنل'!P115="",0,0.1)))))</f>
        <v>0</v>
      </c>
      <c r="AI115" s="81">
        <f>IF('5-اطلاعات کلیه پرسنل'!L115="دارد",'5-اطلاعات کلیه پرسنل'!M115/12,'5-اطلاعات کلیه پرسنل'!N115/2000)</f>
        <v>0</v>
      </c>
      <c r="AJ115" s="80">
        <f t="shared" si="25"/>
        <v>0</v>
      </c>
    </row>
    <row r="116" spans="1:36" x14ac:dyDescent="0.45">
      <c r="A116" s="84">
        <v>114</v>
      </c>
      <c r="B116" s="57">
        <f>'6-اطلاعات کلیه محصولات - خدمات'!B116</f>
        <v>0</v>
      </c>
      <c r="C116" s="57">
        <f>'6-اطلاعات کلیه محصولات - خدمات'!D116</f>
        <v>0</v>
      </c>
      <c r="D116" s="19"/>
      <c r="E116" s="77"/>
      <c r="F116" s="77"/>
      <c r="G116" s="77"/>
      <c r="H116" s="57"/>
      <c r="I116" s="57"/>
      <c r="J116" s="57"/>
      <c r="K116" s="57"/>
      <c r="L116" s="57"/>
      <c r="M116" s="57">
        <f t="shared" si="14"/>
        <v>0</v>
      </c>
      <c r="N116" s="57" t="str">
        <f t="shared" si="15"/>
        <v>0</v>
      </c>
      <c r="O116" s="57" t="str">
        <f t="shared" si="16"/>
        <v>0</v>
      </c>
      <c r="P116" s="57" t="str">
        <f t="shared" si="17"/>
        <v>0</v>
      </c>
      <c r="Q116" s="57" t="str">
        <f t="shared" si="18"/>
        <v>0</v>
      </c>
      <c r="R116" s="57" t="str">
        <f t="shared" si="19"/>
        <v>0.2</v>
      </c>
      <c r="S116" s="86">
        <f t="shared" si="20"/>
        <v>0</v>
      </c>
      <c r="T116" s="57">
        <f t="shared" si="21"/>
        <v>0</v>
      </c>
      <c r="U116" s="57">
        <f t="shared" si="22"/>
        <v>0</v>
      </c>
      <c r="V116" s="57">
        <f t="shared" si="23"/>
        <v>0</v>
      </c>
      <c r="W116" s="57">
        <f t="shared" si="24"/>
        <v>0</v>
      </c>
      <c r="X116" s="34" t="str">
        <f>IF('6-اطلاعات کلیه محصولات - خدمات'!$N116="جدید",'6-اطلاعات کلیه محصولات - خدمات'!$B116,"")</f>
        <v/>
      </c>
      <c r="Y116" s="34" t="str">
        <f>IF('6-اطلاعات کلیه محصولات - خدمات'!$O116="دارد",'6-اطلاعات کلیه محصولات - خدمات'!$B116,"")</f>
        <v/>
      </c>
      <c r="AC116" s="34">
        <f>IF('6-اطلاعات کلیه محصولات - خدمات'!C116="دارد",'6-اطلاعات کلیه محصولات - خدمات'!Q116,0)</f>
        <v>0</v>
      </c>
      <c r="AD116" s="34">
        <f>1403-'5-اطلاعات کلیه پرسنل'!E116:E1113</f>
        <v>1403</v>
      </c>
      <c r="AF116" s="55">
        <f>IF('5-اطلاعات کلیه پرسنل'!H116=option!$C$15,IF('5-اطلاعات کلیه پرسنل'!L116="دارد",'5-اطلاعات کلیه پرسنل'!M116/12*'5-اطلاعات کلیه پرسنل'!I116,'5-اطلاعات کلیه پرسنل'!N116/2000*'5-اطلاعات کلیه پرسنل'!I116),0)+IF('5-اطلاعات کلیه پرسنل'!J116=option!$C$15,IF('5-اطلاعات کلیه پرسنل'!L116="دارد",'5-اطلاعات کلیه پرسنل'!M116/12*'5-اطلاعات کلیه پرسنل'!K116,'5-اطلاعات کلیه پرسنل'!N116/2000*'5-اطلاعات کلیه پرسنل'!K116),0)</f>
        <v>0</v>
      </c>
      <c r="AG116" s="55">
        <f>IF('5-اطلاعات کلیه پرسنل'!H116=option!$C$11,IF('5-اطلاعات کلیه پرسنل'!L116="دارد",'5-اطلاعات کلیه پرسنل'!M116*'5-اطلاعات کلیه پرسنل'!I116/12*40,'5-اطلاعات کلیه پرسنل'!I116*'5-اطلاعات کلیه پرسنل'!N116/52),0)+IF('5-اطلاعات کلیه پرسنل'!J116=option!$C$11,IF('5-اطلاعات کلیه پرسنل'!L116="دارد",'5-اطلاعات کلیه پرسنل'!M116*'5-اطلاعات کلیه پرسنل'!K116/12*40,'5-اطلاعات کلیه پرسنل'!K116*'5-اطلاعات کلیه پرسنل'!N116/52),0)</f>
        <v>0</v>
      </c>
      <c r="AH116" s="33">
        <f>IF('5-اطلاعات کلیه پرسنل'!P116="دکتری",1,IF('5-اطلاعات کلیه پرسنل'!P116="فوق لیسانس",0.8,IF('5-اطلاعات کلیه پرسنل'!P116="لیسانس",0.6,IF('5-اطلاعات کلیه پرسنل'!P116="فوق دیپلم",0.3,IF('5-اطلاعات کلیه پرسنل'!P116="",0,0.1)))))</f>
        <v>0</v>
      </c>
      <c r="AI116" s="81">
        <f>IF('5-اطلاعات کلیه پرسنل'!L116="دارد",'5-اطلاعات کلیه پرسنل'!M116/12,'5-اطلاعات کلیه پرسنل'!N116/2000)</f>
        <v>0</v>
      </c>
      <c r="AJ116" s="80">
        <f t="shared" si="25"/>
        <v>0</v>
      </c>
    </row>
    <row r="117" spans="1:36" x14ac:dyDescent="0.45">
      <c r="A117" s="84">
        <v>115</v>
      </c>
      <c r="B117" s="57">
        <f>'6-اطلاعات کلیه محصولات - خدمات'!B117</f>
        <v>0</v>
      </c>
      <c r="C117" s="57">
        <f>'6-اطلاعات کلیه محصولات - خدمات'!D117</f>
        <v>0</v>
      </c>
      <c r="D117" s="19"/>
      <c r="E117" s="77"/>
      <c r="F117" s="77"/>
      <c r="G117" s="77"/>
      <c r="H117" s="57"/>
      <c r="I117" s="57"/>
      <c r="J117" s="57"/>
      <c r="K117" s="57"/>
      <c r="L117" s="57"/>
      <c r="M117" s="57">
        <f t="shared" si="14"/>
        <v>0</v>
      </c>
      <c r="N117" s="57" t="str">
        <f t="shared" si="15"/>
        <v>0</v>
      </c>
      <c r="O117" s="57" t="str">
        <f t="shared" si="16"/>
        <v>0</v>
      </c>
      <c r="P117" s="57" t="str">
        <f t="shared" si="17"/>
        <v>0</v>
      </c>
      <c r="Q117" s="57" t="str">
        <f t="shared" si="18"/>
        <v>0</v>
      </c>
      <c r="R117" s="57" t="str">
        <f t="shared" si="19"/>
        <v>0.2</v>
      </c>
      <c r="S117" s="86">
        <f t="shared" si="20"/>
        <v>0</v>
      </c>
      <c r="T117" s="57">
        <f t="shared" si="21"/>
        <v>0</v>
      </c>
      <c r="U117" s="57">
        <f t="shared" si="22"/>
        <v>0</v>
      </c>
      <c r="V117" s="57">
        <f t="shared" si="23"/>
        <v>0</v>
      </c>
      <c r="W117" s="57">
        <f t="shared" si="24"/>
        <v>0</v>
      </c>
      <c r="X117" s="34" t="str">
        <f>IF('6-اطلاعات کلیه محصولات - خدمات'!$N117="جدید",'6-اطلاعات کلیه محصولات - خدمات'!$B117,"")</f>
        <v/>
      </c>
      <c r="Y117" s="34" t="str">
        <f>IF('6-اطلاعات کلیه محصولات - خدمات'!$O117="دارد",'6-اطلاعات کلیه محصولات - خدمات'!$B117,"")</f>
        <v/>
      </c>
      <c r="AC117" s="34">
        <f>IF('6-اطلاعات کلیه محصولات - خدمات'!C117="دارد",'6-اطلاعات کلیه محصولات - خدمات'!Q117,0)</f>
        <v>0</v>
      </c>
      <c r="AD117" s="34">
        <f>1403-'5-اطلاعات کلیه پرسنل'!E117:E1114</f>
        <v>1403</v>
      </c>
      <c r="AF117" s="55">
        <f>IF('5-اطلاعات کلیه پرسنل'!H117=option!$C$15,IF('5-اطلاعات کلیه پرسنل'!L117="دارد",'5-اطلاعات کلیه پرسنل'!M117/12*'5-اطلاعات کلیه پرسنل'!I117,'5-اطلاعات کلیه پرسنل'!N117/2000*'5-اطلاعات کلیه پرسنل'!I117),0)+IF('5-اطلاعات کلیه پرسنل'!J117=option!$C$15,IF('5-اطلاعات کلیه پرسنل'!L117="دارد",'5-اطلاعات کلیه پرسنل'!M117/12*'5-اطلاعات کلیه پرسنل'!K117,'5-اطلاعات کلیه پرسنل'!N117/2000*'5-اطلاعات کلیه پرسنل'!K117),0)</f>
        <v>0</v>
      </c>
      <c r="AG117" s="55">
        <f>IF('5-اطلاعات کلیه پرسنل'!H117=option!$C$11,IF('5-اطلاعات کلیه پرسنل'!L117="دارد",'5-اطلاعات کلیه پرسنل'!M117*'5-اطلاعات کلیه پرسنل'!I117/12*40,'5-اطلاعات کلیه پرسنل'!I117*'5-اطلاعات کلیه پرسنل'!N117/52),0)+IF('5-اطلاعات کلیه پرسنل'!J117=option!$C$11,IF('5-اطلاعات کلیه پرسنل'!L117="دارد",'5-اطلاعات کلیه پرسنل'!M117*'5-اطلاعات کلیه پرسنل'!K117/12*40,'5-اطلاعات کلیه پرسنل'!K117*'5-اطلاعات کلیه پرسنل'!N117/52),0)</f>
        <v>0</v>
      </c>
      <c r="AH117" s="33">
        <f>IF('5-اطلاعات کلیه پرسنل'!P117="دکتری",1,IF('5-اطلاعات کلیه پرسنل'!P117="فوق لیسانس",0.8,IF('5-اطلاعات کلیه پرسنل'!P117="لیسانس",0.6,IF('5-اطلاعات کلیه پرسنل'!P117="فوق دیپلم",0.3,IF('5-اطلاعات کلیه پرسنل'!P117="",0,0.1)))))</f>
        <v>0</v>
      </c>
      <c r="AI117" s="81">
        <f>IF('5-اطلاعات کلیه پرسنل'!L117="دارد",'5-اطلاعات کلیه پرسنل'!M117/12,'5-اطلاعات کلیه پرسنل'!N117/2000)</f>
        <v>0</v>
      </c>
      <c r="AJ117" s="80">
        <f t="shared" si="25"/>
        <v>0</v>
      </c>
    </row>
    <row r="118" spans="1:36" x14ac:dyDescent="0.45">
      <c r="A118" s="84">
        <v>116</v>
      </c>
      <c r="B118" s="57">
        <f>'6-اطلاعات کلیه محصولات - خدمات'!B118</f>
        <v>0</v>
      </c>
      <c r="C118" s="57">
        <f>'6-اطلاعات کلیه محصولات - خدمات'!D118</f>
        <v>0</v>
      </c>
      <c r="D118" s="19"/>
      <c r="E118" s="77"/>
      <c r="F118" s="77"/>
      <c r="G118" s="77"/>
      <c r="H118" s="57"/>
      <c r="I118" s="57"/>
      <c r="J118" s="57"/>
      <c r="K118" s="57"/>
      <c r="L118" s="57"/>
      <c r="M118" s="57">
        <f t="shared" si="14"/>
        <v>0</v>
      </c>
      <c r="N118" s="57" t="str">
        <f t="shared" si="15"/>
        <v>0</v>
      </c>
      <c r="O118" s="57" t="str">
        <f t="shared" si="16"/>
        <v>0</v>
      </c>
      <c r="P118" s="57" t="str">
        <f t="shared" si="17"/>
        <v>0</v>
      </c>
      <c r="Q118" s="57" t="str">
        <f t="shared" si="18"/>
        <v>0</v>
      </c>
      <c r="R118" s="57" t="str">
        <f t="shared" si="19"/>
        <v>0.2</v>
      </c>
      <c r="S118" s="86">
        <f t="shared" si="20"/>
        <v>0</v>
      </c>
      <c r="T118" s="57">
        <f t="shared" si="21"/>
        <v>0</v>
      </c>
      <c r="U118" s="57">
        <f t="shared" si="22"/>
        <v>0</v>
      </c>
      <c r="V118" s="57">
        <f t="shared" si="23"/>
        <v>0</v>
      </c>
      <c r="W118" s="57">
        <f t="shared" si="24"/>
        <v>0</v>
      </c>
      <c r="X118" s="34" t="str">
        <f>IF('6-اطلاعات کلیه محصولات - خدمات'!$N118="جدید",'6-اطلاعات کلیه محصولات - خدمات'!$B118,"")</f>
        <v/>
      </c>
      <c r="Y118" s="34" t="str">
        <f>IF('6-اطلاعات کلیه محصولات - خدمات'!$O118="دارد",'6-اطلاعات کلیه محصولات - خدمات'!$B118,"")</f>
        <v/>
      </c>
      <c r="AC118" s="34">
        <f>IF('6-اطلاعات کلیه محصولات - خدمات'!C118="دارد",'6-اطلاعات کلیه محصولات - خدمات'!Q118,0)</f>
        <v>0</v>
      </c>
      <c r="AD118" s="34">
        <f>1403-'5-اطلاعات کلیه پرسنل'!E118:E1115</f>
        <v>1403</v>
      </c>
      <c r="AF118" s="55">
        <f>IF('5-اطلاعات کلیه پرسنل'!H118=option!$C$15,IF('5-اطلاعات کلیه پرسنل'!L118="دارد",'5-اطلاعات کلیه پرسنل'!M118/12*'5-اطلاعات کلیه پرسنل'!I118,'5-اطلاعات کلیه پرسنل'!N118/2000*'5-اطلاعات کلیه پرسنل'!I118),0)+IF('5-اطلاعات کلیه پرسنل'!J118=option!$C$15,IF('5-اطلاعات کلیه پرسنل'!L118="دارد",'5-اطلاعات کلیه پرسنل'!M118/12*'5-اطلاعات کلیه پرسنل'!K118,'5-اطلاعات کلیه پرسنل'!N118/2000*'5-اطلاعات کلیه پرسنل'!K118),0)</f>
        <v>0</v>
      </c>
      <c r="AG118" s="55">
        <f>IF('5-اطلاعات کلیه پرسنل'!H118=option!$C$11,IF('5-اطلاعات کلیه پرسنل'!L118="دارد",'5-اطلاعات کلیه پرسنل'!M118*'5-اطلاعات کلیه پرسنل'!I118/12*40,'5-اطلاعات کلیه پرسنل'!I118*'5-اطلاعات کلیه پرسنل'!N118/52),0)+IF('5-اطلاعات کلیه پرسنل'!J118=option!$C$11,IF('5-اطلاعات کلیه پرسنل'!L118="دارد",'5-اطلاعات کلیه پرسنل'!M118*'5-اطلاعات کلیه پرسنل'!K118/12*40,'5-اطلاعات کلیه پرسنل'!K118*'5-اطلاعات کلیه پرسنل'!N118/52),0)</f>
        <v>0</v>
      </c>
      <c r="AH118" s="33">
        <f>IF('5-اطلاعات کلیه پرسنل'!P118="دکتری",1,IF('5-اطلاعات کلیه پرسنل'!P118="فوق لیسانس",0.8,IF('5-اطلاعات کلیه پرسنل'!P118="لیسانس",0.6,IF('5-اطلاعات کلیه پرسنل'!P118="فوق دیپلم",0.3,IF('5-اطلاعات کلیه پرسنل'!P118="",0,0.1)))))</f>
        <v>0</v>
      </c>
      <c r="AI118" s="81">
        <f>IF('5-اطلاعات کلیه پرسنل'!L118="دارد",'5-اطلاعات کلیه پرسنل'!M118/12,'5-اطلاعات کلیه پرسنل'!N118/2000)</f>
        <v>0</v>
      </c>
      <c r="AJ118" s="80">
        <f t="shared" si="25"/>
        <v>0</v>
      </c>
    </row>
    <row r="119" spans="1:36" x14ac:dyDescent="0.45">
      <c r="A119" s="84">
        <v>117</v>
      </c>
      <c r="B119" s="57">
        <f>'6-اطلاعات کلیه محصولات - خدمات'!B119</f>
        <v>0</v>
      </c>
      <c r="C119" s="57">
        <f>'6-اطلاعات کلیه محصولات - خدمات'!D119</f>
        <v>0</v>
      </c>
      <c r="D119" s="19"/>
      <c r="E119" s="77"/>
      <c r="F119" s="77"/>
      <c r="G119" s="77"/>
      <c r="H119" s="57"/>
      <c r="I119" s="57"/>
      <c r="J119" s="57"/>
      <c r="K119" s="57"/>
      <c r="L119" s="57"/>
      <c r="M119" s="57">
        <f t="shared" si="14"/>
        <v>0</v>
      </c>
      <c r="N119" s="57" t="str">
        <f t="shared" si="15"/>
        <v>0</v>
      </c>
      <c r="O119" s="57" t="str">
        <f t="shared" si="16"/>
        <v>0</v>
      </c>
      <c r="P119" s="57" t="str">
        <f t="shared" si="17"/>
        <v>0</v>
      </c>
      <c r="Q119" s="57" t="str">
        <f t="shared" si="18"/>
        <v>0</v>
      </c>
      <c r="R119" s="57" t="str">
        <f t="shared" si="19"/>
        <v>0.2</v>
      </c>
      <c r="S119" s="86">
        <f t="shared" si="20"/>
        <v>0</v>
      </c>
      <c r="T119" s="57">
        <f t="shared" si="21"/>
        <v>0</v>
      </c>
      <c r="U119" s="57">
        <f t="shared" si="22"/>
        <v>0</v>
      </c>
      <c r="V119" s="57">
        <f t="shared" si="23"/>
        <v>0</v>
      </c>
      <c r="W119" s="57">
        <f t="shared" si="24"/>
        <v>0</v>
      </c>
      <c r="X119" s="34" t="str">
        <f>IF('6-اطلاعات کلیه محصولات - خدمات'!$N119="جدید",'6-اطلاعات کلیه محصولات - خدمات'!$B119,"")</f>
        <v/>
      </c>
      <c r="Y119" s="34" t="str">
        <f>IF('6-اطلاعات کلیه محصولات - خدمات'!$O119="دارد",'6-اطلاعات کلیه محصولات - خدمات'!$B119,"")</f>
        <v/>
      </c>
      <c r="AC119" s="34">
        <f>IF('6-اطلاعات کلیه محصولات - خدمات'!C119="دارد",'6-اطلاعات کلیه محصولات - خدمات'!Q119,0)</f>
        <v>0</v>
      </c>
      <c r="AD119" s="34">
        <f>1403-'5-اطلاعات کلیه پرسنل'!E119:E1116</f>
        <v>1403</v>
      </c>
      <c r="AF119" s="55">
        <f>IF('5-اطلاعات کلیه پرسنل'!H119=option!$C$15,IF('5-اطلاعات کلیه پرسنل'!L119="دارد",'5-اطلاعات کلیه پرسنل'!M119/12*'5-اطلاعات کلیه پرسنل'!I119,'5-اطلاعات کلیه پرسنل'!N119/2000*'5-اطلاعات کلیه پرسنل'!I119),0)+IF('5-اطلاعات کلیه پرسنل'!J119=option!$C$15,IF('5-اطلاعات کلیه پرسنل'!L119="دارد",'5-اطلاعات کلیه پرسنل'!M119/12*'5-اطلاعات کلیه پرسنل'!K119,'5-اطلاعات کلیه پرسنل'!N119/2000*'5-اطلاعات کلیه پرسنل'!K119),0)</f>
        <v>0</v>
      </c>
      <c r="AG119" s="55">
        <f>IF('5-اطلاعات کلیه پرسنل'!H119=option!$C$11,IF('5-اطلاعات کلیه پرسنل'!L119="دارد",'5-اطلاعات کلیه پرسنل'!M119*'5-اطلاعات کلیه پرسنل'!I119/12*40,'5-اطلاعات کلیه پرسنل'!I119*'5-اطلاعات کلیه پرسنل'!N119/52),0)+IF('5-اطلاعات کلیه پرسنل'!J119=option!$C$11,IF('5-اطلاعات کلیه پرسنل'!L119="دارد",'5-اطلاعات کلیه پرسنل'!M119*'5-اطلاعات کلیه پرسنل'!K119/12*40,'5-اطلاعات کلیه پرسنل'!K119*'5-اطلاعات کلیه پرسنل'!N119/52),0)</f>
        <v>0</v>
      </c>
      <c r="AH119" s="33">
        <f>IF('5-اطلاعات کلیه پرسنل'!P119="دکتری",1,IF('5-اطلاعات کلیه پرسنل'!P119="فوق لیسانس",0.8,IF('5-اطلاعات کلیه پرسنل'!P119="لیسانس",0.6,IF('5-اطلاعات کلیه پرسنل'!P119="فوق دیپلم",0.3,IF('5-اطلاعات کلیه پرسنل'!P119="",0,0.1)))))</f>
        <v>0</v>
      </c>
      <c r="AI119" s="81">
        <f>IF('5-اطلاعات کلیه پرسنل'!L119="دارد",'5-اطلاعات کلیه پرسنل'!M119/12,'5-اطلاعات کلیه پرسنل'!N119/2000)</f>
        <v>0</v>
      </c>
      <c r="AJ119" s="80">
        <f t="shared" si="25"/>
        <v>0</v>
      </c>
    </row>
    <row r="120" spans="1:36" x14ac:dyDescent="0.45">
      <c r="A120" s="84">
        <v>118</v>
      </c>
      <c r="B120" s="57">
        <f>'6-اطلاعات کلیه محصولات - خدمات'!B120</f>
        <v>0</v>
      </c>
      <c r="C120" s="57">
        <f>'6-اطلاعات کلیه محصولات - خدمات'!D120</f>
        <v>0</v>
      </c>
      <c r="D120" s="19"/>
      <c r="E120" s="77"/>
      <c r="F120" s="77"/>
      <c r="G120" s="77"/>
      <c r="H120" s="57"/>
      <c r="I120" s="57"/>
      <c r="J120" s="57"/>
      <c r="K120" s="57"/>
      <c r="L120" s="57"/>
      <c r="M120" s="57">
        <f t="shared" si="14"/>
        <v>0</v>
      </c>
      <c r="N120" s="57" t="str">
        <f t="shared" si="15"/>
        <v>0</v>
      </c>
      <c r="O120" s="57" t="str">
        <f t="shared" si="16"/>
        <v>0</v>
      </c>
      <c r="P120" s="57" t="str">
        <f t="shared" si="17"/>
        <v>0</v>
      </c>
      <c r="Q120" s="57" t="str">
        <f t="shared" si="18"/>
        <v>0</v>
      </c>
      <c r="R120" s="57" t="str">
        <f t="shared" si="19"/>
        <v>0.2</v>
      </c>
      <c r="S120" s="86">
        <f t="shared" si="20"/>
        <v>0</v>
      </c>
      <c r="T120" s="57">
        <f t="shared" si="21"/>
        <v>0</v>
      </c>
      <c r="U120" s="57">
        <f t="shared" si="22"/>
        <v>0</v>
      </c>
      <c r="V120" s="57">
        <f t="shared" si="23"/>
        <v>0</v>
      </c>
      <c r="W120" s="57">
        <f t="shared" si="24"/>
        <v>0</v>
      </c>
      <c r="X120" s="34" t="str">
        <f>IF('6-اطلاعات کلیه محصولات - خدمات'!$N120="جدید",'6-اطلاعات کلیه محصولات - خدمات'!$B120,"")</f>
        <v/>
      </c>
      <c r="Y120" s="34" t="str">
        <f>IF('6-اطلاعات کلیه محصولات - خدمات'!$O120="دارد",'6-اطلاعات کلیه محصولات - خدمات'!$B120,"")</f>
        <v/>
      </c>
      <c r="AC120" s="34">
        <f>IF('6-اطلاعات کلیه محصولات - خدمات'!C120="دارد",'6-اطلاعات کلیه محصولات - خدمات'!Q120,0)</f>
        <v>0</v>
      </c>
      <c r="AD120" s="34">
        <f>1403-'5-اطلاعات کلیه پرسنل'!E120:E1117</f>
        <v>1403</v>
      </c>
      <c r="AF120" s="55">
        <f>IF('5-اطلاعات کلیه پرسنل'!H120=option!$C$15,IF('5-اطلاعات کلیه پرسنل'!L120="دارد",'5-اطلاعات کلیه پرسنل'!M120/12*'5-اطلاعات کلیه پرسنل'!I120,'5-اطلاعات کلیه پرسنل'!N120/2000*'5-اطلاعات کلیه پرسنل'!I120),0)+IF('5-اطلاعات کلیه پرسنل'!J120=option!$C$15,IF('5-اطلاعات کلیه پرسنل'!L120="دارد",'5-اطلاعات کلیه پرسنل'!M120/12*'5-اطلاعات کلیه پرسنل'!K120,'5-اطلاعات کلیه پرسنل'!N120/2000*'5-اطلاعات کلیه پرسنل'!K120),0)</f>
        <v>0</v>
      </c>
      <c r="AG120" s="55">
        <f>IF('5-اطلاعات کلیه پرسنل'!H120=option!$C$11,IF('5-اطلاعات کلیه پرسنل'!L120="دارد",'5-اطلاعات کلیه پرسنل'!M120*'5-اطلاعات کلیه پرسنل'!I120/12*40,'5-اطلاعات کلیه پرسنل'!I120*'5-اطلاعات کلیه پرسنل'!N120/52),0)+IF('5-اطلاعات کلیه پرسنل'!J120=option!$C$11,IF('5-اطلاعات کلیه پرسنل'!L120="دارد",'5-اطلاعات کلیه پرسنل'!M120*'5-اطلاعات کلیه پرسنل'!K120/12*40,'5-اطلاعات کلیه پرسنل'!K120*'5-اطلاعات کلیه پرسنل'!N120/52),0)</f>
        <v>0</v>
      </c>
      <c r="AH120" s="33">
        <f>IF('5-اطلاعات کلیه پرسنل'!P120="دکتری",1,IF('5-اطلاعات کلیه پرسنل'!P120="فوق لیسانس",0.8,IF('5-اطلاعات کلیه پرسنل'!P120="لیسانس",0.6,IF('5-اطلاعات کلیه پرسنل'!P120="فوق دیپلم",0.3,IF('5-اطلاعات کلیه پرسنل'!P120="",0,0.1)))))</f>
        <v>0</v>
      </c>
      <c r="AI120" s="81">
        <f>IF('5-اطلاعات کلیه پرسنل'!L120="دارد",'5-اطلاعات کلیه پرسنل'!M120/12,'5-اطلاعات کلیه پرسنل'!N120/2000)</f>
        <v>0</v>
      </c>
      <c r="AJ120" s="80">
        <f t="shared" si="25"/>
        <v>0</v>
      </c>
    </row>
    <row r="121" spans="1:36" x14ac:dyDescent="0.45">
      <c r="A121" s="84">
        <v>119</v>
      </c>
      <c r="B121" s="57">
        <f>'6-اطلاعات کلیه محصولات - خدمات'!B121</f>
        <v>0</v>
      </c>
      <c r="C121" s="57">
        <f>'6-اطلاعات کلیه محصولات - خدمات'!D121</f>
        <v>0</v>
      </c>
      <c r="D121" s="19"/>
      <c r="E121" s="77"/>
      <c r="F121" s="77"/>
      <c r="G121" s="77"/>
      <c r="H121" s="57"/>
      <c r="I121" s="57"/>
      <c r="J121" s="57"/>
      <c r="K121" s="57"/>
      <c r="L121" s="57"/>
      <c r="M121" s="57">
        <f t="shared" si="14"/>
        <v>0</v>
      </c>
      <c r="N121" s="57" t="str">
        <f t="shared" si="15"/>
        <v>0</v>
      </c>
      <c r="O121" s="57" t="str">
        <f t="shared" si="16"/>
        <v>0</v>
      </c>
      <c r="P121" s="57" t="str">
        <f t="shared" si="17"/>
        <v>0</v>
      </c>
      <c r="Q121" s="57" t="str">
        <f t="shared" si="18"/>
        <v>0</v>
      </c>
      <c r="R121" s="57" t="str">
        <f t="shared" si="19"/>
        <v>0.2</v>
      </c>
      <c r="S121" s="86">
        <f t="shared" si="20"/>
        <v>0</v>
      </c>
      <c r="T121" s="57">
        <f t="shared" si="21"/>
        <v>0</v>
      </c>
      <c r="U121" s="57">
        <f t="shared" si="22"/>
        <v>0</v>
      </c>
      <c r="V121" s="57">
        <f t="shared" si="23"/>
        <v>0</v>
      </c>
      <c r="W121" s="57">
        <f t="shared" si="24"/>
        <v>0</v>
      </c>
      <c r="X121" s="34" t="str">
        <f>IF('6-اطلاعات کلیه محصولات - خدمات'!$N121="جدید",'6-اطلاعات کلیه محصولات - خدمات'!$B121,"")</f>
        <v/>
      </c>
      <c r="Y121" s="34" t="str">
        <f>IF('6-اطلاعات کلیه محصولات - خدمات'!$O121="دارد",'6-اطلاعات کلیه محصولات - خدمات'!$B121,"")</f>
        <v/>
      </c>
      <c r="AC121" s="34">
        <f>IF('6-اطلاعات کلیه محصولات - خدمات'!C121="دارد",'6-اطلاعات کلیه محصولات - خدمات'!Q121,0)</f>
        <v>0</v>
      </c>
      <c r="AD121" s="34">
        <f>1403-'5-اطلاعات کلیه پرسنل'!E121:E1118</f>
        <v>1403</v>
      </c>
      <c r="AF121" s="55">
        <f>IF('5-اطلاعات کلیه پرسنل'!H121=option!$C$15,IF('5-اطلاعات کلیه پرسنل'!L121="دارد",'5-اطلاعات کلیه پرسنل'!M121/12*'5-اطلاعات کلیه پرسنل'!I121,'5-اطلاعات کلیه پرسنل'!N121/2000*'5-اطلاعات کلیه پرسنل'!I121),0)+IF('5-اطلاعات کلیه پرسنل'!J121=option!$C$15,IF('5-اطلاعات کلیه پرسنل'!L121="دارد",'5-اطلاعات کلیه پرسنل'!M121/12*'5-اطلاعات کلیه پرسنل'!K121,'5-اطلاعات کلیه پرسنل'!N121/2000*'5-اطلاعات کلیه پرسنل'!K121),0)</f>
        <v>0</v>
      </c>
      <c r="AG121" s="55">
        <f>IF('5-اطلاعات کلیه پرسنل'!H121=option!$C$11,IF('5-اطلاعات کلیه پرسنل'!L121="دارد",'5-اطلاعات کلیه پرسنل'!M121*'5-اطلاعات کلیه پرسنل'!I121/12*40,'5-اطلاعات کلیه پرسنل'!I121*'5-اطلاعات کلیه پرسنل'!N121/52),0)+IF('5-اطلاعات کلیه پرسنل'!J121=option!$C$11,IF('5-اطلاعات کلیه پرسنل'!L121="دارد",'5-اطلاعات کلیه پرسنل'!M121*'5-اطلاعات کلیه پرسنل'!K121/12*40,'5-اطلاعات کلیه پرسنل'!K121*'5-اطلاعات کلیه پرسنل'!N121/52),0)</f>
        <v>0</v>
      </c>
      <c r="AH121" s="33">
        <f>IF('5-اطلاعات کلیه پرسنل'!P121="دکتری",1,IF('5-اطلاعات کلیه پرسنل'!P121="فوق لیسانس",0.8,IF('5-اطلاعات کلیه پرسنل'!P121="لیسانس",0.6,IF('5-اطلاعات کلیه پرسنل'!P121="فوق دیپلم",0.3,IF('5-اطلاعات کلیه پرسنل'!P121="",0,0.1)))))</f>
        <v>0</v>
      </c>
      <c r="AI121" s="81">
        <f>IF('5-اطلاعات کلیه پرسنل'!L121="دارد",'5-اطلاعات کلیه پرسنل'!M121/12,'5-اطلاعات کلیه پرسنل'!N121/2000)</f>
        <v>0</v>
      </c>
      <c r="AJ121" s="80">
        <f t="shared" si="25"/>
        <v>0</v>
      </c>
    </row>
    <row r="122" spans="1:36" x14ac:dyDescent="0.45">
      <c r="A122" s="84">
        <v>120</v>
      </c>
      <c r="B122" s="57">
        <f>'6-اطلاعات کلیه محصولات - خدمات'!B122</f>
        <v>0</v>
      </c>
      <c r="C122" s="57">
        <f>'6-اطلاعات کلیه محصولات - خدمات'!D122</f>
        <v>0</v>
      </c>
      <c r="D122" s="19"/>
      <c r="E122" s="77"/>
      <c r="F122" s="77"/>
      <c r="G122" s="77"/>
      <c r="H122" s="57"/>
      <c r="I122" s="57"/>
      <c r="J122" s="57"/>
      <c r="K122" s="57"/>
      <c r="L122" s="57"/>
      <c r="M122" s="57">
        <f t="shared" si="14"/>
        <v>0</v>
      </c>
      <c r="N122" s="57" t="str">
        <f t="shared" si="15"/>
        <v>0</v>
      </c>
      <c r="O122" s="57" t="str">
        <f t="shared" si="16"/>
        <v>0</v>
      </c>
      <c r="P122" s="57" t="str">
        <f t="shared" si="17"/>
        <v>0</v>
      </c>
      <c r="Q122" s="57" t="str">
        <f t="shared" si="18"/>
        <v>0</v>
      </c>
      <c r="R122" s="57" t="str">
        <f t="shared" si="19"/>
        <v>0.2</v>
      </c>
      <c r="S122" s="86">
        <f t="shared" si="20"/>
        <v>0</v>
      </c>
      <c r="T122" s="57">
        <f t="shared" si="21"/>
        <v>0</v>
      </c>
      <c r="U122" s="57">
        <f t="shared" si="22"/>
        <v>0</v>
      </c>
      <c r="V122" s="57">
        <f t="shared" si="23"/>
        <v>0</v>
      </c>
      <c r="W122" s="57">
        <f t="shared" si="24"/>
        <v>0</v>
      </c>
      <c r="X122" s="34" t="str">
        <f>IF('6-اطلاعات کلیه محصولات - خدمات'!$N122="جدید",'6-اطلاعات کلیه محصولات - خدمات'!$B122,"")</f>
        <v/>
      </c>
      <c r="Y122" s="34" t="str">
        <f>IF('6-اطلاعات کلیه محصولات - خدمات'!$O122="دارد",'6-اطلاعات کلیه محصولات - خدمات'!$B122,"")</f>
        <v/>
      </c>
      <c r="AC122" s="34">
        <f>IF('6-اطلاعات کلیه محصولات - خدمات'!C122="دارد",'6-اطلاعات کلیه محصولات - خدمات'!Q122,0)</f>
        <v>0</v>
      </c>
      <c r="AD122" s="34">
        <f>1403-'5-اطلاعات کلیه پرسنل'!E122:E1119</f>
        <v>1403</v>
      </c>
      <c r="AF122" s="55">
        <f>IF('5-اطلاعات کلیه پرسنل'!H122=option!$C$15,IF('5-اطلاعات کلیه پرسنل'!L122="دارد",'5-اطلاعات کلیه پرسنل'!M122/12*'5-اطلاعات کلیه پرسنل'!I122,'5-اطلاعات کلیه پرسنل'!N122/2000*'5-اطلاعات کلیه پرسنل'!I122),0)+IF('5-اطلاعات کلیه پرسنل'!J122=option!$C$15,IF('5-اطلاعات کلیه پرسنل'!L122="دارد",'5-اطلاعات کلیه پرسنل'!M122/12*'5-اطلاعات کلیه پرسنل'!K122,'5-اطلاعات کلیه پرسنل'!N122/2000*'5-اطلاعات کلیه پرسنل'!K122),0)</f>
        <v>0</v>
      </c>
      <c r="AG122" s="55">
        <f>IF('5-اطلاعات کلیه پرسنل'!H122=option!$C$11,IF('5-اطلاعات کلیه پرسنل'!L122="دارد",'5-اطلاعات کلیه پرسنل'!M122*'5-اطلاعات کلیه پرسنل'!I122/12*40,'5-اطلاعات کلیه پرسنل'!I122*'5-اطلاعات کلیه پرسنل'!N122/52),0)+IF('5-اطلاعات کلیه پرسنل'!J122=option!$C$11,IF('5-اطلاعات کلیه پرسنل'!L122="دارد",'5-اطلاعات کلیه پرسنل'!M122*'5-اطلاعات کلیه پرسنل'!K122/12*40,'5-اطلاعات کلیه پرسنل'!K122*'5-اطلاعات کلیه پرسنل'!N122/52),0)</f>
        <v>0</v>
      </c>
      <c r="AH122" s="33">
        <f>IF('5-اطلاعات کلیه پرسنل'!P122="دکتری",1,IF('5-اطلاعات کلیه پرسنل'!P122="فوق لیسانس",0.8,IF('5-اطلاعات کلیه پرسنل'!P122="لیسانس",0.6,IF('5-اطلاعات کلیه پرسنل'!P122="فوق دیپلم",0.3,IF('5-اطلاعات کلیه پرسنل'!P122="",0,0.1)))))</f>
        <v>0</v>
      </c>
      <c r="AI122" s="81">
        <f>IF('5-اطلاعات کلیه پرسنل'!L122="دارد",'5-اطلاعات کلیه پرسنل'!M122/12,'5-اطلاعات کلیه پرسنل'!N122/2000)</f>
        <v>0</v>
      </c>
      <c r="AJ122" s="80">
        <f t="shared" si="25"/>
        <v>0</v>
      </c>
    </row>
    <row r="123" spans="1:36" x14ac:dyDescent="0.45">
      <c r="A123" s="84">
        <v>121</v>
      </c>
      <c r="B123" s="57">
        <f>'6-اطلاعات کلیه محصولات - خدمات'!B123</f>
        <v>0</v>
      </c>
      <c r="C123" s="57">
        <f>'6-اطلاعات کلیه محصولات - خدمات'!D123</f>
        <v>0</v>
      </c>
      <c r="D123" s="19"/>
      <c r="E123" s="77"/>
      <c r="F123" s="77"/>
      <c r="G123" s="77"/>
      <c r="H123" s="57"/>
      <c r="I123" s="57"/>
      <c r="J123" s="57"/>
      <c r="K123" s="57"/>
      <c r="L123" s="57"/>
      <c r="M123" s="57">
        <f t="shared" si="14"/>
        <v>0</v>
      </c>
      <c r="N123" s="57" t="str">
        <f t="shared" si="15"/>
        <v>0</v>
      </c>
      <c r="O123" s="57" t="str">
        <f t="shared" si="16"/>
        <v>0</v>
      </c>
      <c r="P123" s="57" t="str">
        <f t="shared" si="17"/>
        <v>0</v>
      </c>
      <c r="Q123" s="57" t="str">
        <f t="shared" si="18"/>
        <v>0</v>
      </c>
      <c r="R123" s="57" t="str">
        <f t="shared" si="19"/>
        <v>0.2</v>
      </c>
      <c r="S123" s="86">
        <f t="shared" si="20"/>
        <v>0</v>
      </c>
      <c r="T123" s="57">
        <f t="shared" si="21"/>
        <v>0</v>
      </c>
      <c r="U123" s="57">
        <f t="shared" si="22"/>
        <v>0</v>
      </c>
      <c r="V123" s="57">
        <f t="shared" si="23"/>
        <v>0</v>
      </c>
      <c r="W123" s="57">
        <f t="shared" si="24"/>
        <v>0</v>
      </c>
      <c r="X123" s="34" t="str">
        <f>IF('6-اطلاعات کلیه محصولات - خدمات'!$N123="جدید",'6-اطلاعات کلیه محصولات - خدمات'!$B123,"")</f>
        <v/>
      </c>
      <c r="Y123" s="34" t="str">
        <f>IF('6-اطلاعات کلیه محصولات - خدمات'!$O123="دارد",'6-اطلاعات کلیه محصولات - خدمات'!$B123,"")</f>
        <v/>
      </c>
      <c r="AC123" s="34">
        <f>IF('6-اطلاعات کلیه محصولات - خدمات'!C123="دارد",'6-اطلاعات کلیه محصولات - خدمات'!Q123,0)</f>
        <v>0</v>
      </c>
      <c r="AD123" s="34">
        <f>1403-'5-اطلاعات کلیه پرسنل'!E123:E1120</f>
        <v>1403</v>
      </c>
      <c r="AF123" s="55">
        <f>IF('5-اطلاعات کلیه پرسنل'!H123=option!$C$15,IF('5-اطلاعات کلیه پرسنل'!L123="دارد",'5-اطلاعات کلیه پرسنل'!M123/12*'5-اطلاعات کلیه پرسنل'!I123,'5-اطلاعات کلیه پرسنل'!N123/2000*'5-اطلاعات کلیه پرسنل'!I123),0)+IF('5-اطلاعات کلیه پرسنل'!J123=option!$C$15,IF('5-اطلاعات کلیه پرسنل'!L123="دارد",'5-اطلاعات کلیه پرسنل'!M123/12*'5-اطلاعات کلیه پرسنل'!K123,'5-اطلاعات کلیه پرسنل'!N123/2000*'5-اطلاعات کلیه پرسنل'!K123),0)</f>
        <v>0</v>
      </c>
      <c r="AG123" s="55">
        <f>IF('5-اطلاعات کلیه پرسنل'!H123=option!$C$11,IF('5-اطلاعات کلیه پرسنل'!L123="دارد",'5-اطلاعات کلیه پرسنل'!M123*'5-اطلاعات کلیه پرسنل'!I123/12*40,'5-اطلاعات کلیه پرسنل'!I123*'5-اطلاعات کلیه پرسنل'!N123/52),0)+IF('5-اطلاعات کلیه پرسنل'!J123=option!$C$11,IF('5-اطلاعات کلیه پرسنل'!L123="دارد",'5-اطلاعات کلیه پرسنل'!M123*'5-اطلاعات کلیه پرسنل'!K123/12*40,'5-اطلاعات کلیه پرسنل'!K123*'5-اطلاعات کلیه پرسنل'!N123/52),0)</f>
        <v>0</v>
      </c>
      <c r="AH123" s="33">
        <f>IF('5-اطلاعات کلیه پرسنل'!P123="دکتری",1,IF('5-اطلاعات کلیه پرسنل'!P123="فوق لیسانس",0.8,IF('5-اطلاعات کلیه پرسنل'!P123="لیسانس",0.6,IF('5-اطلاعات کلیه پرسنل'!P123="فوق دیپلم",0.3,IF('5-اطلاعات کلیه پرسنل'!P123="",0,0.1)))))</f>
        <v>0</v>
      </c>
      <c r="AI123" s="81">
        <f>IF('5-اطلاعات کلیه پرسنل'!L123="دارد",'5-اطلاعات کلیه پرسنل'!M123/12,'5-اطلاعات کلیه پرسنل'!N123/2000)</f>
        <v>0</v>
      </c>
      <c r="AJ123" s="80">
        <f t="shared" si="25"/>
        <v>0</v>
      </c>
    </row>
    <row r="124" spans="1:36" x14ac:dyDescent="0.45">
      <c r="A124" s="84">
        <v>122</v>
      </c>
      <c r="B124" s="57">
        <f>'6-اطلاعات کلیه محصولات - خدمات'!B124</f>
        <v>0</v>
      </c>
      <c r="C124" s="57">
        <f>'6-اطلاعات کلیه محصولات - خدمات'!D124</f>
        <v>0</v>
      </c>
      <c r="D124" s="19"/>
      <c r="E124" s="77"/>
      <c r="F124" s="77"/>
      <c r="G124" s="77"/>
      <c r="H124" s="57"/>
      <c r="I124" s="57"/>
      <c r="J124" s="57"/>
      <c r="K124" s="57"/>
      <c r="L124" s="57"/>
      <c r="M124" s="57">
        <f t="shared" si="14"/>
        <v>0</v>
      </c>
      <c r="N124" s="57" t="str">
        <f t="shared" si="15"/>
        <v>0</v>
      </c>
      <c r="O124" s="57" t="str">
        <f t="shared" si="16"/>
        <v>0</v>
      </c>
      <c r="P124" s="57" t="str">
        <f t="shared" si="17"/>
        <v>0</v>
      </c>
      <c r="Q124" s="57" t="str">
        <f t="shared" si="18"/>
        <v>0</v>
      </c>
      <c r="R124" s="57" t="str">
        <f t="shared" si="19"/>
        <v>0.2</v>
      </c>
      <c r="S124" s="86">
        <f t="shared" si="20"/>
        <v>0</v>
      </c>
      <c r="T124" s="57">
        <f t="shared" si="21"/>
        <v>0</v>
      </c>
      <c r="U124" s="57">
        <f t="shared" si="22"/>
        <v>0</v>
      </c>
      <c r="V124" s="57">
        <f t="shared" si="23"/>
        <v>0</v>
      </c>
      <c r="W124" s="57">
        <f t="shared" si="24"/>
        <v>0</v>
      </c>
      <c r="X124" s="34" t="str">
        <f>IF('6-اطلاعات کلیه محصولات - خدمات'!$N124="جدید",'6-اطلاعات کلیه محصولات - خدمات'!$B124,"")</f>
        <v/>
      </c>
      <c r="Y124" s="34" t="str">
        <f>IF('6-اطلاعات کلیه محصولات - خدمات'!$O124="دارد",'6-اطلاعات کلیه محصولات - خدمات'!$B124,"")</f>
        <v/>
      </c>
      <c r="AC124" s="34">
        <f>IF('6-اطلاعات کلیه محصولات - خدمات'!C124="دارد",'6-اطلاعات کلیه محصولات - خدمات'!Q124,0)</f>
        <v>0</v>
      </c>
      <c r="AD124" s="34">
        <f>1403-'5-اطلاعات کلیه پرسنل'!E124:E1121</f>
        <v>1403</v>
      </c>
      <c r="AF124" s="55">
        <f>IF('5-اطلاعات کلیه پرسنل'!H124=option!$C$15,IF('5-اطلاعات کلیه پرسنل'!L124="دارد",'5-اطلاعات کلیه پرسنل'!M124/12*'5-اطلاعات کلیه پرسنل'!I124,'5-اطلاعات کلیه پرسنل'!N124/2000*'5-اطلاعات کلیه پرسنل'!I124),0)+IF('5-اطلاعات کلیه پرسنل'!J124=option!$C$15,IF('5-اطلاعات کلیه پرسنل'!L124="دارد",'5-اطلاعات کلیه پرسنل'!M124/12*'5-اطلاعات کلیه پرسنل'!K124,'5-اطلاعات کلیه پرسنل'!N124/2000*'5-اطلاعات کلیه پرسنل'!K124),0)</f>
        <v>0</v>
      </c>
      <c r="AG124" s="55">
        <f>IF('5-اطلاعات کلیه پرسنل'!H124=option!$C$11,IF('5-اطلاعات کلیه پرسنل'!L124="دارد",'5-اطلاعات کلیه پرسنل'!M124*'5-اطلاعات کلیه پرسنل'!I124/12*40,'5-اطلاعات کلیه پرسنل'!I124*'5-اطلاعات کلیه پرسنل'!N124/52),0)+IF('5-اطلاعات کلیه پرسنل'!J124=option!$C$11,IF('5-اطلاعات کلیه پرسنل'!L124="دارد",'5-اطلاعات کلیه پرسنل'!M124*'5-اطلاعات کلیه پرسنل'!K124/12*40,'5-اطلاعات کلیه پرسنل'!K124*'5-اطلاعات کلیه پرسنل'!N124/52),0)</f>
        <v>0</v>
      </c>
      <c r="AH124" s="33">
        <f>IF('5-اطلاعات کلیه پرسنل'!P124="دکتری",1,IF('5-اطلاعات کلیه پرسنل'!P124="فوق لیسانس",0.8,IF('5-اطلاعات کلیه پرسنل'!P124="لیسانس",0.6,IF('5-اطلاعات کلیه پرسنل'!P124="فوق دیپلم",0.3,IF('5-اطلاعات کلیه پرسنل'!P124="",0,0.1)))))</f>
        <v>0</v>
      </c>
      <c r="AI124" s="81">
        <f>IF('5-اطلاعات کلیه پرسنل'!L124="دارد",'5-اطلاعات کلیه پرسنل'!M124/12,'5-اطلاعات کلیه پرسنل'!N124/2000)</f>
        <v>0</v>
      </c>
      <c r="AJ124" s="80">
        <f t="shared" si="25"/>
        <v>0</v>
      </c>
    </row>
    <row r="125" spans="1:36" x14ac:dyDescent="0.45">
      <c r="A125" s="84">
        <v>123</v>
      </c>
      <c r="B125" s="57">
        <f>'6-اطلاعات کلیه محصولات - خدمات'!B125</f>
        <v>0</v>
      </c>
      <c r="C125" s="57">
        <f>'6-اطلاعات کلیه محصولات - خدمات'!D125</f>
        <v>0</v>
      </c>
      <c r="D125" s="19"/>
      <c r="E125" s="77"/>
      <c r="F125" s="77"/>
      <c r="G125" s="77"/>
      <c r="H125" s="57"/>
      <c r="I125" s="57"/>
      <c r="J125" s="57"/>
      <c r="K125" s="57"/>
      <c r="L125" s="57"/>
      <c r="M125" s="57">
        <f t="shared" si="14"/>
        <v>0</v>
      </c>
      <c r="N125" s="57" t="str">
        <f t="shared" si="15"/>
        <v>0</v>
      </c>
      <c r="O125" s="57" t="str">
        <f t="shared" si="16"/>
        <v>0</v>
      </c>
      <c r="P125" s="57" t="str">
        <f t="shared" si="17"/>
        <v>0</v>
      </c>
      <c r="Q125" s="57" t="str">
        <f t="shared" si="18"/>
        <v>0</v>
      </c>
      <c r="R125" s="57" t="str">
        <f t="shared" si="19"/>
        <v>0.2</v>
      </c>
      <c r="S125" s="86">
        <f t="shared" si="20"/>
        <v>0</v>
      </c>
      <c r="T125" s="57">
        <f t="shared" si="21"/>
        <v>0</v>
      </c>
      <c r="U125" s="57">
        <f t="shared" si="22"/>
        <v>0</v>
      </c>
      <c r="V125" s="57">
        <f t="shared" si="23"/>
        <v>0</v>
      </c>
      <c r="W125" s="57">
        <f t="shared" si="24"/>
        <v>0</v>
      </c>
      <c r="X125" s="34" t="str">
        <f>IF('6-اطلاعات کلیه محصولات - خدمات'!$N125="جدید",'6-اطلاعات کلیه محصولات - خدمات'!$B125,"")</f>
        <v/>
      </c>
      <c r="Y125" s="34" t="str">
        <f>IF('6-اطلاعات کلیه محصولات - خدمات'!$O125="دارد",'6-اطلاعات کلیه محصولات - خدمات'!$B125,"")</f>
        <v/>
      </c>
      <c r="AC125" s="34">
        <f>IF('6-اطلاعات کلیه محصولات - خدمات'!C125="دارد",'6-اطلاعات کلیه محصولات - خدمات'!Q125,0)</f>
        <v>0</v>
      </c>
      <c r="AD125" s="34">
        <f>1403-'5-اطلاعات کلیه پرسنل'!E125:E1122</f>
        <v>1403</v>
      </c>
      <c r="AF125" s="55">
        <f>IF('5-اطلاعات کلیه پرسنل'!H125=option!$C$15,IF('5-اطلاعات کلیه پرسنل'!L125="دارد",'5-اطلاعات کلیه پرسنل'!M125/12*'5-اطلاعات کلیه پرسنل'!I125,'5-اطلاعات کلیه پرسنل'!N125/2000*'5-اطلاعات کلیه پرسنل'!I125),0)+IF('5-اطلاعات کلیه پرسنل'!J125=option!$C$15,IF('5-اطلاعات کلیه پرسنل'!L125="دارد",'5-اطلاعات کلیه پرسنل'!M125/12*'5-اطلاعات کلیه پرسنل'!K125,'5-اطلاعات کلیه پرسنل'!N125/2000*'5-اطلاعات کلیه پرسنل'!K125),0)</f>
        <v>0</v>
      </c>
      <c r="AG125" s="55">
        <f>IF('5-اطلاعات کلیه پرسنل'!H125=option!$C$11,IF('5-اطلاعات کلیه پرسنل'!L125="دارد",'5-اطلاعات کلیه پرسنل'!M125*'5-اطلاعات کلیه پرسنل'!I125/12*40,'5-اطلاعات کلیه پرسنل'!I125*'5-اطلاعات کلیه پرسنل'!N125/52),0)+IF('5-اطلاعات کلیه پرسنل'!J125=option!$C$11,IF('5-اطلاعات کلیه پرسنل'!L125="دارد",'5-اطلاعات کلیه پرسنل'!M125*'5-اطلاعات کلیه پرسنل'!K125/12*40,'5-اطلاعات کلیه پرسنل'!K125*'5-اطلاعات کلیه پرسنل'!N125/52),0)</f>
        <v>0</v>
      </c>
      <c r="AH125" s="33">
        <f>IF('5-اطلاعات کلیه پرسنل'!P125="دکتری",1,IF('5-اطلاعات کلیه پرسنل'!P125="فوق لیسانس",0.8,IF('5-اطلاعات کلیه پرسنل'!P125="لیسانس",0.6,IF('5-اطلاعات کلیه پرسنل'!P125="فوق دیپلم",0.3,IF('5-اطلاعات کلیه پرسنل'!P125="",0,0.1)))))</f>
        <v>0</v>
      </c>
      <c r="AI125" s="81">
        <f>IF('5-اطلاعات کلیه پرسنل'!L125="دارد",'5-اطلاعات کلیه پرسنل'!M125/12,'5-اطلاعات کلیه پرسنل'!N125/2000)</f>
        <v>0</v>
      </c>
      <c r="AJ125" s="80">
        <f t="shared" si="25"/>
        <v>0</v>
      </c>
    </row>
    <row r="126" spans="1:36" x14ac:dyDescent="0.45">
      <c r="A126" s="84">
        <v>124</v>
      </c>
      <c r="B126" s="57">
        <f>'6-اطلاعات کلیه محصولات - خدمات'!B126</f>
        <v>0</v>
      </c>
      <c r="C126" s="57">
        <f>'6-اطلاعات کلیه محصولات - خدمات'!D126</f>
        <v>0</v>
      </c>
      <c r="D126" s="19"/>
      <c r="E126" s="77"/>
      <c r="F126" s="77"/>
      <c r="G126" s="77"/>
      <c r="H126" s="57"/>
      <c r="I126" s="57"/>
      <c r="J126" s="57"/>
      <c r="K126" s="57"/>
      <c r="L126" s="57"/>
      <c r="M126" s="57">
        <f t="shared" si="14"/>
        <v>0</v>
      </c>
      <c r="N126" s="57" t="str">
        <f t="shared" si="15"/>
        <v>0</v>
      </c>
      <c r="O126" s="57" t="str">
        <f t="shared" si="16"/>
        <v>0</v>
      </c>
      <c r="P126" s="57" t="str">
        <f t="shared" si="17"/>
        <v>0</v>
      </c>
      <c r="Q126" s="57" t="str">
        <f t="shared" si="18"/>
        <v>0</v>
      </c>
      <c r="R126" s="57" t="str">
        <f t="shared" si="19"/>
        <v>0.2</v>
      </c>
      <c r="S126" s="86">
        <f t="shared" si="20"/>
        <v>0</v>
      </c>
      <c r="T126" s="57">
        <f t="shared" si="21"/>
        <v>0</v>
      </c>
      <c r="U126" s="57">
        <f t="shared" si="22"/>
        <v>0</v>
      </c>
      <c r="V126" s="57">
        <f t="shared" si="23"/>
        <v>0</v>
      </c>
      <c r="W126" s="57">
        <f t="shared" si="24"/>
        <v>0</v>
      </c>
      <c r="X126" s="34" t="str">
        <f>IF('6-اطلاعات کلیه محصولات - خدمات'!$N126="جدید",'6-اطلاعات کلیه محصولات - خدمات'!$B126,"")</f>
        <v/>
      </c>
      <c r="Y126" s="34" t="str">
        <f>IF('6-اطلاعات کلیه محصولات - خدمات'!$O126="دارد",'6-اطلاعات کلیه محصولات - خدمات'!$B126,"")</f>
        <v/>
      </c>
      <c r="AC126" s="34">
        <f>IF('6-اطلاعات کلیه محصولات - خدمات'!C126="دارد",'6-اطلاعات کلیه محصولات - خدمات'!Q126,0)</f>
        <v>0</v>
      </c>
      <c r="AD126" s="34">
        <f>1403-'5-اطلاعات کلیه پرسنل'!E126:E1123</f>
        <v>1403</v>
      </c>
      <c r="AF126" s="55">
        <f>IF('5-اطلاعات کلیه پرسنل'!H126=option!$C$15,IF('5-اطلاعات کلیه پرسنل'!L126="دارد",'5-اطلاعات کلیه پرسنل'!M126/12*'5-اطلاعات کلیه پرسنل'!I126,'5-اطلاعات کلیه پرسنل'!N126/2000*'5-اطلاعات کلیه پرسنل'!I126),0)+IF('5-اطلاعات کلیه پرسنل'!J126=option!$C$15,IF('5-اطلاعات کلیه پرسنل'!L126="دارد",'5-اطلاعات کلیه پرسنل'!M126/12*'5-اطلاعات کلیه پرسنل'!K126,'5-اطلاعات کلیه پرسنل'!N126/2000*'5-اطلاعات کلیه پرسنل'!K126),0)</f>
        <v>0</v>
      </c>
      <c r="AG126" s="55">
        <f>IF('5-اطلاعات کلیه پرسنل'!H126=option!$C$11,IF('5-اطلاعات کلیه پرسنل'!L126="دارد",'5-اطلاعات کلیه پرسنل'!M126*'5-اطلاعات کلیه پرسنل'!I126/12*40,'5-اطلاعات کلیه پرسنل'!I126*'5-اطلاعات کلیه پرسنل'!N126/52),0)+IF('5-اطلاعات کلیه پرسنل'!J126=option!$C$11,IF('5-اطلاعات کلیه پرسنل'!L126="دارد",'5-اطلاعات کلیه پرسنل'!M126*'5-اطلاعات کلیه پرسنل'!K126/12*40,'5-اطلاعات کلیه پرسنل'!K126*'5-اطلاعات کلیه پرسنل'!N126/52),0)</f>
        <v>0</v>
      </c>
      <c r="AH126" s="33">
        <f>IF('5-اطلاعات کلیه پرسنل'!P126="دکتری",1,IF('5-اطلاعات کلیه پرسنل'!P126="فوق لیسانس",0.8,IF('5-اطلاعات کلیه پرسنل'!P126="لیسانس",0.6,IF('5-اطلاعات کلیه پرسنل'!P126="فوق دیپلم",0.3,IF('5-اطلاعات کلیه پرسنل'!P126="",0,0.1)))))</f>
        <v>0</v>
      </c>
      <c r="AI126" s="81">
        <f>IF('5-اطلاعات کلیه پرسنل'!L126="دارد",'5-اطلاعات کلیه پرسنل'!M126/12,'5-اطلاعات کلیه پرسنل'!N126/2000)</f>
        <v>0</v>
      </c>
      <c r="AJ126" s="80">
        <f t="shared" si="25"/>
        <v>0</v>
      </c>
    </row>
    <row r="127" spans="1:36" x14ac:dyDescent="0.45">
      <c r="A127" s="84">
        <v>125</v>
      </c>
      <c r="B127" s="57">
        <f>'6-اطلاعات کلیه محصولات - خدمات'!B127</f>
        <v>0</v>
      </c>
      <c r="C127" s="57">
        <f>'6-اطلاعات کلیه محصولات - خدمات'!D127</f>
        <v>0</v>
      </c>
      <c r="D127" s="19"/>
      <c r="E127" s="77"/>
      <c r="F127" s="77"/>
      <c r="G127" s="77"/>
      <c r="H127" s="57"/>
      <c r="I127" s="57"/>
      <c r="J127" s="57"/>
      <c r="K127" s="57"/>
      <c r="L127" s="57"/>
      <c r="M127" s="57">
        <f t="shared" si="14"/>
        <v>0</v>
      </c>
      <c r="N127" s="57" t="str">
        <f t="shared" si="15"/>
        <v>0</v>
      </c>
      <c r="O127" s="57" t="str">
        <f t="shared" si="16"/>
        <v>0</v>
      </c>
      <c r="P127" s="57" t="str">
        <f t="shared" si="17"/>
        <v>0</v>
      </c>
      <c r="Q127" s="57" t="str">
        <f t="shared" si="18"/>
        <v>0</v>
      </c>
      <c r="R127" s="57" t="str">
        <f t="shared" si="19"/>
        <v>0.2</v>
      </c>
      <c r="S127" s="86">
        <f t="shared" si="20"/>
        <v>0</v>
      </c>
      <c r="T127" s="57">
        <f t="shared" si="21"/>
        <v>0</v>
      </c>
      <c r="U127" s="57">
        <f t="shared" si="22"/>
        <v>0</v>
      </c>
      <c r="V127" s="57">
        <f t="shared" si="23"/>
        <v>0</v>
      </c>
      <c r="W127" s="57">
        <f t="shared" si="24"/>
        <v>0</v>
      </c>
      <c r="X127" s="34" t="str">
        <f>IF('6-اطلاعات کلیه محصولات - خدمات'!$N127="جدید",'6-اطلاعات کلیه محصولات - خدمات'!$B127,"")</f>
        <v/>
      </c>
      <c r="Y127" s="34" t="str">
        <f>IF('6-اطلاعات کلیه محصولات - خدمات'!$O127="دارد",'6-اطلاعات کلیه محصولات - خدمات'!$B127,"")</f>
        <v/>
      </c>
      <c r="AC127" s="34">
        <f>IF('6-اطلاعات کلیه محصولات - خدمات'!C127="دارد",'6-اطلاعات کلیه محصولات - خدمات'!Q127,0)</f>
        <v>0</v>
      </c>
      <c r="AD127" s="34">
        <f>1403-'5-اطلاعات کلیه پرسنل'!E127:E1124</f>
        <v>1403</v>
      </c>
      <c r="AF127" s="55">
        <f>IF('5-اطلاعات کلیه پرسنل'!H127=option!$C$15,IF('5-اطلاعات کلیه پرسنل'!L127="دارد",'5-اطلاعات کلیه پرسنل'!M127/12*'5-اطلاعات کلیه پرسنل'!I127,'5-اطلاعات کلیه پرسنل'!N127/2000*'5-اطلاعات کلیه پرسنل'!I127),0)+IF('5-اطلاعات کلیه پرسنل'!J127=option!$C$15,IF('5-اطلاعات کلیه پرسنل'!L127="دارد",'5-اطلاعات کلیه پرسنل'!M127/12*'5-اطلاعات کلیه پرسنل'!K127,'5-اطلاعات کلیه پرسنل'!N127/2000*'5-اطلاعات کلیه پرسنل'!K127),0)</f>
        <v>0</v>
      </c>
      <c r="AG127" s="55">
        <f>IF('5-اطلاعات کلیه پرسنل'!H127=option!$C$11,IF('5-اطلاعات کلیه پرسنل'!L127="دارد",'5-اطلاعات کلیه پرسنل'!M127*'5-اطلاعات کلیه پرسنل'!I127/12*40,'5-اطلاعات کلیه پرسنل'!I127*'5-اطلاعات کلیه پرسنل'!N127/52),0)+IF('5-اطلاعات کلیه پرسنل'!J127=option!$C$11,IF('5-اطلاعات کلیه پرسنل'!L127="دارد",'5-اطلاعات کلیه پرسنل'!M127*'5-اطلاعات کلیه پرسنل'!K127/12*40,'5-اطلاعات کلیه پرسنل'!K127*'5-اطلاعات کلیه پرسنل'!N127/52),0)</f>
        <v>0</v>
      </c>
      <c r="AH127" s="33">
        <f>IF('5-اطلاعات کلیه پرسنل'!P127="دکتری",1,IF('5-اطلاعات کلیه پرسنل'!P127="فوق لیسانس",0.8,IF('5-اطلاعات کلیه پرسنل'!P127="لیسانس",0.6,IF('5-اطلاعات کلیه پرسنل'!P127="فوق دیپلم",0.3,IF('5-اطلاعات کلیه پرسنل'!P127="",0,0.1)))))</f>
        <v>0</v>
      </c>
      <c r="AI127" s="81">
        <f>IF('5-اطلاعات کلیه پرسنل'!L127="دارد",'5-اطلاعات کلیه پرسنل'!M127/12,'5-اطلاعات کلیه پرسنل'!N127/2000)</f>
        <v>0</v>
      </c>
      <c r="AJ127" s="80">
        <f t="shared" si="25"/>
        <v>0</v>
      </c>
    </row>
    <row r="128" spans="1:36" x14ac:dyDescent="0.45">
      <c r="A128" s="84">
        <v>126</v>
      </c>
      <c r="B128" s="57">
        <f>'6-اطلاعات کلیه محصولات - خدمات'!B128</f>
        <v>0</v>
      </c>
      <c r="C128" s="57">
        <f>'6-اطلاعات کلیه محصولات - خدمات'!D128</f>
        <v>0</v>
      </c>
      <c r="D128" s="19"/>
      <c r="E128" s="77"/>
      <c r="F128" s="77"/>
      <c r="G128" s="77"/>
      <c r="H128" s="57"/>
      <c r="I128" s="57"/>
      <c r="J128" s="57"/>
      <c r="K128" s="57"/>
      <c r="L128" s="57"/>
      <c r="M128" s="57">
        <f t="shared" si="14"/>
        <v>0</v>
      </c>
      <c r="N128" s="57" t="str">
        <f t="shared" si="15"/>
        <v>0</v>
      </c>
      <c r="O128" s="57" t="str">
        <f t="shared" si="16"/>
        <v>0</v>
      </c>
      <c r="P128" s="57" t="str">
        <f t="shared" si="17"/>
        <v>0</v>
      </c>
      <c r="Q128" s="57" t="str">
        <f t="shared" si="18"/>
        <v>0</v>
      </c>
      <c r="R128" s="57" t="str">
        <f t="shared" si="19"/>
        <v>0.2</v>
      </c>
      <c r="S128" s="86">
        <f t="shared" si="20"/>
        <v>0</v>
      </c>
      <c r="T128" s="57">
        <f t="shared" si="21"/>
        <v>0</v>
      </c>
      <c r="U128" s="57">
        <f t="shared" si="22"/>
        <v>0</v>
      </c>
      <c r="V128" s="57">
        <f t="shared" si="23"/>
        <v>0</v>
      </c>
      <c r="W128" s="57">
        <f t="shared" si="24"/>
        <v>0</v>
      </c>
      <c r="X128" s="34" t="str">
        <f>IF('6-اطلاعات کلیه محصولات - خدمات'!$N128="جدید",'6-اطلاعات کلیه محصولات - خدمات'!$B128,"")</f>
        <v/>
      </c>
      <c r="Y128" s="34" t="str">
        <f>IF('6-اطلاعات کلیه محصولات - خدمات'!$O128="دارد",'6-اطلاعات کلیه محصولات - خدمات'!$B128,"")</f>
        <v/>
      </c>
      <c r="AC128" s="34">
        <f>IF('6-اطلاعات کلیه محصولات - خدمات'!C128="دارد",'6-اطلاعات کلیه محصولات - خدمات'!Q128,0)</f>
        <v>0</v>
      </c>
      <c r="AD128" s="34">
        <f>1403-'5-اطلاعات کلیه پرسنل'!E128:E1125</f>
        <v>1403</v>
      </c>
      <c r="AF128" s="55">
        <f>IF('5-اطلاعات کلیه پرسنل'!H128=option!$C$15,IF('5-اطلاعات کلیه پرسنل'!L128="دارد",'5-اطلاعات کلیه پرسنل'!M128/12*'5-اطلاعات کلیه پرسنل'!I128,'5-اطلاعات کلیه پرسنل'!N128/2000*'5-اطلاعات کلیه پرسنل'!I128),0)+IF('5-اطلاعات کلیه پرسنل'!J128=option!$C$15,IF('5-اطلاعات کلیه پرسنل'!L128="دارد",'5-اطلاعات کلیه پرسنل'!M128/12*'5-اطلاعات کلیه پرسنل'!K128,'5-اطلاعات کلیه پرسنل'!N128/2000*'5-اطلاعات کلیه پرسنل'!K128),0)</f>
        <v>0</v>
      </c>
      <c r="AG128" s="55">
        <f>IF('5-اطلاعات کلیه پرسنل'!H128=option!$C$11,IF('5-اطلاعات کلیه پرسنل'!L128="دارد",'5-اطلاعات کلیه پرسنل'!M128*'5-اطلاعات کلیه پرسنل'!I128/12*40,'5-اطلاعات کلیه پرسنل'!I128*'5-اطلاعات کلیه پرسنل'!N128/52),0)+IF('5-اطلاعات کلیه پرسنل'!J128=option!$C$11,IF('5-اطلاعات کلیه پرسنل'!L128="دارد",'5-اطلاعات کلیه پرسنل'!M128*'5-اطلاعات کلیه پرسنل'!K128/12*40,'5-اطلاعات کلیه پرسنل'!K128*'5-اطلاعات کلیه پرسنل'!N128/52),0)</f>
        <v>0</v>
      </c>
      <c r="AH128" s="33">
        <f>IF('5-اطلاعات کلیه پرسنل'!P128="دکتری",1,IF('5-اطلاعات کلیه پرسنل'!P128="فوق لیسانس",0.8,IF('5-اطلاعات کلیه پرسنل'!P128="لیسانس",0.6,IF('5-اطلاعات کلیه پرسنل'!P128="فوق دیپلم",0.3,IF('5-اطلاعات کلیه پرسنل'!P128="",0,0.1)))))</f>
        <v>0</v>
      </c>
      <c r="AI128" s="81">
        <f>IF('5-اطلاعات کلیه پرسنل'!L128="دارد",'5-اطلاعات کلیه پرسنل'!M128/12,'5-اطلاعات کلیه پرسنل'!N128/2000)</f>
        <v>0</v>
      </c>
      <c r="AJ128" s="80">
        <f t="shared" si="25"/>
        <v>0</v>
      </c>
    </row>
    <row r="129" spans="1:36" x14ac:dyDescent="0.45">
      <c r="A129" s="84">
        <v>127</v>
      </c>
      <c r="B129" s="57">
        <f>'6-اطلاعات کلیه محصولات - خدمات'!B129</f>
        <v>0</v>
      </c>
      <c r="C129" s="57">
        <f>'6-اطلاعات کلیه محصولات - خدمات'!D129</f>
        <v>0</v>
      </c>
      <c r="D129" s="19"/>
      <c r="E129" s="77"/>
      <c r="F129" s="77"/>
      <c r="G129" s="77"/>
      <c r="H129" s="57"/>
      <c r="I129" s="57"/>
      <c r="J129" s="57"/>
      <c r="K129" s="57"/>
      <c r="L129" s="57"/>
      <c r="M129" s="57">
        <f t="shared" si="14"/>
        <v>0</v>
      </c>
      <c r="N129" s="57" t="str">
        <f t="shared" si="15"/>
        <v>0</v>
      </c>
      <c r="O129" s="57" t="str">
        <f t="shared" si="16"/>
        <v>0</v>
      </c>
      <c r="P129" s="57" t="str">
        <f t="shared" si="17"/>
        <v>0</v>
      </c>
      <c r="Q129" s="57" t="str">
        <f t="shared" si="18"/>
        <v>0</v>
      </c>
      <c r="R129" s="57" t="str">
        <f t="shared" si="19"/>
        <v>0.2</v>
      </c>
      <c r="S129" s="86">
        <f t="shared" si="20"/>
        <v>0</v>
      </c>
      <c r="T129" s="57">
        <f t="shared" si="21"/>
        <v>0</v>
      </c>
      <c r="U129" s="57">
        <f t="shared" si="22"/>
        <v>0</v>
      </c>
      <c r="V129" s="57">
        <f t="shared" si="23"/>
        <v>0</v>
      </c>
      <c r="W129" s="57">
        <f t="shared" si="24"/>
        <v>0</v>
      </c>
      <c r="X129" s="34" t="str">
        <f>IF('6-اطلاعات کلیه محصولات - خدمات'!$N129="جدید",'6-اطلاعات کلیه محصولات - خدمات'!$B129,"")</f>
        <v/>
      </c>
      <c r="Y129" s="34" t="str">
        <f>IF('6-اطلاعات کلیه محصولات - خدمات'!$O129="دارد",'6-اطلاعات کلیه محصولات - خدمات'!$B129,"")</f>
        <v/>
      </c>
      <c r="AC129" s="34">
        <f>IF('6-اطلاعات کلیه محصولات - خدمات'!C129="دارد",'6-اطلاعات کلیه محصولات - خدمات'!Q129,0)</f>
        <v>0</v>
      </c>
      <c r="AD129" s="34">
        <f>1403-'5-اطلاعات کلیه پرسنل'!E129:E1126</f>
        <v>1403</v>
      </c>
      <c r="AF129" s="55">
        <f>IF('5-اطلاعات کلیه پرسنل'!H129=option!$C$15,IF('5-اطلاعات کلیه پرسنل'!L129="دارد",'5-اطلاعات کلیه پرسنل'!M129/12*'5-اطلاعات کلیه پرسنل'!I129,'5-اطلاعات کلیه پرسنل'!N129/2000*'5-اطلاعات کلیه پرسنل'!I129),0)+IF('5-اطلاعات کلیه پرسنل'!J129=option!$C$15,IF('5-اطلاعات کلیه پرسنل'!L129="دارد",'5-اطلاعات کلیه پرسنل'!M129/12*'5-اطلاعات کلیه پرسنل'!K129,'5-اطلاعات کلیه پرسنل'!N129/2000*'5-اطلاعات کلیه پرسنل'!K129),0)</f>
        <v>0</v>
      </c>
      <c r="AG129" s="55">
        <f>IF('5-اطلاعات کلیه پرسنل'!H129=option!$C$11,IF('5-اطلاعات کلیه پرسنل'!L129="دارد",'5-اطلاعات کلیه پرسنل'!M129*'5-اطلاعات کلیه پرسنل'!I129/12*40,'5-اطلاعات کلیه پرسنل'!I129*'5-اطلاعات کلیه پرسنل'!N129/52),0)+IF('5-اطلاعات کلیه پرسنل'!J129=option!$C$11,IF('5-اطلاعات کلیه پرسنل'!L129="دارد",'5-اطلاعات کلیه پرسنل'!M129*'5-اطلاعات کلیه پرسنل'!K129/12*40,'5-اطلاعات کلیه پرسنل'!K129*'5-اطلاعات کلیه پرسنل'!N129/52),0)</f>
        <v>0</v>
      </c>
      <c r="AH129" s="33">
        <f>IF('5-اطلاعات کلیه پرسنل'!P129="دکتری",1,IF('5-اطلاعات کلیه پرسنل'!P129="فوق لیسانس",0.8,IF('5-اطلاعات کلیه پرسنل'!P129="لیسانس",0.6,IF('5-اطلاعات کلیه پرسنل'!P129="فوق دیپلم",0.3,IF('5-اطلاعات کلیه پرسنل'!P129="",0,0.1)))))</f>
        <v>0</v>
      </c>
      <c r="AI129" s="81">
        <f>IF('5-اطلاعات کلیه پرسنل'!L129="دارد",'5-اطلاعات کلیه پرسنل'!M129/12,'5-اطلاعات کلیه پرسنل'!N129/2000)</f>
        <v>0</v>
      </c>
      <c r="AJ129" s="80">
        <f t="shared" si="25"/>
        <v>0</v>
      </c>
    </row>
    <row r="130" spans="1:36" x14ac:dyDescent="0.45">
      <c r="A130" s="84">
        <v>128</v>
      </c>
      <c r="B130" s="57">
        <f>'6-اطلاعات کلیه محصولات - خدمات'!B130</f>
        <v>0</v>
      </c>
      <c r="C130" s="57">
        <f>'6-اطلاعات کلیه محصولات - خدمات'!D130</f>
        <v>0</v>
      </c>
      <c r="D130" s="19"/>
      <c r="E130" s="77"/>
      <c r="F130" s="77"/>
      <c r="G130" s="77"/>
      <c r="H130" s="57"/>
      <c r="I130" s="57"/>
      <c r="J130" s="57"/>
      <c r="K130" s="57"/>
      <c r="L130" s="57"/>
      <c r="M130" s="57">
        <f t="shared" si="14"/>
        <v>0</v>
      </c>
      <c r="N130" s="57" t="str">
        <f t="shared" si="15"/>
        <v>0</v>
      </c>
      <c r="O130" s="57" t="str">
        <f t="shared" si="16"/>
        <v>0</v>
      </c>
      <c r="P130" s="57" t="str">
        <f t="shared" si="17"/>
        <v>0</v>
      </c>
      <c r="Q130" s="57" t="str">
        <f t="shared" si="18"/>
        <v>0</v>
      </c>
      <c r="R130" s="57" t="str">
        <f t="shared" si="19"/>
        <v>0.2</v>
      </c>
      <c r="S130" s="86">
        <f t="shared" si="20"/>
        <v>0</v>
      </c>
      <c r="T130" s="57">
        <f t="shared" si="21"/>
        <v>0</v>
      </c>
      <c r="U130" s="57">
        <f t="shared" si="22"/>
        <v>0</v>
      </c>
      <c r="V130" s="57">
        <f t="shared" si="23"/>
        <v>0</v>
      </c>
      <c r="W130" s="57">
        <f t="shared" si="24"/>
        <v>0</v>
      </c>
      <c r="X130" s="34" t="str">
        <f>IF('6-اطلاعات کلیه محصولات - خدمات'!$N130="جدید",'6-اطلاعات کلیه محصولات - خدمات'!$B130,"")</f>
        <v/>
      </c>
      <c r="Y130" s="34" t="str">
        <f>IF('6-اطلاعات کلیه محصولات - خدمات'!$O130="دارد",'6-اطلاعات کلیه محصولات - خدمات'!$B130,"")</f>
        <v/>
      </c>
      <c r="AC130" s="34">
        <f>IF('6-اطلاعات کلیه محصولات - خدمات'!C130="دارد",'6-اطلاعات کلیه محصولات - خدمات'!Q130,0)</f>
        <v>0</v>
      </c>
      <c r="AD130" s="34">
        <f>1403-'5-اطلاعات کلیه پرسنل'!E130:E1127</f>
        <v>1403</v>
      </c>
      <c r="AF130" s="55">
        <f>IF('5-اطلاعات کلیه پرسنل'!H130=option!$C$15,IF('5-اطلاعات کلیه پرسنل'!L130="دارد",'5-اطلاعات کلیه پرسنل'!M130/12*'5-اطلاعات کلیه پرسنل'!I130,'5-اطلاعات کلیه پرسنل'!N130/2000*'5-اطلاعات کلیه پرسنل'!I130),0)+IF('5-اطلاعات کلیه پرسنل'!J130=option!$C$15,IF('5-اطلاعات کلیه پرسنل'!L130="دارد",'5-اطلاعات کلیه پرسنل'!M130/12*'5-اطلاعات کلیه پرسنل'!K130,'5-اطلاعات کلیه پرسنل'!N130/2000*'5-اطلاعات کلیه پرسنل'!K130),0)</f>
        <v>0</v>
      </c>
      <c r="AG130" s="55">
        <f>IF('5-اطلاعات کلیه پرسنل'!H130=option!$C$11,IF('5-اطلاعات کلیه پرسنل'!L130="دارد",'5-اطلاعات کلیه پرسنل'!M130*'5-اطلاعات کلیه پرسنل'!I130/12*40,'5-اطلاعات کلیه پرسنل'!I130*'5-اطلاعات کلیه پرسنل'!N130/52),0)+IF('5-اطلاعات کلیه پرسنل'!J130=option!$C$11,IF('5-اطلاعات کلیه پرسنل'!L130="دارد",'5-اطلاعات کلیه پرسنل'!M130*'5-اطلاعات کلیه پرسنل'!K130/12*40,'5-اطلاعات کلیه پرسنل'!K130*'5-اطلاعات کلیه پرسنل'!N130/52),0)</f>
        <v>0</v>
      </c>
      <c r="AH130" s="33">
        <f>IF('5-اطلاعات کلیه پرسنل'!P130="دکتری",1,IF('5-اطلاعات کلیه پرسنل'!P130="فوق لیسانس",0.8,IF('5-اطلاعات کلیه پرسنل'!P130="لیسانس",0.6,IF('5-اطلاعات کلیه پرسنل'!P130="فوق دیپلم",0.3,IF('5-اطلاعات کلیه پرسنل'!P130="",0,0.1)))))</f>
        <v>0</v>
      </c>
      <c r="AI130" s="81">
        <f>IF('5-اطلاعات کلیه پرسنل'!L130="دارد",'5-اطلاعات کلیه پرسنل'!M130/12,'5-اطلاعات کلیه پرسنل'!N130/2000)</f>
        <v>0</v>
      </c>
      <c r="AJ130" s="80">
        <f t="shared" si="25"/>
        <v>0</v>
      </c>
    </row>
    <row r="131" spans="1:36" x14ac:dyDescent="0.45">
      <c r="A131" s="84">
        <v>129</v>
      </c>
      <c r="B131" s="57">
        <f>'6-اطلاعات کلیه محصولات - خدمات'!B131</f>
        <v>0</v>
      </c>
      <c r="C131" s="57">
        <f>'6-اطلاعات کلیه محصولات - خدمات'!D131</f>
        <v>0</v>
      </c>
      <c r="D131" s="19"/>
      <c r="E131" s="77"/>
      <c r="F131" s="77"/>
      <c r="G131" s="77"/>
      <c r="H131" s="57"/>
      <c r="I131" s="57"/>
      <c r="J131" s="57"/>
      <c r="K131" s="57"/>
      <c r="L131" s="57"/>
      <c r="M131" s="57">
        <f t="shared" si="14"/>
        <v>0</v>
      </c>
      <c r="N131" s="57" t="str">
        <f t="shared" si="15"/>
        <v>0</v>
      </c>
      <c r="O131" s="57" t="str">
        <f t="shared" si="16"/>
        <v>0</v>
      </c>
      <c r="P131" s="57" t="str">
        <f t="shared" si="17"/>
        <v>0</v>
      </c>
      <c r="Q131" s="57" t="str">
        <f t="shared" si="18"/>
        <v>0</v>
      </c>
      <c r="R131" s="57" t="str">
        <f t="shared" si="19"/>
        <v>0.2</v>
      </c>
      <c r="S131" s="86">
        <f t="shared" si="20"/>
        <v>0</v>
      </c>
      <c r="T131" s="57">
        <f t="shared" si="21"/>
        <v>0</v>
      </c>
      <c r="U131" s="57">
        <f t="shared" si="22"/>
        <v>0</v>
      </c>
      <c r="V131" s="57">
        <f t="shared" si="23"/>
        <v>0</v>
      </c>
      <c r="W131" s="57">
        <f t="shared" si="24"/>
        <v>0</v>
      </c>
      <c r="X131" s="34" t="str">
        <f>IF('6-اطلاعات کلیه محصولات - خدمات'!$N131="جدید",'6-اطلاعات کلیه محصولات - خدمات'!$B131,"")</f>
        <v/>
      </c>
      <c r="Y131" s="34" t="str">
        <f>IF('6-اطلاعات کلیه محصولات - خدمات'!$O131="دارد",'6-اطلاعات کلیه محصولات - خدمات'!$B131,"")</f>
        <v/>
      </c>
      <c r="AC131" s="34">
        <f>IF('6-اطلاعات کلیه محصولات - خدمات'!C131="دارد",'6-اطلاعات کلیه محصولات - خدمات'!Q131,0)</f>
        <v>0</v>
      </c>
      <c r="AD131" s="34">
        <f>1403-'5-اطلاعات کلیه پرسنل'!E131:E1128</f>
        <v>1403</v>
      </c>
      <c r="AF131" s="55">
        <f>IF('5-اطلاعات کلیه پرسنل'!H131=option!$C$15,IF('5-اطلاعات کلیه پرسنل'!L131="دارد",'5-اطلاعات کلیه پرسنل'!M131/12*'5-اطلاعات کلیه پرسنل'!I131,'5-اطلاعات کلیه پرسنل'!N131/2000*'5-اطلاعات کلیه پرسنل'!I131),0)+IF('5-اطلاعات کلیه پرسنل'!J131=option!$C$15,IF('5-اطلاعات کلیه پرسنل'!L131="دارد",'5-اطلاعات کلیه پرسنل'!M131/12*'5-اطلاعات کلیه پرسنل'!K131,'5-اطلاعات کلیه پرسنل'!N131/2000*'5-اطلاعات کلیه پرسنل'!K131),0)</f>
        <v>0</v>
      </c>
      <c r="AG131" s="55">
        <f>IF('5-اطلاعات کلیه پرسنل'!H131=option!$C$11,IF('5-اطلاعات کلیه پرسنل'!L131="دارد",'5-اطلاعات کلیه پرسنل'!M131*'5-اطلاعات کلیه پرسنل'!I131/12*40,'5-اطلاعات کلیه پرسنل'!I131*'5-اطلاعات کلیه پرسنل'!N131/52),0)+IF('5-اطلاعات کلیه پرسنل'!J131=option!$C$11,IF('5-اطلاعات کلیه پرسنل'!L131="دارد",'5-اطلاعات کلیه پرسنل'!M131*'5-اطلاعات کلیه پرسنل'!K131/12*40,'5-اطلاعات کلیه پرسنل'!K131*'5-اطلاعات کلیه پرسنل'!N131/52),0)</f>
        <v>0</v>
      </c>
      <c r="AH131" s="33">
        <f>IF('5-اطلاعات کلیه پرسنل'!P131="دکتری",1,IF('5-اطلاعات کلیه پرسنل'!P131="فوق لیسانس",0.8,IF('5-اطلاعات کلیه پرسنل'!P131="لیسانس",0.6,IF('5-اطلاعات کلیه پرسنل'!P131="فوق دیپلم",0.3,IF('5-اطلاعات کلیه پرسنل'!P131="",0,0.1)))))</f>
        <v>0</v>
      </c>
      <c r="AI131" s="81">
        <f>IF('5-اطلاعات کلیه پرسنل'!L131="دارد",'5-اطلاعات کلیه پرسنل'!M131/12,'5-اطلاعات کلیه پرسنل'!N131/2000)</f>
        <v>0</v>
      </c>
      <c r="AJ131" s="80">
        <f t="shared" ref="AJ131:AJ162" si="26">AI131*AH131</f>
        <v>0</v>
      </c>
    </row>
    <row r="132" spans="1:36" x14ac:dyDescent="0.45">
      <c r="A132" s="84">
        <v>130</v>
      </c>
      <c r="B132" s="57">
        <f>'6-اطلاعات کلیه محصولات - خدمات'!B132</f>
        <v>0</v>
      </c>
      <c r="C132" s="57">
        <f>'6-اطلاعات کلیه محصولات - خدمات'!D132</f>
        <v>0</v>
      </c>
      <c r="D132" s="19"/>
      <c r="E132" s="77"/>
      <c r="F132" s="77"/>
      <c r="G132" s="77"/>
      <c r="H132" s="57"/>
      <c r="I132" s="57"/>
      <c r="J132" s="57"/>
      <c r="K132" s="57"/>
      <c r="L132" s="57"/>
      <c r="M132" s="57">
        <f t="shared" ref="M132:M195" si="27">IF(C132="فرعی",1,IF(C132="اصلی ( بر اساس زمینه فعالیت)",3,0))</f>
        <v>0</v>
      </c>
      <c r="N132" s="57" t="str">
        <f t="shared" ref="N132:N195" si="28">IF(H132="Hi-Tec",1,IF(H132="medium/Hi-Tec",0.8,IF(H132="medium/Low",0.6,IF(H132="Low",0.4,"0"))))</f>
        <v>0</v>
      </c>
      <c r="O132" s="57" t="str">
        <f t="shared" ref="O132:O195" si="29">IF(I132="زیاد",1,IF(I132="متوسط به بالا",0.8,IF(I132="متوسط به پایین",0.6,IF(I132="کم",0.4,"0"))))</f>
        <v>0</v>
      </c>
      <c r="P132" s="57" t="str">
        <f t="shared" ref="P132:P195" si="30">IF(J132="زیاد",1,IF(J132="متوسط به بالا",0.8,IF(J132="متوسط به پایین",0.6,IF(J132="کم",0.4,"0"))))</f>
        <v>0</v>
      </c>
      <c r="Q132" s="57" t="str">
        <f t="shared" ref="Q132:Q195" si="31">IF(K132="تحقیق و توسعه داخلی",1,IF(K132="مهندسی معکوس",0.8,IF(K132="انتقال فناوری",0.6,IF(K132="مونتاژ و کپی کاری",0.4,"0"))))</f>
        <v>0</v>
      </c>
      <c r="R132" s="57" t="str">
        <f t="shared" ref="R132:R195" si="32">IF(L132="جدید در سطح بین المللی",1,IF(L132="جدید در سطح ملی",0.8,IF(L132="جدید در سطح شرکت",0.6,IF(L132="نوآوری و تغییرات عمده در محصولات فعلی",0.4,"0.2"))))</f>
        <v>0.2</v>
      </c>
      <c r="S132" s="86">
        <f t="shared" ref="S132:S195" si="33">SUM(N132:R132)/5*M132</f>
        <v>0</v>
      </c>
      <c r="T132" s="57">
        <f t="shared" ref="T132:T195" si="34">M132*D132</f>
        <v>0</v>
      </c>
      <c r="U132" s="57">
        <f t="shared" ref="U132:U195" si="35">M132*E132</f>
        <v>0</v>
      </c>
      <c r="V132" s="57">
        <f t="shared" ref="V132:V195" si="36">M132*F132</f>
        <v>0</v>
      </c>
      <c r="W132" s="57">
        <f t="shared" ref="W132:W195" si="37">M132*G132</f>
        <v>0</v>
      </c>
      <c r="X132" s="34" t="str">
        <f>IF('6-اطلاعات کلیه محصولات - خدمات'!$N132="جدید",'6-اطلاعات کلیه محصولات - خدمات'!$B132,"")</f>
        <v/>
      </c>
      <c r="Y132" s="34" t="str">
        <f>IF('6-اطلاعات کلیه محصولات - خدمات'!$O132="دارد",'6-اطلاعات کلیه محصولات - خدمات'!$B132,"")</f>
        <v/>
      </c>
      <c r="AC132" s="34">
        <f>IF('6-اطلاعات کلیه محصولات - خدمات'!C132="دارد",'6-اطلاعات کلیه محصولات - خدمات'!Q132,0)</f>
        <v>0</v>
      </c>
      <c r="AD132" s="34">
        <f>1403-'5-اطلاعات کلیه پرسنل'!E132:E1129</f>
        <v>1403</v>
      </c>
      <c r="AF132" s="55">
        <f>IF('5-اطلاعات کلیه پرسنل'!H132=option!$C$15,IF('5-اطلاعات کلیه پرسنل'!L132="دارد",'5-اطلاعات کلیه پرسنل'!M132/12*'5-اطلاعات کلیه پرسنل'!I132,'5-اطلاعات کلیه پرسنل'!N132/2000*'5-اطلاعات کلیه پرسنل'!I132),0)+IF('5-اطلاعات کلیه پرسنل'!J132=option!$C$15,IF('5-اطلاعات کلیه پرسنل'!L132="دارد",'5-اطلاعات کلیه پرسنل'!M132/12*'5-اطلاعات کلیه پرسنل'!K132,'5-اطلاعات کلیه پرسنل'!N132/2000*'5-اطلاعات کلیه پرسنل'!K132),0)</f>
        <v>0</v>
      </c>
      <c r="AG132" s="55">
        <f>IF('5-اطلاعات کلیه پرسنل'!H132=option!$C$11,IF('5-اطلاعات کلیه پرسنل'!L132="دارد",'5-اطلاعات کلیه پرسنل'!M132*'5-اطلاعات کلیه پرسنل'!I132/12*40,'5-اطلاعات کلیه پرسنل'!I132*'5-اطلاعات کلیه پرسنل'!N132/52),0)+IF('5-اطلاعات کلیه پرسنل'!J132=option!$C$11,IF('5-اطلاعات کلیه پرسنل'!L132="دارد",'5-اطلاعات کلیه پرسنل'!M132*'5-اطلاعات کلیه پرسنل'!K132/12*40,'5-اطلاعات کلیه پرسنل'!K132*'5-اطلاعات کلیه پرسنل'!N132/52),0)</f>
        <v>0</v>
      </c>
      <c r="AH132" s="33">
        <f>IF('5-اطلاعات کلیه پرسنل'!P132="دکتری",1,IF('5-اطلاعات کلیه پرسنل'!P132="فوق لیسانس",0.8,IF('5-اطلاعات کلیه پرسنل'!P132="لیسانس",0.6,IF('5-اطلاعات کلیه پرسنل'!P132="فوق دیپلم",0.3,IF('5-اطلاعات کلیه پرسنل'!P132="",0,0.1)))))</f>
        <v>0</v>
      </c>
      <c r="AI132" s="81">
        <f>IF('5-اطلاعات کلیه پرسنل'!L132="دارد",'5-اطلاعات کلیه پرسنل'!M132/12,'5-اطلاعات کلیه پرسنل'!N132/2000)</f>
        <v>0</v>
      </c>
      <c r="AJ132" s="80">
        <f t="shared" si="26"/>
        <v>0</v>
      </c>
    </row>
    <row r="133" spans="1:36" x14ac:dyDescent="0.45">
      <c r="A133" s="84">
        <v>131</v>
      </c>
      <c r="B133" s="57">
        <f>'6-اطلاعات کلیه محصولات - خدمات'!B133</f>
        <v>0</v>
      </c>
      <c r="C133" s="57">
        <f>'6-اطلاعات کلیه محصولات - خدمات'!D133</f>
        <v>0</v>
      </c>
      <c r="D133" s="19"/>
      <c r="E133" s="77"/>
      <c r="F133" s="77"/>
      <c r="G133" s="77"/>
      <c r="H133" s="57"/>
      <c r="I133" s="57"/>
      <c r="J133" s="57"/>
      <c r="K133" s="57"/>
      <c r="L133" s="57"/>
      <c r="M133" s="57">
        <f t="shared" si="27"/>
        <v>0</v>
      </c>
      <c r="N133" s="57" t="str">
        <f t="shared" si="28"/>
        <v>0</v>
      </c>
      <c r="O133" s="57" t="str">
        <f t="shared" si="29"/>
        <v>0</v>
      </c>
      <c r="P133" s="57" t="str">
        <f t="shared" si="30"/>
        <v>0</v>
      </c>
      <c r="Q133" s="57" t="str">
        <f t="shared" si="31"/>
        <v>0</v>
      </c>
      <c r="R133" s="57" t="str">
        <f t="shared" si="32"/>
        <v>0.2</v>
      </c>
      <c r="S133" s="86">
        <f t="shared" si="33"/>
        <v>0</v>
      </c>
      <c r="T133" s="57">
        <f t="shared" si="34"/>
        <v>0</v>
      </c>
      <c r="U133" s="57">
        <f t="shared" si="35"/>
        <v>0</v>
      </c>
      <c r="V133" s="57">
        <f t="shared" si="36"/>
        <v>0</v>
      </c>
      <c r="W133" s="57">
        <f t="shared" si="37"/>
        <v>0</v>
      </c>
      <c r="X133" s="34" t="str">
        <f>IF('6-اطلاعات کلیه محصولات - خدمات'!$N133="جدید",'6-اطلاعات کلیه محصولات - خدمات'!$B133,"")</f>
        <v/>
      </c>
      <c r="Y133" s="34" t="str">
        <f>IF('6-اطلاعات کلیه محصولات - خدمات'!$O133="دارد",'6-اطلاعات کلیه محصولات - خدمات'!$B133,"")</f>
        <v/>
      </c>
      <c r="AC133" s="34">
        <f>IF('6-اطلاعات کلیه محصولات - خدمات'!C133="دارد",'6-اطلاعات کلیه محصولات - خدمات'!Q133,0)</f>
        <v>0</v>
      </c>
      <c r="AD133" s="34">
        <f>1403-'5-اطلاعات کلیه پرسنل'!E133:E1130</f>
        <v>1403</v>
      </c>
      <c r="AF133" s="55">
        <f>IF('5-اطلاعات کلیه پرسنل'!H133=option!$C$15,IF('5-اطلاعات کلیه پرسنل'!L133="دارد",'5-اطلاعات کلیه پرسنل'!M133/12*'5-اطلاعات کلیه پرسنل'!I133,'5-اطلاعات کلیه پرسنل'!N133/2000*'5-اطلاعات کلیه پرسنل'!I133),0)+IF('5-اطلاعات کلیه پرسنل'!J133=option!$C$15,IF('5-اطلاعات کلیه پرسنل'!L133="دارد",'5-اطلاعات کلیه پرسنل'!M133/12*'5-اطلاعات کلیه پرسنل'!K133,'5-اطلاعات کلیه پرسنل'!N133/2000*'5-اطلاعات کلیه پرسنل'!K133),0)</f>
        <v>0</v>
      </c>
      <c r="AG133" s="55">
        <f>IF('5-اطلاعات کلیه پرسنل'!H133=option!$C$11,IF('5-اطلاعات کلیه پرسنل'!L133="دارد",'5-اطلاعات کلیه پرسنل'!M133*'5-اطلاعات کلیه پرسنل'!I133/12*40,'5-اطلاعات کلیه پرسنل'!I133*'5-اطلاعات کلیه پرسنل'!N133/52),0)+IF('5-اطلاعات کلیه پرسنل'!J133=option!$C$11,IF('5-اطلاعات کلیه پرسنل'!L133="دارد",'5-اطلاعات کلیه پرسنل'!M133*'5-اطلاعات کلیه پرسنل'!K133/12*40,'5-اطلاعات کلیه پرسنل'!K133*'5-اطلاعات کلیه پرسنل'!N133/52),0)</f>
        <v>0</v>
      </c>
      <c r="AH133" s="33">
        <f>IF('5-اطلاعات کلیه پرسنل'!P133="دکتری",1,IF('5-اطلاعات کلیه پرسنل'!P133="فوق لیسانس",0.8,IF('5-اطلاعات کلیه پرسنل'!P133="لیسانس",0.6,IF('5-اطلاعات کلیه پرسنل'!P133="فوق دیپلم",0.3,IF('5-اطلاعات کلیه پرسنل'!P133="",0,0.1)))))</f>
        <v>0</v>
      </c>
      <c r="AI133" s="81">
        <f>IF('5-اطلاعات کلیه پرسنل'!L133="دارد",'5-اطلاعات کلیه پرسنل'!M133/12,'5-اطلاعات کلیه پرسنل'!N133/2000)</f>
        <v>0</v>
      </c>
      <c r="AJ133" s="80">
        <f t="shared" si="26"/>
        <v>0</v>
      </c>
    </row>
    <row r="134" spans="1:36" x14ac:dyDescent="0.45">
      <c r="A134" s="84">
        <v>132</v>
      </c>
      <c r="B134" s="57">
        <f>'6-اطلاعات کلیه محصولات - خدمات'!B134</f>
        <v>0</v>
      </c>
      <c r="C134" s="57">
        <f>'6-اطلاعات کلیه محصولات - خدمات'!D134</f>
        <v>0</v>
      </c>
      <c r="D134" s="19"/>
      <c r="E134" s="77"/>
      <c r="F134" s="77"/>
      <c r="G134" s="77"/>
      <c r="H134" s="57"/>
      <c r="I134" s="57"/>
      <c r="J134" s="57"/>
      <c r="K134" s="57"/>
      <c r="L134" s="57"/>
      <c r="M134" s="57">
        <f t="shared" si="27"/>
        <v>0</v>
      </c>
      <c r="N134" s="57" t="str">
        <f t="shared" si="28"/>
        <v>0</v>
      </c>
      <c r="O134" s="57" t="str">
        <f t="shared" si="29"/>
        <v>0</v>
      </c>
      <c r="P134" s="57" t="str">
        <f t="shared" si="30"/>
        <v>0</v>
      </c>
      <c r="Q134" s="57" t="str">
        <f t="shared" si="31"/>
        <v>0</v>
      </c>
      <c r="R134" s="57" t="str">
        <f t="shared" si="32"/>
        <v>0.2</v>
      </c>
      <c r="S134" s="86">
        <f t="shared" si="33"/>
        <v>0</v>
      </c>
      <c r="T134" s="57">
        <f t="shared" si="34"/>
        <v>0</v>
      </c>
      <c r="U134" s="57">
        <f t="shared" si="35"/>
        <v>0</v>
      </c>
      <c r="V134" s="57">
        <f t="shared" si="36"/>
        <v>0</v>
      </c>
      <c r="W134" s="57">
        <f t="shared" si="37"/>
        <v>0</v>
      </c>
      <c r="X134" s="34" t="str">
        <f>IF('6-اطلاعات کلیه محصولات - خدمات'!$N134="جدید",'6-اطلاعات کلیه محصولات - خدمات'!$B134,"")</f>
        <v/>
      </c>
      <c r="Y134" s="34" t="str">
        <f>IF('6-اطلاعات کلیه محصولات - خدمات'!$O134="دارد",'6-اطلاعات کلیه محصولات - خدمات'!$B134,"")</f>
        <v/>
      </c>
      <c r="AC134" s="34">
        <f>IF('6-اطلاعات کلیه محصولات - خدمات'!C134="دارد",'6-اطلاعات کلیه محصولات - خدمات'!Q134,0)</f>
        <v>0</v>
      </c>
      <c r="AD134" s="34">
        <f>1403-'5-اطلاعات کلیه پرسنل'!E134:E1131</f>
        <v>1403</v>
      </c>
      <c r="AF134" s="55">
        <f>IF('5-اطلاعات کلیه پرسنل'!H134=option!$C$15,IF('5-اطلاعات کلیه پرسنل'!L134="دارد",'5-اطلاعات کلیه پرسنل'!M134/12*'5-اطلاعات کلیه پرسنل'!I134,'5-اطلاعات کلیه پرسنل'!N134/2000*'5-اطلاعات کلیه پرسنل'!I134),0)+IF('5-اطلاعات کلیه پرسنل'!J134=option!$C$15,IF('5-اطلاعات کلیه پرسنل'!L134="دارد",'5-اطلاعات کلیه پرسنل'!M134/12*'5-اطلاعات کلیه پرسنل'!K134,'5-اطلاعات کلیه پرسنل'!N134/2000*'5-اطلاعات کلیه پرسنل'!K134),0)</f>
        <v>0</v>
      </c>
      <c r="AG134" s="55">
        <f>IF('5-اطلاعات کلیه پرسنل'!H134=option!$C$11,IF('5-اطلاعات کلیه پرسنل'!L134="دارد",'5-اطلاعات کلیه پرسنل'!M134*'5-اطلاعات کلیه پرسنل'!I134/12*40,'5-اطلاعات کلیه پرسنل'!I134*'5-اطلاعات کلیه پرسنل'!N134/52),0)+IF('5-اطلاعات کلیه پرسنل'!J134=option!$C$11,IF('5-اطلاعات کلیه پرسنل'!L134="دارد",'5-اطلاعات کلیه پرسنل'!M134*'5-اطلاعات کلیه پرسنل'!K134/12*40,'5-اطلاعات کلیه پرسنل'!K134*'5-اطلاعات کلیه پرسنل'!N134/52),0)</f>
        <v>0</v>
      </c>
      <c r="AH134" s="33">
        <f>IF('5-اطلاعات کلیه پرسنل'!P134="دکتری",1,IF('5-اطلاعات کلیه پرسنل'!P134="فوق لیسانس",0.8,IF('5-اطلاعات کلیه پرسنل'!P134="لیسانس",0.6,IF('5-اطلاعات کلیه پرسنل'!P134="فوق دیپلم",0.3,IF('5-اطلاعات کلیه پرسنل'!P134="",0,0.1)))))</f>
        <v>0</v>
      </c>
      <c r="AI134" s="81">
        <f>IF('5-اطلاعات کلیه پرسنل'!L134="دارد",'5-اطلاعات کلیه پرسنل'!M134/12,'5-اطلاعات کلیه پرسنل'!N134/2000)</f>
        <v>0</v>
      </c>
      <c r="AJ134" s="80">
        <f t="shared" si="26"/>
        <v>0</v>
      </c>
    </row>
    <row r="135" spans="1:36" x14ac:dyDescent="0.45">
      <c r="A135" s="84">
        <v>133</v>
      </c>
      <c r="B135" s="57">
        <f>'6-اطلاعات کلیه محصولات - خدمات'!B135</f>
        <v>0</v>
      </c>
      <c r="C135" s="57">
        <f>'6-اطلاعات کلیه محصولات - خدمات'!D135</f>
        <v>0</v>
      </c>
      <c r="D135" s="19"/>
      <c r="E135" s="77"/>
      <c r="F135" s="77"/>
      <c r="G135" s="77"/>
      <c r="H135" s="57"/>
      <c r="I135" s="57"/>
      <c r="J135" s="57"/>
      <c r="K135" s="57"/>
      <c r="L135" s="57"/>
      <c r="M135" s="57">
        <f t="shared" si="27"/>
        <v>0</v>
      </c>
      <c r="N135" s="57" t="str">
        <f t="shared" si="28"/>
        <v>0</v>
      </c>
      <c r="O135" s="57" t="str">
        <f t="shared" si="29"/>
        <v>0</v>
      </c>
      <c r="P135" s="57" t="str">
        <f t="shared" si="30"/>
        <v>0</v>
      </c>
      <c r="Q135" s="57" t="str">
        <f t="shared" si="31"/>
        <v>0</v>
      </c>
      <c r="R135" s="57" t="str">
        <f t="shared" si="32"/>
        <v>0.2</v>
      </c>
      <c r="S135" s="86">
        <f t="shared" si="33"/>
        <v>0</v>
      </c>
      <c r="T135" s="57">
        <f t="shared" si="34"/>
        <v>0</v>
      </c>
      <c r="U135" s="57">
        <f t="shared" si="35"/>
        <v>0</v>
      </c>
      <c r="V135" s="57">
        <f t="shared" si="36"/>
        <v>0</v>
      </c>
      <c r="W135" s="57">
        <f t="shared" si="37"/>
        <v>0</v>
      </c>
      <c r="X135" s="34" t="str">
        <f>IF('6-اطلاعات کلیه محصولات - خدمات'!$N135="جدید",'6-اطلاعات کلیه محصولات - خدمات'!$B135,"")</f>
        <v/>
      </c>
      <c r="Y135" s="34" t="str">
        <f>IF('6-اطلاعات کلیه محصولات - خدمات'!$O135="دارد",'6-اطلاعات کلیه محصولات - خدمات'!$B135,"")</f>
        <v/>
      </c>
      <c r="AC135" s="34">
        <f>IF('6-اطلاعات کلیه محصولات - خدمات'!C135="دارد",'6-اطلاعات کلیه محصولات - خدمات'!Q135,0)</f>
        <v>0</v>
      </c>
      <c r="AD135" s="34">
        <f>1403-'5-اطلاعات کلیه پرسنل'!E135:E1132</f>
        <v>1403</v>
      </c>
      <c r="AF135" s="55">
        <f>IF('5-اطلاعات کلیه پرسنل'!H135=option!$C$15,IF('5-اطلاعات کلیه پرسنل'!L135="دارد",'5-اطلاعات کلیه پرسنل'!M135/12*'5-اطلاعات کلیه پرسنل'!I135,'5-اطلاعات کلیه پرسنل'!N135/2000*'5-اطلاعات کلیه پرسنل'!I135),0)+IF('5-اطلاعات کلیه پرسنل'!J135=option!$C$15,IF('5-اطلاعات کلیه پرسنل'!L135="دارد",'5-اطلاعات کلیه پرسنل'!M135/12*'5-اطلاعات کلیه پرسنل'!K135,'5-اطلاعات کلیه پرسنل'!N135/2000*'5-اطلاعات کلیه پرسنل'!K135),0)</f>
        <v>0</v>
      </c>
      <c r="AG135" s="55">
        <f>IF('5-اطلاعات کلیه پرسنل'!H135=option!$C$11,IF('5-اطلاعات کلیه پرسنل'!L135="دارد",'5-اطلاعات کلیه پرسنل'!M135*'5-اطلاعات کلیه پرسنل'!I135/12*40,'5-اطلاعات کلیه پرسنل'!I135*'5-اطلاعات کلیه پرسنل'!N135/52),0)+IF('5-اطلاعات کلیه پرسنل'!J135=option!$C$11,IF('5-اطلاعات کلیه پرسنل'!L135="دارد",'5-اطلاعات کلیه پرسنل'!M135*'5-اطلاعات کلیه پرسنل'!K135/12*40,'5-اطلاعات کلیه پرسنل'!K135*'5-اطلاعات کلیه پرسنل'!N135/52),0)</f>
        <v>0</v>
      </c>
      <c r="AH135" s="33">
        <f>IF('5-اطلاعات کلیه پرسنل'!P135="دکتری",1,IF('5-اطلاعات کلیه پرسنل'!P135="فوق لیسانس",0.8,IF('5-اطلاعات کلیه پرسنل'!P135="لیسانس",0.6,IF('5-اطلاعات کلیه پرسنل'!P135="فوق دیپلم",0.3,IF('5-اطلاعات کلیه پرسنل'!P135="",0,0.1)))))</f>
        <v>0</v>
      </c>
      <c r="AI135" s="81">
        <f>IF('5-اطلاعات کلیه پرسنل'!L135="دارد",'5-اطلاعات کلیه پرسنل'!M135/12,'5-اطلاعات کلیه پرسنل'!N135/2000)</f>
        <v>0</v>
      </c>
      <c r="AJ135" s="80">
        <f t="shared" si="26"/>
        <v>0</v>
      </c>
    </row>
    <row r="136" spans="1:36" x14ac:dyDescent="0.45">
      <c r="A136" s="84">
        <v>134</v>
      </c>
      <c r="B136" s="57">
        <f>'6-اطلاعات کلیه محصولات - خدمات'!B136</f>
        <v>0</v>
      </c>
      <c r="C136" s="57">
        <f>'6-اطلاعات کلیه محصولات - خدمات'!D136</f>
        <v>0</v>
      </c>
      <c r="D136" s="19"/>
      <c r="E136" s="77"/>
      <c r="F136" s="77"/>
      <c r="G136" s="77"/>
      <c r="H136" s="57"/>
      <c r="I136" s="57"/>
      <c r="J136" s="57"/>
      <c r="K136" s="57"/>
      <c r="L136" s="57"/>
      <c r="M136" s="57">
        <f t="shared" si="27"/>
        <v>0</v>
      </c>
      <c r="N136" s="57" t="str">
        <f t="shared" si="28"/>
        <v>0</v>
      </c>
      <c r="O136" s="57" t="str">
        <f t="shared" si="29"/>
        <v>0</v>
      </c>
      <c r="P136" s="57" t="str">
        <f t="shared" si="30"/>
        <v>0</v>
      </c>
      <c r="Q136" s="57" t="str">
        <f t="shared" si="31"/>
        <v>0</v>
      </c>
      <c r="R136" s="57" t="str">
        <f t="shared" si="32"/>
        <v>0.2</v>
      </c>
      <c r="S136" s="86">
        <f t="shared" si="33"/>
        <v>0</v>
      </c>
      <c r="T136" s="57">
        <f t="shared" si="34"/>
        <v>0</v>
      </c>
      <c r="U136" s="57">
        <f t="shared" si="35"/>
        <v>0</v>
      </c>
      <c r="V136" s="57">
        <f t="shared" si="36"/>
        <v>0</v>
      </c>
      <c r="W136" s="57">
        <f t="shared" si="37"/>
        <v>0</v>
      </c>
      <c r="X136" s="34" t="str">
        <f>IF('6-اطلاعات کلیه محصولات - خدمات'!$N136="جدید",'6-اطلاعات کلیه محصولات - خدمات'!$B136,"")</f>
        <v/>
      </c>
      <c r="Y136" s="34" t="str">
        <f>IF('6-اطلاعات کلیه محصولات - خدمات'!$O136="دارد",'6-اطلاعات کلیه محصولات - خدمات'!$B136,"")</f>
        <v/>
      </c>
      <c r="AC136" s="34">
        <f>IF('6-اطلاعات کلیه محصولات - خدمات'!C136="دارد",'6-اطلاعات کلیه محصولات - خدمات'!Q136,0)</f>
        <v>0</v>
      </c>
      <c r="AD136" s="34">
        <f>1403-'5-اطلاعات کلیه پرسنل'!E136:E1133</f>
        <v>1403</v>
      </c>
      <c r="AF136" s="55">
        <f>IF('5-اطلاعات کلیه پرسنل'!H136=option!$C$15,IF('5-اطلاعات کلیه پرسنل'!L136="دارد",'5-اطلاعات کلیه پرسنل'!M136/12*'5-اطلاعات کلیه پرسنل'!I136,'5-اطلاعات کلیه پرسنل'!N136/2000*'5-اطلاعات کلیه پرسنل'!I136),0)+IF('5-اطلاعات کلیه پرسنل'!J136=option!$C$15,IF('5-اطلاعات کلیه پرسنل'!L136="دارد",'5-اطلاعات کلیه پرسنل'!M136/12*'5-اطلاعات کلیه پرسنل'!K136,'5-اطلاعات کلیه پرسنل'!N136/2000*'5-اطلاعات کلیه پرسنل'!K136),0)</f>
        <v>0</v>
      </c>
      <c r="AG136" s="55">
        <f>IF('5-اطلاعات کلیه پرسنل'!H136=option!$C$11,IF('5-اطلاعات کلیه پرسنل'!L136="دارد",'5-اطلاعات کلیه پرسنل'!M136*'5-اطلاعات کلیه پرسنل'!I136/12*40,'5-اطلاعات کلیه پرسنل'!I136*'5-اطلاعات کلیه پرسنل'!N136/52),0)+IF('5-اطلاعات کلیه پرسنل'!J136=option!$C$11,IF('5-اطلاعات کلیه پرسنل'!L136="دارد",'5-اطلاعات کلیه پرسنل'!M136*'5-اطلاعات کلیه پرسنل'!K136/12*40,'5-اطلاعات کلیه پرسنل'!K136*'5-اطلاعات کلیه پرسنل'!N136/52),0)</f>
        <v>0</v>
      </c>
      <c r="AH136" s="33">
        <f>IF('5-اطلاعات کلیه پرسنل'!P136="دکتری",1,IF('5-اطلاعات کلیه پرسنل'!P136="فوق لیسانس",0.8,IF('5-اطلاعات کلیه پرسنل'!P136="لیسانس",0.6,IF('5-اطلاعات کلیه پرسنل'!P136="فوق دیپلم",0.3,IF('5-اطلاعات کلیه پرسنل'!P136="",0,0.1)))))</f>
        <v>0</v>
      </c>
      <c r="AI136" s="81">
        <f>IF('5-اطلاعات کلیه پرسنل'!L136="دارد",'5-اطلاعات کلیه پرسنل'!M136/12,'5-اطلاعات کلیه پرسنل'!N136/2000)</f>
        <v>0</v>
      </c>
      <c r="AJ136" s="80">
        <f t="shared" si="26"/>
        <v>0</v>
      </c>
    </row>
    <row r="137" spans="1:36" x14ac:dyDescent="0.45">
      <c r="A137" s="84">
        <v>135</v>
      </c>
      <c r="B137" s="57">
        <f>'6-اطلاعات کلیه محصولات - خدمات'!B137</f>
        <v>0</v>
      </c>
      <c r="C137" s="57">
        <f>'6-اطلاعات کلیه محصولات - خدمات'!D137</f>
        <v>0</v>
      </c>
      <c r="D137" s="19"/>
      <c r="E137" s="77"/>
      <c r="F137" s="77"/>
      <c r="G137" s="77"/>
      <c r="H137" s="57"/>
      <c r="I137" s="57"/>
      <c r="J137" s="57"/>
      <c r="K137" s="57"/>
      <c r="L137" s="57"/>
      <c r="M137" s="57">
        <f t="shared" si="27"/>
        <v>0</v>
      </c>
      <c r="N137" s="57" t="str">
        <f t="shared" si="28"/>
        <v>0</v>
      </c>
      <c r="O137" s="57" t="str">
        <f t="shared" si="29"/>
        <v>0</v>
      </c>
      <c r="P137" s="57" t="str">
        <f t="shared" si="30"/>
        <v>0</v>
      </c>
      <c r="Q137" s="57" t="str">
        <f t="shared" si="31"/>
        <v>0</v>
      </c>
      <c r="R137" s="57" t="str">
        <f t="shared" si="32"/>
        <v>0.2</v>
      </c>
      <c r="S137" s="86">
        <f t="shared" si="33"/>
        <v>0</v>
      </c>
      <c r="T137" s="57">
        <f t="shared" si="34"/>
        <v>0</v>
      </c>
      <c r="U137" s="57">
        <f t="shared" si="35"/>
        <v>0</v>
      </c>
      <c r="V137" s="57">
        <f t="shared" si="36"/>
        <v>0</v>
      </c>
      <c r="W137" s="57">
        <f t="shared" si="37"/>
        <v>0</v>
      </c>
      <c r="X137" s="34" t="str">
        <f>IF('6-اطلاعات کلیه محصولات - خدمات'!$N137="جدید",'6-اطلاعات کلیه محصولات - خدمات'!$B137,"")</f>
        <v/>
      </c>
      <c r="Y137" s="34" t="str">
        <f>IF('6-اطلاعات کلیه محصولات - خدمات'!$O137="دارد",'6-اطلاعات کلیه محصولات - خدمات'!$B137,"")</f>
        <v/>
      </c>
      <c r="AC137" s="34">
        <f>IF('6-اطلاعات کلیه محصولات - خدمات'!C137="دارد",'6-اطلاعات کلیه محصولات - خدمات'!Q137,0)</f>
        <v>0</v>
      </c>
      <c r="AD137" s="34">
        <f>1403-'5-اطلاعات کلیه پرسنل'!E137:E1134</f>
        <v>1403</v>
      </c>
      <c r="AF137" s="55">
        <f>IF('5-اطلاعات کلیه پرسنل'!H137=option!$C$15,IF('5-اطلاعات کلیه پرسنل'!L137="دارد",'5-اطلاعات کلیه پرسنل'!M137/12*'5-اطلاعات کلیه پرسنل'!I137,'5-اطلاعات کلیه پرسنل'!N137/2000*'5-اطلاعات کلیه پرسنل'!I137),0)+IF('5-اطلاعات کلیه پرسنل'!J137=option!$C$15,IF('5-اطلاعات کلیه پرسنل'!L137="دارد",'5-اطلاعات کلیه پرسنل'!M137/12*'5-اطلاعات کلیه پرسنل'!K137,'5-اطلاعات کلیه پرسنل'!N137/2000*'5-اطلاعات کلیه پرسنل'!K137),0)</f>
        <v>0</v>
      </c>
      <c r="AG137" s="55">
        <f>IF('5-اطلاعات کلیه پرسنل'!H137=option!$C$11,IF('5-اطلاعات کلیه پرسنل'!L137="دارد",'5-اطلاعات کلیه پرسنل'!M137*'5-اطلاعات کلیه پرسنل'!I137/12*40,'5-اطلاعات کلیه پرسنل'!I137*'5-اطلاعات کلیه پرسنل'!N137/52),0)+IF('5-اطلاعات کلیه پرسنل'!J137=option!$C$11,IF('5-اطلاعات کلیه پرسنل'!L137="دارد",'5-اطلاعات کلیه پرسنل'!M137*'5-اطلاعات کلیه پرسنل'!K137/12*40,'5-اطلاعات کلیه پرسنل'!K137*'5-اطلاعات کلیه پرسنل'!N137/52),0)</f>
        <v>0</v>
      </c>
      <c r="AH137" s="33">
        <f>IF('5-اطلاعات کلیه پرسنل'!P137="دکتری",1,IF('5-اطلاعات کلیه پرسنل'!P137="فوق لیسانس",0.8,IF('5-اطلاعات کلیه پرسنل'!P137="لیسانس",0.6,IF('5-اطلاعات کلیه پرسنل'!P137="فوق دیپلم",0.3,IF('5-اطلاعات کلیه پرسنل'!P137="",0,0.1)))))</f>
        <v>0</v>
      </c>
      <c r="AI137" s="81">
        <f>IF('5-اطلاعات کلیه پرسنل'!L137="دارد",'5-اطلاعات کلیه پرسنل'!M137/12,'5-اطلاعات کلیه پرسنل'!N137/2000)</f>
        <v>0</v>
      </c>
      <c r="AJ137" s="80">
        <f t="shared" si="26"/>
        <v>0</v>
      </c>
    </row>
    <row r="138" spans="1:36" x14ac:dyDescent="0.45">
      <c r="A138" s="84">
        <v>136</v>
      </c>
      <c r="B138" s="57">
        <f>'6-اطلاعات کلیه محصولات - خدمات'!B138</f>
        <v>0</v>
      </c>
      <c r="C138" s="57">
        <f>'6-اطلاعات کلیه محصولات - خدمات'!D138</f>
        <v>0</v>
      </c>
      <c r="D138" s="19"/>
      <c r="E138" s="77"/>
      <c r="F138" s="77"/>
      <c r="G138" s="77"/>
      <c r="H138" s="57"/>
      <c r="I138" s="57"/>
      <c r="J138" s="57"/>
      <c r="K138" s="57"/>
      <c r="L138" s="57"/>
      <c r="M138" s="57">
        <f t="shared" si="27"/>
        <v>0</v>
      </c>
      <c r="N138" s="57" t="str">
        <f t="shared" si="28"/>
        <v>0</v>
      </c>
      <c r="O138" s="57" t="str">
        <f t="shared" si="29"/>
        <v>0</v>
      </c>
      <c r="P138" s="57" t="str">
        <f t="shared" si="30"/>
        <v>0</v>
      </c>
      <c r="Q138" s="57" t="str">
        <f t="shared" si="31"/>
        <v>0</v>
      </c>
      <c r="R138" s="57" t="str">
        <f t="shared" si="32"/>
        <v>0.2</v>
      </c>
      <c r="S138" s="86">
        <f t="shared" si="33"/>
        <v>0</v>
      </c>
      <c r="T138" s="57">
        <f t="shared" si="34"/>
        <v>0</v>
      </c>
      <c r="U138" s="57">
        <f t="shared" si="35"/>
        <v>0</v>
      </c>
      <c r="V138" s="57">
        <f t="shared" si="36"/>
        <v>0</v>
      </c>
      <c r="W138" s="57">
        <f t="shared" si="37"/>
        <v>0</v>
      </c>
      <c r="X138" s="34" t="str">
        <f>IF('6-اطلاعات کلیه محصولات - خدمات'!$N138="جدید",'6-اطلاعات کلیه محصولات - خدمات'!$B138,"")</f>
        <v/>
      </c>
      <c r="Y138" s="34" t="str">
        <f>IF('6-اطلاعات کلیه محصولات - خدمات'!$O138="دارد",'6-اطلاعات کلیه محصولات - خدمات'!$B138,"")</f>
        <v/>
      </c>
      <c r="AC138" s="34">
        <f>IF('6-اطلاعات کلیه محصولات - خدمات'!C138="دارد",'6-اطلاعات کلیه محصولات - خدمات'!Q138,0)</f>
        <v>0</v>
      </c>
      <c r="AD138" s="34">
        <f>1403-'5-اطلاعات کلیه پرسنل'!E138:E1135</f>
        <v>1403</v>
      </c>
      <c r="AF138" s="55">
        <f>IF('5-اطلاعات کلیه پرسنل'!H138=option!$C$15,IF('5-اطلاعات کلیه پرسنل'!L138="دارد",'5-اطلاعات کلیه پرسنل'!M138/12*'5-اطلاعات کلیه پرسنل'!I138,'5-اطلاعات کلیه پرسنل'!N138/2000*'5-اطلاعات کلیه پرسنل'!I138),0)+IF('5-اطلاعات کلیه پرسنل'!J138=option!$C$15,IF('5-اطلاعات کلیه پرسنل'!L138="دارد",'5-اطلاعات کلیه پرسنل'!M138/12*'5-اطلاعات کلیه پرسنل'!K138,'5-اطلاعات کلیه پرسنل'!N138/2000*'5-اطلاعات کلیه پرسنل'!K138),0)</f>
        <v>0</v>
      </c>
      <c r="AG138" s="55">
        <f>IF('5-اطلاعات کلیه پرسنل'!H138=option!$C$11,IF('5-اطلاعات کلیه پرسنل'!L138="دارد",'5-اطلاعات کلیه پرسنل'!M138*'5-اطلاعات کلیه پرسنل'!I138/12*40,'5-اطلاعات کلیه پرسنل'!I138*'5-اطلاعات کلیه پرسنل'!N138/52),0)+IF('5-اطلاعات کلیه پرسنل'!J138=option!$C$11,IF('5-اطلاعات کلیه پرسنل'!L138="دارد",'5-اطلاعات کلیه پرسنل'!M138*'5-اطلاعات کلیه پرسنل'!K138/12*40,'5-اطلاعات کلیه پرسنل'!K138*'5-اطلاعات کلیه پرسنل'!N138/52),0)</f>
        <v>0</v>
      </c>
      <c r="AH138" s="33">
        <f>IF('5-اطلاعات کلیه پرسنل'!P138="دکتری",1,IF('5-اطلاعات کلیه پرسنل'!P138="فوق لیسانس",0.8,IF('5-اطلاعات کلیه پرسنل'!P138="لیسانس",0.6,IF('5-اطلاعات کلیه پرسنل'!P138="فوق دیپلم",0.3,IF('5-اطلاعات کلیه پرسنل'!P138="",0,0.1)))))</f>
        <v>0</v>
      </c>
      <c r="AI138" s="81">
        <f>IF('5-اطلاعات کلیه پرسنل'!L138="دارد",'5-اطلاعات کلیه پرسنل'!M138/12,'5-اطلاعات کلیه پرسنل'!N138/2000)</f>
        <v>0</v>
      </c>
      <c r="AJ138" s="80">
        <f t="shared" si="26"/>
        <v>0</v>
      </c>
    </row>
    <row r="139" spans="1:36" x14ac:dyDescent="0.45">
      <c r="A139" s="84">
        <v>137</v>
      </c>
      <c r="B139" s="57">
        <f>'6-اطلاعات کلیه محصولات - خدمات'!B139</f>
        <v>0</v>
      </c>
      <c r="C139" s="57">
        <f>'6-اطلاعات کلیه محصولات - خدمات'!D139</f>
        <v>0</v>
      </c>
      <c r="D139" s="19"/>
      <c r="E139" s="77"/>
      <c r="F139" s="77"/>
      <c r="G139" s="77"/>
      <c r="H139" s="57"/>
      <c r="I139" s="57"/>
      <c r="J139" s="57"/>
      <c r="K139" s="57"/>
      <c r="L139" s="57"/>
      <c r="M139" s="57">
        <f t="shared" si="27"/>
        <v>0</v>
      </c>
      <c r="N139" s="57" t="str">
        <f t="shared" si="28"/>
        <v>0</v>
      </c>
      <c r="O139" s="57" t="str">
        <f t="shared" si="29"/>
        <v>0</v>
      </c>
      <c r="P139" s="57" t="str">
        <f t="shared" si="30"/>
        <v>0</v>
      </c>
      <c r="Q139" s="57" t="str">
        <f t="shared" si="31"/>
        <v>0</v>
      </c>
      <c r="R139" s="57" t="str">
        <f t="shared" si="32"/>
        <v>0.2</v>
      </c>
      <c r="S139" s="86">
        <f t="shared" si="33"/>
        <v>0</v>
      </c>
      <c r="T139" s="57">
        <f t="shared" si="34"/>
        <v>0</v>
      </c>
      <c r="U139" s="57">
        <f t="shared" si="35"/>
        <v>0</v>
      </c>
      <c r="V139" s="57">
        <f t="shared" si="36"/>
        <v>0</v>
      </c>
      <c r="W139" s="57">
        <f t="shared" si="37"/>
        <v>0</v>
      </c>
      <c r="X139" s="34" t="str">
        <f>IF('6-اطلاعات کلیه محصولات - خدمات'!$N139="جدید",'6-اطلاعات کلیه محصولات - خدمات'!$B139,"")</f>
        <v/>
      </c>
      <c r="Y139" s="34" t="str">
        <f>IF('6-اطلاعات کلیه محصولات - خدمات'!$O139="دارد",'6-اطلاعات کلیه محصولات - خدمات'!$B139,"")</f>
        <v/>
      </c>
      <c r="AC139" s="34">
        <f>IF('6-اطلاعات کلیه محصولات - خدمات'!C139="دارد",'6-اطلاعات کلیه محصولات - خدمات'!Q139,0)</f>
        <v>0</v>
      </c>
      <c r="AD139" s="34">
        <f>1403-'5-اطلاعات کلیه پرسنل'!E139:E1136</f>
        <v>1403</v>
      </c>
      <c r="AF139" s="55">
        <f>IF('5-اطلاعات کلیه پرسنل'!H139=option!$C$15,IF('5-اطلاعات کلیه پرسنل'!L139="دارد",'5-اطلاعات کلیه پرسنل'!M139/12*'5-اطلاعات کلیه پرسنل'!I139,'5-اطلاعات کلیه پرسنل'!N139/2000*'5-اطلاعات کلیه پرسنل'!I139),0)+IF('5-اطلاعات کلیه پرسنل'!J139=option!$C$15,IF('5-اطلاعات کلیه پرسنل'!L139="دارد",'5-اطلاعات کلیه پرسنل'!M139/12*'5-اطلاعات کلیه پرسنل'!K139,'5-اطلاعات کلیه پرسنل'!N139/2000*'5-اطلاعات کلیه پرسنل'!K139),0)</f>
        <v>0</v>
      </c>
      <c r="AG139" s="55">
        <f>IF('5-اطلاعات کلیه پرسنل'!H139=option!$C$11,IF('5-اطلاعات کلیه پرسنل'!L139="دارد",'5-اطلاعات کلیه پرسنل'!M139*'5-اطلاعات کلیه پرسنل'!I139/12*40,'5-اطلاعات کلیه پرسنل'!I139*'5-اطلاعات کلیه پرسنل'!N139/52),0)+IF('5-اطلاعات کلیه پرسنل'!J139=option!$C$11,IF('5-اطلاعات کلیه پرسنل'!L139="دارد",'5-اطلاعات کلیه پرسنل'!M139*'5-اطلاعات کلیه پرسنل'!K139/12*40,'5-اطلاعات کلیه پرسنل'!K139*'5-اطلاعات کلیه پرسنل'!N139/52),0)</f>
        <v>0</v>
      </c>
      <c r="AH139" s="33">
        <f>IF('5-اطلاعات کلیه پرسنل'!P139="دکتری",1,IF('5-اطلاعات کلیه پرسنل'!P139="فوق لیسانس",0.8,IF('5-اطلاعات کلیه پرسنل'!P139="لیسانس",0.6,IF('5-اطلاعات کلیه پرسنل'!P139="فوق دیپلم",0.3,IF('5-اطلاعات کلیه پرسنل'!P139="",0,0.1)))))</f>
        <v>0</v>
      </c>
      <c r="AI139" s="81">
        <f>IF('5-اطلاعات کلیه پرسنل'!L139="دارد",'5-اطلاعات کلیه پرسنل'!M139/12,'5-اطلاعات کلیه پرسنل'!N139/2000)</f>
        <v>0</v>
      </c>
      <c r="AJ139" s="80">
        <f t="shared" si="26"/>
        <v>0</v>
      </c>
    </row>
    <row r="140" spans="1:36" x14ac:dyDescent="0.45">
      <c r="A140" s="84">
        <v>138</v>
      </c>
      <c r="B140" s="57">
        <f>'6-اطلاعات کلیه محصولات - خدمات'!B140</f>
        <v>0</v>
      </c>
      <c r="C140" s="57">
        <f>'6-اطلاعات کلیه محصولات - خدمات'!D140</f>
        <v>0</v>
      </c>
      <c r="D140" s="19"/>
      <c r="E140" s="77"/>
      <c r="F140" s="77"/>
      <c r="G140" s="77"/>
      <c r="H140" s="57"/>
      <c r="I140" s="57"/>
      <c r="J140" s="57"/>
      <c r="K140" s="57"/>
      <c r="L140" s="57"/>
      <c r="M140" s="57">
        <f t="shared" si="27"/>
        <v>0</v>
      </c>
      <c r="N140" s="57" t="str">
        <f t="shared" si="28"/>
        <v>0</v>
      </c>
      <c r="O140" s="57" t="str">
        <f t="shared" si="29"/>
        <v>0</v>
      </c>
      <c r="P140" s="57" t="str">
        <f t="shared" si="30"/>
        <v>0</v>
      </c>
      <c r="Q140" s="57" t="str">
        <f t="shared" si="31"/>
        <v>0</v>
      </c>
      <c r="R140" s="57" t="str">
        <f t="shared" si="32"/>
        <v>0.2</v>
      </c>
      <c r="S140" s="86">
        <f t="shared" si="33"/>
        <v>0</v>
      </c>
      <c r="T140" s="57">
        <f t="shared" si="34"/>
        <v>0</v>
      </c>
      <c r="U140" s="57">
        <f t="shared" si="35"/>
        <v>0</v>
      </c>
      <c r="V140" s="57">
        <f t="shared" si="36"/>
        <v>0</v>
      </c>
      <c r="W140" s="57">
        <f t="shared" si="37"/>
        <v>0</v>
      </c>
      <c r="X140" s="34" t="str">
        <f>IF('6-اطلاعات کلیه محصولات - خدمات'!$N140="جدید",'6-اطلاعات کلیه محصولات - خدمات'!$B140,"")</f>
        <v/>
      </c>
      <c r="Y140" s="34" t="str">
        <f>IF('6-اطلاعات کلیه محصولات - خدمات'!$O140="دارد",'6-اطلاعات کلیه محصولات - خدمات'!$B140,"")</f>
        <v/>
      </c>
      <c r="AC140" s="34">
        <f>IF('6-اطلاعات کلیه محصولات - خدمات'!C140="دارد",'6-اطلاعات کلیه محصولات - خدمات'!Q140,0)</f>
        <v>0</v>
      </c>
      <c r="AD140" s="34">
        <f>1403-'5-اطلاعات کلیه پرسنل'!E140:E1137</f>
        <v>1403</v>
      </c>
      <c r="AF140" s="55">
        <f>IF('5-اطلاعات کلیه پرسنل'!H140=option!$C$15,IF('5-اطلاعات کلیه پرسنل'!L140="دارد",'5-اطلاعات کلیه پرسنل'!M140/12*'5-اطلاعات کلیه پرسنل'!I140,'5-اطلاعات کلیه پرسنل'!N140/2000*'5-اطلاعات کلیه پرسنل'!I140),0)+IF('5-اطلاعات کلیه پرسنل'!J140=option!$C$15,IF('5-اطلاعات کلیه پرسنل'!L140="دارد",'5-اطلاعات کلیه پرسنل'!M140/12*'5-اطلاعات کلیه پرسنل'!K140,'5-اطلاعات کلیه پرسنل'!N140/2000*'5-اطلاعات کلیه پرسنل'!K140),0)</f>
        <v>0</v>
      </c>
      <c r="AG140" s="55">
        <f>IF('5-اطلاعات کلیه پرسنل'!H140=option!$C$11,IF('5-اطلاعات کلیه پرسنل'!L140="دارد",'5-اطلاعات کلیه پرسنل'!M140*'5-اطلاعات کلیه پرسنل'!I140/12*40,'5-اطلاعات کلیه پرسنل'!I140*'5-اطلاعات کلیه پرسنل'!N140/52),0)+IF('5-اطلاعات کلیه پرسنل'!J140=option!$C$11,IF('5-اطلاعات کلیه پرسنل'!L140="دارد",'5-اطلاعات کلیه پرسنل'!M140*'5-اطلاعات کلیه پرسنل'!K140/12*40,'5-اطلاعات کلیه پرسنل'!K140*'5-اطلاعات کلیه پرسنل'!N140/52),0)</f>
        <v>0</v>
      </c>
      <c r="AH140" s="33">
        <f>IF('5-اطلاعات کلیه پرسنل'!P140="دکتری",1,IF('5-اطلاعات کلیه پرسنل'!P140="فوق لیسانس",0.8,IF('5-اطلاعات کلیه پرسنل'!P140="لیسانس",0.6,IF('5-اطلاعات کلیه پرسنل'!P140="فوق دیپلم",0.3,IF('5-اطلاعات کلیه پرسنل'!P140="",0,0.1)))))</f>
        <v>0</v>
      </c>
      <c r="AI140" s="81">
        <f>IF('5-اطلاعات کلیه پرسنل'!L140="دارد",'5-اطلاعات کلیه پرسنل'!M140/12,'5-اطلاعات کلیه پرسنل'!N140/2000)</f>
        <v>0</v>
      </c>
      <c r="AJ140" s="80">
        <f t="shared" si="26"/>
        <v>0</v>
      </c>
    </row>
    <row r="141" spans="1:36" x14ac:dyDescent="0.45">
      <c r="A141" s="84">
        <v>139</v>
      </c>
      <c r="B141" s="57">
        <f>'6-اطلاعات کلیه محصولات - خدمات'!B141</f>
        <v>0</v>
      </c>
      <c r="C141" s="57">
        <f>'6-اطلاعات کلیه محصولات - خدمات'!D141</f>
        <v>0</v>
      </c>
      <c r="D141" s="19"/>
      <c r="E141" s="77"/>
      <c r="F141" s="77"/>
      <c r="G141" s="77"/>
      <c r="H141" s="57"/>
      <c r="I141" s="57"/>
      <c r="J141" s="57"/>
      <c r="K141" s="57"/>
      <c r="L141" s="57"/>
      <c r="M141" s="57">
        <f t="shared" si="27"/>
        <v>0</v>
      </c>
      <c r="N141" s="57" t="str">
        <f t="shared" si="28"/>
        <v>0</v>
      </c>
      <c r="O141" s="57" t="str">
        <f t="shared" si="29"/>
        <v>0</v>
      </c>
      <c r="P141" s="57" t="str">
        <f t="shared" si="30"/>
        <v>0</v>
      </c>
      <c r="Q141" s="57" t="str">
        <f t="shared" si="31"/>
        <v>0</v>
      </c>
      <c r="R141" s="57" t="str">
        <f t="shared" si="32"/>
        <v>0.2</v>
      </c>
      <c r="S141" s="86">
        <f t="shared" si="33"/>
        <v>0</v>
      </c>
      <c r="T141" s="57">
        <f t="shared" si="34"/>
        <v>0</v>
      </c>
      <c r="U141" s="57">
        <f t="shared" si="35"/>
        <v>0</v>
      </c>
      <c r="V141" s="57">
        <f t="shared" si="36"/>
        <v>0</v>
      </c>
      <c r="W141" s="57">
        <f t="shared" si="37"/>
        <v>0</v>
      </c>
      <c r="X141" s="34" t="str">
        <f>IF('6-اطلاعات کلیه محصولات - خدمات'!$N141="جدید",'6-اطلاعات کلیه محصولات - خدمات'!$B141,"")</f>
        <v/>
      </c>
      <c r="Y141" s="34" t="str">
        <f>IF('6-اطلاعات کلیه محصولات - خدمات'!$O141="دارد",'6-اطلاعات کلیه محصولات - خدمات'!$B141,"")</f>
        <v/>
      </c>
      <c r="AC141" s="34">
        <f>IF('6-اطلاعات کلیه محصولات - خدمات'!C141="دارد",'6-اطلاعات کلیه محصولات - خدمات'!Q141,0)</f>
        <v>0</v>
      </c>
      <c r="AD141" s="34">
        <f>1403-'5-اطلاعات کلیه پرسنل'!E141:E1138</f>
        <v>1403</v>
      </c>
      <c r="AF141" s="55">
        <f>IF('5-اطلاعات کلیه پرسنل'!H141=option!$C$15,IF('5-اطلاعات کلیه پرسنل'!L141="دارد",'5-اطلاعات کلیه پرسنل'!M141/12*'5-اطلاعات کلیه پرسنل'!I141,'5-اطلاعات کلیه پرسنل'!N141/2000*'5-اطلاعات کلیه پرسنل'!I141),0)+IF('5-اطلاعات کلیه پرسنل'!J141=option!$C$15,IF('5-اطلاعات کلیه پرسنل'!L141="دارد",'5-اطلاعات کلیه پرسنل'!M141/12*'5-اطلاعات کلیه پرسنل'!K141,'5-اطلاعات کلیه پرسنل'!N141/2000*'5-اطلاعات کلیه پرسنل'!K141),0)</f>
        <v>0</v>
      </c>
      <c r="AG141" s="55">
        <f>IF('5-اطلاعات کلیه پرسنل'!H141=option!$C$11,IF('5-اطلاعات کلیه پرسنل'!L141="دارد",'5-اطلاعات کلیه پرسنل'!M141*'5-اطلاعات کلیه پرسنل'!I141/12*40,'5-اطلاعات کلیه پرسنل'!I141*'5-اطلاعات کلیه پرسنل'!N141/52),0)+IF('5-اطلاعات کلیه پرسنل'!J141=option!$C$11,IF('5-اطلاعات کلیه پرسنل'!L141="دارد",'5-اطلاعات کلیه پرسنل'!M141*'5-اطلاعات کلیه پرسنل'!K141/12*40,'5-اطلاعات کلیه پرسنل'!K141*'5-اطلاعات کلیه پرسنل'!N141/52),0)</f>
        <v>0</v>
      </c>
      <c r="AH141" s="33">
        <f>IF('5-اطلاعات کلیه پرسنل'!P141="دکتری",1,IF('5-اطلاعات کلیه پرسنل'!P141="فوق لیسانس",0.8,IF('5-اطلاعات کلیه پرسنل'!P141="لیسانس",0.6,IF('5-اطلاعات کلیه پرسنل'!P141="فوق دیپلم",0.3,IF('5-اطلاعات کلیه پرسنل'!P141="",0,0.1)))))</f>
        <v>0</v>
      </c>
      <c r="AI141" s="81">
        <f>IF('5-اطلاعات کلیه پرسنل'!L141="دارد",'5-اطلاعات کلیه پرسنل'!M141/12,'5-اطلاعات کلیه پرسنل'!N141/2000)</f>
        <v>0</v>
      </c>
      <c r="AJ141" s="80">
        <f t="shared" si="26"/>
        <v>0</v>
      </c>
    </row>
    <row r="142" spans="1:36" x14ac:dyDescent="0.45">
      <c r="A142" s="84">
        <v>140</v>
      </c>
      <c r="B142" s="57">
        <f>'6-اطلاعات کلیه محصولات - خدمات'!B142</f>
        <v>0</v>
      </c>
      <c r="C142" s="57">
        <f>'6-اطلاعات کلیه محصولات - خدمات'!D142</f>
        <v>0</v>
      </c>
      <c r="D142" s="19"/>
      <c r="E142" s="77"/>
      <c r="F142" s="77"/>
      <c r="G142" s="77"/>
      <c r="H142" s="57"/>
      <c r="I142" s="57"/>
      <c r="J142" s="57"/>
      <c r="K142" s="57"/>
      <c r="L142" s="57"/>
      <c r="M142" s="57">
        <f t="shared" si="27"/>
        <v>0</v>
      </c>
      <c r="N142" s="57" t="str">
        <f t="shared" si="28"/>
        <v>0</v>
      </c>
      <c r="O142" s="57" t="str">
        <f t="shared" si="29"/>
        <v>0</v>
      </c>
      <c r="P142" s="57" t="str">
        <f t="shared" si="30"/>
        <v>0</v>
      </c>
      <c r="Q142" s="57" t="str">
        <f t="shared" si="31"/>
        <v>0</v>
      </c>
      <c r="R142" s="57" t="str">
        <f t="shared" si="32"/>
        <v>0.2</v>
      </c>
      <c r="S142" s="86">
        <f t="shared" si="33"/>
        <v>0</v>
      </c>
      <c r="T142" s="57">
        <f t="shared" si="34"/>
        <v>0</v>
      </c>
      <c r="U142" s="57">
        <f t="shared" si="35"/>
        <v>0</v>
      </c>
      <c r="V142" s="57">
        <f t="shared" si="36"/>
        <v>0</v>
      </c>
      <c r="W142" s="57">
        <f t="shared" si="37"/>
        <v>0</v>
      </c>
      <c r="X142" s="34" t="str">
        <f>IF('6-اطلاعات کلیه محصولات - خدمات'!$N142="جدید",'6-اطلاعات کلیه محصولات - خدمات'!$B142,"")</f>
        <v/>
      </c>
      <c r="Y142" s="34" t="str">
        <f>IF('6-اطلاعات کلیه محصولات - خدمات'!$O142="دارد",'6-اطلاعات کلیه محصولات - خدمات'!$B142,"")</f>
        <v/>
      </c>
      <c r="AC142" s="34">
        <f>IF('6-اطلاعات کلیه محصولات - خدمات'!C142="دارد",'6-اطلاعات کلیه محصولات - خدمات'!Q142,0)</f>
        <v>0</v>
      </c>
      <c r="AD142" s="34">
        <f>1403-'5-اطلاعات کلیه پرسنل'!E142:E1139</f>
        <v>1403</v>
      </c>
      <c r="AF142" s="55">
        <f>IF('5-اطلاعات کلیه پرسنل'!H142=option!$C$15,IF('5-اطلاعات کلیه پرسنل'!L142="دارد",'5-اطلاعات کلیه پرسنل'!M142/12*'5-اطلاعات کلیه پرسنل'!I142,'5-اطلاعات کلیه پرسنل'!N142/2000*'5-اطلاعات کلیه پرسنل'!I142),0)+IF('5-اطلاعات کلیه پرسنل'!J142=option!$C$15,IF('5-اطلاعات کلیه پرسنل'!L142="دارد",'5-اطلاعات کلیه پرسنل'!M142/12*'5-اطلاعات کلیه پرسنل'!K142,'5-اطلاعات کلیه پرسنل'!N142/2000*'5-اطلاعات کلیه پرسنل'!K142),0)</f>
        <v>0</v>
      </c>
      <c r="AG142" s="55">
        <f>IF('5-اطلاعات کلیه پرسنل'!H142=option!$C$11,IF('5-اطلاعات کلیه پرسنل'!L142="دارد",'5-اطلاعات کلیه پرسنل'!M142*'5-اطلاعات کلیه پرسنل'!I142/12*40,'5-اطلاعات کلیه پرسنل'!I142*'5-اطلاعات کلیه پرسنل'!N142/52),0)+IF('5-اطلاعات کلیه پرسنل'!J142=option!$C$11,IF('5-اطلاعات کلیه پرسنل'!L142="دارد",'5-اطلاعات کلیه پرسنل'!M142*'5-اطلاعات کلیه پرسنل'!K142/12*40,'5-اطلاعات کلیه پرسنل'!K142*'5-اطلاعات کلیه پرسنل'!N142/52),0)</f>
        <v>0</v>
      </c>
      <c r="AH142" s="33">
        <f>IF('5-اطلاعات کلیه پرسنل'!P142="دکتری",1,IF('5-اطلاعات کلیه پرسنل'!P142="فوق لیسانس",0.8,IF('5-اطلاعات کلیه پرسنل'!P142="لیسانس",0.6,IF('5-اطلاعات کلیه پرسنل'!P142="فوق دیپلم",0.3,IF('5-اطلاعات کلیه پرسنل'!P142="",0,0.1)))))</f>
        <v>0</v>
      </c>
      <c r="AI142" s="81">
        <f>IF('5-اطلاعات کلیه پرسنل'!L142="دارد",'5-اطلاعات کلیه پرسنل'!M142/12,'5-اطلاعات کلیه پرسنل'!N142/2000)</f>
        <v>0</v>
      </c>
      <c r="AJ142" s="80">
        <f t="shared" si="26"/>
        <v>0</v>
      </c>
    </row>
    <row r="143" spans="1:36" x14ac:dyDescent="0.45">
      <c r="A143" s="84">
        <v>141</v>
      </c>
      <c r="B143" s="57">
        <f>'6-اطلاعات کلیه محصولات - خدمات'!B143</f>
        <v>0</v>
      </c>
      <c r="C143" s="57">
        <f>'6-اطلاعات کلیه محصولات - خدمات'!D143</f>
        <v>0</v>
      </c>
      <c r="D143" s="19"/>
      <c r="E143" s="77"/>
      <c r="F143" s="77"/>
      <c r="G143" s="77"/>
      <c r="H143" s="57"/>
      <c r="I143" s="57"/>
      <c r="J143" s="57"/>
      <c r="K143" s="57"/>
      <c r="L143" s="57"/>
      <c r="M143" s="57">
        <f t="shared" si="27"/>
        <v>0</v>
      </c>
      <c r="N143" s="57" t="str">
        <f t="shared" si="28"/>
        <v>0</v>
      </c>
      <c r="O143" s="57" t="str">
        <f t="shared" si="29"/>
        <v>0</v>
      </c>
      <c r="P143" s="57" t="str">
        <f t="shared" si="30"/>
        <v>0</v>
      </c>
      <c r="Q143" s="57" t="str">
        <f t="shared" si="31"/>
        <v>0</v>
      </c>
      <c r="R143" s="57" t="str">
        <f t="shared" si="32"/>
        <v>0.2</v>
      </c>
      <c r="S143" s="86">
        <f t="shared" si="33"/>
        <v>0</v>
      </c>
      <c r="T143" s="57">
        <f t="shared" si="34"/>
        <v>0</v>
      </c>
      <c r="U143" s="57">
        <f t="shared" si="35"/>
        <v>0</v>
      </c>
      <c r="V143" s="57">
        <f t="shared" si="36"/>
        <v>0</v>
      </c>
      <c r="W143" s="57">
        <f t="shared" si="37"/>
        <v>0</v>
      </c>
      <c r="X143" s="34" t="str">
        <f>IF('6-اطلاعات کلیه محصولات - خدمات'!$N143="جدید",'6-اطلاعات کلیه محصولات - خدمات'!$B143,"")</f>
        <v/>
      </c>
      <c r="Y143" s="34" t="str">
        <f>IF('6-اطلاعات کلیه محصولات - خدمات'!$O143="دارد",'6-اطلاعات کلیه محصولات - خدمات'!$B143,"")</f>
        <v/>
      </c>
      <c r="AC143" s="34">
        <f>IF('6-اطلاعات کلیه محصولات - خدمات'!C143="دارد",'6-اطلاعات کلیه محصولات - خدمات'!Q143,0)</f>
        <v>0</v>
      </c>
      <c r="AD143" s="34">
        <f>1403-'5-اطلاعات کلیه پرسنل'!E143:E1140</f>
        <v>1403</v>
      </c>
      <c r="AF143" s="55">
        <f>IF('5-اطلاعات کلیه پرسنل'!H143=option!$C$15,IF('5-اطلاعات کلیه پرسنل'!L143="دارد",'5-اطلاعات کلیه پرسنل'!M143/12*'5-اطلاعات کلیه پرسنل'!I143,'5-اطلاعات کلیه پرسنل'!N143/2000*'5-اطلاعات کلیه پرسنل'!I143),0)+IF('5-اطلاعات کلیه پرسنل'!J143=option!$C$15,IF('5-اطلاعات کلیه پرسنل'!L143="دارد",'5-اطلاعات کلیه پرسنل'!M143/12*'5-اطلاعات کلیه پرسنل'!K143,'5-اطلاعات کلیه پرسنل'!N143/2000*'5-اطلاعات کلیه پرسنل'!K143),0)</f>
        <v>0</v>
      </c>
      <c r="AG143" s="55">
        <f>IF('5-اطلاعات کلیه پرسنل'!H143=option!$C$11,IF('5-اطلاعات کلیه پرسنل'!L143="دارد",'5-اطلاعات کلیه پرسنل'!M143*'5-اطلاعات کلیه پرسنل'!I143/12*40,'5-اطلاعات کلیه پرسنل'!I143*'5-اطلاعات کلیه پرسنل'!N143/52),0)+IF('5-اطلاعات کلیه پرسنل'!J143=option!$C$11,IF('5-اطلاعات کلیه پرسنل'!L143="دارد",'5-اطلاعات کلیه پرسنل'!M143*'5-اطلاعات کلیه پرسنل'!K143/12*40,'5-اطلاعات کلیه پرسنل'!K143*'5-اطلاعات کلیه پرسنل'!N143/52),0)</f>
        <v>0</v>
      </c>
      <c r="AH143" s="33">
        <f>IF('5-اطلاعات کلیه پرسنل'!P143="دکتری",1,IF('5-اطلاعات کلیه پرسنل'!P143="فوق لیسانس",0.8,IF('5-اطلاعات کلیه پرسنل'!P143="لیسانس",0.6,IF('5-اطلاعات کلیه پرسنل'!P143="فوق دیپلم",0.3,IF('5-اطلاعات کلیه پرسنل'!P143="",0,0.1)))))</f>
        <v>0</v>
      </c>
      <c r="AI143" s="81">
        <f>IF('5-اطلاعات کلیه پرسنل'!L143="دارد",'5-اطلاعات کلیه پرسنل'!M143/12,'5-اطلاعات کلیه پرسنل'!N143/2000)</f>
        <v>0</v>
      </c>
      <c r="AJ143" s="80">
        <f t="shared" si="26"/>
        <v>0</v>
      </c>
    </row>
    <row r="144" spans="1:36" x14ac:dyDescent="0.45">
      <c r="A144" s="84">
        <v>142</v>
      </c>
      <c r="B144" s="57">
        <f>'6-اطلاعات کلیه محصولات - خدمات'!B144</f>
        <v>0</v>
      </c>
      <c r="C144" s="57">
        <f>'6-اطلاعات کلیه محصولات - خدمات'!D144</f>
        <v>0</v>
      </c>
      <c r="D144" s="19"/>
      <c r="E144" s="77"/>
      <c r="F144" s="77"/>
      <c r="G144" s="77"/>
      <c r="H144" s="57"/>
      <c r="I144" s="57"/>
      <c r="J144" s="57"/>
      <c r="K144" s="57"/>
      <c r="L144" s="57"/>
      <c r="M144" s="57">
        <f t="shared" si="27"/>
        <v>0</v>
      </c>
      <c r="N144" s="57" t="str">
        <f t="shared" si="28"/>
        <v>0</v>
      </c>
      <c r="O144" s="57" t="str">
        <f t="shared" si="29"/>
        <v>0</v>
      </c>
      <c r="P144" s="57" t="str">
        <f t="shared" si="30"/>
        <v>0</v>
      </c>
      <c r="Q144" s="57" t="str">
        <f t="shared" si="31"/>
        <v>0</v>
      </c>
      <c r="R144" s="57" t="str">
        <f t="shared" si="32"/>
        <v>0.2</v>
      </c>
      <c r="S144" s="86">
        <f t="shared" si="33"/>
        <v>0</v>
      </c>
      <c r="T144" s="57">
        <f t="shared" si="34"/>
        <v>0</v>
      </c>
      <c r="U144" s="57">
        <f t="shared" si="35"/>
        <v>0</v>
      </c>
      <c r="V144" s="57">
        <f t="shared" si="36"/>
        <v>0</v>
      </c>
      <c r="W144" s="57">
        <f t="shared" si="37"/>
        <v>0</v>
      </c>
      <c r="X144" s="34" t="str">
        <f>IF('6-اطلاعات کلیه محصولات - خدمات'!$N144="جدید",'6-اطلاعات کلیه محصولات - خدمات'!$B144,"")</f>
        <v/>
      </c>
      <c r="Y144" s="34" t="str">
        <f>IF('6-اطلاعات کلیه محصولات - خدمات'!$O144="دارد",'6-اطلاعات کلیه محصولات - خدمات'!$B144,"")</f>
        <v/>
      </c>
      <c r="AC144" s="34">
        <f>IF('6-اطلاعات کلیه محصولات - خدمات'!C144="دارد",'6-اطلاعات کلیه محصولات - خدمات'!Q144,0)</f>
        <v>0</v>
      </c>
      <c r="AD144" s="34">
        <f>1403-'5-اطلاعات کلیه پرسنل'!E144:E1141</f>
        <v>1403</v>
      </c>
      <c r="AF144" s="55">
        <f>IF('5-اطلاعات کلیه پرسنل'!H144=option!$C$15,IF('5-اطلاعات کلیه پرسنل'!L144="دارد",'5-اطلاعات کلیه پرسنل'!M144/12*'5-اطلاعات کلیه پرسنل'!I144,'5-اطلاعات کلیه پرسنل'!N144/2000*'5-اطلاعات کلیه پرسنل'!I144),0)+IF('5-اطلاعات کلیه پرسنل'!J144=option!$C$15,IF('5-اطلاعات کلیه پرسنل'!L144="دارد",'5-اطلاعات کلیه پرسنل'!M144/12*'5-اطلاعات کلیه پرسنل'!K144,'5-اطلاعات کلیه پرسنل'!N144/2000*'5-اطلاعات کلیه پرسنل'!K144),0)</f>
        <v>0</v>
      </c>
      <c r="AG144" s="55">
        <f>IF('5-اطلاعات کلیه پرسنل'!H144=option!$C$11,IF('5-اطلاعات کلیه پرسنل'!L144="دارد",'5-اطلاعات کلیه پرسنل'!M144*'5-اطلاعات کلیه پرسنل'!I144/12*40,'5-اطلاعات کلیه پرسنل'!I144*'5-اطلاعات کلیه پرسنل'!N144/52),0)+IF('5-اطلاعات کلیه پرسنل'!J144=option!$C$11,IF('5-اطلاعات کلیه پرسنل'!L144="دارد",'5-اطلاعات کلیه پرسنل'!M144*'5-اطلاعات کلیه پرسنل'!K144/12*40,'5-اطلاعات کلیه پرسنل'!K144*'5-اطلاعات کلیه پرسنل'!N144/52),0)</f>
        <v>0</v>
      </c>
      <c r="AH144" s="33">
        <f>IF('5-اطلاعات کلیه پرسنل'!P144="دکتری",1,IF('5-اطلاعات کلیه پرسنل'!P144="فوق لیسانس",0.8,IF('5-اطلاعات کلیه پرسنل'!P144="لیسانس",0.6,IF('5-اطلاعات کلیه پرسنل'!P144="فوق دیپلم",0.3,IF('5-اطلاعات کلیه پرسنل'!P144="",0,0.1)))))</f>
        <v>0</v>
      </c>
      <c r="AI144" s="81">
        <f>IF('5-اطلاعات کلیه پرسنل'!L144="دارد",'5-اطلاعات کلیه پرسنل'!M144/12,'5-اطلاعات کلیه پرسنل'!N144/2000)</f>
        <v>0</v>
      </c>
      <c r="AJ144" s="80">
        <f t="shared" si="26"/>
        <v>0</v>
      </c>
    </row>
    <row r="145" spans="1:36" x14ac:dyDescent="0.45">
      <c r="A145" s="84">
        <v>143</v>
      </c>
      <c r="B145" s="57">
        <f>'6-اطلاعات کلیه محصولات - خدمات'!B145</f>
        <v>0</v>
      </c>
      <c r="C145" s="57">
        <f>'6-اطلاعات کلیه محصولات - خدمات'!D145</f>
        <v>0</v>
      </c>
      <c r="D145" s="19"/>
      <c r="E145" s="77"/>
      <c r="F145" s="77"/>
      <c r="G145" s="77"/>
      <c r="H145" s="57"/>
      <c r="I145" s="57"/>
      <c r="J145" s="57"/>
      <c r="K145" s="57"/>
      <c r="L145" s="57"/>
      <c r="M145" s="57">
        <f t="shared" si="27"/>
        <v>0</v>
      </c>
      <c r="N145" s="57" t="str">
        <f t="shared" si="28"/>
        <v>0</v>
      </c>
      <c r="O145" s="57" t="str">
        <f t="shared" si="29"/>
        <v>0</v>
      </c>
      <c r="P145" s="57" t="str">
        <f t="shared" si="30"/>
        <v>0</v>
      </c>
      <c r="Q145" s="57" t="str">
        <f t="shared" si="31"/>
        <v>0</v>
      </c>
      <c r="R145" s="57" t="str">
        <f t="shared" si="32"/>
        <v>0.2</v>
      </c>
      <c r="S145" s="86">
        <f t="shared" si="33"/>
        <v>0</v>
      </c>
      <c r="T145" s="57">
        <f t="shared" si="34"/>
        <v>0</v>
      </c>
      <c r="U145" s="57">
        <f t="shared" si="35"/>
        <v>0</v>
      </c>
      <c r="V145" s="57">
        <f t="shared" si="36"/>
        <v>0</v>
      </c>
      <c r="W145" s="57">
        <f t="shared" si="37"/>
        <v>0</v>
      </c>
      <c r="X145" s="34" t="str">
        <f>IF('6-اطلاعات کلیه محصولات - خدمات'!$N145="جدید",'6-اطلاعات کلیه محصولات - خدمات'!$B145,"")</f>
        <v/>
      </c>
      <c r="Y145" s="34" t="str">
        <f>IF('6-اطلاعات کلیه محصولات - خدمات'!$O145="دارد",'6-اطلاعات کلیه محصولات - خدمات'!$B145,"")</f>
        <v/>
      </c>
      <c r="AC145" s="34">
        <f>IF('6-اطلاعات کلیه محصولات - خدمات'!C145="دارد",'6-اطلاعات کلیه محصولات - خدمات'!Q145,0)</f>
        <v>0</v>
      </c>
      <c r="AD145" s="34">
        <f>1403-'5-اطلاعات کلیه پرسنل'!E145:E1142</f>
        <v>1403</v>
      </c>
      <c r="AF145" s="55">
        <f>IF('5-اطلاعات کلیه پرسنل'!H145=option!$C$15,IF('5-اطلاعات کلیه پرسنل'!L145="دارد",'5-اطلاعات کلیه پرسنل'!M145/12*'5-اطلاعات کلیه پرسنل'!I145,'5-اطلاعات کلیه پرسنل'!N145/2000*'5-اطلاعات کلیه پرسنل'!I145),0)+IF('5-اطلاعات کلیه پرسنل'!J145=option!$C$15,IF('5-اطلاعات کلیه پرسنل'!L145="دارد",'5-اطلاعات کلیه پرسنل'!M145/12*'5-اطلاعات کلیه پرسنل'!K145,'5-اطلاعات کلیه پرسنل'!N145/2000*'5-اطلاعات کلیه پرسنل'!K145),0)</f>
        <v>0</v>
      </c>
      <c r="AG145" s="55">
        <f>IF('5-اطلاعات کلیه پرسنل'!H145=option!$C$11,IF('5-اطلاعات کلیه پرسنل'!L145="دارد",'5-اطلاعات کلیه پرسنل'!M145*'5-اطلاعات کلیه پرسنل'!I145/12*40,'5-اطلاعات کلیه پرسنل'!I145*'5-اطلاعات کلیه پرسنل'!N145/52),0)+IF('5-اطلاعات کلیه پرسنل'!J145=option!$C$11,IF('5-اطلاعات کلیه پرسنل'!L145="دارد",'5-اطلاعات کلیه پرسنل'!M145*'5-اطلاعات کلیه پرسنل'!K145/12*40,'5-اطلاعات کلیه پرسنل'!K145*'5-اطلاعات کلیه پرسنل'!N145/52),0)</f>
        <v>0</v>
      </c>
      <c r="AH145" s="33">
        <f>IF('5-اطلاعات کلیه پرسنل'!P145="دکتری",1,IF('5-اطلاعات کلیه پرسنل'!P145="فوق لیسانس",0.8,IF('5-اطلاعات کلیه پرسنل'!P145="لیسانس",0.6,IF('5-اطلاعات کلیه پرسنل'!P145="فوق دیپلم",0.3,IF('5-اطلاعات کلیه پرسنل'!P145="",0,0.1)))))</f>
        <v>0</v>
      </c>
      <c r="AI145" s="81">
        <f>IF('5-اطلاعات کلیه پرسنل'!L145="دارد",'5-اطلاعات کلیه پرسنل'!M145/12,'5-اطلاعات کلیه پرسنل'!N145/2000)</f>
        <v>0</v>
      </c>
      <c r="AJ145" s="80">
        <f t="shared" si="26"/>
        <v>0</v>
      </c>
    </row>
    <row r="146" spans="1:36" x14ac:dyDescent="0.45">
      <c r="A146" s="84">
        <v>144</v>
      </c>
      <c r="B146" s="57">
        <f>'6-اطلاعات کلیه محصولات - خدمات'!B146</f>
        <v>0</v>
      </c>
      <c r="C146" s="57">
        <f>'6-اطلاعات کلیه محصولات - خدمات'!D146</f>
        <v>0</v>
      </c>
      <c r="D146" s="19"/>
      <c r="E146" s="77"/>
      <c r="F146" s="77"/>
      <c r="G146" s="77"/>
      <c r="H146" s="57"/>
      <c r="I146" s="57"/>
      <c r="J146" s="57"/>
      <c r="K146" s="57"/>
      <c r="L146" s="57"/>
      <c r="M146" s="57">
        <f t="shared" si="27"/>
        <v>0</v>
      </c>
      <c r="N146" s="57" t="str">
        <f t="shared" si="28"/>
        <v>0</v>
      </c>
      <c r="O146" s="57" t="str">
        <f t="shared" si="29"/>
        <v>0</v>
      </c>
      <c r="P146" s="57" t="str">
        <f t="shared" si="30"/>
        <v>0</v>
      </c>
      <c r="Q146" s="57" t="str">
        <f t="shared" si="31"/>
        <v>0</v>
      </c>
      <c r="R146" s="57" t="str">
        <f t="shared" si="32"/>
        <v>0.2</v>
      </c>
      <c r="S146" s="86">
        <f t="shared" si="33"/>
        <v>0</v>
      </c>
      <c r="T146" s="57">
        <f t="shared" si="34"/>
        <v>0</v>
      </c>
      <c r="U146" s="57">
        <f t="shared" si="35"/>
        <v>0</v>
      </c>
      <c r="V146" s="57">
        <f t="shared" si="36"/>
        <v>0</v>
      </c>
      <c r="W146" s="57">
        <f t="shared" si="37"/>
        <v>0</v>
      </c>
      <c r="X146" s="34" t="str">
        <f>IF('6-اطلاعات کلیه محصولات - خدمات'!$N146="جدید",'6-اطلاعات کلیه محصولات - خدمات'!$B146,"")</f>
        <v/>
      </c>
      <c r="Y146" s="34" t="str">
        <f>IF('6-اطلاعات کلیه محصولات - خدمات'!$O146="دارد",'6-اطلاعات کلیه محصولات - خدمات'!$B146,"")</f>
        <v/>
      </c>
      <c r="AC146" s="34">
        <f>IF('6-اطلاعات کلیه محصولات - خدمات'!C146="دارد",'6-اطلاعات کلیه محصولات - خدمات'!Q146,0)</f>
        <v>0</v>
      </c>
      <c r="AD146" s="34">
        <f>1403-'5-اطلاعات کلیه پرسنل'!E146:E1143</f>
        <v>1403</v>
      </c>
      <c r="AF146" s="55">
        <f>IF('5-اطلاعات کلیه پرسنل'!H146=option!$C$15,IF('5-اطلاعات کلیه پرسنل'!L146="دارد",'5-اطلاعات کلیه پرسنل'!M146/12*'5-اطلاعات کلیه پرسنل'!I146,'5-اطلاعات کلیه پرسنل'!N146/2000*'5-اطلاعات کلیه پرسنل'!I146),0)+IF('5-اطلاعات کلیه پرسنل'!J146=option!$C$15,IF('5-اطلاعات کلیه پرسنل'!L146="دارد",'5-اطلاعات کلیه پرسنل'!M146/12*'5-اطلاعات کلیه پرسنل'!K146,'5-اطلاعات کلیه پرسنل'!N146/2000*'5-اطلاعات کلیه پرسنل'!K146),0)</f>
        <v>0</v>
      </c>
      <c r="AG146" s="55">
        <f>IF('5-اطلاعات کلیه پرسنل'!H146=option!$C$11,IF('5-اطلاعات کلیه پرسنل'!L146="دارد",'5-اطلاعات کلیه پرسنل'!M146*'5-اطلاعات کلیه پرسنل'!I146/12*40,'5-اطلاعات کلیه پرسنل'!I146*'5-اطلاعات کلیه پرسنل'!N146/52),0)+IF('5-اطلاعات کلیه پرسنل'!J146=option!$C$11,IF('5-اطلاعات کلیه پرسنل'!L146="دارد",'5-اطلاعات کلیه پرسنل'!M146*'5-اطلاعات کلیه پرسنل'!K146/12*40,'5-اطلاعات کلیه پرسنل'!K146*'5-اطلاعات کلیه پرسنل'!N146/52),0)</f>
        <v>0</v>
      </c>
      <c r="AH146" s="33">
        <f>IF('5-اطلاعات کلیه پرسنل'!P146="دکتری",1,IF('5-اطلاعات کلیه پرسنل'!P146="فوق لیسانس",0.8,IF('5-اطلاعات کلیه پرسنل'!P146="لیسانس",0.6,IF('5-اطلاعات کلیه پرسنل'!P146="فوق دیپلم",0.3,IF('5-اطلاعات کلیه پرسنل'!P146="",0,0.1)))))</f>
        <v>0</v>
      </c>
      <c r="AI146" s="81">
        <f>IF('5-اطلاعات کلیه پرسنل'!L146="دارد",'5-اطلاعات کلیه پرسنل'!M146/12,'5-اطلاعات کلیه پرسنل'!N146/2000)</f>
        <v>0</v>
      </c>
      <c r="AJ146" s="80">
        <f t="shared" si="26"/>
        <v>0</v>
      </c>
    </row>
    <row r="147" spans="1:36" x14ac:dyDescent="0.45">
      <c r="A147" s="84">
        <v>145</v>
      </c>
      <c r="B147" s="57">
        <f>'6-اطلاعات کلیه محصولات - خدمات'!B147</f>
        <v>0</v>
      </c>
      <c r="C147" s="57">
        <f>'6-اطلاعات کلیه محصولات - خدمات'!D147</f>
        <v>0</v>
      </c>
      <c r="D147" s="19"/>
      <c r="E147" s="77"/>
      <c r="F147" s="77"/>
      <c r="G147" s="77"/>
      <c r="H147" s="57"/>
      <c r="I147" s="57"/>
      <c r="J147" s="57"/>
      <c r="K147" s="57"/>
      <c r="L147" s="57"/>
      <c r="M147" s="57">
        <f t="shared" si="27"/>
        <v>0</v>
      </c>
      <c r="N147" s="57" t="str">
        <f t="shared" si="28"/>
        <v>0</v>
      </c>
      <c r="O147" s="57" t="str">
        <f t="shared" si="29"/>
        <v>0</v>
      </c>
      <c r="P147" s="57" t="str">
        <f t="shared" si="30"/>
        <v>0</v>
      </c>
      <c r="Q147" s="57" t="str">
        <f t="shared" si="31"/>
        <v>0</v>
      </c>
      <c r="R147" s="57" t="str">
        <f t="shared" si="32"/>
        <v>0.2</v>
      </c>
      <c r="S147" s="86">
        <f t="shared" si="33"/>
        <v>0</v>
      </c>
      <c r="T147" s="57">
        <f t="shared" si="34"/>
        <v>0</v>
      </c>
      <c r="U147" s="57">
        <f t="shared" si="35"/>
        <v>0</v>
      </c>
      <c r="V147" s="57">
        <f t="shared" si="36"/>
        <v>0</v>
      </c>
      <c r="W147" s="57">
        <f t="shared" si="37"/>
        <v>0</v>
      </c>
      <c r="X147" s="34" t="str">
        <f>IF('6-اطلاعات کلیه محصولات - خدمات'!$N147="جدید",'6-اطلاعات کلیه محصولات - خدمات'!$B147,"")</f>
        <v/>
      </c>
      <c r="Y147" s="34" t="str">
        <f>IF('6-اطلاعات کلیه محصولات - خدمات'!$O147="دارد",'6-اطلاعات کلیه محصولات - خدمات'!$B147,"")</f>
        <v/>
      </c>
      <c r="AC147" s="34">
        <f>IF('6-اطلاعات کلیه محصولات - خدمات'!C147="دارد",'6-اطلاعات کلیه محصولات - خدمات'!Q147,0)</f>
        <v>0</v>
      </c>
      <c r="AD147" s="34">
        <f>1403-'5-اطلاعات کلیه پرسنل'!E147:E1144</f>
        <v>1403</v>
      </c>
      <c r="AF147" s="55">
        <f>IF('5-اطلاعات کلیه پرسنل'!H147=option!$C$15,IF('5-اطلاعات کلیه پرسنل'!L147="دارد",'5-اطلاعات کلیه پرسنل'!M147/12*'5-اطلاعات کلیه پرسنل'!I147,'5-اطلاعات کلیه پرسنل'!N147/2000*'5-اطلاعات کلیه پرسنل'!I147),0)+IF('5-اطلاعات کلیه پرسنل'!J147=option!$C$15,IF('5-اطلاعات کلیه پرسنل'!L147="دارد",'5-اطلاعات کلیه پرسنل'!M147/12*'5-اطلاعات کلیه پرسنل'!K147,'5-اطلاعات کلیه پرسنل'!N147/2000*'5-اطلاعات کلیه پرسنل'!K147),0)</f>
        <v>0</v>
      </c>
      <c r="AG147" s="55">
        <f>IF('5-اطلاعات کلیه پرسنل'!H147=option!$C$11,IF('5-اطلاعات کلیه پرسنل'!L147="دارد",'5-اطلاعات کلیه پرسنل'!M147*'5-اطلاعات کلیه پرسنل'!I147/12*40,'5-اطلاعات کلیه پرسنل'!I147*'5-اطلاعات کلیه پرسنل'!N147/52),0)+IF('5-اطلاعات کلیه پرسنل'!J147=option!$C$11,IF('5-اطلاعات کلیه پرسنل'!L147="دارد",'5-اطلاعات کلیه پرسنل'!M147*'5-اطلاعات کلیه پرسنل'!K147/12*40,'5-اطلاعات کلیه پرسنل'!K147*'5-اطلاعات کلیه پرسنل'!N147/52),0)</f>
        <v>0</v>
      </c>
      <c r="AH147" s="33">
        <f>IF('5-اطلاعات کلیه پرسنل'!P147="دکتری",1,IF('5-اطلاعات کلیه پرسنل'!P147="فوق لیسانس",0.8,IF('5-اطلاعات کلیه پرسنل'!P147="لیسانس",0.6,IF('5-اطلاعات کلیه پرسنل'!P147="فوق دیپلم",0.3,IF('5-اطلاعات کلیه پرسنل'!P147="",0,0.1)))))</f>
        <v>0</v>
      </c>
      <c r="AI147" s="81">
        <f>IF('5-اطلاعات کلیه پرسنل'!L147="دارد",'5-اطلاعات کلیه پرسنل'!M147/12,'5-اطلاعات کلیه پرسنل'!N147/2000)</f>
        <v>0</v>
      </c>
      <c r="AJ147" s="80">
        <f t="shared" si="26"/>
        <v>0</v>
      </c>
    </row>
    <row r="148" spans="1:36" x14ac:dyDescent="0.45">
      <c r="A148" s="84">
        <v>146</v>
      </c>
      <c r="B148" s="57">
        <f>'6-اطلاعات کلیه محصولات - خدمات'!B148</f>
        <v>0</v>
      </c>
      <c r="C148" s="57">
        <f>'6-اطلاعات کلیه محصولات - خدمات'!D148</f>
        <v>0</v>
      </c>
      <c r="D148" s="19"/>
      <c r="E148" s="77"/>
      <c r="F148" s="77"/>
      <c r="G148" s="77"/>
      <c r="H148" s="57"/>
      <c r="I148" s="57"/>
      <c r="J148" s="57"/>
      <c r="K148" s="57"/>
      <c r="L148" s="57"/>
      <c r="M148" s="57">
        <f t="shared" si="27"/>
        <v>0</v>
      </c>
      <c r="N148" s="57" t="str">
        <f t="shared" si="28"/>
        <v>0</v>
      </c>
      <c r="O148" s="57" t="str">
        <f t="shared" si="29"/>
        <v>0</v>
      </c>
      <c r="P148" s="57" t="str">
        <f t="shared" si="30"/>
        <v>0</v>
      </c>
      <c r="Q148" s="57" t="str">
        <f t="shared" si="31"/>
        <v>0</v>
      </c>
      <c r="R148" s="57" t="str">
        <f t="shared" si="32"/>
        <v>0.2</v>
      </c>
      <c r="S148" s="86">
        <f t="shared" si="33"/>
        <v>0</v>
      </c>
      <c r="T148" s="57">
        <f t="shared" si="34"/>
        <v>0</v>
      </c>
      <c r="U148" s="57">
        <f t="shared" si="35"/>
        <v>0</v>
      </c>
      <c r="V148" s="57">
        <f t="shared" si="36"/>
        <v>0</v>
      </c>
      <c r="W148" s="57">
        <f t="shared" si="37"/>
        <v>0</v>
      </c>
      <c r="X148" s="34" t="str">
        <f>IF('6-اطلاعات کلیه محصولات - خدمات'!$N148="جدید",'6-اطلاعات کلیه محصولات - خدمات'!$B148,"")</f>
        <v/>
      </c>
      <c r="Y148" s="34" t="str">
        <f>IF('6-اطلاعات کلیه محصولات - خدمات'!$O148="دارد",'6-اطلاعات کلیه محصولات - خدمات'!$B148,"")</f>
        <v/>
      </c>
      <c r="AC148" s="34">
        <f>IF('6-اطلاعات کلیه محصولات - خدمات'!C148="دارد",'6-اطلاعات کلیه محصولات - خدمات'!Q148,0)</f>
        <v>0</v>
      </c>
      <c r="AD148" s="34">
        <f>1403-'5-اطلاعات کلیه پرسنل'!E148:E1145</f>
        <v>1403</v>
      </c>
      <c r="AF148" s="55">
        <f>IF('5-اطلاعات کلیه پرسنل'!H148=option!$C$15,IF('5-اطلاعات کلیه پرسنل'!L148="دارد",'5-اطلاعات کلیه پرسنل'!M148/12*'5-اطلاعات کلیه پرسنل'!I148,'5-اطلاعات کلیه پرسنل'!N148/2000*'5-اطلاعات کلیه پرسنل'!I148),0)+IF('5-اطلاعات کلیه پرسنل'!J148=option!$C$15,IF('5-اطلاعات کلیه پرسنل'!L148="دارد",'5-اطلاعات کلیه پرسنل'!M148/12*'5-اطلاعات کلیه پرسنل'!K148,'5-اطلاعات کلیه پرسنل'!N148/2000*'5-اطلاعات کلیه پرسنل'!K148),0)</f>
        <v>0</v>
      </c>
      <c r="AG148" s="55">
        <f>IF('5-اطلاعات کلیه پرسنل'!H148=option!$C$11,IF('5-اطلاعات کلیه پرسنل'!L148="دارد",'5-اطلاعات کلیه پرسنل'!M148*'5-اطلاعات کلیه پرسنل'!I148/12*40,'5-اطلاعات کلیه پرسنل'!I148*'5-اطلاعات کلیه پرسنل'!N148/52),0)+IF('5-اطلاعات کلیه پرسنل'!J148=option!$C$11,IF('5-اطلاعات کلیه پرسنل'!L148="دارد",'5-اطلاعات کلیه پرسنل'!M148*'5-اطلاعات کلیه پرسنل'!K148/12*40,'5-اطلاعات کلیه پرسنل'!K148*'5-اطلاعات کلیه پرسنل'!N148/52),0)</f>
        <v>0</v>
      </c>
      <c r="AH148" s="33">
        <f>IF('5-اطلاعات کلیه پرسنل'!P148="دکتری",1,IF('5-اطلاعات کلیه پرسنل'!P148="فوق لیسانس",0.8,IF('5-اطلاعات کلیه پرسنل'!P148="لیسانس",0.6,IF('5-اطلاعات کلیه پرسنل'!P148="فوق دیپلم",0.3,IF('5-اطلاعات کلیه پرسنل'!P148="",0,0.1)))))</f>
        <v>0</v>
      </c>
      <c r="AI148" s="81">
        <f>IF('5-اطلاعات کلیه پرسنل'!L148="دارد",'5-اطلاعات کلیه پرسنل'!M148/12,'5-اطلاعات کلیه پرسنل'!N148/2000)</f>
        <v>0</v>
      </c>
      <c r="AJ148" s="80">
        <f t="shared" si="26"/>
        <v>0</v>
      </c>
    </row>
    <row r="149" spans="1:36" x14ac:dyDescent="0.45">
      <c r="A149" s="84">
        <v>147</v>
      </c>
      <c r="B149" s="57">
        <f>'6-اطلاعات کلیه محصولات - خدمات'!B149</f>
        <v>0</v>
      </c>
      <c r="C149" s="57">
        <f>'6-اطلاعات کلیه محصولات - خدمات'!D149</f>
        <v>0</v>
      </c>
      <c r="D149" s="19"/>
      <c r="E149" s="77"/>
      <c r="F149" s="77"/>
      <c r="G149" s="77"/>
      <c r="H149" s="57"/>
      <c r="I149" s="57"/>
      <c r="J149" s="57"/>
      <c r="K149" s="57"/>
      <c r="L149" s="57"/>
      <c r="M149" s="57">
        <f t="shared" si="27"/>
        <v>0</v>
      </c>
      <c r="N149" s="57" t="str">
        <f t="shared" si="28"/>
        <v>0</v>
      </c>
      <c r="O149" s="57" t="str">
        <f t="shared" si="29"/>
        <v>0</v>
      </c>
      <c r="P149" s="57" t="str">
        <f t="shared" si="30"/>
        <v>0</v>
      </c>
      <c r="Q149" s="57" t="str">
        <f t="shared" si="31"/>
        <v>0</v>
      </c>
      <c r="R149" s="57" t="str">
        <f t="shared" si="32"/>
        <v>0.2</v>
      </c>
      <c r="S149" s="86">
        <f t="shared" si="33"/>
        <v>0</v>
      </c>
      <c r="T149" s="57">
        <f t="shared" si="34"/>
        <v>0</v>
      </c>
      <c r="U149" s="57">
        <f t="shared" si="35"/>
        <v>0</v>
      </c>
      <c r="V149" s="57">
        <f t="shared" si="36"/>
        <v>0</v>
      </c>
      <c r="W149" s="57">
        <f t="shared" si="37"/>
        <v>0</v>
      </c>
      <c r="X149" s="34" t="str">
        <f>IF('6-اطلاعات کلیه محصولات - خدمات'!$N149="جدید",'6-اطلاعات کلیه محصولات - خدمات'!$B149,"")</f>
        <v/>
      </c>
      <c r="Y149" s="34" t="str">
        <f>IF('6-اطلاعات کلیه محصولات - خدمات'!$O149="دارد",'6-اطلاعات کلیه محصولات - خدمات'!$B149,"")</f>
        <v/>
      </c>
      <c r="AC149" s="34">
        <f>IF('6-اطلاعات کلیه محصولات - خدمات'!C149="دارد",'6-اطلاعات کلیه محصولات - خدمات'!Q149,0)</f>
        <v>0</v>
      </c>
      <c r="AD149" s="34">
        <f>1403-'5-اطلاعات کلیه پرسنل'!E149:E1146</f>
        <v>1403</v>
      </c>
      <c r="AF149" s="55">
        <f>IF('5-اطلاعات کلیه پرسنل'!H149=option!$C$15,IF('5-اطلاعات کلیه پرسنل'!L149="دارد",'5-اطلاعات کلیه پرسنل'!M149/12*'5-اطلاعات کلیه پرسنل'!I149,'5-اطلاعات کلیه پرسنل'!N149/2000*'5-اطلاعات کلیه پرسنل'!I149),0)+IF('5-اطلاعات کلیه پرسنل'!J149=option!$C$15,IF('5-اطلاعات کلیه پرسنل'!L149="دارد",'5-اطلاعات کلیه پرسنل'!M149/12*'5-اطلاعات کلیه پرسنل'!K149,'5-اطلاعات کلیه پرسنل'!N149/2000*'5-اطلاعات کلیه پرسنل'!K149),0)</f>
        <v>0</v>
      </c>
      <c r="AG149" s="55">
        <f>IF('5-اطلاعات کلیه پرسنل'!H149=option!$C$11,IF('5-اطلاعات کلیه پرسنل'!L149="دارد",'5-اطلاعات کلیه پرسنل'!M149*'5-اطلاعات کلیه پرسنل'!I149/12*40,'5-اطلاعات کلیه پرسنل'!I149*'5-اطلاعات کلیه پرسنل'!N149/52),0)+IF('5-اطلاعات کلیه پرسنل'!J149=option!$C$11,IF('5-اطلاعات کلیه پرسنل'!L149="دارد",'5-اطلاعات کلیه پرسنل'!M149*'5-اطلاعات کلیه پرسنل'!K149/12*40,'5-اطلاعات کلیه پرسنل'!K149*'5-اطلاعات کلیه پرسنل'!N149/52),0)</f>
        <v>0</v>
      </c>
      <c r="AH149" s="33">
        <f>IF('5-اطلاعات کلیه پرسنل'!P149="دکتری",1,IF('5-اطلاعات کلیه پرسنل'!P149="فوق لیسانس",0.8,IF('5-اطلاعات کلیه پرسنل'!P149="لیسانس",0.6,IF('5-اطلاعات کلیه پرسنل'!P149="فوق دیپلم",0.3,IF('5-اطلاعات کلیه پرسنل'!P149="",0,0.1)))))</f>
        <v>0</v>
      </c>
      <c r="AI149" s="81">
        <f>IF('5-اطلاعات کلیه پرسنل'!L149="دارد",'5-اطلاعات کلیه پرسنل'!M149/12,'5-اطلاعات کلیه پرسنل'!N149/2000)</f>
        <v>0</v>
      </c>
      <c r="AJ149" s="80">
        <f t="shared" si="26"/>
        <v>0</v>
      </c>
    </row>
    <row r="150" spans="1:36" x14ac:dyDescent="0.45">
      <c r="A150" s="84">
        <v>148</v>
      </c>
      <c r="B150" s="57">
        <f>'6-اطلاعات کلیه محصولات - خدمات'!B150</f>
        <v>0</v>
      </c>
      <c r="C150" s="57">
        <f>'6-اطلاعات کلیه محصولات - خدمات'!D150</f>
        <v>0</v>
      </c>
      <c r="D150" s="19"/>
      <c r="E150" s="77"/>
      <c r="F150" s="77"/>
      <c r="G150" s="77"/>
      <c r="H150" s="57"/>
      <c r="I150" s="57"/>
      <c r="J150" s="57"/>
      <c r="K150" s="57"/>
      <c r="L150" s="57"/>
      <c r="M150" s="57">
        <f t="shared" si="27"/>
        <v>0</v>
      </c>
      <c r="N150" s="57" t="str">
        <f t="shared" si="28"/>
        <v>0</v>
      </c>
      <c r="O150" s="57" t="str">
        <f t="shared" si="29"/>
        <v>0</v>
      </c>
      <c r="P150" s="57" t="str">
        <f t="shared" si="30"/>
        <v>0</v>
      </c>
      <c r="Q150" s="57" t="str">
        <f t="shared" si="31"/>
        <v>0</v>
      </c>
      <c r="R150" s="57" t="str">
        <f t="shared" si="32"/>
        <v>0.2</v>
      </c>
      <c r="S150" s="86">
        <f t="shared" si="33"/>
        <v>0</v>
      </c>
      <c r="T150" s="57">
        <f t="shared" si="34"/>
        <v>0</v>
      </c>
      <c r="U150" s="57">
        <f t="shared" si="35"/>
        <v>0</v>
      </c>
      <c r="V150" s="57">
        <f t="shared" si="36"/>
        <v>0</v>
      </c>
      <c r="W150" s="57">
        <f t="shared" si="37"/>
        <v>0</v>
      </c>
      <c r="X150" s="34" t="str">
        <f>IF('6-اطلاعات کلیه محصولات - خدمات'!$N150="جدید",'6-اطلاعات کلیه محصولات - خدمات'!$B150,"")</f>
        <v/>
      </c>
      <c r="Y150" s="34" t="str">
        <f>IF('6-اطلاعات کلیه محصولات - خدمات'!$O150="دارد",'6-اطلاعات کلیه محصولات - خدمات'!$B150,"")</f>
        <v/>
      </c>
      <c r="AC150" s="34">
        <f>IF('6-اطلاعات کلیه محصولات - خدمات'!C150="دارد",'6-اطلاعات کلیه محصولات - خدمات'!Q150,0)</f>
        <v>0</v>
      </c>
      <c r="AD150" s="34">
        <f>1403-'5-اطلاعات کلیه پرسنل'!E150:E1147</f>
        <v>1403</v>
      </c>
      <c r="AF150" s="55">
        <f>IF('5-اطلاعات کلیه پرسنل'!H150=option!$C$15,IF('5-اطلاعات کلیه پرسنل'!L150="دارد",'5-اطلاعات کلیه پرسنل'!M150/12*'5-اطلاعات کلیه پرسنل'!I150,'5-اطلاعات کلیه پرسنل'!N150/2000*'5-اطلاعات کلیه پرسنل'!I150),0)+IF('5-اطلاعات کلیه پرسنل'!J150=option!$C$15,IF('5-اطلاعات کلیه پرسنل'!L150="دارد",'5-اطلاعات کلیه پرسنل'!M150/12*'5-اطلاعات کلیه پرسنل'!K150,'5-اطلاعات کلیه پرسنل'!N150/2000*'5-اطلاعات کلیه پرسنل'!K150),0)</f>
        <v>0</v>
      </c>
      <c r="AG150" s="55">
        <f>IF('5-اطلاعات کلیه پرسنل'!H150=option!$C$11,IF('5-اطلاعات کلیه پرسنل'!L150="دارد",'5-اطلاعات کلیه پرسنل'!M150*'5-اطلاعات کلیه پرسنل'!I150/12*40,'5-اطلاعات کلیه پرسنل'!I150*'5-اطلاعات کلیه پرسنل'!N150/52),0)+IF('5-اطلاعات کلیه پرسنل'!J150=option!$C$11,IF('5-اطلاعات کلیه پرسنل'!L150="دارد",'5-اطلاعات کلیه پرسنل'!M150*'5-اطلاعات کلیه پرسنل'!K150/12*40,'5-اطلاعات کلیه پرسنل'!K150*'5-اطلاعات کلیه پرسنل'!N150/52),0)</f>
        <v>0</v>
      </c>
      <c r="AH150" s="33">
        <f>IF('5-اطلاعات کلیه پرسنل'!P150="دکتری",1,IF('5-اطلاعات کلیه پرسنل'!P150="فوق لیسانس",0.8,IF('5-اطلاعات کلیه پرسنل'!P150="لیسانس",0.6,IF('5-اطلاعات کلیه پرسنل'!P150="فوق دیپلم",0.3,IF('5-اطلاعات کلیه پرسنل'!P150="",0,0.1)))))</f>
        <v>0</v>
      </c>
      <c r="AI150" s="81">
        <f>IF('5-اطلاعات کلیه پرسنل'!L150="دارد",'5-اطلاعات کلیه پرسنل'!M150/12,'5-اطلاعات کلیه پرسنل'!N150/2000)</f>
        <v>0</v>
      </c>
      <c r="AJ150" s="80">
        <f t="shared" si="26"/>
        <v>0</v>
      </c>
    </row>
    <row r="151" spans="1:36" x14ac:dyDescent="0.45">
      <c r="A151" s="84">
        <v>149</v>
      </c>
      <c r="B151" s="57">
        <f>'6-اطلاعات کلیه محصولات - خدمات'!B151</f>
        <v>0</v>
      </c>
      <c r="C151" s="57">
        <f>'6-اطلاعات کلیه محصولات - خدمات'!D151</f>
        <v>0</v>
      </c>
      <c r="D151" s="19"/>
      <c r="E151" s="77"/>
      <c r="F151" s="77"/>
      <c r="G151" s="77"/>
      <c r="H151" s="57"/>
      <c r="I151" s="57"/>
      <c r="J151" s="57"/>
      <c r="K151" s="57"/>
      <c r="L151" s="57"/>
      <c r="M151" s="57">
        <f t="shared" si="27"/>
        <v>0</v>
      </c>
      <c r="N151" s="57" t="str">
        <f t="shared" si="28"/>
        <v>0</v>
      </c>
      <c r="O151" s="57" t="str">
        <f t="shared" si="29"/>
        <v>0</v>
      </c>
      <c r="P151" s="57" t="str">
        <f t="shared" si="30"/>
        <v>0</v>
      </c>
      <c r="Q151" s="57" t="str">
        <f t="shared" si="31"/>
        <v>0</v>
      </c>
      <c r="R151" s="57" t="str">
        <f t="shared" si="32"/>
        <v>0.2</v>
      </c>
      <c r="S151" s="86">
        <f t="shared" si="33"/>
        <v>0</v>
      </c>
      <c r="T151" s="57">
        <f t="shared" si="34"/>
        <v>0</v>
      </c>
      <c r="U151" s="57">
        <f t="shared" si="35"/>
        <v>0</v>
      </c>
      <c r="V151" s="57">
        <f t="shared" si="36"/>
        <v>0</v>
      </c>
      <c r="W151" s="57">
        <f t="shared" si="37"/>
        <v>0</v>
      </c>
      <c r="X151" s="34" t="str">
        <f>IF('6-اطلاعات کلیه محصولات - خدمات'!$N151="جدید",'6-اطلاعات کلیه محصولات - خدمات'!$B151,"")</f>
        <v/>
      </c>
      <c r="Y151" s="34" t="str">
        <f>IF('6-اطلاعات کلیه محصولات - خدمات'!$O151="دارد",'6-اطلاعات کلیه محصولات - خدمات'!$B151,"")</f>
        <v/>
      </c>
      <c r="AC151" s="34">
        <f>IF('6-اطلاعات کلیه محصولات - خدمات'!C151="دارد",'6-اطلاعات کلیه محصولات - خدمات'!Q151,0)</f>
        <v>0</v>
      </c>
      <c r="AD151" s="34">
        <f>1403-'5-اطلاعات کلیه پرسنل'!E151:E1148</f>
        <v>1403</v>
      </c>
      <c r="AF151" s="55">
        <f>IF('5-اطلاعات کلیه پرسنل'!H151=option!$C$15,IF('5-اطلاعات کلیه پرسنل'!L151="دارد",'5-اطلاعات کلیه پرسنل'!M151/12*'5-اطلاعات کلیه پرسنل'!I151,'5-اطلاعات کلیه پرسنل'!N151/2000*'5-اطلاعات کلیه پرسنل'!I151),0)+IF('5-اطلاعات کلیه پرسنل'!J151=option!$C$15,IF('5-اطلاعات کلیه پرسنل'!L151="دارد",'5-اطلاعات کلیه پرسنل'!M151/12*'5-اطلاعات کلیه پرسنل'!K151,'5-اطلاعات کلیه پرسنل'!N151/2000*'5-اطلاعات کلیه پرسنل'!K151),0)</f>
        <v>0</v>
      </c>
      <c r="AG151" s="55">
        <f>IF('5-اطلاعات کلیه پرسنل'!H151=option!$C$11,IF('5-اطلاعات کلیه پرسنل'!L151="دارد",'5-اطلاعات کلیه پرسنل'!M151*'5-اطلاعات کلیه پرسنل'!I151/12*40,'5-اطلاعات کلیه پرسنل'!I151*'5-اطلاعات کلیه پرسنل'!N151/52),0)+IF('5-اطلاعات کلیه پرسنل'!J151=option!$C$11,IF('5-اطلاعات کلیه پرسنل'!L151="دارد",'5-اطلاعات کلیه پرسنل'!M151*'5-اطلاعات کلیه پرسنل'!K151/12*40,'5-اطلاعات کلیه پرسنل'!K151*'5-اطلاعات کلیه پرسنل'!N151/52),0)</f>
        <v>0</v>
      </c>
      <c r="AH151" s="33">
        <f>IF('5-اطلاعات کلیه پرسنل'!P151="دکتری",1,IF('5-اطلاعات کلیه پرسنل'!P151="فوق لیسانس",0.8,IF('5-اطلاعات کلیه پرسنل'!P151="لیسانس",0.6,IF('5-اطلاعات کلیه پرسنل'!P151="فوق دیپلم",0.3,IF('5-اطلاعات کلیه پرسنل'!P151="",0,0.1)))))</f>
        <v>0</v>
      </c>
      <c r="AI151" s="81">
        <f>IF('5-اطلاعات کلیه پرسنل'!L151="دارد",'5-اطلاعات کلیه پرسنل'!M151/12,'5-اطلاعات کلیه پرسنل'!N151/2000)</f>
        <v>0</v>
      </c>
      <c r="AJ151" s="80">
        <f t="shared" si="26"/>
        <v>0</v>
      </c>
    </row>
    <row r="152" spans="1:36" x14ac:dyDescent="0.45">
      <c r="A152" s="84">
        <v>150</v>
      </c>
      <c r="B152" s="57">
        <f>'6-اطلاعات کلیه محصولات - خدمات'!B152</f>
        <v>0</v>
      </c>
      <c r="C152" s="57">
        <f>'6-اطلاعات کلیه محصولات - خدمات'!D152</f>
        <v>0</v>
      </c>
      <c r="D152" s="19"/>
      <c r="E152" s="77"/>
      <c r="F152" s="77"/>
      <c r="G152" s="77"/>
      <c r="H152" s="57"/>
      <c r="I152" s="57"/>
      <c r="J152" s="57"/>
      <c r="K152" s="57"/>
      <c r="L152" s="57"/>
      <c r="M152" s="57">
        <f t="shared" si="27"/>
        <v>0</v>
      </c>
      <c r="N152" s="57" t="str">
        <f t="shared" si="28"/>
        <v>0</v>
      </c>
      <c r="O152" s="57" t="str">
        <f t="shared" si="29"/>
        <v>0</v>
      </c>
      <c r="P152" s="57" t="str">
        <f t="shared" si="30"/>
        <v>0</v>
      </c>
      <c r="Q152" s="57" t="str">
        <f t="shared" si="31"/>
        <v>0</v>
      </c>
      <c r="R152" s="57" t="str">
        <f t="shared" si="32"/>
        <v>0.2</v>
      </c>
      <c r="S152" s="86">
        <f t="shared" si="33"/>
        <v>0</v>
      </c>
      <c r="T152" s="57">
        <f t="shared" si="34"/>
        <v>0</v>
      </c>
      <c r="U152" s="57">
        <f t="shared" si="35"/>
        <v>0</v>
      </c>
      <c r="V152" s="57">
        <f t="shared" si="36"/>
        <v>0</v>
      </c>
      <c r="W152" s="57">
        <f t="shared" si="37"/>
        <v>0</v>
      </c>
      <c r="X152" s="34" t="str">
        <f>IF('6-اطلاعات کلیه محصولات - خدمات'!$N152="جدید",'6-اطلاعات کلیه محصولات - خدمات'!$B152,"")</f>
        <v/>
      </c>
      <c r="Y152" s="34" t="str">
        <f>IF('6-اطلاعات کلیه محصولات - خدمات'!$O152="دارد",'6-اطلاعات کلیه محصولات - خدمات'!$B152,"")</f>
        <v/>
      </c>
      <c r="AC152" s="34">
        <f>IF('6-اطلاعات کلیه محصولات - خدمات'!C152="دارد",'6-اطلاعات کلیه محصولات - خدمات'!Q152,0)</f>
        <v>0</v>
      </c>
      <c r="AD152" s="34">
        <f>1403-'5-اطلاعات کلیه پرسنل'!E152:E1149</f>
        <v>1403</v>
      </c>
      <c r="AF152" s="55">
        <f>IF('5-اطلاعات کلیه پرسنل'!H152=option!$C$15,IF('5-اطلاعات کلیه پرسنل'!L152="دارد",'5-اطلاعات کلیه پرسنل'!M152/12*'5-اطلاعات کلیه پرسنل'!I152,'5-اطلاعات کلیه پرسنل'!N152/2000*'5-اطلاعات کلیه پرسنل'!I152),0)+IF('5-اطلاعات کلیه پرسنل'!J152=option!$C$15,IF('5-اطلاعات کلیه پرسنل'!L152="دارد",'5-اطلاعات کلیه پرسنل'!M152/12*'5-اطلاعات کلیه پرسنل'!K152,'5-اطلاعات کلیه پرسنل'!N152/2000*'5-اطلاعات کلیه پرسنل'!K152),0)</f>
        <v>0</v>
      </c>
      <c r="AG152" s="55">
        <f>IF('5-اطلاعات کلیه پرسنل'!H152=option!$C$11,IF('5-اطلاعات کلیه پرسنل'!L152="دارد",'5-اطلاعات کلیه پرسنل'!M152*'5-اطلاعات کلیه پرسنل'!I152/12*40,'5-اطلاعات کلیه پرسنل'!I152*'5-اطلاعات کلیه پرسنل'!N152/52),0)+IF('5-اطلاعات کلیه پرسنل'!J152=option!$C$11,IF('5-اطلاعات کلیه پرسنل'!L152="دارد",'5-اطلاعات کلیه پرسنل'!M152*'5-اطلاعات کلیه پرسنل'!K152/12*40,'5-اطلاعات کلیه پرسنل'!K152*'5-اطلاعات کلیه پرسنل'!N152/52),0)</f>
        <v>0</v>
      </c>
      <c r="AH152" s="33">
        <f>IF('5-اطلاعات کلیه پرسنل'!P152="دکتری",1,IF('5-اطلاعات کلیه پرسنل'!P152="فوق لیسانس",0.8,IF('5-اطلاعات کلیه پرسنل'!P152="لیسانس",0.6,IF('5-اطلاعات کلیه پرسنل'!P152="فوق دیپلم",0.3,IF('5-اطلاعات کلیه پرسنل'!P152="",0,0.1)))))</f>
        <v>0</v>
      </c>
      <c r="AI152" s="81">
        <f>IF('5-اطلاعات کلیه پرسنل'!L152="دارد",'5-اطلاعات کلیه پرسنل'!M152/12,'5-اطلاعات کلیه پرسنل'!N152/2000)</f>
        <v>0</v>
      </c>
      <c r="AJ152" s="80">
        <f t="shared" si="26"/>
        <v>0</v>
      </c>
    </row>
    <row r="153" spans="1:36" x14ac:dyDescent="0.45">
      <c r="A153" s="84">
        <v>151</v>
      </c>
      <c r="B153" s="57">
        <f>'6-اطلاعات کلیه محصولات - خدمات'!B153</f>
        <v>0</v>
      </c>
      <c r="C153" s="57">
        <f>'6-اطلاعات کلیه محصولات - خدمات'!D153</f>
        <v>0</v>
      </c>
      <c r="D153" s="19"/>
      <c r="E153" s="77"/>
      <c r="F153" s="77"/>
      <c r="G153" s="77"/>
      <c r="H153" s="57"/>
      <c r="I153" s="57"/>
      <c r="J153" s="57"/>
      <c r="K153" s="57"/>
      <c r="L153" s="57"/>
      <c r="M153" s="57">
        <f t="shared" si="27"/>
        <v>0</v>
      </c>
      <c r="N153" s="57" t="str">
        <f t="shared" si="28"/>
        <v>0</v>
      </c>
      <c r="O153" s="57" t="str">
        <f t="shared" si="29"/>
        <v>0</v>
      </c>
      <c r="P153" s="57" t="str">
        <f t="shared" si="30"/>
        <v>0</v>
      </c>
      <c r="Q153" s="57" t="str">
        <f t="shared" si="31"/>
        <v>0</v>
      </c>
      <c r="R153" s="57" t="str">
        <f t="shared" si="32"/>
        <v>0.2</v>
      </c>
      <c r="S153" s="86">
        <f t="shared" si="33"/>
        <v>0</v>
      </c>
      <c r="T153" s="57">
        <f t="shared" si="34"/>
        <v>0</v>
      </c>
      <c r="U153" s="57">
        <f t="shared" si="35"/>
        <v>0</v>
      </c>
      <c r="V153" s="57">
        <f t="shared" si="36"/>
        <v>0</v>
      </c>
      <c r="W153" s="57">
        <f t="shared" si="37"/>
        <v>0</v>
      </c>
      <c r="X153" s="34" t="str">
        <f>IF('6-اطلاعات کلیه محصولات - خدمات'!$N153="جدید",'6-اطلاعات کلیه محصولات - خدمات'!$B153,"")</f>
        <v/>
      </c>
      <c r="Y153" s="34" t="str">
        <f>IF('6-اطلاعات کلیه محصولات - خدمات'!$O153="دارد",'6-اطلاعات کلیه محصولات - خدمات'!$B153,"")</f>
        <v/>
      </c>
      <c r="AC153" s="34">
        <f>IF('6-اطلاعات کلیه محصولات - خدمات'!C153="دارد",'6-اطلاعات کلیه محصولات - خدمات'!Q153,0)</f>
        <v>0</v>
      </c>
      <c r="AD153" s="34">
        <f>1403-'5-اطلاعات کلیه پرسنل'!E153:E1150</f>
        <v>1403</v>
      </c>
      <c r="AF153" s="55">
        <f>IF('5-اطلاعات کلیه پرسنل'!H153=option!$C$15,IF('5-اطلاعات کلیه پرسنل'!L153="دارد",'5-اطلاعات کلیه پرسنل'!M153/12*'5-اطلاعات کلیه پرسنل'!I153,'5-اطلاعات کلیه پرسنل'!N153/2000*'5-اطلاعات کلیه پرسنل'!I153),0)+IF('5-اطلاعات کلیه پرسنل'!J153=option!$C$15,IF('5-اطلاعات کلیه پرسنل'!L153="دارد",'5-اطلاعات کلیه پرسنل'!M153/12*'5-اطلاعات کلیه پرسنل'!K153,'5-اطلاعات کلیه پرسنل'!N153/2000*'5-اطلاعات کلیه پرسنل'!K153),0)</f>
        <v>0</v>
      </c>
      <c r="AG153" s="55">
        <f>IF('5-اطلاعات کلیه پرسنل'!H153=option!$C$11,IF('5-اطلاعات کلیه پرسنل'!L153="دارد",'5-اطلاعات کلیه پرسنل'!M153*'5-اطلاعات کلیه پرسنل'!I153/12*40,'5-اطلاعات کلیه پرسنل'!I153*'5-اطلاعات کلیه پرسنل'!N153/52),0)+IF('5-اطلاعات کلیه پرسنل'!J153=option!$C$11,IF('5-اطلاعات کلیه پرسنل'!L153="دارد",'5-اطلاعات کلیه پرسنل'!M153*'5-اطلاعات کلیه پرسنل'!K153/12*40,'5-اطلاعات کلیه پرسنل'!K153*'5-اطلاعات کلیه پرسنل'!N153/52),0)</f>
        <v>0</v>
      </c>
      <c r="AH153" s="33">
        <f>IF('5-اطلاعات کلیه پرسنل'!P153="دکتری",1,IF('5-اطلاعات کلیه پرسنل'!P153="فوق لیسانس",0.8,IF('5-اطلاعات کلیه پرسنل'!P153="لیسانس",0.6,IF('5-اطلاعات کلیه پرسنل'!P153="فوق دیپلم",0.3,IF('5-اطلاعات کلیه پرسنل'!P153="",0,0.1)))))</f>
        <v>0</v>
      </c>
      <c r="AI153" s="81">
        <f>IF('5-اطلاعات کلیه پرسنل'!L153="دارد",'5-اطلاعات کلیه پرسنل'!M153/12,'5-اطلاعات کلیه پرسنل'!N153/2000)</f>
        <v>0</v>
      </c>
      <c r="AJ153" s="80">
        <f t="shared" si="26"/>
        <v>0</v>
      </c>
    </row>
    <row r="154" spans="1:36" x14ac:dyDescent="0.45">
      <c r="A154" s="84">
        <v>152</v>
      </c>
      <c r="B154" s="57">
        <f>'6-اطلاعات کلیه محصولات - خدمات'!B154</f>
        <v>0</v>
      </c>
      <c r="C154" s="57">
        <f>'6-اطلاعات کلیه محصولات - خدمات'!D154</f>
        <v>0</v>
      </c>
      <c r="D154" s="19"/>
      <c r="E154" s="77"/>
      <c r="F154" s="77"/>
      <c r="G154" s="77"/>
      <c r="H154" s="57"/>
      <c r="I154" s="57"/>
      <c r="J154" s="57"/>
      <c r="K154" s="57"/>
      <c r="L154" s="57"/>
      <c r="M154" s="57">
        <f t="shared" si="27"/>
        <v>0</v>
      </c>
      <c r="N154" s="57" t="str">
        <f t="shared" si="28"/>
        <v>0</v>
      </c>
      <c r="O154" s="57" t="str">
        <f t="shared" si="29"/>
        <v>0</v>
      </c>
      <c r="P154" s="57" t="str">
        <f t="shared" si="30"/>
        <v>0</v>
      </c>
      <c r="Q154" s="57" t="str">
        <f t="shared" si="31"/>
        <v>0</v>
      </c>
      <c r="R154" s="57" t="str">
        <f t="shared" si="32"/>
        <v>0.2</v>
      </c>
      <c r="S154" s="86">
        <f t="shared" si="33"/>
        <v>0</v>
      </c>
      <c r="T154" s="57">
        <f t="shared" si="34"/>
        <v>0</v>
      </c>
      <c r="U154" s="57">
        <f t="shared" si="35"/>
        <v>0</v>
      </c>
      <c r="V154" s="57">
        <f t="shared" si="36"/>
        <v>0</v>
      </c>
      <c r="W154" s="57">
        <f t="shared" si="37"/>
        <v>0</v>
      </c>
      <c r="X154" s="34" t="str">
        <f>IF('6-اطلاعات کلیه محصولات - خدمات'!$N154="جدید",'6-اطلاعات کلیه محصولات - خدمات'!$B154,"")</f>
        <v/>
      </c>
      <c r="Y154" s="34" t="str">
        <f>IF('6-اطلاعات کلیه محصولات - خدمات'!$O154="دارد",'6-اطلاعات کلیه محصولات - خدمات'!$B154,"")</f>
        <v/>
      </c>
      <c r="AC154" s="34">
        <f>IF('6-اطلاعات کلیه محصولات - خدمات'!C154="دارد",'6-اطلاعات کلیه محصولات - خدمات'!Q154,0)</f>
        <v>0</v>
      </c>
      <c r="AD154" s="34">
        <f>1403-'5-اطلاعات کلیه پرسنل'!E154:E1151</f>
        <v>1403</v>
      </c>
      <c r="AF154" s="55">
        <f>IF('5-اطلاعات کلیه پرسنل'!H154=option!$C$15,IF('5-اطلاعات کلیه پرسنل'!L154="دارد",'5-اطلاعات کلیه پرسنل'!M154/12*'5-اطلاعات کلیه پرسنل'!I154,'5-اطلاعات کلیه پرسنل'!N154/2000*'5-اطلاعات کلیه پرسنل'!I154),0)+IF('5-اطلاعات کلیه پرسنل'!J154=option!$C$15,IF('5-اطلاعات کلیه پرسنل'!L154="دارد",'5-اطلاعات کلیه پرسنل'!M154/12*'5-اطلاعات کلیه پرسنل'!K154,'5-اطلاعات کلیه پرسنل'!N154/2000*'5-اطلاعات کلیه پرسنل'!K154),0)</f>
        <v>0</v>
      </c>
      <c r="AG154" s="55">
        <f>IF('5-اطلاعات کلیه پرسنل'!H154=option!$C$11,IF('5-اطلاعات کلیه پرسنل'!L154="دارد",'5-اطلاعات کلیه پرسنل'!M154*'5-اطلاعات کلیه پرسنل'!I154/12*40,'5-اطلاعات کلیه پرسنل'!I154*'5-اطلاعات کلیه پرسنل'!N154/52),0)+IF('5-اطلاعات کلیه پرسنل'!J154=option!$C$11,IF('5-اطلاعات کلیه پرسنل'!L154="دارد",'5-اطلاعات کلیه پرسنل'!M154*'5-اطلاعات کلیه پرسنل'!K154/12*40,'5-اطلاعات کلیه پرسنل'!K154*'5-اطلاعات کلیه پرسنل'!N154/52),0)</f>
        <v>0</v>
      </c>
      <c r="AH154" s="33">
        <f>IF('5-اطلاعات کلیه پرسنل'!P154="دکتری",1,IF('5-اطلاعات کلیه پرسنل'!P154="فوق لیسانس",0.8,IF('5-اطلاعات کلیه پرسنل'!P154="لیسانس",0.6,IF('5-اطلاعات کلیه پرسنل'!P154="فوق دیپلم",0.3,IF('5-اطلاعات کلیه پرسنل'!P154="",0,0.1)))))</f>
        <v>0</v>
      </c>
      <c r="AI154" s="81">
        <f>IF('5-اطلاعات کلیه پرسنل'!L154="دارد",'5-اطلاعات کلیه پرسنل'!M154/12,'5-اطلاعات کلیه پرسنل'!N154/2000)</f>
        <v>0</v>
      </c>
      <c r="AJ154" s="80">
        <f t="shared" si="26"/>
        <v>0</v>
      </c>
    </row>
    <row r="155" spans="1:36" x14ac:dyDescent="0.45">
      <c r="A155" s="84">
        <v>153</v>
      </c>
      <c r="B155" s="57">
        <f>'6-اطلاعات کلیه محصولات - خدمات'!B155</f>
        <v>0</v>
      </c>
      <c r="C155" s="57">
        <f>'6-اطلاعات کلیه محصولات - خدمات'!D155</f>
        <v>0</v>
      </c>
      <c r="D155" s="19"/>
      <c r="E155" s="77"/>
      <c r="F155" s="77"/>
      <c r="G155" s="77"/>
      <c r="H155" s="57"/>
      <c r="I155" s="57"/>
      <c r="J155" s="57"/>
      <c r="K155" s="57"/>
      <c r="L155" s="57"/>
      <c r="M155" s="57">
        <f t="shared" si="27"/>
        <v>0</v>
      </c>
      <c r="N155" s="57" t="str">
        <f t="shared" si="28"/>
        <v>0</v>
      </c>
      <c r="O155" s="57" t="str">
        <f t="shared" si="29"/>
        <v>0</v>
      </c>
      <c r="P155" s="57" t="str">
        <f t="shared" si="30"/>
        <v>0</v>
      </c>
      <c r="Q155" s="57" t="str">
        <f t="shared" si="31"/>
        <v>0</v>
      </c>
      <c r="R155" s="57" t="str">
        <f t="shared" si="32"/>
        <v>0.2</v>
      </c>
      <c r="S155" s="86">
        <f t="shared" si="33"/>
        <v>0</v>
      </c>
      <c r="T155" s="57">
        <f t="shared" si="34"/>
        <v>0</v>
      </c>
      <c r="U155" s="57">
        <f t="shared" si="35"/>
        <v>0</v>
      </c>
      <c r="V155" s="57">
        <f t="shared" si="36"/>
        <v>0</v>
      </c>
      <c r="W155" s="57">
        <f t="shared" si="37"/>
        <v>0</v>
      </c>
      <c r="X155" s="34" t="str">
        <f>IF('6-اطلاعات کلیه محصولات - خدمات'!$N155="جدید",'6-اطلاعات کلیه محصولات - خدمات'!$B155,"")</f>
        <v/>
      </c>
      <c r="Y155" s="34" t="str">
        <f>IF('6-اطلاعات کلیه محصولات - خدمات'!$O155="دارد",'6-اطلاعات کلیه محصولات - خدمات'!$B155,"")</f>
        <v/>
      </c>
      <c r="AC155" s="34">
        <f>IF('6-اطلاعات کلیه محصولات - خدمات'!C155="دارد",'6-اطلاعات کلیه محصولات - خدمات'!Q155,0)</f>
        <v>0</v>
      </c>
      <c r="AD155" s="34">
        <f>1403-'5-اطلاعات کلیه پرسنل'!E155:E1152</f>
        <v>1403</v>
      </c>
      <c r="AF155" s="55">
        <f>IF('5-اطلاعات کلیه پرسنل'!H155=option!$C$15,IF('5-اطلاعات کلیه پرسنل'!L155="دارد",'5-اطلاعات کلیه پرسنل'!M155/12*'5-اطلاعات کلیه پرسنل'!I155,'5-اطلاعات کلیه پرسنل'!N155/2000*'5-اطلاعات کلیه پرسنل'!I155),0)+IF('5-اطلاعات کلیه پرسنل'!J155=option!$C$15,IF('5-اطلاعات کلیه پرسنل'!L155="دارد",'5-اطلاعات کلیه پرسنل'!M155/12*'5-اطلاعات کلیه پرسنل'!K155,'5-اطلاعات کلیه پرسنل'!N155/2000*'5-اطلاعات کلیه پرسنل'!K155),0)</f>
        <v>0</v>
      </c>
      <c r="AG155" s="55">
        <f>IF('5-اطلاعات کلیه پرسنل'!H155=option!$C$11,IF('5-اطلاعات کلیه پرسنل'!L155="دارد",'5-اطلاعات کلیه پرسنل'!M155*'5-اطلاعات کلیه پرسنل'!I155/12*40,'5-اطلاعات کلیه پرسنل'!I155*'5-اطلاعات کلیه پرسنل'!N155/52),0)+IF('5-اطلاعات کلیه پرسنل'!J155=option!$C$11,IF('5-اطلاعات کلیه پرسنل'!L155="دارد",'5-اطلاعات کلیه پرسنل'!M155*'5-اطلاعات کلیه پرسنل'!K155/12*40,'5-اطلاعات کلیه پرسنل'!K155*'5-اطلاعات کلیه پرسنل'!N155/52),0)</f>
        <v>0</v>
      </c>
      <c r="AH155" s="33">
        <f>IF('5-اطلاعات کلیه پرسنل'!P155="دکتری",1,IF('5-اطلاعات کلیه پرسنل'!P155="فوق لیسانس",0.8,IF('5-اطلاعات کلیه پرسنل'!P155="لیسانس",0.6,IF('5-اطلاعات کلیه پرسنل'!P155="فوق دیپلم",0.3,IF('5-اطلاعات کلیه پرسنل'!P155="",0,0.1)))))</f>
        <v>0</v>
      </c>
      <c r="AI155" s="81">
        <f>IF('5-اطلاعات کلیه پرسنل'!L155="دارد",'5-اطلاعات کلیه پرسنل'!M155/12,'5-اطلاعات کلیه پرسنل'!N155/2000)</f>
        <v>0</v>
      </c>
      <c r="AJ155" s="80">
        <f t="shared" si="26"/>
        <v>0</v>
      </c>
    </row>
    <row r="156" spans="1:36" x14ac:dyDescent="0.45">
      <c r="A156" s="84">
        <v>154</v>
      </c>
      <c r="B156" s="57">
        <f>'6-اطلاعات کلیه محصولات - خدمات'!B156</f>
        <v>0</v>
      </c>
      <c r="C156" s="57">
        <f>'6-اطلاعات کلیه محصولات - خدمات'!D156</f>
        <v>0</v>
      </c>
      <c r="D156" s="19"/>
      <c r="E156" s="77"/>
      <c r="F156" s="77"/>
      <c r="G156" s="77"/>
      <c r="H156" s="57"/>
      <c r="I156" s="57"/>
      <c r="J156" s="57"/>
      <c r="K156" s="57"/>
      <c r="L156" s="57"/>
      <c r="M156" s="57">
        <f t="shared" si="27"/>
        <v>0</v>
      </c>
      <c r="N156" s="57" t="str">
        <f t="shared" si="28"/>
        <v>0</v>
      </c>
      <c r="O156" s="57" t="str">
        <f t="shared" si="29"/>
        <v>0</v>
      </c>
      <c r="P156" s="57" t="str">
        <f t="shared" si="30"/>
        <v>0</v>
      </c>
      <c r="Q156" s="57" t="str">
        <f t="shared" si="31"/>
        <v>0</v>
      </c>
      <c r="R156" s="57" t="str">
        <f t="shared" si="32"/>
        <v>0.2</v>
      </c>
      <c r="S156" s="86">
        <f t="shared" si="33"/>
        <v>0</v>
      </c>
      <c r="T156" s="57">
        <f t="shared" si="34"/>
        <v>0</v>
      </c>
      <c r="U156" s="57">
        <f t="shared" si="35"/>
        <v>0</v>
      </c>
      <c r="V156" s="57">
        <f t="shared" si="36"/>
        <v>0</v>
      </c>
      <c r="W156" s="57">
        <f t="shared" si="37"/>
        <v>0</v>
      </c>
      <c r="X156" s="34" t="str">
        <f>IF('6-اطلاعات کلیه محصولات - خدمات'!$N156="جدید",'6-اطلاعات کلیه محصولات - خدمات'!$B156,"")</f>
        <v/>
      </c>
      <c r="Y156" s="34" t="str">
        <f>IF('6-اطلاعات کلیه محصولات - خدمات'!$O156="دارد",'6-اطلاعات کلیه محصولات - خدمات'!$B156,"")</f>
        <v/>
      </c>
      <c r="AC156" s="34">
        <f>IF('6-اطلاعات کلیه محصولات - خدمات'!C156="دارد",'6-اطلاعات کلیه محصولات - خدمات'!Q156,0)</f>
        <v>0</v>
      </c>
      <c r="AD156" s="34">
        <f>1403-'5-اطلاعات کلیه پرسنل'!E156:E1153</f>
        <v>1403</v>
      </c>
      <c r="AF156" s="55">
        <f>IF('5-اطلاعات کلیه پرسنل'!H156=option!$C$15,IF('5-اطلاعات کلیه پرسنل'!L156="دارد",'5-اطلاعات کلیه پرسنل'!M156/12*'5-اطلاعات کلیه پرسنل'!I156,'5-اطلاعات کلیه پرسنل'!N156/2000*'5-اطلاعات کلیه پرسنل'!I156),0)+IF('5-اطلاعات کلیه پرسنل'!J156=option!$C$15,IF('5-اطلاعات کلیه پرسنل'!L156="دارد",'5-اطلاعات کلیه پرسنل'!M156/12*'5-اطلاعات کلیه پرسنل'!K156,'5-اطلاعات کلیه پرسنل'!N156/2000*'5-اطلاعات کلیه پرسنل'!K156),0)</f>
        <v>0</v>
      </c>
      <c r="AG156" s="55">
        <f>IF('5-اطلاعات کلیه پرسنل'!H156=option!$C$11,IF('5-اطلاعات کلیه پرسنل'!L156="دارد",'5-اطلاعات کلیه پرسنل'!M156*'5-اطلاعات کلیه پرسنل'!I156/12*40,'5-اطلاعات کلیه پرسنل'!I156*'5-اطلاعات کلیه پرسنل'!N156/52),0)+IF('5-اطلاعات کلیه پرسنل'!J156=option!$C$11,IF('5-اطلاعات کلیه پرسنل'!L156="دارد",'5-اطلاعات کلیه پرسنل'!M156*'5-اطلاعات کلیه پرسنل'!K156/12*40,'5-اطلاعات کلیه پرسنل'!K156*'5-اطلاعات کلیه پرسنل'!N156/52),0)</f>
        <v>0</v>
      </c>
      <c r="AH156" s="33">
        <f>IF('5-اطلاعات کلیه پرسنل'!P156="دکتری",1,IF('5-اطلاعات کلیه پرسنل'!P156="فوق لیسانس",0.8,IF('5-اطلاعات کلیه پرسنل'!P156="لیسانس",0.6,IF('5-اطلاعات کلیه پرسنل'!P156="فوق دیپلم",0.3,IF('5-اطلاعات کلیه پرسنل'!P156="",0,0.1)))))</f>
        <v>0</v>
      </c>
      <c r="AI156" s="81">
        <f>IF('5-اطلاعات کلیه پرسنل'!L156="دارد",'5-اطلاعات کلیه پرسنل'!M156/12,'5-اطلاعات کلیه پرسنل'!N156/2000)</f>
        <v>0</v>
      </c>
      <c r="AJ156" s="80">
        <f t="shared" si="26"/>
        <v>0</v>
      </c>
    </row>
    <row r="157" spans="1:36" x14ac:dyDescent="0.45">
      <c r="A157" s="84">
        <v>155</v>
      </c>
      <c r="B157" s="57">
        <f>'6-اطلاعات کلیه محصولات - خدمات'!B157</f>
        <v>0</v>
      </c>
      <c r="C157" s="57">
        <f>'6-اطلاعات کلیه محصولات - خدمات'!D157</f>
        <v>0</v>
      </c>
      <c r="D157" s="19"/>
      <c r="E157" s="77"/>
      <c r="F157" s="77"/>
      <c r="G157" s="77"/>
      <c r="H157" s="57"/>
      <c r="I157" s="57"/>
      <c r="J157" s="57"/>
      <c r="K157" s="57"/>
      <c r="L157" s="57"/>
      <c r="M157" s="57">
        <f t="shared" si="27"/>
        <v>0</v>
      </c>
      <c r="N157" s="57" t="str">
        <f t="shared" si="28"/>
        <v>0</v>
      </c>
      <c r="O157" s="57" t="str">
        <f t="shared" si="29"/>
        <v>0</v>
      </c>
      <c r="P157" s="57" t="str">
        <f t="shared" si="30"/>
        <v>0</v>
      </c>
      <c r="Q157" s="57" t="str">
        <f t="shared" si="31"/>
        <v>0</v>
      </c>
      <c r="R157" s="57" t="str">
        <f t="shared" si="32"/>
        <v>0.2</v>
      </c>
      <c r="S157" s="86">
        <f t="shared" si="33"/>
        <v>0</v>
      </c>
      <c r="T157" s="57">
        <f t="shared" si="34"/>
        <v>0</v>
      </c>
      <c r="U157" s="57">
        <f t="shared" si="35"/>
        <v>0</v>
      </c>
      <c r="V157" s="57">
        <f t="shared" si="36"/>
        <v>0</v>
      </c>
      <c r="W157" s="57">
        <f t="shared" si="37"/>
        <v>0</v>
      </c>
      <c r="X157" s="34" t="str">
        <f>IF('6-اطلاعات کلیه محصولات - خدمات'!$N157="جدید",'6-اطلاعات کلیه محصولات - خدمات'!$B157,"")</f>
        <v/>
      </c>
      <c r="Y157" s="34" t="str">
        <f>IF('6-اطلاعات کلیه محصولات - خدمات'!$O157="دارد",'6-اطلاعات کلیه محصولات - خدمات'!$B157,"")</f>
        <v/>
      </c>
      <c r="AC157" s="34">
        <f>IF('6-اطلاعات کلیه محصولات - خدمات'!C157="دارد",'6-اطلاعات کلیه محصولات - خدمات'!Q157,0)</f>
        <v>0</v>
      </c>
      <c r="AD157" s="34">
        <f>1403-'5-اطلاعات کلیه پرسنل'!E157:E1154</f>
        <v>1403</v>
      </c>
      <c r="AF157" s="55">
        <f>IF('5-اطلاعات کلیه پرسنل'!H157=option!$C$15,IF('5-اطلاعات کلیه پرسنل'!L157="دارد",'5-اطلاعات کلیه پرسنل'!M157/12*'5-اطلاعات کلیه پرسنل'!I157,'5-اطلاعات کلیه پرسنل'!N157/2000*'5-اطلاعات کلیه پرسنل'!I157),0)+IF('5-اطلاعات کلیه پرسنل'!J157=option!$C$15,IF('5-اطلاعات کلیه پرسنل'!L157="دارد",'5-اطلاعات کلیه پرسنل'!M157/12*'5-اطلاعات کلیه پرسنل'!K157,'5-اطلاعات کلیه پرسنل'!N157/2000*'5-اطلاعات کلیه پرسنل'!K157),0)</f>
        <v>0</v>
      </c>
      <c r="AG157" s="55">
        <f>IF('5-اطلاعات کلیه پرسنل'!H157=option!$C$11,IF('5-اطلاعات کلیه پرسنل'!L157="دارد",'5-اطلاعات کلیه پرسنل'!M157*'5-اطلاعات کلیه پرسنل'!I157/12*40,'5-اطلاعات کلیه پرسنل'!I157*'5-اطلاعات کلیه پرسنل'!N157/52),0)+IF('5-اطلاعات کلیه پرسنل'!J157=option!$C$11,IF('5-اطلاعات کلیه پرسنل'!L157="دارد",'5-اطلاعات کلیه پرسنل'!M157*'5-اطلاعات کلیه پرسنل'!K157/12*40,'5-اطلاعات کلیه پرسنل'!K157*'5-اطلاعات کلیه پرسنل'!N157/52),0)</f>
        <v>0</v>
      </c>
      <c r="AH157" s="33">
        <f>IF('5-اطلاعات کلیه پرسنل'!P157="دکتری",1,IF('5-اطلاعات کلیه پرسنل'!P157="فوق لیسانس",0.8,IF('5-اطلاعات کلیه پرسنل'!P157="لیسانس",0.6,IF('5-اطلاعات کلیه پرسنل'!P157="فوق دیپلم",0.3,IF('5-اطلاعات کلیه پرسنل'!P157="",0,0.1)))))</f>
        <v>0</v>
      </c>
      <c r="AI157" s="81">
        <f>IF('5-اطلاعات کلیه پرسنل'!L157="دارد",'5-اطلاعات کلیه پرسنل'!M157/12,'5-اطلاعات کلیه پرسنل'!N157/2000)</f>
        <v>0</v>
      </c>
      <c r="AJ157" s="80">
        <f t="shared" si="26"/>
        <v>0</v>
      </c>
    </row>
    <row r="158" spans="1:36" x14ac:dyDescent="0.45">
      <c r="A158" s="84">
        <v>156</v>
      </c>
      <c r="B158" s="57">
        <f>'6-اطلاعات کلیه محصولات - خدمات'!B158</f>
        <v>0</v>
      </c>
      <c r="C158" s="57">
        <f>'6-اطلاعات کلیه محصولات - خدمات'!D158</f>
        <v>0</v>
      </c>
      <c r="D158" s="19"/>
      <c r="E158" s="77"/>
      <c r="F158" s="77"/>
      <c r="G158" s="77"/>
      <c r="H158" s="57"/>
      <c r="I158" s="57"/>
      <c r="J158" s="57"/>
      <c r="K158" s="57"/>
      <c r="L158" s="57"/>
      <c r="M158" s="57">
        <f t="shared" si="27"/>
        <v>0</v>
      </c>
      <c r="N158" s="57" t="str">
        <f t="shared" si="28"/>
        <v>0</v>
      </c>
      <c r="O158" s="57" t="str">
        <f t="shared" si="29"/>
        <v>0</v>
      </c>
      <c r="P158" s="57" t="str">
        <f t="shared" si="30"/>
        <v>0</v>
      </c>
      <c r="Q158" s="57" t="str">
        <f t="shared" si="31"/>
        <v>0</v>
      </c>
      <c r="R158" s="57" t="str">
        <f t="shared" si="32"/>
        <v>0.2</v>
      </c>
      <c r="S158" s="86">
        <f t="shared" si="33"/>
        <v>0</v>
      </c>
      <c r="T158" s="57">
        <f t="shared" si="34"/>
        <v>0</v>
      </c>
      <c r="U158" s="57">
        <f t="shared" si="35"/>
        <v>0</v>
      </c>
      <c r="V158" s="57">
        <f t="shared" si="36"/>
        <v>0</v>
      </c>
      <c r="W158" s="57">
        <f t="shared" si="37"/>
        <v>0</v>
      </c>
      <c r="X158" s="34" t="str">
        <f>IF('6-اطلاعات کلیه محصولات - خدمات'!$N158="جدید",'6-اطلاعات کلیه محصولات - خدمات'!$B158,"")</f>
        <v/>
      </c>
      <c r="Y158" s="34" t="str">
        <f>IF('6-اطلاعات کلیه محصولات - خدمات'!$O158="دارد",'6-اطلاعات کلیه محصولات - خدمات'!$B158,"")</f>
        <v/>
      </c>
      <c r="AC158" s="34">
        <f>IF('6-اطلاعات کلیه محصولات - خدمات'!C158="دارد",'6-اطلاعات کلیه محصولات - خدمات'!Q158,0)</f>
        <v>0</v>
      </c>
      <c r="AD158" s="34">
        <f>1403-'5-اطلاعات کلیه پرسنل'!E158:E1155</f>
        <v>1403</v>
      </c>
      <c r="AF158" s="55">
        <f>IF('5-اطلاعات کلیه پرسنل'!H158=option!$C$15,IF('5-اطلاعات کلیه پرسنل'!L158="دارد",'5-اطلاعات کلیه پرسنل'!M158/12*'5-اطلاعات کلیه پرسنل'!I158,'5-اطلاعات کلیه پرسنل'!N158/2000*'5-اطلاعات کلیه پرسنل'!I158),0)+IF('5-اطلاعات کلیه پرسنل'!J158=option!$C$15,IF('5-اطلاعات کلیه پرسنل'!L158="دارد",'5-اطلاعات کلیه پرسنل'!M158/12*'5-اطلاعات کلیه پرسنل'!K158,'5-اطلاعات کلیه پرسنل'!N158/2000*'5-اطلاعات کلیه پرسنل'!K158),0)</f>
        <v>0</v>
      </c>
      <c r="AG158" s="55">
        <f>IF('5-اطلاعات کلیه پرسنل'!H158=option!$C$11,IF('5-اطلاعات کلیه پرسنل'!L158="دارد",'5-اطلاعات کلیه پرسنل'!M158*'5-اطلاعات کلیه پرسنل'!I158/12*40,'5-اطلاعات کلیه پرسنل'!I158*'5-اطلاعات کلیه پرسنل'!N158/52),0)+IF('5-اطلاعات کلیه پرسنل'!J158=option!$C$11,IF('5-اطلاعات کلیه پرسنل'!L158="دارد",'5-اطلاعات کلیه پرسنل'!M158*'5-اطلاعات کلیه پرسنل'!K158/12*40,'5-اطلاعات کلیه پرسنل'!K158*'5-اطلاعات کلیه پرسنل'!N158/52),0)</f>
        <v>0</v>
      </c>
      <c r="AH158" s="33">
        <f>IF('5-اطلاعات کلیه پرسنل'!P158="دکتری",1,IF('5-اطلاعات کلیه پرسنل'!P158="فوق لیسانس",0.8,IF('5-اطلاعات کلیه پرسنل'!P158="لیسانس",0.6,IF('5-اطلاعات کلیه پرسنل'!P158="فوق دیپلم",0.3,IF('5-اطلاعات کلیه پرسنل'!P158="",0,0.1)))))</f>
        <v>0</v>
      </c>
      <c r="AI158" s="81">
        <f>IF('5-اطلاعات کلیه پرسنل'!L158="دارد",'5-اطلاعات کلیه پرسنل'!M158/12,'5-اطلاعات کلیه پرسنل'!N158/2000)</f>
        <v>0</v>
      </c>
      <c r="AJ158" s="80">
        <f t="shared" si="26"/>
        <v>0</v>
      </c>
    </row>
    <row r="159" spans="1:36" x14ac:dyDescent="0.45">
      <c r="A159" s="84">
        <v>157</v>
      </c>
      <c r="B159" s="57">
        <f>'6-اطلاعات کلیه محصولات - خدمات'!B159</f>
        <v>0</v>
      </c>
      <c r="C159" s="57">
        <f>'6-اطلاعات کلیه محصولات - خدمات'!D159</f>
        <v>0</v>
      </c>
      <c r="D159" s="19"/>
      <c r="E159" s="77"/>
      <c r="F159" s="77"/>
      <c r="G159" s="77"/>
      <c r="H159" s="57"/>
      <c r="I159" s="57"/>
      <c r="J159" s="57"/>
      <c r="K159" s="57"/>
      <c r="L159" s="57"/>
      <c r="M159" s="57">
        <f t="shared" si="27"/>
        <v>0</v>
      </c>
      <c r="N159" s="57" t="str">
        <f t="shared" si="28"/>
        <v>0</v>
      </c>
      <c r="O159" s="57" t="str">
        <f t="shared" si="29"/>
        <v>0</v>
      </c>
      <c r="P159" s="57" t="str">
        <f t="shared" si="30"/>
        <v>0</v>
      </c>
      <c r="Q159" s="57" t="str">
        <f t="shared" si="31"/>
        <v>0</v>
      </c>
      <c r="R159" s="57" t="str">
        <f t="shared" si="32"/>
        <v>0.2</v>
      </c>
      <c r="S159" s="86">
        <f t="shared" si="33"/>
        <v>0</v>
      </c>
      <c r="T159" s="57">
        <f t="shared" si="34"/>
        <v>0</v>
      </c>
      <c r="U159" s="57">
        <f t="shared" si="35"/>
        <v>0</v>
      </c>
      <c r="V159" s="57">
        <f t="shared" si="36"/>
        <v>0</v>
      </c>
      <c r="W159" s="57">
        <f t="shared" si="37"/>
        <v>0</v>
      </c>
      <c r="X159" s="34" t="str">
        <f>IF('6-اطلاعات کلیه محصولات - خدمات'!$N159="جدید",'6-اطلاعات کلیه محصولات - خدمات'!$B159,"")</f>
        <v/>
      </c>
      <c r="Y159" s="34" t="str">
        <f>IF('6-اطلاعات کلیه محصولات - خدمات'!$O159="دارد",'6-اطلاعات کلیه محصولات - خدمات'!$B159,"")</f>
        <v/>
      </c>
      <c r="AC159" s="34">
        <f>IF('6-اطلاعات کلیه محصولات - خدمات'!C159="دارد",'6-اطلاعات کلیه محصولات - خدمات'!Q159,0)</f>
        <v>0</v>
      </c>
      <c r="AD159" s="34">
        <f>1403-'5-اطلاعات کلیه پرسنل'!E159:E1156</f>
        <v>1403</v>
      </c>
      <c r="AF159" s="55">
        <f>IF('5-اطلاعات کلیه پرسنل'!H159=option!$C$15,IF('5-اطلاعات کلیه پرسنل'!L159="دارد",'5-اطلاعات کلیه پرسنل'!M159/12*'5-اطلاعات کلیه پرسنل'!I159,'5-اطلاعات کلیه پرسنل'!N159/2000*'5-اطلاعات کلیه پرسنل'!I159),0)+IF('5-اطلاعات کلیه پرسنل'!J159=option!$C$15,IF('5-اطلاعات کلیه پرسنل'!L159="دارد",'5-اطلاعات کلیه پرسنل'!M159/12*'5-اطلاعات کلیه پرسنل'!K159,'5-اطلاعات کلیه پرسنل'!N159/2000*'5-اطلاعات کلیه پرسنل'!K159),0)</f>
        <v>0</v>
      </c>
      <c r="AG159" s="55">
        <f>IF('5-اطلاعات کلیه پرسنل'!H159=option!$C$11,IF('5-اطلاعات کلیه پرسنل'!L159="دارد",'5-اطلاعات کلیه پرسنل'!M159*'5-اطلاعات کلیه پرسنل'!I159/12*40,'5-اطلاعات کلیه پرسنل'!I159*'5-اطلاعات کلیه پرسنل'!N159/52),0)+IF('5-اطلاعات کلیه پرسنل'!J159=option!$C$11,IF('5-اطلاعات کلیه پرسنل'!L159="دارد",'5-اطلاعات کلیه پرسنل'!M159*'5-اطلاعات کلیه پرسنل'!K159/12*40,'5-اطلاعات کلیه پرسنل'!K159*'5-اطلاعات کلیه پرسنل'!N159/52),0)</f>
        <v>0</v>
      </c>
      <c r="AH159" s="33">
        <f>IF('5-اطلاعات کلیه پرسنل'!P159="دکتری",1,IF('5-اطلاعات کلیه پرسنل'!P159="فوق لیسانس",0.8,IF('5-اطلاعات کلیه پرسنل'!P159="لیسانس",0.6,IF('5-اطلاعات کلیه پرسنل'!P159="فوق دیپلم",0.3,IF('5-اطلاعات کلیه پرسنل'!P159="",0,0.1)))))</f>
        <v>0</v>
      </c>
      <c r="AI159" s="81">
        <f>IF('5-اطلاعات کلیه پرسنل'!L159="دارد",'5-اطلاعات کلیه پرسنل'!M159/12,'5-اطلاعات کلیه پرسنل'!N159/2000)</f>
        <v>0</v>
      </c>
      <c r="AJ159" s="80">
        <f t="shared" si="26"/>
        <v>0</v>
      </c>
    </row>
    <row r="160" spans="1:36" x14ac:dyDescent="0.45">
      <c r="A160" s="84">
        <v>158</v>
      </c>
      <c r="B160" s="57">
        <f>'6-اطلاعات کلیه محصولات - خدمات'!B160</f>
        <v>0</v>
      </c>
      <c r="C160" s="57">
        <f>'6-اطلاعات کلیه محصولات - خدمات'!D160</f>
        <v>0</v>
      </c>
      <c r="D160" s="19"/>
      <c r="E160" s="77"/>
      <c r="F160" s="77"/>
      <c r="G160" s="77"/>
      <c r="H160" s="57"/>
      <c r="I160" s="57"/>
      <c r="J160" s="57"/>
      <c r="K160" s="57"/>
      <c r="L160" s="57"/>
      <c r="M160" s="57">
        <f t="shared" si="27"/>
        <v>0</v>
      </c>
      <c r="N160" s="57" t="str">
        <f t="shared" si="28"/>
        <v>0</v>
      </c>
      <c r="O160" s="57" t="str">
        <f t="shared" si="29"/>
        <v>0</v>
      </c>
      <c r="P160" s="57" t="str">
        <f t="shared" si="30"/>
        <v>0</v>
      </c>
      <c r="Q160" s="57" t="str">
        <f t="shared" si="31"/>
        <v>0</v>
      </c>
      <c r="R160" s="57" t="str">
        <f t="shared" si="32"/>
        <v>0.2</v>
      </c>
      <c r="S160" s="86">
        <f t="shared" si="33"/>
        <v>0</v>
      </c>
      <c r="T160" s="57">
        <f t="shared" si="34"/>
        <v>0</v>
      </c>
      <c r="U160" s="57">
        <f t="shared" si="35"/>
        <v>0</v>
      </c>
      <c r="V160" s="57">
        <f t="shared" si="36"/>
        <v>0</v>
      </c>
      <c r="W160" s="57">
        <f t="shared" si="37"/>
        <v>0</v>
      </c>
      <c r="X160" s="34" t="str">
        <f>IF('6-اطلاعات کلیه محصولات - خدمات'!$N160="جدید",'6-اطلاعات کلیه محصولات - خدمات'!$B160,"")</f>
        <v/>
      </c>
      <c r="Y160" s="34" t="str">
        <f>IF('6-اطلاعات کلیه محصولات - خدمات'!$O160="دارد",'6-اطلاعات کلیه محصولات - خدمات'!$B160,"")</f>
        <v/>
      </c>
      <c r="AC160" s="34">
        <f>IF('6-اطلاعات کلیه محصولات - خدمات'!C160="دارد",'6-اطلاعات کلیه محصولات - خدمات'!Q160,0)</f>
        <v>0</v>
      </c>
      <c r="AD160" s="34">
        <f>1403-'5-اطلاعات کلیه پرسنل'!E160:E1157</f>
        <v>1403</v>
      </c>
      <c r="AF160" s="55">
        <f>IF('5-اطلاعات کلیه پرسنل'!H160=option!$C$15,IF('5-اطلاعات کلیه پرسنل'!L160="دارد",'5-اطلاعات کلیه پرسنل'!M160/12*'5-اطلاعات کلیه پرسنل'!I160,'5-اطلاعات کلیه پرسنل'!N160/2000*'5-اطلاعات کلیه پرسنل'!I160),0)+IF('5-اطلاعات کلیه پرسنل'!J160=option!$C$15,IF('5-اطلاعات کلیه پرسنل'!L160="دارد",'5-اطلاعات کلیه پرسنل'!M160/12*'5-اطلاعات کلیه پرسنل'!K160,'5-اطلاعات کلیه پرسنل'!N160/2000*'5-اطلاعات کلیه پرسنل'!K160),0)</f>
        <v>0</v>
      </c>
      <c r="AG160" s="55">
        <f>IF('5-اطلاعات کلیه پرسنل'!H160=option!$C$11,IF('5-اطلاعات کلیه پرسنل'!L160="دارد",'5-اطلاعات کلیه پرسنل'!M160*'5-اطلاعات کلیه پرسنل'!I160/12*40,'5-اطلاعات کلیه پرسنل'!I160*'5-اطلاعات کلیه پرسنل'!N160/52),0)+IF('5-اطلاعات کلیه پرسنل'!J160=option!$C$11,IF('5-اطلاعات کلیه پرسنل'!L160="دارد",'5-اطلاعات کلیه پرسنل'!M160*'5-اطلاعات کلیه پرسنل'!K160/12*40,'5-اطلاعات کلیه پرسنل'!K160*'5-اطلاعات کلیه پرسنل'!N160/52),0)</f>
        <v>0</v>
      </c>
      <c r="AH160" s="33">
        <f>IF('5-اطلاعات کلیه پرسنل'!P160="دکتری",1,IF('5-اطلاعات کلیه پرسنل'!P160="فوق لیسانس",0.8,IF('5-اطلاعات کلیه پرسنل'!P160="لیسانس",0.6,IF('5-اطلاعات کلیه پرسنل'!P160="فوق دیپلم",0.3,IF('5-اطلاعات کلیه پرسنل'!P160="",0,0.1)))))</f>
        <v>0</v>
      </c>
      <c r="AI160" s="81">
        <f>IF('5-اطلاعات کلیه پرسنل'!L160="دارد",'5-اطلاعات کلیه پرسنل'!M160/12,'5-اطلاعات کلیه پرسنل'!N160/2000)</f>
        <v>0</v>
      </c>
      <c r="AJ160" s="80">
        <f t="shared" si="26"/>
        <v>0</v>
      </c>
    </row>
    <row r="161" spans="1:36" x14ac:dyDescent="0.45">
      <c r="A161" s="84">
        <v>159</v>
      </c>
      <c r="B161" s="57">
        <f>'6-اطلاعات کلیه محصولات - خدمات'!B161</f>
        <v>0</v>
      </c>
      <c r="C161" s="57">
        <f>'6-اطلاعات کلیه محصولات - خدمات'!D161</f>
        <v>0</v>
      </c>
      <c r="D161" s="19"/>
      <c r="E161" s="77"/>
      <c r="F161" s="77"/>
      <c r="G161" s="77"/>
      <c r="H161" s="57"/>
      <c r="I161" s="57"/>
      <c r="J161" s="57"/>
      <c r="K161" s="57"/>
      <c r="L161" s="57"/>
      <c r="M161" s="57">
        <f t="shared" si="27"/>
        <v>0</v>
      </c>
      <c r="N161" s="57" t="str">
        <f t="shared" si="28"/>
        <v>0</v>
      </c>
      <c r="O161" s="57" t="str">
        <f t="shared" si="29"/>
        <v>0</v>
      </c>
      <c r="P161" s="57" t="str">
        <f t="shared" si="30"/>
        <v>0</v>
      </c>
      <c r="Q161" s="57" t="str">
        <f t="shared" si="31"/>
        <v>0</v>
      </c>
      <c r="R161" s="57" t="str">
        <f t="shared" si="32"/>
        <v>0.2</v>
      </c>
      <c r="S161" s="86">
        <f t="shared" si="33"/>
        <v>0</v>
      </c>
      <c r="T161" s="57">
        <f t="shared" si="34"/>
        <v>0</v>
      </c>
      <c r="U161" s="57">
        <f t="shared" si="35"/>
        <v>0</v>
      </c>
      <c r="V161" s="57">
        <f t="shared" si="36"/>
        <v>0</v>
      </c>
      <c r="W161" s="57">
        <f t="shared" si="37"/>
        <v>0</v>
      </c>
      <c r="X161" s="34" t="str">
        <f>IF('6-اطلاعات کلیه محصولات - خدمات'!$N161="جدید",'6-اطلاعات کلیه محصولات - خدمات'!$B161,"")</f>
        <v/>
      </c>
      <c r="Y161" s="34" t="str">
        <f>IF('6-اطلاعات کلیه محصولات - خدمات'!$O161="دارد",'6-اطلاعات کلیه محصولات - خدمات'!$B161,"")</f>
        <v/>
      </c>
      <c r="AC161" s="34">
        <f>IF('6-اطلاعات کلیه محصولات - خدمات'!C161="دارد",'6-اطلاعات کلیه محصولات - خدمات'!Q161,0)</f>
        <v>0</v>
      </c>
      <c r="AD161" s="34">
        <f>1403-'5-اطلاعات کلیه پرسنل'!E161:E1158</f>
        <v>1403</v>
      </c>
      <c r="AF161" s="55">
        <f>IF('5-اطلاعات کلیه پرسنل'!H161=option!$C$15,IF('5-اطلاعات کلیه پرسنل'!L161="دارد",'5-اطلاعات کلیه پرسنل'!M161/12*'5-اطلاعات کلیه پرسنل'!I161,'5-اطلاعات کلیه پرسنل'!N161/2000*'5-اطلاعات کلیه پرسنل'!I161),0)+IF('5-اطلاعات کلیه پرسنل'!J161=option!$C$15,IF('5-اطلاعات کلیه پرسنل'!L161="دارد",'5-اطلاعات کلیه پرسنل'!M161/12*'5-اطلاعات کلیه پرسنل'!K161,'5-اطلاعات کلیه پرسنل'!N161/2000*'5-اطلاعات کلیه پرسنل'!K161),0)</f>
        <v>0</v>
      </c>
      <c r="AG161" s="55">
        <f>IF('5-اطلاعات کلیه پرسنل'!H161=option!$C$11,IF('5-اطلاعات کلیه پرسنل'!L161="دارد",'5-اطلاعات کلیه پرسنل'!M161*'5-اطلاعات کلیه پرسنل'!I161/12*40,'5-اطلاعات کلیه پرسنل'!I161*'5-اطلاعات کلیه پرسنل'!N161/52),0)+IF('5-اطلاعات کلیه پرسنل'!J161=option!$C$11,IF('5-اطلاعات کلیه پرسنل'!L161="دارد",'5-اطلاعات کلیه پرسنل'!M161*'5-اطلاعات کلیه پرسنل'!K161/12*40,'5-اطلاعات کلیه پرسنل'!K161*'5-اطلاعات کلیه پرسنل'!N161/52),0)</f>
        <v>0</v>
      </c>
      <c r="AH161" s="33">
        <f>IF('5-اطلاعات کلیه پرسنل'!P161="دکتری",1,IF('5-اطلاعات کلیه پرسنل'!P161="فوق لیسانس",0.8,IF('5-اطلاعات کلیه پرسنل'!P161="لیسانس",0.6,IF('5-اطلاعات کلیه پرسنل'!P161="فوق دیپلم",0.3,IF('5-اطلاعات کلیه پرسنل'!P161="",0,0.1)))))</f>
        <v>0</v>
      </c>
      <c r="AI161" s="81">
        <f>IF('5-اطلاعات کلیه پرسنل'!L161="دارد",'5-اطلاعات کلیه پرسنل'!M161/12,'5-اطلاعات کلیه پرسنل'!N161/2000)</f>
        <v>0</v>
      </c>
      <c r="AJ161" s="80">
        <f t="shared" si="26"/>
        <v>0</v>
      </c>
    </row>
    <row r="162" spans="1:36" x14ac:dyDescent="0.45">
      <c r="A162" s="84">
        <v>160</v>
      </c>
      <c r="B162" s="57">
        <f>'6-اطلاعات کلیه محصولات - خدمات'!B162</f>
        <v>0</v>
      </c>
      <c r="C162" s="57">
        <f>'6-اطلاعات کلیه محصولات - خدمات'!D162</f>
        <v>0</v>
      </c>
      <c r="D162" s="19"/>
      <c r="E162" s="77"/>
      <c r="F162" s="77"/>
      <c r="G162" s="77"/>
      <c r="H162" s="57"/>
      <c r="I162" s="57"/>
      <c r="J162" s="57"/>
      <c r="K162" s="57"/>
      <c r="L162" s="57"/>
      <c r="M162" s="57">
        <f t="shared" si="27"/>
        <v>0</v>
      </c>
      <c r="N162" s="57" t="str">
        <f t="shared" si="28"/>
        <v>0</v>
      </c>
      <c r="O162" s="57" t="str">
        <f t="shared" si="29"/>
        <v>0</v>
      </c>
      <c r="P162" s="57" t="str">
        <f t="shared" si="30"/>
        <v>0</v>
      </c>
      <c r="Q162" s="57" t="str">
        <f t="shared" si="31"/>
        <v>0</v>
      </c>
      <c r="R162" s="57" t="str">
        <f t="shared" si="32"/>
        <v>0.2</v>
      </c>
      <c r="S162" s="86">
        <f t="shared" si="33"/>
        <v>0</v>
      </c>
      <c r="T162" s="57">
        <f t="shared" si="34"/>
        <v>0</v>
      </c>
      <c r="U162" s="57">
        <f t="shared" si="35"/>
        <v>0</v>
      </c>
      <c r="V162" s="57">
        <f t="shared" si="36"/>
        <v>0</v>
      </c>
      <c r="W162" s="57">
        <f t="shared" si="37"/>
        <v>0</v>
      </c>
      <c r="X162" s="34" t="str">
        <f>IF('6-اطلاعات کلیه محصولات - خدمات'!$N162="جدید",'6-اطلاعات کلیه محصولات - خدمات'!$B162,"")</f>
        <v/>
      </c>
      <c r="Y162" s="34" t="str">
        <f>IF('6-اطلاعات کلیه محصولات - خدمات'!$O162="دارد",'6-اطلاعات کلیه محصولات - خدمات'!$B162,"")</f>
        <v/>
      </c>
      <c r="AC162" s="34">
        <f>IF('6-اطلاعات کلیه محصولات - خدمات'!C162="دارد",'6-اطلاعات کلیه محصولات - خدمات'!Q162,0)</f>
        <v>0</v>
      </c>
      <c r="AD162" s="34">
        <f>1403-'5-اطلاعات کلیه پرسنل'!E162:E1159</f>
        <v>1403</v>
      </c>
      <c r="AF162" s="55">
        <f>IF('5-اطلاعات کلیه پرسنل'!H162=option!$C$15,IF('5-اطلاعات کلیه پرسنل'!L162="دارد",'5-اطلاعات کلیه پرسنل'!M162/12*'5-اطلاعات کلیه پرسنل'!I162,'5-اطلاعات کلیه پرسنل'!N162/2000*'5-اطلاعات کلیه پرسنل'!I162),0)+IF('5-اطلاعات کلیه پرسنل'!J162=option!$C$15,IF('5-اطلاعات کلیه پرسنل'!L162="دارد",'5-اطلاعات کلیه پرسنل'!M162/12*'5-اطلاعات کلیه پرسنل'!K162,'5-اطلاعات کلیه پرسنل'!N162/2000*'5-اطلاعات کلیه پرسنل'!K162),0)</f>
        <v>0</v>
      </c>
      <c r="AG162" s="55">
        <f>IF('5-اطلاعات کلیه پرسنل'!H162=option!$C$11,IF('5-اطلاعات کلیه پرسنل'!L162="دارد",'5-اطلاعات کلیه پرسنل'!M162*'5-اطلاعات کلیه پرسنل'!I162/12*40,'5-اطلاعات کلیه پرسنل'!I162*'5-اطلاعات کلیه پرسنل'!N162/52),0)+IF('5-اطلاعات کلیه پرسنل'!J162=option!$C$11,IF('5-اطلاعات کلیه پرسنل'!L162="دارد",'5-اطلاعات کلیه پرسنل'!M162*'5-اطلاعات کلیه پرسنل'!K162/12*40,'5-اطلاعات کلیه پرسنل'!K162*'5-اطلاعات کلیه پرسنل'!N162/52),0)</f>
        <v>0</v>
      </c>
      <c r="AH162" s="33">
        <f>IF('5-اطلاعات کلیه پرسنل'!P162="دکتری",1,IF('5-اطلاعات کلیه پرسنل'!P162="فوق لیسانس",0.8,IF('5-اطلاعات کلیه پرسنل'!P162="لیسانس",0.6,IF('5-اطلاعات کلیه پرسنل'!P162="فوق دیپلم",0.3,IF('5-اطلاعات کلیه پرسنل'!P162="",0,0.1)))))</f>
        <v>0</v>
      </c>
      <c r="AI162" s="81">
        <f>IF('5-اطلاعات کلیه پرسنل'!L162="دارد",'5-اطلاعات کلیه پرسنل'!M162/12,'5-اطلاعات کلیه پرسنل'!N162/2000)</f>
        <v>0</v>
      </c>
      <c r="AJ162" s="80">
        <f t="shared" si="26"/>
        <v>0</v>
      </c>
    </row>
    <row r="163" spans="1:36" x14ac:dyDescent="0.45">
      <c r="A163" s="84">
        <v>161</v>
      </c>
      <c r="B163" s="57">
        <f>'6-اطلاعات کلیه محصولات - خدمات'!B163</f>
        <v>0</v>
      </c>
      <c r="C163" s="57">
        <f>'6-اطلاعات کلیه محصولات - خدمات'!D163</f>
        <v>0</v>
      </c>
      <c r="D163" s="19"/>
      <c r="E163" s="77"/>
      <c r="F163" s="77"/>
      <c r="G163" s="77"/>
      <c r="H163" s="57"/>
      <c r="I163" s="57"/>
      <c r="J163" s="57"/>
      <c r="K163" s="57"/>
      <c r="L163" s="57"/>
      <c r="M163" s="57">
        <f t="shared" si="27"/>
        <v>0</v>
      </c>
      <c r="N163" s="57" t="str">
        <f t="shared" si="28"/>
        <v>0</v>
      </c>
      <c r="O163" s="57" t="str">
        <f t="shared" si="29"/>
        <v>0</v>
      </c>
      <c r="P163" s="57" t="str">
        <f t="shared" si="30"/>
        <v>0</v>
      </c>
      <c r="Q163" s="57" t="str">
        <f t="shared" si="31"/>
        <v>0</v>
      </c>
      <c r="R163" s="57" t="str">
        <f t="shared" si="32"/>
        <v>0.2</v>
      </c>
      <c r="S163" s="86">
        <f t="shared" si="33"/>
        <v>0</v>
      </c>
      <c r="T163" s="57">
        <f t="shared" si="34"/>
        <v>0</v>
      </c>
      <c r="U163" s="57">
        <f t="shared" si="35"/>
        <v>0</v>
      </c>
      <c r="V163" s="57">
        <f t="shared" si="36"/>
        <v>0</v>
      </c>
      <c r="W163" s="57">
        <f t="shared" si="37"/>
        <v>0</v>
      </c>
      <c r="X163" s="34" t="str">
        <f>IF('6-اطلاعات کلیه محصولات - خدمات'!$N163="جدید",'6-اطلاعات کلیه محصولات - خدمات'!$B163,"")</f>
        <v/>
      </c>
      <c r="Y163" s="34" t="str">
        <f>IF('6-اطلاعات کلیه محصولات - خدمات'!$O163="دارد",'6-اطلاعات کلیه محصولات - خدمات'!$B163,"")</f>
        <v/>
      </c>
      <c r="AC163" s="34">
        <f>IF('6-اطلاعات کلیه محصولات - خدمات'!C163="دارد",'6-اطلاعات کلیه محصولات - خدمات'!Q163,0)</f>
        <v>0</v>
      </c>
      <c r="AD163" s="34">
        <f>1403-'5-اطلاعات کلیه پرسنل'!E163:E1160</f>
        <v>1403</v>
      </c>
      <c r="AF163" s="55">
        <f>IF('5-اطلاعات کلیه پرسنل'!H163=option!$C$15,IF('5-اطلاعات کلیه پرسنل'!L163="دارد",'5-اطلاعات کلیه پرسنل'!M163/12*'5-اطلاعات کلیه پرسنل'!I163,'5-اطلاعات کلیه پرسنل'!N163/2000*'5-اطلاعات کلیه پرسنل'!I163),0)+IF('5-اطلاعات کلیه پرسنل'!J163=option!$C$15,IF('5-اطلاعات کلیه پرسنل'!L163="دارد",'5-اطلاعات کلیه پرسنل'!M163/12*'5-اطلاعات کلیه پرسنل'!K163,'5-اطلاعات کلیه پرسنل'!N163/2000*'5-اطلاعات کلیه پرسنل'!K163),0)</f>
        <v>0</v>
      </c>
      <c r="AG163" s="55">
        <f>IF('5-اطلاعات کلیه پرسنل'!H163=option!$C$11,IF('5-اطلاعات کلیه پرسنل'!L163="دارد",'5-اطلاعات کلیه پرسنل'!M163*'5-اطلاعات کلیه پرسنل'!I163/12*40,'5-اطلاعات کلیه پرسنل'!I163*'5-اطلاعات کلیه پرسنل'!N163/52),0)+IF('5-اطلاعات کلیه پرسنل'!J163=option!$C$11,IF('5-اطلاعات کلیه پرسنل'!L163="دارد",'5-اطلاعات کلیه پرسنل'!M163*'5-اطلاعات کلیه پرسنل'!K163/12*40,'5-اطلاعات کلیه پرسنل'!K163*'5-اطلاعات کلیه پرسنل'!N163/52),0)</f>
        <v>0</v>
      </c>
      <c r="AH163" s="33">
        <f>IF('5-اطلاعات کلیه پرسنل'!P163="دکتری",1,IF('5-اطلاعات کلیه پرسنل'!P163="فوق لیسانس",0.8,IF('5-اطلاعات کلیه پرسنل'!P163="لیسانس",0.6,IF('5-اطلاعات کلیه پرسنل'!P163="فوق دیپلم",0.3,IF('5-اطلاعات کلیه پرسنل'!P163="",0,0.1)))))</f>
        <v>0</v>
      </c>
      <c r="AI163" s="81">
        <f>IF('5-اطلاعات کلیه پرسنل'!L163="دارد",'5-اطلاعات کلیه پرسنل'!M163/12,'5-اطلاعات کلیه پرسنل'!N163/2000)</f>
        <v>0</v>
      </c>
      <c r="AJ163" s="80">
        <f t="shared" ref="AJ163:AJ194" si="38">AI163*AH163</f>
        <v>0</v>
      </c>
    </row>
    <row r="164" spans="1:36" x14ac:dyDescent="0.45">
      <c r="A164" s="84">
        <v>162</v>
      </c>
      <c r="B164" s="57">
        <f>'6-اطلاعات کلیه محصولات - خدمات'!B164</f>
        <v>0</v>
      </c>
      <c r="C164" s="57">
        <f>'6-اطلاعات کلیه محصولات - خدمات'!D164</f>
        <v>0</v>
      </c>
      <c r="D164" s="19"/>
      <c r="E164" s="77"/>
      <c r="F164" s="77"/>
      <c r="G164" s="77"/>
      <c r="H164" s="57"/>
      <c r="I164" s="57"/>
      <c r="J164" s="57"/>
      <c r="K164" s="57"/>
      <c r="L164" s="57"/>
      <c r="M164" s="57">
        <f t="shared" si="27"/>
        <v>0</v>
      </c>
      <c r="N164" s="57" t="str">
        <f t="shared" si="28"/>
        <v>0</v>
      </c>
      <c r="O164" s="57" t="str">
        <f t="shared" si="29"/>
        <v>0</v>
      </c>
      <c r="P164" s="57" t="str">
        <f t="shared" si="30"/>
        <v>0</v>
      </c>
      <c r="Q164" s="57" t="str">
        <f t="shared" si="31"/>
        <v>0</v>
      </c>
      <c r="R164" s="57" t="str">
        <f t="shared" si="32"/>
        <v>0.2</v>
      </c>
      <c r="S164" s="86">
        <f t="shared" si="33"/>
        <v>0</v>
      </c>
      <c r="T164" s="57">
        <f t="shared" si="34"/>
        <v>0</v>
      </c>
      <c r="U164" s="57">
        <f t="shared" si="35"/>
        <v>0</v>
      </c>
      <c r="V164" s="57">
        <f t="shared" si="36"/>
        <v>0</v>
      </c>
      <c r="W164" s="57">
        <f t="shared" si="37"/>
        <v>0</v>
      </c>
      <c r="X164" s="34" t="str">
        <f>IF('6-اطلاعات کلیه محصولات - خدمات'!$N164="جدید",'6-اطلاعات کلیه محصولات - خدمات'!$B164,"")</f>
        <v/>
      </c>
      <c r="Y164" s="34" t="str">
        <f>IF('6-اطلاعات کلیه محصولات - خدمات'!$O164="دارد",'6-اطلاعات کلیه محصولات - خدمات'!$B164,"")</f>
        <v/>
      </c>
      <c r="AC164" s="34">
        <f>IF('6-اطلاعات کلیه محصولات - خدمات'!C164="دارد",'6-اطلاعات کلیه محصولات - خدمات'!Q164,0)</f>
        <v>0</v>
      </c>
      <c r="AD164" s="34">
        <f>1403-'5-اطلاعات کلیه پرسنل'!E164:E1161</f>
        <v>1403</v>
      </c>
      <c r="AF164" s="55">
        <f>IF('5-اطلاعات کلیه پرسنل'!H164=option!$C$15,IF('5-اطلاعات کلیه پرسنل'!L164="دارد",'5-اطلاعات کلیه پرسنل'!M164/12*'5-اطلاعات کلیه پرسنل'!I164,'5-اطلاعات کلیه پرسنل'!N164/2000*'5-اطلاعات کلیه پرسنل'!I164),0)+IF('5-اطلاعات کلیه پرسنل'!J164=option!$C$15,IF('5-اطلاعات کلیه پرسنل'!L164="دارد",'5-اطلاعات کلیه پرسنل'!M164/12*'5-اطلاعات کلیه پرسنل'!K164,'5-اطلاعات کلیه پرسنل'!N164/2000*'5-اطلاعات کلیه پرسنل'!K164),0)</f>
        <v>0</v>
      </c>
      <c r="AG164" s="55">
        <f>IF('5-اطلاعات کلیه پرسنل'!H164=option!$C$11,IF('5-اطلاعات کلیه پرسنل'!L164="دارد",'5-اطلاعات کلیه پرسنل'!M164*'5-اطلاعات کلیه پرسنل'!I164/12*40,'5-اطلاعات کلیه پرسنل'!I164*'5-اطلاعات کلیه پرسنل'!N164/52),0)+IF('5-اطلاعات کلیه پرسنل'!J164=option!$C$11,IF('5-اطلاعات کلیه پرسنل'!L164="دارد",'5-اطلاعات کلیه پرسنل'!M164*'5-اطلاعات کلیه پرسنل'!K164/12*40,'5-اطلاعات کلیه پرسنل'!K164*'5-اطلاعات کلیه پرسنل'!N164/52),0)</f>
        <v>0</v>
      </c>
      <c r="AH164" s="33">
        <f>IF('5-اطلاعات کلیه پرسنل'!P164="دکتری",1,IF('5-اطلاعات کلیه پرسنل'!P164="فوق لیسانس",0.8,IF('5-اطلاعات کلیه پرسنل'!P164="لیسانس",0.6,IF('5-اطلاعات کلیه پرسنل'!P164="فوق دیپلم",0.3,IF('5-اطلاعات کلیه پرسنل'!P164="",0,0.1)))))</f>
        <v>0</v>
      </c>
      <c r="AI164" s="81">
        <f>IF('5-اطلاعات کلیه پرسنل'!L164="دارد",'5-اطلاعات کلیه پرسنل'!M164/12,'5-اطلاعات کلیه پرسنل'!N164/2000)</f>
        <v>0</v>
      </c>
      <c r="AJ164" s="80">
        <f t="shared" si="38"/>
        <v>0</v>
      </c>
    </row>
    <row r="165" spans="1:36" x14ac:dyDescent="0.45">
      <c r="A165" s="84">
        <v>163</v>
      </c>
      <c r="B165" s="57">
        <f>'6-اطلاعات کلیه محصولات - خدمات'!B165</f>
        <v>0</v>
      </c>
      <c r="C165" s="57">
        <f>'6-اطلاعات کلیه محصولات - خدمات'!D165</f>
        <v>0</v>
      </c>
      <c r="D165" s="19"/>
      <c r="E165" s="77"/>
      <c r="F165" s="77"/>
      <c r="G165" s="77"/>
      <c r="H165" s="57"/>
      <c r="I165" s="57"/>
      <c r="J165" s="57"/>
      <c r="K165" s="57"/>
      <c r="L165" s="57"/>
      <c r="M165" s="57">
        <f t="shared" si="27"/>
        <v>0</v>
      </c>
      <c r="N165" s="57" t="str">
        <f t="shared" si="28"/>
        <v>0</v>
      </c>
      <c r="O165" s="57" t="str">
        <f t="shared" si="29"/>
        <v>0</v>
      </c>
      <c r="P165" s="57" t="str">
        <f t="shared" si="30"/>
        <v>0</v>
      </c>
      <c r="Q165" s="57" t="str">
        <f t="shared" si="31"/>
        <v>0</v>
      </c>
      <c r="R165" s="57" t="str">
        <f t="shared" si="32"/>
        <v>0.2</v>
      </c>
      <c r="S165" s="86">
        <f t="shared" si="33"/>
        <v>0</v>
      </c>
      <c r="T165" s="57">
        <f t="shared" si="34"/>
        <v>0</v>
      </c>
      <c r="U165" s="57">
        <f t="shared" si="35"/>
        <v>0</v>
      </c>
      <c r="V165" s="57">
        <f t="shared" si="36"/>
        <v>0</v>
      </c>
      <c r="W165" s="57">
        <f t="shared" si="37"/>
        <v>0</v>
      </c>
      <c r="X165" s="34" t="str">
        <f>IF('6-اطلاعات کلیه محصولات - خدمات'!$N165="جدید",'6-اطلاعات کلیه محصولات - خدمات'!$B165,"")</f>
        <v/>
      </c>
      <c r="Y165" s="34" t="str">
        <f>IF('6-اطلاعات کلیه محصولات - خدمات'!$O165="دارد",'6-اطلاعات کلیه محصولات - خدمات'!$B165,"")</f>
        <v/>
      </c>
      <c r="AC165" s="34">
        <f>IF('6-اطلاعات کلیه محصولات - خدمات'!C165="دارد",'6-اطلاعات کلیه محصولات - خدمات'!Q165,0)</f>
        <v>0</v>
      </c>
      <c r="AD165" s="34">
        <f>1403-'5-اطلاعات کلیه پرسنل'!E165:E1162</f>
        <v>1403</v>
      </c>
      <c r="AF165" s="55">
        <f>IF('5-اطلاعات کلیه پرسنل'!H165=option!$C$15,IF('5-اطلاعات کلیه پرسنل'!L165="دارد",'5-اطلاعات کلیه پرسنل'!M165/12*'5-اطلاعات کلیه پرسنل'!I165,'5-اطلاعات کلیه پرسنل'!N165/2000*'5-اطلاعات کلیه پرسنل'!I165),0)+IF('5-اطلاعات کلیه پرسنل'!J165=option!$C$15,IF('5-اطلاعات کلیه پرسنل'!L165="دارد",'5-اطلاعات کلیه پرسنل'!M165/12*'5-اطلاعات کلیه پرسنل'!K165,'5-اطلاعات کلیه پرسنل'!N165/2000*'5-اطلاعات کلیه پرسنل'!K165),0)</f>
        <v>0</v>
      </c>
      <c r="AG165" s="55">
        <f>IF('5-اطلاعات کلیه پرسنل'!H165=option!$C$11,IF('5-اطلاعات کلیه پرسنل'!L165="دارد",'5-اطلاعات کلیه پرسنل'!M165*'5-اطلاعات کلیه پرسنل'!I165/12*40,'5-اطلاعات کلیه پرسنل'!I165*'5-اطلاعات کلیه پرسنل'!N165/52),0)+IF('5-اطلاعات کلیه پرسنل'!J165=option!$C$11,IF('5-اطلاعات کلیه پرسنل'!L165="دارد",'5-اطلاعات کلیه پرسنل'!M165*'5-اطلاعات کلیه پرسنل'!K165/12*40,'5-اطلاعات کلیه پرسنل'!K165*'5-اطلاعات کلیه پرسنل'!N165/52),0)</f>
        <v>0</v>
      </c>
      <c r="AH165" s="33">
        <f>IF('5-اطلاعات کلیه پرسنل'!P165="دکتری",1,IF('5-اطلاعات کلیه پرسنل'!P165="فوق لیسانس",0.8,IF('5-اطلاعات کلیه پرسنل'!P165="لیسانس",0.6,IF('5-اطلاعات کلیه پرسنل'!P165="فوق دیپلم",0.3,IF('5-اطلاعات کلیه پرسنل'!P165="",0,0.1)))))</f>
        <v>0</v>
      </c>
      <c r="AI165" s="81">
        <f>IF('5-اطلاعات کلیه پرسنل'!L165="دارد",'5-اطلاعات کلیه پرسنل'!M165/12,'5-اطلاعات کلیه پرسنل'!N165/2000)</f>
        <v>0</v>
      </c>
      <c r="AJ165" s="80">
        <f t="shared" si="38"/>
        <v>0</v>
      </c>
    </row>
    <row r="166" spans="1:36" x14ac:dyDescent="0.45">
      <c r="A166" s="84">
        <v>164</v>
      </c>
      <c r="B166" s="57">
        <f>'6-اطلاعات کلیه محصولات - خدمات'!B166</f>
        <v>0</v>
      </c>
      <c r="C166" s="57">
        <f>'6-اطلاعات کلیه محصولات - خدمات'!D166</f>
        <v>0</v>
      </c>
      <c r="D166" s="19"/>
      <c r="E166" s="77"/>
      <c r="F166" s="77"/>
      <c r="G166" s="77"/>
      <c r="H166" s="57"/>
      <c r="I166" s="57"/>
      <c r="J166" s="57"/>
      <c r="K166" s="57"/>
      <c r="L166" s="57"/>
      <c r="M166" s="57">
        <f t="shared" si="27"/>
        <v>0</v>
      </c>
      <c r="N166" s="57" t="str">
        <f t="shared" si="28"/>
        <v>0</v>
      </c>
      <c r="O166" s="57" t="str">
        <f t="shared" si="29"/>
        <v>0</v>
      </c>
      <c r="P166" s="57" t="str">
        <f t="shared" si="30"/>
        <v>0</v>
      </c>
      <c r="Q166" s="57" t="str">
        <f t="shared" si="31"/>
        <v>0</v>
      </c>
      <c r="R166" s="57" t="str">
        <f t="shared" si="32"/>
        <v>0.2</v>
      </c>
      <c r="S166" s="86">
        <f t="shared" si="33"/>
        <v>0</v>
      </c>
      <c r="T166" s="57">
        <f t="shared" si="34"/>
        <v>0</v>
      </c>
      <c r="U166" s="57">
        <f t="shared" si="35"/>
        <v>0</v>
      </c>
      <c r="V166" s="57">
        <f t="shared" si="36"/>
        <v>0</v>
      </c>
      <c r="W166" s="57">
        <f t="shared" si="37"/>
        <v>0</v>
      </c>
      <c r="X166" s="34" t="str">
        <f>IF('6-اطلاعات کلیه محصولات - خدمات'!$N166="جدید",'6-اطلاعات کلیه محصولات - خدمات'!$B166,"")</f>
        <v/>
      </c>
      <c r="Y166" s="34" t="str">
        <f>IF('6-اطلاعات کلیه محصولات - خدمات'!$O166="دارد",'6-اطلاعات کلیه محصولات - خدمات'!$B166,"")</f>
        <v/>
      </c>
      <c r="AC166" s="34">
        <f>IF('6-اطلاعات کلیه محصولات - خدمات'!C166="دارد",'6-اطلاعات کلیه محصولات - خدمات'!Q166,0)</f>
        <v>0</v>
      </c>
      <c r="AD166" s="34">
        <f>1403-'5-اطلاعات کلیه پرسنل'!E166:E1163</f>
        <v>1403</v>
      </c>
      <c r="AF166" s="55">
        <f>IF('5-اطلاعات کلیه پرسنل'!H166=option!$C$15,IF('5-اطلاعات کلیه پرسنل'!L166="دارد",'5-اطلاعات کلیه پرسنل'!M166/12*'5-اطلاعات کلیه پرسنل'!I166,'5-اطلاعات کلیه پرسنل'!N166/2000*'5-اطلاعات کلیه پرسنل'!I166),0)+IF('5-اطلاعات کلیه پرسنل'!J166=option!$C$15,IF('5-اطلاعات کلیه پرسنل'!L166="دارد",'5-اطلاعات کلیه پرسنل'!M166/12*'5-اطلاعات کلیه پرسنل'!K166,'5-اطلاعات کلیه پرسنل'!N166/2000*'5-اطلاعات کلیه پرسنل'!K166),0)</f>
        <v>0</v>
      </c>
      <c r="AG166" s="55">
        <f>IF('5-اطلاعات کلیه پرسنل'!H166=option!$C$11,IF('5-اطلاعات کلیه پرسنل'!L166="دارد",'5-اطلاعات کلیه پرسنل'!M166*'5-اطلاعات کلیه پرسنل'!I166/12*40,'5-اطلاعات کلیه پرسنل'!I166*'5-اطلاعات کلیه پرسنل'!N166/52),0)+IF('5-اطلاعات کلیه پرسنل'!J166=option!$C$11,IF('5-اطلاعات کلیه پرسنل'!L166="دارد",'5-اطلاعات کلیه پرسنل'!M166*'5-اطلاعات کلیه پرسنل'!K166/12*40,'5-اطلاعات کلیه پرسنل'!K166*'5-اطلاعات کلیه پرسنل'!N166/52),0)</f>
        <v>0</v>
      </c>
      <c r="AH166" s="33">
        <f>IF('5-اطلاعات کلیه پرسنل'!P166="دکتری",1,IF('5-اطلاعات کلیه پرسنل'!P166="فوق لیسانس",0.8,IF('5-اطلاعات کلیه پرسنل'!P166="لیسانس",0.6,IF('5-اطلاعات کلیه پرسنل'!P166="فوق دیپلم",0.3,IF('5-اطلاعات کلیه پرسنل'!P166="",0,0.1)))))</f>
        <v>0</v>
      </c>
      <c r="AI166" s="81">
        <f>IF('5-اطلاعات کلیه پرسنل'!L166="دارد",'5-اطلاعات کلیه پرسنل'!M166/12,'5-اطلاعات کلیه پرسنل'!N166/2000)</f>
        <v>0</v>
      </c>
      <c r="AJ166" s="80">
        <f t="shared" si="38"/>
        <v>0</v>
      </c>
    </row>
    <row r="167" spans="1:36" x14ac:dyDescent="0.45">
      <c r="A167" s="84">
        <v>165</v>
      </c>
      <c r="B167" s="57">
        <f>'6-اطلاعات کلیه محصولات - خدمات'!B167</f>
        <v>0</v>
      </c>
      <c r="C167" s="57">
        <f>'6-اطلاعات کلیه محصولات - خدمات'!D167</f>
        <v>0</v>
      </c>
      <c r="D167" s="19"/>
      <c r="E167" s="77"/>
      <c r="F167" s="77"/>
      <c r="G167" s="77"/>
      <c r="H167" s="57"/>
      <c r="I167" s="57"/>
      <c r="J167" s="57"/>
      <c r="K167" s="57"/>
      <c r="L167" s="57"/>
      <c r="M167" s="57">
        <f t="shared" si="27"/>
        <v>0</v>
      </c>
      <c r="N167" s="57" t="str">
        <f t="shared" si="28"/>
        <v>0</v>
      </c>
      <c r="O167" s="57" t="str">
        <f t="shared" si="29"/>
        <v>0</v>
      </c>
      <c r="P167" s="57" t="str">
        <f t="shared" si="30"/>
        <v>0</v>
      </c>
      <c r="Q167" s="57" t="str">
        <f t="shared" si="31"/>
        <v>0</v>
      </c>
      <c r="R167" s="57" t="str">
        <f t="shared" si="32"/>
        <v>0.2</v>
      </c>
      <c r="S167" s="86">
        <f t="shared" si="33"/>
        <v>0</v>
      </c>
      <c r="T167" s="57">
        <f t="shared" si="34"/>
        <v>0</v>
      </c>
      <c r="U167" s="57">
        <f t="shared" si="35"/>
        <v>0</v>
      </c>
      <c r="V167" s="57">
        <f t="shared" si="36"/>
        <v>0</v>
      </c>
      <c r="W167" s="57">
        <f t="shared" si="37"/>
        <v>0</v>
      </c>
      <c r="X167" s="34" t="str">
        <f>IF('6-اطلاعات کلیه محصولات - خدمات'!$N167="جدید",'6-اطلاعات کلیه محصولات - خدمات'!$B167,"")</f>
        <v/>
      </c>
      <c r="Y167" s="34" t="str">
        <f>IF('6-اطلاعات کلیه محصولات - خدمات'!$O167="دارد",'6-اطلاعات کلیه محصولات - خدمات'!$B167,"")</f>
        <v/>
      </c>
      <c r="AC167" s="34">
        <f>IF('6-اطلاعات کلیه محصولات - خدمات'!C167="دارد",'6-اطلاعات کلیه محصولات - خدمات'!Q167,0)</f>
        <v>0</v>
      </c>
      <c r="AD167" s="34">
        <f>1403-'5-اطلاعات کلیه پرسنل'!E167:E1164</f>
        <v>1403</v>
      </c>
      <c r="AF167" s="55">
        <f>IF('5-اطلاعات کلیه پرسنل'!H167=option!$C$15,IF('5-اطلاعات کلیه پرسنل'!L167="دارد",'5-اطلاعات کلیه پرسنل'!M167/12*'5-اطلاعات کلیه پرسنل'!I167,'5-اطلاعات کلیه پرسنل'!N167/2000*'5-اطلاعات کلیه پرسنل'!I167),0)+IF('5-اطلاعات کلیه پرسنل'!J167=option!$C$15,IF('5-اطلاعات کلیه پرسنل'!L167="دارد",'5-اطلاعات کلیه پرسنل'!M167/12*'5-اطلاعات کلیه پرسنل'!K167,'5-اطلاعات کلیه پرسنل'!N167/2000*'5-اطلاعات کلیه پرسنل'!K167),0)</f>
        <v>0</v>
      </c>
      <c r="AG167" s="55">
        <f>IF('5-اطلاعات کلیه پرسنل'!H167=option!$C$11,IF('5-اطلاعات کلیه پرسنل'!L167="دارد",'5-اطلاعات کلیه پرسنل'!M167*'5-اطلاعات کلیه پرسنل'!I167/12*40,'5-اطلاعات کلیه پرسنل'!I167*'5-اطلاعات کلیه پرسنل'!N167/52),0)+IF('5-اطلاعات کلیه پرسنل'!J167=option!$C$11,IF('5-اطلاعات کلیه پرسنل'!L167="دارد",'5-اطلاعات کلیه پرسنل'!M167*'5-اطلاعات کلیه پرسنل'!K167/12*40,'5-اطلاعات کلیه پرسنل'!K167*'5-اطلاعات کلیه پرسنل'!N167/52),0)</f>
        <v>0</v>
      </c>
      <c r="AH167" s="33">
        <f>IF('5-اطلاعات کلیه پرسنل'!P167="دکتری",1,IF('5-اطلاعات کلیه پرسنل'!P167="فوق لیسانس",0.8,IF('5-اطلاعات کلیه پرسنل'!P167="لیسانس",0.6,IF('5-اطلاعات کلیه پرسنل'!P167="فوق دیپلم",0.3,IF('5-اطلاعات کلیه پرسنل'!P167="",0,0.1)))))</f>
        <v>0</v>
      </c>
      <c r="AI167" s="81">
        <f>IF('5-اطلاعات کلیه پرسنل'!L167="دارد",'5-اطلاعات کلیه پرسنل'!M167/12,'5-اطلاعات کلیه پرسنل'!N167/2000)</f>
        <v>0</v>
      </c>
      <c r="AJ167" s="80">
        <f t="shared" si="38"/>
        <v>0</v>
      </c>
    </row>
    <row r="168" spans="1:36" x14ac:dyDescent="0.45">
      <c r="A168" s="84">
        <v>166</v>
      </c>
      <c r="B168" s="57">
        <f>'6-اطلاعات کلیه محصولات - خدمات'!B168</f>
        <v>0</v>
      </c>
      <c r="C168" s="57">
        <f>'6-اطلاعات کلیه محصولات - خدمات'!D168</f>
        <v>0</v>
      </c>
      <c r="D168" s="19"/>
      <c r="E168" s="77"/>
      <c r="F168" s="77"/>
      <c r="G168" s="77"/>
      <c r="H168" s="57"/>
      <c r="I168" s="57"/>
      <c r="J168" s="57"/>
      <c r="K168" s="57"/>
      <c r="L168" s="57"/>
      <c r="M168" s="57">
        <f t="shared" si="27"/>
        <v>0</v>
      </c>
      <c r="N168" s="57" t="str">
        <f t="shared" si="28"/>
        <v>0</v>
      </c>
      <c r="O168" s="57" t="str">
        <f t="shared" si="29"/>
        <v>0</v>
      </c>
      <c r="P168" s="57" t="str">
        <f t="shared" si="30"/>
        <v>0</v>
      </c>
      <c r="Q168" s="57" t="str">
        <f t="shared" si="31"/>
        <v>0</v>
      </c>
      <c r="R168" s="57" t="str">
        <f t="shared" si="32"/>
        <v>0.2</v>
      </c>
      <c r="S168" s="86">
        <f t="shared" si="33"/>
        <v>0</v>
      </c>
      <c r="T168" s="57">
        <f t="shared" si="34"/>
        <v>0</v>
      </c>
      <c r="U168" s="57">
        <f t="shared" si="35"/>
        <v>0</v>
      </c>
      <c r="V168" s="57">
        <f t="shared" si="36"/>
        <v>0</v>
      </c>
      <c r="W168" s="57">
        <f t="shared" si="37"/>
        <v>0</v>
      </c>
      <c r="X168" s="34" t="str">
        <f>IF('6-اطلاعات کلیه محصولات - خدمات'!$N168="جدید",'6-اطلاعات کلیه محصولات - خدمات'!$B168,"")</f>
        <v/>
      </c>
      <c r="Y168" s="34" t="str">
        <f>IF('6-اطلاعات کلیه محصولات - خدمات'!$O168="دارد",'6-اطلاعات کلیه محصولات - خدمات'!$B168,"")</f>
        <v/>
      </c>
      <c r="AC168" s="34">
        <f>IF('6-اطلاعات کلیه محصولات - خدمات'!C168="دارد",'6-اطلاعات کلیه محصولات - خدمات'!Q168,0)</f>
        <v>0</v>
      </c>
      <c r="AD168" s="34">
        <f>1403-'5-اطلاعات کلیه پرسنل'!E168:E1165</f>
        <v>1403</v>
      </c>
      <c r="AF168" s="55">
        <f>IF('5-اطلاعات کلیه پرسنل'!H168=option!$C$15,IF('5-اطلاعات کلیه پرسنل'!L168="دارد",'5-اطلاعات کلیه پرسنل'!M168/12*'5-اطلاعات کلیه پرسنل'!I168,'5-اطلاعات کلیه پرسنل'!N168/2000*'5-اطلاعات کلیه پرسنل'!I168),0)+IF('5-اطلاعات کلیه پرسنل'!J168=option!$C$15,IF('5-اطلاعات کلیه پرسنل'!L168="دارد",'5-اطلاعات کلیه پرسنل'!M168/12*'5-اطلاعات کلیه پرسنل'!K168,'5-اطلاعات کلیه پرسنل'!N168/2000*'5-اطلاعات کلیه پرسنل'!K168),0)</f>
        <v>0</v>
      </c>
      <c r="AG168" s="55">
        <f>IF('5-اطلاعات کلیه پرسنل'!H168=option!$C$11,IF('5-اطلاعات کلیه پرسنل'!L168="دارد",'5-اطلاعات کلیه پرسنل'!M168*'5-اطلاعات کلیه پرسنل'!I168/12*40,'5-اطلاعات کلیه پرسنل'!I168*'5-اطلاعات کلیه پرسنل'!N168/52),0)+IF('5-اطلاعات کلیه پرسنل'!J168=option!$C$11,IF('5-اطلاعات کلیه پرسنل'!L168="دارد",'5-اطلاعات کلیه پرسنل'!M168*'5-اطلاعات کلیه پرسنل'!K168/12*40,'5-اطلاعات کلیه پرسنل'!K168*'5-اطلاعات کلیه پرسنل'!N168/52),0)</f>
        <v>0</v>
      </c>
      <c r="AH168" s="33">
        <f>IF('5-اطلاعات کلیه پرسنل'!P168="دکتری",1,IF('5-اطلاعات کلیه پرسنل'!P168="فوق لیسانس",0.8,IF('5-اطلاعات کلیه پرسنل'!P168="لیسانس",0.6,IF('5-اطلاعات کلیه پرسنل'!P168="فوق دیپلم",0.3,IF('5-اطلاعات کلیه پرسنل'!P168="",0,0.1)))))</f>
        <v>0</v>
      </c>
      <c r="AI168" s="81">
        <f>IF('5-اطلاعات کلیه پرسنل'!L168="دارد",'5-اطلاعات کلیه پرسنل'!M168/12,'5-اطلاعات کلیه پرسنل'!N168/2000)</f>
        <v>0</v>
      </c>
      <c r="AJ168" s="80">
        <f t="shared" si="38"/>
        <v>0</v>
      </c>
    </row>
    <row r="169" spans="1:36" x14ac:dyDescent="0.45">
      <c r="A169" s="84">
        <v>167</v>
      </c>
      <c r="B169" s="57">
        <f>'6-اطلاعات کلیه محصولات - خدمات'!B169</f>
        <v>0</v>
      </c>
      <c r="C169" s="57">
        <f>'6-اطلاعات کلیه محصولات - خدمات'!D169</f>
        <v>0</v>
      </c>
      <c r="D169" s="19"/>
      <c r="E169" s="77"/>
      <c r="F169" s="77"/>
      <c r="G169" s="77"/>
      <c r="H169" s="57"/>
      <c r="I169" s="57"/>
      <c r="J169" s="57"/>
      <c r="K169" s="57"/>
      <c r="L169" s="57"/>
      <c r="M169" s="57">
        <f t="shared" si="27"/>
        <v>0</v>
      </c>
      <c r="N169" s="57" t="str">
        <f t="shared" si="28"/>
        <v>0</v>
      </c>
      <c r="O169" s="57" t="str">
        <f t="shared" si="29"/>
        <v>0</v>
      </c>
      <c r="P169" s="57" t="str">
        <f t="shared" si="30"/>
        <v>0</v>
      </c>
      <c r="Q169" s="57" t="str">
        <f t="shared" si="31"/>
        <v>0</v>
      </c>
      <c r="R169" s="57" t="str">
        <f t="shared" si="32"/>
        <v>0.2</v>
      </c>
      <c r="S169" s="86">
        <f t="shared" si="33"/>
        <v>0</v>
      </c>
      <c r="T169" s="57">
        <f t="shared" si="34"/>
        <v>0</v>
      </c>
      <c r="U169" s="57">
        <f t="shared" si="35"/>
        <v>0</v>
      </c>
      <c r="V169" s="57">
        <f t="shared" si="36"/>
        <v>0</v>
      </c>
      <c r="W169" s="57">
        <f t="shared" si="37"/>
        <v>0</v>
      </c>
      <c r="X169" s="34" t="str">
        <f>IF('6-اطلاعات کلیه محصولات - خدمات'!$N169="جدید",'6-اطلاعات کلیه محصولات - خدمات'!$B169,"")</f>
        <v/>
      </c>
      <c r="Y169" s="34" t="str">
        <f>IF('6-اطلاعات کلیه محصولات - خدمات'!$O169="دارد",'6-اطلاعات کلیه محصولات - خدمات'!$B169,"")</f>
        <v/>
      </c>
      <c r="AC169" s="34">
        <f>IF('6-اطلاعات کلیه محصولات - خدمات'!C169="دارد",'6-اطلاعات کلیه محصولات - خدمات'!Q169,0)</f>
        <v>0</v>
      </c>
      <c r="AD169" s="34">
        <f>1403-'5-اطلاعات کلیه پرسنل'!E169:E1166</f>
        <v>1403</v>
      </c>
      <c r="AF169" s="55">
        <f>IF('5-اطلاعات کلیه پرسنل'!H169=option!$C$15,IF('5-اطلاعات کلیه پرسنل'!L169="دارد",'5-اطلاعات کلیه پرسنل'!M169/12*'5-اطلاعات کلیه پرسنل'!I169,'5-اطلاعات کلیه پرسنل'!N169/2000*'5-اطلاعات کلیه پرسنل'!I169),0)+IF('5-اطلاعات کلیه پرسنل'!J169=option!$C$15,IF('5-اطلاعات کلیه پرسنل'!L169="دارد",'5-اطلاعات کلیه پرسنل'!M169/12*'5-اطلاعات کلیه پرسنل'!K169,'5-اطلاعات کلیه پرسنل'!N169/2000*'5-اطلاعات کلیه پرسنل'!K169),0)</f>
        <v>0</v>
      </c>
      <c r="AG169" s="55">
        <f>IF('5-اطلاعات کلیه پرسنل'!H169=option!$C$11,IF('5-اطلاعات کلیه پرسنل'!L169="دارد",'5-اطلاعات کلیه پرسنل'!M169*'5-اطلاعات کلیه پرسنل'!I169/12*40,'5-اطلاعات کلیه پرسنل'!I169*'5-اطلاعات کلیه پرسنل'!N169/52),0)+IF('5-اطلاعات کلیه پرسنل'!J169=option!$C$11,IF('5-اطلاعات کلیه پرسنل'!L169="دارد",'5-اطلاعات کلیه پرسنل'!M169*'5-اطلاعات کلیه پرسنل'!K169/12*40,'5-اطلاعات کلیه پرسنل'!K169*'5-اطلاعات کلیه پرسنل'!N169/52),0)</f>
        <v>0</v>
      </c>
      <c r="AH169" s="33">
        <f>IF('5-اطلاعات کلیه پرسنل'!P169="دکتری",1,IF('5-اطلاعات کلیه پرسنل'!P169="فوق لیسانس",0.8,IF('5-اطلاعات کلیه پرسنل'!P169="لیسانس",0.6,IF('5-اطلاعات کلیه پرسنل'!P169="فوق دیپلم",0.3,IF('5-اطلاعات کلیه پرسنل'!P169="",0,0.1)))))</f>
        <v>0</v>
      </c>
      <c r="AI169" s="81">
        <f>IF('5-اطلاعات کلیه پرسنل'!L169="دارد",'5-اطلاعات کلیه پرسنل'!M169/12,'5-اطلاعات کلیه پرسنل'!N169/2000)</f>
        <v>0</v>
      </c>
      <c r="AJ169" s="80">
        <f t="shared" si="38"/>
        <v>0</v>
      </c>
    </row>
    <row r="170" spans="1:36" x14ac:dyDescent="0.45">
      <c r="A170" s="84">
        <v>168</v>
      </c>
      <c r="B170" s="57">
        <f>'6-اطلاعات کلیه محصولات - خدمات'!B170</f>
        <v>0</v>
      </c>
      <c r="C170" s="57">
        <f>'6-اطلاعات کلیه محصولات - خدمات'!D170</f>
        <v>0</v>
      </c>
      <c r="D170" s="19"/>
      <c r="E170" s="77"/>
      <c r="F170" s="77"/>
      <c r="G170" s="77"/>
      <c r="H170" s="57"/>
      <c r="I170" s="57"/>
      <c r="J170" s="57"/>
      <c r="K170" s="57"/>
      <c r="L170" s="57"/>
      <c r="M170" s="57">
        <f t="shared" si="27"/>
        <v>0</v>
      </c>
      <c r="N170" s="57" t="str">
        <f t="shared" si="28"/>
        <v>0</v>
      </c>
      <c r="O170" s="57" t="str">
        <f t="shared" si="29"/>
        <v>0</v>
      </c>
      <c r="P170" s="57" t="str">
        <f t="shared" si="30"/>
        <v>0</v>
      </c>
      <c r="Q170" s="57" t="str">
        <f t="shared" si="31"/>
        <v>0</v>
      </c>
      <c r="R170" s="57" t="str">
        <f t="shared" si="32"/>
        <v>0.2</v>
      </c>
      <c r="S170" s="86">
        <f t="shared" si="33"/>
        <v>0</v>
      </c>
      <c r="T170" s="57">
        <f t="shared" si="34"/>
        <v>0</v>
      </c>
      <c r="U170" s="57">
        <f t="shared" si="35"/>
        <v>0</v>
      </c>
      <c r="V170" s="57">
        <f t="shared" si="36"/>
        <v>0</v>
      </c>
      <c r="W170" s="57">
        <f t="shared" si="37"/>
        <v>0</v>
      </c>
      <c r="X170" s="34" t="str">
        <f>IF('6-اطلاعات کلیه محصولات - خدمات'!$N170="جدید",'6-اطلاعات کلیه محصولات - خدمات'!$B170,"")</f>
        <v/>
      </c>
      <c r="Y170" s="34" t="str">
        <f>IF('6-اطلاعات کلیه محصولات - خدمات'!$O170="دارد",'6-اطلاعات کلیه محصولات - خدمات'!$B170,"")</f>
        <v/>
      </c>
      <c r="AC170" s="34">
        <f>IF('6-اطلاعات کلیه محصولات - خدمات'!C170="دارد",'6-اطلاعات کلیه محصولات - خدمات'!Q170,0)</f>
        <v>0</v>
      </c>
      <c r="AD170" s="34">
        <f>1403-'5-اطلاعات کلیه پرسنل'!E170:E1167</f>
        <v>1403</v>
      </c>
      <c r="AF170" s="55">
        <f>IF('5-اطلاعات کلیه پرسنل'!H170=option!$C$15,IF('5-اطلاعات کلیه پرسنل'!L170="دارد",'5-اطلاعات کلیه پرسنل'!M170/12*'5-اطلاعات کلیه پرسنل'!I170,'5-اطلاعات کلیه پرسنل'!N170/2000*'5-اطلاعات کلیه پرسنل'!I170),0)+IF('5-اطلاعات کلیه پرسنل'!J170=option!$C$15,IF('5-اطلاعات کلیه پرسنل'!L170="دارد",'5-اطلاعات کلیه پرسنل'!M170/12*'5-اطلاعات کلیه پرسنل'!K170,'5-اطلاعات کلیه پرسنل'!N170/2000*'5-اطلاعات کلیه پرسنل'!K170),0)</f>
        <v>0</v>
      </c>
      <c r="AG170" s="55">
        <f>IF('5-اطلاعات کلیه پرسنل'!H170=option!$C$11,IF('5-اطلاعات کلیه پرسنل'!L170="دارد",'5-اطلاعات کلیه پرسنل'!M170*'5-اطلاعات کلیه پرسنل'!I170/12*40,'5-اطلاعات کلیه پرسنل'!I170*'5-اطلاعات کلیه پرسنل'!N170/52),0)+IF('5-اطلاعات کلیه پرسنل'!J170=option!$C$11,IF('5-اطلاعات کلیه پرسنل'!L170="دارد",'5-اطلاعات کلیه پرسنل'!M170*'5-اطلاعات کلیه پرسنل'!K170/12*40,'5-اطلاعات کلیه پرسنل'!K170*'5-اطلاعات کلیه پرسنل'!N170/52),0)</f>
        <v>0</v>
      </c>
      <c r="AH170" s="33">
        <f>IF('5-اطلاعات کلیه پرسنل'!P170="دکتری",1,IF('5-اطلاعات کلیه پرسنل'!P170="فوق لیسانس",0.8,IF('5-اطلاعات کلیه پرسنل'!P170="لیسانس",0.6,IF('5-اطلاعات کلیه پرسنل'!P170="فوق دیپلم",0.3,IF('5-اطلاعات کلیه پرسنل'!P170="",0,0.1)))))</f>
        <v>0</v>
      </c>
      <c r="AI170" s="81">
        <f>IF('5-اطلاعات کلیه پرسنل'!L170="دارد",'5-اطلاعات کلیه پرسنل'!M170/12,'5-اطلاعات کلیه پرسنل'!N170/2000)</f>
        <v>0</v>
      </c>
      <c r="AJ170" s="80">
        <f t="shared" si="38"/>
        <v>0</v>
      </c>
    </row>
    <row r="171" spans="1:36" x14ac:dyDescent="0.45">
      <c r="A171" s="84">
        <v>169</v>
      </c>
      <c r="B171" s="57">
        <f>'6-اطلاعات کلیه محصولات - خدمات'!B171</f>
        <v>0</v>
      </c>
      <c r="C171" s="57">
        <f>'6-اطلاعات کلیه محصولات - خدمات'!D171</f>
        <v>0</v>
      </c>
      <c r="D171" s="19"/>
      <c r="E171" s="77"/>
      <c r="F171" s="77"/>
      <c r="G171" s="77"/>
      <c r="H171" s="57"/>
      <c r="I171" s="57"/>
      <c r="J171" s="57"/>
      <c r="K171" s="57"/>
      <c r="L171" s="57"/>
      <c r="M171" s="57">
        <f t="shared" si="27"/>
        <v>0</v>
      </c>
      <c r="N171" s="57" t="str">
        <f t="shared" si="28"/>
        <v>0</v>
      </c>
      <c r="O171" s="57" t="str">
        <f t="shared" si="29"/>
        <v>0</v>
      </c>
      <c r="P171" s="57" t="str">
        <f t="shared" si="30"/>
        <v>0</v>
      </c>
      <c r="Q171" s="57" t="str">
        <f t="shared" si="31"/>
        <v>0</v>
      </c>
      <c r="R171" s="57" t="str">
        <f t="shared" si="32"/>
        <v>0.2</v>
      </c>
      <c r="S171" s="86">
        <f t="shared" si="33"/>
        <v>0</v>
      </c>
      <c r="T171" s="57">
        <f t="shared" si="34"/>
        <v>0</v>
      </c>
      <c r="U171" s="57">
        <f t="shared" si="35"/>
        <v>0</v>
      </c>
      <c r="V171" s="57">
        <f t="shared" si="36"/>
        <v>0</v>
      </c>
      <c r="W171" s="57">
        <f t="shared" si="37"/>
        <v>0</v>
      </c>
      <c r="X171" s="34" t="str">
        <f>IF('6-اطلاعات کلیه محصولات - خدمات'!$N171="جدید",'6-اطلاعات کلیه محصولات - خدمات'!$B171,"")</f>
        <v/>
      </c>
      <c r="Y171" s="34" t="str">
        <f>IF('6-اطلاعات کلیه محصولات - خدمات'!$O171="دارد",'6-اطلاعات کلیه محصولات - خدمات'!$B171,"")</f>
        <v/>
      </c>
      <c r="AC171" s="34">
        <f>IF('6-اطلاعات کلیه محصولات - خدمات'!C171="دارد",'6-اطلاعات کلیه محصولات - خدمات'!Q171,0)</f>
        <v>0</v>
      </c>
      <c r="AD171" s="34">
        <f>1403-'5-اطلاعات کلیه پرسنل'!E171:E1168</f>
        <v>1403</v>
      </c>
      <c r="AF171" s="55">
        <f>IF('5-اطلاعات کلیه پرسنل'!H171=option!$C$15,IF('5-اطلاعات کلیه پرسنل'!L171="دارد",'5-اطلاعات کلیه پرسنل'!M171/12*'5-اطلاعات کلیه پرسنل'!I171,'5-اطلاعات کلیه پرسنل'!N171/2000*'5-اطلاعات کلیه پرسنل'!I171),0)+IF('5-اطلاعات کلیه پرسنل'!J171=option!$C$15,IF('5-اطلاعات کلیه پرسنل'!L171="دارد",'5-اطلاعات کلیه پرسنل'!M171/12*'5-اطلاعات کلیه پرسنل'!K171,'5-اطلاعات کلیه پرسنل'!N171/2000*'5-اطلاعات کلیه پرسنل'!K171),0)</f>
        <v>0</v>
      </c>
      <c r="AG171" s="55">
        <f>IF('5-اطلاعات کلیه پرسنل'!H171=option!$C$11,IF('5-اطلاعات کلیه پرسنل'!L171="دارد",'5-اطلاعات کلیه پرسنل'!M171*'5-اطلاعات کلیه پرسنل'!I171/12*40,'5-اطلاعات کلیه پرسنل'!I171*'5-اطلاعات کلیه پرسنل'!N171/52),0)+IF('5-اطلاعات کلیه پرسنل'!J171=option!$C$11,IF('5-اطلاعات کلیه پرسنل'!L171="دارد",'5-اطلاعات کلیه پرسنل'!M171*'5-اطلاعات کلیه پرسنل'!K171/12*40,'5-اطلاعات کلیه پرسنل'!K171*'5-اطلاعات کلیه پرسنل'!N171/52),0)</f>
        <v>0</v>
      </c>
      <c r="AH171" s="33">
        <f>IF('5-اطلاعات کلیه پرسنل'!P171="دکتری",1,IF('5-اطلاعات کلیه پرسنل'!P171="فوق لیسانس",0.8,IF('5-اطلاعات کلیه پرسنل'!P171="لیسانس",0.6,IF('5-اطلاعات کلیه پرسنل'!P171="فوق دیپلم",0.3,IF('5-اطلاعات کلیه پرسنل'!P171="",0,0.1)))))</f>
        <v>0</v>
      </c>
      <c r="AI171" s="81">
        <f>IF('5-اطلاعات کلیه پرسنل'!L171="دارد",'5-اطلاعات کلیه پرسنل'!M171/12,'5-اطلاعات کلیه پرسنل'!N171/2000)</f>
        <v>0</v>
      </c>
      <c r="AJ171" s="80">
        <f t="shared" si="38"/>
        <v>0</v>
      </c>
    </row>
    <row r="172" spans="1:36" x14ac:dyDescent="0.45">
      <c r="A172" s="84">
        <v>170</v>
      </c>
      <c r="B172" s="57">
        <f>'6-اطلاعات کلیه محصولات - خدمات'!B172</f>
        <v>0</v>
      </c>
      <c r="C172" s="57">
        <f>'6-اطلاعات کلیه محصولات - خدمات'!D172</f>
        <v>0</v>
      </c>
      <c r="D172" s="19"/>
      <c r="E172" s="77"/>
      <c r="F172" s="77"/>
      <c r="G172" s="77"/>
      <c r="H172" s="57"/>
      <c r="I172" s="57"/>
      <c r="J172" s="57"/>
      <c r="K172" s="57"/>
      <c r="L172" s="57"/>
      <c r="M172" s="57">
        <f t="shared" si="27"/>
        <v>0</v>
      </c>
      <c r="N172" s="57" t="str">
        <f t="shared" si="28"/>
        <v>0</v>
      </c>
      <c r="O172" s="57" t="str">
        <f t="shared" si="29"/>
        <v>0</v>
      </c>
      <c r="P172" s="57" t="str">
        <f t="shared" si="30"/>
        <v>0</v>
      </c>
      <c r="Q172" s="57" t="str">
        <f t="shared" si="31"/>
        <v>0</v>
      </c>
      <c r="R172" s="57" t="str">
        <f t="shared" si="32"/>
        <v>0.2</v>
      </c>
      <c r="S172" s="86">
        <f t="shared" si="33"/>
        <v>0</v>
      </c>
      <c r="T172" s="57">
        <f t="shared" si="34"/>
        <v>0</v>
      </c>
      <c r="U172" s="57">
        <f t="shared" si="35"/>
        <v>0</v>
      </c>
      <c r="V172" s="57">
        <f t="shared" si="36"/>
        <v>0</v>
      </c>
      <c r="W172" s="57">
        <f t="shared" si="37"/>
        <v>0</v>
      </c>
      <c r="X172" s="34" t="str">
        <f>IF('6-اطلاعات کلیه محصولات - خدمات'!$N172="جدید",'6-اطلاعات کلیه محصولات - خدمات'!$B172,"")</f>
        <v/>
      </c>
      <c r="Y172" s="34" t="str">
        <f>IF('6-اطلاعات کلیه محصولات - خدمات'!$O172="دارد",'6-اطلاعات کلیه محصولات - خدمات'!$B172,"")</f>
        <v/>
      </c>
      <c r="AC172" s="34">
        <f>IF('6-اطلاعات کلیه محصولات - خدمات'!C172="دارد",'6-اطلاعات کلیه محصولات - خدمات'!Q172,0)</f>
        <v>0</v>
      </c>
      <c r="AD172" s="34">
        <f>1403-'5-اطلاعات کلیه پرسنل'!E172:E1169</f>
        <v>1403</v>
      </c>
      <c r="AF172" s="55">
        <f>IF('5-اطلاعات کلیه پرسنل'!H172=option!$C$15,IF('5-اطلاعات کلیه پرسنل'!L172="دارد",'5-اطلاعات کلیه پرسنل'!M172/12*'5-اطلاعات کلیه پرسنل'!I172,'5-اطلاعات کلیه پرسنل'!N172/2000*'5-اطلاعات کلیه پرسنل'!I172),0)+IF('5-اطلاعات کلیه پرسنل'!J172=option!$C$15,IF('5-اطلاعات کلیه پرسنل'!L172="دارد",'5-اطلاعات کلیه پرسنل'!M172/12*'5-اطلاعات کلیه پرسنل'!K172,'5-اطلاعات کلیه پرسنل'!N172/2000*'5-اطلاعات کلیه پرسنل'!K172),0)</f>
        <v>0</v>
      </c>
      <c r="AG172" s="55">
        <f>IF('5-اطلاعات کلیه پرسنل'!H172=option!$C$11,IF('5-اطلاعات کلیه پرسنل'!L172="دارد",'5-اطلاعات کلیه پرسنل'!M172*'5-اطلاعات کلیه پرسنل'!I172/12*40,'5-اطلاعات کلیه پرسنل'!I172*'5-اطلاعات کلیه پرسنل'!N172/52),0)+IF('5-اطلاعات کلیه پرسنل'!J172=option!$C$11,IF('5-اطلاعات کلیه پرسنل'!L172="دارد",'5-اطلاعات کلیه پرسنل'!M172*'5-اطلاعات کلیه پرسنل'!K172/12*40,'5-اطلاعات کلیه پرسنل'!K172*'5-اطلاعات کلیه پرسنل'!N172/52),0)</f>
        <v>0</v>
      </c>
      <c r="AH172" s="33">
        <f>IF('5-اطلاعات کلیه پرسنل'!P172="دکتری",1,IF('5-اطلاعات کلیه پرسنل'!P172="فوق لیسانس",0.8,IF('5-اطلاعات کلیه پرسنل'!P172="لیسانس",0.6,IF('5-اطلاعات کلیه پرسنل'!P172="فوق دیپلم",0.3,IF('5-اطلاعات کلیه پرسنل'!P172="",0,0.1)))))</f>
        <v>0</v>
      </c>
      <c r="AI172" s="81">
        <f>IF('5-اطلاعات کلیه پرسنل'!L172="دارد",'5-اطلاعات کلیه پرسنل'!M172/12,'5-اطلاعات کلیه پرسنل'!N172/2000)</f>
        <v>0</v>
      </c>
      <c r="AJ172" s="80">
        <f t="shared" si="38"/>
        <v>0</v>
      </c>
    </row>
    <row r="173" spans="1:36" x14ac:dyDescent="0.45">
      <c r="A173" s="84">
        <v>171</v>
      </c>
      <c r="B173" s="57">
        <f>'6-اطلاعات کلیه محصولات - خدمات'!B173</f>
        <v>0</v>
      </c>
      <c r="C173" s="57">
        <f>'6-اطلاعات کلیه محصولات - خدمات'!D173</f>
        <v>0</v>
      </c>
      <c r="D173" s="19"/>
      <c r="E173" s="77"/>
      <c r="F173" s="77"/>
      <c r="G173" s="77"/>
      <c r="H173" s="57"/>
      <c r="I173" s="57"/>
      <c r="J173" s="57"/>
      <c r="K173" s="57"/>
      <c r="L173" s="57"/>
      <c r="M173" s="57">
        <f t="shared" si="27"/>
        <v>0</v>
      </c>
      <c r="N173" s="57" t="str">
        <f t="shared" si="28"/>
        <v>0</v>
      </c>
      <c r="O173" s="57" t="str">
        <f t="shared" si="29"/>
        <v>0</v>
      </c>
      <c r="P173" s="57" t="str">
        <f t="shared" si="30"/>
        <v>0</v>
      </c>
      <c r="Q173" s="57" t="str">
        <f t="shared" si="31"/>
        <v>0</v>
      </c>
      <c r="R173" s="57" t="str">
        <f t="shared" si="32"/>
        <v>0.2</v>
      </c>
      <c r="S173" s="86">
        <f t="shared" si="33"/>
        <v>0</v>
      </c>
      <c r="T173" s="57">
        <f t="shared" si="34"/>
        <v>0</v>
      </c>
      <c r="U173" s="57">
        <f t="shared" si="35"/>
        <v>0</v>
      </c>
      <c r="V173" s="57">
        <f t="shared" si="36"/>
        <v>0</v>
      </c>
      <c r="W173" s="57">
        <f t="shared" si="37"/>
        <v>0</v>
      </c>
      <c r="X173" s="34" t="str">
        <f>IF('6-اطلاعات کلیه محصولات - خدمات'!$N173="جدید",'6-اطلاعات کلیه محصولات - خدمات'!$B173,"")</f>
        <v/>
      </c>
      <c r="Y173" s="34" t="str">
        <f>IF('6-اطلاعات کلیه محصولات - خدمات'!$O173="دارد",'6-اطلاعات کلیه محصولات - خدمات'!$B173,"")</f>
        <v/>
      </c>
      <c r="AC173" s="34">
        <f>IF('6-اطلاعات کلیه محصولات - خدمات'!C173="دارد",'6-اطلاعات کلیه محصولات - خدمات'!Q173,0)</f>
        <v>0</v>
      </c>
      <c r="AD173" s="34">
        <f>1403-'5-اطلاعات کلیه پرسنل'!E173:E1170</f>
        <v>1403</v>
      </c>
      <c r="AF173" s="55">
        <f>IF('5-اطلاعات کلیه پرسنل'!H173=option!$C$15,IF('5-اطلاعات کلیه پرسنل'!L173="دارد",'5-اطلاعات کلیه پرسنل'!M173/12*'5-اطلاعات کلیه پرسنل'!I173,'5-اطلاعات کلیه پرسنل'!N173/2000*'5-اطلاعات کلیه پرسنل'!I173),0)+IF('5-اطلاعات کلیه پرسنل'!J173=option!$C$15,IF('5-اطلاعات کلیه پرسنل'!L173="دارد",'5-اطلاعات کلیه پرسنل'!M173/12*'5-اطلاعات کلیه پرسنل'!K173,'5-اطلاعات کلیه پرسنل'!N173/2000*'5-اطلاعات کلیه پرسنل'!K173),0)</f>
        <v>0</v>
      </c>
      <c r="AG173" s="55">
        <f>IF('5-اطلاعات کلیه پرسنل'!H173=option!$C$11,IF('5-اطلاعات کلیه پرسنل'!L173="دارد",'5-اطلاعات کلیه پرسنل'!M173*'5-اطلاعات کلیه پرسنل'!I173/12*40,'5-اطلاعات کلیه پرسنل'!I173*'5-اطلاعات کلیه پرسنل'!N173/52),0)+IF('5-اطلاعات کلیه پرسنل'!J173=option!$C$11,IF('5-اطلاعات کلیه پرسنل'!L173="دارد",'5-اطلاعات کلیه پرسنل'!M173*'5-اطلاعات کلیه پرسنل'!K173/12*40,'5-اطلاعات کلیه پرسنل'!K173*'5-اطلاعات کلیه پرسنل'!N173/52),0)</f>
        <v>0</v>
      </c>
      <c r="AH173" s="33">
        <f>IF('5-اطلاعات کلیه پرسنل'!P173="دکتری",1,IF('5-اطلاعات کلیه پرسنل'!P173="فوق لیسانس",0.8,IF('5-اطلاعات کلیه پرسنل'!P173="لیسانس",0.6,IF('5-اطلاعات کلیه پرسنل'!P173="فوق دیپلم",0.3,IF('5-اطلاعات کلیه پرسنل'!P173="",0,0.1)))))</f>
        <v>0</v>
      </c>
      <c r="AI173" s="81">
        <f>IF('5-اطلاعات کلیه پرسنل'!L173="دارد",'5-اطلاعات کلیه پرسنل'!M173/12,'5-اطلاعات کلیه پرسنل'!N173/2000)</f>
        <v>0</v>
      </c>
      <c r="AJ173" s="80">
        <f t="shared" si="38"/>
        <v>0</v>
      </c>
    </row>
    <row r="174" spans="1:36" x14ac:dyDescent="0.45">
      <c r="A174" s="84">
        <v>172</v>
      </c>
      <c r="B174" s="57">
        <f>'6-اطلاعات کلیه محصولات - خدمات'!B174</f>
        <v>0</v>
      </c>
      <c r="C174" s="57">
        <f>'6-اطلاعات کلیه محصولات - خدمات'!D174</f>
        <v>0</v>
      </c>
      <c r="D174" s="19"/>
      <c r="E174" s="77"/>
      <c r="F174" s="77"/>
      <c r="G174" s="77"/>
      <c r="H174" s="57"/>
      <c r="I174" s="57"/>
      <c r="J174" s="57"/>
      <c r="K174" s="57"/>
      <c r="L174" s="57"/>
      <c r="M174" s="57">
        <f t="shared" si="27"/>
        <v>0</v>
      </c>
      <c r="N174" s="57" t="str">
        <f t="shared" si="28"/>
        <v>0</v>
      </c>
      <c r="O174" s="57" t="str">
        <f t="shared" si="29"/>
        <v>0</v>
      </c>
      <c r="P174" s="57" t="str">
        <f t="shared" si="30"/>
        <v>0</v>
      </c>
      <c r="Q174" s="57" t="str">
        <f t="shared" si="31"/>
        <v>0</v>
      </c>
      <c r="R174" s="57" t="str">
        <f t="shared" si="32"/>
        <v>0.2</v>
      </c>
      <c r="S174" s="86">
        <f t="shared" si="33"/>
        <v>0</v>
      </c>
      <c r="T174" s="57">
        <f t="shared" si="34"/>
        <v>0</v>
      </c>
      <c r="U174" s="57">
        <f t="shared" si="35"/>
        <v>0</v>
      </c>
      <c r="V174" s="57">
        <f t="shared" si="36"/>
        <v>0</v>
      </c>
      <c r="W174" s="57">
        <f t="shared" si="37"/>
        <v>0</v>
      </c>
      <c r="X174" s="34" t="str">
        <f>IF('6-اطلاعات کلیه محصولات - خدمات'!$N174="جدید",'6-اطلاعات کلیه محصولات - خدمات'!$B174,"")</f>
        <v/>
      </c>
      <c r="Y174" s="34" t="str">
        <f>IF('6-اطلاعات کلیه محصولات - خدمات'!$O174="دارد",'6-اطلاعات کلیه محصولات - خدمات'!$B174,"")</f>
        <v/>
      </c>
      <c r="AC174" s="34">
        <f>IF('6-اطلاعات کلیه محصولات - خدمات'!C174="دارد",'6-اطلاعات کلیه محصولات - خدمات'!Q174,0)</f>
        <v>0</v>
      </c>
      <c r="AD174" s="34">
        <f>1403-'5-اطلاعات کلیه پرسنل'!E174:E1171</f>
        <v>1403</v>
      </c>
      <c r="AF174" s="55">
        <f>IF('5-اطلاعات کلیه پرسنل'!H174=option!$C$15,IF('5-اطلاعات کلیه پرسنل'!L174="دارد",'5-اطلاعات کلیه پرسنل'!M174/12*'5-اطلاعات کلیه پرسنل'!I174,'5-اطلاعات کلیه پرسنل'!N174/2000*'5-اطلاعات کلیه پرسنل'!I174),0)+IF('5-اطلاعات کلیه پرسنل'!J174=option!$C$15,IF('5-اطلاعات کلیه پرسنل'!L174="دارد",'5-اطلاعات کلیه پرسنل'!M174/12*'5-اطلاعات کلیه پرسنل'!K174,'5-اطلاعات کلیه پرسنل'!N174/2000*'5-اطلاعات کلیه پرسنل'!K174),0)</f>
        <v>0</v>
      </c>
      <c r="AG174" s="55">
        <f>IF('5-اطلاعات کلیه پرسنل'!H174=option!$C$11,IF('5-اطلاعات کلیه پرسنل'!L174="دارد",'5-اطلاعات کلیه پرسنل'!M174*'5-اطلاعات کلیه پرسنل'!I174/12*40,'5-اطلاعات کلیه پرسنل'!I174*'5-اطلاعات کلیه پرسنل'!N174/52),0)+IF('5-اطلاعات کلیه پرسنل'!J174=option!$C$11,IF('5-اطلاعات کلیه پرسنل'!L174="دارد",'5-اطلاعات کلیه پرسنل'!M174*'5-اطلاعات کلیه پرسنل'!K174/12*40,'5-اطلاعات کلیه پرسنل'!K174*'5-اطلاعات کلیه پرسنل'!N174/52),0)</f>
        <v>0</v>
      </c>
      <c r="AH174" s="33">
        <f>IF('5-اطلاعات کلیه پرسنل'!P174="دکتری",1,IF('5-اطلاعات کلیه پرسنل'!P174="فوق لیسانس",0.8,IF('5-اطلاعات کلیه پرسنل'!P174="لیسانس",0.6,IF('5-اطلاعات کلیه پرسنل'!P174="فوق دیپلم",0.3,IF('5-اطلاعات کلیه پرسنل'!P174="",0,0.1)))))</f>
        <v>0</v>
      </c>
      <c r="AI174" s="81">
        <f>IF('5-اطلاعات کلیه پرسنل'!L174="دارد",'5-اطلاعات کلیه پرسنل'!M174/12,'5-اطلاعات کلیه پرسنل'!N174/2000)</f>
        <v>0</v>
      </c>
      <c r="AJ174" s="80">
        <f t="shared" si="38"/>
        <v>0</v>
      </c>
    </row>
    <row r="175" spans="1:36" x14ac:dyDescent="0.45">
      <c r="A175" s="84">
        <v>173</v>
      </c>
      <c r="B175" s="57">
        <f>'6-اطلاعات کلیه محصولات - خدمات'!B175</f>
        <v>0</v>
      </c>
      <c r="C175" s="57">
        <f>'6-اطلاعات کلیه محصولات - خدمات'!D175</f>
        <v>0</v>
      </c>
      <c r="D175" s="19"/>
      <c r="E175" s="77"/>
      <c r="F175" s="77"/>
      <c r="G175" s="77"/>
      <c r="H175" s="57"/>
      <c r="I175" s="57"/>
      <c r="J175" s="57"/>
      <c r="K175" s="57"/>
      <c r="L175" s="57"/>
      <c r="M175" s="57">
        <f t="shared" si="27"/>
        <v>0</v>
      </c>
      <c r="N175" s="57" t="str">
        <f t="shared" si="28"/>
        <v>0</v>
      </c>
      <c r="O175" s="57" t="str">
        <f t="shared" si="29"/>
        <v>0</v>
      </c>
      <c r="P175" s="57" t="str">
        <f t="shared" si="30"/>
        <v>0</v>
      </c>
      <c r="Q175" s="57" t="str">
        <f t="shared" si="31"/>
        <v>0</v>
      </c>
      <c r="R175" s="57" t="str">
        <f t="shared" si="32"/>
        <v>0.2</v>
      </c>
      <c r="S175" s="86">
        <f t="shared" si="33"/>
        <v>0</v>
      </c>
      <c r="T175" s="57">
        <f t="shared" si="34"/>
        <v>0</v>
      </c>
      <c r="U175" s="57">
        <f t="shared" si="35"/>
        <v>0</v>
      </c>
      <c r="V175" s="57">
        <f t="shared" si="36"/>
        <v>0</v>
      </c>
      <c r="W175" s="57">
        <f t="shared" si="37"/>
        <v>0</v>
      </c>
      <c r="X175" s="34" t="str">
        <f>IF('6-اطلاعات کلیه محصولات - خدمات'!$N175="جدید",'6-اطلاعات کلیه محصولات - خدمات'!$B175,"")</f>
        <v/>
      </c>
      <c r="Y175" s="34" t="str">
        <f>IF('6-اطلاعات کلیه محصولات - خدمات'!$O175="دارد",'6-اطلاعات کلیه محصولات - خدمات'!$B175,"")</f>
        <v/>
      </c>
      <c r="AC175" s="34">
        <f>IF('6-اطلاعات کلیه محصولات - خدمات'!C175="دارد",'6-اطلاعات کلیه محصولات - خدمات'!Q175,0)</f>
        <v>0</v>
      </c>
      <c r="AD175" s="34">
        <f>1403-'5-اطلاعات کلیه پرسنل'!E175:E1172</f>
        <v>1403</v>
      </c>
      <c r="AF175" s="55">
        <f>IF('5-اطلاعات کلیه پرسنل'!H175=option!$C$15,IF('5-اطلاعات کلیه پرسنل'!L175="دارد",'5-اطلاعات کلیه پرسنل'!M175/12*'5-اطلاعات کلیه پرسنل'!I175,'5-اطلاعات کلیه پرسنل'!N175/2000*'5-اطلاعات کلیه پرسنل'!I175),0)+IF('5-اطلاعات کلیه پرسنل'!J175=option!$C$15,IF('5-اطلاعات کلیه پرسنل'!L175="دارد",'5-اطلاعات کلیه پرسنل'!M175/12*'5-اطلاعات کلیه پرسنل'!K175,'5-اطلاعات کلیه پرسنل'!N175/2000*'5-اطلاعات کلیه پرسنل'!K175),0)</f>
        <v>0</v>
      </c>
      <c r="AG175" s="55">
        <f>IF('5-اطلاعات کلیه پرسنل'!H175=option!$C$11,IF('5-اطلاعات کلیه پرسنل'!L175="دارد",'5-اطلاعات کلیه پرسنل'!M175*'5-اطلاعات کلیه پرسنل'!I175/12*40,'5-اطلاعات کلیه پرسنل'!I175*'5-اطلاعات کلیه پرسنل'!N175/52),0)+IF('5-اطلاعات کلیه پرسنل'!J175=option!$C$11,IF('5-اطلاعات کلیه پرسنل'!L175="دارد",'5-اطلاعات کلیه پرسنل'!M175*'5-اطلاعات کلیه پرسنل'!K175/12*40,'5-اطلاعات کلیه پرسنل'!K175*'5-اطلاعات کلیه پرسنل'!N175/52),0)</f>
        <v>0</v>
      </c>
      <c r="AH175" s="33">
        <f>IF('5-اطلاعات کلیه پرسنل'!P175="دکتری",1,IF('5-اطلاعات کلیه پرسنل'!P175="فوق لیسانس",0.8,IF('5-اطلاعات کلیه پرسنل'!P175="لیسانس",0.6,IF('5-اطلاعات کلیه پرسنل'!P175="فوق دیپلم",0.3,IF('5-اطلاعات کلیه پرسنل'!P175="",0,0.1)))))</f>
        <v>0</v>
      </c>
      <c r="AI175" s="81">
        <f>IF('5-اطلاعات کلیه پرسنل'!L175="دارد",'5-اطلاعات کلیه پرسنل'!M175/12,'5-اطلاعات کلیه پرسنل'!N175/2000)</f>
        <v>0</v>
      </c>
      <c r="AJ175" s="80">
        <f t="shared" si="38"/>
        <v>0</v>
      </c>
    </row>
    <row r="176" spans="1:36" x14ac:dyDescent="0.45">
      <c r="A176" s="84">
        <v>174</v>
      </c>
      <c r="B176" s="57">
        <f>'6-اطلاعات کلیه محصولات - خدمات'!B176</f>
        <v>0</v>
      </c>
      <c r="C176" s="57">
        <f>'6-اطلاعات کلیه محصولات - خدمات'!D176</f>
        <v>0</v>
      </c>
      <c r="D176" s="19"/>
      <c r="E176" s="77"/>
      <c r="F176" s="77"/>
      <c r="G176" s="77"/>
      <c r="H176" s="57"/>
      <c r="I176" s="57"/>
      <c r="J176" s="57"/>
      <c r="K176" s="57"/>
      <c r="L176" s="57"/>
      <c r="M176" s="57">
        <f t="shared" si="27"/>
        <v>0</v>
      </c>
      <c r="N176" s="57" t="str">
        <f t="shared" si="28"/>
        <v>0</v>
      </c>
      <c r="O176" s="57" t="str">
        <f t="shared" si="29"/>
        <v>0</v>
      </c>
      <c r="P176" s="57" t="str">
        <f t="shared" si="30"/>
        <v>0</v>
      </c>
      <c r="Q176" s="57" t="str">
        <f t="shared" si="31"/>
        <v>0</v>
      </c>
      <c r="R176" s="57" t="str">
        <f t="shared" si="32"/>
        <v>0.2</v>
      </c>
      <c r="S176" s="86">
        <f t="shared" si="33"/>
        <v>0</v>
      </c>
      <c r="T176" s="57">
        <f t="shared" si="34"/>
        <v>0</v>
      </c>
      <c r="U176" s="57">
        <f t="shared" si="35"/>
        <v>0</v>
      </c>
      <c r="V176" s="57">
        <f t="shared" si="36"/>
        <v>0</v>
      </c>
      <c r="W176" s="57">
        <f t="shared" si="37"/>
        <v>0</v>
      </c>
      <c r="X176" s="34" t="str">
        <f>IF('6-اطلاعات کلیه محصولات - خدمات'!$N176="جدید",'6-اطلاعات کلیه محصولات - خدمات'!$B176,"")</f>
        <v/>
      </c>
      <c r="Y176" s="34" t="str">
        <f>IF('6-اطلاعات کلیه محصولات - خدمات'!$O176="دارد",'6-اطلاعات کلیه محصولات - خدمات'!$B176,"")</f>
        <v/>
      </c>
      <c r="AC176" s="34">
        <f>IF('6-اطلاعات کلیه محصولات - خدمات'!C176="دارد",'6-اطلاعات کلیه محصولات - خدمات'!Q176,0)</f>
        <v>0</v>
      </c>
      <c r="AD176" s="34">
        <f>1403-'5-اطلاعات کلیه پرسنل'!E176:E1173</f>
        <v>1403</v>
      </c>
      <c r="AF176" s="55">
        <f>IF('5-اطلاعات کلیه پرسنل'!H176=option!$C$15,IF('5-اطلاعات کلیه پرسنل'!L176="دارد",'5-اطلاعات کلیه پرسنل'!M176/12*'5-اطلاعات کلیه پرسنل'!I176,'5-اطلاعات کلیه پرسنل'!N176/2000*'5-اطلاعات کلیه پرسنل'!I176),0)+IF('5-اطلاعات کلیه پرسنل'!J176=option!$C$15,IF('5-اطلاعات کلیه پرسنل'!L176="دارد",'5-اطلاعات کلیه پرسنل'!M176/12*'5-اطلاعات کلیه پرسنل'!K176,'5-اطلاعات کلیه پرسنل'!N176/2000*'5-اطلاعات کلیه پرسنل'!K176),0)</f>
        <v>0</v>
      </c>
      <c r="AG176" s="55">
        <f>IF('5-اطلاعات کلیه پرسنل'!H176=option!$C$11,IF('5-اطلاعات کلیه پرسنل'!L176="دارد",'5-اطلاعات کلیه پرسنل'!M176*'5-اطلاعات کلیه پرسنل'!I176/12*40,'5-اطلاعات کلیه پرسنل'!I176*'5-اطلاعات کلیه پرسنل'!N176/52),0)+IF('5-اطلاعات کلیه پرسنل'!J176=option!$C$11,IF('5-اطلاعات کلیه پرسنل'!L176="دارد",'5-اطلاعات کلیه پرسنل'!M176*'5-اطلاعات کلیه پرسنل'!K176/12*40,'5-اطلاعات کلیه پرسنل'!K176*'5-اطلاعات کلیه پرسنل'!N176/52),0)</f>
        <v>0</v>
      </c>
      <c r="AH176" s="33">
        <f>IF('5-اطلاعات کلیه پرسنل'!P176="دکتری",1,IF('5-اطلاعات کلیه پرسنل'!P176="فوق لیسانس",0.8,IF('5-اطلاعات کلیه پرسنل'!P176="لیسانس",0.6,IF('5-اطلاعات کلیه پرسنل'!P176="فوق دیپلم",0.3,IF('5-اطلاعات کلیه پرسنل'!P176="",0,0.1)))))</f>
        <v>0</v>
      </c>
      <c r="AI176" s="81">
        <f>IF('5-اطلاعات کلیه پرسنل'!L176="دارد",'5-اطلاعات کلیه پرسنل'!M176/12,'5-اطلاعات کلیه پرسنل'!N176/2000)</f>
        <v>0</v>
      </c>
      <c r="AJ176" s="80">
        <f t="shared" si="38"/>
        <v>0</v>
      </c>
    </row>
    <row r="177" spans="1:36" x14ac:dyDescent="0.45">
      <c r="A177" s="84">
        <v>175</v>
      </c>
      <c r="B177" s="57">
        <f>'6-اطلاعات کلیه محصولات - خدمات'!B177</f>
        <v>0</v>
      </c>
      <c r="C177" s="57">
        <f>'6-اطلاعات کلیه محصولات - خدمات'!D177</f>
        <v>0</v>
      </c>
      <c r="D177" s="19"/>
      <c r="E177" s="77"/>
      <c r="F177" s="77"/>
      <c r="G177" s="77"/>
      <c r="H177" s="57"/>
      <c r="I177" s="57"/>
      <c r="J177" s="57"/>
      <c r="K177" s="57"/>
      <c r="L177" s="57"/>
      <c r="M177" s="57">
        <f t="shared" si="27"/>
        <v>0</v>
      </c>
      <c r="N177" s="57" t="str">
        <f t="shared" si="28"/>
        <v>0</v>
      </c>
      <c r="O177" s="57" t="str">
        <f t="shared" si="29"/>
        <v>0</v>
      </c>
      <c r="P177" s="57" t="str">
        <f t="shared" si="30"/>
        <v>0</v>
      </c>
      <c r="Q177" s="57" t="str">
        <f t="shared" si="31"/>
        <v>0</v>
      </c>
      <c r="R177" s="57" t="str">
        <f t="shared" si="32"/>
        <v>0.2</v>
      </c>
      <c r="S177" s="86">
        <f t="shared" si="33"/>
        <v>0</v>
      </c>
      <c r="T177" s="57">
        <f t="shared" si="34"/>
        <v>0</v>
      </c>
      <c r="U177" s="57">
        <f t="shared" si="35"/>
        <v>0</v>
      </c>
      <c r="V177" s="57">
        <f t="shared" si="36"/>
        <v>0</v>
      </c>
      <c r="W177" s="57">
        <f t="shared" si="37"/>
        <v>0</v>
      </c>
      <c r="X177" s="34" t="str">
        <f>IF('6-اطلاعات کلیه محصولات - خدمات'!$N177="جدید",'6-اطلاعات کلیه محصولات - خدمات'!$B177,"")</f>
        <v/>
      </c>
      <c r="Y177" s="34" t="str">
        <f>IF('6-اطلاعات کلیه محصولات - خدمات'!$O177="دارد",'6-اطلاعات کلیه محصولات - خدمات'!$B177,"")</f>
        <v/>
      </c>
      <c r="AC177" s="34">
        <f>IF('6-اطلاعات کلیه محصولات - خدمات'!C177="دارد",'6-اطلاعات کلیه محصولات - خدمات'!Q177,0)</f>
        <v>0</v>
      </c>
      <c r="AD177" s="34">
        <f>1403-'5-اطلاعات کلیه پرسنل'!E177:E1174</f>
        <v>1403</v>
      </c>
      <c r="AF177" s="55">
        <f>IF('5-اطلاعات کلیه پرسنل'!H177=option!$C$15,IF('5-اطلاعات کلیه پرسنل'!L177="دارد",'5-اطلاعات کلیه پرسنل'!M177/12*'5-اطلاعات کلیه پرسنل'!I177,'5-اطلاعات کلیه پرسنل'!N177/2000*'5-اطلاعات کلیه پرسنل'!I177),0)+IF('5-اطلاعات کلیه پرسنل'!J177=option!$C$15,IF('5-اطلاعات کلیه پرسنل'!L177="دارد",'5-اطلاعات کلیه پرسنل'!M177/12*'5-اطلاعات کلیه پرسنل'!K177,'5-اطلاعات کلیه پرسنل'!N177/2000*'5-اطلاعات کلیه پرسنل'!K177),0)</f>
        <v>0</v>
      </c>
      <c r="AG177" s="55">
        <f>IF('5-اطلاعات کلیه پرسنل'!H177=option!$C$11,IF('5-اطلاعات کلیه پرسنل'!L177="دارد",'5-اطلاعات کلیه پرسنل'!M177*'5-اطلاعات کلیه پرسنل'!I177/12*40,'5-اطلاعات کلیه پرسنل'!I177*'5-اطلاعات کلیه پرسنل'!N177/52),0)+IF('5-اطلاعات کلیه پرسنل'!J177=option!$C$11,IF('5-اطلاعات کلیه پرسنل'!L177="دارد",'5-اطلاعات کلیه پرسنل'!M177*'5-اطلاعات کلیه پرسنل'!K177/12*40,'5-اطلاعات کلیه پرسنل'!K177*'5-اطلاعات کلیه پرسنل'!N177/52),0)</f>
        <v>0</v>
      </c>
      <c r="AH177" s="33">
        <f>IF('5-اطلاعات کلیه پرسنل'!P177="دکتری",1,IF('5-اطلاعات کلیه پرسنل'!P177="فوق لیسانس",0.8,IF('5-اطلاعات کلیه پرسنل'!P177="لیسانس",0.6,IF('5-اطلاعات کلیه پرسنل'!P177="فوق دیپلم",0.3,IF('5-اطلاعات کلیه پرسنل'!P177="",0,0.1)))))</f>
        <v>0</v>
      </c>
      <c r="AI177" s="81">
        <f>IF('5-اطلاعات کلیه پرسنل'!L177="دارد",'5-اطلاعات کلیه پرسنل'!M177/12,'5-اطلاعات کلیه پرسنل'!N177/2000)</f>
        <v>0</v>
      </c>
      <c r="AJ177" s="80">
        <f t="shared" si="38"/>
        <v>0</v>
      </c>
    </row>
    <row r="178" spans="1:36" x14ac:dyDescent="0.45">
      <c r="A178" s="84">
        <v>176</v>
      </c>
      <c r="B178" s="57">
        <f>'6-اطلاعات کلیه محصولات - خدمات'!B178</f>
        <v>0</v>
      </c>
      <c r="C178" s="57">
        <f>'6-اطلاعات کلیه محصولات - خدمات'!D178</f>
        <v>0</v>
      </c>
      <c r="D178" s="19"/>
      <c r="E178" s="77"/>
      <c r="F178" s="77"/>
      <c r="G178" s="77"/>
      <c r="H178" s="57"/>
      <c r="I178" s="57"/>
      <c r="J178" s="57"/>
      <c r="K178" s="57"/>
      <c r="L178" s="57"/>
      <c r="M178" s="57">
        <f t="shared" si="27"/>
        <v>0</v>
      </c>
      <c r="N178" s="57" t="str">
        <f t="shared" si="28"/>
        <v>0</v>
      </c>
      <c r="O178" s="57" t="str">
        <f t="shared" si="29"/>
        <v>0</v>
      </c>
      <c r="P178" s="57" t="str">
        <f t="shared" si="30"/>
        <v>0</v>
      </c>
      <c r="Q178" s="57" t="str">
        <f t="shared" si="31"/>
        <v>0</v>
      </c>
      <c r="R178" s="57" t="str">
        <f t="shared" si="32"/>
        <v>0.2</v>
      </c>
      <c r="S178" s="86">
        <f t="shared" si="33"/>
        <v>0</v>
      </c>
      <c r="T178" s="57">
        <f t="shared" si="34"/>
        <v>0</v>
      </c>
      <c r="U178" s="57">
        <f t="shared" si="35"/>
        <v>0</v>
      </c>
      <c r="V178" s="57">
        <f t="shared" si="36"/>
        <v>0</v>
      </c>
      <c r="W178" s="57">
        <f t="shared" si="37"/>
        <v>0</v>
      </c>
      <c r="X178" s="34" t="str">
        <f>IF('6-اطلاعات کلیه محصولات - خدمات'!$N178="جدید",'6-اطلاعات کلیه محصولات - خدمات'!$B178,"")</f>
        <v/>
      </c>
      <c r="Y178" s="34" t="str">
        <f>IF('6-اطلاعات کلیه محصولات - خدمات'!$O178="دارد",'6-اطلاعات کلیه محصولات - خدمات'!$B178,"")</f>
        <v/>
      </c>
      <c r="AC178" s="34">
        <f>IF('6-اطلاعات کلیه محصولات - خدمات'!C178="دارد",'6-اطلاعات کلیه محصولات - خدمات'!Q178,0)</f>
        <v>0</v>
      </c>
      <c r="AD178" s="34">
        <f>1403-'5-اطلاعات کلیه پرسنل'!E178:E1175</f>
        <v>1403</v>
      </c>
      <c r="AF178" s="55">
        <f>IF('5-اطلاعات کلیه پرسنل'!H178=option!$C$15,IF('5-اطلاعات کلیه پرسنل'!L178="دارد",'5-اطلاعات کلیه پرسنل'!M178/12*'5-اطلاعات کلیه پرسنل'!I178,'5-اطلاعات کلیه پرسنل'!N178/2000*'5-اطلاعات کلیه پرسنل'!I178),0)+IF('5-اطلاعات کلیه پرسنل'!J178=option!$C$15,IF('5-اطلاعات کلیه پرسنل'!L178="دارد",'5-اطلاعات کلیه پرسنل'!M178/12*'5-اطلاعات کلیه پرسنل'!K178,'5-اطلاعات کلیه پرسنل'!N178/2000*'5-اطلاعات کلیه پرسنل'!K178),0)</f>
        <v>0</v>
      </c>
      <c r="AG178" s="55">
        <f>IF('5-اطلاعات کلیه پرسنل'!H178=option!$C$11,IF('5-اطلاعات کلیه پرسنل'!L178="دارد",'5-اطلاعات کلیه پرسنل'!M178*'5-اطلاعات کلیه پرسنل'!I178/12*40,'5-اطلاعات کلیه پرسنل'!I178*'5-اطلاعات کلیه پرسنل'!N178/52),0)+IF('5-اطلاعات کلیه پرسنل'!J178=option!$C$11,IF('5-اطلاعات کلیه پرسنل'!L178="دارد",'5-اطلاعات کلیه پرسنل'!M178*'5-اطلاعات کلیه پرسنل'!K178/12*40,'5-اطلاعات کلیه پرسنل'!K178*'5-اطلاعات کلیه پرسنل'!N178/52),0)</f>
        <v>0</v>
      </c>
      <c r="AH178" s="33">
        <f>IF('5-اطلاعات کلیه پرسنل'!P178="دکتری",1,IF('5-اطلاعات کلیه پرسنل'!P178="فوق لیسانس",0.8,IF('5-اطلاعات کلیه پرسنل'!P178="لیسانس",0.6,IF('5-اطلاعات کلیه پرسنل'!P178="فوق دیپلم",0.3,IF('5-اطلاعات کلیه پرسنل'!P178="",0,0.1)))))</f>
        <v>0</v>
      </c>
      <c r="AI178" s="81">
        <f>IF('5-اطلاعات کلیه پرسنل'!L178="دارد",'5-اطلاعات کلیه پرسنل'!M178/12,'5-اطلاعات کلیه پرسنل'!N178/2000)</f>
        <v>0</v>
      </c>
      <c r="AJ178" s="80">
        <f t="shared" si="38"/>
        <v>0</v>
      </c>
    </row>
    <row r="179" spans="1:36" x14ac:dyDescent="0.45">
      <c r="A179" s="84">
        <v>177</v>
      </c>
      <c r="B179" s="57">
        <f>'6-اطلاعات کلیه محصولات - خدمات'!B179</f>
        <v>0</v>
      </c>
      <c r="C179" s="57">
        <f>'6-اطلاعات کلیه محصولات - خدمات'!D179</f>
        <v>0</v>
      </c>
      <c r="D179" s="19"/>
      <c r="E179" s="77"/>
      <c r="F179" s="77"/>
      <c r="G179" s="77"/>
      <c r="H179" s="57"/>
      <c r="I179" s="57"/>
      <c r="J179" s="57"/>
      <c r="K179" s="57"/>
      <c r="L179" s="57"/>
      <c r="M179" s="57">
        <f t="shared" si="27"/>
        <v>0</v>
      </c>
      <c r="N179" s="57" t="str">
        <f t="shared" si="28"/>
        <v>0</v>
      </c>
      <c r="O179" s="57" t="str">
        <f t="shared" si="29"/>
        <v>0</v>
      </c>
      <c r="P179" s="57" t="str">
        <f t="shared" si="30"/>
        <v>0</v>
      </c>
      <c r="Q179" s="57" t="str">
        <f t="shared" si="31"/>
        <v>0</v>
      </c>
      <c r="R179" s="57" t="str">
        <f t="shared" si="32"/>
        <v>0.2</v>
      </c>
      <c r="S179" s="86">
        <f t="shared" si="33"/>
        <v>0</v>
      </c>
      <c r="T179" s="57">
        <f t="shared" si="34"/>
        <v>0</v>
      </c>
      <c r="U179" s="57">
        <f t="shared" si="35"/>
        <v>0</v>
      </c>
      <c r="V179" s="57">
        <f t="shared" si="36"/>
        <v>0</v>
      </c>
      <c r="W179" s="57">
        <f t="shared" si="37"/>
        <v>0</v>
      </c>
      <c r="X179" s="34" t="str">
        <f>IF('6-اطلاعات کلیه محصولات - خدمات'!$N179="جدید",'6-اطلاعات کلیه محصولات - خدمات'!$B179,"")</f>
        <v/>
      </c>
      <c r="Y179" s="34" t="str">
        <f>IF('6-اطلاعات کلیه محصولات - خدمات'!$O179="دارد",'6-اطلاعات کلیه محصولات - خدمات'!$B179,"")</f>
        <v/>
      </c>
      <c r="AC179" s="34">
        <f>IF('6-اطلاعات کلیه محصولات - خدمات'!C179="دارد",'6-اطلاعات کلیه محصولات - خدمات'!Q179,0)</f>
        <v>0</v>
      </c>
      <c r="AD179" s="34">
        <f>1403-'5-اطلاعات کلیه پرسنل'!E179:E1176</f>
        <v>1403</v>
      </c>
      <c r="AF179" s="55">
        <f>IF('5-اطلاعات کلیه پرسنل'!H179=option!$C$15,IF('5-اطلاعات کلیه پرسنل'!L179="دارد",'5-اطلاعات کلیه پرسنل'!M179/12*'5-اطلاعات کلیه پرسنل'!I179,'5-اطلاعات کلیه پرسنل'!N179/2000*'5-اطلاعات کلیه پرسنل'!I179),0)+IF('5-اطلاعات کلیه پرسنل'!J179=option!$C$15,IF('5-اطلاعات کلیه پرسنل'!L179="دارد",'5-اطلاعات کلیه پرسنل'!M179/12*'5-اطلاعات کلیه پرسنل'!K179,'5-اطلاعات کلیه پرسنل'!N179/2000*'5-اطلاعات کلیه پرسنل'!K179),0)</f>
        <v>0</v>
      </c>
      <c r="AG179" s="55">
        <f>IF('5-اطلاعات کلیه پرسنل'!H179=option!$C$11,IF('5-اطلاعات کلیه پرسنل'!L179="دارد",'5-اطلاعات کلیه پرسنل'!M179*'5-اطلاعات کلیه پرسنل'!I179/12*40,'5-اطلاعات کلیه پرسنل'!I179*'5-اطلاعات کلیه پرسنل'!N179/52),0)+IF('5-اطلاعات کلیه پرسنل'!J179=option!$C$11,IF('5-اطلاعات کلیه پرسنل'!L179="دارد",'5-اطلاعات کلیه پرسنل'!M179*'5-اطلاعات کلیه پرسنل'!K179/12*40,'5-اطلاعات کلیه پرسنل'!K179*'5-اطلاعات کلیه پرسنل'!N179/52),0)</f>
        <v>0</v>
      </c>
      <c r="AH179" s="33">
        <f>IF('5-اطلاعات کلیه پرسنل'!P179="دکتری",1,IF('5-اطلاعات کلیه پرسنل'!P179="فوق لیسانس",0.8,IF('5-اطلاعات کلیه پرسنل'!P179="لیسانس",0.6,IF('5-اطلاعات کلیه پرسنل'!P179="فوق دیپلم",0.3,IF('5-اطلاعات کلیه پرسنل'!P179="",0,0.1)))))</f>
        <v>0</v>
      </c>
      <c r="AI179" s="81">
        <f>IF('5-اطلاعات کلیه پرسنل'!L179="دارد",'5-اطلاعات کلیه پرسنل'!M179/12,'5-اطلاعات کلیه پرسنل'!N179/2000)</f>
        <v>0</v>
      </c>
      <c r="AJ179" s="80">
        <f t="shared" si="38"/>
        <v>0</v>
      </c>
    </row>
    <row r="180" spans="1:36" x14ac:dyDescent="0.45">
      <c r="A180" s="84">
        <v>178</v>
      </c>
      <c r="B180" s="57">
        <f>'6-اطلاعات کلیه محصولات - خدمات'!B180</f>
        <v>0</v>
      </c>
      <c r="C180" s="57">
        <f>'6-اطلاعات کلیه محصولات - خدمات'!D180</f>
        <v>0</v>
      </c>
      <c r="D180" s="19"/>
      <c r="E180" s="77"/>
      <c r="F180" s="77"/>
      <c r="G180" s="77"/>
      <c r="H180" s="57"/>
      <c r="I180" s="57"/>
      <c r="J180" s="57"/>
      <c r="K180" s="57"/>
      <c r="L180" s="57"/>
      <c r="M180" s="57">
        <f t="shared" si="27"/>
        <v>0</v>
      </c>
      <c r="N180" s="57" t="str">
        <f t="shared" si="28"/>
        <v>0</v>
      </c>
      <c r="O180" s="57" t="str">
        <f t="shared" si="29"/>
        <v>0</v>
      </c>
      <c r="P180" s="57" t="str">
        <f t="shared" si="30"/>
        <v>0</v>
      </c>
      <c r="Q180" s="57" t="str">
        <f t="shared" si="31"/>
        <v>0</v>
      </c>
      <c r="R180" s="57" t="str">
        <f t="shared" si="32"/>
        <v>0.2</v>
      </c>
      <c r="S180" s="86">
        <f t="shared" si="33"/>
        <v>0</v>
      </c>
      <c r="T180" s="57">
        <f t="shared" si="34"/>
        <v>0</v>
      </c>
      <c r="U180" s="57">
        <f t="shared" si="35"/>
        <v>0</v>
      </c>
      <c r="V180" s="57">
        <f t="shared" si="36"/>
        <v>0</v>
      </c>
      <c r="W180" s="57">
        <f t="shared" si="37"/>
        <v>0</v>
      </c>
      <c r="X180" s="34" t="str">
        <f>IF('6-اطلاعات کلیه محصولات - خدمات'!$N180="جدید",'6-اطلاعات کلیه محصولات - خدمات'!$B180,"")</f>
        <v/>
      </c>
      <c r="Y180" s="34" t="str">
        <f>IF('6-اطلاعات کلیه محصولات - خدمات'!$O180="دارد",'6-اطلاعات کلیه محصولات - خدمات'!$B180,"")</f>
        <v/>
      </c>
      <c r="AC180" s="34">
        <f>IF('6-اطلاعات کلیه محصولات - خدمات'!C180="دارد",'6-اطلاعات کلیه محصولات - خدمات'!Q180,0)</f>
        <v>0</v>
      </c>
      <c r="AD180" s="34">
        <f>1403-'5-اطلاعات کلیه پرسنل'!E180:E1177</f>
        <v>1403</v>
      </c>
      <c r="AF180" s="55">
        <f>IF('5-اطلاعات کلیه پرسنل'!H180=option!$C$15,IF('5-اطلاعات کلیه پرسنل'!L180="دارد",'5-اطلاعات کلیه پرسنل'!M180/12*'5-اطلاعات کلیه پرسنل'!I180,'5-اطلاعات کلیه پرسنل'!N180/2000*'5-اطلاعات کلیه پرسنل'!I180),0)+IF('5-اطلاعات کلیه پرسنل'!J180=option!$C$15,IF('5-اطلاعات کلیه پرسنل'!L180="دارد",'5-اطلاعات کلیه پرسنل'!M180/12*'5-اطلاعات کلیه پرسنل'!K180,'5-اطلاعات کلیه پرسنل'!N180/2000*'5-اطلاعات کلیه پرسنل'!K180),0)</f>
        <v>0</v>
      </c>
      <c r="AG180" s="55">
        <f>IF('5-اطلاعات کلیه پرسنل'!H180=option!$C$11,IF('5-اطلاعات کلیه پرسنل'!L180="دارد",'5-اطلاعات کلیه پرسنل'!M180*'5-اطلاعات کلیه پرسنل'!I180/12*40,'5-اطلاعات کلیه پرسنل'!I180*'5-اطلاعات کلیه پرسنل'!N180/52),0)+IF('5-اطلاعات کلیه پرسنل'!J180=option!$C$11,IF('5-اطلاعات کلیه پرسنل'!L180="دارد",'5-اطلاعات کلیه پرسنل'!M180*'5-اطلاعات کلیه پرسنل'!K180/12*40,'5-اطلاعات کلیه پرسنل'!K180*'5-اطلاعات کلیه پرسنل'!N180/52),0)</f>
        <v>0</v>
      </c>
      <c r="AH180" s="33">
        <f>IF('5-اطلاعات کلیه پرسنل'!P180="دکتری",1,IF('5-اطلاعات کلیه پرسنل'!P180="فوق لیسانس",0.8,IF('5-اطلاعات کلیه پرسنل'!P180="لیسانس",0.6,IF('5-اطلاعات کلیه پرسنل'!P180="فوق دیپلم",0.3,IF('5-اطلاعات کلیه پرسنل'!P180="",0,0.1)))))</f>
        <v>0</v>
      </c>
      <c r="AI180" s="81">
        <f>IF('5-اطلاعات کلیه پرسنل'!L180="دارد",'5-اطلاعات کلیه پرسنل'!M180/12,'5-اطلاعات کلیه پرسنل'!N180/2000)</f>
        <v>0</v>
      </c>
      <c r="AJ180" s="80">
        <f t="shared" si="38"/>
        <v>0</v>
      </c>
    </row>
    <row r="181" spans="1:36" x14ac:dyDescent="0.45">
      <c r="A181" s="84">
        <v>179</v>
      </c>
      <c r="B181" s="57">
        <f>'6-اطلاعات کلیه محصولات - خدمات'!B181</f>
        <v>0</v>
      </c>
      <c r="C181" s="57">
        <f>'6-اطلاعات کلیه محصولات - خدمات'!D181</f>
        <v>0</v>
      </c>
      <c r="D181" s="19"/>
      <c r="E181" s="77"/>
      <c r="F181" s="77"/>
      <c r="G181" s="77"/>
      <c r="H181" s="57"/>
      <c r="I181" s="57"/>
      <c r="J181" s="57"/>
      <c r="K181" s="57"/>
      <c r="L181" s="57"/>
      <c r="M181" s="57">
        <f t="shared" si="27"/>
        <v>0</v>
      </c>
      <c r="N181" s="57" t="str">
        <f t="shared" si="28"/>
        <v>0</v>
      </c>
      <c r="O181" s="57" t="str">
        <f t="shared" si="29"/>
        <v>0</v>
      </c>
      <c r="P181" s="57" t="str">
        <f t="shared" si="30"/>
        <v>0</v>
      </c>
      <c r="Q181" s="57" t="str">
        <f t="shared" si="31"/>
        <v>0</v>
      </c>
      <c r="R181" s="57" t="str">
        <f t="shared" si="32"/>
        <v>0.2</v>
      </c>
      <c r="S181" s="86">
        <f t="shared" si="33"/>
        <v>0</v>
      </c>
      <c r="T181" s="57">
        <f t="shared" si="34"/>
        <v>0</v>
      </c>
      <c r="U181" s="57">
        <f t="shared" si="35"/>
        <v>0</v>
      </c>
      <c r="V181" s="57">
        <f t="shared" si="36"/>
        <v>0</v>
      </c>
      <c r="W181" s="57">
        <f t="shared" si="37"/>
        <v>0</v>
      </c>
      <c r="X181" s="34" t="str">
        <f>IF('6-اطلاعات کلیه محصولات - خدمات'!$N181="جدید",'6-اطلاعات کلیه محصولات - خدمات'!$B181,"")</f>
        <v/>
      </c>
      <c r="Y181" s="34" t="str">
        <f>IF('6-اطلاعات کلیه محصولات - خدمات'!$O181="دارد",'6-اطلاعات کلیه محصولات - خدمات'!$B181,"")</f>
        <v/>
      </c>
      <c r="AC181" s="34">
        <f>IF('6-اطلاعات کلیه محصولات - خدمات'!C181="دارد",'6-اطلاعات کلیه محصولات - خدمات'!Q181,0)</f>
        <v>0</v>
      </c>
      <c r="AD181" s="34">
        <f>1403-'5-اطلاعات کلیه پرسنل'!E181:E1178</f>
        <v>1403</v>
      </c>
      <c r="AF181" s="55">
        <f>IF('5-اطلاعات کلیه پرسنل'!H181=option!$C$15,IF('5-اطلاعات کلیه پرسنل'!L181="دارد",'5-اطلاعات کلیه پرسنل'!M181/12*'5-اطلاعات کلیه پرسنل'!I181,'5-اطلاعات کلیه پرسنل'!N181/2000*'5-اطلاعات کلیه پرسنل'!I181),0)+IF('5-اطلاعات کلیه پرسنل'!J181=option!$C$15,IF('5-اطلاعات کلیه پرسنل'!L181="دارد",'5-اطلاعات کلیه پرسنل'!M181/12*'5-اطلاعات کلیه پرسنل'!K181,'5-اطلاعات کلیه پرسنل'!N181/2000*'5-اطلاعات کلیه پرسنل'!K181),0)</f>
        <v>0</v>
      </c>
      <c r="AG181" s="55">
        <f>IF('5-اطلاعات کلیه پرسنل'!H181=option!$C$11,IF('5-اطلاعات کلیه پرسنل'!L181="دارد",'5-اطلاعات کلیه پرسنل'!M181*'5-اطلاعات کلیه پرسنل'!I181/12*40,'5-اطلاعات کلیه پرسنل'!I181*'5-اطلاعات کلیه پرسنل'!N181/52),0)+IF('5-اطلاعات کلیه پرسنل'!J181=option!$C$11,IF('5-اطلاعات کلیه پرسنل'!L181="دارد",'5-اطلاعات کلیه پرسنل'!M181*'5-اطلاعات کلیه پرسنل'!K181/12*40,'5-اطلاعات کلیه پرسنل'!K181*'5-اطلاعات کلیه پرسنل'!N181/52),0)</f>
        <v>0</v>
      </c>
      <c r="AH181" s="33">
        <f>IF('5-اطلاعات کلیه پرسنل'!P181="دکتری",1,IF('5-اطلاعات کلیه پرسنل'!P181="فوق لیسانس",0.8,IF('5-اطلاعات کلیه پرسنل'!P181="لیسانس",0.6,IF('5-اطلاعات کلیه پرسنل'!P181="فوق دیپلم",0.3,IF('5-اطلاعات کلیه پرسنل'!P181="",0,0.1)))))</f>
        <v>0</v>
      </c>
      <c r="AI181" s="81">
        <f>IF('5-اطلاعات کلیه پرسنل'!L181="دارد",'5-اطلاعات کلیه پرسنل'!M181/12,'5-اطلاعات کلیه پرسنل'!N181/2000)</f>
        <v>0</v>
      </c>
      <c r="AJ181" s="80">
        <f t="shared" si="38"/>
        <v>0</v>
      </c>
    </row>
    <row r="182" spans="1:36" x14ac:dyDescent="0.45">
      <c r="A182" s="84">
        <v>180</v>
      </c>
      <c r="B182" s="57">
        <f>'6-اطلاعات کلیه محصولات - خدمات'!B182</f>
        <v>0</v>
      </c>
      <c r="C182" s="57">
        <f>'6-اطلاعات کلیه محصولات - خدمات'!D182</f>
        <v>0</v>
      </c>
      <c r="D182" s="19"/>
      <c r="E182" s="77"/>
      <c r="F182" s="77"/>
      <c r="G182" s="77"/>
      <c r="H182" s="57"/>
      <c r="I182" s="57"/>
      <c r="J182" s="57"/>
      <c r="K182" s="57"/>
      <c r="L182" s="57"/>
      <c r="M182" s="57">
        <f t="shared" si="27"/>
        <v>0</v>
      </c>
      <c r="N182" s="57" t="str">
        <f t="shared" si="28"/>
        <v>0</v>
      </c>
      <c r="O182" s="57" t="str">
        <f t="shared" si="29"/>
        <v>0</v>
      </c>
      <c r="P182" s="57" t="str">
        <f t="shared" si="30"/>
        <v>0</v>
      </c>
      <c r="Q182" s="57" t="str">
        <f t="shared" si="31"/>
        <v>0</v>
      </c>
      <c r="R182" s="57" t="str">
        <f t="shared" si="32"/>
        <v>0.2</v>
      </c>
      <c r="S182" s="86">
        <f t="shared" si="33"/>
        <v>0</v>
      </c>
      <c r="T182" s="57">
        <f t="shared" si="34"/>
        <v>0</v>
      </c>
      <c r="U182" s="57">
        <f t="shared" si="35"/>
        <v>0</v>
      </c>
      <c r="V182" s="57">
        <f t="shared" si="36"/>
        <v>0</v>
      </c>
      <c r="W182" s="57">
        <f t="shared" si="37"/>
        <v>0</v>
      </c>
      <c r="X182" s="34" t="str">
        <f>IF('6-اطلاعات کلیه محصولات - خدمات'!$N182="جدید",'6-اطلاعات کلیه محصولات - خدمات'!$B182,"")</f>
        <v/>
      </c>
      <c r="Y182" s="34" t="str">
        <f>IF('6-اطلاعات کلیه محصولات - خدمات'!$O182="دارد",'6-اطلاعات کلیه محصولات - خدمات'!$B182,"")</f>
        <v/>
      </c>
      <c r="AC182" s="34">
        <f>IF('6-اطلاعات کلیه محصولات - خدمات'!C182="دارد",'6-اطلاعات کلیه محصولات - خدمات'!Q182,0)</f>
        <v>0</v>
      </c>
      <c r="AD182" s="34">
        <f>1403-'5-اطلاعات کلیه پرسنل'!E182:E1179</f>
        <v>1403</v>
      </c>
      <c r="AF182" s="55">
        <f>IF('5-اطلاعات کلیه پرسنل'!H182=option!$C$15,IF('5-اطلاعات کلیه پرسنل'!L182="دارد",'5-اطلاعات کلیه پرسنل'!M182/12*'5-اطلاعات کلیه پرسنل'!I182,'5-اطلاعات کلیه پرسنل'!N182/2000*'5-اطلاعات کلیه پرسنل'!I182),0)+IF('5-اطلاعات کلیه پرسنل'!J182=option!$C$15,IF('5-اطلاعات کلیه پرسنل'!L182="دارد",'5-اطلاعات کلیه پرسنل'!M182/12*'5-اطلاعات کلیه پرسنل'!K182,'5-اطلاعات کلیه پرسنل'!N182/2000*'5-اطلاعات کلیه پرسنل'!K182),0)</f>
        <v>0</v>
      </c>
      <c r="AG182" s="55">
        <f>IF('5-اطلاعات کلیه پرسنل'!H182=option!$C$11,IF('5-اطلاعات کلیه پرسنل'!L182="دارد",'5-اطلاعات کلیه پرسنل'!M182*'5-اطلاعات کلیه پرسنل'!I182/12*40,'5-اطلاعات کلیه پرسنل'!I182*'5-اطلاعات کلیه پرسنل'!N182/52),0)+IF('5-اطلاعات کلیه پرسنل'!J182=option!$C$11,IF('5-اطلاعات کلیه پرسنل'!L182="دارد",'5-اطلاعات کلیه پرسنل'!M182*'5-اطلاعات کلیه پرسنل'!K182/12*40,'5-اطلاعات کلیه پرسنل'!K182*'5-اطلاعات کلیه پرسنل'!N182/52),0)</f>
        <v>0</v>
      </c>
      <c r="AH182" s="33">
        <f>IF('5-اطلاعات کلیه پرسنل'!P182="دکتری",1,IF('5-اطلاعات کلیه پرسنل'!P182="فوق لیسانس",0.8,IF('5-اطلاعات کلیه پرسنل'!P182="لیسانس",0.6,IF('5-اطلاعات کلیه پرسنل'!P182="فوق دیپلم",0.3,IF('5-اطلاعات کلیه پرسنل'!P182="",0,0.1)))))</f>
        <v>0</v>
      </c>
      <c r="AI182" s="81">
        <f>IF('5-اطلاعات کلیه پرسنل'!L182="دارد",'5-اطلاعات کلیه پرسنل'!M182/12,'5-اطلاعات کلیه پرسنل'!N182/2000)</f>
        <v>0</v>
      </c>
      <c r="AJ182" s="80">
        <f t="shared" si="38"/>
        <v>0</v>
      </c>
    </row>
    <row r="183" spans="1:36" x14ac:dyDescent="0.45">
      <c r="A183" s="84">
        <v>181</v>
      </c>
      <c r="B183" s="57">
        <f>'6-اطلاعات کلیه محصولات - خدمات'!B183</f>
        <v>0</v>
      </c>
      <c r="C183" s="57">
        <f>'6-اطلاعات کلیه محصولات - خدمات'!D183</f>
        <v>0</v>
      </c>
      <c r="D183" s="19"/>
      <c r="E183" s="77"/>
      <c r="F183" s="77"/>
      <c r="G183" s="77"/>
      <c r="H183" s="57"/>
      <c r="I183" s="57"/>
      <c r="J183" s="57"/>
      <c r="K183" s="57"/>
      <c r="L183" s="57"/>
      <c r="M183" s="57">
        <f t="shared" si="27"/>
        <v>0</v>
      </c>
      <c r="N183" s="57" t="str">
        <f t="shared" si="28"/>
        <v>0</v>
      </c>
      <c r="O183" s="57" t="str">
        <f t="shared" si="29"/>
        <v>0</v>
      </c>
      <c r="P183" s="57" t="str">
        <f t="shared" si="30"/>
        <v>0</v>
      </c>
      <c r="Q183" s="57" t="str">
        <f t="shared" si="31"/>
        <v>0</v>
      </c>
      <c r="R183" s="57" t="str">
        <f t="shared" si="32"/>
        <v>0.2</v>
      </c>
      <c r="S183" s="86">
        <f t="shared" si="33"/>
        <v>0</v>
      </c>
      <c r="T183" s="57">
        <f t="shared" si="34"/>
        <v>0</v>
      </c>
      <c r="U183" s="57">
        <f t="shared" si="35"/>
        <v>0</v>
      </c>
      <c r="V183" s="57">
        <f t="shared" si="36"/>
        <v>0</v>
      </c>
      <c r="W183" s="57">
        <f t="shared" si="37"/>
        <v>0</v>
      </c>
      <c r="X183" s="34" t="str">
        <f>IF('6-اطلاعات کلیه محصولات - خدمات'!$N183="جدید",'6-اطلاعات کلیه محصولات - خدمات'!$B183,"")</f>
        <v/>
      </c>
      <c r="Y183" s="34" t="str">
        <f>IF('6-اطلاعات کلیه محصولات - خدمات'!$O183="دارد",'6-اطلاعات کلیه محصولات - خدمات'!$B183,"")</f>
        <v/>
      </c>
      <c r="AC183" s="34">
        <f>IF('6-اطلاعات کلیه محصولات - خدمات'!C183="دارد",'6-اطلاعات کلیه محصولات - خدمات'!Q183,0)</f>
        <v>0</v>
      </c>
      <c r="AD183" s="34">
        <f>1403-'5-اطلاعات کلیه پرسنل'!E183:E1180</f>
        <v>1403</v>
      </c>
      <c r="AF183" s="55">
        <f>IF('5-اطلاعات کلیه پرسنل'!H183=option!$C$15,IF('5-اطلاعات کلیه پرسنل'!L183="دارد",'5-اطلاعات کلیه پرسنل'!M183/12*'5-اطلاعات کلیه پرسنل'!I183,'5-اطلاعات کلیه پرسنل'!N183/2000*'5-اطلاعات کلیه پرسنل'!I183),0)+IF('5-اطلاعات کلیه پرسنل'!J183=option!$C$15,IF('5-اطلاعات کلیه پرسنل'!L183="دارد",'5-اطلاعات کلیه پرسنل'!M183/12*'5-اطلاعات کلیه پرسنل'!K183,'5-اطلاعات کلیه پرسنل'!N183/2000*'5-اطلاعات کلیه پرسنل'!K183),0)</f>
        <v>0</v>
      </c>
      <c r="AG183" s="55">
        <f>IF('5-اطلاعات کلیه پرسنل'!H183=option!$C$11,IF('5-اطلاعات کلیه پرسنل'!L183="دارد",'5-اطلاعات کلیه پرسنل'!M183*'5-اطلاعات کلیه پرسنل'!I183/12*40,'5-اطلاعات کلیه پرسنل'!I183*'5-اطلاعات کلیه پرسنل'!N183/52),0)+IF('5-اطلاعات کلیه پرسنل'!J183=option!$C$11,IF('5-اطلاعات کلیه پرسنل'!L183="دارد",'5-اطلاعات کلیه پرسنل'!M183*'5-اطلاعات کلیه پرسنل'!K183/12*40,'5-اطلاعات کلیه پرسنل'!K183*'5-اطلاعات کلیه پرسنل'!N183/52),0)</f>
        <v>0</v>
      </c>
      <c r="AH183" s="33">
        <f>IF('5-اطلاعات کلیه پرسنل'!P183="دکتری",1,IF('5-اطلاعات کلیه پرسنل'!P183="فوق لیسانس",0.8,IF('5-اطلاعات کلیه پرسنل'!P183="لیسانس",0.6,IF('5-اطلاعات کلیه پرسنل'!P183="فوق دیپلم",0.3,IF('5-اطلاعات کلیه پرسنل'!P183="",0,0.1)))))</f>
        <v>0</v>
      </c>
      <c r="AI183" s="81">
        <f>IF('5-اطلاعات کلیه پرسنل'!L183="دارد",'5-اطلاعات کلیه پرسنل'!M183/12,'5-اطلاعات کلیه پرسنل'!N183/2000)</f>
        <v>0</v>
      </c>
      <c r="AJ183" s="80">
        <f t="shared" si="38"/>
        <v>0</v>
      </c>
    </row>
    <row r="184" spans="1:36" x14ac:dyDescent="0.45">
      <c r="A184" s="84">
        <v>182</v>
      </c>
      <c r="B184" s="57">
        <f>'6-اطلاعات کلیه محصولات - خدمات'!B184</f>
        <v>0</v>
      </c>
      <c r="C184" s="57">
        <f>'6-اطلاعات کلیه محصولات - خدمات'!D184</f>
        <v>0</v>
      </c>
      <c r="D184" s="19"/>
      <c r="E184" s="77"/>
      <c r="F184" s="77"/>
      <c r="G184" s="77"/>
      <c r="H184" s="57"/>
      <c r="I184" s="57"/>
      <c r="J184" s="57"/>
      <c r="K184" s="57"/>
      <c r="L184" s="57"/>
      <c r="M184" s="57">
        <f t="shared" si="27"/>
        <v>0</v>
      </c>
      <c r="N184" s="57" t="str">
        <f t="shared" si="28"/>
        <v>0</v>
      </c>
      <c r="O184" s="57" t="str">
        <f t="shared" si="29"/>
        <v>0</v>
      </c>
      <c r="P184" s="57" t="str">
        <f t="shared" si="30"/>
        <v>0</v>
      </c>
      <c r="Q184" s="57" t="str">
        <f t="shared" si="31"/>
        <v>0</v>
      </c>
      <c r="R184" s="57" t="str">
        <f t="shared" si="32"/>
        <v>0.2</v>
      </c>
      <c r="S184" s="86">
        <f t="shared" si="33"/>
        <v>0</v>
      </c>
      <c r="T184" s="57">
        <f t="shared" si="34"/>
        <v>0</v>
      </c>
      <c r="U184" s="57">
        <f t="shared" si="35"/>
        <v>0</v>
      </c>
      <c r="V184" s="57">
        <f t="shared" si="36"/>
        <v>0</v>
      </c>
      <c r="W184" s="57">
        <f t="shared" si="37"/>
        <v>0</v>
      </c>
      <c r="X184" s="34" t="str">
        <f>IF('6-اطلاعات کلیه محصولات - خدمات'!$N184="جدید",'6-اطلاعات کلیه محصولات - خدمات'!$B184,"")</f>
        <v/>
      </c>
      <c r="Y184" s="34" t="str">
        <f>IF('6-اطلاعات کلیه محصولات - خدمات'!$O184="دارد",'6-اطلاعات کلیه محصولات - خدمات'!$B184,"")</f>
        <v/>
      </c>
      <c r="AC184" s="34">
        <f>IF('6-اطلاعات کلیه محصولات - خدمات'!C184="دارد",'6-اطلاعات کلیه محصولات - خدمات'!Q184,0)</f>
        <v>0</v>
      </c>
      <c r="AD184" s="34">
        <f>1403-'5-اطلاعات کلیه پرسنل'!E184:E1181</f>
        <v>1403</v>
      </c>
      <c r="AF184" s="55">
        <f>IF('5-اطلاعات کلیه پرسنل'!H184=option!$C$15,IF('5-اطلاعات کلیه پرسنل'!L184="دارد",'5-اطلاعات کلیه پرسنل'!M184/12*'5-اطلاعات کلیه پرسنل'!I184,'5-اطلاعات کلیه پرسنل'!N184/2000*'5-اطلاعات کلیه پرسنل'!I184),0)+IF('5-اطلاعات کلیه پرسنل'!J184=option!$C$15,IF('5-اطلاعات کلیه پرسنل'!L184="دارد",'5-اطلاعات کلیه پرسنل'!M184/12*'5-اطلاعات کلیه پرسنل'!K184,'5-اطلاعات کلیه پرسنل'!N184/2000*'5-اطلاعات کلیه پرسنل'!K184),0)</f>
        <v>0</v>
      </c>
      <c r="AG184" s="55">
        <f>IF('5-اطلاعات کلیه پرسنل'!H184=option!$C$11,IF('5-اطلاعات کلیه پرسنل'!L184="دارد",'5-اطلاعات کلیه پرسنل'!M184*'5-اطلاعات کلیه پرسنل'!I184/12*40,'5-اطلاعات کلیه پرسنل'!I184*'5-اطلاعات کلیه پرسنل'!N184/52),0)+IF('5-اطلاعات کلیه پرسنل'!J184=option!$C$11,IF('5-اطلاعات کلیه پرسنل'!L184="دارد",'5-اطلاعات کلیه پرسنل'!M184*'5-اطلاعات کلیه پرسنل'!K184/12*40,'5-اطلاعات کلیه پرسنل'!K184*'5-اطلاعات کلیه پرسنل'!N184/52),0)</f>
        <v>0</v>
      </c>
      <c r="AH184" s="33">
        <f>IF('5-اطلاعات کلیه پرسنل'!P184="دکتری",1,IF('5-اطلاعات کلیه پرسنل'!P184="فوق لیسانس",0.8,IF('5-اطلاعات کلیه پرسنل'!P184="لیسانس",0.6,IF('5-اطلاعات کلیه پرسنل'!P184="فوق دیپلم",0.3,IF('5-اطلاعات کلیه پرسنل'!P184="",0,0.1)))))</f>
        <v>0</v>
      </c>
      <c r="AI184" s="81">
        <f>IF('5-اطلاعات کلیه پرسنل'!L184="دارد",'5-اطلاعات کلیه پرسنل'!M184/12,'5-اطلاعات کلیه پرسنل'!N184/2000)</f>
        <v>0</v>
      </c>
      <c r="AJ184" s="80">
        <f t="shared" si="38"/>
        <v>0</v>
      </c>
    </row>
    <row r="185" spans="1:36" x14ac:dyDescent="0.45">
      <c r="A185" s="84">
        <v>183</v>
      </c>
      <c r="B185" s="57">
        <f>'6-اطلاعات کلیه محصولات - خدمات'!B185</f>
        <v>0</v>
      </c>
      <c r="C185" s="57">
        <f>'6-اطلاعات کلیه محصولات - خدمات'!D185</f>
        <v>0</v>
      </c>
      <c r="D185" s="19"/>
      <c r="E185" s="77"/>
      <c r="F185" s="77"/>
      <c r="G185" s="77"/>
      <c r="H185" s="57"/>
      <c r="I185" s="57"/>
      <c r="J185" s="57"/>
      <c r="K185" s="57"/>
      <c r="L185" s="57"/>
      <c r="M185" s="57">
        <f t="shared" si="27"/>
        <v>0</v>
      </c>
      <c r="N185" s="57" t="str">
        <f t="shared" si="28"/>
        <v>0</v>
      </c>
      <c r="O185" s="57" t="str">
        <f t="shared" si="29"/>
        <v>0</v>
      </c>
      <c r="P185" s="57" t="str">
        <f t="shared" si="30"/>
        <v>0</v>
      </c>
      <c r="Q185" s="57" t="str">
        <f t="shared" si="31"/>
        <v>0</v>
      </c>
      <c r="R185" s="57" t="str">
        <f t="shared" si="32"/>
        <v>0.2</v>
      </c>
      <c r="S185" s="86">
        <f t="shared" si="33"/>
        <v>0</v>
      </c>
      <c r="T185" s="57">
        <f t="shared" si="34"/>
        <v>0</v>
      </c>
      <c r="U185" s="57">
        <f t="shared" si="35"/>
        <v>0</v>
      </c>
      <c r="V185" s="57">
        <f t="shared" si="36"/>
        <v>0</v>
      </c>
      <c r="W185" s="57">
        <f t="shared" si="37"/>
        <v>0</v>
      </c>
      <c r="X185" s="34" t="str">
        <f>IF('6-اطلاعات کلیه محصولات - خدمات'!$N185="جدید",'6-اطلاعات کلیه محصولات - خدمات'!$B185,"")</f>
        <v/>
      </c>
      <c r="Y185" s="34" t="str">
        <f>IF('6-اطلاعات کلیه محصولات - خدمات'!$O185="دارد",'6-اطلاعات کلیه محصولات - خدمات'!$B185,"")</f>
        <v/>
      </c>
      <c r="AC185" s="34">
        <f>IF('6-اطلاعات کلیه محصولات - خدمات'!C185="دارد",'6-اطلاعات کلیه محصولات - خدمات'!Q185,0)</f>
        <v>0</v>
      </c>
      <c r="AD185" s="34">
        <f>1403-'5-اطلاعات کلیه پرسنل'!E185:E1182</f>
        <v>1403</v>
      </c>
      <c r="AF185" s="55">
        <f>IF('5-اطلاعات کلیه پرسنل'!H185=option!$C$15,IF('5-اطلاعات کلیه پرسنل'!L185="دارد",'5-اطلاعات کلیه پرسنل'!M185/12*'5-اطلاعات کلیه پرسنل'!I185,'5-اطلاعات کلیه پرسنل'!N185/2000*'5-اطلاعات کلیه پرسنل'!I185),0)+IF('5-اطلاعات کلیه پرسنل'!J185=option!$C$15,IF('5-اطلاعات کلیه پرسنل'!L185="دارد",'5-اطلاعات کلیه پرسنل'!M185/12*'5-اطلاعات کلیه پرسنل'!K185,'5-اطلاعات کلیه پرسنل'!N185/2000*'5-اطلاعات کلیه پرسنل'!K185),0)</f>
        <v>0</v>
      </c>
      <c r="AG185" s="55">
        <f>IF('5-اطلاعات کلیه پرسنل'!H185=option!$C$11,IF('5-اطلاعات کلیه پرسنل'!L185="دارد",'5-اطلاعات کلیه پرسنل'!M185*'5-اطلاعات کلیه پرسنل'!I185/12*40,'5-اطلاعات کلیه پرسنل'!I185*'5-اطلاعات کلیه پرسنل'!N185/52),0)+IF('5-اطلاعات کلیه پرسنل'!J185=option!$C$11,IF('5-اطلاعات کلیه پرسنل'!L185="دارد",'5-اطلاعات کلیه پرسنل'!M185*'5-اطلاعات کلیه پرسنل'!K185/12*40,'5-اطلاعات کلیه پرسنل'!K185*'5-اطلاعات کلیه پرسنل'!N185/52),0)</f>
        <v>0</v>
      </c>
      <c r="AH185" s="33">
        <f>IF('5-اطلاعات کلیه پرسنل'!P185="دکتری",1,IF('5-اطلاعات کلیه پرسنل'!P185="فوق لیسانس",0.8,IF('5-اطلاعات کلیه پرسنل'!P185="لیسانس",0.6,IF('5-اطلاعات کلیه پرسنل'!P185="فوق دیپلم",0.3,IF('5-اطلاعات کلیه پرسنل'!P185="",0,0.1)))))</f>
        <v>0</v>
      </c>
      <c r="AI185" s="81">
        <f>IF('5-اطلاعات کلیه پرسنل'!L185="دارد",'5-اطلاعات کلیه پرسنل'!M185/12,'5-اطلاعات کلیه پرسنل'!N185/2000)</f>
        <v>0</v>
      </c>
      <c r="AJ185" s="80">
        <f t="shared" si="38"/>
        <v>0</v>
      </c>
    </row>
    <row r="186" spans="1:36" x14ac:dyDescent="0.45">
      <c r="A186" s="84">
        <v>184</v>
      </c>
      <c r="B186" s="57">
        <f>'6-اطلاعات کلیه محصولات - خدمات'!B186</f>
        <v>0</v>
      </c>
      <c r="C186" s="57">
        <f>'6-اطلاعات کلیه محصولات - خدمات'!D186</f>
        <v>0</v>
      </c>
      <c r="D186" s="19"/>
      <c r="E186" s="77"/>
      <c r="F186" s="77"/>
      <c r="G186" s="77"/>
      <c r="H186" s="57"/>
      <c r="I186" s="57"/>
      <c r="J186" s="57"/>
      <c r="K186" s="57"/>
      <c r="L186" s="57"/>
      <c r="M186" s="57">
        <f t="shared" si="27"/>
        <v>0</v>
      </c>
      <c r="N186" s="57" t="str">
        <f t="shared" si="28"/>
        <v>0</v>
      </c>
      <c r="O186" s="57" t="str">
        <f t="shared" si="29"/>
        <v>0</v>
      </c>
      <c r="P186" s="57" t="str">
        <f t="shared" si="30"/>
        <v>0</v>
      </c>
      <c r="Q186" s="57" t="str">
        <f t="shared" si="31"/>
        <v>0</v>
      </c>
      <c r="R186" s="57" t="str">
        <f t="shared" si="32"/>
        <v>0.2</v>
      </c>
      <c r="S186" s="86">
        <f t="shared" si="33"/>
        <v>0</v>
      </c>
      <c r="T186" s="57">
        <f t="shared" si="34"/>
        <v>0</v>
      </c>
      <c r="U186" s="57">
        <f t="shared" si="35"/>
        <v>0</v>
      </c>
      <c r="V186" s="57">
        <f t="shared" si="36"/>
        <v>0</v>
      </c>
      <c r="W186" s="57">
        <f t="shared" si="37"/>
        <v>0</v>
      </c>
      <c r="X186" s="34" t="str">
        <f>IF('6-اطلاعات کلیه محصولات - خدمات'!$N186="جدید",'6-اطلاعات کلیه محصولات - خدمات'!$B186,"")</f>
        <v/>
      </c>
      <c r="Y186" s="34" t="str">
        <f>IF('6-اطلاعات کلیه محصولات - خدمات'!$O186="دارد",'6-اطلاعات کلیه محصولات - خدمات'!$B186,"")</f>
        <v/>
      </c>
      <c r="AC186" s="34">
        <f>IF('6-اطلاعات کلیه محصولات - خدمات'!C186="دارد",'6-اطلاعات کلیه محصولات - خدمات'!Q186,0)</f>
        <v>0</v>
      </c>
      <c r="AD186" s="34">
        <f>1403-'5-اطلاعات کلیه پرسنل'!E186:E1183</f>
        <v>1403</v>
      </c>
      <c r="AF186" s="55">
        <f>IF('5-اطلاعات کلیه پرسنل'!H186=option!$C$15,IF('5-اطلاعات کلیه پرسنل'!L186="دارد",'5-اطلاعات کلیه پرسنل'!M186/12*'5-اطلاعات کلیه پرسنل'!I186,'5-اطلاعات کلیه پرسنل'!N186/2000*'5-اطلاعات کلیه پرسنل'!I186),0)+IF('5-اطلاعات کلیه پرسنل'!J186=option!$C$15,IF('5-اطلاعات کلیه پرسنل'!L186="دارد",'5-اطلاعات کلیه پرسنل'!M186/12*'5-اطلاعات کلیه پرسنل'!K186,'5-اطلاعات کلیه پرسنل'!N186/2000*'5-اطلاعات کلیه پرسنل'!K186),0)</f>
        <v>0</v>
      </c>
      <c r="AG186" s="55">
        <f>IF('5-اطلاعات کلیه پرسنل'!H186=option!$C$11,IF('5-اطلاعات کلیه پرسنل'!L186="دارد",'5-اطلاعات کلیه پرسنل'!M186*'5-اطلاعات کلیه پرسنل'!I186/12*40,'5-اطلاعات کلیه پرسنل'!I186*'5-اطلاعات کلیه پرسنل'!N186/52),0)+IF('5-اطلاعات کلیه پرسنل'!J186=option!$C$11,IF('5-اطلاعات کلیه پرسنل'!L186="دارد",'5-اطلاعات کلیه پرسنل'!M186*'5-اطلاعات کلیه پرسنل'!K186/12*40,'5-اطلاعات کلیه پرسنل'!K186*'5-اطلاعات کلیه پرسنل'!N186/52),0)</f>
        <v>0</v>
      </c>
      <c r="AH186" s="33">
        <f>IF('5-اطلاعات کلیه پرسنل'!P186="دکتری",1,IF('5-اطلاعات کلیه پرسنل'!P186="فوق لیسانس",0.8,IF('5-اطلاعات کلیه پرسنل'!P186="لیسانس",0.6,IF('5-اطلاعات کلیه پرسنل'!P186="فوق دیپلم",0.3,IF('5-اطلاعات کلیه پرسنل'!P186="",0,0.1)))))</f>
        <v>0</v>
      </c>
      <c r="AI186" s="81">
        <f>IF('5-اطلاعات کلیه پرسنل'!L186="دارد",'5-اطلاعات کلیه پرسنل'!M186/12,'5-اطلاعات کلیه پرسنل'!N186/2000)</f>
        <v>0</v>
      </c>
      <c r="AJ186" s="80">
        <f t="shared" si="38"/>
        <v>0</v>
      </c>
    </row>
    <row r="187" spans="1:36" x14ac:dyDescent="0.45">
      <c r="A187" s="84">
        <v>185</v>
      </c>
      <c r="B187" s="57">
        <f>'6-اطلاعات کلیه محصولات - خدمات'!B187</f>
        <v>0</v>
      </c>
      <c r="C187" s="57">
        <f>'6-اطلاعات کلیه محصولات - خدمات'!D187</f>
        <v>0</v>
      </c>
      <c r="D187" s="19"/>
      <c r="E187" s="77"/>
      <c r="F187" s="77"/>
      <c r="G187" s="77"/>
      <c r="H187" s="57"/>
      <c r="I187" s="57"/>
      <c r="J187" s="57"/>
      <c r="K187" s="57"/>
      <c r="L187" s="57"/>
      <c r="M187" s="57">
        <f t="shared" si="27"/>
        <v>0</v>
      </c>
      <c r="N187" s="57" t="str">
        <f t="shared" si="28"/>
        <v>0</v>
      </c>
      <c r="O187" s="57" t="str">
        <f t="shared" si="29"/>
        <v>0</v>
      </c>
      <c r="P187" s="57" t="str">
        <f t="shared" si="30"/>
        <v>0</v>
      </c>
      <c r="Q187" s="57" t="str">
        <f t="shared" si="31"/>
        <v>0</v>
      </c>
      <c r="R187" s="57" t="str">
        <f t="shared" si="32"/>
        <v>0.2</v>
      </c>
      <c r="S187" s="86">
        <f t="shared" si="33"/>
        <v>0</v>
      </c>
      <c r="T187" s="57">
        <f t="shared" si="34"/>
        <v>0</v>
      </c>
      <c r="U187" s="57">
        <f t="shared" si="35"/>
        <v>0</v>
      </c>
      <c r="V187" s="57">
        <f t="shared" si="36"/>
        <v>0</v>
      </c>
      <c r="W187" s="57">
        <f t="shared" si="37"/>
        <v>0</v>
      </c>
      <c r="X187" s="34" t="str">
        <f>IF('6-اطلاعات کلیه محصولات - خدمات'!$N187="جدید",'6-اطلاعات کلیه محصولات - خدمات'!$B187,"")</f>
        <v/>
      </c>
      <c r="Y187" s="34" t="str">
        <f>IF('6-اطلاعات کلیه محصولات - خدمات'!$O187="دارد",'6-اطلاعات کلیه محصولات - خدمات'!$B187,"")</f>
        <v/>
      </c>
      <c r="AC187" s="34">
        <f>IF('6-اطلاعات کلیه محصولات - خدمات'!C187="دارد",'6-اطلاعات کلیه محصولات - خدمات'!Q187,0)</f>
        <v>0</v>
      </c>
      <c r="AD187" s="34">
        <f>1403-'5-اطلاعات کلیه پرسنل'!E187:E1184</f>
        <v>1403</v>
      </c>
      <c r="AF187" s="55">
        <f>IF('5-اطلاعات کلیه پرسنل'!H187=option!$C$15,IF('5-اطلاعات کلیه پرسنل'!L187="دارد",'5-اطلاعات کلیه پرسنل'!M187/12*'5-اطلاعات کلیه پرسنل'!I187,'5-اطلاعات کلیه پرسنل'!N187/2000*'5-اطلاعات کلیه پرسنل'!I187),0)+IF('5-اطلاعات کلیه پرسنل'!J187=option!$C$15,IF('5-اطلاعات کلیه پرسنل'!L187="دارد",'5-اطلاعات کلیه پرسنل'!M187/12*'5-اطلاعات کلیه پرسنل'!K187,'5-اطلاعات کلیه پرسنل'!N187/2000*'5-اطلاعات کلیه پرسنل'!K187),0)</f>
        <v>0</v>
      </c>
      <c r="AG187" s="55">
        <f>IF('5-اطلاعات کلیه پرسنل'!H187=option!$C$11,IF('5-اطلاعات کلیه پرسنل'!L187="دارد",'5-اطلاعات کلیه پرسنل'!M187*'5-اطلاعات کلیه پرسنل'!I187/12*40,'5-اطلاعات کلیه پرسنل'!I187*'5-اطلاعات کلیه پرسنل'!N187/52),0)+IF('5-اطلاعات کلیه پرسنل'!J187=option!$C$11,IF('5-اطلاعات کلیه پرسنل'!L187="دارد",'5-اطلاعات کلیه پرسنل'!M187*'5-اطلاعات کلیه پرسنل'!K187/12*40,'5-اطلاعات کلیه پرسنل'!K187*'5-اطلاعات کلیه پرسنل'!N187/52),0)</f>
        <v>0</v>
      </c>
      <c r="AH187" s="33">
        <f>IF('5-اطلاعات کلیه پرسنل'!P187="دکتری",1,IF('5-اطلاعات کلیه پرسنل'!P187="فوق لیسانس",0.8,IF('5-اطلاعات کلیه پرسنل'!P187="لیسانس",0.6,IF('5-اطلاعات کلیه پرسنل'!P187="فوق دیپلم",0.3,IF('5-اطلاعات کلیه پرسنل'!P187="",0,0.1)))))</f>
        <v>0</v>
      </c>
      <c r="AI187" s="81">
        <f>IF('5-اطلاعات کلیه پرسنل'!L187="دارد",'5-اطلاعات کلیه پرسنل'!M187/12,'5-اطلاعات کلیه پرسنل'!N187/2000)</f>
        <v>0</v>
      </c>
      <c r="AJ187" s="80">
        <f t="shared" si="38"/>
        <v>0</v>
      </c>
    </row>
    <row r="188" spans="1:36" x14ac:dyDescent="0.45">
      <c r="A188" s="84">
        <v>186</v>
      </c>
      <c r="B188" s="57">
        <f>'6-اطلاعات کلیه محصولات - خدمات'!B188</f>
        <v>0</v>
      </c>
      <c r="C188" s="57">
        <f>'6-اطلاعات کلیه محصولات - خدمات'!D188</f>
        <v>0</v>
      </c>
      <c r="D188" s="19"/>
      <c r="E188" s="77"/>
      <c r="F188" s="77"/>
      <c r="G188" s="77"/>
      <c r="H188" s="57"/>
      <c r="I188" s="57"/>
      <c r="J188" s="57"/>
      <c r="K188" s="57"/>
      <c r="L188" s="57"/>
      <c r="M188" s="57">
        <f t="shared" si="27"/>
        <v>0</v>
      </c>
      <c r="N188" s="57" t="str">
        <f t="shared" si="28"/>
        <v>0</v>
      </c>
      <c r="O188" s="57" t="str">
        <f t="shared" si="29"/>
        <v>0</v>
      </c>
      <c r="P188" s="57" t="str">
        <f t="shared" si="30"/>
        <v>0</v>
      </c>
      <c r="Q188" s="57" t="str">
        <f t="shared" si="31"/>
        <v>0</v>
      </c>
      <c r="R188" s="57" t="str">
        <f t="shared" si="32"/>
        <v>0.2</v>
      </c>
      <c r="S188" s="86">
        <f t="shared" si="33"/>
        <v>0</v>
      </c>
      <c r="T188" s="57">
        <f t="shared" si="34"/>
        <v>0</v>
      </c>
      <c r="U188" s="57">
        <f t="shared" si="35"/>
        <v>0</v>
      </c>
      <c r="V188" s="57">
        <f t="shared" si="36"/>
        <v>0</v>
      </c>
      <c r="W188" s="57">
        <f t="shared" si="37"/>
        <v>0</v>
      </c>
      <c r="X188" s="34" t="str">
        <f>IF('6-اطلاعات کلیه محصولات - خدمات'!$N188="جدید",'6-اطلاعات کلیه محصولات - خدمات'!$B188,"")</f>
        <v/>
      </c>
      <c r="Y188" s="34" t="str">
        <f>IF('6-اطلاعات کلیه محصولات - خدمات'!$O188="دارد",'6-اطلاعات کلیه محصولات - خدمات'!$B188,"")</f>
        <v/>
      </c>
      <c r="AC188" s="34">
        <f>IF('6-اطلاعات کلیه محصولات - خدمات'!C188="دارد",'6-اطلاعات کلیه محصولات - خدمات'!Q188,0)</f>
        <v>0</v>
      </c>
      <c r="AD188" s="34">
        <f>1403-'5-اطلاعات کلیه پرسنل'!E188:E1185</f>
        <v>1403</v>
      </c>
      <c r="AF188" s="55">
        <f>IF('5-اطلاعات کلیه پرسنل'!H188=option!$C$15,IF('5-اطلاعات کلیه پرسنل'!L188="دارد",'5-اطلاعات کلیه پرسنل'!M188/12*'5-اطلاعات کلیه پرسنل'!I188,'5-اطلاعات کلیه پرسنل'!N188/2000*'5-اطلاعات کلیه پرسنل'!I188),0)+IF('5-اطلاعات کلیه پرسنل'!J188=option!$C$15,IF('5-اطلاعات کلیه پرسنل'!L188="دارد",'5-اطلاعات کلیه پرسنل'!M188/12*'5-اطلاعات کلیه پرسنل'!K188,'5-اطلاعات کلیه پرسنل'!N188/2000*'5-اطلاعات کلیه پرسنل'!K188),0)</f>
        <v>0</v>
      </c>
      <c r="AG188" s="55">
        <f>IF('5-اطلاعات کلیه پرسنل'!H188=option!$C$11,IF('5-اطلاعات کلیه پرسنل'!L188="دارد",'5-اطلاعات کلیه پرسنل'!M188*'5-اطلاعات کلیه پرسنل'!I188/12*40,'5-اطلاعات کلیه پرسنل'!I188*'5-اطلاعات کلیه پرسنل'!N188/52),0)+IF('5-اطلاعات کلیه پرسنل'!J188=option!$C$11,IF('5-اطلاعات کلیه پرسنل'!L188="دارد",'5-اطلاعات کلیه پرسنل'!M188*'5-اطلاعات کلیه پرسنل'!K188/12*40,'5-اطلاعات کلیه پرسنل'!K188*'5-اطلاعات کلیه پرسنل'!N188/52),0)</f>
        <v>0</v>
      </c>
      <c r="AH188" s="33">
        <f>IF('5-اطلاعات کلیه پرسنل'!P188="دکتری",1,IF('5-اطلاعات کلیه پرسنل'!P188="فوق لیسانس",0.8,IF('5-اطلاعات کلیه پرسنل'!P188="لیسانس",0.6,IF('5-اطلاعات کلیه پرسنل'!P188="فوق دیپلم",0.3,IF('5-اطلاعات کلیه پرسنل'!P188="",0,0.1)))))</f>
        <v>0</v>
      </c>
      <c r="AI188" s="81">
        <f>IF('5-اطلاعات کلیه پرسنل'!L188="دارد",'5-اطلاعات کلیه پرسنل'!M188/12,'5-اطلاعات کلیه پرسنل'!N188/2000)</f>
        <v>0</v>
      </c>
      <c r="AJ188" s="80">
        <f t="shared" si="38"/>
        <v>0</v>
      </c>
    </row>
    <row r="189" spans="1:36" x14ac:dyDescent="0.45">
      <c r="A189" s="84">
        <v>187</v>
      </c>
      <c r="B189" s="57">
        <f>'6-اطلاعات کلیه محصولات - خدمات'!B189</f>
        <v>0</v>
      </c>
      <c r="C189" s="57">
        <f>'6-اطلاعات کلیه محصولات - خدمات'!D189</f>
        <v>0</v>
      </c>
      <c r="D189" s="19"/>
      <c r="E189" s="77"/>
      <c r="F189" s="77"/>
      <c r="G189" s="77"/>
      <c r="H189" s="57"/>
      <c r="I189" s="57"/>
      <c r="J189" s="57"/>
      <c r="K189" s="57"/>
      <c r="L189" s="57"/>
      <c r="M189" s="57">
        <f t="shared" si="27"/>
        <v>0</v>
      </c>
      <c r="N189" s="57" t="str">
        <f t="shared" si="28"/>
        <v>0</v>
      </c>
      <c r="O189" s="57" t="str">
        <f t="shared" si="29"/>
        <v>0</v>
      </c>
      <c r="P189" s="57" t="str">
        <f t="shared" si="30"/>
        <v>0</v>
      </c>
      <c r="Q189" s="57" t="str">
        <f t="shared" si="31"/>
        <v>0</v>
      </c>
      <c r="R189" s="57" t="str">
        <f t="shared" si="32"/>
        <v>0.2</v>
      </c>
      <c r="S189" s="86">
        <f t="shared" si="33"/>
        <v>0</v>
      </c>
      <c r="T189" s="57">
        <f t="shared" si="34"/>
        <v>0</v>
      </c>
      <c r="U189" s="57">
        <f t="shared" si="35"/>
        <v>0</v>
      </c>
      <c r="V189" s="57">
        <f t="shared" si="36"/>
        <v>0</v>
      </c>
      <c r="W189" s="57">
        <f t="shared" si="37"/>
        <v>0</v>
      </c>
      <c r="X189" s="34" t="str">
        <f>IF('6-اطلاعات کلیه محصولات - خدمات'!$N189="جدید",'6-اطلاعات کلیه محصولات - خدمات'!$B189,"")</f>
        <v/>
      </c>
      <c r="Y189" s="34" t="str">
        <f>IF('6-اطلاعات کلیه محصولات - خدمات'!$O189="دارد",'6-اطلاعات کلیه محصولات - خدمات'!$B189,"")</f>
        <v/>
      </c>
      <c r="AC189" s="34">
        <f>IF('6-اطلاعات کلیه محصولات - خدمات'!C189="دارد",'6-اطلاعات کلیه محصولات - خدمات'!Q189,0)</f>
        <v>0</v>
      </c>
      <c r="AD189" s="34">
        <f>1403-'5-اطلاعات کلیه پرسنل'!E189:E1186</f>
        <v>1403</v>
      </c>
      <c r="AF189" s="55">
        <f>IF('5-اطلاعات کلیه پرسنل'!H189=option!$C$15,IF('5-اطلاعات کلیه پرسنل'!L189="دارد",'5-اطلاعات کلیه پرسنل'!M189/12*'5-اطلاعات کلیه پرسنل'!I189,'5-اطلاعات کلیه پرسنل'!N189/2000*'5-اطلاعات کلیه پرسنل'!I189),0)+IF('5-اطلاعات کلیه پرسنل'!J189=option!$C$15,IF('5-اطلاعات کلیه پرسنل'!L189="دارد",'5-اطلاعات کلیه پرسنل'!M189/12*'5-اطلاعات کلیه پرسنل'!K189,'5-اطلاعات کلیه پرسنل'!N189/2000*'5-اطلاعات کلیه پرسنل'!K189),0)</f>
        <v>0</v>
      </c>
      <c r="AG189" s="55">
        <f>IF('5-اطلاعات کلیه پرسنل'!H189=option!$C$11,IF('5-اطلاعات کلیه پرسنل'!L189="دارد",'5-اطلاعات کلیه پرسنل'!M189*'5-اطلاعات کلیه پرسنل'!I189/12*40,'5-اطلاعات کلیه پرسنل'!I189*'5-اطلاعات کلیه پرسنل'!N189/52),0)+IF('5-اطلاعات کلیه پرسنل'!J189=option!$C$11,IF('5-اطلاعات کلیه پرسنل'!L189="دارد",'5-اطلاعات کلیه پرسنل'!M189*'5-اطلاعات کلیه پرسنل'!K189/12*40,'5-اطلاعات کلیه پرسنل'!K189*'5-اطلاعات کلیه پرسنل'!N189/52),0)</f>
        <v>0</v>
      </c>
      <c r="AH189" s="33">
        <f>IF('5-اطلاعات کلیه پرسنل'!P189="دکتری",1,IF('5-اطلاعات کلیه پرسنل'!P189="فوق لیسانس",0.8,IF('5-اطلاعات کلیه پرسنل'!P189="لیسانس",0.6,IF('5-اطلاعات کلیه پرسنل'!P189="فوق دیپلم",0.3,IF('5-اطلاعات کلیه پرسنل'!P189="",0,0.1)))))</f>
        <v>0</v>
      </c>
      <c r="AI189" s="81">
        <f>IF('5-اطلاعات کلیه پرسنل'!L189="دارد",'5-اطلاعات کلیه پرسنل'!M189/12,'5-اطلاعات کلیه پرسنل'!N189/2000)</f>
        <v>0</v>
      </c>
      <c r="AJ189" s="80">
        <f t="shared" si="38"/>
        <v>0</v>
      </c>
    </row>
    <row r="190" spans="1:36" x14ac:dyDescent="0.45">
      <c r="A190" s="84">
        <v>188</v>
      </c>
      <c r="B190" s="57">
        <f>'6-اطلاعات کلیه محصولات - خدمات'!B190</f>
        <v>0</v>
      </c>
      <c r="C190" s="57">
        <f>'6-اطلاعات کلیه محصولات - خدمات'!D190</f>
        <v>0</v>
      </c>
      <c r="D190" s="19"/>
      <c r="E190" s="77"/>
      <c r="F190" s="77"/>
      <c r="G190" s="77"/>
      <c r="H190" s="57"/>
      <c r="I190" s="57"/>
      <c r="J190" s="57"/>
      <c r="K190" s="57"/>
      <c r="L190" s="57"/>
      <c r="M190" s="57">
        <f t="shared" si="27"/>
        <v>0</v>
      </c>
      <c r="N190" s="57" t="str">
        <f t="shared" si="28"/>
        <v>0</v>
      </c>
      <c r="O190" s="57" t="str">
        <f t="shared" si="29"/>
        <v>0</v>
      </c>
      <c r="P190" s="57" t="str">
        <f t="shared" si="30"/>
        <v>0</v>
      </c>
      <c r="Q190" s="57" t="str">
        <f t="shared" si="31"/>
        <v>0</v>
      </c>
      <c r="R190" s="57" t="str">
        <f t="shared" si="32"/>
        <v>0.2</v>
      </c>
      <c r="S190" s="86">
        <f t="shared" si="33"/>
        <v>0</v>
      </c>
      <c r="T190" s="57">
        <f t="shared" si="34"/>
        <v>0</v>
      </c>
      <c r="U190" s="57">
        <f t="shared" si="35"/>
        <v>0</v>
      </c>
      <c r="V190" s="57">
        <f t="shared" si="36"/>
        <v>0</v>
      </c>
      <c r="W190" s="57">
        <f t="shared" si="37"/>
        <v>0</v>
      </c>
      <c r="X190" s="34" t="str">
        <f>IF('6-اطلاعات کلیه محصولات - خدمات'!$N190="جدید",'6-اطلاعات کلیه محصولات - خدمات'!$B190,"")</f>
        <v/>
      </c>
      <c r="Y190" s="34" t="str">
        <f>IF('6-اطلاعات کلیه محصولات - خدمات'!$O190="دارد",'6-اطلاعات کلیه محصولات - خدمات'!$B190,"")</f>
        <v/>
      </c>
      <c r="AC190" s="34">
        <f>IF('6-اطلاعات کلیه محصولات - خدمات'!C190="دارد",'6-اطلاعات کلیه محصولات - خدمات'!Q190,0)</f>
        <v>0</v>
      </c>
      <c r="AD190" s="34">
        <f>1403-'5-اطلاعات کلیه پرسنل'!E190:E1187</f>
        <v>1403</v>
      </c>
      <c r="AF190" s="55">
        <f>IF('5-اطلاعات کلیه پرسنل'!H190=option!$C$15,IF('5-اطلاعات کلیه پرسنل'!L190="دارد",'5-اطلاعات کلیه پرسنل'!M190/12*'5-اطلاعات کلیه پرسنل'!I190,'5-اطلاعات کلیه پرسنل'!N190/2000*'5-اطلاعات کلیه پرسنل'!I190),0)+IF('5-اطلاعات کلیه پرسنل'!J190=option!$C$15,IF('5-اطلاعات کلیه پرسنل'!L190="دارد",'5-اطلاعات کلیه پرسنل'!M190/12*'5-اطلاعات کلیه پرسنل'!K190,'5-اطلاعات کلیه پرسنل'!N190/2000*'5-اطلاعات کلیه پرسنل'!K190),0)</f>
        <v>0</v>
      </c>
      <c r="AG190" s="55">
        <f>IF('5-اطلاعات کلیه پرسنل'!H190=option!$C$11,IF('5-اطلاعات کلیه پرسنل'!L190="دارد",'5-اطلاعات کلیه پرسنل'!M190*'5-اطلاعات کلیه پرسنل'!I190/12*40,'5-اطلاعات کلیه پرسنل'!I190*'5-اطلاعات کلیه پرسنل'!N190/52),0)+IF('5-اطلاعات کلیه پرسنل'!J190=option!$C$11,IF('5-اطلاعات کلیه پرسنل'!L190="دارد",'5-اطلاعات کلیه پرسنل'!M190*'5-اطلاعات کلیه پرسنل'!K190/12*40,'5-اطلاعات کلیه پرسنل'!K190*'5-اطلاعات کلیه پرسنل'!N190/52),0)</f>
        <v>0</v>
      </c>
      <c r="AH190" s="33">
        <f>IF('5-اطلاعات کلیه پرسنل'!P190="دکتری",1,IF('5-اطلاعات کلیه پرسنل'!P190="فوق لیسانس",0.8,IF('5-اطلاعات کلیه پرسنل'!P190="لیسانس",0.6,IF('5-اطلاعات کلیه پرسنل'!P190="فوق دیپلم",0.3,IF('5-اطلاعات کلیه پرسنل'!P190="",0,0.1)))))</f>
        <v>0</v>
      </c>
      <c r="AI190" s="81">
        <f>IF('5-اطلاعات کلیه پرسنل'!L190="دارد",'5-اطلاعات کلیه پرسنل'!M190/12,'5-اطلاعات کلیه پرسنل'!N190/2000)</f>
        <v>0</v>
      </c>
      <c r="AJ190" s="80">
        <f t="shared" si="38"/>
        <v>0</v>
      </c>
    </row>
    <row r="191" spans="1:36" x14ac:dyDescent="0.45">
      <c r="A191" s="84">
        <v>189</v>
      </c>
      <c r="B191" s="57">
        <f>'6-اطلاعات کلیه محصولات - خدمات'!B191</f>
        <v>0</v>
      </c>
      <c r="C191" s="57">
        <f>'6-اطلاعات کلیه محصولات - خدمات'!D191</f>
        <v>0</v>
      </c>
      <c r="D191" s="19"/>
      <c r="E191" s="77"/>
      <c r="F191" s="77"/>
      <c r="G191" s="77"/>
      <c r="H191" s="57"/>
      <c r="I191" s="57"/>
      <c r="J191" s="57"/>
      <c r="K191" s="57"/>
      <c r="L191" s="57"/>
      <c r="M191" s="57">
        <f t="shared" si="27"/>
        <v>0</v>
      </c>
      <c r="N191" s="57" t="str">
        <f t="shared" si="28"/>
        <v>0</v>
      </c>
      <c r="O191" s="57" t="str">
        <f t="shared" si="29"/>
        <v>0</v>
      </c>
      <c r="P191" s="57" t="str">
        <f t="shared" si="30"/>
        <v>0</v>
      </c>
      <c r="Q191" s="57" t="str">
        <f t="shared" si="31"/>
        <v>0</v>
      </c>
      <c r="R191" s="57" t="str">
        <f t="shared" si="32"/>
        <v>0.2</v>
      </c>
      <c r="S191" s="86">
        <f t="shared" si="33"/>
        <v>0</v>
      </c>
      <c r="T191" s="57">
        <f t="shared" si="34"/>
        <v>0</v>
      </c>
      <c r="U191" s="57">
        <f t="shared" si="35"/>
        <v>0</v>
      </c>
      <c r="V191" s="57">
        <f t="shared" si="36"/>
        <v>0</v>
      </c>
      <c r="W191" s="57">
        <f t="shared" si="37"/>
        <v>0</v>
      </c>
      <c r="X191" s="34" t="str">
        <f>IF('6-اطلاعات کلیه محصولات - خدمات'!$N191="جدید",'6-اطلاعات کلیه محصولات - خدمات'!$B191,"")</f>
        <v/>
      </c>
      <c r="Y191" s="34" t="str">
        <f>IF('6-اطلاعات کلیه محصولات - خدمات'!$O191="دارد",'6-اطلاعات کلیه محصولات - خدمات'!$B191,"")</f>
        <v/>
      </c>
      <c r="AC191" s="34">
        <f>IF('6-اطلاعات کلیه محصولات - خدمات'!C191="دارد",'6-اطلاعات کلیه محصولات - خدمات'!Q191,0)</f>
        <v>0</v>
      </c>
      <c r="AD191" s="34">
        <f>1403-'5-اطلاعات کلیه پرسنل'!E191:E1188</f>
        <v>1403</v>
      </c>
      <c r="AF191" s="55">
        <f>IF('5-اطلاعات کلیه پرسنل'!H191=option!$C$15,IF('5-اطلاعات کلیه پرسنل'!L191="دارد",'5-اطلاعات کلیه پرسنل'!M191/12*'5-اطلاعات کلیه پرسنل'!I191,'5-اطلاعات کلیه پرسنل'!N191/2000*'5-اطلاعات کلیه پرسنل'!I191),0)+IF('5-اطلاعات کلیه پرسنل'!J191=option!$C$15,IF('5-اطلاعات کلیه پرسنل'!L191="دارد",'5-اطلاعات کلیه پرسنل'!M191/12*'5-اطلاعات کلیه پرسنل'!K191,'5-اطلاعات کلیه پرسنل'!N191/2000*'5-اطلاعات کلیه پرسنل'!K191),0)</f>
        <v>0</v>
      </c>
      <c r="AG191" s="55">
        <f>IF('5-اطلاعات کلیه پرسنل'!H191=option!$C$11,IF('5-اطلاعات کلیه پرسنل'!L191="دارد",'5-اطلاعات کلیه پرسنل'!M191*'5-اطلاعات کلیه پرسنل'!I191/12*40,'5-اطلاعات کلیه پرسنل'!I191*'5-اطلاعات کلیه پرسنل'!N191/52),0)+IF('5-اطلاعات کلیه پرسنل'!J191=option!$C$11,IF('5-اطلاعات کلیه پرسنل'!L191="دارد",'5-اطلاعات کلیه پرسنل'!M191*'5-اطلاعات کلیه پرسنل'!K191/12*40,'5-اطلاعات کلیه پرسنل'!K191*'5-اطلاعات کلیه پرسنل'!N191/52),0)</f>
        <v>0</v>
      </c>
      <c r="AH191" s="33">
        <f>IF('5-اطلاعات کلیه پرسنل'!P191="دکتری",1,IF('5-اطلاعات کلیه پرسنل'!P191="فوق لیسانس",0.8,IF('5-اطلاعات کلیه پرسنل'!P191="لیسانس",0.6,IF('5-اطلاعات کلیه پرسنل'!P191="فوق دیپلم",0.3,IF('5-اطلاعات کلیه پرسنل'!P191="",0,0.1)))))</f>
        <v>0</v>
      </c>
      <c r="AI191" s="81">
        <f>IF('5-اطلاعات کلیه پرسنل'!L191="دارد",'5-اطلاعات کلیه پرسنل'!M191/12,'5-اطلاعات کلیه پرسنل'!N191/2000)</f>
        <v>0</v>
      </c>
      <c r="AJ191" s="80">
        <f t="shared" si="38"/>
        <v>0</v>
      </c>
    </row>
    <row r="192" spans="1:36" x14ac:dyDescent="0.45">
      <c r="A192" s="84">
        <v>190</v>
      </c>
      <c r="B192" s="57">
        <f>'6-اطلاعات کلیه محصولات - خدمات'!B192</f>
        <v>0</v>
      </c>
      <c r="C192" s="57">
        <f>'6-اطلاعات کلیه محصولات - خدمات'!D192</f>
        <v>0</v>
      </c>
      <c r="D192" s="19"/>
      <c r="E192" s="77"/>
      <c r="F192" s="77"/>
      <c r="G192" s="77"/>
      <c r="H192" s="57"/>
      <c r="I192" s="57"/>
      <c r="J192" s="57"/>
      <c r="K192" s="57"/>
      <c r="L192" s="57"/>
      <c r="M192" s="57">
        <f t="shared" si="27"/>
        <v>0</v>
      </c>
      <c r="N192" s="57" t="str">
        <f t="shared" si="28"/>
        <v>0</v>
      </c>
      <c r="O192" s="57" t="str">
        <f t="shared" si="29"/>
        <v>0</v>
      </c>
      <c r="P192" s="57" t="str">
        <f t="shared" si="30"/>
        <v>0</v>
      </c>
      <c r="Q192" s="57" t="str">
        <f t="shared" si="31"/>
        <v>0</v>
      </c>
      <c r="R192" s="57" t="str">
        <f t="shared" si="32"/>
        <v>0.2</v>
      </c>
      <c r="S192" s="86">
        <f t="shared" si="33"/>
        <v>0</v>
      </c>
      <c r="T192" s="57">
        <f t="shared" si="34"/>
        <v>0</v>
      </c>
      <c r="U192" s="57">
        <f t="shared" si="35"/>
        <v>0</v>
      </c>
      <c r="V192" s="57">
        <f t="shared" si="36"/>
        <v>0</v>
      </c>
      <c r="W192" s="57">
        <f t="shared" si="37"/>
        <v>0</v>
      </c>
      <c r="X192" s="34" t="str">
        <f>IF('6-اطلاعات کلیه محصولات - خدمات'!$N192="جدید",'6-اطلاعات کلیه محصولات - خدمات'!$B192,"")</f>
        <v/>
      </c>
      <c r="Y192" s="34" t="str">
        <f>IF('6-اطلاعات کلیه محصولات - خدمات'!$O192="دارد",'6-اطلاعات کلیه محصولات - خدمات'!$B192,"")</f>
        <v/>
      </c>
      <c r="AC192" s="34">
        <f>IF('6-اطلاعات کلیه محصولات - خدمات'!C192="دارد",'6-اطلاعات کلیه محصولات - خدمات'!Q192,0)</f>
        <v>0</v>
      </c>
      <c r="AD192" s="34">
        <f>1403-'5-اطلاعات کلیه پرسنل'!E192:E1189</f>
        <v>1403</v>
      </c>
      <c r="AF192" s="55">
        <f>IF('5-اطلاعات کلیه پرسنل'!H192=option!$C$15,IF('5-اطلاعات کلیه پرسنل'!L192="دارد",'5-اطلاعات کلیه پرسنل'!M192/12*'5-اطلاعات کلیه پرسنل'!I192,'5-اطلاعات کلیه پرسنل'!N192/2000*'5-اطلاعات کلیه پرسنل'!I192),0)+IF('5-اطلاعات کلیه پرسنل'!J192=option!$C$15,IF('5-اطلاعات کلیه پرسنل'!L192="دارد",'5-اطلاعات کلیه پرسنل'!M192/12*'5-اطلاعات کلیه پرسنل'!K192,'5-اطلاعات کلیه پرسنل'!N192/2000*'5-اطلاعات کلیه پرسنل'!K192),0)</f>
        <v>0</v>
      </c>
      <c r="AG192" s="55">
        <f>IF('5-اطلاعات کلیه پرسنل'!H192=option!$C$11,IF('5-اطلاعات کلیه پرسنل'!L192="دارد",'5-اطلاعات کلیه پرسنل'!M192*'5-اطلاعات کلیه پرسنل'!I192/12*40,'5-اطلاعات کلیه پرسنل'!I192*'5-اطلاعات کلیه پرسنل'!N192/52),0)+IF('5-اطلاعات کلیه پرسنل'!J192=option!$C$11,IF('5-اطلاعات کلیه پرسنل'!L192="دارد",'5-اطلاعات کلیه پرسنل'!M192*'5-اطلاعات کلیه پرسنل'!K192/12*40,'5-اطلاعات کلیه پرسنل'!K192*'5-اطلاعات کلیه پرسنل'!N192/52),0)</f>
        <v>0</v>
      </c>
      <c r="AH192" s="33">
        <f>IF('5-اطلاعات کلیه پرسنل'!P192="دکتری",1,IF('5-اطلاعات کلیه پرسنل'!P192="فوق لیسانس",0.8,IF('5-اطلاعات کلیه پرسنل'!P192="لیسانس",0.6,IF('5-اطلاعات کلیه پرسنل'!P192="فوق دیپلم",0.3,IF('5-اطلاعات کلیه پرسنل'!P192="",0,0.1)))))</f>
        <v>0</v>
      </c>
      <c r="AI192" s="81">
        <f>IF('5-اطلاعات کلیه پرسنل'!L192="دارد",'5-اطلاعات کلیه پرسنل'!M192/12,'5-اطلاعات کلیه پرسنل'!N192/2000)</f>
        <v>0</v>
      </c>
      <c r="AJ192" s="80">
        <f t="shared" si="38"/>
        <v>0</v>
      </c>
    </row>
    <row r="193" spans="1:36" x14ac:dyDescent="0.45">
      <c r="A193" s="84">
        <v>191</v>
      </c>
      <c r="B193" s="57">
        <f>'6-اطلاعات کلیه محصولات - خدمات'!B193</f>
        <v>0</v>
      </c>
      <c r="C193" s="57">
        <f>'6-اطلاعات کلیه محصولات - خدمات'!D193</f>
        <v>0</v>
      </c>
      <c r="D193" s="19"/>
      <c r="E193" s="77"/>
      <c r="F193" s="77"/>
      <c r="G193" s="77"/>
      <c r="H193" s="57"/>
      <c r="I193" s="57"/>
      <c r="J193" s="57"/>
      <c r="K193" s="57"/>
      <c r="L193" s="57"/>
      <c r="M193" s="57">
        <f t="shared" si="27"/>
        <v>0</v>
      </c>
      <c r="N193" s="57" t="str">
        <f t="shared" si="28"/>
        <v>0</v>
      </c>
      <c r="O193" s="57" t="str">
        <f t="shared" si="29"/>
        <v>0</v>
      </c>
      <c r="P193" s="57" t="str">
        <f t="shared" si="30"/>
        <v>0</v>
      </c>
      <c r="Q193" s="57" t="str">
        <f t="shared" si="31"/>
        <v>0</v>
      </c>
      <c r="R193" s="57" t="str">
        <f t="shared" si="32"/>
        <v>0.2</v>
      </c>
      <c r="S193" s="86">
        <f t="shared" si="33"/>
        <v>0</v>
      </c>
      <c r="T193" s="57">
        <f t="shared" si="34"/>
        <v>0</v>
      </c>
      <c r="U193" s="57">
        <f t="shared" si="35"/>
        <v>0</v>
      </c>
      <c r="V193" s="57">
        <f t="shared" si="36"/>
        <v>0</v>
      </c>
      <c r="W193" s="57">
        <f t="shared" si="37"/>
        <v>0</v>
      </c>
      <c r="X193" s="34" t="str">
        <f>IF('6-اطلاعات کلیه محصولات - خدمات'!$N193="جدید",'6-اطلاعات کلیه محصولات - خدمات'!$B193,"")</f>
        <v/>
      </c>
      <c r="Y193" s="34" t="str">
        <f>IF('6-اطلاعات کلیه محصولات - خدمات'!$O193="دارد",'6-اطلاعات کلیه محصولات - خدمات'!$B193,"")</f>
        <v/>
      </c>
      <c r="AC193" s="34">
        <f>IF('6-اطلاعات کلیه محصولات - خدمات'!C193="دارد",'6-اطلاعات کلیه محصولات - خدمات'!Q193,0)</f>
        <v>0</v>
      </c>
      <c r="AD193" s="34">
        <f>1403-'5-اطلاعات کلیه پرسنل'!E193:E1190</f>
        <v>1403</v>
      </c>
      <c r="AF193" s="55">
        <f>IF('5-اطلاعات کلیه پرسنل'!H193=option!$C$15,IF('5-اطلاعات کلیه پرسنل'!L193="دارد",'5-اطلاعات کلیه پرسنل'!M193/12*'5-اطلاعات کلیه پرسنل'!I193,'5-اطلاعات کلیه پرسنل'!N193/2000*'5-اطلاعات کلیه پرسنل'!I193),0)+IF('5-اطلاعات کلیه پرسنل'!J193=option!$C$15,IF('5-اطلاعات کلیه پرسنل'!L193="دارد",'5-اطلاعات کلیه پرسنل'!M193/12*'5-اطلاعات کلیه پرسنل'!K193,'5-اطلاعات کلیه پرسنل'!N193/2000*'5-اطلاعات کلیه پرسنل'!K193),0)</f>
        <v>0</v>
      </c>
      <c r="AG193" s="55">
        <f>IF('5-اطلاعات کلیه پرسنل'!H193=option!$C$11,IF('5-اطلاعات کلیه پرسنل'!L193="دارد",'5-اطلاعات کلیه پرسنل'!M193*'5-اطلاعات کلیه پرسنل'!I193/12*40,'5-اطلاعات کلیه پرسنل'!I193*'5-اطلاعات کلیه پرسنل'!N193/52),0)+IF('5-اطلاعات کلیه پرسنل'!J193=option!$C$11,IF('5-اطلاعات کلیه پرسنل'!L193="دارد",'5-اطلاعات کلیه پرسنل'!M193*'5-اطلاعات کلیه پرسنل'!K193/12*40,'5-اطلاعات کلیه پرسنل'!K193*'5-اطلاعات کلیه پرسنل'!N193/52),0)</f>
        <v>0</v>
      </c>
      <c r="AH193" s="33">
        <f>IF('5-اطلاعات کلیه پرسنل'!P193="دکتری",1,IF('5-اطلاعات کلیه پرسنل'!P193="فوق لیسانس",0.8,IF('5-اطلاعات کلیه پرسنل'!P193="لیسانس",0.6,IF('5-اطلاعات کلیه پرسنل'!P193="فوق دیپلم",0.3,IF('5-اطلاعات کلیه پرسنل'!P193="",0,0.1)))))</f>
        <v>0</v>
      </c>
      <c r="AI193" s="81">
        <f>IF('5-اطلاعات کلیه پرسنل'!L193="دارد",'5-اطلاعات کلیه پرسنل'!M193/12,'5-اطلاعات کلیه پرسنل'!N193/2000)</f>
        <v>0</v>
      </c>
      <c r="AJ193" s="80">
        <f t="shared" si="38"/>
        <v>0</v>
      </c>
    </row>
    <row r="194" spans="1:36" x14ac:dyDescent="0.45">
      <c r="A194" s="84">
        <v>192</v>
      </c>
      <c r="B194" s="57">
        <f>'6-اطلاعات کلیه محصولات - خدمات'!B194</f>
        <v>0</v>
      </c>
      <c r="C194" s="57">
        <f>'6-اطلاعات کلیه محصولات - خدمات'!D194</f>
        <v>0</v>
      </c>
      <c r="D194" s="19"/>
      <c r="E194" s="77"/>
      <c r="F194" s="77"/>
      <c r="G194" s="77"/>
      <c r="H194" s="57"/>
      <c r="I194" s="57"/>
      <c r="J194" s="57"/>
      <c r="K194" s="57"/>
      <c r="L194" s="57"/>
      <c r="M194" s="57">
        <f t="shared" si="27"/>
        <v>0</v>
      </c>
      <c r="N194" s="57" t="str">
        <f t="shared" si="28"/>
        <v>0</v>
      </c>
      <c r="O194" s="57" t="str">
        <f t="shared" si="29"/>
        <v>0</v>
      </c>
      <c r="P194" s="57" t="str">
        <f t="shared" si="30"/>
        <v>0</v>
      </c>
      <c r="Q194" s="57" t="str">
        <f t="shared" si="31"/>
        <v>0</v>
      </c>
      <c r="R194" s="57" t="str">
        <f t="shared" si="32"/>
        <v>0.2</v>
      </c>
      <c r="S194" s="86">
        <f t="shared" si="33"/>
        <v>0</v>
      </c>
      <c r="T194" s="57">
        <f t="shared" si="34"/>
        <v>0</v>
      </c>
      <c r="U194" s="57">
        <f t="shared" si="35"/>
        <v>0</v>
      </c>
      <c r="V194" s="57">
        <f t="shared" si="36"/>
        <v>0</v>
      </c>
      <c r="W194" s="57">
        <f t="shared" si="37"/>
        <v>0</v>
      </c>
      <c r="X194" s="34" t="str">
        <f>IF('6-اطلاعات کلیه محصولات - خدمات'!$N194="جدید",'6-اطلاعات کلیه محصولات - خدمات'!$B194,"")</f>
        <v/>
      </c>
      <c r="Y194" s="34" t="str">
        <f>IF('6-اطلاعات کلیه محصولات - خدمات'!$O194="دارد",'6-اطلاعات کلیه محصولات - خدمات'!$B194,"")</f>
        <v/>
      </c>
      <c r="AC194" s="34">
        <f>IF('6-اطلاعات کلیه محصولات - خدمات'!C194="دارد",'6-اطلاعات کلیه محصولات - خدمات'!Q194,0)</f>
        <v>0</v>
      </c>
      <c r="AD194" s="34">
        <f>1403-'5-اطلاعات کلیه پرسنل'!E194:E1191</f>
        <v>1403</v>
      </c>
      <c r="AF194" s="55">
        <f>IF('5-اطلاعات کلیه پرسنل'!H194=option!$C$15,IF('5-اطلاعات کلیه پرسنل'!L194="دارد",'5-اطلاعات کلیه پرسنل'!M194/12*'5-اطلاعات کلیه پرسنل'!I194,'5-اطلاعات کلیه پرسنل'!N194/2000*'5-اطلاعات کلیه پرسنل'!I194),0)+IF('5-اطلاعات کلیه پرسنل'!J194=option!$C$15,IF('5-اطلاعات کلیه پرسنل'!L194="دارد",'5-اطلاعات کلیه پرسنل'!M194/12*'5-اطلاعات کلیه پرسنل'!K194,'5-اطلاعات کلیه پرسنل'!N194/2000*'5-اطلاعات کلیه پرسنل'!K194),0)</f>
        <v>0</v>
      </c>
      <c r="AG194" s="55">
        <f>IF('5-اطلاعات کلیه پرسنل'!H194=option!$C$11,IF('5-اطلاعات کلیه پرسنل'!L194="دارد",'5-اطلاعات کلیه پرسنل'!M194*'5-اطلاعات کلیه پرسنل'!I194/12*40,'5-اطلاعات کلیه پرسنل'!I194*'5-اطلاعات کلیه پرسنل'!N194/52),0)+IF('5-اطلاعات کلیه پرسنل'!J194=option!$C$11,IF('5-اطلاعات کلیه پرسنل'!L194="دارد",'5-اطلاعات کلیه پرسنل'!M194*'5-اطلاعات کلیه پرسنل'!K194/12*40,'5-اطلاعات کلیه پرسنل'!K194*'5-اطلاعات کلیه پرسنل'!N194/52),0)</f>
        <v>0</v>
      </c>
      <c r="AH194" s="33">
        <f>IF('5-اطلاعات کلیه پرسنل'!P194="دکتری",1,IF('5-اطلاعات کلیه پرسنل'!P194="فوق لیسانس",0.8,IF('5-اطلاعات کلیه پرسنل'!P194="لیسانس",0.6,IF('5-اطلاعات کلیه پرسنل'!P194="فوق دیپلم",0.3,IF('5-اطلاعات کلیه پرسنل'!P194="",0,0.1)))))</f>
        <v>0</v>
      </c>
      <c r="AI194" s="81">
        <f>IF('5-اطلاعات کلیه پرسنل'!L194="دارد",'5-اطلاعات کلیه پرسنل'!M194/12,'5-اطلاعات کلیه پرسنل'!N194/2000)</f>
        <v>0</v>
      </c>
      <c r="AJ194" s="80">
        <f t="shared" si="38"/>
        <v>0</v>
      </c>
    </row>
    <row r="195" spans="1:36" x14ac:dyDescent="0.45">
      <c r="A195" s="84">
        <v>193</v>
      </c>
      <c r="B195" s="57">
        <f>'6-اطلاعات کلیه محصولات - خدمات'!B195</f>
        <v>0</v>
      </c>
      <c r="C195" s="57">
        <f>'6-اطلاعات کلیه محصولات - خدمات'!D195</f>
        <v>0</v>
      </c>
      <c r="D195" s="19"/>
      <c r="E195" s="77"/>
      <c r="F195" s="77"/>
      <c r="G195" s="77"/>
      <c r="H195" s="57"/>
      <c r="I195" s="57"/>
      <c r="J195" s="57"/>
      <c r="K195" s="57"/>
      <c r="L195" s="57"/>
      <c r="M195" s="57">
        <f t="shared" si="27"/>
        <v>0</v>
      </c>
      <c r="N195" s="57" t="str">
        <f t="shared" si="28"/>
        <v>0</v>
      </c>
      <c r="O195" s="57" t="str">
        <f t="shared" si="29"/>
        <v>0</v>
      </c>
      <c r="P195" s="57" t="str">
        <f t="shared" si="30"/>
        <v>0</v>
      </c>
      <c r="Q195" s="57" t="str">
        <f t="shared" si="31"/>
        <v>0</v>
      </c>
      <c r="R195" s="57" t="str">
        <f t="shared" si="32"/>
        <v>0.2</v>
      </c>
      <c r="S195" s="86">
        <f t="shared" si="33"/>
        <v>0</v>
      </c>
      <c r="T195" s="57">
        <f t="shared" si="34"/>
        <v>0</v>
      </c>
      <c r="U195" s="57">
        <f t="shared" si="35"/>
        <v>0</v>
      </c>
      <c r="V195" s="57">
        <f t="shared" si="36"/>
        <v>0</v>
      </c>
      <c r="W195" s="57">
        <f t="shared" si="37"/>
        <v>0</v>
      </c>
      <c r="X195" s="34" t="str">
        <f>IF('6-اطلاعات کلیه محصولات - خدمات'!$N195="جدید",'6-اطلاعات کلیه محصولات - خدمات'!$B195,"")</f>
        <v/>
      </c>
      <c r="Y195" s="34" t="str">
        <f>IF('6-اطلاعات کلیه محصولات - خدمات'!$O195="دارد",'6-اطلاعات کلیه محصولات - خدمات'!$B195,"")</f>
        <v/>
      </c>
      <c r="AC195" s="34">
        <f>IF('6-اطلاعات کلیه محصولات - خدمات'!C195="دارد",'6-اطلاعات کلیه محصولات - خدمات'!Q195,0)</f>
        <v>0</v>
      </c>
      <c r="AD195" s="34">
        <f>1403-'5-اطلاعات کلیه پرسنل'!E195:E1192</f>
        <v>1403</v>
      </c>
      <c r="AF195" s="55">
        <f>IF('5-اطلاعات کلیه پرسنل'!H195=option!$C$15,IF('5-اطلاعات کلیه پرسنل'!L195="دارد",'5-اطلاعات کلیه پرسنل'!M195/12*'5-اطلاعات کلیه پرسنل'!I195,'5-اطلاعات کلیه پرسنل'!N195/2000*'5-اطلاعات کلیه پرسنل'!I195),0)+IF('5-اطلاعات کلیه پرسنل'!J195=option!$C$15,IF('5-اطلاعات کلیه پرسنل'!L195="دارد",'5-اطلاعات کلیه پرسنل'!M195/12*'5-اطلاعات کلیه پرسنل'!K195,'5-اطلاعات کلیه پرسنل'!N195/2000*'5-اطلاعات کلیه پرسنل'!K195),0)</f>
        <v>0</v>
      </c>
      <c r="AG195" s="55">
        <f>IF('5-اطلاعات کلیه پرسنل'!H195=option!$C$11,IF('5-اطلاعات کلیه پرسنل'!L195="دارد",'5-اطلاعات کلیه پرسنل'!M195*'5-اطلاعات کلیه پرسنل'!I195/12*40,'5-اطلاعات کلیه پرسنل'!I195*'5-اطلاعات کلیه پرسنل'!N195/52),0)+IF('5-اطلاعات کلیه پرسنل'!J195=option!$C$11,IF('5-اطلاعات کلیه پرسنل'!L195="دارد",'5-اطلاعات کلیه پرسنل'!M195*'5-اطلاعات کلیه پرسنل'!K195/12*40,'5-اطلاعات کلیه پرسنل'!K195*'5-اطلاعات کلیه پرسنل'!N195/52),0)</f>
        <v>0</v>
      </c>
      <c r="AH195" s="33">
        <f>IF('5-اطلاعات کلیه پرسنل'!P195="دکتری",1,IF('5-اطلاعات کلیه پرسنل'!P195="فوق لیسانس",0.8,IF('5-اطلاعات کلیه پرسنل'!P195="لیسانس",0.6,IF('5-اطلاعات کلیه پرسنل'!P195="فوق دیپلم",0.3,IF('5-اطلاعات کلیه پرسنل'!P195="",0,0.1)))))</f>
        <v>0</v>
      </c>
      <c r="AI195" s="81">
        <f>IF('5-اطلاعات کلیه پرسنل'!L195="دارد",'5-اطلاعات کلیه پرسنل'!M195/12,'5-اطلاعات کلیه پرسنل'!N195/2000)</f>
        <v>0</v>
      </c>
      <c r="AJ195" s="80">
        <f t="shared" ref="AJ195:AJ202" si="39">AI195*AH195</f>
        <v>0</v>
      </c>
    </row>
    <row r="196" spans="1:36" x14ac:dyDescent="0.45">
      <c r="A196" s="84">
        <v>194</v>
      </c>
      <c r="B196" s="57">
        <f>'6-اطلاعات کلیه محصولات - خدمات'!B196</f>
        <v>0</v>
      </c>
      <c r="C196" s="57">
        <f>'6-اطلاعات کلیه محصولات - خدمات'!D196</f>
        <v>0</v>
      </c>
      <c r="D196" s="19"/>
      <c r="E196" s="77"/>
      <c r="F196" s="77"/>
      <c r="G196" s="77"/>
      <c r="H196" s="57"/>
      <c r="I196" s="57"/>
      <c r="J196" s="57"/>
      <c r="K196" s="57"/>
      <c r="L196" s="57"/>
      <c r="M196" s="57">
        <f t="shared" ref="M196:M202" si="40">IF(C196="فرعی",1,IF(C196="اصلی ( بر اساس زمینه فعالیت)",3,0))</f>
        <v>0</v>
      </c>
      <c r="N196" s="57" t="str">
        <f t="shared" ref="N196:N202" si="41">IF(H196="Hi-Tec",1,IF(H196="medium/Hi-Tec",0.8,IF(H196="medium/Low",0.6,IF(H196="Low",0.4,"0"))))</f>
        <v>0</v>
      </c>
      <c r="O196" s="57" t="str">
        <f t="shared" ref="O196:O202" si="42">IF(I196="زیاد",1,IF(I196="متوسط به بالا",0.8,IF(I196="متوسط به پایین",0.6,IF(I196="کم",0.4,"0"))))</f>
        <v>0</v>
      </c>
      <c r="P196" s="57" t="str">
        <f t="shared" ref="P196:P202" si="43">IF(J196="زیاد",1,IF(J196="متوسط به بالا",0.8,IF(J196="متوسط به پایین",0.6,IF(J196="کم",0.4,"0"))))</f>
        <v>0</v>
      </c>
      <c r="Q196" s="57" t="str">
        <f t="shared" ref="Q196:Q202" si="44">IF(K196="تحقیق و توسعه داخلی",1,IF(K196="مهندسی معکوس",0.8,IF(K196="انتقال فناوری",0.6,IF(K196="مونتاژ و کپی کاری",0.4,"0"))))</f>
        <v>0</v>
      </c>
      <c r="R196" s="57" t="str">
        <f t="shared" ref="R196:R202" si="45">IF(L196="جدید در سطح بین المللی",1,IF(L196="جدید در سطح ملی",0.8,IF(L196="جدید در سطح شرکت",0.6,IF(L196="نوآوری و تغییرات عمده در محصولات فعلی",0.4,"0.2"))))</f>
        <v>0.2</v>
      </c>
      <c r="S196" s="86">
        <f t="shared" ref="S196:S202" si="46">SUM(N196:R196)/5*M196</f>
        <v>0</v>
      </c>
      <c r="T196" s="57">
        <f t="shared" ref="T196:T202" si="47">M196*D196</f>
        <v>0</v>
      </c>
      <c r="U196" s="57">
        <f t="shared" ref="U196:U202" si="48">M196*E196</f>
        <v>0</v>
      </c>
      <c r="V196" s="57">
        <f t="shared" ref="V196:V202" si="49">M196*F196</f>
        <v>0</v>
      </c>
      <c r="W196" s="57">
        <f t="shared" ref="W196:W202" si="50">M196*G196</f>
        <v>0</v>
      </c>
      <c r="X196" s="34" t="str">
        <f>IF('6-اطلاعات کلیه محصولات - خدمات'!$N196="جدید",'6-اطلاعات کلیه محصولات - خدمات'!$B196,"")</f>
        <v/>
      </c>
      <c r="Y196" s="34" t="str">
        <f>IF('6-اطلاعات کلیه محصولات - خدمات'!$O196="دارد",'6-اطلاعات کلیه محصولات - خدمات'!$B196,"")</f>
        <v/>
      </c>
      <c r="AC196" s="34">
        <f>IF('6-اطلاعات کلیه محصولات - خدمات'!C196="دارد",'6-اطلاعات کلیه محصولات - خدمات'!Q196,0)</f>
        <v>0</v>
      </c>
      <c r="AD196" s="34">
        <f>1403-'5-اطلاعات کلیه پرسنل'!E196:E1193</f>
        <v>1403</v>
      </c>
      <c r="AF196" s="55">
        <f>IF('5-اطلاعات کلیه پرسنل'!H196=option!$C$15,IF('5-اطلاعات کلیه پرسنل'!L196="دارد",'5-اطلاعات کلیه پرسنل'!M196/12*'5-اطلاعات کلیه پرسنل'!I196,'5-اطلاعات کلیه پرسنل'!N196/2000*'5-اطلاعات کلیه پرسنل'!I196),0)+IF('5-اطلاعات کلیه پرسنل'!J196=option!$C$15,IF('5-اطلاعات کلیه پرسنل'!L196="دارد",'5-اطلاعات کلیه پرسنل'!M196/12*'5-اطلاعات کلیه پرسنل'!K196,'5-اطلاعات کلیه پرسنل'!N196/2000*'5-اطلاعات کلیه پرسنل'!K196),0)</f>
        <v>0</v>
      </c>
      <c r="AG196" s="55">
        <f>IF('5-اطلاعات کلیه پرسنل'!H196=option!$C$11,IF('5-اطلاعات کلیه پرسنل'!L196="دارد",'5-اطلاعات کلیه پرسنل'!M196*'5-اطلاعات کلیه پرسنل'!I196/12*40,'5-اطلاعات کلیه پرسنل'!I196*'5-اطلاعات کلیه پرسنل'!N196/52),0)+IF('5-اطلاعات کلیه پرسنل'!J196=option!$C$11,IF('5-اطلاعات کلیه پرسنل'!L196="دارد",'5-اطلاعات کلیه پرسنل'!M196*'5-اطلاعات کلیه پرسنل'!K196/12*40,'5-اطلاعات کلیه پرسنل'!K196*'5-اطلاعات کلیه پرسنل'!N196/52),0)</f>
        <v>0</v>
      </c>
      <c r="AH196" s="33">
        <f>IF('5-اطلاعات کلیه پرسنل'!P196="دکتری",1,IF('5-اطلاعات کلیه پرسنل'!P196="فوق لیسانس",0.8,IF('5-اطلاعات کلیه پرسنل'!P196="لیسانس",0.6,IF('5-اطلاعات کلیه پرسنل'!P196="فوق دیپلم",0.3,IF('5-اطلاعات کلیه پرسنل'!P196="",0,0.1)))))</f>
        <v>0</v>
      </c>
      <c r="AI196" s="81">
        <f>IF('5-اطلاعات کلیه پرسنل'!L196="دارد",'5-اطلاعات کلیه پرسنل'!M196/12,'5-اطلاعات کلیه پرسنل'!N196/2000)</f>
        <v>0</v>
      </c>
      <c r="AJ196" s="80">
        <f t="shared" si="39"/>
        <v>0</v>
      </c>
    </row>
    <row r="197" spans="1:36" x14ac:dyDescent="0.45">
      <c r="A197" s="84">
        <v>195</v>
      </c>
      <c r="B197" s="57">
        <f>'6-اطلاعات کلیه محصولات - خدمات'!B197</f>
        <v>0</v>
      </c>
      <c r="C197" s="57">
        <f>'6-اطلاعات کلیه محصولات - خدمات'!D197</f>
        <v>0</v>
      </c>
      <c r="D197" s="19"/>
      <c r="E197" s="77"/>
      <c r="F197" s="77"/>
      <c r="G197" s="77"/>
      <c r="H197" s="57"/>
      <c r="I197" s="57"/>
      <c r="J197" s="57"/>
      <c r="K197" s="57"/>
      <c r="L197" s="57"/>
      <c r="M197" s="57">
        <f t="shared" si="40"/>
        <v>0</v>
      </c>
      <c r="N197" s="57" t="str">
        <f t="shared" si="41"/>
        <v>0</v>
      </c>
      <c r="O197" s="57" t="str">
        <f t="shared" si="42"/>
        <v>0</v>
      </c>
      <c r="P197" s="57" t="str">
        <f t="shared" si="43"/>
        <v>0</v>
      </c>
      <c r="Q197" s="57" t="str">
        <f t="shared" si="44"/>
        <v>0</v>
      </c>
      <c r="R197" s="57" t="str">
        <f t="shared" si="45"/>
        <v>0.2</v>
      </c>
      <c r="S197" s="86">
        <f t="shared" si="46"/>
        <v>0</v>
      </c>
      <c r="T197" s="57">
        <f t="shared" si="47"/>
        <v>0</v>
      </c>
      <c r="U197" s="57">
        <f t="shared" si="48"/>
        <v>0</v>
      </c>
      <c r="V197" s="57">
        <f t="shared" si="49"/>
        <v>0</v>
      </c>
      <c r="W197" s="57">
        <f t="shared" si="50"/>
        <v>0</v>
      </c>
      <c r="X197" s="34" t="str">
        <f>IF('6-اطلاعات کلیه محصولات - خدمات'!$N197="جدید",'6-اطلاعات کلیه محصولات - خدمات'!$B197,"")</f>
        <v/>
      </c>
      <c r="Y197" s="34" t="str">
        <f>IF('6-اطلاعات کلیه محصولات - خدمات'!$O197="دارد",'6-اطلاعات کلیه محصولات - خدمات'!$B197,"")</f>
        <v/>
      </c>
      <c r="AC197" s="34">
        <f>IF('6-اطلاعات کلیه محصولات - خدمات'!C197="دارد",'6-اطلاعات کلیه محصولات - خدمات'!Q197,0)</f>
        <v>0</v>
      </c>
      <c r="AD197" s="34">
        <f>1403-'5-اطلاعات کلیه پرسنل'!E197:E1194</f>
        <v>1403</v>
      </c>
      <c r="AF197" s="55">
        <f>IF('5-اطلاعات کلیه پرسنل'!H197=option!$C$15,IF('5-اطلاعات کلیه پرسنل'!L197="دارد",'5-اطلاعات کلیه پرسنل'!M197/12*'5-اطلاعات کلیه پرسنل'!I197,'5-اطلاعات کلیه پرسنل'!N197/2000*'5-اطلاعات کلیه پرسنل'!I197),0)+IF('5-اطلاعات کلیه پرسنل'!J197=option!$C$15,IF('5-اطلاعات کلیه پرسنل'!L197="دارد",'5-اطلاعات کلیه پرسنل'!M197/12*'5-اطلاعات کلیه پرسنل'!K197,'5-اطلاعات کلیه پرسنل'!N197/2000*'5-اطلاعات کلیه پرسنل'!K197),0)</f>
        <v>0</v>
      </c>
      <c r="AG197" s="55">
        <f>IF('5-اطلاعات کلیه پرسنل'!H197=option!$C$11,IF('5-اطلاعات کلیه پرسنل'!L197="دارد",'5-اطلاعات کلیه پرسنل'!M197*'5-اطلاعات کلیه پرسنل'!I197/12*40,'5-اطلاعات کلیه پرسنل'!I197*'5-اطلاعات کلیه پرسنل'!N197/52),0)+IF('5-اطلاعات کلیه پرسنل'!J197=option!$C$11,IF('5-اطلاعات کلیه پرسنل'!L197="دارد",'5-اطلاعات کلیه پرسنل'!M197*'5-اطلاعات کلیه پرسنل'!K197/12*40,'5-اطلاعات کلیه پرسنل'!K197*'5-اطلاعات کلیه پرسنل'!N197/52),0)</f>
        <v>0</v>
      </c>
      <c r="AH197" s="33">
        <f>IF('5-اطلاعات کلیه پرسنل'!P197="دکتری",1,IF('5-اطلاعات کلیه پرسنل'!P197="فوق لیسانس",0.8,IF('5-اطلاعات کلیه پرسنل'!P197="لیسانس",0.6,IF('5-اطلاعات کلیه پرسنل'!P197="فوق دیپلم",0.3,IF('5-اطلاعات کلیه پرسنل'!P197="",0,0.1)))))</f>
        <v>0</v>
      </c>
      <c r="AI197" s="81">
        <f>IF('5-اطلاعات کلیه پرسنل'!L197="دارد",'5-اطلاعات کلیه پرسنل'!M197/12,'5-اطلاعات کلیه پرسنل'!N197/2000)</f>
        <v>0</v>
      </c>
      <c r="AJ197" s="80">
        <f t="shared" si="39"/>
        <v>0</v>
      </c>
    </row>
    <row r="198" spans="1:36" x14ac:dyDescent="0.45">
      <c r="A198" s="84">
        <v>196</v>
      </c>
      <c r="B198" s="57">
        <f>'6-اطلاعات کلیه محصولات - خدمات'!B198</f>
        <v>0</v>
      </c>
      <c r="C198" s="57">
        <f>'6-اطلاعات کلیه محصولات - خدمات'!D198</f>
        <v>0</v>
      </c>
      <c r="D198" s="19"/>
      <c r="E198" s="77"/>
      <c r="F198" s="77"/>
      <c r="G198" s="77"/>
      <c r="H198" s="57"/>
      <c r="I198" s="57"/>
      <c r="J198" s="57"/>
      <c r="K198" s="57"/>
      <c r="L198" s="57"/>
      <c r="M198" s="57">
        <f t="shared" si="40"/>
        <v>0</v>
      </c>
      <c r="N198" s="57" t="str">
        <f t="shared" si="41"/>
        <v>0</v>
      </c>
      <c r="O198" s="57" t="str">
        <f t="shared" si="42"/>
        <v>0</v>
      </c>
      <c r="P198" s="57" t="str">
        <f t="shared" si="43"/>
        <v>0</v>
      </c>
      <c r="Q198" s="57" t="str">
        <f t="shared" si="44"/>
        <v>0</v>
      </c>
      <c r="R198" s="57" t="str">
        <f t="shared" si="45"/>
        <v>0.2</v>
      </c>
      <c r="S198" s="86">
        <f t="shared" si="46"/>
        <v>0</v>
      </c>
      <c r="T198" s="57">
        <f t="shared" si="47"/>
        <v>0</v>
      </c>
      <c r="U198" s="57">
        <f t="shared" si="48"/>
        <v>0</v>
      </c>
      <c r="V198" s="57">
        <f t="shared" si="49"/>
        <v>0</v>
      </c>
      <c r="W198" s="57">
        <f t="shared" si="50"/>
        <v>0</v>
      </c>
      <c r="X198" s="34" t="str">
        <f>IF('6-اطلاعات کلیه محصولات - خدمات'!$N198="جدید",'6-اطلاعات کلیه محصولات - خدمات'!$B198,"")</f>
        <v/>
      </c>
      <c r="Y198" s="34" t="str">
        <f>IF('6-اطلاعات کلیه محصولات - خدمات'!$O198="دارد",'6-اطلاعات کلیه محصولات - خدمات'!$B198,"")</f>
        <v/>
      </c>
      <c r="AC198" s="34">
        <f>IF('6-اطلاعات کلیه محصولات - خدمات'!C198="دارد",'6-اطلاعات کلیه محصولات - خدمات'!Q198,0)</f>
        <v>0</v>
      </c>
      <c r="AD198" s="34">
        <f>1403-'5-اطلاعات کلیه پرسنل'!E198:E1195</f>
        <v>1403</v>
      </c>
      <c r="AF198" s="55">
        <f>IF('5-اطلاعات کلیه پرسنل'!H198=option!$C$15,IF('5-اطلاعات کلیه پرسنل'!L198="دارد",'5-اطلاعات کلیه پرسنل'!M198/12*'5-اطلاعات کلیه پرسنل'!I198,'5-اطلاعات کلیه پرسنل'!N198/2000*'5-اطلاعات کلیه پرسنل'!I198),0)+IF('5-اطلاعات کلیه پرسنل'!J198=option!$C$15,IF('5-اطلاعات کلیه پرسنل'!L198="دارد",'5-اطلاعات کلیه پرسنل'!M198/12*'5-اطلاعات کلیه پرسنل'!K198,'5-اطلاعات کلیه پرسنل'!N198/2000*'5-اطلاعات کلیه پرسنل'!K198),0)</f>
        <v>0</v>
      </c>
      <c r="AG198" s="55">
        <f>IF('5-اطلاعات کلیه پرسنل'!H198=option!$C$11,IF('5-اطلاعات کلیه پرسنل'!L198="دارد",'5-اطلاعات کلیه پرسنل'!M198*'5-اطلاعات کلیه پرسنل'!I198/12*40,'5-اطلاعات کلیه پرسنل'!I198*'5-اطلاعات کلیه پرسنل'!N198/52),0)+IF('5-اطلاعات کلیه پرسنل'!J198=option!$C$11,IF('5-اطلاعات کلیه پرسنل'!L198="دارد",'5-اطلاعات کلیه پرسنل'!M198*'5-اطلاعات کلیه پرسنل'!K198/12*40,'5-اطلاعات کلیه پرسنل'!K198*'5-اطلاعات کلیه پرسنل'!N198/52),0)</f>
        <v>0</v>
      </c>
      <c r="AH198" s="33">
        <f>IF('5-اطلاعات کلیه پرسنل'!P198="دکتری",1,IF('5-اطلاعات کلیه پرسنل'!P198="فوق لیسانس",0.8,IF('5-اطلاعات کلیه پرسنل'!P198="لیسانس",0.6,IF('5-اطلاعات کلیه پرسنل'!P198="فوق دیپلم",0.3,IF('5-اطلاعات کلیه پرسنل'!P198="",0,0.1)))))</f>
        <v>0</v>
      </c>
      <c r="AI198" s="81">
        <f>IF('5-اطلاعات کلیه پرسنل'!L198="دارد",'5-اطلاعات کلیه پرسنل'!M198/12,'5-اطلاعات کلیه پرسنل'!N198/2000)</f>
        <v>0</v>
      </c>
      <c r="AJ198" s="80">
        <f t="shared" si="39"/>
        <v>0</v>
      </c>
    </row>
    <row r="199" spans="1:36" x14ac:dyDescent="0.45">
      <c r="A199" s="84">
        <v>197</v>
      </c>
      <c r="B199" s="57">
        <f>'6-اطلاعات کلیه محصولات - خدمات'!B199</f>
        <v>0</v>
      </c>
      <c r="C199" s="57">
        <f>'6-اطلاعات کلیه محصولات - خدمات'!D199</f>
        <v>0</v>
      </c>
      <c r="D199" s="19"/>
      <c r="E199" s="77"/>
      <c r="F199" s="77"/>
      <c r="G199" s="77"/>
      <c r="H199" s="57"/>
      <c r="I199" s="57"/>
      <c r="J199" s="57"/>
      <c r="K199" s="57"/>
      <c r="L199" s="57"/>
      <c r="M199" s="57">
        <f t="shared" si="40"/>
        <v>0</v>
      </c>
      <c r="N199" s="57" t="str">
        <f t="shared" si="41"/>
        <v>0</v>
      </c>
      <c r="O199" s="57" t="str">
        <f t="shared" si="42"/>
        <v>0</v>
      </c>
      <c r="P199" s="57" t="str">
        <f t="shared" si="43"/>
        <v>0</v>
      </c>
      <c r="Q199" s="57" t="str">
        <f t="shared" si="44"/>
        <v>0</v>
      </c>
      <c r="R199" s="57" t="str">
        <f t="shared" si="45"/>
        <v>0.2</v>
      </c>
      <c r="S199" s="86">
        <f t="shared" si="46"/>
        <v>0</v>
      </c>
      <c r="T199" s="57">
        <f t="shared" si="47"/>
        <v>0</v>
      </c>
      <c r="U199" s="57">
        <f t="shared" si="48"/>
        <v>0</v>
      </c>
      <c r="V199" s="57">
        <f t="shared" si="49"/>
        <v>0</v>
      </c>
      <c r="W199" s="57">
        <f t="shared" si="50"/>
        <v>0</v>
      </c>
      <c r="X199" s="34" t="str">
        <f>IF('6-اطلاعات کلیه محصولات - خدمات'!$N199="جدید",'6-اطلاعات کلیه محصولات - خدمات'!$B199,"")</f>
        <v/>
      </c>
      <c r="Y199" s="34" t="str">
        <f>IF('6-اطلاعات کلیه محصولات - خدمات'!$O199="دارد",'6-اطلاعات کلیه محصولات - خدمات'!$B199,"")</f>
        <v/>
      </c>
      <c r="AC199" s="34">
        <f>IF('6-اطلاعات کلیه محصولات - خدمات'!C199="دارد",'6-اطلاعات کلیه محصولات - خدمات'!Q199,0)</f>
        <v>0</v>
      </c>
      <c r="AD199" s="34">
        <f>1403-'5-اطلاعات کلیه پرسنل'!E199:E1196</f>
        <v>1403</v>
      </c>
      <c r="AF199" s="55">
        <f>IF('5-اطلاعات کلیه پرسنل'!H199=option!$C$15,IF('5-اطلاعات کلیه پرسنل'!L199="دارد",'5-اطلاعات کلیه پرسنل'!M199/12*'5-اطلاعات کلیه پرسنل'!I199,'5-اطلاعات کلیه پرسنل'!N199/2000*'5-اطلاعات کلیه پرسنل'!I199),0)+IF('5-اطلاعات کلیه پرسنل'!J199=option!$C$15,IF('5-اطلاعات کلیه پرسنل'!L199="دارد",'5-اطلاعات کلیه پرسنل'!M199/12*'5-اطلاعات کلیه پرسنل'!K199,'5-اطلاعات کلیه پرسنل'!N199/2000*'5-اطلاعات کلیه پرسنل'!K199),0)</f>
        <v>0</v>
      </c>
      <c r="AG199" s="55">
        <f>IF('5-اطلاعات کلیه پرسنل'!H199=option!$C$11,IF('5-اطلاعات کلیه پرسنل'!L199="دارد",'5-اطلاعات کلیه پرسنل'!M199*'5-اطلاعات کلیه پرسنل'!I199/12*40,'5-اطلاعات کلیه پرسنل'!I199*'5-اطلاعات کلیه پرسنل'!N199/52),0)+IF('5-اطلاعات کلیه پرسنل'!J199=option!$C$11,IF('5-اطلاعات کلیه پرسنل'!L199="دارد",'5-اطلاعات کلیه پرسنل'!M199*'5-اطلاعات کلیه پرسنل'!K199/12*40,'5-اطلاعات کلیه پرسنل'!K199*'5-اطلاعات کلیه پرسنل'!N199/52),0)</f>
        <v>0</v>
      </c>
      <c r="AH199" s="33">
        <f>IF('5-اطلاعات کلیه پرسنل'!P199="دکتری",1,IF('5-اطلاعات کلیه پرسنل'!P199="فوق لیسانس",0.8,IF('5-اطلاعات کلیه پرسنل'!P199="لیسانس",0.6,IF('5-اطلاعات کلیه پرسنل'!P199="فوق دیپلم",0.3,IF('5-اطلاعات کلیه پرسنل'!P199="",0,0.1)))))</f>
        <v>0</v>
      </c>
      <c r="AI199" s="81">
        <f>IF('5-اطلاعات کلیه پرسنل'!L199="دارد",'5-اطلاعات کلیه پرسنل'!M199/12,'5-اطلاعات کلیه پرسنل'!N199/2000)</f>
        <v>0</v>
      </c>
      <c r="AJ199" s="80">
        <f t="shared" si="39"/>
        <v>0</v>
      </c>
    </row>
    <row r="200" spans="1:36" x14ac:dyDescent="0.45">
      <c r="A200" s="84">
        <v>198</v>
      </c>
      <c r="B200" s="57">
        <f>'6-اطلاعات کلیه محصولات - خدمات'!B200</f>
        <v>0</v>
      </c>
      <c r="C200" s="57">
        <f>'6-اطلاعات کلیه محصولات - خدمات'!D200</f>
        <v>0</v>
      </c>
      <c r="D200" s="19"/>
      <c r="E200" s="77"/>
      <c r="F200" s="77"/>
      <c r="G200" s="77"/>
      <c r="H200" s="57"/>
      <c r="I200" s="57"/>
      <c r="J200" s="57"/>
      <c r="K200" s="57"/>
      <c r="L200" s="57"/>
      <c r="M200" s="57">
        <f t="shared" si="40"/>
        <v>0</v>
      </c>
      <c r="N200" s="57" t="str">
        <f t="shared" si="41"/>
        <v>0</v>
      </c>
      <c r="O200" s="57" t="str">
        <f t="shared" si="42"/>
        <v>0</v>
      </c>
      <c r="P200" s="57" t="str">
        <f t="shared" si="43"/>
        <v>0</v>
      </c>
      <c r="Q200" s="57" t="str">
        <f t="shared" si="44"/>
        <v>0</v>
      </c>
      <c r="R200" s="57" t="str">
        <f t="shared" si="45"/>
        <v>0.2</v>
      </c>
      <c r="S200" s="86">
        <f t="shared" si="46"/>
        <v>0</v>
      </c>
      <c r="T200" s="57">
        <f t="shared" si="47"/>
        <v>0</v>
      </c>
      <c r="U200" s="57">
        <f t="shared" si="48"/>
        <v>0</v>
      </c>
      <c r="V200" s="57">
        <f t="shared" si="49"/>
        <v>0</v>
      </c>
      <c r="W200" s="57">
        <f t="shared" si="50"/>
        <v>0</v>
      </c>
      <c r="X200" s="34" t="str">
        <f>IF('6-اطلاعات کلیه محصولات - خدمات'!$N200="جدید",'6-اطلاعات کلیه محصولات - خدمات'!$B200,"")</f>
        <v/>
      </c>
      <c r="Y200" s="34" t="str">
        <f>IF('6-اطلاعات کلیه محصولات - خدمات'!$O200="دارد",'6-اطلاعات کلیه محصولات - خدمات'!$B200,"")</f>
        <v/>
      </c>
      <c r="AC200" s="34">
        <f>IF('6-اطلاعات کلیه محصولات - خدمات'!C200="دارد",'6-اطلاعات کلیه محصولات - خدمات'!Q200,0)</f>
        <v>0</v>
      </c>
      <c r="AD200" s="34">
        <f>1403-'5-اطلاعات کلیه پرسنل'!E200:E1197</f>
        <v>1403</v>
      </c>
      <c r="AF200" s="55">
        <f>IF('5-اطلاعات کلیه پرسنل'!H200=option!$C$15,IF('5-اطلاعات کلیه پرسنل'!L200="دارد",'5-اطلاعات کلیه پرسنل'!M200/12*'5-اطلاعات کلیه پرسنل'!I200,'5-اطلاعات کلیه پرسنل'!N200/2000*'5-اطلاعات کلیه پرسنل'!I200),0)+IF('5-اطلاعات کلیه پرسنل'!J200=option!$C$15,IF('5-اطلاعات کلیه پرسنل'!L200="دارد",'5-اطلاعات کلیه پرسنل'!M200/12*'5-اطلاعات کلیه پرسنل'!K200,'5-اطلاعات کلیه پرسنل'!N200/2000*'5-اطلاعات کلیه پرسنل'!K200),0)</f>
        <v>0</v>
      </c>
      <c r="AG200" s="55">
        <f>IF('5-اطلاعات کلیه پرسنل'!H200=option!$C$11,IF('5-اطلاعات کلیه پرسنل'!L200="دارد",'5-اطلاعات کلیه پرسنل'!M200*'5-اطلاعات کلیه پرسنل'!I200/12*40,'5-اطلاعات کلیه پرسنل'!I200*'5-اطلاعات کلیه پرسنل'!N200/52),0)+IF('5-اطلاعات کلیه پرسنل'!J200=option!$C$11,IF('5-اطلاعات کلیه پرسنل'!L200="دارد",'5-اطلاعات کلیه پرسنل'!M200*'5-اطلاعات کلیه پرسنل'!K200/12*40,'5-اطلاعات کلیه پرسنل'!K200*'5-اطلاعات کلیه پرسنل'!N200/52),0)</f>
        <v>0</v>
      </c>
      <c r="AH200" s="33">
        <f>IF('5-اطلاعات کلیه پرسنل'!P200="دکتری",1,IF('5-اطلاعات کلیه پرسنل'!P200="فوق لیسانس",0.8,IF('5-اطلاعات کلیه پرسنل'!P200="لیسانس",0.6,IF('5-اطلاعات کلیه پرسنل'!P200="فوق دیپلم",0.3,IF('5-اطلاعات کلیه پرسنل'!P200="",0,0.1)))))</f>
        <v>0</v>
      </c>
      <c r="AI200" s="81">
        <f>IF('5-اطلاعات کلیه پرسنل'!L200="دارد",'5-اطلاعات کلیه پرسنل'!M200/12,'5-اطلاعات کلیه پرسنل'!N200/2000)</f>
        <v>0</v>
      </c>
      <c r="AJ200" s="80">
        <f t="shared" si="39"/>
        <v>0</v>
      </c>
    </row>
    <row r="201" spans="1:36" x14ac:dyDescent="0.45">
      <c r="A201" s="84">
        <v>199</v>
      </c>
      <c r="B201" s="57">
        <f>'6-اطلاعات کلیه محصولات - خدمات'!B201</f>
        <v>0</v>
      </c>
      <c r="C201" s="57">
        <f>'6-اطلاعات کلیه محصولات - خدمات'!D201</f>
        <v>0</v>
      </c>
      <c r="D201" s="19"/>
      <c r="E201" s="77"/>
      <c r="F201" s="77"/>
      <c r="G201" s="77"/>
      <c r="H201" s="57"/>
      <c r="I201" s="57"/>
      <c r="J201" s="57"/>
      <c r="K201" s="57"/>
      <c r="L201" s="57"/>
      <c r="M201" s="57">
        <f t="shared" si="40"/>
        <v>0</v>
      </c>
      <c r="N201" s="57" t="str">
        <f t="shared" si="41"/>
        <v>0</v>
      </c>
      <c r="O201" s="57" t="str">
        <f t="shared" si="42"/>
        <v>0</v>
      </c>
      <c r="P201" s="57" t="str">
        <f t="shared" si="43"/>
        <v>0</v>
      </c>
      <c r="Q201" s="57" t="str">
        <f t="shared" si="44"/>
        <v>0</v>
      </c>
      <c r="R201" s="57" t="str">
        <f t="shared" si="45"/>
        <v>0.2</v>
      </c>
      <c r="S201" s="86">
        <f t="shared" si="46"/>
        <v>0</v>
      </c>
      <c r="T201" s="57">
        <f t="shared" si="47"/>
        <v>0</v>
      </c>
      <c r="U201" s="57">
        <f t="shared" si="48"/>
        <v>0</v>
      </c>
      <c r="V201" s="57">
        <f t="shared" si="49"/>
        <v>0</v>
      </c>
      <c r="W201" s="57">
        <f t="shared" si="50"/>
        <v>0</v>
      </c>
      <c r="X201" s="34" t="str">
        <f>IF('6-اطلاعات کلیه محصولات - خدمات'!$N201="جدید",'6-اطلاعات کلیه محصولات - خدمات'!$B201,"")</f>
        <v/>
      </c>
      <c r="Y201" s="34" t="str">
        <f>IF('6-اطلاعات کلیه محصولات - خدمات'!$O201="دارد",'6-اطلاعات کلیه محصولات - خدمات'!$B201,"")</f>
        <v/>
      </c>
      <c r="AC201" s="34">
        <f>IF('6-اطلاعات کلیه محصولات - خدمات'!C201="دارد",'6-اطلاعات کلیه محصولات - خدمات'!Q201,0)</f>
        <v>0</v>
      </c>
      <c r="AD201" s="34">
        <f>1403-'5-اطلاعات کلیه پرسنل'!E201:E1198</f>
        <v>1403</v>
      </c>
      <c r="AF201" s="55">
        <f>IF('5-اطلاعات کلیه پرسنل'!H201=option!$C$15,IF('5-اطلاعات کلیه پرسنل'!L201="دارد",'5-اطلاعات کلیه پرسنل'!M201/12*'5-اطلاعات کلیه پرسنل'!I201,'5-اطلاعات کلیه پرسنل'!N201/2000*'5-اطلاعات کلیه پرسنل'!I201),0)+IF('5-اطلاعات کلیه پرسنل'!J201=option!$C$15,IF('5-اطلاعات کلیه پرسنل'!L201="دارد",'5-اطلاعات کلیه پرسنل'!M201/12*'5-اطلاعات کلیه پرسنل'!K201,'5-اطلاعات کلیه پرسنل'!N201/2000*'5-اطلاعات کلیه پرسنل'!K201),0)</f>
        <v>0</v>
      </c>
      <c r="AG201" s="55">
        <f>IF('5-اطلاعات کلیه پرسنل'!H201=option!$C$11,IF('5-اطلاعات کلیه پرسنل'!L201="دارد",'5-اطلاعات کلیه پرسنل'!M201*'5-اطلاعات کلیه پرسنل'!I201/12*40,'5-اطلاعات کلیه پرسنل'!I201*'5-اطلاعات کلیه پرسنل'!N201/52),0)+IF('5-اطلاعات کلیه پرسنل'!J201=option!$C$11,IF('5-اطلاعات کلیه پرسنل'!L201="دارد",'5-اطلاعات کلیه پرسنل'!M201*'5-اطلاعات کلیه پرسنل'!K201/12*40,'5-اطلاعات کلیه پرسنل'!K201*'5-اطلاعات کلیه پرسنل'!N201/52),0)</f>
        <v>0</v>
      </c>
      <c r="AH201" s="33">
        <f>IF('5-اطلاعات کلیه پرسنل'!P201="دکتری",1,IF('5-اطلاعات کلیه پرسنل'!P201="فوق لیسانس",0.8,IF('5-اطلاعات کلیه پرسنل'!P201="لیسانس",0.6,IF('5-اطلاعات کلیه پرسنل'!P201="فوق دیپلم",0.3,IF('5-اطلاعات کلیه پرسنل'!P201="",0,0.1)))))</f>
        <v>0</v>
      </c>
      <c r="AI201" s="81">
        <f>IF('5-اطلاعات کلیه پرسنل'!L201="دارد",'5-اطلاعات کلیه پرسنل'!M201/12,'5-اطلاعات کلیه پرسنل'!N201/2000)</f>
        <v>0</v>
      </c>
      <c r="AJ201" s="80">
        <f t="shared" si="39"/>
        <v>0</v>
      </c>
    </row>
    <row r="202" spans="1:36" x14ac:dyDescent="0.45">
      <c r="A202" s="84">
        <v>200</v>
      </c>
      <c r="B202" s="57">
        <f>'6-اطلاعات کلیه محصولات - خدمات'!B202</f>
        <v>0</v>
      </c>
      <c r="C202" s="57">
        <f>'6-اطلاعات کلیه محصولات - خدمات'!D202</f>
        <v>0</v>
      </c>
      <c r="D202" s="19"/>
      <c r="E202" s="77"/>
      <c r="F202" s="77"/>
      <c r="G202" s="77"/>
      <c r="H202" s="57"/>
      <c r="I202" s="57"/>
      <c r="J202" s="57"/>
      <c r="K202" s="57"/>
      <c r="L202" s="57"/>
      <c r="M202" s="57">
        <f t="shared" si="40"/>
        <v>0</v>
      </c>
      <c r="N202" s="57" t="str">
        <f t="shared" si="41"/>
        <v>0</v>
      </c>
      <c r="O202" s="57" t="str">
        <f t="shared" si="42"/>
        <v>0</v>
      </c>
      <c r="P202" s="57" t="str">
        <f t="shared" si="43"/>
        <v>0</v>
      </c>
      <c r="Q202" s="57" t="str">
        <f t="shared" si="44"/>
        <v>0</v>
      </c>
      <c r="R202" s="57" t="str">
        <f t="shared" si="45"/>
        <v>0.2</v>
      </c>
      <c r="S202" s="86">
        <f t="shared" si="46"/>
        <v>0</v>
      </c>
      <c r="T202" s="57">
        <f t="shared" si="47"/>
        <v>0</v>
      </c>
      <c r="U202" s="57">
        <f t="shared" si="48"/>
        <v>0</v>
      </c>
      <c r="V202" s="57">
        <f t="shared" si="49"/>
        <v>0</v>
      </c>
      <c r="W202" s="57">
        <f t="shared" si="50"/>
        <v>0</v>
      </c>
      <c r="X202" s="34" t="str">
        <f>IF('6-اطلاعات کلیه محصولات - خدمات'!$N202="جدید",'6-اطلاعات کلیه محصولات - خدمات'!$B202,"")</f>
        <v/>
      </c>
      <c r="Y202" s="34" t="str">
        <f>IF('6-اطلاعات کلیه محصولات - خدمات'!$O202="دارد",'6-اطلاعات کلیه محصولات - خدمات'!$B202,"")</f>
        <v/>
      </c>
      <c r="AC202" s="34">
        <f>IF('6-اطلاعات کلیه محصولات - خدمات'!C202="دارد",'6-اطلاعات کلیه محصولات - خدمات'!Q202,0)</f>
        <v>0</v>
      </c>
      <c r="AD202" s="34">
        <f>1403-'5-اطلاعات کلیه پرسنل'!E202:E1199</f>
        <v>1403</v>
      </c>
      <c r="AF202" s="55">
        <f>IF('5-اطلاعات کلیه پرسنل'!H202=option!$C$15,IF('5-اطلاعات کلیه پرسنل'!L202="دارد",'5-اطلاعات کلیه پرسنل'!M202/12*'5-اطلاعات کلیه پرسنل'!I202,'5-اطلاعات کلیه پرسنل'!N202/2000*'5-اطلاعات کلیه پرسنل'!I202),0)+IF('5-اطلاعات کلیه پرسنل'!J202=option!$C$15,IF('5-اطلاعات کلیه پرسنل'!L202="دارد",'5-اطلاعات کلیه پرسنل'!M202/12*'5-اطلاعات کلیه پرسنل'!K202,'5-اطلاعات کلیه پرسنل'!N202/2000*'5-اطلاعات کلیه پرسنل'!K202),0)</f>
        <v>0</v>
      </c>
      <c r="AG202" s="55">
        <f>IF('5-اطلاعات کلیه پرسنل'!H202=option!$C$11,IF('5-اطلاعات کلیه پرسنل'!L202="دارد",'5-اطلاعات کلیه پرسنل'!M202*'5-اطلاعات کلیه پرسنل'!I202/12*40,'5-اطلاعات کلیه پرسنل'!I202*'5-اطلاعات کلیه پرسنل'!N202/52),0)+IF('5-اطلاعات کلیه پرسنل'!J202=option!$C$11,IF('5-اطلاعات کلیه پرسنل'!L202="دارد",'5-اطلاعات کلیه پرسنل'!M202*'5-اطلاعات کلیه پرسنل'!K202/12*40,'5-اطلاعات کلیه پرسنل'!K202*'5-اطلاعات کلیه پرسنل'!N202/52),0)</f>
        <v>0</v>
      </c>
      <c r="AH202" s="33">
        <f>IF('5-اطلاعات کلیه پرسنل'!P202="دکتری",1,IF('5-اطلاعات کلیه پرسنل'!P202="فوق لیسانس",0.8,IF('5-اطلاعات کلیه پرسنل'!P202="لیسانس",0.6,IF('5-اطلاعات کلیه پرسنل'!P202="فوق دیپلم",0.3,IF('5-اطلاعات کلیه پرسنل'!P202="",0,0.1)))))</f>
        <v>0</v>
      </c>
      <c r="AI202" s="81">
        <f>IF('5-اطلاعات کلیه پرسنل'!L202="دارد",'5-اطلاعات کلیه پرسنل'!M202/12,'5-اطلاعات کلیه پرسنل'!N202/2000)</f>
        <v>0</v>
      </c>
      <c r="AJ202" s="80">
        <f t="shared" si="39"/>
        <v>0</v>
      </c>
    </row>
    <row r="203" spans="1:36" x14ac:dyDescent="0.45">
      <c r="AC203" s="34">
        <f>IF('6-اطلاعات کلیه محصولات - خدمات'!C203="دارد",'6-اطلاعات کلیه محصولات - خدمات'!Q203,0)</f>
        <v>0</v>
      </c>
      <c r="AD203" s="34">
        <f>1403-'5-اطلاعات کلیه پرسنل'!E203:E1200</f>
        <v>1403</v>
      </c>
      <c r="AF203" s="55">
        <f>IF('5-اطلاعات کلیه پرسنل'!H203=option!$C$15,IF('5-اطلاعات کلیه پرسنل'!L203="دارد",'5-اطلاعات کلیه پرسنل'!M203/12*'5-اطلاعات کلیه پرسنل'!I203,'5-اطلاعات کلیه پرسنل'!N203/2000*'5-اطلاعات کلیه پرسنل'!I203),0)+IF('5-اطلاعات کلیه پرسنل'!J203=option!$C$15,IF('5-اطلاعات کلیه پرسنل'!L203="دارد",'5-اطلاعات کلیه پرسنل'!M203/12*'5-اطلاعات کلیه پرسنل'!K203,'5-اطلاعات کلیه پرسنل'!N203/2000*'5-اطلاعات کلیه پرسنل'!K203),0)</f>
        <v>0</v>
      </c>
      <c r="AG203" s="55">
        <f>IF('5-اطلاعات کلیه پرسنل'!H203=option!$C$11,IF('5-اطلاعات کلیه پرسنل'!L203="دارد",'5-اطلاعات کلیه پرسنل'!M203*'5-اطلاعات کلیه پرسنل'!I203/12*40,'5-اطلاعات کلیه پرسنل'!I203*'5-اطلاعات کلیه پرسنل'!N203/52),0)+IF('5-اطلاعات کلیه پرسنل'!J203=option!$C$11,IF('5-اطلاعات کلیه پرسنل'!L203="دارد",'5-اطلاعات کلیه پرسنل'!M203*'5-اطلاعات کلیه پرسنل'!K203/12*40,'5-اطلاعات کلیه پرسنل'!K203*'5-اطلاعات کلیه پرسنل'!N203/52),0)</f>
        <v>0</v>
      </c>
      <c r="AH203" s="33">
        <f>IF('5-اطلاعات کلیه پرسنل'!P203="دکتری",1,IF('5-اطلاعات کلیه پرسنل'!P203="فوق لیسانس",0.8,IF('5-اطلاعات کلیه پرسنل'!P203="لیسانس",0.6,IF('5-اطلاعات کلیه پرسنل'!P203="فوق دیپلم",0.3,IF('5-اطلاعات کلیه پرسنل'!P203="",0,0.1)))))</f>
        <v>0</v>
      </c>
      <c r="AI203" s="81">
        <f>IF('5-اطلاعات کلیه پرسنل'!L203="دارد",'5-اطلاعات کلیه پرسنل'!M203/12,'5-اطلاعات کلیه پرسنل'!N203/2000)</f>
        <v>0</v>
      </c>
      <c r="AJ203" s="80">
        <f t="shared" ref="AJ203:AJ266" si="51">AI203*AH203</f>
        <v>0</v>
      </c>
    </row>
    <row r="204" spans="1:36" x14ac:dyDescent="0.45">
      <c r="AC204" s="34">
        <f>IF('6-اطلاعات کلیه محصولات - خدمات'!C204="دارد",'6-اطلاعات کلیه محصولات - خدمات'!Q204,0)</f>
        <v>0</v>
      </c>
      <c r="AD204" s="34">
        <f>1403-'5-اطلاعات کلیه پرسنل'!E204:E1201</f>
        <v>1403</v>
      </c>
      <c r="AF204" s="55">
        <f>IF('5-اطلاعات کلیه پرسنل'!H204=option!$C$15,IF('5-اطلاعات کلیه پرسنل'!L204="دارد",'5-اطلاعات کلیه پرسنل'!M204/12*'5-اطلاعات کلیه پرسنل'!I204,'5-اطلاعات کلیه پرسنل'!N204/2000*'5-اطلاعات کلیه پرسنل'!I204),0)+IF('5-اطلاعات کلیه پرسنل'!J204=option!$C$15,IF('5-اطلاعات کلیه پرسنل'!L204="دارد",'5-اطلاعات کلیه پرسنل'!M204/12*'5-اطلاعات کلیه پرسنل'!K204,'5-اطلاعات کلیه پرسنل'!N204/2000*'5-اطلاعات کلیه پرسنل'!K204),0)</f>
        <v>0</v>
      </c>
      <c r="AG204" s="55">
        <f>IF('5-اطلاعات کلیه پرسنل'!H204=option!$C$11,IF('5-اطلاعات کلیه پرسنل'!L204="دارد",'5-اطلاعات کلیه پرسنل'!M204*'5-اطلاعات کلیه پرسنل'!I204/12*40,'5-اطلاعات کلیه پرسنل'!I204*'5-اطلاعات کلیه پرسنل'!N204/52),0)+IF('5-اطلاعات کلیه پرسنل'!J204=option!$C$11,IF('5-اطلاعات کلیه پرسنل'!L204="دارد",'5-اطلاعات کلیه پرسنل'!M204*'5-اطلاعات کلیه پرسنل'!K204/12*40,'5-اطلاعات کلیه پرسنل'!K204*'5-اطلاعات کلیه پرسنل'!N204/52),0)</f>
        <v>0</v>
      </c>
      <c r="AH204" s="33">
        <f>IF('5-اطلاعات کلیه پرسنل'!P204="دکتری",1,IF('5-اطلاعات کلیه پرسنل'!P204="فوق لیسانس",0.8,IF('5-اطلاعات کلیه پرسنل'!P204="لیسانس",0.6,IF('5-اطلاعات کلیه پرسنل'!P204="فوق دیپلم",0.3,IF('5-اطلاعات کلیه پرسنل'!P204="",0,0.1)))))</f>
        <v>0</v>
      </c>
      <c r="AI204" s="81">
        <f>IF('5-اطلاعات کلیه پرسنل'!L204="دارد",'5-اطلاعات کلیه پرسنل'!M204/12,'5-اطلاعات کلیه پرسنل'!N204/2000)</f>
        <v>0</v>
      </c>
      <c r="AJ204" s="80">
        <f t="shared" si="51"/>
        <v>0</v>
      </c>
    </row>
    <row r="205" spans="1:36" x14ac:dyDescent="0.45">
      <c r="AC205" s="34">
        <f>IF('6-اطلاعات کلیه محصولات - خدمات'!C205="دارد",'6-اطلاعات کلیه محصولات - خدمات'!Q205,0)</f>
        <v>0</v>
      </c>
      <c r="AD205" s="34">
        <f>1403-'5-اطلاعات کلیه پرسنل'!E205:E1202</f>
        <v>1403</v>
      </c>
      <c r="AF205" s="55">
        <f>IF('5-اطلاعات کلیه پرسنل'!H205=option!$C$15,IF('5-اطلاعات کلیه پرسنل'!L205="دارد",'5-اطلاعات کلیه پرسنل'!M205/12*'5-اطلاعات کلیه پرسنل'!I205,'5-اطلاعات کلیه پرسنل'!N205/2000*'5-اطلاعات کلیه پرسنل'!I205),0)+IF('5-اطلاعات کلیه پرسنل'!J205=option!$C$15,IF('5-اطلاعات کلیه پرسنل'!L205="دارد",'5-اطلاعات کلیه پرسنل'!M205/12*'5-اطلاعات کلیه پرسنل'!K205,'5-اطلاعات کلیه پرسنل'!N205/2000*'5-اطلاعات کلیه پرسنل'!K205),0)</f>
        <v>0</v>
      </c>
      <c r="AG205" s="55">
        <f>IF('5-اطلاعات کلیه پرسنل'!H205=option!$C$11,IF('5-اطلاعات کلیه پرسنل'!L205="دارد",'5-اطلاعات کلیه پرسنل'!M205*'5-اطلاعات کلیه پرسنل'!I205/12*40,'5-اطلاعات کلیه پرسنل'!I205*'5-اطلاعات کلیه پرسنل'!N205/52),0)+IF('5-اطلاعات کلیه پرسنل'!J205=option!$C$11,IF('5-اطلاعات کلیه پرسنل'!L205="دارد",'5-اطلاعات کلیه پرسنل'!M205*'5-اطلاعات کلیه پرسنل'!K205/12*40,'5-اطلاعات کلیه پرسنل'!K205*'5-اطلاعات کلیه پرسنل'!N205/52),0)</f>
        <v>0</v>
      </c>
      <c r="AH205" s="33">
        <f>IF('5-اطلاعات کلیه پرسنل'!P205="دکتری",1,IF('5-اطلاعات کلیه پرسنل'!P205="فوق لیسانس",0.8,IF('5-اطلاعات کلیه پرسنل'!P205="لیسانس",0.6,IF('5-اطلاعات کلیه پرسنل'!P205="فوق دیپلم",0.3,IF('5-اطلاعات کلیه پرسنل'!P205="",0,0.1)))))</f>
        <v>0</v>
      </c>
      <c r="AI205" s="81">
        <f>IF('5-اطلاعات کلیه پرسنل'!L205="دارد",'5-اطلاعات کلیه پرسنل'!M205/12,'5-اطلاعات کلیه پرسنل'!N205/2000)</f>
        <v>0</v>
      </c>
      <c r="AJ205" s="80">
        <f t="shared" si="51"/>
        <v>0</v>
      </c>
    </row>
    <row r="206" spans="1:36" x14ac:dyDescent="0.45">
      <c r="AC206" s="34">
        <f>IF('6-اطلاعات کلیه محصولات - خدمات'!C206="دارد",'6-اطلاعات کلیه محصولات - خدمات'!Q206,0)</f>
        <v>0</v>
      </c>
      <c r="AD206" s="34">
        <f>1403-'5-اطلاعات کلیه پرسنل'!E206:E1203</f>
        <v>1403</v>
      </c>
      <c r="AF206" s="55">
        <f>IF('5-اطلاعات کلیه پرسنل'!H206=option!$C$15,IF('5-اطلاعات کلیه پرسنل'!L206="دارد",'5-اطلاعات کلیه پرسنل'!M206/12*'5-اطلاعات کلیه پرسنل'!I206,'5-اطلاعات کلیه پرسنل'!N206/2000*'5-اطلاعات کلیه پرسنل'!I206),0)+IF('5-اطلاعات کلیه پرسنل'!J206=option!$C$15,IF('5-اطلاعات کلیه پرسنل'!L206="دارد",'5-اطلاعات کلیه پرسنل'!M206/12*'5-اطلاعات کلیه پرسنل'!K206,'5-اطلاعات کلیه پرسنل'!N206/2000*'5-اطلاعات کلیه پرسنل'!K206),0)</f>
        <v>0</v>
      </c>
      <c r="AG206" s="55">
        <f>IF('5-اطلاعات کلیه پرسنل'!H206=option!$C$11,IF('5-اطلاعات کلیه پرسنل'!L206="دارد",'5-اطلاعات کلیه پرسنل'!M206*'5-اطلاعات کلیه پرسنل'!I206/12*40,'5-اطلاعات کلیه پرسنل'!I206*'5-اطلاعات کلیه پرسنل'!N206/52),0)+IF('5-اطلاعات کلیه پرسنل'!J206=option!$C$11,IF('5-اطلاعات کلیه پرسنل'!L206="دارد",'5-اطلاعات کلیه پرسنل'!M206*'5-اطلاعات کلیه پرسنل'!K206/12*40,'5-اطلاعات کلیه پرسنل'!K206*'5-اطلاعات کلیه پرسنل'!N206/52),0)</f>
        <v>0</v>
      </c>
      <c r="AH206" s="33">
        <f>IF('5-اطلاعات کلیه پرسنل'!P206="دکتری",1,IF('5-اطلاعات کلیه پرسنل'!P206="فوق لیسانس",0.8,IF('5-اطلاعات کلیه پرسنل'!P206="لیسانس",0.6,IF('5-اطلاعات کلیه پرسنل'!P206="فوق دیپلم",0.3,IF('5-اطلاعات کلیه پرسنل'!P206="",0,0.1)))))</f>
        <v>0</v>
      </c>
      <c r="AI206" s="81">
        <f>IF('5-اطلاعات کلیه پرسنل'!L206="دارد",'5-اطلاعات کلیه پرسنل'!M206/12,'5-اطلاعات کلیه پرسنل'!N206/2000)</f>
        <v>0</v>
      </c>
      <c r="AJ206" s="80">
        <f t="shared" si="51"/>
        <v>0</v>
      </c>
    </row>
    <row r="207" spans="1:36" x14ac:dyDescent="0.45">
      <c r="AC207" s="34">
        <f>IF('6-اطلاعات کلیه محصولات - خدمات'!C207="دارد",'6-اطلاعات کلیه محصولات - خدمات'!Q207,0)</f>
        <v>0</v>
      </c>
      <c r="AD207" s="34">
        <f>1403-'5-اطلاعات کلیه پرسنل'!E207:E1204</f>
        <v>1403</v>
      </c>
      <c r="AF207" s="55">
        <f>IF('5-اطلاعات کلیه پرسنل'!H207=option!$C$15,IF('5-اطلاعات کلیه پرسنل'!L207="دارد",'5-اطلاعات کلیه پرسنل'!M207/12*'5-اطلاعات کلیه پرسنل'!I207,'5-اطلاعات کلیه پرسنل'!N207/2000*'5-اطلاعات کلیه پرسنل'!I207),0)+IF('5-اطلاعات کلیه پرسنل'!J207=option!$C$15,IF('5-اطلاعات کلیه پرسنل'!L207="دارد",'5-اطلاعات کلیه پرسنل'!M207/12*'5-اطلاعات کلیه پرسنل'!K207,'5-اطلاعات کلیه پرسنل'!N207/2000*'5-اطلاعات کلیه پرسنل'!K207),0)</f>
        <v>0</v>
      </c>
      <c r="AG207" s="55">
        <f>IF('5-اطلاعات کلیه پرسنل'!H207=option!$C$11,IF('5-اطلاعات کلیه پرسنل'!L207="دارد",'5-اطلاعات کلیه پرسنل'!M207*'5-اطلاعات کلیه پرسنل'!I207/12*40,'5-اطلاعات کلیه پرسنل'!I207*'5-اطلاعات کلیه پرسنل'!N207/52),0)+IF('5-اطلاعات کلیه پرسنل'!J207=option!$C$11,IF('5-اطلاعات کلیه پرسنل'!L207="دارد",'5-اطلاعات کلیه پرسنل'!M207*'5-اطلاعات کلیه پرسنل'!K207/12*40,'5-اطلاعات کلیه پرسنل'!K207*'5-اطلاعات کلیه پرسنل'!N207/52),0)</f>
        <v>0</v>
      </c>
      <c r="AH207" s="33">
        <f>IF('5-اطلاعات کلیه پرسنل'!P207="دکتری",1,IF('5-اطلاعات کلیه پرسنل'!P207="فوق لیسانس",0.8,IF('5-اطلاعات کلیه پرسنل'!P207="لیسانس",0.6,IF('5-اطلاعات کلیه پرسنل'!P207="فوق دیپلم",0.3,IF('5-اطلاعات کلیه پرسنل'!P207="",0,0.1)))))</f>
        <v>0</v>
      </c>
      <c r="AI207" s="81">
        <f>IF('5-اطلاعات کلیه پرسنل'!L207="دارد",'5-اطلاعات کلیه پرسنل'!M207/12,'5-اطلاعات کلیه پرسنل'!N207/2000)</f>
        <v>0</v>
      </c>
      <c r="AJ207" s="80">
        <f t="shared" si="51"/>
        <v>0</v>
      </c>
    </row>
    <row r="208" spans="1:36" x14ac:dyDescent="0.45">
      <c r="AC208" s="34">
        <f>IF('6-اطلاعات کلیه محصولات - خدمات'!C208="دارد",'6-اطلاعات کلیه محصولات - خدمات'!Q208,0)</f>
        <v>0</v>
      </c>
      <c r="AD208" s="34">
        <f>1403-'5-اطلاعات کلیه پرسنل'!E208:E1205</f>
        <v>1403</v>
      </c>
      <c r="AF208" s="55">
        <f>IF('5-اطلاعات کلیه پرسنل'!H208=option!$C$15,IF('5-اطلاعات کلیه پرسنل'!L208="دارد",'5-اطلاعات کلیه پرسنل'!M208/12*'5-اطلاعات کلیه پرسنل'!I208,'5-اطلاعات کلیه پرسنل'!N208/2000*'5-اطلاعات کلیه پرسنل'!I208),0)+IF('5-اطلاعات کلیه پرسنل'!J208=option!$C$15,IF('5-اطلاعات کلیه پرسنل'!L208="دارد",'5-اطلاعات کلیه پرسنل'!M208/12*'5-اطلاعات کلیه پرسنل'!K208,'5-اطلاعات کلیه پرسنل'!N208/2000*'5-اطلاعات کلیه پرسنل'!K208),0)</f>
        <v>0</v>
      </c>
      <c r="AG208" s="55">
        <f>IF('5-اطلاعات کلیه پرسنل'!H208=option!$C$11,IF('5-اطلاعات کلیه پرسنل'!L208="دارد",'5-اطلاعات کلیه پرسنل'!M208*'5-اطلاعات کلیه پرسنل'!I208/12*40,'5-اطلاعات کلیه پرسنل'!I208*'5-اطلاعات کلیه پرسنل'!N208/52),0)+IF('5-اطلاعات کلیه پرسنل'!J208=option!$C$11,IF('5-اطلاعات کلیه پرسنل'!L208="دارد",'5-اطلاعات کلیه پرسنل'!M208*'5-اطلاعات کلیه پرسنل'!K208/12*40,'5-اطلاعات کلیه پرسنل'!K208*'5-اطلاعات کلیه پرسنل'!N208/52),0)</f>
        <v>0</v>
      </c>
      <c r="AH208" s="33">
        <f>IF('5-اطلاعات کلیه پرسنل'!P208="دکتری",1,IF('5-اطلاعات کلیه پرسنل'!P208="فوق لیسانس",0.8,IF('5-اطلاعات کلیه پرسنل'!P208="لیسانس",0.6,IF('5-اطلاعات کلیه پرسنل'!P208="فوق دیپلم",0.3,IF('5-اطلاعات کلیه پرسنل'!P208="",0,0.1)))))</f>
        <v>0</v>
      </c>
      <c r="AI208" s="81">
        <f>IF('5-اطلاعات کلیه پرسنل'!L208="دارد",'5-اطلاعات کلیه پرسنل'!M208/12,'5-اطلاعات کلیه پرسنل'!N208/2000)</f>
        <v>0</v>
      </c>
      <c r="AJ208" s="80">
        <f t="shared" si="51"/>
        <v>0</v>
      </c>
    </row>
    <row r="209" spans="29:36" x14ac:dyDescent="0.45">
      <c r="AC209" s="34">
        <f>IF('6-اطلاعات کلیه محصولات - خدمات'!C209="دارد",'6-اطلاعات کلیه محصولات - خدمات'!Q209,0)</f>
        <v>0</v>
      </c>
      <c r="AD209" s="34">
        <f>1403-'5-اطلاعات کلیه پرسنل'!E209:E1206</f>
        <v>1403</v>
      </c>
      <c r="AF209" s="55">
        <f>IF('5-اطلاعات کلیه پرسنل'!H209=option!$C$15,IF('5-اطلاعات کلیه پرسنل'!L209="دارد",'5-اطلاعات کلیه پرسنل'!M209/12*'5-اطلاعات کلیه پرسنل'!I209,'5-اطلاعات کلیه پرسنل'!N209/2000*'5-اطلاعات کلیه پرسنل'!I209),0)+IF('5-اطلاعات کلیه پرسنل'!J209=option!$C$15,IF('5-اطلاعات کلیه پرسنل'!L209="دارد",'5-اطلاعات کلیه پرسنل'!M209/12*'5-اطلاعات کلیه پرسنل'!K209,'5-اطلاعات کلیه پرسنل'!N209/2000*'5-اطلاعات کلیه پرسنل'!K209),0)</f>
        <v>0</v>
      </c>
      <c r="AG209" s="55">
        <f>IF('5-اطلاعات کلیه پرسنل'!H209=option!$C$11,IF('5-اطلاعات کلیه پرسنل'!L209="دارد",'5-اطلاعات کلیه پرسنل'!M209*'5-اطلاعات کلیه پرسنل'!I209/12*40,'5-اطلاعات کلیه پرسنل'!I209*'5-اطلاعات کلیه پرسنل'!N209/52),0)+IF('5-اطلاعات کلیه پرسنل'!J209=option!$C$11,IF('5-اطلاعات کلیه پرسنل'!L209="دارد",'5-اطلاعات کلیه پرسنل'!M209*'5-اطلاعات کلیه پرسنل'!K209/12*40,'5-اطلاعات کلیه پرسنل'!K209*'5-اطلاعات کلیه پرسنل'!N209/52),0)</f>
        <v>0</v>
      </c>
      <c r="AH209" s="33">
        <f>IF('5-اطلاعات کلیه پرسنل'!P209="دکتری",1,IF('5-اطلاعات کلیه پرسنل'!P209="فوق لیسانس",0.8,IF('5-اطلاعات کلیه پرسنل'!P209="لیسانس",0.6,IF('5-اطلاعات کلیه پرسنل'!P209="فوق دیپلم",0.3,IF('5-اطلاعات کلیه پرسنل'!P209="",0,0.1)))))</f>
        <v>0</v>
      </c>
      <c r="AI209" s="81">
        <f>IF('5-اطلاعات کلیه پرسنل'!L209="دارد",'5-اطلاعات کلیه پرسنل'!M209/12,'5-اطلاعات کلیه پرسنل'!N209/2000)</f>
        <v>0</v>
      </c>
      <c r="AJ209" s="80">
        <f t="shared" si="51"/>
        <v>0</v>
      </c>
    </row>
    <row r="210" spans="29:36" x14ac:dyDescent="0.45">
      <c r="AC210" s="34">
        <f>IF('6-اطلاعات کلیه محصولات - خدمات'!C210="دارد",'6-اطلاعات کلیه محصولات - خدمات'!Q210,0)</f>
        <v>0</v>
      </c>
      <c r="AD210" s="34">
        <f>1403-'5-اطلاعات کلیه پرسنل'!E210:E1207</f>
        <v>1403</v>
      </c>
      <c r="AF210" s="55">
        <f>IF('5-اطلاعات کلیه پرسنل'!H210=option!$C$15,IF('5-اطلاعات کلیه پرسنل'!L210="دارد",'5-اطلاعات کلیه پرسنل'!M210/12*'5-اطلاعات کلیه پرسنل'!I210,'5-اطلاعات کلیه پرسنل'!N210/2000*'5-اطلاعات کلیه پرسنل'!I210),0)+IF('5-اطلاعات کلیه پرسنل'!J210=option!$C$15,IF('5-اطلاعات کلیه پرسنل'!L210="دارد",'5-اطلاعات کلیه پرسنل'!M210/12*'5-اطلاعات کلیه پرسنل'!K210,'5-اطلاعات کلیه پرسنل'!N210/2000*'5-اطلاعات کلیه پرسنل'!K210),0)</f>
        <v>0</v>
      </c>
      <c r="AG210" s="55">
        <f>IF('5-اطلاعات کلیه پرسنل'!H210=option!$C$11,IF('5-اطلاعات کلیه پرسنل'!L210="دارد",'5-اطلاعات کلیه پرسنل'!M210*'5-اطلاعات کلیه پرسنل'!I210/12*40,'5-اطلاعات کلیه پرسنل'!I210*'5-اطلاعات کلیه پرسنل'!N210/52),0)+IF('5-اطلاعات کلیه پرسنل'!J210=option!$C$11,IF('5-اطلاعات کلیه پرسنل'!L210="دارد",'5-اطلاعات کلیه پرسنل'!M210*'5-اطلاعات کلیه پرسنل'!K210/12*40,'5-اطلاعات کلیه پرسنل'!K210*'5-اطلاعات کلیه پرسنل'!N210/52),0)</f>
        <v>0</v>
      </c>
      <c r="AH210" s="33">
        <f>IF('5-اطلاعات کلیه پرسنل'!P210="دکتری",1,IF('5-اطلاعات کلیه پرسنل'!P210="فوق لیسانس",0.8,IF('5-اطلاعات کلیه پرسنل'!P210="لیسانس",0.6,IF('5-اطلاعات کلیه پرسنل'!P210="فوق دیپلم",0.3,IF('5-اطلاعات کلیه پرسنل'!P210="",0,0.1)))))</f>
        <v>0</v>
      </c>
      <c r="AI210" s="81">
        <f>IF('5-اطلاعات کلیه پرسنل'!L210="دارد",'5-اطلاعات کلیه پرسنل'!M210/12,'5-اطلاعات کلیه پرسنل'!N210/2000)</f>
        <v>0</v>
      </c>
      <c r="AJ210" s="80">
        <f t="shared" si="51"/>
        <v>0</v>
      </c>
    </row>
    <row r="211" spans="29:36" x14ac:dyDescent="0.45">
      <c r="AC211" s="34">
        <f>IF('6-اطلاعات کلیه محصولات - خدمات'!C211="دارد",'6-اطلاعات کلیه محصولات - خدمات'!Q211,0)</f>
        <v>0</v>
      </c>
      <c r="AD211" s="34">
        <f>1403-'5-اطلاعات کلیه پرسنل'!E211:E1208</f>
        <v>1403</v>
      </c>
      <c r="AF211" s="55">
        <f>IF('5-اطلاعات کلیه پرسنل'!H211=option!$C$15,IF('5-اطلاعات کلیه پرسنل'!L211="دارد",'5-اطلاعات کلیه پرسنل'!M211/12*'5-اطلاعات کلیه پرسنل'!I211,'5-اطلاعات کلیه پرسنل'!N211/2000*'5-اطلاعات کلیه پرسنل'!I211),0)+IF('5-اطلاعات کلیه پرسنل'!J211=option!$C$15,IF('5-اطلاعات کلیه پرسنل'!L211="دارد",'5-اطلاعات کلیه پرسنل'!M211/12*'5-اطلاعات کلیه پرسنل'!K211,'5-اطلاعات کلیه پرسنل'!N211/2000*'5-اطلاعات کلیه پرسنل'!K211),0)</f>
        <v>0</v>
      </c>
      <c r="AG211" s="55">
        <f>IF('5-اطلاعات کلیه پرسنل'!H211=option!$C$11,IF('5-اطلاعات کلیه پرسنل'!L211="دارد",'5-اطلاعات کلیه پرسنل'!M211*'5-اطلاعات کلیه پرسنل'!I211/12*40,'5-اطلاعات کلیه پرسنل'!I211*'5-اطلاعات کلیه پرسنل'!N211/52),0)+IF('5-اطلاعات کلیه پرسنل'!J211=option!$C$11,IF('5-اطلاعات کلیه پرسنل'!L211="دارد",'5-اطلاعات کلیه پرسنل'!M211*'5-اطلاعات کلیه پرسنل'!K211/12*40,'5-اطلاعات کلیه پرسنل'!K211*'5-اطلاعات کلیه پرسنل'!N211/52),0)</f>
        <v>0</v>
      </c>
      <c r="AH211" s="33">
        <f>IF('5-اطلاعات کلیه پرسنل'!P211="دکتری",1,IF('5-اطلاعات کلیه پرسنل'!P211="فوق لیسانس",0.8,IF('5-اطلاعات کلیه پرسنل'!P211="لیسانس",0.6,IF('5-اطلاعات کلیه پرسنل'!P211="فوق دیپلم",0.3,IF('5-اطلاعات کلیه پرسنل'!P211="",0,0.1)))))</f>
        <v>0</v>
      </c>
      <c r="AI211" s="81">
        <f>IF('5-اطلاعات کلیه پرسنل'!L211="دارد",'5-اطلاعات کلیه پرسنل'!M211/12,'5-اطلاعات کلیه پرسنل'!N211/2000)</f>
        <v>0</v>
      </c>
      <c r="AJ211" s="80">
        <f t="shared" si="51"/>
        <v>0</v>
      </c>
    </row>
    <row r="212" spans="29:36" x14ac:dyDescent="0.45">
      <c r="AC212" s="34">
        <f>IF('6-اطلاعات کلیه محصولات - خدمات'!C212="دارد",'6-اطلاعات کلیه محصولات - خدمات'!Q212,0)</f>
        <v>0</v>
      </c>
      <c r="AD212" s="34">
        <f>1403-'5-اطلاعات کلیه پرسنل'!E212:E1209</f>
        <v>1403</v>
      </c>
      <c r="AF212" s="55">
        <f>IF('5-اطلاعات کلیه پرسنل'!H212=option!$C$15,IF('5-اطلاعات کلیه پرسنل'!L212="دارد",'5-اطلاعات کلیه پرسنل'!M212/12*'5-اطلاعات کلیه پرسنل'!I212,'5-اطلاعات کلیه پرسنل'!N212/2000*'5-اطلاعات کلیه پرسنل'!I212),0)+IF('5-اطلاعات کلیه پرسنل'!J212=option!$C$15,IF('5-اطلاعات کلیه پرسنل'!L212="دارد",'5-اطلاعات کلیه پرسنل'!M212/12*'5-اطلاعات کلیه پرسنل'!K212,'5-اطلاعات کلیه پرسنل'!N212/2000*'5-اطلاعات کلیه پرسنل'!K212),0)</f>
        <v>0</v>
      </c>
      <c r="AG212" s="55">
        <f>IF('5-اطلاعات کلیه پرسنل'!H212=option!$C$11,IF('5-اطلاعات کلیه پرسنل'!L212="دارد",'5-اطلاعات کلیه پرسنل'!M212*'5-اطلاعات کلیه پرسنل'!I212/12*40,'5-اطلاعات کلیه پرسنل'!I212*'5-اطلاعات کلیه پرسنل'!N212/52),0)+IF('5-اطلاعات کلیه پرسنل'!J212=option!$C$11,IF('5-اطلاعات کلیه پرسنل'!L212="دارد",'5-اطلاعات کلیه پرسنل'!M212*'5-اطلاعات کلیه پرسنل'!K212/12*40,'5-اطلاعات کلیه پرسنل'!K212*'5-اطلاعات کلیه پرسنل'!N212/52),0)</f>
        <v>0</v>
      </c>
      <c r="AH212" s="33">
        <f>IF('5-اطلاعات کلیه پرسنل'!P212="دکتری",1,IF('5-اطلاعات کلیه پرسنل'!P212="فوق لیسانس",0.8,IF('5-اطلاعات کلیه پرسنل'!P212="لیسانس",0.6,IF('5-اطلاعات کلیه پرسنل'!P212="فوق دیپلم",0.3,IF('5-اطلاعات کلیه پرسنل'!P212="",0,0.1)))))</f>
        <v>0</v>
      </c>
      <c r="AI212" s="81">
        <f>IF('5-اطلاعات کلیه پرسنل'!L212="دارد",'5-اطلاعات کلیه پرسنل'!M212/12,'5-اطلاعات کلیه پرسنل'!N212/2000)</f>
        <v>0</v>
      </c>
      <c r="AJ212" s="80">
        <f t="shared" si="51"/>
        <v>0</v>
      </c>
    </row>
    <row r="213" spans="29:36" x14ac:dyDescent="0.45">
      <c r="AC213" s="34">
        <f>IF('6-اطلاعات کلیه محصولات - خدمات'!C213="دارد",'6-اطلاعات کلیه محصولات - خدمات'!Q213,0)</f>
        <v>0</v>
      </c>
      <c r="AD213" s="34">
        <f>1403-'5-اطلاعات کلیه پرسنل'!E213:E1210</f>
        <v>1403</v>
      </c>
      <c r="AF213" s="55">
        <f>IF('5-اطلاعات کلیه پرسنل'!H213=option!$C$15,IF('5-اطلاعات کلیه پرسنل'!L213="دارد",'5-اطلاعات کلیه پرسنل'!M213/12*'5-اطلاعات کلیه پرسنل'!I213,'5-اطلاعات کلیه پرسنل'!N213/2000*'5-اطلاعات کلیه پرسنل'!I213),0)+IF('5-اطلاعات کلیه پرسنل'!J213=option!$C$15,IF('5-اطلاعات کلیه پرسنل'!L213="دارد",'5-اطلاعات کلیه پرسنل'!M213/12*'5-اطلاعات کلیه پرسنل'!K213,'5-اطلاعات کلیه پرسنل'!N213/2000*'5-اطلاعات کلیه پرسنل'!K213),0)</f>
        <v>0</v>
      </c>
      <c r="AG213" s="55">
        <f>IF('5-اطلاعات کلیه پرسنل'!H213=option!$C$11,IF('5-اطلاعات کلیه پرسنل'!L213="دارد",'5-اطلاعات کلیه پرسنل'!M213*'5-اطلاعات کلیه پرسنل'!I213/12*40,'5-اطلاعات کلیه پرسنل'!I213*'5-اطلاعات کلیه پرسنل'!N213/52),0)+IF('5-اطلاعات کلیه پرسنل'!J213=option!$C$11,IF('5-اطلاعات کلیه پرسنل'!L213="دارد",'5-اطلاعات کلیه پرسنل'!M213*'5-اطلاعات کلیه پرسنل'!K213/12*40,'5-اطلاعات کلیه پرسنل'!K213*'5-اطلاعات کلیه پرسنل'!N213/52),0)</f>
        <v>0</v>
      </c>
      <c r="AH213" s="33">
        <f>IF('5-اطلاعات کلیه پرسنل'!P213="دکتری",1,IF('5-اطلاعات کلیه پرسنل'!P213="فوق لیسانس",0.8,IF('5-اطلاعات کلیه پرسنل'!P213="لیسانس",0.6,IF('5-اطلاعات کلیه پرسنل'!P213="فوق دیپلم",0.3,IF('5-اطلاعات کلیه پرسنل'!P213="",0,0.1)))))</f>
        <v>0</v>
      </c>
      <c r="AI213" s="81">
        <f>IF('5-اطلاعات کلیه پرسنل'!L213="دارد",'5-اطلاعات کلیه پرسنل'!M213/12,'5-اطلاعات کلیه پرسنل'!N213/2000)</f>
        <v>0</v>
      </c>
      <c r="AJ213" s="80">
        <f t="shared" si="51"/>
        <v>0</v>
      </c>
    </row>
    <row r="214" spans="29:36" x14ac:dyDescent="0.45">
      <c r="AC214" s="34">
        <f>IF('6-اطلاعات کلیه محصولات - خدمات'!C214="دارد",'6-اطلاعات کلیه محصولات - خدمات'!Q214,0)</f>
        <v>0</v>
      </c>
      <c r="AD214" s="34">
        <f>1403-'5-اطلاعات کلیه پرسنل'!E214:E1211</f>
        <v>1403</v>
      </c>
      <c r="AF214" s="55">
        <f>IF('5-اطلاعات کلیه پرسنل'!H214=option!$C$15,IF('5-اطلاعات کلیه پرسنل'!L214="دارد",'5-اطلاعات کلیه پرسنل'!M214/12*'5-اطلاعات کلیه پرسنل'!I214,'5-اطلاعات کلیه پرسنل'!N214/2000*'5-اطلاعات کلیه پرسنل'!I214),0)+IF('5-اطلاعات کلیه پرسنل'!J214=option!$C$15,IF('5-اطلاعات کلیه پرسنل'!L214="دارد",'5-اطلاعات کلیه پرسنل'!M214/12*'5-اطلاعات کلیه پرسنل'!K214,'5-اطلاعات کلیه پرسنل'!N214/2000*'5-اطلاعات کلیه پرسنل'!K214),0)</f>
        <v>0</v>
      </c>
      <c r="AG214" s="55">
        <f>IF('5-اطلاعات کلیه پرسنل'!H214=option!$C$11,IF('5-اطلاعات کلیه پرسنل'!L214="دارد",'5-اطلاعات کلیه پرسنل'!M214*'5-اطلاعات کلیه پرسنل'!I214/12*40,'5-اطلاعات کلیه پرسنل'!I214*'5-اطلاعات کلیه پرسنل'!N214/52),0)+IF('5-اطلاعات کلیه پرسنل'!J214=option!$C$11,IF('5-اطلاعات کلیه پرسنل'!L214="دارد",'5-اطلاعات کلیه پرسنل'!M214*'5-اطلاعات کلیه پرسنل'!K214/12*40,'5-اطلاعات کلیه پرسنل'!K214*'5-اطلاعات کلیه پرسنل'!N214/52),0)</f>
        <v>0</v>
      </c>
      <c r="AH214" s="33">
        <f>IF('5-اطلاعات کلیه پرسنل'!P214="دکتری",1,IF('5-اطلاعات کلیه پرسنل'!P214="فوق لیسانس",0.8,IF('5-اطلاعات کلیه پرسنل'!P214="لیسانس",0.6,IF('5-اطلاعات کلیه پرسنل'!P214="فوق دیپلم",0.3,IF('5-اطلاعات کلیه پرسنل'!P214="",0,0.1)))))</f>
        <v>0</v>
      </c>
      <c r="AI214" s="81">
        <f>IF('5-اطلاعات کلیه پرسنل'!L214="دارد",'5-اطلاعات کلیه پرسنل'!M214/12,'5-اطلاعات کلیه پرسنل'!N214/2000)</f>
        <v>0</v>
      </c>
      <c r="AJ214" s="80">
        <f t="shared" si="51"/>
        <v>0</v>
      </c>
    </row>
    <row r="215" spans="29:36" x14ac:dyDescent="0.45">
      <c r="AC215" s="34">
        <f>IF('6-اطلاعات کلیه محصولات - خدمات'!C215="دارد",'6-اطلاعات کلیه محصولات - خدمات'!Q215,0)</f>
        <v>0</v>
      </c>
      <c r="AD215" s="34">
        <f>1403-'5-اطلاعات کلیه پرسنل'!E215:E1212</f>
        <v>1403</v>
      </c>
      <c r="AF215" s="55">
        <f>IF('5-اطلاعات کلیه پرسنل'!H215=option!$C$15,IF('5-اطلاعات کلیه پرسنل'!L215="دارد",'5-اطلاعات کلیه پرسنل'!M215/12*'5-اطلاعات کلیه پرسنل'!I215,'5-اطلاعات کلیه پرسنل'!N215/2000*'5-اطلاعات کلیه پرسنل'!I215),0)+IF('5-اطلاعات کلیه پرسنل'!J215=option!$C$15,IF('5-اطلاعات کلیه پرسنل'!L215="دارد",'5-اطلاعات کلیه پرسنل'!M215/12*'5-اطلاعات کلیه پرسنل'!K215,'5-اطلاعات کلیه پرسنل'!N215/2000*'5-اطلاعات کلیه پرسنل'!K215),0)</f>
        <v>0</v>
      </c>
      <c r="AG215" s="55">
        <f>IF('5-اطلاعات کلیه پرسنل'!H215=option!$C$11,IF('5-اطلاعات کلیه پرسنل'!L215="دارد",'5-اطلاعات کلیه پرسنل'!M215*'5-اطلاعات کلیه پرسنل'!I215/12*40,'5-اطلاعات کلیه پرسنل'!I215*'5-اطلاعات کلیه پرسنل'!N215/52),0)+IF('5-اطلاعات کلیه پرسنل'!J215=option!$C$11,IF('5-اطلاعات کلیه پرسنل'!L215="دارد",'5-اطلاعات کلیه پرسنل'!M215*'5-اطلاعات کلیه پرسنل'!K215/12*40,'5-اطلاعات کلیه پرسنل'!K215*'5-اطلاعات کلیه پرسنل'!N215/52),0)</f>
        <v>0</v>
      </c>
      <c r="AH215" s="33">
        <f>IF('5-اطلاعات کلیه پرسنل'!P215="دکتری",1,IF('5-اطلاعات کلیه پرسنل'!P215="فوق لیسانس",0.8,IF('5-اطلاعات کلیه پرسنل'!P215="لیسانس",0.6,IF('5-اطلاعات کلیه پرسنل'!P215="فوق دیپلم",0.3,IF('5-اطلاعات کلیه پرسنل'!P215="",0,0.1)))))</f>
        <v>0</v>
      </c>
      <c r="AI215" s="81">
        <f>IF('5-اطلاعات کلیه پرسنل'!L215="دارد",'5-اطلاعات کلیه پرسنل'!M215/12,'5-اطلاعات کلیه پرسنل'!N215/2000)</f>
        <v>0</v>
      </c>
      <c r="AJ215" s="80">
        <f t="shared" si="51"/>
        <v>0</v>
      </c>
    </row>
    <row r="216" spans="29:36" x14ac:dyDescent="0.45">
      <c r="AC216" s="34">
        <f>IF('6-اطلاعات کلیه محصولات - خدمات'!C216="دارد",'6-اطلاعات کلیه محصولات - خدمات'!Q216,0)</f>
        <v>0</v>
      </c>
      <c r="AD216" s="34">
        <f>1403-'5-اطلاعات کلیه پرسنل'!E216:E1213</f>
        <v>1403</v>
      </c>
      <c r="AF216" s="55">
        <f>IF('5-اطلاعات کلیه پرسنل'!H216=option!$C$15,IF('5-اطلاعات کلیه پرسنل'!L216="دارد",'5-اطلاعات کلیه پرسنل'!M216/12*'5-اطلاعات کلیه پرسنل'!I216,'5-اطلاعات کلیه پرسنل'!N216/2000*'5-اطلاعات کلیه پرسنل'!I216),0)+IF('5-اطلاعات کلیه پرسنل'!J216=option!$C$15,IF('5-اطلاعات کلیه پرسنل'!L216="دارد",'5-اطلاعات کلیه پرسنل'!M216/12*'5-اطلاعات کلیه پرسنل'!K216,'5-اطلاعات کلیه پرسنل'!N216/2000*'5-اطلاعات کلیه پرسنل'!K216),0)</f>
        <v>0</v>
      </c>
      <c r="AG216" s="55">
        <f>IF('5-اطلاعات کلیه پرسنل'!H216=option!$C$11,IF('5-اطلاعات کلیه پرسنل'!L216="دارد",'5-اطلاعات کلیه پرسنل'!M216*'5-اطلاعات کلیه پرسنل'!I216/12*40,'5-اطلاعات کلیه پرسنل'!I216*'5-اطلاعات کلیه پرسنل'!N216/52),0)+IF('5-اطلاعات کلیه پرسنل'!J216=option!$C$11,IF('5-اطلاعات کلیه پرسنل'!L216="دارد",'5-اطلاعات کلیه پرسنل'!M216*'5-اطلاعات کلیه پرسنل'!K216/12*40,'5-اطلاعات کلیه پرسنل'!K216*'5-اطلاعات کلیه پرسنل'!N216/52),0)</f>
        <v>0</v>
      </c>
      <c r="AH216" s="33">
        <f>IF('5-اطلاعات کلیه پرسنل'!P216="دکتری",1,IF('5-اطلاعات کلیه پرسنل'!P216="فوق لیسانس",0.8,IF('5-اطلاعات کلیه پرسنل'!P216="لیسانس",0.6,IF('5-اطلاعات کلیه پرسنل'!P216="فوق دیپلم",0.3,IF('5-اطلاعات کلیه پرسنل'!P216="",0,0.1)))))</f>
        <v>0</v>
      </c>
      <c r="AI216" s="81">
        <f>IF('5-اطلاعات کلیه پرسنل'!L216="دارد",'5-اطلاعات کلیه پرسنل'!M216/12,'5-اطلاعات کلیه پرسنل'!N216/2000)</f>
        <v>0</v>
      </c>
      <c r="AJ216" s="80">
        <f t="shared" si="51"/>
        <v>0</v>
      </c>
    </row>
    <row r="217" spans="29:36" x14ac:dyDescent="0.45">
      <c r="AC217" s="34">
        <f>IF('6-اطلاعات کلیه محصولات - خدمات'!C217="دارد",'6-اطلاعات کلیه محصولات - خدمات'!Q217,0)</f>
        <v>0</v>
      </c>
      <c r="AD217" s="34">
        <f>1403-'5-اطلاعات کلیه پرسنل'!E217:E1214</f>
        <v>1403</v>
      </c>
      <c r="AF217" s="55">
        <f>IF('5-اطلاعات کلیه پرسنل'!H217=option!$C$15,IF('5-اطلاعات کلیه پرسنل'!L217="دارد",'5-اطلاعات کلیه پرسنل'!M217/12*'5-اطلاعات کلیه پرسنل'!I217,'5-اطلاعات کلیه پرسنل'!N217/2000*'5-اطلاعات کلیه پرسنل'!I217),0)+IF('5-اطلاعات کلیه پرسنل'!J217=option!$C$15,IF('5-اطلاعات کلیه پرسنل'!L217="دارد",'5-اطلاعات کلیه پرسنل'!M217/12*'5-اطلاعات کلیه پرسنل'!K217,'5-اطلاعات کلیه پرسنل'!N217/2000*'5-اطلاعات کلیه پرسنل'!K217),0)</f>
        <v>0</v>
      </c>
      <c r="AG217" s="55">
        <f>IF('5-اطلاعات کلیه پرسنل'!H217=option!$C$11,IF('5-اطلاعات کلیه پرسنل'!L217="دارد",'5-اطلاعات کلیه پرسنل'!M217*'5-اطلاعات کلیه پرسنل'!I217/12*40,'5-اطلاعات کلیه پرسنل'!I217*'5-اطلاعات کلیه پرسنل'!N217/52),0)+IF('5-اطلاعات کلیه پرسنل'!J217=option!$C$11,IF('5-اطلاعات کلیه پرسنل'!L217="دارد",'5-اطلاعات کلیه پرسنل'!M217*'5-اطلاعات کلیه پرسنل'!K217/12*40,'5-اطلاعات کلیه پرسنل'!K217*'5-اطلاعات کلیه پرسنل'!N217/52),0)</f>
        <v>0</v>
      </c>
      <c r="AH217" s="33">
        <f>IF('5-اطلاعات کلیه پرسنل'!P217="دکتری",1,IF('5-اطلاعات کلیه پرسنل'!P217="فوق لیسانس",0.8,IF('5-اطلاعات کلیه پرسنل'!P217="لیسانس",0.6,IF('5-اطلاعات کلیه پرسنل'!P217="فوق دیپلم",0.3,IF('5-اطلاعات کلیه پرسنل'!P217="",0,0.1)))))</f>
        <v>0</v>
      </c>
      <c r="AI217" s="81">
        <f>IF('5-اطلاعات کلیه پرسنل'!L217="دارد",'5-اطلاعات کلیه پرسنل'!M217/12,'5-اطلاعات کلیه پرسنل'!N217/2000)</f>
        <v>0</v>
      </c>
      <c r="AJ217" s="80">
        <f t="shared" si="51"/>
        <v>0</v>
      </c>
    </row>
    <row r="218" spans="29:36" x14ac:dyDescent="0.45">
      <c r="AC218" s="34">
        <f>IF('6-اطلاعات کلیه محصولات - خدمات'!C218="دارد",'6-اطلاعات کلیه محصولات - خدمات'!Q218,0)</f>
        <v>0</v>
      </c>
      <c r="AD218" s="34">
        <f>1403-'5-اطلاعات کلیه پرسنل'!E218:E1215</f>
        <v>1403</v>
      </c>
      <c r="AF218" s="55">
        <f>IF('5-اطلاعات کلیه پرسنل'!H218=option!$C$15,IF('5-اطلاعات کلیه پرسنل'!L218="دارد",'5-اطلاعات کلیه پرسنل'!M218/12*'5-اطلاعات کلیه پرسنل'!I218,'5-اطلاعات کلیه پرسنل'!N218/2000*'5-اطلاعات کلیه پرسنل'!I218),0)+IF('5-اطلاعات کلیه پرسنل'!J218=option!$C$15,IF('5-اطلاعات کلیه پرسنل'!L218="دارد",'5-اطلاعات کلیه پرسنل'!M218/12*'5-اطلاعات کلیه پرسنل'!K218,'5-اطلاعات کلیه پرسنل'!N218/2000*'5-اطلاعات کلیه پرسنل'!K218),0)</f>
        <v>0</v>
      </c>
      <c r="AG218" s="55">
        <f>IF('5-اطلاعات کلیه پرسنل'!H218=option!$C$11,IF('5-اطلاعات کلیه پرسنل'!L218="دارد",'5-اطلاعات کلیه پرسنل'!M218*'5-اطلاعات کلیه پرسنل'!I218/12*40,'5-اطلاعات کلیه پرسنل'!I218*'5-اطلاعات کلیه پرسنل'!N218/52),0)+IF('5-اطلاعات کلیه پرسنل'!J218=option!$C$11,IF('5-اطلاعات کلیه پرسنل'!L218="دارد",'5-اطلاعات کلیه پرسنل'!M218*'5-اطلاعات کلیه پرسنل'!K218/12*40,'5-اطلاعات کلیه پرسنل'!K218*'5-اطلاعات کلیه پرسنل'!N218/52),0)</f>
        <v>0</v>
      </c>
      <c r="AH218" s="33">
        <f>IF('5-اطلاعات کلیه پرسنل'!P218="دکتری",1,IF('5-اطلاعات کلیه پرسنل'!P218="فوق لیسانس",0.8,IF('5-اطلاعات کلیه پرسنل'!P218="لیسانس",0.6,IF('5-اطلاعات کلیه پرسنل'!P218="فوق دیپلم",0.3,IF('5-اطلاعات کلیه پرسنل'!P218="",0,0.1)))))</f>
        <v>0</v>
      </c>
      <c r="AI218" s="81">
        <f>IF('5-اطلاعات کلیه پرسنل'!L218="دارد",'5-اطلاعات کلیه پرسنل'!M218/12,'5-اطلاعات کلیه پرسنل'!N218/2000)</f>
        <v>0</v>
      </c>
      <c r="AJ218" s="80">
        <f t="shared" si="51"/>
        <v>0</v>
      </c>
    </row>
    <row r="219" spans="29:36" x14ac:dyDescent="0.45">
      <c r="AC219" s="34">
        <f>IF('6-اطلاعات کلیه محصولات - خدمات'!C219="دارد",'6-اطلاعات کلیه محصولات - خدمات'!Q219,0)</f>
        <v>0</v>
      </c>
      <c r="AD219" s="34">
        <f>1403-'5-اطلاعات کلیه پرسنل'!E219:E1216</f>
        <v>1403</v>
      </c>
      <c r="AF219" s="55">
        <f>IF('5-اطلاعات کلیه پرسنل'!H219=option!$C$15,IF('5-اطلاعات کلیه پرسنل'!L219="دارد",'5-اطلاعات کلیه پرسنل'!M219/12*'5-اطلاعات کلیه پرسنل'!I219,'5-اطلاعات کلیه پرسنل'!N219/2000*'5-اطلاعات کلیه پرسنل'!I219),0)+IF('5-اطلاعات کلیه پرسنل'!J219=option!$C$15,IF('5-اطلاعات کلیه پرسنل'!L219="دارد",'5-اطلاعات کلیه پرسنل'!M219/12*'5-اطلاعات کلیه پرسنل'!K219,'5-اطلاعات کلیه پرسنل'!N219/2000*'5-اطلاعات کلیه پرسنل'!K219),0)</f>
        <v>0</v>
      </c>
      <c r="AG219" s="55">
        <f>IF('5-اطلاعات کلیه پرسنل'!H219=option!$C$11,IF('5-اطلاعات کلیه پرسنل'!L219="دارد",'5-اطلاعات کلیه پرسنل'!M219*'5-اطلاعات کلیه پرسنل'!I219/12*40,'5-اطلاعات کلیه پرسنل'!I219*'5-اطلاعات کلیه پرسنل'!N219/52),0)+IF('5-اطلاعات کلیه پرسنل'!J219=option!$C$11,IF('5-اطلاعات کلیه پرسنل'!L219="دارد",'5-اطلاعات کلیه پرسنل'!M219*'5-اطلاعات کلیه پرسنل'!K219/12*40,'5-اطلاعات کلیه پرسنل'!K219*'5-اطلاعات کلیه پرسنل'!N219/52),0)</f>
        <v>0</v>
      </c>
      <c r="AH219" s="33">
        <f>IF('5-اطلاعات کلیه پرسنل'!P219="دکتری",1,IF('5-اطلاعات کلیه پرسنل'!P219="فوق لیسانس",0.8,IF('5-اطلاعات کلیه پرسنل'!P219="لیسانس",0.6,IF('5-اطلاعات کلیه پرسنل'!P219="فوق دیپلم",0.3,IF('5-اطلاعات کلیه پرسنل'!P219="",0,0.1)))))</f>
        <v>0</v>
      </c>
      <c r="AI219" s="81">
        <f>IF('5-اطلاعات کلیه پرسنل'!L219="دارد",'5-اطلاعات کلیه پرسنل'!M219/12,'5-اطلاعات کلیه پرسنل'!N219/2000)</f>
        <v>0</v>
      </c>
      <c r="AJ219" s="80">
        <f t="shared" si="51"/>
        <v>0</v>
      </c>
    </row>
    <row r="220" spans="29:36" x14ac:dyDescent="0.45">
      <c r="AC220" s="34">
        <f>IF('6-اطلاعات کلیه محصولات - خدمات'!C220="دارد",'6-اطلاعات کلیه محصولات - خدمات'!Q220,0)</f>
        <v>0</v>
      </c>
      <c r="AD220" s="34">
        <f>1403-'5-اطلاعات کلیه پرسنل'!E220:E1217</f>
        <v>1403</v>
      </c>
      <c r="AF220" s="55">
        <f>IF('5-اطلاعات کلیه پرسنل'!H220=option!$C$15,IF('5-اطلاعات کلیه پرسنل'!L220="دارد",'5-اطلاعات کلیه پرسنل'!M220/12*'5-اطلاعات کلیه پرسنل'!I220,'5-اطلاعات کلیه پرسنل'!N220/2000*'5-اطلاعات کلیه پرسنل'!I220),0)+IF('5-اطلاعات کلیه پرسنل'!J220=option!$C$15,IF('5-اطلاعات کلیه پرسنل'!L220="دارد",'5-اطلاعات کلیه پرسنل'!M220/12*'5-اطلاعات کلیه پرسنل'!K220,'5-اطلاعات کلیه پرسنل'!N220/2000*'5-اطلاعات کلیه پرسنل'!K220),0)</f>
        <v>0</v>
      </c>
      <c r="AG220" s="55">
        <f>IF('5-اطلاعات کلیه پرسنل'!H220=option!$C$11,IF('5-اطلاعات کلیه پرسنل'!L220="دارد",'5-اطلاعات کلیه پرسنل'!M220*'5-اطلاعات کلیه پرسنل'!I220/12*40,'5-اطلاعات کلیه پرسنل'!I220*'5-اطلاعات کلیه پرسنل'!N220/52),0)+IF('5-اطلاعات کلیه پرسنل'!J220=option!$C$11,IF('5-اطلاعات کلیه پرسنل'!L220="دارد",'5-اطلاعات کلیه پرسنل'!M220*'5-اطلاعات کلیه پرسنل'!K220/12*40,'5-اطلاعات کلیه پرسنل'!K220*'5-اطلاعات کلیه پرسنل'!N220/52),0)</f>
        <v>0</v>
      </c>
      <c r="AH220" s="33">
        <f>IF('5-اطلاعات کلیه پرسنل'!P220="دکتری",1,IF('5-اطلاعات کلیه پرسنل'!P220="فوق لیسانس",0.8,IF('5-اطلاعات کلیه پرسنل'!P220="لیسانس",0.6,IF('5-اطلاعات کلیه پرسنل'!P220="فوق دیپلم",0.3,IF('5-اطلاعات کلیه پرسنل'!P220="",0,0.1)))))</f>
        <v>0</v>
      </c>
      <c r="AI220" s="81">
        <f>IF('5-اطلاعات کلیه پرسنل'!L220="دارد",'5-اطلاعات کلیه پرسنل'!M220/12,'5-اطلاعات کلیه پرسنل'!N220/2000)</f>
        <v>0</v>
      </c>
      <c r="AJ220" s="80">
        <f t="shared" si="51"/>
        <v>0</v>
      </c>
    </row>
    <row r="221" spans="29:36" x14ac:dyDescent="0.45">
      <c r="AC221" s="34">
        <f>IF('6-اطلاعات کلیه محصولات - خدمات'!C221="دارد",'6-اطلاعات کلیه محصولات - خدمات'!Q221,0)</f>
        <v>0</v>
      </c>
      <c r="AD221" s="34">
        <f>1403-'5-اطلاعات کلیه پرسنل'!E221:E1218</f>
        <v>1403</v>
      </c>
      <c r="AF221" s="55">
        <f>IF('5-اطلاعات کلیه پرسنل'!H221=option!$C$15,IF('5-اطلاعات کلیه پرسنل'!L221="دارد",'5-اطلاعات کلیه پرسنل'!M221/12*'5-اطلاعات کلیه پرسنل'!I221,'5-اطلاعات کلیه پرسنل'!N221/2000*'5-اطلاعات کلیه پرسنل'!I221),0)+IF('5-اطلاعات کلیه پرسنل'!J221=option!$C$15,IF('5-اطلاعات کلیه پرسنل'!L221="دارد",'5-اطلاعات کلیه پرسنل'!M221/12*'5-اطلاعات کلیه پرسنل'!K221,'5-اطلاعات کلیه پرسنل'!N221/2000*'5-اطلاعات کلیه پرسنل'!K221),0)</f>
        <v>0</v>
      </c>
      <c r="AG221" s="55">
        <f>IF('5-اطلاعات کلیه پرسنل'!H221=option!$C$11,IF('5-اطلاعات کلیه پرسنل'!L221="دارد",'5-اطلاعات کلیه پرسنل'!M221*'5-اطلاعات کلیه پرسنل'!I221/12*40,'5-اطلاعات کلیه پرسنل'!I221*'5-اطلاعات کلیه پرسنل'!N221/52),0)+IF('5-اطلاعات کلیه پرسنل'!J221=option!$C$11,IF('5-اطلاعات کلیه پرسنل'!L221="دارد",'5-اطلاعات کلیه پرسنل'!M221*'5-اطلاعات کلیه پرسنل'!K221/12*40,'5-اطلاعات کلیه پرسنل'!K221*'5-اطلاعات کلیه پرسنل'!N221/52),0)</f>
        <v>0</v>
      </c>
      <c r="AH221" s="33">
        <f>IF('5-اطلاعات کلیه پرسنل'!P221="دکتری",1,IF('5-اطلاعات کلیه پرسنل'!P221="فوق لیسانس",0.8,IF('5-اطلاعات کلیه پرسنل'!P221="لیسانس",0.6,IF('5-اطلاعات کلیه پرسنل'!P221="فوق دیپلم",0.3,IF('5-اطلاعات کلیه پرسنل'!P221="",0,0.1)))))</f>
        <v>0</v>
      </c>
      <c r="AI221" s="81">
        <f>IF('5-اطلاعات کلیه پرسنل'!L221="دارد",'5-اطلاعات کلیه پرسنل'!M221/12,'5-اطلاعات کلیه پرسنل'!N221/2000)</f>
        <v>0</v>
      </c>
      <c r="AJ221" s="80">
        <f t="shared" si="51"/>
        <v>0</v>
      </c>
    </row>
    <row r="222" spans="29:36" x14ac:dyDescent="0.45">
      <c r="AC222" s="34">
        <f>IF('6-اطلاعات کلیه محصولات - خدمات'!C222="دارد",'6-اطلاعات کلیه محصولات - خدمات'!Q222,0)</f>
        <v>0</v>
      </c>
      <c r="AD222" s="34">
        <f>1403-'5-اطلاعات کلیه پرسنل'!E222:E1219</f>
        <v>1403</v>
      </c>
      <c r="AF222" s="55">
        <f>IF('5-اطلاعات کلیه پرسنل'!H222=option!$C$15,IF('5-اطلاعات کلیه پرسنل'!L222="دارد",'5-اطلاعات کلیه پرسنل'!M222/12*'5-اطلاعات کلیه پرسنل'!I222,'5-اطلاعات کلیه پرسنل'!N222/2000*'5-اطلاعات کلیه پرسنل'!I222),0)+IF('5-اطلاعات کلیه پرسنل'!J222=option!$C$15,IF('5-اطلاعات کلیه پرسنل'!L222="دارد",'5-اطلاعات کلیه پرسنل'!M222/12*'5-اطلاعات کلیه پرسنل'!K222,'5-اطلاعات کلیه پرسنل'!N222/2000*'5-اطلاعات کلیه پرسنل'!K222),0)</f>
        <v>0</v>
      </c>
      <c r="AG222" s="55">
        <f>IF('5-اطلاعات کلیه پرسنل'!H222=option!$C$11,IF('5-اطلاعات کلیه پرسنل'!L222="دارد",'5-اطلاعات کلیه پرسنل'!M222*'5-اطلاعات کلیه پرسنل'!I222/12*40,'5-اطلاعات کلیه پرسنل'!I222*'5-اطلاعات کلیه پرسنل'!N222/52),0)+IF('5-اطلاعات کلیه پرسنل'!J222=option!$C$11,IF('5-اطلاعات کلیه پرسنل'!L222="دارد",'5-اطلاعات کلیه پرسنل'!M222*'5-اطلاعات کلیه پرسنل'!K222/12*40,'5-اطلاعات کلیه پرسنل'!K222*'5-اطلاعات کلیه پرسنل'!N222/52),0)</f>
        <v>0</v>
      </c>
      <c r="AH222" s="33">
        <f>IF('5-اطلاعات کلیه پرسنل'!P222="دکتری",1,IF('5-اطلاعات کلیه پرسنل'!P222="فوق لیسانس",0.8,IF('5-اطلاعات کلیه پرسنل'!P222="لیسانس",0.6,IF('5-اطلاعات کلیه پرسنل'!P222="فوق دیپلم",0.3,IF('5-اطلاعات کلیه پرسنل'!P222="",0,0.1)))))</f>
        <v>0</v>
      </c>
      <c r="AI222" s="81">
        <f>IF('5-اطلاعات کلیه پرسنل'!L222="دارد",'5-اطلاعات کلیه پرسنل'!M222/12,'5-اطلاعات کلیه پرسنل'!N222/2000)</f>
        <v>0</v>
      </c>
      <c r="AJ222" s="80">
        <f t="shared" si="51"/>
        <v>0</v>
      </c>
    </row>
    <row r="223" spans="29:36" x14ac:dyDescent="0.45">
      <c r="AC223" s="34">
        <f>IF('6-اطلاعات کلیه محصولات - خدمات'!C223="دارد",'6-اطلاعات کلیه محصولات - خدمات'!Q223,0)</f>
        <v>0</v>
      </c>
      <c r="AD223" s="34">
        <f>1403-'5-اطلاعات کلیه پرسنل'!E223:E1220</f>
        <v>1403</v>
      </c>
      <c r="AF223" s="55">
        <f>IF('5-اطلاعات کلیه پرسنل'!H223=option!$C$15,IF('5-اطلاعات کلیه پرسنل'!L223="دارد",'5-اطلاعات کلیه پرسنل'!M223/12*'5-اطلاعات کلیه پرسنل'!I223,'5-اطلاعات کلیه پرسنل'!N223/2000*'5-اطلاعات کلیه پرسنل'!I223),0)+IF('5-اطلاعات کلیه پرسنل'!J223=option!$C$15,IF('5-اطلاعات کلیه پرسنل'!L223="دارد",'5-اطلاعات کلیه پرسنل'!M223/12*'5-اطلاعات کلیه پرسنل'!K223,'5-اطلاعات کلیه پرسنل'!N223/2000*'5-اطلاعات کلیه پرسنل'!K223),0)</f>
        <v>0</v>
      </c>
      <c r="AG223" s="55">
        <f>IF('5-اطلاعات کلیه پرسنل'!H223=option!$C$11,IF('5-اطلاعات کلیه پرسنل'!L223="دارد",'5-اطلاعات کلیه پرسنل'!M223*'5-اطلاعات کلیه پرسنل'!I223/12*40,'5-اطلاعات کلیه پرسنل'!I223*'5-اطلاعات کلیه پرسنل'!N223/52),0)+IF('5-اطلاعات کلیه پرسنل'!J223=option!$C$11,IF('5-اطلاعات کلیه پرسنل'!L223="دارد",'5-اطلاعات کلیه پرسنل'!M223*'5-اطلاعات کلیه پرسنل'!K223/12*40,'5-اطلاعات کلیه پرسنل'!K223*'5-اطلاعات کلیه پرسنل'!N223/52),0)</f>
        <v>0</v>
      </c>
      <c r="AH223" s="33">
        <f>IF('5-اطلاعات کلیه پرسنل'!P223="دکتری",1,IF('5-اطلاعات کلیه پرسنل'!P223="فوق لیسانس",0.8,IF('5-اطلاعات کلیه پرسنل'!P223="لیسانس",0.6,IF('5-اطلاعات کلیه پرسنل'!P223="فوق دیپلم",0.3,IF('5-اطلاعات کلیه پرسنل'!P223="",0,0.1)))))</f>
        <v>0</v>
      </c>
      <c r="AI223" s="81">
        <f>IF('5-اطلاعات کلیه پرسنل'!L223="دارد",'5-اطلاعات کلیه پرسنل'!M223/12,'5-اطلاعات کلیه پرسنل'!N223/2000)</f>
        <v>0</v>
      </c>
      <c r="AJ223" s="80">
        <f t="shared" si="51"/>
        <v>0</v>
      </c>
    </row>
    <row r="224" spans="29:36" x14ac:dyDescent="0.45">
      <c r="AC224" s="34">
        <f>IF('6-اطلاعات کلیه محصولات - خدمات'!C224="دارد",'6-اطلاعات کلیه محصولات - خدمات'!Q224,0)</f>
        <v>0</v>
      </c>
      <c r="AD224" s="34">
        <f>1403-'5-اطلاعات کلیه پرسنل'!E224:E1221</f>
        <v>1403</v>
      </c>
      <c r="AF224" s="55">
        <f>IF('5-اطلاعات کلیه پرسنل'!H224=option!$C$15,IF('5-اطلاعات کلیه پرسنل'!L224="دارد",'5-اطلاعات کلیه پرسنل'!M224/12*'5-اطلاعات کلیه پرسنل'!I224,'5-اطلاعات کلیه پرسنل'!N224/2000*'5-اطلاعات کلیه پرسنل'!I224),0)+IF('5-اطلاعات کلیه پرسنل'!J224=option!$C$15,IF('5-اطلاعات کلیه پرسنل'!L224="دارد",'5-اطلاعات کلیه پرسنل'!M224/12*'5-اطلاعات کلیه پرسنل'!K224,'5-اطلاعات کلیه پرسنل'!N224/2000*'5-اطلاعات کلیه پرسنل'!K224),0)</f>
        <v>0</v>
      </c>
      <c r="AG224" s="55">
        <f>IF('5-اطلاعات کلیه پرسنل'!H224=option!$C$11,IF('5-اطلاعات کلیه پرسنل'!L224="دارد",'5-اطلاعات کلیه پرسنل'!M224*'5-اطلاعات کلیه پرسنل'!I224/12*40,'5-اطلاعات کلیه پرسنل'!I224*'5-اطلاعات کلیه پرسنل'!N224/52),0)+IF('5-اطلاعات کلیه پرسنل'!J224=option!$C$11,IF('5-اطلاعات کلیه پرسنل'!L224="دارد",'5-اطلاعات کلیه پرسنل'!M224*'5-اطلاعات کلیه پرسنل'!K224/12*40,'5-اطلاعات کلیه پرسنل'!K224*'5-اطلاعات کلیه پرسنل'!N224/52),0)</f>
        <v>0</v>
      </c>
      <c r="AH224" s="33">
        <f>IF('5-اطلاعات کلیه پرسنل'!P224="دکتری",1,IF('5-اطلاعات کلیه پرسنل'!P224="فوق لیسانس",0.8,IF('5-اطلاعات کلیه پرسنل'!P224="لیسانس",0.6,IF('5-اطلاعات کلیه پرسنل'!P224="فوق دیپلم",0.3,IF('5-اطلاعات کلیه پرسنل'!P224="",0,0.1)))))</f>
        <v>0</v>
      </c>
      <c r="AI224" s="81">
        <f>IF('5-اطلاعات کلیه پرسنل'!L224="دارد",'5-اطلاعات کلیه پرسنل'!M224/12,'5-اطلاعات کلیه پرسنل'!N224/2000)</f>
        <v>0</v>
      </c>
      <c r="AJ224" s="80">
        <f t="shared" si="51"/>
        <v>0</v>
      </c>
    </row>
    <row r="225" spans="29:36" x14ac:dyDescent="0.45">
      <c r="AC225" s="34">
        <f>IF('6-اطلاعات کلیه محصولات - خدمات'!C225="دارد",'6-اطلاعات کلیه محصولات - خدمات'!Q225,0)</f>
        <v>0</v>
      </c>
      <c r="AD225" s="34">
        <f>1403-'5-اطلاعات کلیه پرسنل'!E225:E1222</f>
        <v>1403</v>
      </c>
      <c r="AF225" s="55">
        <f>IF('5-اطلاعات کلیه پرسنل'!H225=option!$C$15,IF('5-اطلاعات کلیه پرسنل'!L225="دارد",'5-اطلاعات کلیه پرسنل'!M225/12*'5-اطلاعات کلیه پرسنل'!I225,'5-اطلاعات کلیه پرسنل'!N225/2000*'5-اطلاعات کلیه پرسنل'!I225),0)+IF('5-اطلاعات کلیه پرسنل'!J225=option!$C$15,IF('5-اطلاعات کلیه پرسنل'!L225="دارد",'5-اطلاعات کلیه پرسنل'!M225/12*'5-اطلاعات کلیه پرسنل'!K225,'5-اطلاعات کلیه پرسنل'!N225/2000*'5-اطلاعات کلیه پرسنل'!K225),0)</f>
        <v>0</v>
      </c>
      <c r="AG225" s="55">
        <f>IF('5-اطلاعات کلیه پرسنل'!H225=option!$C$11,IF('5-اطلاعات کلیه پرسنل'!L225="دارد",'5-اطلاعات کلیه پرسنل'!M225*'5-اطلاعات کلیه پرسنل'!I225/12*40,'5-اطلاعات کلیه پرسنل'!I225*'5-اطلاعات کلیه پرسنل'!N225/52),0)+IF('5-اطلاعات کلیه پرسنل'!J225=option!$C$11,IF('5-اطلاعات کلیه پرسنل'!L225="دارد",'5-اطلاعات کلیه پرسنل'!M225*'5-اطلاعات کلیه پرسنل'!K225/12*40,'5-اطلاعات کلیه پرسنل'!K225*'5-اطلاعات کلیه پرسنل'!N225/52),0)</f>
        <v>0</v>
      </c>
      <c r="AH225" s="33">
        <f>IF('5-اطلاعات کلیه پرسنل'!P225="دکتری",1,IF('5-اطلاعات کلیه پرسنل'!P225="فوق لیسانس",0.8,IF('5-اطلاعات کلیه پرسنل'!P225="لیسانس",0.6,IF('5-اطلاعات کلیه پرسنل'!P225="فوق دیپلم",0.3,IF('5-اطلاعات کلیه پرسنل'!P225="",0,0.1)))))</f>
        <v>0</v>
      </c>
      <c r="AI225" s="81">
        <f>IF('5-اطلاعات کلیه پرسنل'!L225="دارد",'5-اطلاعات کلیه پرسنل'!M225/12,'5-اطلاعات کلیه پرسنل'!N225/2000)</f>
        <v>0</v>
      </c>
      <c r="AJ225" s="80">
        <f t="shared" si="51"/>
        <v>0</v>
      </c>
    </row>
    <row r="226" spans="29:36" x14ac:dyDescent="0.45">
      <c r="AC226" s="34">
        <f>IF('6-اطلاعات کلیه محصولات - خدمات'!C226="دارد",'6-اطلاعات کلیه محصولات - خدمات'!Q226,0)</f>
        <v>0</v>
      </c>
      <c r="AD226" s="34">
        <f>1403-'5-اطلاعات کلیه پرسنل'!E226:E1223</f>
        <v>1403</v>
      </c>
      <c r="AF226" s="55">
        <f>IF('5-اطلاعات کلیه پرسنل'!H226=option!$C$15,IF('5-اطلاعات کلیه پرسنل'!L226="دارد",'5-اطلاعات کلیه پرسنل'!M226/12*'5-اطلاعات کلیه پرسنل'!I226,'5-اطلاعات کلیه پرسنل'!N226/2000*'5-اطلاعات کلیه پرسنل'!I226),0)+IF('5-اطلاعات کلیه پرسنل'!J226=option!$C$15,IF('5-اطلاعات کلیه پرسنل'!L226="دارد",'5-اطلاعات کلیه پرسنل'!M226/12*'5-اطلاعات کلیه پرسنل'!K226,'5-اطلاعات کلیه پرسنل'!N226/2000*'5-اطلاعات کلیه پرسنل'!K226),0)</f>
        <v>0</v>
      </c>
      <c r="AG226" s="55">
        <f>IF('5-اطلاعات کلیه پرسنل'!H226=option!$C$11,IF('5-اطلاعات کلیه پرسنل'!L226="دارد",'5-اطلاعات کلیه پرسنل'!M226*'5-اطلاعات کلیه پرسنل'!I226/12*40,'5-اطلاعات کلیه پرسنل'!I226*'5-اطلاعات کلیه پرسنل'!N226/52),0)+IF('5-اطلاعات کلیه پرسنل'!J226=option!$C$11,IF('5-اطلاعات کلیه پرسنل'!L226="دارد",'5-اطلاعات کلیه پرسنل'!M226*'5-اطلاعات کلیه پرسنل'!K226/12*40,'5-اطلاعات کلیه پرسنل'!K226*'5-اطلاعات کلیه پرسنل'!N226/52),0)</f>
        <v>0</v>
      </c>
      <c r="AH226" s="33">
        <f>IF('5-اطلاعات کلیه پرسنل'!P226="دکتری",1,IF('5-اطلاعات کلیه پرسنل'!P226="فوق لیسانس",0.8,IF('5-اطلاعات کلیه پرسنل'!P226="لیسانس",0.6,IF('5-اطلاعات کلیه پرسنل'!P226="فوق دیپلم",0.3,IF('5-اطلاعات کلیه پرسنل'!P226="",0,0.1)))))</f>
        <v>0</v>
      </c>
      <c r="AI226" s="81">
        <f>IF('5-اطلاعات کلیه پرسنل'!L226="دارد",'5-اطلاعات کلیه پرسنل'!M226/12,'5-اطلاعات کلیه پرسنل'!N226/2000)</f>
        <v>0</v>
      </c>
      <c r="AJ226" s="80">
        <f t="shared" si="51"/>
        <v>0</v>
      </c>
    </row>
    <row r="227" spans="29:36" x14ac:dyDescent="0.45">
      <c r="AC227" s="34">
        <f>IF('6-اطلاعات کلیه محصولات - خدمات'!C227="دارد",'6-اطلاعات کلیه محصولات - خدمات'!Q227,0)</f>
        <v>0</v>
      </c>
      <c r="AD227" s="34">
        <f>1403-'5-اطلاعات کلیه پرسنل'!E227:E1224</f>
        <v>1403</v>
      </c>
      <c r="AF227" s="55">
        <f>IF('5-اطلاعات کلیه پرسنل'!H227=option!$C$15,IF('5-اطلاعات کلیه پرسنل'!L227="دارد",'5-اطلاعات کلیه پرسنل'!M227/12*'5-اطلاعات کلیه پرسنل'!I227,'5-اطلاعات کلیه پرسنل'!N227/2000*'5-اطلاعات کلیه پرسنل'!I227),0)+IF('5-اطلاعات کلیه پرسنل'!J227=option!$C$15,IF('5-اطلاعات کلیه پرسنل'!L227="دارد",'5-اطلاعات کلیه پرسنل'!M227/12*'5-اطلاعات کلیه پرسنل'!K227,'5-اطلاعات کلیه پرسنل'!N227/2000*'5-اطلاعات کلیه پرسنل'!K227),0)</f>
        <v>0</v>
      </c>
      <c r="AG227" s="55">
        <f>IF('5-اطلاعات کلیه پرسنل'!H227=option!$C$11,IF('5-اطلاعات کلیه پرسنل'!L227="دارد",'5-اطلاعات کلیه پرسنل'!M227*'5-اطلاعات کلیه پرسنل'!I227/12*40,'5-اطلاعات کلیه پرسنل'!I227*'5-اطلاعات کلیه پرسنل'!N227/52),0)+IF('5-اطلاعات کلیه پرسنل'!J227=option!$C$11,IF('5-اطلاعات کلیه پرسنل'!L227="دارد",'5-اطلاعات کلیه پرسنل'!M227*'5-اطلاعات کلیه پرسنل'!K227/12*40,'5-اطلاعات کلیه پرسنل'!K227*'5-اطلاعات کلیه پرسنل'!N227/52),0)</f>
        <v>0</v>
      </c>
      <c r="AH227" s="33">
        <f>IF('5-اطلاعات کلیه پرسنل'!P227="دکتری",1,IF('5-اطلاعات کلیه پرسنل'!P227="فوق لیسانس",0.8,IF('5-اطلاعات کلیه پرسنل'!P227="لیسانس",0.6,IF('5-اطلاعات کلیه پرسنل'!P227="فوق دیپلم",0.3,IF('5-اطلاعات کلیه پرسنل'!P227="",0,0.1)))))</f>
        <v>0</v>
      </c>
      <c r="AI227" s="81">
        <f>IF('5-اطلاعات کلیه پرسنل'!L227="دارد",'5-اطلاعات کلیه پرسنل'!M227/12,'5-اطلاعات کلیه پرسنل'!N227/2000)</f>
        <v>0</v>
      </c>
      <c r="AJ227" s="80">
        <f t="shared" si="51"/>
        <v>0</v>
      </c>
    </row>
    <row r="228" spans="29:36" x14ac:dyDescent="0.45">
      <c r="AC228" s="34">
        <f>IF('6-اطلاعات کلیه محصولات - خدمات'!C228="دارد",'6-اطلاعات کلیه محصولات - خدمات'!Q228,0)</f>
        <v>0</v>
      </c>
      <c r="AD228" s="34">
        <f>1403-'5-اطلاعات کلیه پرسنل'!E228:E1225</f>
        <v>1403</v>
      </c>
      <c r="AF228" s="55">
        <f>IF('5-اطلاعات کلیه پرسنل'!H228=option!$C$15,IF('5-اطلاعات کلیه پرسنل'!L228="دارد",'5-اطلاعات کلیه پرسنل'!M228/12*'5-اطلاعات کلیه پرسنل'!I228,'5-اطلاعات کلیه پرسنل'!N228/2000*'5-اطلاعات کلیه پرسنل'!I228),0)+IF('5-اطلاعات کلیه پرسنل'!J228=option!$C$15,IF('5-اطلاعات کلیه پرسنل'!L228="دارد",'5-اطلاعات کلیه پرسنل'!M228/12*'5-اطلاعات کلیه پرسنل'!K228,'5-اطلاعات کلیه پرسنل'!N228/2000*'5-اطلاعات کلیه پرسنل'!K228),0)</f>
        <v>0</v>
      </c>
      <c r="AG228" s="55">
        <f>IF('5-اطلاعات کلیه پرسنل'!H228=option!$C$11,IF('5-اطلاعات کلیه پرسنل'!L228="دارد",'5-اطلاعات کلیه پرسنل'!M228*'5-اطلاعات کلیه پرسنل'!I228/12*40,'5-اطلاعات کلیه پرسنل'!I228*'5-اطلاعات کلیه پرسنل'!N228/52),0)+IF('5-اطلاعات کلیه پرسنل'!J228=option!$C$11,IF('5-اطلاعات کلیه پرسنل'!L228="دارد",'5-اطلاعات کلیه پرسنل'!M228*'5-اطلاعات کلیه پرسنل'!K228/12*40,'5-اطلاعات کلیه پرسنل'!K228*'5-اطلاعات کلیه پرسنل'!N228/52),0)</f>
        <v>0</v>
      </c>
      <c r="AH228" s="33">
        <f>IF('5-اطلاعات کلیه پرسنل'!P228="دکتری",1,IF('5-اطلاعات کلیه پرسنل'!P228="فوق لیسانس",0.8,IF('5-اطلاعات کلیه پرسنل'!P228="لیسانس",0.6,IF('5-اطلاعات کلیه پرسنل'!P228="فوق دیپلم",0.3,IF('5-اطلاعات کلیه پرسنل'!P228="",0,0.1)))))</f>
        <v>0</v>
      </c>
      <c r="AI228" s="81">
        <f>IF('5-اطلاعات کلیه پرسنل'!L228="دارد",'5-اطلاعات کلیه پرسنل'!M228/12,'5-اطلاعات کلیه پرسنل'!N228/2000)</f>
        <v>0</v>
      </c>
      <c r="AJ228" s="80">
        <f t="shared" si="51"/>
        <v>0</v>
      </c>
    </row>
    <row r="229" spans="29:36" x14ac:dyDescent="0.45">
      <c r="AC229" s="34">
        <f>IF('6-اطلاعات کلیه محصولات - خدمات'!C229="دارد",'6-اطلاعات کلیه محصولات - خدمات'!Q229,0)</f>
        <v>0</v>
      </c>
      <c r="AD229" s="34">
        <f>1403-'5-اطلاعات کلیه پرسنل'!E229:E1226</f>
        <v>1403</v>
      </c>
      <c r="AF229" s="55">
        <f>IF('5-اطلاعات کلیه پرسنل'!H229=option!$C$15,IF('5-اطلاعات کلیه پرسنل'!L229="دارد",'5-اطلاعات کلیه پرسنل'!M229/12*'5-اطلاعات کلیه پرسنل'!I229,'5-اطلاعات کلیه پرسنل'!N229/2000*'5-اطلاعات کلیه پرسنل'!I229),0)+IF('5-اطلاعات کلیه پرسنل'!J229=option!$C$15,IF('5-اطلاعات کلیه پرسنل'!L229="دارد",'5-اطلاعات کلیه پرسنل'!M229/12*'5-اطلاعات کلیه پرسنل'!K229,'5-اطلاعات کلیه پرسنل'!N229/2000*'5-اطلاعات کلیه پرسنل'!K229),0)</f>
        <v>0</v>
      </c>
      <c r="AG229" s="55">
        <f>IF('5-اطلاعات کلیه پرسنل'!H229=option!$C$11,IF('5-اطلاعات کلیه پرسنل'!L229="دارد",'5-اطلاعات کلیه پرسنل'!M229*'5-اطلاعات کلیه پرسنل'!I229/12*40,'5-اطلاعات کلیه پرسنل'!I229*'5-اطلاعات کلیه پرسنل'!N229/52),0)+IF('5-اطلاعات کلیه پرسنل'!J229=option!$C$11,IF('5-اطلاعات کلیه پرسنل'!L229="دارد",'5-اطلاعات کلیه پرسنل'!M229*'5-اطلاعات کلیه پرسنل'!K229/12*40,'5-اطلاعات کلیه پرسنل'!K229*'5-اطلاعات کلیه پرسنل'!N229/52),0)</f>
        <v>0</v>
      </c>
      <c r="AH229" s="33">
        <f>IF('5-اطلاعات کلیه پرسنل'!P229="دکتری",1,IF('5-اطلاعات کلیه پرسنل'!P229="فوق لیسانس",0.8,IF('5-اطلاعات کلیه پرسنل'!P229="لیسانس",0.6,IF('5-اطلاعات کلیه پرسنل'!P229="فوق دیپلم",0.3,IF('5-اطلاعات کلیه پرسنل'!P229="",0,0.1)))))</f>
        <v>0</v>
      </c>
      <c r="AI229" s="81">
        <f>IF('5-اطلاعات کلیه پرسنل'!L229="دارد",'5-اطلاعات کلیه پرسنل'!M229/12,'5-اطلاعات کلیه پرسنل'!N229/2000)</f>
        <v>0</v>
      </c>
      <c r="AJ229" s="80">
        <f t="shared" si="51"/>
        <v>0</v>
      </c>
    </row>
    <row r="230" spans="29:36" x14ac:dyDescent="0.45">
      <c r="AC230" s="34">
        <f>IF('6-اطلاعات کلیه محصولات - خدمات'!C230="دارد",'6-اطلاعات کلیه محصولات - خدمات'!Q230,0)</f>
        <v>0</v>
      </c>
      <c r="AD230" s="34">
        <f>1403-'5-اطلاعات کلیه پرسنل'!E230:E1227</f>
        <v>1403</v>
      </c>
      <c r="AF230" s="55">
        <f>IF('5-اطلاعات کلیه پرسنل'!H230=option!$C$15,IF('5-اطلاعات کلیه پرسنل'!L230="دارد",'5-اطلاعات کلیه پرسنل'!M230/12*'5-اطلاعات کلیه پرسنل'!I230,'5-اطلاعات کلیه پرسنل'!N230/2000*'5-اطلاعات کلیه پرسنل'!I230),0)+IF('5-اطلاعات کلیه پرسنل'!J230=option!$C$15,IF('5-اطلاعات کلیه پرسنل'!L230="دارد",'5-اطلاعات کلیه پرسنل'!M230/12*'5-اطلاعات کلیه پرسنل'!K230,'5-اطلاعات کلیه پرسنل'!N230/2000*'5-اطلاعات کلیه پرسنل'!K230),0)</f>
        <v>0</v>
      </c>
      <c r="AG230" s="55">
        <f>IF('5-اطلاعات کلیه پرسنل'!H230=option!$C$11,IF('5-اطلاعات کلیه پرسنل'!L230="دارد",'5-اطلاعات کلیه پرسنل'!M230*'5-اطلاعات کلیه پرسنل'!I230/12*40,'5-اطلاعات کلیه پرسنل'!I230*'5-اطلاعات کلیه پرسنل'!N230/52),0)+IF('5-اطلاعات کلیه پرسنل'!J230=option!$C$11,IF('5-اطلاعات کلیه پرسنل'!L230="دارد",'5-اطلاعات کلیه پرسنل'!M230*'5-اطلاعات کلیه پرسنل'!K230/12*40,'5-اطلاعات کلیه پرسنل'!K230*'5-اطلاعات کلیه پرسنل'!N230/52),0)</f>
        <v>0</v>
      </c>
      <c r="AH230" s="33">
        <f>IF('5-اطلاعات کلیه پرسنل'!P230="دکتری",1,IF('5-اطلاعات کلیه پرسنل'!P230="فوق لیسانس",0.8,IF('5-اطلاعات کلیه پرسنل'!P230="لیسانس",0.6,IF('5-اطلاعات کلیه پرسنل'!P230="فوق دیپلم",0.3,IF('5-اطلاعات کلیه پرسنل'!P230="",0,0.1)))))</f>
        <v>0</v>
      </c>
      <c r="AI230" s="81">
        <f>IF('5-اطلاعات کلیه پرسنل'!L230="دارد",'5-اطلاعات کلیه پرسنل'!M230/12,'5-اطلاعات کلیه پرسنل'!N230/2000)</f>
        <v>0</v>
      </c>
      <c r="AJ230" s="80">
        <f t="shared" si="51"/>
        <v>0</v>
      </c>
    </row>
    <row r="231" spans="29:36" x14ac:dyDescent="0.45">
      <c r="AC231" s="34">
        <f>IF('6-اطلاعات کلیه محصولات - خدمات'!C231="دارد",'6-اطلاعات کلیه محصولات - خدمات'!Q231,0)</f>
        <v>0</v>
      </c>
      <c r="AD231" s="34">
        <f>1403-'5-اطلاعات کلیه پرسنل'!E231:E1228</f>
        <v>1403</v>
      </c>
      <c r="AF231" s="55">
        <f>IF('5-اطلاعات کلیه پرسنل'!H231=option!$C$15,IF('5-اطلاعات کلیه پرسنل'!L231="دارد",'5-اطلاعات کلیه پرسنل'!M231/12*'5-اطلاعات کلیه پرسنل'!I231,'5-اطلاعات کلیه پرسنل'!N231/2000*'5-اطلاعات کلیه پرسنل'!I231),0)+IF('5-اطلاعات کلیه پرسنل'!J231=option!$C$15,IF('5-اطلاعات کلیه پرسنل'!L231="دارد",'5-اطلاعات کلیه پرسنل'!M231/12*'5-اطلاعات کلیه پرسنل'!K231,'5-اطلاعات کلیه پرسنل'!N231/2000*'5-اطلاعات کلیه پرسنل'!K231),0)</f>
        <v>0</v>
      </c>
      <c r="AG231" s="55">
        <f>IF('5-اطلاعات کلیه پرسنل'!H231=option!$C$11,IF('5-اطلاعات کلیه پرسنل'!L231="دارد",'5-اطلاعات کلیه پرسنل'!M231*'5-اطلاعات کلیه پرسنل'!I231/12*40,'5-اطلاعات کلیه پرسنل'!I231*'5-اطلاعات کلیه پرسنل'!N231/52),0)+IF('5-اطلاعات کلیه پرسنل'!J231=option!$C$11,IF('5-اطلاعات کلیه پرسنل'!L231="دارد",'5-اطلاعات کلیه پرسنل'!M231*'5-اطلاعات کلیه پرسنل'!K231/12*40,'5-اطلاعات کلیه پرسنل'!K231*'5-اطلاعات کلیه پرسنل'!N231/52),0)</f>
        <v>0</v>
      </c>
      <c r="AH231" s="33">
        <f>IF('5-اطلاعات کلیه پرسنل'!P231="دکتری",1,IF('5-اطلاعات کلیه پرسنل'!P231="فوق لیسانس",0.8,IF('5-اطلاعات کلیه پرسنل'!P231="لیسانس",0.6,IF('5-اطلاعات کلیه پرسنل'!P231="فوق دیپلم",0.3,IF('5-اطلاعات کلیه پرسنل'!P231="",0,0.1)))))</f>
        <v>0</v>
      </c>
      <c r="AI231" s="81">
        <f>IF('5-اطلاعات کلیه پرسنل'!L231="دارد",'5-اطلاعات کلیه پرسنل'!M231/12,'5-اطلاعات کلیه پرسنل'!N231/2000)</f>
        <v>0</v>
      </c>
      <c r="AJ231" s="80">
        <f t="shared" si="51"/>
        <v>0</v>
      </c>
    </row>
    <row r="232" spans="29:36" x14ac:dyDescent="0.45">
      <c r="AC232" s="34">
        <f>IF('6-اطلاعات کلیه محصولات - خدمات'!C232="دارد",'6-اطلاعات کلیه محصولات - خدمات'!Q232,0)</f>
        <v>0</v>
      </c>
      <c r="AD232" s="34">
        <f>1403-'5-اطلاعات کلیه پرسنل'!E232:E1229</f>
        <v>1403</v>
      </c>
      <c r="AF232" s="55">
        <f>IF('5-اطلاعات کلیه پرسنل'!H232=option!$C$15,IF('5-اطلاعات کلیه پرسنل'!L232="دارد",'5-اطلاعات کلیه پرسنل'!M232/12*'5-اطلاعات کلیه پرسنل'!I232,'5-اطلاعات کلیه پرسنل'!N232/2000*'5-اطلاعات کلیه پرسنل'!I232),0)+IF('5-اطلاعات کلیه پرسنل'!J232=option!$C$15,IF('5-اطلاعات کلیه پرسنل'!L232="دارد",'5-اطلاعات کلیه پرسنل'!M232/12*'5-اطلاعات کلیه پرسنل'!K232,'5-اطلاعات کلیه پرسنل'!N232/2000*'5-اطلاعات کلیه پرسنل'!K232),0)</f>
        <v>0</v>
      </c>
      <c r="AG232" s="55">
        <f>IF('5-اطلاعات کلیه پرسنل'!H232=option!$C$11,IF('5-اطلاعات کلیه پرسنل'!L232="دارد",'5-اطلاعات کلیه پرسنل'!M232*'5-اطلاعات کلیه پرسنل'!I232/12*40,'5-اطلاعات کلیه پرسنل'!I232*'5-اطلاعات کلیه پرسنل'!N232/52),0)+IF('5-اطلاعات کلیه پرسنل'!J232=option!$C$11,IF('5-اطلاعات کلیه پرسنل'!L232="دارد",'5-اطلاعات کلیه پرسنل'!M232*'5-اطلاعات کلیه پرسنل'!K232/12*40,'5-اطلاعات کلیه پرسنل'!K232*'5-اطلاعات کلیه پرسنل'!N232/52),0)</f>
        <v>0</v>
      </c>
      <c r="AH232" s="33">
        <f>IF('5-اطلاعات کلیه پرسنل'!P232="دکتری",1,IF('5-اطلاعات کلیه پرسنل'!P232="فوق لیسانس",0.8,IF('5-اطلاعات کلیه پرسنل'!P232="لیسانس",0.6,IF('5-اطلاعات کلیه پرسنل'!P232="فوق دیپلم",0.3,IF('5-اطلاعات کلیه پرسنل'!P232="",0,0.1)))))</f>
        <v>0</v>
      </c>
      <c r="AI232" s="81">
        <f>IF('5-اطلاعات کلیه پرسنل'!L232="دارد",'5-اطلاعات کلیه پرسنل'!M232/12,'5-اطلاعات کلیه پرسنل'!N232/2000)</f>
        <v>0</v>
      </c>
      <c r="AJ232" s="80">
        <f t="shared" si="51"/>
        <v>0</v>
      </c>
    </row>
    <row r="233" spans="29:36" x14ac:dyDescent="0.45">
      <c r="AC233" s="34">
        <f>IF('6-اطلاعات کلیه محصولات - خدمات'!C233="دارد",'6-اطلاعات کلیه محصولات - خدمات'!Q233,0)</f>
        <v>0</v>
      </c>
      <c r="AD233" s="34">
        <f>1403-'5-اطلاعات کلیه پرسنل'!E233:E1230</f>
        <v>1403</v>
      </c>
      <c r="AF233" s="55">
        <f>IF('5-اطلاعات کلیه پرسنل'!H233=option!$C$15,IF('5-اطلاعات کلیه پرسنل'!L233="دارد",'5-اطلاعات کلیه پرسنل'!M233/12*'5-اطلاعات کلیه پرسنل'!I233,'5-اطلاعات کلیه پرسنل'!N233/2000*'5-اطلاعات کلیه پرسنل'!I233),0)+IF('5-اطلاعات کلیه پرسنل'!J233=option!$C$15,IF('5-اطلاعات کلیه پرسنل'!L233="دارد",'5-اطلاعات کلیه پرسنل'!M233/12*'5-اطلاعات کلیه پرسنل'!K233,'5-اطلاعات کلیه پرسنل'!N233/2000*'5-اطلاعات کلیه پرسنل'!K233),0)</f>
        <v>0</v>
      </c>
      <c r="AG233" s="55">
        <f>IF('5-اطلاعات کلیه پرسنل'!H233=option!$C$11,IF('5-اطلاعات کلیه پرسنل'!L233="دارد",'5-اطلاعات کلیه پرسنل'!M233*'5-اطلاعات کلیه پرسنل'!I233/12*40,'5-اطلاعات کلیه پرسنل'!I233*'5-اطلاعات کلیه پرسنل'!N233/52),0)+IF('5-اطلاعات کلیه پرسنل'!J233=option!$C$11,IF('5-اطلاعات کلیه پرسنل'!L233="دارد",'5-اطلاعات کلیه پرسنل'!M233*'5-اطلاعات کلیه پرسنل'!K233/12*40,'5-اطلاعات کلیه پرسنل'!K233*'5-اطلاعات کلیه پرسنل'!N233/52),0)</f>
        <v>0</v>
      </c>
      <c r="AH233" s="33">
        <f>IF('5-اطلاعات کلیه پرسنل'!P233="دکتری",1,IF('5-اطلاعات کلیه پرسنل'!P233="فوق لیسانس",0.8,IF('5-اطلاعات کلیه پرسنل'!P233="لیسانس",0.6,IF('5-اطلاعات کلیه پرسنل'!P233="فوق دیپلم",0.3,IF('5-اطلاعات کلیه پرسنل'!P233="",0,0.1)))))</f>
        <v>0</v>
      </c>
      <c r="AI233" s="81">
        <f>IF('5-اطلاعات کلیه پرسنل'!L233="دارد",'5-اطلاعات کلیه پرسنل'!M233/12,'5-اطلاعات کلیه پرسنل'!N233/2000)</f>
        <v>0</v>
      </c>
      <c r="AJ233" s="80">
        <f t="shared" si="51"/>
        <v>0</v>
      </c>
    </row>
    <row r="234" spans="29:36" x14ac:dyDescent="0.45">
      <c r="AC234" s="34">
        <f>IF('6-اطلاعات کلیه محصولات - خدمات'!C234="دارد",'6-اطلاعات کلیه محصولات - خدمات'!Q234,0)</f>
        <v>0</v>
      </c>
      <c r="AD234" s="34">
        <f>1403-'5-اطلاعات کلیه پرسنل'!E234:E1231</f>
        <v>1403</v>
      </c>
      <c r="AF234" s="55">
        <f>IF('5-اطلاعات کلیه پرسنل'!H234=option!$C$15,IF('5-اطلاعات کلیه پرسنل'!L234="دارد",'5-اطلاعات کلیه پرسنل'!M234/12*'5-اطلاعات کلیه پرسنل'!I234,'5-اطلاعات کلیه پرسنل'!N234/2000*'5-اطلاعات کلیه پرسنل'!I234),0)+IF('5-اطلاعات کلیه پرسنل'!J234=option!$C$15,IF('5-اطلاعات کلیه پرسنل'!L234="دارد",'5-اطلاعات کلیه پرسنل'!M234/12*'5-اطلاعات کلیه پرسنل'!K234,'5-اطلاعات کلیه پرسنل'!N234/2000*'5-اطلاعات کلیه پرسنل'!K234),0)</f>
        <v>0</v>
      </c>
      <c r="AG234" s="55">
        <f>IF('5-اطلاعات کلیه پرسنل'!H234=option!$C$11,IF('5-اطلاعات کلیه پرسنل'!L234="دارد",'5-اطلاعات کلیه پرسنل'!M234*'5-اطلاعات کلیه پرسنل'!I234/12*40,'5-اطلاعات کلیه پرسنل'!I234*'5-اطلاعات کلیه پرسنل'!N234/52),0)+IF('5-اطلاعات کلیه پرسنل'!J234=option!$C$11,IF('5-اطلاعات کلیه پرسنل'!L234="دارد",'5-اطلاعات کلیه پرسنل'!M234*'5-اطلاعات کلیه پرسنل'!K234/12*40,'5-اطلاعات کلیه پرسنل'!K234*'5-اطلاعات کلیه پرسنل'!N234/52),0)</f>
        <v>0</v>
      </c>
      <c r="AH234" s="33">
        <f>IF('5-اطلاعات کلیه پرسنل'!P234="دکتری",1,IF('5-اطلاعات کلیه پرسنل'!P234="فوق لیسانس",0.8,IF('5-اطلاعات کلیه پرسنل'!P234="لیسانس",0.6,IF('5-اطلاعات کلیه پرسنل'!P234="فوق دیپلم",0.3,IF('5-اطلاعات کلیه پرسنل'!P234="",0,0.1)))))</f>
        <v>0</v>
      </c>
      <c r="AI234" s="81">
        <f>IF('5-اطلاعات کلیه پرسنل'!L234="دارد",'5-اطلاعات کلیه پرسنل'!M234/12,'5-اطلاعات کلیه پرسنل'!N234/2000)</f>
        <v>0</v>
      </c>
      <c r="AJ234" s="80">
        <f t="shared" si="51"/>
        <v>0</v>
      </c>
    </row>
    <row r="235" spans="29:36" x14ac:dyDescent="0.45">
      <c r="AC235" s="34">
        <f>IF('6-اطلاعات کلیه محصولات - خدمات'!C235="دارد",'6-اطلاعات کلیه محصولات - خدمات'!Q235,0)</f>
        <v>0</v>
      </c>
      <c r="AD235" s="34">
        <f>1403-'5-اطلاعات کلیه پرسنل'!E235:E1232</f>
        <v>1403</v>
      </c>
      <c r="AF235" s="55">
        <f>IF('5-اطلاعات کلیه پرسنل'!H235=option!$C$15,IF('5-اطلاعات کلیه پرسنل'!L235="دارد",'5-اطلاعات کلیه پرسنل'!M235/12*'5-اطلاعات کلیه پرسنل'!I235,'5-اطلاعات کلیه پرسنل'!N235/2000*'5-اطلاعات کلیه پرسنل'!I235),0)+IF('5-اطلاعات کلیه پرسنل'!J235=option!$C$15,IF('5-اطلاعات کلیه پرسنل'!L235="دارد",'5-اطلاعات کلیه پرسنل'!M235/12*'5-اطلاعات کلیه پرسنل'!K235,'5-اطلاعات کلیه پرسنل'!N235/2000*'5-اطلاعات کلیه پرسنل'!K235),0)</f>
        <v>0</v>
      </c>
      <c r="AG235" s="55">
        <f>IF('5-اطلاعات کلیه پرسنل'!H235=option!$C$11,IF('5-اطلاعات کلیه پرسنل'!L235="دارد",'5-اطلاعات کلیه پرسنل'!M235*'5-اطلاعات کلیه پرسنل'!I235/12*40,'5-اطلاعات کلیه پرسنل'!I235*'5-اطلاعات کلیه پرسنل'!N235/52),0)+IF('5-اطلاعات کلیه پرسنل'!J235=option!$C$11,IF('5-اطلاعات کلیه پرسنل'!L235="دارد",'5-اطلاعات کلیه پرسنل'!M235*'5-اطلاعات کلیه پرسنل'!K235/12*40,'5-اطلاعات کلیه پرسنل'!K235*'5-اطلاعات کلیه پرسنل'!N235/52),0)</f>
        <v>0</v>
      </c>
      <c r="AH235" s="33">
        <f>IF('5-اطلاعات کلیه پرسنل'!P235="دکتری",1,IF('5-اطلاعات کلیه پرسنل'!P235="فوق لیسانس",0.8,IF('5-اطلاعات کلیه پرسنل'!P235="لیسانس",0.6,IF('5-اطلاعات کلیه پرسنل'!P235="فوق دیپلم",0.3,IF('5-اطلاعات کلیه پرسنل'!P235="",0,0.1)))))</f>
        <v>0</v>
      </c>
      <c r="AI235" s="81">
        <f>IF('5-اطلاعات کلیه پرسنل'!L235="دارد",'5-اطلاعات کلیه پرسنل'!M235/12,'5-اطلاعات کلیه پرسنل'!N235/2000)</f>
        <v>0</v>
      </c>
      <c r="AJ235" s="80">
        <f t="shared" si="51"/>
        <v>0</v>
      </c>
    </row>
    <row r="236" spans="29:36" x14ac:dyDescent="0.45">
      <c r="AC236" s="34">
        <f>IF('6-اطلاعات کلیه محصولات - خدمات'!C236="دارد",'6-اطلاعات کلیه محصولات - خدمات'!Q236,0)</f>
        <v>0</v>
      </c>
      <c r="AD236" s="34">
        <f>1403-'5-اطلاعات کلیه پرسنل'!E236:E1233</f>
        <v>1403</v>
      </c>
      <c r="AF236" s="55">
        <f>IF('5-اطلاعات کلیه پرسنل'!H236=option!$C$15,IF('5-اطلاعات کلیه پرسنل'!L236="دارد",'5-اطلاعات کلیه پرسنل'!M236/12*'5-اطلاعات کلیه پرسنل'!I236,'5-اطلاعات کلیه پرسنل'!N236/2000*'5-اطلاعات کلیه پرسنل'!I236),0)+IF('5-اطلاعات کلیه پرسنل'!J236=option!$C$15,IF('5-اطلاعات کلیه پرسنل'!L236="دارد",'5-اطلاعات کلیه پرسنل'!M236/12*'5-اطلاعات کلیه پرسنل'!K236,'5-اطلاعات کلیه پرسنل'!N236/2000*'5-اطلاعات کلیه پرسنل'!K236),0)</f>
        <v>0</v>
      </c>
      <c r="AG236" s="55">
        <f>IF('5-اطلاعات کلیه پرسنل'!H236=option!$C$11,IF('5-اطلاعات کلیه پرسنل'!L236="دارد",'5-اطلاعات کلیه پرسنل'!M236*'5-اطلاعات کلیه پرسنل'!I236/12*40,'5-اطلاعات کلیه پرسنل'!I236*'5-اطلاعات کلیه پرسنل'!N236/52),0)+IF('5-اطلاعات کلیه پرسنل'!J236=option!$C$11,IF('5-اطلاعات کلیه پرسنل'!L236="دارد",'5-اطلاعات کلیه پرسنل'!M236*'5-اطلاعات کلیه پرسنل'!K236/12*40,'5-اطلاعات کلیه پرسنل'!K236*'5-اطلاعات کلیه پرسنل'!N236/52),0)</f>
        <v>0</v>
      </c>
      <c r="AH236" s="33">
        <f>IF('5-اطلاعات کلیه پرسنل'!P236="دکتری",1,IF('5-اطلاعات کلیه پرسنل'!P236="فوق لیسانس",0.8,IF('5-اطلاعات کلیه پرسنل'!P236="لیسانس",0.6,IF('5-اطلاعات کلیه پرسنل'!P236="فوق دیپلم",0.3,IF('5-اطلاعات کلیه پرسنل'!P236="",0,0.1)))))</f>
        <v>0</v>
      </c>
      <c r="AI236" s="81">
        <f>IF('5-اطلاعات کلیه پرسنل'!L236="دارد",'5-اطلاعات کلیه پرسنل'!M236/12,'5-اطلاعات کلیه پرسنل'!N236/2000)</f>
        <v>0</v>
      </c>
      <c r="AJ236" s="80">
        <f t="shared" si="51"/>
        <v>0</v>
      </c>
    </row>
    <row r="237" spans="29:36" x14ac:dyDescent="0.45">
      <c r="AC237" s="34">
        <f>IF('6-اطلاعات کلیه محصولات - خدمات'!C237="دارد",'6-اطلاعات کلیه محصولات - خدمات'!Q237,0)</f>
        <v>0</v>
      </c>
      <c r="AD237" s="34">
        <f>1403-'5-اطلاعات کلیه پرسنل'!E237:E1234</f>
        <v>1403</v>
      </c>
      <c r="AF237" s="55">
        <f>IF('5-اطلاعات کلیه پرسنل'!H237=option!$C$15,IF('5-اطلاعات کلیه پرسنل'!L237="دارد",'5-اطلاعات کلیه پرسنل'!M237/12*'5-اطلاعات کلیه پرسنل'!I237,'5-اطلاعات کلیه پرسنل'!N237/2000*'5-اطلاعات کلیه پرسنل'!I237),0)+IF('5-اطلاعات کلیه پرسنل'!J237=option!$C$15,IF('5-اطلاعات کلیه پرسنل'!L237="دارد",'5-اطلاعات کلیه پرسنل'!M237/12*'5-اطلاعات کلیه پرسنل'!K237,'5-اطلاعات کلیه پرسنل'!N237/2000*'5-اطلاعات کلیه پرسنل'!K237),0)</f>
        <v>0</v>
      </c>
      <c r="AG237" s="55">
        <f>IF('5-اطلاعات کلیه پرسنل'!H237=option!$C$11,IF('5-اطلاعات کلیه پرسنل'!L237="دارد",'5-اطلاعات کلیه پرسنل'!M237*'5-اطلاعات کلیه پرسنل'!I237/12*40,'5-اطلاعات کلیه پرسنل'!I237*'5-اطلاعات کلیه پرسنل'!N237/52),0)+IF('5-اطلاعات کلیه پرسنل'!J237=option!$C$11,IF('5-اطلاعات کلیه پرسنل'!L237="دارد",'5-اطلاعات کلیه پرسنل'!M237*'5-اطلاعات کلیه پرسنل'!K237/12*40,'5-اطلاعات کلیه پرسنل'!K237*'5-اطلاعات کلیه پرسنل'!N237/52),0)</f>
        <v>0</v>
      </c>
      <c r="AH237" s="33">
        <f>IF('5-اطلاعات کلیه پرسنل'!P237="دکتری",1,IF('5-اطلاعات کلیه پرسنل'!P237="فوق لیسانس",0.8,IF('5-اطلاعات کلیه پرسنل'!P237="لیسانس",0.6,IF('5-اطلاعات کلیه پرسنل'!P237="فوق دیپلم",0.3,IF('5-اطلاعات کلیه پرسنل'!P237="",0,0.1)))))</f>
        <v>0</v>
      </c>
      <c r="AI237" s="81">
        <f>IF('5-اطلاعات کلیه پرسنل'!L237="دارد",'5-اطلاعات کلیه پرسنل'!M237/12,'5-اطلاعات کلیه پرسنل'!N237/2000)</f>
        <v>0</v>
      </c>
      <c r="AJ237" s="80">
        <f t="shared" si="51"/>
        <v>0</v>
      </c>
    </row>
    <row r="238" spans="29:36" x14ac:dyDescent="0.45">
      <c r="AC238" s="34">
        <f>IF('6-اطلاعات کلیه محصولات - خدمات'!C238="دارد",'6-اطلاعات کلیه محصولات - خدمات'!Q238,0)</f>
        <v>0</v>
      </c>
      <c r="AD238" s="34">
        <f>1403-'5-اطلاعات کلیه پرسنل'!E238:E1235</f>
        <v>1403</v>
      </c>
      <c r="AF238" s="55">
        <f>IF('5-اطلاعات کلیه پرسنل'!H238=option!$C$15,IF('5-اطلاعات کلیه پرسنل'!L238="دارد",'5-اطلاعات کلیه پرسنل'!M238/12*'5-اطلاعات کلیه پرسنل'!I238,'5-اطلاعات کلیه پرسنل'!N238/2000*'5-اطلاعات کلیه پرسنل'!I238),0)+IF('5-اطلاعات کلیه پرسنل'!J238=option!$C$15,IF('5-اطلاعات کلیه پرسنل'!L238="دارد",'5-اطلاعات کلیه پرسنل'!M238/12*'5-اطلاعات کلیه پرسنل'!K238,'5-اطلاعات کلیه پرسنل'!N238/2000*'5-اطلاعات کلیه پرسنل'!K238),0)</f>
        <v>0</v>
      </c>
      <c r="AG238" s="55">
        <f>IF('5-اطلاعات کلیه پرسنل'!H238=option!$C$11,IF('5-اطلاعات کلیه پرسنل'!L238="دارد",'5-اطلاعات کلیه پرسنل'!M238*'5-اطلاعات کلیه پرسنل'!I238/12*40,'5-اطلاعات کلیه پرسنل'!I238*'5-اطلاعات کلیه پرسنل'!N238/52),0)+IF('5-اطلاعات کلیه پرسنل'!J238=option!$C$11,IF('5-اطلاعات کلیه پرسنل'!L238="دارد",'5-اطلاعات کلیه پرسنل'!M238*'5-اطلاعات کلیه پرسنل'!K238/12*40,'5-اطلاعات کلیه پرسنل'!K238*'5-اطلاعات کلیه پرسنل'!N238/52),0)</f>
        <v>0</v>
      </c>
      <c r="AH238" s="33">
        <f>IF('5-اطلاعات کلیه پرسنل'!P238="دکتری",1,IF('5-اطلاعات کلیه پرسنل'!P238="فوق لیسانس",0.8,IF('5-اطلاعات کلیه پرسنل'!P238="لیسانس",0.6,IF('5-اطلاعات کلیه پرسنل'!P238="فوق دیپلم",0.3,IF('5-اطلاعات کلیه پرسنل'!P238="",0,0.1)))))</f>
        <v>0</v>
      </c>
      <c r="AI238" s="81">
        <f>IF('5-اطلاعات کلیه پرسنل'!L238="دارد",'5-اطلاعات کلیه پرسنل'!M238/12,'5-اطلاعات کلیه پرسنل'!N238/2000)</f>
        <v>0</v>
      </c>
      <c r="AJ238" s="80">
        <f t="shared" si="51"/>
        <v>0</v>
      </c>
    </row>
    <row r="239" spans="29:36" x14ac:dyDescent="0.45">
      <c r="AC239" s="34">
        <f>IF('6-اطلاعات کلیه محصولات - خدمات'!C239="دارد",'6-اطلاعات کلیه محصولات - خدمات'!Q239,0)</f>
        <v>0</v>
      </c>
      <c r="AD239" s="34">
        <f>1403-'5-اطلاعات کلیه پرسنل'!E239:E1236</f>
        <v>1403</v>
      </c>
      <c r="AF239" s="55">
        <f>IF('5-اطلاعات کلیه پرسنل'!H239=option!$C$15,IF('5-اطلاعات کلیه پرسنل'!L239="دارد",'5-اطلاعات کلیه پرسنل'!M239/12*'5-اطلاعات کلیه پرسنل'!I239,'5-اطلاعات کلیه پرسنل'!N239/2000*'5-اطلاعات کلیه پرسنل'!I239),0)+IF('5-اطلاعات کلیه پرسنل'!J239=option!$C$15,IF('5-اطلاعات کلیه پرسنل'!L239="دارد",'5-اطلاعات کلیه پرسنل'!M239/12*'5-اطلاعات کلیه پرسنل'!K239,'5-اطلاعات کلیه پرسنل'!N239/2000*'5-اطلاعات کلیه پرسنل'!K239),0)</f>
        <v>0</v>
      </c>
      <c r="AG239" s="55">
        <f>IF('5-اطلاعات کلیه پرسنل'!H239=option!$C$11,IF('5-اطلاعات کلیه پرسنل'!L239="دارد",'5-اطلاعات کلیه پرسنل'!M239*'5-اطلاعات کلیه پرسنل'!I239/12*40,'5-اطلاعات کلیه پرسنل'!I239*'5-اطلاعات کلیه پرسنل'!N239/52),0)+IF('5-اطلاعات کلیه پرسنل'!J239=option!$C$11,IF('5-اطلاعات کلیه پرسنل'!L239="دارد",'5-اطلاعات کلیه پرسنل'!M239*'5-اطلاعات کلیه پرسنل'!K239/12*40,'5-اطلاعات کلیه پرسنل'!K239*'5-اطلاعات کلیه پرسنل'!N239/52),0)</f>
        <v>0</v>
      </c>
      <c r="AH239" s="33">
        <f>IF('5-اطلاعات کلیه پرسنل'!P239="دکتری",1,IF('5-اطلاعات کلیه پرسنل'!P239="فوق لیسانس",0.8,IF('5-اطلاعات کلیه پرسنل'!P239="لیسانس",0.6,IF('5-اطلاعات کلیه پرسنل'!P239="فوق دیپلم",0.3,IF('5-اطلاعات کلیه پرسنل'!P239="",0,0.1)))))</f>
        <v>0</v>
      </c>
      <c r="AI239" s="81">
        <f>IF('5-اطلاعات کلیه پرسنل'!L239="دارد",'5-اطلاعات کلیه پرسنل'!M239/12,'5-اطلاعات کلیه پرسنل'!N239/2000)</f>
        <v>0</v>
      </c>
      <c r="AJ239" s="80">
        <f t="shared" si="51"/>
        <v>0</v>
      </c>
    </row>
    <row r="240" spans="29:36" x14ac:dyDescent="0.45">
      <c r="AC240" s="34">
        <f>IF('6-اطلاعات کلیه محصولات - خدمات'!C240="دارد",'6-اطلاعات کلیه محصولات - خدمات'!Q240,0)</f>
        <v>0</v>
      </c>
      <c r="AD240" s="34">
        <f>1403-'5-اطلاعات کلیه پرسنل'!E240:E1237</f>
        <v>1403</v>
      </c>
      <c r="AF240" s="55">
        <f>IF('5-اطلاعات کلیه پرسنل'!H240=option!$C$15,IF('5-اطلاعات کلیه پرسنل'!L240="دارد",'5-اطلاعات کلیه پرسنل'!M240/12*'5-اطلاعات کلیه پرسنل'!I240,'5-اطلاعات کلیه پرسنل'!N240/2000*'5-اطلاعات کلیه پرسنل'!I240),0)+IF('5-اطلاعات کلیه پرسنل'!J240=option!$C$15,IF('5-اطلاعات کلیه پرسنل'!L240="دارد",'5-اطلاعات کلیه پرسنل'!M240/12*'5-اطلاعات کلیه پرسنل'!K240,'5-اطلاعات کلیه پرسنل'!N240/2000*'5-اطلاعات کلیه پرسنل'!K240),0)</f>
        <v>0</v>
      </c>
      <c r="AG240" s="55">
        <f>IF('5-اطلاعات کلیه پرسنل'!H240=option!$C$11,IF('5-اطلاعات کلیه پرسنل'!L240="دارد",'5-اطلاعات کلیه پرسنل'!M240*'5-اطلاعات کلیه پرسنل'!I240/12*40,'5-اطلاعات کلیه پرسنل'!I240*'5-اطلاعات کلیه پرسنل'!N240/52),0)+IF('5-اطلاعات کلیه پرسنل'!J240=option!$C$11,IF('5-اطلاعات کلیه پرسنل'!L240="دارد",'5-اطلاعات کلیه پرسنل'!M240*'5-اطلاعات کلیه پرسنل'!K240/12*40,'5-اطلاعات کلیه پرسنل'!K240*'5-اطلاعات کلیه پرسنل'!N240/52),0)</f>
        <v>0</v>
      </c>
      <c r="AH240" s="33">
        <f>IF('5-اطلاعات کلیه پرسنل'!P240="دکتری",1,IF('5-اطلاعات کلیه پرسنل'!P240="فوق لیسانس",0.8,IF('5-اطلاعات کلیه پرسنل'!P240="لیسانس",0.6,IF('5-اطلاعات کلیه پرسنل'!P240="فوق دیپلم",0.3,IF('5-اطلاعات کلیه پرسنل'!P240="",0,0.1)))))</f>
        <v>0</v>
      </c>
      <c r="AI240" s="81">
        <f>IF('5-اطلاعات کلیه پرسنل'!L240="دارد",'5-اطلاعات کلیه پرسنل'!M240/12,'5-اطلاعات کلیه پرسنل'!N240/2000)</f>
        <v>0</v>
      </c>
      <c r="AJ240" s="80">
        <f t="shared" si="51"/>
        <v>0</v>
      </c>
    </row>
    <row r="241" spans="29:36" x14ac:dyDescent="0.45">
      <c r="AC241" s="34">
        <f>IF('6-اطلاعات کلیه محصولات - خدمات'!C241="دارد",'6-اطلاعات کلیه محصولات - خدمات'!Q241,0)</f>
        <v>0</v>
      </c>
      <c r="AD241" s="34">
        <f>1403-'5-اطلاعات کلیه پرسنل'!E241:E1238</f>
        <v>1403</v>
      </c>
      <c r="AF241" s="55">
        <f>IF('5-اطلاعات کلیه پرسنل'!H241=option!$C$15,IF('5-اطلاعات کلیه پرسنل'!L241="دارد",'5-اطلاعات کلیه پرسنل'!M241/12*'5-اطلاعات کلیه پرسنل'!I241,'5-اطلاعات کلیه پرسنل'!N241/2000*'5-اطلاعات کلیه پرسنل'!I241),0)+IF('5-اطلاعات کلیه پرسنل'!J241=option!$C$15,IF('5-اطلاعات کلیه پرسنل'!L241="دارد",'5-اطلاعات کلیه پرسنل'!M241/12*'5-اطلاعات کلیه پرسنل'!K241,'5-اطلاعات کلیه پرسنل'!N241/2000*'5-اطلاعات کلیه پرسنل'!K241),0)</f>
        <v>0</v>
      </c>
      <c r="AG241" s="55">
        <f>IF('5-اطلاعات کلیه پرسنل'!H241=option!$C$11,IF('5-اطلاعات کلیه پرسنل'!L241="دارد",'5-اطلاعات کلیه پرسنل'!M241*'5-اطلاعات کلیه پرسنل'!I241/12*40,'5-اطلاعات کلیه پرسنل'!I241*'5-اطلاعات کلیه پرسنل'!N241/52),0)+IF('5-اطلاعات کلیه پرسنل'!J241=option!$C$11,IF('5-اطلاعات کلیه پرسنل'!L241="دارد",'5-اطلاعات کلیه پرسنل'!M241*'5-اطلاعات کلیه پرسنل'!K241/12*40,'5-اطلاعات کلیه پرسنل'!K241*'5-اطلاعات کلیه پرسنل'!N241/52),0)</f>
        <v>0</v>
      </c>
      <c r="AH241" s="33">
        <f>IF('5-اطلاعات کلیه پرسنل'!P241="دکتری",1,IF('5-اطلاعات کلیه پرسنل'!P241="فوق لیسانس",0.8,IF('5-اطلاعات کلیه پرسنل'!P241="لیسانس",0.6,IF('5-اطلاعات کلیه پرسنل'!P241="فوق دیپلم",0.3,IF('5-اطلاعات کلیه پرسنل'!P241="",0,0.1)))))</f>
        <v>0</v>
      </c>
      <c r="AI241" s="81">
        <f>IF('5-اطلاعات کلیه پرسنل'!L241="دارد",'5-اطلاعات کلیه پرسنل'!M241/12,'5-اطلاعات کلیه پرسنل'!N241/2000)</f>
        <v>0</v>
      </c>
      <c r="AJ241" s="80">
        <f t="shared" si="51"/>
        <v>0</v>
      </c>
    </row>
    <row r="242" spans="29:36" x14ac:dyDescent="0.45">
      <c r="AC242" s="34">
        <f>IF('6-اطلاعات کلیه محصولات - خدمات'!C242="دارد",'6-اطلاعات کلیه محصولات - خدمات'!Q242,0)</f>
        <v>0</v>
      </c>
      <c r="AD242" s="34">
        <f>1403-'5-اطلاعات کلیه پرسنل'!E242:E1239</f>
        <v>1403</v>
      </c>
      <c r="AF242" s="55">
        <f>IF('5-اطلاعات کلیه پرسنل'!H242=option!$C$15,IF('5-اطلاعات کلیه پرسنل'!L242="دارد",'5-اطلاعات کلیه پرسنل'!M242/12*'5-اطلاعات کلیه پرسنل'!I242,'5-اطلاعات کلیه پرسنل'!N242/2000*'5-اطلاعات کلیه پرسنل'!I242),0)+IF('5-اطلاعات کلیه پرسنل'!J242=option!$C$15,IF('5-اطلاعات کلیه پرسنل'!L242="دارد",'5-اطلاعات کلیه پرسنل'!M242/12*'5-اطلاعات کلیه پرسنل'!K242,'5-اطلاعات کلیه پرسنل'!N242/2000*'5-اطلاعات کلیه پرسنل'!K242),0)</f>
        <v>0</v>
      </c>
      <c r="AG242" s="55">
        <f>IF('5-اطلاعات کلیه پرسنل'!H242=option!$C$11,IF('5-اطلاعات کلیه پرسنل'!L242="دارد",'5-اطلاعات کلیه پرسنل'!M242*'5-اطلاعات کلیه پرسنل'!I242/12*40,'5-اطلاعات کلیه پرسنل'!I242*'5-اطلاعات کلیه پرسنل'!N242/52),0)+IF('5-اطلاعات کلیه پرسنل'!J242=option!$C$11,IF('5-اطلاعات کلیه پرسنل'!L242="دارد",'5-اطلاعات کلیه پرسنل'!M242*'5-اطلاعات کلیه پرسنل'!K242/12*40,'5-اطلاعات کلیه پرسنل'!K242*'5-اطلاعات کلیه پرسنل'!N242/52),0)</f>
        <v>0</v>
      </c>
      <c r="AH242" s="33">
        <f>IF('5-اطلاعات کلیه پرسنل'!P242="دکتری",1,IF('5-اطلاعات کلیه پرسنل'!P242="فوق لیسانس",0.8,IF('5-اطلاعات کلیه پرسنل'!P242="لیسانس",0.6,IF('5-اطلاعات کلیه پرسنل'!P242="فوق دیپلم",0.3,IF('5-اطلاعات کلیه پرسنل'!P242="",0,0.1)))))</f>
        <v>0</v>
      </c>
      <c r="AI242" s="81">
        <f>IF('5-اطلاعات کلیه پرسنل'!L242="دارد",'5-اطلاعات کلیه پرسنل'!M242/12,'5-اطلاعات کلیه پرسنل'!N242/2000)</f>
        <v>0</v>
      </c>
      <c r="AJ242" s="80">
        <f t="shared" si="51"/>
        <v>0</v>
      </c>
    </row>
    <row r="243" spans="29:36" x14ac:dyDescent="0.45">
      <c r="AC243" s="34">
        <f>IF('6-اطلاعات کلیه محصولات - خدمات'!C243="دارد",'6-اطلاعات کلیه محصولات - خدمات'!Q243,0)</f>
        <v>0</v>
      </c>
      <c r="AD243" s="34">
        <f>1403-'5-اطلاعات کلیه پرسنل'!E243:E1240</f>
        <v>1403</v>
      </c>
      <c r="AF243" s="55">
        <f>IF('5-اطلاعات کلیه پرسنل'!H243=option!$C$15,IF('5-اطلاعات کلیه پرسنل'!L243="دارد",'5-اطلاعات کلیه پرسنل'!M243/12*'5-اطلاعات کلیه پرسنل'!I243,'5-اطلاعات کلیه پرسنل'!N243/2000*'5-اطلاعات کلیه پرسنل'!I243),0)+IF('5-اطلاعات کلیه پرسنل'!J243=option!$C$15,IF('5-اطلاعات کلیه پرسنل'!L243="دارد",'5-اطلاعات کلیه پرسنل'!M243/12*'5-اطلاعات کلیه پرسنل'!K243,'5-اطلاعات کلیه پرسنل'!N243/2000*'5-اطلاعات کلیه پرسنل'!K243),0)</f>
        <v>0</v>
      </c>
      <c r="AG243" s="55">
        <f>IF('5-اطلاعات کلیه پرسنل'!H243=option!$C$11,IF('5-اطلاعات کلیه پرسنل'!L243="دارد",'5-اطلاعات کلیه پرسنل'!M243*'5-اطلاعات کلیه پرسنل'!I243/12*40,'5-اطلاعات کلیه پرسنل'!I243*'5-اطلاعات کلیه پرسنل'!N243/52),0)+IF('5-اطلاعات کلیه پرسنل'!J243=option!$C$11,IF('5-اطلاعات کلیه پرسنل'!L243="دارد",'5-اطلاعات کلیه پرسنل'!M243*'5-اطلاعات کلیه پرسنل'!K243/12*40,'5-اطلاعات کلیه پرسنل'!K243*'5-اطلاعات کلیه پرسنل'!N243/52),0)</f>
        <v>0</v>
      </c>
      <c r="AH243" s="33">
        <f>IF('5-اطلاعات کلیه پرسنل'!P243="دکتری",1,IF('5-اطلاعات کلیه پرسنل'!P243="فوق لیسانس",0.8,IF('5-اطلاعات کلیه پرسنل'!P243="لیسانس",0.6,IF('5-اطلاعات کلیه پرسنل'!P243="فوق دیپلم",0.3,IF('5-اطلاعات کلیه پرسنل'!P243="",0,0.1)))))</f>
        <v>0</v>
      </c>
      <c r="AI243" s="81">
        <f>IF('5-اطلاعات کلیه پرسنل'!L243="دارد",'5-اطلاعات کلیه پرسنل'!M243/12,'5-اطلاعات کلیه پرسنل'!N243/2000)</f>
        <v>0</v>
      </c>
      <c r="AJ243" s="80">
        <f t="shared" si="51"/>
        <v>0</v>
      </c>
    </row>
    <row r="244" spans="29:36" x14ac:dyDescent="0.45">
      <c r="AC244" s="34">
        <f>IF('6-اطلاعات کلیه محصولات - خدمات'!C244="دارد",'6-اطلاعات کلیه محصولات - خدمات'!Q244,0)</f>
        <v>0</v>
      </c>
      <c r="AD244" s="34">
        <f>1403-'5-اطلاعات کلیه پرسنل'!E244:E1241</f>
        <v>1403</v>
      </c>
      <c r="AF244" s="55">
        <f>IF('5-اطلاعات کلیه پرسنل'!H244=option!$C$15,IF('5-اطلاعات کلیه پرسنل'!L244="دارد",'5-اطلاعات کلیه پرسنل'!M244/12*'5-اطلاعات کلیه پرسنل'!I244,'5-اطلاعات کلیه پرسنل'!N244/2000*'5-اطلاعات کلیه پرسنل'!I244),0)+IF('5-اطلاعات کلیه پرسنل'!J244=option!$C$15,IF('5-اطلاعات کلیه پرسنل'!L244="دارد",'5-اطلاعات کلیه پرسنل'!M244/12*'5-اطلاعات کلیه پرسنل'!K244,'5-اطلاعات کلیه پرسنل'!N244/2000*'5-اطلاعات کلیه پرسنل'!K244),0)</f>
        <v>0</v>
      </c>
      <c r="AG244" s="55">
        <f>IF('5-اطلاعات کلیه پرسنل'!H244=option!$C$11,IF('5-اطلاعات کلیه پرسنل'!L244="دارد",'5-اطلاعات کلیه پرسنل'!M244*'5-اطلاعات کلیه پرسنل'!I244/12*40,'5-اطلاعات کلیه پرسنل'!I244*'5-اطلاعات کلیه پرسنل'!N244/52),0)+IF('5-اطلاعات کلیه پرسنل'!J244=option!$C$11,IF('5-اطلاعات کلیه پرسنل'!L244="دارد",'5-اطلاعات کلیه پرسنل'!M244*'5-اطلاعات کلیه پرسنل'!K244/12*40,'5-اطلاعات کلیه پرسنل'!K244*'5-اطلاعات کلیه پرسنل'!N244/52),0)</f>
        <v>0</v>
      </c>
      <c r="AH244" s="33">
        <f>IF('5-اطلاعات کلیه پرسنل'!P244="دکتری",1,IF('5-اطلاعات کلیه پرسنل'!P244="فوق لیسانس",0.8,IF('5-اطلاعات کلیه پرسنل'!P244="لیسانس",0.6,IF('5-اطلاعات کلیه پرسنل'!P244="فوق دیپلم",0.3,IF('5-اطلاعات کلیه پرسنل'!P244="",0,0.1)))))</f>
        <v>0</v>
      </c>
      <c r="AI244" s="81">
        <f>IF('5-اطلاعات کلیه پرسنل'!L244="دارد",'5-اطلاعات کلیه پرسنل'!M244/12,'5-اطلاعات کلیه پرسنل'!N244/2000)</f>
        <v>0</v>
      </c>
      <c r="AJ244" s="80">
        <f t="shared" si="51"/>
        <v>0</v>
      </c>
    </row>
    <row r="245" spans="29:36" x14ac:dyDescent="0.45">
      <c r="AC245" s="34">
        <f>IF('6-اطلاعات کلیه محصولات - خدمات'!C245="دارد",'6-اطلاعات کلیه محصولات - خدمات'!Q245,0)</f>
        <v>0</v>
      </c>
      <c r="AD245" s="34">
        <f>1403-'5-اطلاعات کلیه پرسنل'!E245:E1242</f>
        <v>1403</v>
      </c>
      <c r="AF245" s="55">
        <f>IF('5-اطلاعات کلیه پرسنل'!H245=option!$C$15,IF('5-اطلاعات کلیه پرسنل'!L245="دارد",'5-اطلاعات کلیه پرسنل'!M245/12*'5-اطلاعات کلیه پرسنل'!I245,'5-اطلاعات کلیه پرسنل'!N245/2000*'5-اطلاعات کلیه پرسنل'!I245),0)+IF('5-اطلاعات کلیه پرسنل'!J245=option!$C$15,IF('5-اطلاعات کلیه پرسنل'!L245="دارد",'5-اطلاعات کلیه پرسنل'!M245/12*'5-اطلاعات کلیه پرسنل'!K245,'5-اطلاعات کلیه پرسنل'!N245/2000*'5-اطلاعات کلیه پرسنل'!K245),0)</f>
        <v>0</v>
      </c>
      <c r="AG245" s="55">
        <f>IF('5-اطلاعات کلیه پرسنل'!H245=option!$C$11,IF('5-اطلاعات کلیه پرسنل'!L245="دارد",'5-اطلاعات کلیه پرسنل'!M245*'5-اطلاعات کلیه پرسنل'!I245/12*40,'5-اطلاعات کلیه پرسنل'!I245*'5-اطلاعات کلیه پرسنل'!N245/52),0)+IF('5-اطلاعات کلیه پرسنل'!J245=option!$C$11,IF('5-اطلاعات کلیه پرسنل'!L245="دارد",'5-اطلاعات کلیه پرسنل'!M245*'5-اطلاعات کلیه پرسنل'!K245/12*40,'5-اطلاعات کلیه پرسنل'!K245*'5-اطلاعات کلیه پرسنل'!N245/52),0)</f>
        <v>0</v>
      </c>
      <c r="AH245" s="33">
        <f>IF('5-اطلاعات کلیه پرسنل'!P245="دکتری",1,IF('5-اطلاعات کلیه پرسنل'!P245="فوق لیسانس",0.8,IF('5-اطلاعات کلیه پرسنل'!P245="لیسانس",0.6,IF('5-اطلاعات کلیه پرسنل'!P245="فوق دیپلم",0.3,IF('5-اطلاعات کلیه پرسنل'!P245="",0,0.1)))))</f>
        <v>0</v>
      </c>
      <c r="AI245" s="81">
        <f>IF('5-اطلاعات کلیه پرسنل'!L245="دارد",'5-اطلاعات کلیه پرسنل'!M245/12,'5-اطلاعات کلیه پرسنل'!N245/2000)</f>
        <v>0</v>
      </c>
      <c r="AJ245" s="80">
        <f t="shared" si="51"/>
        <v>0</v>
      </c>
    </row>
    <row r="246" spans="29:36" x14ac:dyDescent="0.45">
      <c r="AC246" s="34">
        <f>IF('6-اطلاعات کلیه محصولات - خدمات'!C246="دارد",'6-اطلاعات کلیه محصولات - خدمات'!Q246,0)</f>
        <v>0</v>
      </c>
      <c r="AD246" s="34">
        <f>1403-'5-اطلاعات کلیه پرسنل'!E246:E1243</f>
        <v>1403</v>
      </c>
      <c r="AF246" s="55">
        <f>IF('5-اطلاعات کلیه پرسنل'!H246=option!$C$15,IF('5-اطلاعات کلیه پرسنل'!L246="دارد",'5-اطلاعات کلیه پرسنل'!M246/12*'5-اطلاعات کلیه پرسنل'!I246,'5-اطلاعات کلیه پرسنل'!N246/2000*'5-اطلاعات کلیه پرسنل'!I246),0)+IF('5-اطلاعات کلیه پرسنل'!J246=option!$C$15,IF('5-اطلاعات کلیه پرسنل'!L246="دارد",'5-اطلاعات کلیه پرسنل'!M246/12*'5-اطلاعات کلیه پرسنل'!K246,'5-اطلاعات کلیه پرسنل'!N246/2000*'5-اطلاعات کلیه پرسنل'!K246),0)</f>
        <v>0</v>
      </c>
      <c r="AG246" s="55">
        <f>IF('5-اطلاعات کلیه پرسنل'!H246=option!$C$11,IF('5-اطلاعات کلیه پرسنل'!L246="دارد",'5-اطلاعات کلیه پرسنل'!M246*'5-اطلاعات کلیه پرسنل'!I246/12*40,'5-اطلاعات کلیه پرسنل'!I246*'5-اطلاعات کلیه پرسنل'!N246/52),0)+IF('5-اطلاعات کلیه پرسنل'!J246=option!$C$11,IF('5-اطلاعات کلیه پرسنل'!L246="دارد",'5-اطلاعات کلیه پرسنل'!M246*'5-اطلاعات کلیه پرسنل'!K246/12*40,'5-اطلاعات کلیه پرسنل'!K246*'5-اطلاعات کلیه پرسنل'!N246/52),0)</f>
        <v>0</v>
      </c>
      <c r="AH246" s="33">
        <f>IF('5-اطلاعات کلیه پرسنل'!P246="دکتری",1,IF('5-اطلاعات کلیه پرسنل'!P246="فوق لیسانس",0.8,IF('5-اطلاعات کلیه پرسنل'!P246="لیسانس",0.6,IF('5-اطلاعات کلیه پرسنل'!P246="فوق دیپلم",0.3,IF('5-اطلاعات کلیه پرسنل'!P246="",0,0.1)))))</f>
        <v>0</v>
      </c>
      <c r="AI246" s="81">
        <f>IF('5-اطلاعات کلیه پرسنل'!L246="دارد",'5-اطلاعات کلیه پرسنل'!M246/12,'5-اطلاعات کلیه پرسنل'!N246/2000)</f>
        <v>0</v>
      </c>
      <c r="AJ246" s="80">
        <f t="shared" si="51"/>
        <v>0</v>
      </c>
    </row>
    <row r="247" spans="29:36" x14ac:dyDescent="0.45">
      <c r="AC247" s="34">
        <f>IF('6-اطلاعات کلیه محصولات - خدمات'!C247="دارد",'6-اطلاعات کلیه محصولات - خدمات'!Q247,0)</f>
        <v>0</v>
      </c>
      <c r="AD247" s="34">
        <f>1403-'5-اطلاعات کلیه پرسنل'!E247:E1244</f>
        <v>1403</v>
      </c>
      <c r="AF247" s="55">
        <f>IF('5-اطلاعات کلیه پرسنل'!H247=option!$C$15,IF('5-اطلاعات کلیه پرسنل'!L247="دارد",'5-اطلاعات کلیه پرسنل'!M247/12*'5-اطلاعات کلیه پرسنل'!I247,'5-اطلاعات کلیه پرسنل'!N247/2000*'5-اطلاعات کلیه پرسنل'!I247),0)+IF('5-اطلاعات کلیه پرسنل'!J247=option!$C$15,IF('5-اطلاعات کلیه پرسنل'!L247="دارد",'5-اطلاعات کلیه پرسنل'!M247/12*'5-اطلاعات کلیه پرسنل'!K247,'5-اطلاعات کلیه پرسنل'!N247/2000*'5-اطلاعات کلیه پرسنل'!K247),0)</f>
        <v>0</v>
      </c>
      <c r="AG247" s="55">
        <f>IF('5-اطلاعات کلیه پرسنل'!H247=option!$C$11,IF('5-اطلاعات کلیه پرسنل'!L247="دارد",'5-اطلاعات کلیه پرسنل'!M247*'5-اطلاعات کلیه پرسنل'!I247/12*40,'5-اطلاعات کلیه پرسنل'!I247*'5-اطلاعات کلیه پرسنل'!N247/52),0)+IF('5-اطلاعات کلیه پرسنل'!J247=option!$C$11,IF('5-اطلاعات کلیه پرسنل'!L247="دارد",'5-اطلاعات کلیه پرسنل'!M247*'5-اطلاعات کلیه پرسنل'!K247/12*40,'5-اطلاعات کلیه پرسنل'!K247*'5-اطلاعات کلیه پرسنل'!N247/52),0)</f>
        <v>0</v>
      </c>
      <c r="AH247" s="33">
        <f>IF('5-اطلاعات کلیه پرسنل'!P247="دکتری",1,IF('5-اطلاعات کلیه پرسنل'!P247="فوق لیسانس",0.8,IF('5-اطلاعات کلیه پرسنل'!P247="لیسانس",0.6,IF('5-اطلاعات کلیه پرسنل'!P247="فوق دیپلم",0.3,IF('5-اطلاعات کلیه پرسنل'!P247="",0,0.1)))))</f>
        <v>0</v>
      </c>
      <c r="AI247" s="81">
        <f>IF('5-اطلاعات کلیه پرسنل'!L247="دارد",'5-اطلاعات کلیه پرسنل'!M247/12,'5-اطلاعات کلیه پرسنل'!N247/2000)</f>
        <v>0</v>
      </c>
      <c r="AJ247" s="80">
        <f t="shared" si="51"/>
        <v>0</v>
      </c>
    </row>
    <row r="248" spans="29:36" x14ac:dyDescent="0.45">
      <c r="AC248" s="34">
        <f>IF('6-اطلاعات کلیه محصولات - خدمات'!C248="دارد",'6-اطلاعات کلیه محصولات - خدمات'!Q248,0)</f>
        <v>0</v>
      </c>
      <c r="AD248" s="34">
        <f>1403-'5-اطلاعات کلیه پرسنل'!E248:E1245</f>
        <v>1403</v>
      </c>
      <c r="AF248" s="55">
        <f>IF('5-اطلاعات کلیه پرسنل'!H248=option!$C$15,IF('5-اطلاعات کلیه پرسنل'!L248="دارد",'5-اطلاعات کلیه پرسنل'!M248/12*'5-اطلاعات کلیه پرسنل'!I248,'5-اطلاعات کلیه پرسنل'!N248/2000*'5-اطلاعات کلیه پرسنل'!I248),0)+IF('5-اطلاعات کلیه پرسنل'!J248=option!$C$15,IF('5-اطلاعات کلیه پرسنل'!L248="دارد",'5-اطلاعات کلیه پرسنل'!M248/12*'5-اطلاعات کلیه پرسنل'!K248,'5-اطلاعات کلیه پرسنل'!N248/2000*'5-اطلاعات کلیه پرسنل'!K248),0)</f>
        <v>0</v>
      </c>
      <c r="AG248" s="55">
        <f>IF('5-اطلاعات کلیه پرسنل'!H248=option!$C$11,IF('5-اطلاعات کلیه پرسنل'!L248="دارد",'5-اطلاعات کلیه پرسنل'!M248*'5-اطلاعات کلیه پرسنل'!I248/12*40,'5-اطلاعات کلیه پرسنل'!I248*'5-اطلاعات کلیه پرسنل'!N248/52),0)+IF('5-اطلاعات کلیه پرسنل'!J248=option!$C$11,IF('5-اطلاعات کلیه پرسنل'!L248="دارد",'5-اطلاعات کلیه پرسنل'!M248*'5-اطلاعات کلیه پرسنل'!K248/12*40,'5-اطلاعات کلیه پرسنل'!K248*'5-اطلاعات کلیه پرسنل'!N248/52),0)</f>
        <v>0</v>
      </c>
      <c r="AH248" s="33">
        <f>IF('5-اطلاعات کلیه پرسنل'!P248="دکتری",1,IF('5-اطلاعات کلیه پرسنل'!P248="فوق لیسانس",0.8,IF('5-اطلاعات کلیه پرسنل'!P248="لیسانس",0.6,IF('5-اطلاعات کلیه پرسنل'!P248="فوق دیپلم",0.3,IF('5-اطلاعات کلیه پرسنل'!P248="",0,0.1)))))</f>
        <v>0</v>
      </c>
      <c r="AI248" s="81">
        <f>IF('5-اطلاعات کلیه پرسنل'!L248="دارد",'5-اطلاعات کلیه پرسنل'!M248/12,'5-اطلاعات کلیه پرسنل'!N248/2000)</f>
        <v>0</v>
      </c>
      <c r="AJ248" s="80">
        <f t="shared" si="51"/>
        <v>0</v>
      </c>
    </row>
    <row r="249" spans="29:36" x14ac:dyDescent="0.45">
      <c r="AC249" s="34">
        <f>IF('6-اطلاعات کلیه محصولات - خدمات'!C249="دارد",'6-اطلاعات کلیه محصولات - خدمات'!Q249,0)</f>
        <v>0</v>
      </c>
      <c r="AD249" s="34">
        <f>1403-'5-اطلاعات کلیه پرسنل'!E249:E1246</f>
        <v>1403</v>
      </c>
      <c r="AF249" s="55">
        <f>IF('5-اطلاعات کلیه پرسنل'!H249=option!$C$15,IF('5-اطلاعات کلیه پرسنل'!L249="دارد",'5-اطلاعات کلیه پرسنل'!M249/12*'5-اطلاعات کلیه پرسنل'!I249,'5-اطلاعات کلیه پرسنل'!N249/2000*'5-اطلاعات کلیه پرسنل'!I249),0)+IF('5-اطلاعات کلیه پرسنل'!J249=option!$C$15,IF('5-اطلاعات کلیه پرسنل'!L249="دارد",'5-اطلاعات کلیه پرسنل'!M249/12*'5-اطلاعات کلیه پرسنل'!K249,'5-اطلاعات کلیه پرسنل'!N249/2000*'5-اطلاعات کلیه پرسنل'!K249),0)</f>
        <v>0</v>
      </c>
      <c r="AG249" s="55">
        <f>IF('5-اطلاعات کلیه پرسنل'!H249=option!$C$11,IF('5-اطلاعات کلیه پرسنل'!L249="دارد",'5-اطلاعات کلیه پرسنل'!M249*'5-اطلاعات کلیه پرسنل'!I249/12*40,'5-اطلاعات کلیه پرسنل'!I249*'5-اطلاعات کلیه پرسنل'!N249/52),0)+IF('5-اطلاعات کلیه پرسنل'!J249=option!$C$11,IF('5-اطلاعات کلیه پرسنل'!L249="دارد",'5-اطلاعات کلیه پرسنل'!M249*'5-اطلاعات کلیه پرسنل'!K249/12*40,'5-اطلاعات کلیه پرسنل'!K249*'5-اطلاعات کلیه پرسنل'!N249/52),0)</f>
        <v>0</v>
      </c>
      <c r="AH249" s="33">
        <f>IF('5-اطلاعات کلیه پرسنل'!P249="دکتری",1,IF('5-اطلاعات کلیه پرسنل'!P249="فوق لیسانس",0.8,IF('5-اطلاعات کلیه پرسنل'!P249="لیسانس",0.6,IF('5-اطلاعات کلیه پرسنل'!P249="فوق دیپلم",0.3,IF('5-اطلاعات کلیه پرسنل'!P249="",0,0.1)))))</f>
        <v>0</v>
      </c>
      <c r="AI249" s="81">
        <f>IF('5-اطلاعات کلیه پرسنل'!L249="دارد",'5-اطلاعات کلیه پرسنل'!M249/12,'5-اطلاعات کلیه پرسنل'!N249/2000)</f>
        <v>0</v>
      </c>
      <c r="AJ249" s="80">
        <f t="shared" si="51"/>
        <v>0</v>
      </c>
    </row>
    <row r="250" spans="29:36" x14ac:dyDescent="0.45">
      <c r="AC250" s="34">
        <f>IF('6-اطلاعات کلیه محصولات - خدمات'!C250="دارد",'6-اطلاعات کلیه محصولات - خدمات'!Q250,0)</f>
        <v>0</v>
      </c>
      <c r="AD250" s="34">
        <f>1403-'5-اطلاعات کلیه پرسنل'!E250:E1247</f>
        <v>1403</v>
      </c>
      <c r="AF250" s="55">
        <f>IF('5-اطلاعات کلیه پرسنل'!H250=option!$C$15,IF('5-اطلاعات کلیه پرسنل'!L250="دارد",'5-اطلاعات کلیه پرسنل'!M250/12*'5-اطلاعات کلیه پرسنل'!I250,'5-اطلاعات کلیه پرسنل'!N250/2000*'5-اطلاعات کلیه پرسنل'!I250),0)+IF('5-اطلاعات کلیه پرسنل'!J250=option!$C$15,IF('5-اطلاعات کلیه پرسنل'!L250="دارد",'5-اطلاعات کلیه پرسنل'!M250/12*'5-اطلاعات کلیه پرسنل'!K250,'5-اطلاعات کلیه پرسنل'!N250/2000*'5-اطلاعات کلیه پرسنل'!K250),0)</f>
        <v>0</v>
      </c>
      <c r="AG250" s="55">
        <f>IF('5-اطلاعات کلیه پرسنل'!H250=option!$C$11,IF('5-اطلاعات کلیه پرسنل'!L250="دارد",'5-اطلاعات کلیه پرسنل'!M250*'5-اطلاعات کلیه پرسنل'!I250/12*40,'5-اطلاعات کلیه پرسنل'!I250*'5-اطلاعات کلیه پرسنل'!N250/52),0)+IF('5-اطلاعات کلیه پرسنل'!J250=option!$C$11,IF('5-اطلاعات کلیه پرسنل'!L250="دارد",'5-اطلاعات کلیه پرسنل'!M250*'5-اطلاعات کلیه پرسنل'!K250/12*40,'5-اطلاعات کلیه پرسنل'!K250*'5-اطلاعات کلیه پرسنل'!N250/52),0)</f>
        <v>0</v>
      </c>
      <c r="AH250" s="33">
        <f>IF('5-اطلاعات کلیه پرسنل'!P250="دکتری",1,IF('5-اطلاعات کلیه پرسنل'!P250="فوق لیسانس",0.8,IF('5-اطلاعات کلیه پرسنل'!P250="لیسانس",0.6,IF('5-اطلاعات کلیه پرسنل'!P250="فوق دیپلم",0.3,IF('5-اطلاعات کلیه پرسنل'!P250="",0,0.1)))))</f>
        <v>0</v>
      </c>
      <c r="AI250" s="81">
        <f>IF('5-اطلاعات کلیه پرسنل'!L250="دارد",'5-اطلاعات کلیه پرسنل'!M250/12,'5-اطلاعات کلیه پرسنل'!N250/2000)</f>
        <v>0</v>
      </c>
      <c r="AJ250" s="80">
        <f t="shared" si="51"/>
        <v>0</v>
      </c>
    </row>
    <row r="251" spans="29:36" x14ac:dyDescent="0.45">
      <c r="AC251" s="34">
        <f>IF('6-اطلاعات کلیه محصولات - خدمات'!C251="دارد",'6-اطلاعات کلیه محصولات - خدمات'!Q251,0)</f>
        <v>0</v>
      </c>
      <c r="AD251" s="34">
        <f>1403-'5-اطلاعات کلیه پرسنل'!E251:E1248</f>
        <v>1403</v>
      </c>
      <c r="AF251" s="55">
        <f>IF('5-اطلاعات کلیه پرسنل'!H251=option!$C$15,IF('5-اطلاعات کلیه پرسنل'!L251="دارد",'5-اطلاعات کلیه پرسنل'!M251/12*'5-اطلاعات کلیه پرسنل'!I251,'5-اطلاعات کلیه پرسنل'!N251/2000*'5-اطلاعات کلیه پرسنل'!I251),0)+IF('5-اطلاعات کلیه پرسنل'!J251=option!$C$15,IF('5-اطلاعات کلیه پرسنل'!L251="دارد",'5-اطلاعات کلیه پرسنل'!M251/12*'5-اطلاعات کلیه پرسنل'!K251,'5-اطلاعات کلیه پرسنل'!N251/2000*'5-اطلاعات کلیه پرسنل'!K251),0)</f>
        <v>0</v>
      </c>
      <c r="AG251" s="55">
        <f>IF('5-اطلاعات کلیه پرسنل'!H251=option!$C$11,IF('5-اطلاعات کلیه پرسنل'!L251="دارد",'5-اطلاعات کلیه پرسنل'!M251*'5-اطلاعات کلیه پرسنل'!I251/12*40,'5-اطلاعات کلیه پرسنل'!I251*'5-اطلاعات کلیه پرسنل'!N251/52),0)+IF('5-اطلاعات کلیه پرسنل'!J251=option!$C$11,IF('5-اطلاعات کلیه پرسنل'!L251="دارد",'5-اطلاعات کلیه پرسنل'!M251*'5-اطلاعات کلیه پرسنل'!K251/12*40,'5-اطلاعات کلیه پرسنل'!K251*'5-اطلاعات کلیه پرسنل'!N251/52),0)</f>
        <v>0</v>
      </c>
      <c r="AH251" s="33">
        <f>IF('5-اطلاعات کلیه پرسنل'!P251="دکتری",1,IF('5-اطلاعات کلیه پرسنل'!P251="فوق لیسانس",0.8,IF('5-اطلاعات کلیه پرسنل'!P251="لیسانس",0.6,IF('5-اطلاعات کلیه پرسنل'!P251="فوق دیپلم",0.3,IF('5-اطلاعات کلیه پرسنل'!P251="",0,0.1)))))</f>
        <v>0</v>
      </c>
      <c r="AI251" s="81">
        <f>IF('5-اطلاعات کلیه پرسنل'!L251="دارد",'5-اطلاعات کلیه پرسنل'!M251/12,'5-اطلاعات کلیه پرسنل'!N251/2000)</f>
        <v>0</v>
      </c>
      <c r="AJ251" s="80">
        <f t="shared" si="51"/>
        <v>0</v>
      </c>
    </row>
    <row r="252" spans="29:36" x14ac:dyDescent="0.45">
      <c r="AC252" s="34">
        <f>IF('6-اطلاعات کلیه محصولات - خدمات'!C252="دارد",'6-اطلاعات کلیه محصولات - خدمات'!Q252,0)</f>
        <v>0</v>
      </c>
      <c r="AD252" s="34">
        <f>1403-'5-اطلاعات کلیه پرسنل'!E252:E1249</f>
        <v>1403</v>
      </c>
      <c r="AF252" s="55">
        <f>IF('5-اطلاعات کلیه پرسنل'!H252=option!$C$15,IF('5-اطلاعات کلیه پرسنل'!L252="دارد",'5-اطلاعات کلیه پرسنل'!M252/12*'5-اطلاعات کلیه پرسنل'!I252,'5-اطلاعات کلیه پرسنل'!N252/2000*'5-اطلاعات کلیه پرسنل'!I252),0)+IF('5-اطلاعات کلیه پرسنل'!J252=option!$C$15,IF('5-اطلاعات کلیه پرسنل'!L252="دارد",'5-اطلاعات کلیه پرسنل'!M252/12*'5-اطلاعات کلیه پرسنل'!K252,'5-اطلاعات کلیه پرسنل'!N252/2000*'5-اطلاعات کلیه پرسنل'!K252),0)</f>
        <v>0</v>
      </c>
      <c r="AG252" s="55">
        <f>IF('5-اطلاعات کلیه پرسنل'!H252=option!$C$11,IF('5-اطلاعات کلیه پرسنل'!L252="دارد",'5-اطلاعات کلیه پرسنل'!M252*'5-اطلاعات کلیه پرسنل'!I252/12*40,'5-اطلاعات کلیه پرسنل'!I252*'5-اطلاعات کلیه پرسنل'!N252/52),0)+IF('5-اطلاعات کلیه پرسنل'!J252=option!$C$11,IF('5-اطلاعات کلیه پرسنل'!L252="دارد",'5-اطلاعات کلیه پرسنل'!M252*'5-اطلاعات کلیه پرسنل'!K252/12*40,'5-اطلاعات کلیه پرسنل'!K252*'5-اطلاعات کلیه پرسنل'!N252/52),0)</f>
        <v>0</v>
      </c>
      <c r="AH252" s="33">
        <f>IF('5-اطلاعات کلیه پرسنل'!P252="دکتری",1,IF('5-اطلاعات کلیه پرسنل'!P252="فوق لیسانس",0.8,IF('5-اطلاعات کلیه پرسنل'!P252="لیسانس",0.6,IF('5-اطلاعات کلیه پرسنل'!P252="فوق دیپلم",0.3,IF('5-اطلاعات کلیه پرسنل'!P252="",0,0.1)))))</f>
        <v>0</v>
      </c>
      <c r="AI252" s="81">
        <f>IF('5-اطلاعات کلیه پرسنل'!L252="دارد",'5-اطلاعات کلیه پرسنل'!M252/12,'5-اطلاعات کلیه پرسنل'!N252/2000)</f>
        <v>0</v>
      </c>
      <c r="AJ252" s="80">
        <f t="shared" si="51"/>
        <v>0</v>
      </c>
    </row>
    <row r="253" spans="29:36" x14ac:dyDescent="0.45">
      <c r="AC253" s="34">
        <f>IF('6-اطلاعات کلیه محصولات - خدمات'!C253="دارد",'6-اطلاعات کلیه محصولات - خدمات'!Q253,0)</f>
        <v>0</v>
      </c>
      <c r="AD253" s="34">
        <f>1403-'5-اطلاعات کلیه پرسنل'!E253:E1250</f>
        <v>1403</v>
      </c>
      <c r="AF253" s="55">
        <f>IF('5-اطلاعات کلیه پرسنل'!H253=option!$C$15,IF('5-اطلاعات کلیه پرسنل'!L253="دارد",'5-اطلاعات کلیه پرسنل'!M253/12*'5-اطلاعات کلیه پرسنل'!I253,'5-اطلاعات کلیه پرسنل'!N253/2000*'5-اطلاعات کلیه پرسنل'!I253),0)+IF('5-اطلاعات کلیه پرسنل'!J253=option!$C$15,IF('5-اطلاعات کلیه پرسنل'!L253="دارد",'5-اطلاعات کلیه پرسنل'!M253/12*'5-اطلاعات کلیه پرسنل'!K253,'5-اطلاعات کلیه پرسنل'!N253/2000*'5-اطلاعات کلیه پرسنل'!K253),0)</f>
        <v>0</v>
      </c>
      <c r="AG253" s="55">
        <f>IF('5-اطلاعات کلیه پرسنل'!H253=option!$C$11,IF('5-اطلاعات کلیه پرسنل'!L253="دارد",'5-اطلاعات کلیه پرسنل'!M253*'5-اطلاعات کلیه پرسنل'!I253/12*40,'5-اطلاعات کلیه پرسنل'!I253*'5-اطلاعات کلیه پرسنل'!N253/52),0)+IF('5-اطلاعات کلیه پرسنل'!J253=option!$C$11,IF('5-اطلاعات کلیه پرسنل'!L253="دارد",'5-اطلاعات کلیه پرسنل'!M253*'5-اطلاعات کلیه پرسنل'!K253/12*40,'5-اطلاعات کلیه پرسنل'!K253*'5-اطلاعات کلیه پرسنل'!N253/52),0)</f>
        <v>0</v>
      </c>
      <c r="AH253" s="33">
        <f>IF('5-اطلاعات کلیه پرسنل'!P253="دکتری",1,IF('5-اطلاعات کلیه پرسنل'!P253="فوق لیسانس",0.8,IF('5-اطلاعات کلیه پرسنل'!P253="لیسانس",0.6,IF('5-اطلاعات کلیه پرسنل'!P253="فوق دیپلم",0.3,IF('5-اطلاعات کلیه پرسنل'!P253="",0,0.1)))))</f>
        <v>0</v>
      </c>
      <c r="AI253" s="81">
        <f>IF('5-اطلاعات کلیه پرسنل'!L253="دارد",'5-اطلاعات کلیه پرسنل'!M253/12,'5-اطلاعات کلیه پرسنل'!N253/2000)</f>
        <v>0</v>
      </c>
      <c r="AJ253" s="80">
        <f t="shared" si="51"/>
        <v>0</v>
      </c>
    </row>
    <row r="254" spans="29:36" x14ac:dyDescent="0.45">
      <c r="AC254" s="34">
        <f>IF('6-اطلاعات کلیه محصولات - خدمات'!C254="دارد",'6-اطلاعات کلیه محصولات - خدمات'!Q254,0)</f>
        <v>0</v>
      </c>
      <c r="AD254" s="34">
        <f>1403-'5-اطلاعات کلیه پرسنل'!E254:E1251</f>
        <v>1403</v>
      </c>
      <c r="AF254" s="55">
        <f>IF('5-اطلاعات کلیه پرسنل'!H254=option!$C$15,IF('5-اطلاعات کلیه پرسنل'!L254="دارد",'5-اطلاعات کلیه پرسنل'!M254/12*'5-اطلاعات کلیه پرسنل'!I254,'5-اطلاعات کلیه پرسنل'!N254/2000*'5-اطلاعات کلیه پرسنل'!I254),0)+IF('5-اطلاعات کلیه پرسنل'!J254=option!$C$15,IF('5-اطلاعات کلیه پرسنل'!L254="دارد",'5-اطلاعات کلیه پرسنل'!M254/12*'5-اطلاعات کلیه پرسنل'!K254,'5-اطلاعات کلیه پرسنل'!N254/2000*'5-اطلاعات کلیه پرسنل'!K254),0)</f>
        <v>0</v>
      </c>
      <c r="AG254" s="55">
        <f>IF('5-اطلاعات کلیه پرسنل'!H254=option!$C$11,IF('5-اطلاعات کلیه پرسنل'!L254="دارد",'5-اطلاعات کلیه پرسنل'!M254*'5-اطلاعات کلیه پرسنل'!I254/12*40,'5-اطلاعات کلیه پرسنل'!I254*'5-اطلاعات کلیه پرسنل'!N254/52),0)+IF('5-اطلاعات کلیه پرسنل'!J254=option!$C$11,IF('5-اطلاعات کلیه پرسنل'!L254="دارد",'5-اطلاعات کلیه پرسنل'!M254*'5-اطلاعات کلیه پرسنل'!K254/12*40,'5-اطلاعات کلیه پرسنل'!K254*'5-اطلاعات کلیه پرسنل'!N254/52),0)</f>
        <v>0</v>
      </c>
      <c r="AH254" s="33">
        <f>IF('5-اطلاعات کلیه پرسنل'!P254="دکتری",1,IF('5-اطلاعات کلیه پرسنل'!P254="فوق لیسانس",0.8,IF('5-اطلاعات کلیه پرسنل'!P254="لیسانس",0.6,IF('5-اطلاعات کلیه پرسنل'!P254="فوق دیپلم",0.3,IF('5-اطلاعات کلیه پرسنل'!P254="",0,0.1)))))</f>
        <v>0</v>
      </c>
      <c r="AI254" s="81">
        <f>IF('5-اطلاعات کلیه پرسنل'!L254="دارد",'5-اطلاعات کلیه پرسنل'!M254/12,'5-اطلاعات کلیه پرسنل'!N254/2000)</f>
        <v>0</v>
      </c>
      <c r="AJ254" s="80">
        <f t="shared" si="51"/>
        <v>0</v>
      </c>
    </row>
    <row r="255" spans="29:36" x14ac:dyDescent="0.45">
      <c r="AC255" s="34">
        <f>IF('6-اطلاعات کلیه محصولات - خدمات'!C255="دارد",'6-اطلاعات کلیه محصولات - خدمات'!Q255,0)</f>
        <v>0</v>
      </c>
      <c r="AD255" s="34">
        <f>1403-'5-اطلاعات کلیه پرسنل'!E255:E1252</f>
        <v>1403</v>
      </c>
      <c r="AF255" s="55">
        <f>IF('5-اطلاعات کلیه پرسنل'!H255=option!$C$15,IF('5-اطلاعات کلیه پرسنل'!L255="دارد",'5-اطلاعات کلیه پرسنل'!M255/12*'5-اطلاعات کلیه پرسنل'!I255,'5-اطلاعات کلیه پرسنل'!N255/2000*'5-اطلاعات کلیه پرسنل'!I255),0)+IF('5-اطلاعات کلیه پرسنل'!J255=option!$C$15,IF('5-اطلاعات کلیه پرسنل'!L255="دارد",'5-اطلاعات کلیه پرسنل'!M255/12*'5-اطلاعات کلیه پرسنل'!K255,'5-اطلاعات کلیه پرسنل'!N255/2000*'5-اطلاعات کلیه پرسنل'!K255),0)</f>
        <v>0</v>
      </c>
      <c r="AG255" s="55">
        <f>IF('5-اطلاعات کلیه پرسنل'!H255=option!$C$11,IF('5-اطلاعات کلیه پرسنل'!L255="دارد",'5-اطلاعات کلیه پرسنل'!M255*'5-اطلاعات کلیه پرسنل'!I255/12*40,'5-اطلاعات کلیه پرسنل'!I255*'5-اطلاعات کلیه پرسنل'!N255/52),0)+IF('5-اطلاعات کلیه پرسنل'!J255=option!$C$11,IF('5-اطلاعات کلیه پرسنل'!L255="دارد",'5-اطلاعات کلیه پرسنل'!M255*'5-اطلاعات کلیه پرسنل'!K255/12*40,'5-اطلاعات کلیه پرسنل'!K255*'5-اطلاعات کلیه پرسنل'!N255/52),0)</f>
        <v>0</v>
      </c>
      <c r="AH255" s="33">
        <f>IF('5-اطلاعات کلیه پرسنل'!P255="دکتری",1,IF('5-اطلاعات کلیه پرسنل'!P255="فوق لیسانس",0.8,IF('5-اطلاعات کلیه پرسنل'!P255="لیسانس",0.6,IF('5-اطلاعات کلیه پرسنل'!P255="فوق دیپلم",0.3,IF('5-اطلاعات کلیه پرسنل'!P255="",0,0.1)))))</f>
        <v>0</v>
      </c>
      <c r="AI255" s="81">
        <f>IF('5-اطلاعات کلیه پرسنل'!L255="دارد",'5-اطلاعات کلیه پرسنل'!M255/12,'5-اطلاعات کلیه پرسنل'!N255/2000)</f>
        <v>0</v>
      </c>
      <c r="AJ255" s="80">
        <f t="shared" si="51"/>
        <v>0</v>
      </c>
    </row>
    <row r="256" spans="29:36" x14ac:dyDescent="0.45">
      <c r="AC256" s="34">
        <f>IF('6-اطلاعات کلیه محصولات - خدمات'!C256="دارد",'6-اطلاعات کلیه محصولات - خدمات'!Q256,0)</f>
        <v>0</v>
      </c>
      <c r="AD256" s="34">
        <f>1403-'5-اطلاعات کلیه پرسنل'!E256:E1253</f>
        <v>1403</v>
      </c>
      <c r="AF256" s="55">
        <f>IF('5-اطلاعات کلیه پرسنل'!H256=option!$C$15,IF('5-اطلاعات کلیه پرسنل'!L256="دارد",'5-اطلاعات کلیه پرسنل'!M256/12*'5-اطلاعات کلیه پرسنل'!I256,'5-اطلاعات کلیه پرسنل'!N256/2000*'5-اطلاعات کلیه پرسنل'!I256),0)+IF('5-اطلاعات کلیه پرسنل'!J256=option!$C$15,IF('5-اطلاعات کلیه پرسنل'!L256="دارد",'5-اطلاعات کلیه پرسنل'!M256/12*'5-اطلاعات کلیه پرسنل'!K256,'5-اطلاعات کلیه پرسنل'!N256/2000*'5-اطلاعات کلیه پرسنل'!K256),0)</f>
        <v>0</v>
      </c>
      <c r="AG256" s="55">
        <f>IF('5-اطلاعات کلیه پرسنل'!H256=option!$C$11,IF('5-اطلاعات کلیه پرسنل'!L256="دارد",'5-اطلاعات کلیه پرسنل'!M256*'5-اطلاعات کلیه پرسنل'!I256/12*40,'5-اطلاعات کلیه پرسنل'!I256*'5-اطلاعات کلیه پرسنل'!N256/52),0)+IF('5-اطلاعات کلیه پرسنل'!J256=option!$C$11,IF('5-اطلاعات کلیه پرسنل'!L256="دارد",'5-اطلاعات کلیه پرسنل'!M256*'5-اطلاعات کلیه پرسنل'!K256/12*40,'5-اطلاعات کلیه پرسنل'!K256*'5-اطلاعات کلیه پرسنل'!N256/52),0)</f>
        <v>0</v>
      </c>
      <c r="AH256" s="33">
        <f>IF('5-اطلاعات کلیه پرسنل'!P256="دکتری",1,IF('5-اطلاعات کلیه پرسنل'!P256="فوق لیسانس",0.8,IF('5-اطلاعات کلیه پرسنل'!P256="لیسانس",0.6,IF('5-اطلاعات کلیه پرسنل'!P256="فوق دیپلم",0.3,IF('5-اطلاعات کلیه پرسنل'!P256="",0,0.1)))))</f>
        <v>0</v>
      </c>
      <c r="AI256" s="81">
        <f>IF('5-اطلاعات کلیه پرسنل'!L256="دارد",'5-اطلاعات کلیه پرسنل'!M256/12,'5-اطلاعات کلیه پرسنل'!N256/2000)</f>
        <v>0</v>
      </c>
      <c r="AJ256" s="80">
        <f t="shared" si="51"/>
        <v>0</v>
      </c>
    </row>
    <row r="257" spans="29:36" x14ac:dyDescent="0.45">
      <c r="AC257" s="34">
        <f>IF('6-اطلاعات کلیه محصولات - خدمات'!C257="دارد",'6-اطلاعات کلیه محصولات - خدمات'!Q257,0)</f>
        <v>0</v>
      </c>
      <c r="AD257" s="34">
        <f>1403-'5-اطلاعات کلیه پرسنل'!E257:E1254</f>
        <v>1403</v>
      </c>
      <c r="AF257" s="55">
        <f>IF('5-اطلاعات کلیه پرسنل'!H257=option!$C$15,IF('5-اطلاعات کلیه پرسنل'!L257="دارد",'5-اطلاعات کلیه پرسنل'!M257/12*'5-اطلاعات کلیه پرسنل'!I257,'5-اطلاعات کلیه پرسنل'!N257/2000*'5-اطلاعات کلیه پرسنل'!I257),0)+IF('5-اطلاعات کلیه پرسنل'!J257=option!$C$15,IF('5-اطلاعات کلیه پرسنل'!L257="دارد",'5-اطلاعات کلیه پرسنل'!M257/12*'5-اطلاعات کلیه پرسنل'!K257,'5-اطلاعات کلیه پرسنل'!N257/2000*'5-اطلاعات کلیه پرسنل'!K257),0)</f>
        <v>0</v>
      </c>
      <c r="AG257" s="55">
        <f>IF('5-اطلاعات کلیه پرسنل'!H257=option!$C$11,IF('5-اطلاعات کلیه پرسنل'!L257="دارد",'5-اطلاعات کلیه پرسنل'!M257*'5-اطلاعات کلیه پرسنل'!I257/12*40,'5-اطلاعات کلیه پرسنل'!I257*'5-اطلاعات کلیه پرسنل'!N257/52),0)+IF('5-اطلاعات کلیه پرسنل'!J257=option!$C$11,IF('5-اطلاعات کلیه پرسنل'!L257="دارد",'5-اطلاعات کلیه پرسنل'!M257*'5-اطلاعات کلیه پرسنل'!K257/12*40,'5-اطلاعات کلیه پرسنل'!K257*'5-اطلاعات کلیه پرسنل'!N257/52),0)</f>
        <v>0</v>
      </c>
      <c r="AH257" s="33">
        <f>IF('5-اطلاعات کلیه پرسنل'!P257="دکتری",1,IF('5-اطلاعات کلیه پرسنل'!P257="فوق لیسانس",0.8,IF('5-اطلاعات کلیه پرسنل'!P257="لیسانس",0.6,IF('5-اطلاعات کلیه پرسنل'!P257="فوق دیپلم",0.3,IF('5-اطلاعات کلیه پرسنل'!P257="",0,0.1)))))</f>
        <v>0</v>
      </c>
      <c r="AI257" s="81">
        <f>IF('5-اطلاعات کلیه پرسنل'!L257="دارد",'5-اطلاعات کلیه پرسنل'!M257/12,'5-اطلاعات کلیه پرسنل'!N257/2000)</f>
        <v>0</v>
      </c>
      <c r="AJ257" s="80">
        <f t="shared" si="51"/>
        <v>0</v>
      </c>
    </row>
    <row r="258" spans="29:36" x14ac:dyDescent="0.45">
      <c r="AC258" s="34">
        <f>IF('6-اطلاعات کلیه محصولات - خدمات'!C258="دارد",'6-اطلاعات کلیه محصولات - خدمات'!Q258,0)</f>
        <v>0</v>
      </c>
      <c r="AD258" s="34">
        <f>1403-'5-اطلاعات کلیه پرسنل'!E258:E1255</f>
        <v>1403</v>
      </c>
      <c r="AF258" s="55">
        <f>IF('5-اطلاعات کلیه پرسنل'!H258=option!$C$15,IF('5-اطلاعات کلیه پرسنل'!L258="دارد",'5-اطلاعات کلیه پرسنل'!M258/12*'5-اطلاعات کلیه پرسنل'!I258,'5-اطلاعات کلیه پرسنل'!N258/2000*'5-اطلاعات کلیه پرسنل'!I258),0)+IF('5-اطلاعات کلیه پرسنل'!J258=option!$C$15,IF('5-اطلاعات کلیه پرسنل'!L258="دارد",'5-اطلاعات کلیه پرسنل'!M258/12*'5-اطلاعات کلیه پرسنل'!K258,'5-اطلاعات کلیه پرسنل'!N258/2000*'5-اطلاعات کلیه پرسنل'!K258),0)</f>
        <v>0</v>
      </c>
      <c r="AG258" s="55">
        <f>IF('5-اطلاعات کلیه پرسنل'!H258=option!$C$11,IF('5-اطلاعات کلیه پرسنل'!L258="دارد",'5-اطلاعات کلیه پرسنل'!M258*'5-اطلاعات کلیه پرسنل'!I258/12*40,'5-اطلاعات کلیه پرسنل'!I258*'5-اطلاعات کلیه پرسنل'!N258/52),0)+IF('5-اطلاعات کلیه پرسنل'!J258=option!$C$11,IF('5-اطلاعات کلیه پرسنل'!L258="دارد",'5-اطلاعات کلیه پرسنل'!M258*'5-اطلاعات کلیه پرسنل'!K258/12*40,'5-اطلاعات کلیه پرسنل'!K258*'5-اطلاعات کلیه پرسنل'!N258/52),0)</f>
        <v>0</v>
      </c>
      <c r="AH258" s="33">
        <f>IF('5-اطلاعات کلیه پرسنل'!P258="دکتری",1,IF('5-اطلاعات کلیه پرسنل'!P258="فوق لیسانس",0.8,IF('5-اطلاعات کلیه پرسنل'!P258="لیسانس",0.6,IF('5-اطلاعات کلیه پرسنل'!P258="فوق دیپلم",0.3,IF('5-اطلاعات کلیه پرسنل'!P258="",0,0.1)))))</f>
        <v>0</v>
      </c>
      <c r="AI258" s="81">
        <f>IF('5-اطلاعات کلیه پرسنل'!L258="دارد",'5-اطلاعات کلیه پرسنل'!M258/12,'5-اطلاعات کلیه پرسنل'!N258/2000)</f>
        <v>0</v>
      </c>
      <c r="AJ258" s="80">
        <f t="shared" si="51"/>
        <v>0</v>
      </c>
    </row>
    <row r="259" spans="29:36" x14ac:dyDescent="0.45">
      <c r="AC259" s="34">
        <f>IF('6-اطلاعات کلیه محصولات - خدمات'!C259="دارد",'6-اطلاعات کلیه محصولات - خدمات'!Q259,0)</f>
        <v>0</v>
      </c>
      <c r="AD259" s="34">
        <f>1403-'5-اطلاعات کلیه پرسنل'!E259:E1256</f>
        <v>1403</v>
      </c>
      <c r="AF259" s="55">
        <f>IF('5-اطلاعات کلیه پرسنل'!H259=option!$C$15,IF('5-اطلاعات کلیه پرسنل'!L259="دارد",'5-اطلاعات کلیه پرسنل'!M259/12*'5-اطلاعات کلیه پرسنل'!I259,'5-اطلاعات کلیه پرسنل'!N259/2000*'5-اطلاعات کلیه پرسنل'!I259),0)+IF('5-اطلاعات کلیه پرسنل'!J259=option!$C$15,IF('5-اطلاعات کلیه پرسنل'!L259="دارد",'5-اطلاعات کلیه پرسنل'!M259/12*'5-اطلاعات کلیه پرسنل'!K259,'5-اطلاعات کلیه پرسنل'!N259/2000*'5-اطلاعات کلیه پرسنل'!K259),0)</f>
        <v>0</v>
      </c>
      <c r="AG259" s="55">
        <f>IF('5-اطلاعات کلیه پرسنل'!H259=option!$C$11,IF('5-اطلاعات کلیه پرسنل'!L259="دارد",'5-اطلاعات کلیه پرسنل'!M259*'5-اطلاعات کلیه پرسنل'!I259/12*40,'5-اطلاعات کلیه پرسنل'!I259*'5-اطلاعات کلیه پرسنل'!N259/52),0)+IF('5-اطلاعات کلیه پرسنل'!J259=option!$C$11,IF('5-اطلاعات کلیه پرسنل'!L259="دارد",'5-اطلاعات کلیه پرسنل'!M259*'5-اطلاعات کلیه پرسنل'!K259/12*40,'5-اطلاعات کلیه پرسنل'!K259*'5-اطلاعات کلیه پرسنل'!N259/52),0)</f>
        <v>0</v>
      </c>
      <c r="AH259" s="33">
        <f>IF('5-اطلاعات کلیه پرسنل'!P259="دکتری",1,IF('5-اطلاعات کلیه پرسنل'!P259="فوق لیسانس",0.8,IF('5-اطلاعات کلیه پرسنل'!P259="لیسانس",0.6,IF('5-اطلاعات کلیه پرسنل'!P259="فوق دیپلم",0.3,IF('5-اطلاعات کلیه پرسنل'!P259="",0,0.1)))))</f>
        <v>0</v>
      </c>
      <c r="AI259" s="81">
        <f>IF('5-اطلاعات کلیه پرسنل'!L259="دارد",'5-اطلاعات کلیه پرسنل'!M259/12,'5-اطلاعات کلیه پرسنل'!N259/2000)</f>
        <v>0</v>
      </c>
      <c r="AJ259" s="80">
        <f t="shared" si="51"/>
        <v>0</v>
      </c>
    </row>
    <row r="260" spans="29:36" x14ac:dyDescent="0.45">
      <c r="AC260" s="34">
        <f>IF('6-اطلاعات کلیه محصولات - خدمات'!C260="دارد",'6-اطلاعات کلیه محصولات - خدمات'!Q260,0)</f>
        <v>0</v>
      </c>
      <c r="AD260" s="34">
        <f>1403-'5-اطلاعات کلیه پرسنل'!E260:E1257</f>
        <v>1403</v>
      </c>
      <c r="AF260" s="55">
        <f>IF('5-اطلاعات کلیه پرسنل'!H260=option!$C$15,IF('5-اطلاعات کلیه پرسنل'!L260="دارد",'5-اطلاعات کلیه پرسنل'!M260/12*'5-اطلاعات کلیه پرسنل'!I260,'5-اطلاعات کلیه پرسنل'!N260/2000*'5-اطلاعات کلیه پرسنل'!I260),0)+IF('5-اطلاعات کلیه پرسنل'!J260=option!$C$15,IF('5-اطلاعات کلیه پرسنل'!L260="دارد",'5-اطلاعات کلیه پرسنل'!M260/12*'5-اطلاعات کلیه پرسنل'!K260,'5-اطلاعات کلیه پرسنل'!N260/2000*'5-اطلاعات کلیه پرسنل'!K260),0)</f>
        <v>0</v>
      </c>
      <c r="AG260" s="55">
        <f>IF('5-اطلاعات کلیه پرسنل'!H260=option!$C$11,IF('5-اطلاعات کلیه پرسنل'!L260="دارد",'5-اطلاعات کلیه پرسنل'!M260*'5-اطلاعات کلیه پرسنل'!I260/12*40,'5-اطلاعات کلیه پرسنل'!I260*'5-اطلاعات کلیه پرسنل'!N260/52),0)+IF('5-اطلاعات کلیه پرسنل'!J260=option!$C$11,IF('5-اطلاعات کلیه پرسنل'!L260="دارد",'5-اطلاعات کلیه پرسنل'!M260*'5-اطلاعات کلیه پرسنل'!K260/12*40,'5-اطلاعات کلیه پرسنل'!K260*'5-اطلاعات کلیه پرسنل'!N260/52),0)</f>
        <v>0</v>
      </c>
      <c r="AH260" s="33">
        <f>IF('5-اطلاعات کلیه پرسنل'!P260="دکتری",1,IF('5-اطلاعات کلیه پرسنل'!P260="فوق لیسانس",0.8,IF('5-اطلاعات کلیه پرسنل'!P260="لیسانس",0.6,IF('5-اطلاعات کلیه پرسنل'!P260="فوق دیپلم",0.3,IF('5-اطلاعات کلیه پرسنل'!P260="",0,0.1)))))</f>
        <v>0</v>
      </c>
      <c r="AI260" s="81">
        <f>IF('5-اطلاعات کلیه پرسنل'!L260="دارد",'5-اطلاعات کلیه پرسنل'!M260/12,'5-اطلاعات کلیه پرسنل'!N260/2000)</f>
        <v>0</v>
      </c>
      <c r="AJ260" s="80">
        <f t="shared" si="51"/>
        <v>0</v>
      </c>
    </row>
    <row r="261" spans="29:36" x14ac:dyDescent="0.45">
      <c r="AC261" s="34">
        <f>IF('6-اطلاعات کلیه محصولات - خدمات'!C261="دارد",'6-اطلاعات کلیه محصولات - خدمات'!Q261,0)</f>
        <v>0</v>
      </c>
      <c r="AD261" s="34">
        <f>1403-'5-اطلاعات کلیه پرسنل'!E261:E1258</f>
        <v>1403</v>
      </c>
      <c r="AF261" s="55">
        <f>IF('5-اطلاعات کلیه پرسنل'!H261=option!$C$15,IF('5-اطلاعات کلیه پرسنل'!L261="دارد",'5-اطلاعات کلیه پرسنل'!M261/12*'5-اطلاعات کلیه پرسنل'!I261,'5-اطلاعات کلیه پرسنل'!N261/2000*'5-اطلاعات کلیه پرسنل'!I261),0)+IF('5-اطلاعات کلیه پرسنل'!J261=option!$C$15,IF('5-اطلاعات کلیه پرسنل'!L261="دارد",'5-اطلاعات کلیه پرسنل'!M261/12*'5-اطلاعات کلیه پرسنل'!K261,'5-اطلاعات کلیه پرسنل'!N261/2000*'5-اطلاعات کلیه پرسنل'!K261),0)</f>
        <v>0</v>
      </c>
      <c r="AG261" s="55">
        <f>IF('5-اطلاعات کلیه پرسنل'!H261=option!$C$11,IF('5-اطلاعات کلیه پرسنل'!L261="دارد",'5-اطلاعات کلیه پرسنل'!M261*'5-اطلاعات کلیه پرسنل'!I261/12*40,'5-اطلاعات کلیه پرسنل'!I261*'5-اطلاعات کلیه پرسنل'!N261/52),0)+IF('5-اطلاعات کلیه پرسنل'!J261=option!$C$11,IF('5-اطلاعات کلیه پرسنل'!L261="دارد",'5-اطلاعات کلیه پرسنل'!M261*'5-اطلاعات کلیه پرسنل'!K261/12*40,'5-اطلاعات کلیه پرسنل'!K261*'5-اطلاعات کلیه پرسنل'!N261/52),0)</f>
        <v>0</v>
      </c>
      <c r="AH261" s="33">
        <f>IF('5-اطلاعات کلیه پرسنل'!P261="دکتری",1,IF('5-اطلاعات کلیه پرسنل'!P261="فوق لیسانس",0.8,IF('5-اطلاعات کلیه پرسنل'!P261="لیسانس",0.6,IF('5-اطلاعات کلیه پرسنل'!P261="فوق دیپلم",0.3,IF('5-اطلاعات کلیه پرسنل'!P261="",0,0.1)))))</f>
        <v>0</v>
      </c>
      <c r="AI261" s="81">
        <f>IF('5-اطلاعات کلیه پرسنل'!L261="دارد",'5-اطلاعات کلیه پرسنل'!M261/12,'5-اطلاعات کلیه پرسنل'!N261/2000)</f>
        <v>0</v>
      </c>
      <c r="AJ261" s="80">
        <f t="shared" si="51"/>
        <v>0</v>
      </c>
    </row>
    <row r="262" spans="29:36" x14ac:dyDescent="0.45">
      <c r="AC262" s="34">
        <f>IF('6-اطلاعات کلیه محصولات - خدمات'!C262="دارد",'6-اطلاعات کلیه محصولات - خدمات'!Q262,0)</f>
        <v>0</v>
      </c>
      <c r="AD262" s="34">
        <f>1403-'5-اطلاعات کلیه پرسنل'!E262:E1259</f>
        <v>1403</v>
      </c>
      <c r="AF262" s="55">
        <f>IF('5-اطلاعات کلیه پرسنل'!H262=option!$C$15,IF('5-اطلاعات کلیه پرسنل'!L262="دارد",'5-اطلاعات کلیه پرسنل'!M262/12*'5-اطلاعات کلیه پرسنل'!I262,'5-اطلاعات کلیه پرسنل'!N262/2000*'5-اطلاعات کلیه پرسنل'!I262),0)+IF('5-اطلاعات کلیه پرسنل'!J262=option!$C$15,IF('5-اطلاعات کلیه پرسنل'!L262="دارد",'5-اطلاعات کلیه پرسنل'!M262/12*'5-اطلاعات کلیه پرسنل'!K262,'5-اطلاعات کلیه پرسنل'!N262/2000*'5-اطلاعات کلیه پرسنل'!K262),0)</f>
        <v>0</v>
      </c>
      <c r="AG262" s="55">
        <f>IF('5-اطلاعات کلیه پرسنل'!H262=option!$C$11,IF('5-اطلاعات کلیه پرسنل'!L262="دارد",'5-اطلاعات کلیه پرسنل'!M262*'5-اطلاعات کلیه پرسنل'!I262/12*40,'5-اطلاعات کلیه پرسنل'!I262*'5-اطلاعات کلیه پرسنل'!N262/52),0)+IF('5-اطلاعات کلیه پرسنل'!J262=option!$C$11,IF('5-اطلاعات کلیه پرسنل'!L262="دارد",'5-اطلاعات کلیه پرسنل'!M262*'5-اطلاعات کلیه پرسنل'!K262/12*40,'5-اطلاعات کلیه پرسنل'!K262*'5-اطلاعات کلیه پرسنل'!N262/52),0)</f>
        <v>0</v>
      </c>
      <c r="AH262" s="33">
        <f>IF('5-اطلاعات کلیه پرسنل'!P262="دکتری",1,IF('5-اطلاعات کلیه پرسنل'!P262="فوق لیسانس",0.8,IF('5-اطلاعات کلیه پرسنل'!P262="لیسانس",0.6,IF('5-اطلاعات کلیه پرسنل'!P262="فوق دیپلم",0.3,IF('5-اطلاعات کلیه پرسنل'!P262="",0,0.1)))))</f>
        <v>0</v>
      </c>
      <c r="AI262" s="81">
        <f>IF('5-اطلاعات کلیه پرسنل'!L262="دارد",'5-اطلاعات کلیه پرسنل'!M262/12,'5-اطلاعات کلیه پرسنل'!N262/2000)</f>
        <v>0</v>
      </c>
      <c r="AJ262" s="80">
        <f t="shared" si="51"/>
        <v>0</v>
      </c>
    </row>
    <row r="263" spans="29:36" x14ac:dyDescent="0.45">
      <c r="AC263" s="34">
        <f>IF('6-اطلاعات کلیه محصولات - خدمات'!C263="دارد",'6-اطلاعات کلیه محصولات - خدمات'!Q263,0)</f>
        <v>0</v>
      </c>
      <c r="AD263" s="34">
        <f>1403-'5-اطلاعات کلیه پرسنل'!E263:E1260</f>
        <v>1403</v>
      </c>
      <c r="AF263" s="55">
        <f>IF('5-اطلاعات کلیه پرسنل'!H263=option!$C$15,IF('5-اطلاعات کلیه پرسنل'!L263="دارد",'5-اطلاعات کلیه پرسنل'!M263/12*'5-اطلاعات کلیه پرسنل'!I263,'5-اطلاعات کلیه پرسنل'!N263/2000*'5-اطلاعات کلیه پرسنل'!I263),0)+IF('5-اطلاعات کلیه پرسنل'!J263=option!$C$15,IF('5-اطلاعات کلیه پرسنل'!L263="دارد",'5-اطلاعات کلیه پرسنل'!M263/12*'5-اطلاعات کلیه پرسنل'!K263,'5-اطلاعات کلیه پرسنل'!N263/2000*'5-اطلاعات کلیه پرسنل'!K263),0)</f>
        <v>0</v>
      </c>
      <c r="AG263" s="55">
        <f>IF('5-اطلاعات کلیه پرسنل'!H263=option!$C$11,IF('5-اطلاعات کلیه پرسنل'!L263="دارد",'5-اطلاعات کلیه پرسنل'!M263*'5-اطلاعات کلیه پرسنل'!I263/12*40,'5-اطلاعات کلیه پرسنل'!I263*'5-اطلاعات کلیه پرسنل'!N263/52),0)+IF('5-اطلاعات کلیه پرسنل'!J263=option!$C$11,IF('5-اطلاعات کلیه پرسنل'!L263="دارد",'5-اطلاعات کلیه پرسنل'!M263*'5-اطلاعات کلیه پرسنل'!K263/12*40,'5-اطلاعات کلیه پرسنل'!K263*'5-اطلاعات کلیه پرسنل'!N263/52),0)</f>
        <v>0</v>
      </c>
      <c r="AH263" s="33">
        <f>IF('5-اطلاعات کلیه پرسنل'!P263="دکتری",1,IF('5-اطلاعات کلیه پرسنل'!P263="فوق لیسانس",0.8,IF('5-اطلاعات کلیه پرسنل'!P263="لیسانس",0.6,IF('5-اطلاعات کلیه پرسنل'!P263="فوق دیپلم",0.3,IF('5-اطلاعات کلیه پرسنل'!P263="",0,0.1)))))</f>
        <v>0</v>
      </c>
      <c r="AI263" s="81">
        <f>IF('5-اطلاعات کلیه پرسنل'!L263="دارد",'5-اطلاعات کلیه پرسنل'!M263/12,'5-اطلاعات کلیه پرسنل'!N263/2000)</f>
        <v>0</v>
      </c>
      <c r="AJ263" s="80">
        <f t="shared" si="51"/>
        <v>0</v>
      </c>
    </row>
    <row r="264" spans="29:36" x14ac:dyDescent="0.45">
      <c r="AC264" s="34">
        <f>IF('6-اطلاعات کلیه محصولات - خدمات'!C264="دارد",'6-اطلاعات کلیه محصولات - خدمات'!Q264,0)</f>
        <v>0</v>
      </c>
      <c r="AD264" s="34">
        <f>1403-'5-اطلاعات کلیه پرسنل'!E264:E1261</f>
        <v>1403</v>
      </c>
      <c r="AF264" s="55">
        <f>IF('5-اطلاعات کلیه پرسنل'!H264=option!$C$15,IF('5-اطلاعات کلیه پرسنل'!L264="دارد",'5-اطلاعات کلیه پرسنل'!M264/12*'5-اطلاعات کلیه پرسنل'!I264,'5-اطلاعات کلیه پرسنل'!N264/2000*'5-اطلاعات کلیه پرسنل'!I264),0)+IF('5-اطلاعات کلیه پرسنل'!J264=option!$C$15,IF('5-اطلاعات کلیه پرسنل'!L264="دارد",'5-اطلاعات کلیه پرسنل'!M264/12*'5-اطلاعات کلیه پرسنل'!K264,'5-اطلاعات کلیه پرسنل'!N264/2000*'5-اطلاعات کلیه پرسنل'!K264),0)</f>
        <v>0</v>
      </c>
      <c r="AG264" s="55">
        <f>IF('5-اطلاعات کلیه پرسنل'!H264=option!$C$11,IF('5-اطلاعات کلیه پرسنل'!L264="دارد",'5-اطلاعات کلیه پرسنل'!M264*'5-اطلاعات کلیه پرسنل'!I264/12*40,'5-اطلاعات کلیه پرسنل'!I264*'5-اطلاعات کلیه پرسنل'!N264/52),0)+IF('5-اطلاعات کلیه پرسنل'!J264=option!$C$11,IF('5-اطلاعات کلیه پرسنل'!L264="دارد",'5-اطلاعات کلیه پرسنل'!M264*'5-اطلاعات کلیه پرسنل'!K264/12*40,'5-اطلاعات کلیه پرسنل'!K264*'5-اطلاعات کلیه پرسنل'!N264/52),0)</f>
        <v>0</v>
      </c>
      <c r="AH264" s="33">
        <f>IF('5-اطلاعات کلیه پرسنل'!P264="دکتری",1,IF('5-اطلاعات کلیه پرسنل'!P264="فوق لیسانس",0.8,IF('5-اطلاعات کلیه پرسنل'!P264="لیسانس",0.6,IF('5-اطلاعات کلیه پرسنل'!P264="فوق دیپلم",0.3,IF('5-اطلاعات کلیه پرسنل'!P264="",0,0.1)))))</f>
        <v>0</v>
      </c>
      <c r="AI264" s="81">
        <f>IF('5-اطلاعات کلیه پرسنل'!L264="دارد",'5-اطلاعات کلیه پرسنل'!M264/12,'5-اطلاعات کلیه پرسنل'!N264/2000)</f>
        <v>0</v>
      </c>
      <c r="AJ264" s="80">
        <f t="shared" si="51"/>
        <v>0</v>
      </c>
    </row>
    <row r="265" spans="29:36" x14ac:dyDescent="0.45">
      <c r="AC265" s="34">
        <f>IF('6-اطلاعات کلیه محصولات - خدمات'!C265="دارد",'6-اطلاعات کلیه محصولات - خدمات'!Q265,0)</f>
        <v>0</v>
      </c>
      <c r="AD265" s="34">
        <f>1403-'5-اطلاعات کلیه پرسنل'!E265:E1262</f>
        <v>1403</v>
      </c>
      <c r="AF265" s="55">
        <f>IF('5-اطلاعات کلیه پرسنل'!H265=option!$C$15,IF('5-اطلاعات کلیه پرسنل'!L265="دارد",'5-اطلاعات کلیه پرسنل'!M265/12*'5-اطلاعات کلیه پرسنل'!I265,'5-اطلاعات کلیه پرسنل'!N265/2000*'5-اطلاعات کلیه پرسنل'!I265),0)+IF('5-اطلاعات کلیه پرسنل'!J265=option!$C$15,IF('5-اطلاعات کلیه پرسنل'!L265="دارد",'5-اطلاعات کلیه پرسنل'!M265/12*'5-اطلاعات کلیه پرسنل'!K265,'5-اطلاعات کلیه پرسنل'!N265/2000*'5-اطلاعات کلیه پرسنل'!K265),0)</f>
        <v>0</v>
      </c>
      <c r="AG265" s="55">
        <f>IF('5-اطلاعات کلیه پرسنل'!H265=option!$C$11,IF('5-اطلاعات کلیه پرسنل'!L265="دارد",'5-اطلاعات کلیه پرسنل'!M265*'5-اطلاعات کلیه پرسنل'!I265/12*40,'5-اطلاعات کلیه پرسنل'!I265*'5-اطلاعات کلیه پرسنل'!N265/52),0)+IF('5-اطلاعات کلیه پرسنل'!J265=option!$C$11,IF('5-اطلاعات کلیه پرسنل'!L265="دارد",'5-اطلاعات کلیه پرسنل'!M265*'5-اطلاعات کلیه پرسنل'!K265/12*40,'5-اطلاعات کلیه پرسنل'!K265*'5-اطلاعات کلیه پرسنل'!N265/52),0)</f>
        <v>0</v>
      </c>
      <c r="AH265" s="33">
        <f>IF('5-اطلاعات کلیه پرسنل'!P265="دکتری",1,IF('5-اطلاعات کلیه پرسنل'!P265="فوق لیسانس",0.8,IF('5-اطلاعات کلیه پرسنل'!P265="لیسانس",0.6,IF('5-اطلاعات کلیه پرسنل'!P265="فوق دیپلم",0.3,IF('5-اطلاعات کلیه پرسنل'!P265="",0,0.1)))))</f>
        <v>0</v>
      </c>
      <c r="AI265" s="81">
        <f>IF('5-اطلاعات کلیه پرسنل'!L265="دارد",'5-اطلاعات کلیه پرسنل'!M265/12,'5-اطلاعات کلیه پرسنل'!N265/2000)</f>
        <v>0</v>
      </c>
      <c r="AJ265" s="80">
        <f t="shared" si="51"/>
        <v>0</v>
      </c>
    </row>
    <row r="266" spans="29:36" x14ac:dyDescent="0.45">
      <c r="AC266" s="34">
        <f>IF('6-اطلاعات کلیه محصولات - خدمات'!C266="دارد",'6-اطلاعات کلیه محصولات - خدمات'!Q266,0)</f>
        <v>0</v>
      </c>
      <c r="AD266" s="34">
        <f>1403-'5-اطلاعات کلیه پرسنل'!E266:E1263</f>
        <v>1403</v>
      </c>
      <c r="AF266" s="55">
        <f>IF('5-اطلاعات کلیه پرسنل'!H266=option!$C$15,IF('5-اطلاعات کلیه پرسنل'!L266="دارد",'5-اطلاعات کلیه پرسنل'!M266/12*'5-اطلاعات کلیه پرسنل'!I266,'5-اطلاعات کلیه پرسنل'!N266/2000*'5-اطلاعات کلیه پرسنل'!I266),0)+IF('5-اطلاعات کلیه پرسنل'!J266=option!$C$15,IF('5-اطلاعات کلیه پرسنل'!L266="دارد",'5-اطلاعات کلیه پرسنل'!M266/12*'5-اطلاعات کلیه پرسنل'!K266,'5-اطلاعات کلیه پرسنل'!N266/2000*'5-اطلاعات کلیه پرسنل'!K266),0)</f>
        <v>0</v>
      </c>
      <c r="AG266" s="55">
        <f>IF('5-اطلاعات کلیه پرسنل'!H266=option!$C$11,IF('5-اطلاعات کلیه پرسنل'!L266="دارد",'5-اطلاعات کلیه پرسنل'!M266*'5-اطلاعات کلیه پرسنل'!I266/12*40,'5-اطلاعات کلیه پرسنل'!I266*'5-اطلاعات کلیه پرسنل'!N266/52),0)+IF('5-اطلاعات کلیه پرسنل'!J266=option!$C$11,IF('5-اطلاعات کلیه پرسنل'!L266="دارد",'5-اطلاعات کلیه پرسنل'!M266*'5-اطلاعات کلیه پرسنل'!K266/12*40,'5-اطلاعات کلیه پرسنل'!K266*'5-اطلاعات کلیه پرسنل'!N266/52),0)</f>
        <v>0</v>
      </c>
      <c r="AH266" s="33">
        <f>IF('5-اطلاعات کلیه پرسنل'!P266="دکتری",1,IF('5-اطلاعات کلیه پرسنل'!P266="فوق لیسانس",0.8,IF('5-اطلاعات کلیه پرسنل'!P266="لیسانس",0.6,IF('5-اطلاعات کلیه پرسنل'!P266="فوق دیپلم",0.3,IF('5-اطلاعات کلیه پرسنل'!P266="",0,0.1)))))</f>
        <v>0</v>
      </c>
      <c r="AI266" s="81">
        <f>IF('5-اطلاعات کلیه پرسنل'!L266="دارد",'5-اطلاعات کلیه پرسنل'!M266/12,'5-اطلاعات کلیه پرسنل'!N266/2000)</f>
        <v>0</v>
      </c>
      <c r="AJ266" s="80">
        <f t="shared" si="51"/>
        <v>0</v>
      </c>
    </row>
    <row r="267" spans="29:36" x14ac:dyDescent="0.45">
      <c r="AC267" s="34">
        <f>IF('6-اطلاعات کلیه محصولات - خدمات'!C267="دارد",'6-اطلاعات کلیه محصولات - خدمات'!Q267,0)</f>
        <v>0</v>
      </c>
      <c r="AD267" s="34">
        <f>1403-'5-اطلاعات کلیه پرسنل'!E267:E1264</f>
        <v>1403</v>
      </c>
      <c r="AF267" s="55">
        <f>IF('5-اطلاعات کلیه پرسنل'!H267=option!$C$15,IF('5-اطلاعات کلیه پرسنل'!L267="دارد",'5-اطلاعات کلیه پرسنل'!M267/12*'5-اطلاعات کلیه پرسنل'!I267,'5-اطلاعات کلیه پرسنل'!N267/2000*'5-اطلاعات کلیه پرسنل'!I267),0)+IF('5-اطلاعات کلیه پرسنل'!J267=option!$C$15,IF('5-اطلاعات کلیه پرسنل'!L267="دارد",'5-اطلاعات کلیه پرسنل'!M267/12*'5-اطلاعات کلیه پرسنل'!K267,'5-اطلاعات کلیه پرسنل'!N267/2000*'5-اطلاعات کلیه پرسنل'!K267),0)</f>
        <v>0</v>
      </c>
      <c r="AG267" s="55">
        <f>IF('5-اطلاعات کلیه پرسنل'!H267=option!$C$11,IF('5-اطلاعات کلیه پرسنل'!L267="دارد",'5-اطلاعات کلیه پرسنل'!M267*'5-اطلاعات کلیه پرسنل'!I267/12*40,'5-اطلاعات کلیه پرسنل'!I267*'5-اطلاعات کلیه پرسنل'!N267/52),0)+IF('5-اطلاعات کلیه پرسنل'!J267=option!$C$11,IF('5-اطلاعات کلیه پرسنل'!L267="دارد",'5-اطلاعات کلیه پرسنل'!M267*'5-اطلاعات کلیه پرسنل'!K267/12*40,'5-اطلاعات کلیه پرسنل'!K267*'5-اطلاعات کلیه پرسنل'!N267/52),0)</f>
        <v>0</v>
      </c>
      <c r="AH267" s="33">
        <f>IF('5-اطلاعات کلیه پرسنل'!P267="دکتری",1,IF('5-اطلاعات کلیه پرسنل'!P267="فوق لیسانس",0.8,IF('5-اطلاعات کلیه پرسنل'!P267="لیسانس",0.6,IF('5-اطلاعات کلیه پرسنل'!P267="فوق دیپلم",0.3,IF('5-اطلاعات کلیه پرسنل'!P267="",0,0.1)))))</f>
        <v>0</v>
      </c>
      <c r="AI267" s="81">
        <f>IF('5-اطلاعات کلیه پرسنل'!L267="دارد",'5-اطلاعات کلیه پرسنل'!M267/12,'5-اطلاعات کلیه پرسنل'!N267/2000)</f>
        <v>0</v>
      </c>
      <c r="AJ267" s="80">
        <f t="shared" ref="AJ267:AJ330" si="52">AI267*AH267</f>
        <v>0</v>
      </c>
    </row>
    <row r="268" spans="29:36" x14ac:dyDescent="0.45">
      <c r="AC268" s="34">
        <f>IF('6-اطلاعات کلیه محصولات - خدمات'!C268="دارد",'6-اطلاعات کلیه محصولات - خدمات'!Q268,0)</f>
        <v>0</v>
      </c>
      <c r="AD268" s="34">
        <f>1403-'5-اطلاعات کلیه پرسنل'!E268:E1265</f>
        <v>1403</v>
      </c>
      <c r="AF268" s="55">
        <f>IF('5-اطلاعات کلیه پرسنل'!H268=option!$C$15,IF('5-اطلاعات کلیه پرسنل'!L268="دارد",'5-اطلاعات کلیه پرسنل'!M268/12*'5-اطلاعات کلیه پرسنل'!I268,'5-اطلاعات کلیه پرسنل'!N268/2000*'5-اطلاعات کلیه پرسنل'!I268),0)+IF('5-اطلاعات کلیه پرسنل'!J268=option!$C$15,IF('5-اطلاعات کلیه پرسنل'!L268="دارد",'5-اطلاعات کلیه پرسنل'!M268/12*'5-اطلاعات کلیه پرسنل'!K268,'5-اطلاعات کلیه پرسنل'!N268/2000*'5-اطلاعات کلیه پرسنل'!K268),0)</f>
        <v>0</v>
      </c>
      <c r="AG268" s="55">
        <f>IF('5-اطلاعات کلیه پرسنل'!H268=option!$C$11,IF('5-اطلاعات کلیه پرسنل'!L268="دارد",'5-اطلاعات کلیه پرسنل'!M268*'5-اطلاعات کلیه پرسنل'!I268/12*40,'5-اطلاعات کلیه پرسنل'!I268*'5-اطلاعات کلیه پرسنل'!N268/52),0)+IF('5-اطلاعات کلیه پرسنل'!J268=option!$C$11,IF('5-اطلاعات کلیه پرسنل'!L268="دارد",'5-اطلاعات کلیه پرسنل'!M268*'5-اطلاعات کلیه پرسنل'!K268/12*40,'5-اطلاعات کلیه پرسنل'!K268*'5-اطلاعات کلیه پرسنل'!N268/52),0)</f>
        <v>0</v>
      </c>
      <c r="AH268" s="33">
        <f>IF('5-اطلاعات کلیه پرسنل'!P268="دکتری",1,IF('5-اطلاعات کلیه پرسنل'!P268="فوق لیسانس",0.8,IF('5-اطلاعات کلیه پرسنل'!P268="لیسانس",0.6,IF('5-اطلاعات کلیه پرسنل'!P268="فوق دیپلم",0.3,IF('5-اطلاعات کلیه پرسنل'!P268="",0,0.1)))))</f>
        <v>0</v>
      </c>
      <c r="AI268" s="81">
        <f>IF('5-اطلاعات کلیه پرسنل'!L268="دارد",'5-اطلاعات کلیه پرسنل'!M268/12,'5-اطلاعات کلیه پرسنل'!N268/2000)</f>
        <v>0</v>
      </c>
      <c r="AJ268" s="80">
        <f t="shared" si="52"/>
        <v>0</v>
      </c>
    </row>
    <row r="269" spans="29:36" x14ac:dyDescent="0.45">
      <c r="AC269" s="34">
        <f>IF('6-اطلاعات کلیه محصولات - خدمات'!C269="دارد",'6-اطلاعات کلیه محصولات - خدمات'!Q269,0)</f>
        <v>0</v>
      </c>
      <c r="AD269" s="34">
        <f>1403-'5-اطلاعات کلیه پرسنل'!E269:E1266</f>
        <v>1403</v>
      </c>
      <c r="AF269" s="55">
        <f>IF('5-اطلاعات کلیه پرسنل'!H269=option!$C$15,IF('5-اطلاعات کلیه پرسنل'!L269="دارد",'5-اطلاعات کلیه پرسنل'!M269/12*'5-اطلاعات کلیه پرسنل'!I269,'5-اطلاعات کلیه پرسنل'!N269/2000*'5-اطلاعات کلیه پرسنل'!I269),0)+IF('5-اطلاعات کلیه پرسنل'!J269=option!$C$15,IF('5-اطلاعات کلیه پرسنل'!L269="دارد",'5-اطلاعات کلیه پرسنل'!M269/12*'5-اطلاعات کلیه پرسنل'!K269,'5-اطلاعات کلیه پرسنل'!N269/2000*'5-اطلاعات کلیه پرسنل'!K269),0)</f>
        <v>0</v>
      </c>
      <c r="AG269" s="55">
        <f>IF('5-اطلاعات کلیه پرسنل'!H269=option!$C$11,IF('5-اطلاعات کلیه پرسنل'!L269="دارد",'5-اطلاعات کلیه پرسنل'!M269*'5-اطلاعات کلیه پرسنل'!I269/12*40,'5-اطلاعات کلیه پرسنل'!I269*'5-اطلاعات کلیه پرسنل'!N269/52),0)+IF('5-اطلاعات کلیه پرسنل'!J269=option!$C$11,IF('5-اطلاعات کلیه پرسنل'!L269="دارد",'5-اطلاعات کلیه پرسنل'!M269*'5-اطلاعات کلیه پرسنل'!K269/12*40,'5-اطلاعات کلیه پرسنل'!K269*'5-اطلاعات کلیه پرسنل'!N269/52),0)</f>
        <v>0</v>
      </c>
      <c r="AH269" s="33">
        <f>IF('5-اطلاعات کلیه پرسنل'!P269="دکتری",1,IF('5-اطلاعات کلیه پرسنل'!P269="فوق لیسانس",0.8,IF('5-اطلاعات کلیه پرسنل'!P269="لیسانس",0.6,IF('5-اطلاعات کلیه پرسنل'!P269="فوق دیپلم",0.3,IF('5-اطلاعات کلیه پرسنل'!P269="",0,0.1)))))</f>
        <v>0</v>
      </c>
      <c r="AI269" s="81">
        <f>IF('5-اطلاعات کلیه پرسنل'!L269="دارد",'5-اطلاعات کلیه پرسنل'!M269/12,'5-اطلاعات کلیه پرسنل'!N269/2000)</f>
        <v>0</v>
      </c>
      <c r="AJ269" s="80">
        <f t="shared" si="52"/>
        <v>0</v>
      </c>
    </row>
    <row r="270" spans="29:36" x14ac:dyDescent="0.45">
      <c r="AC270" s="34">
        <f>IF('6-اطلاعات کلیه محصولات - خدمات'!C270="دارد",'6-اطلاعات کلیه محصولات - خدمات'!Q270,0)</f>
        <v>0</v>
      </c>
      <c r="AD270" s="34">
        <f>1403-'5-اطلاعات کلیه پرسنل'!E270:E1267</f>
        <v>1403</v>
      </c>
      <c r="AF270" s="55">
        <f>IF('5-اطلاعات کلیه پرسنل'!H270=option!$C$15,IF('5-اطلاعات کلیه پرسنل'!L270="دارد",'5-اطلاعات کلیه پرسنل'!M270/12*'5-اطلاعات کلیه پرسنل'!I270,'5-اطلاعات کلیه پرسنل'!N270/2000*'5-اطلاعات کلیه پرسنل'!I270),0)+IF('5-اطلاعات کلیه پرسنل'!J270=option!$C$15,IF('5-اطلاعات کلیه پرسنل'!L270="دارد",'5-اطلاعات کلیه پرسنل'!M270/12*'5-اطلاعات کلیه پرسنل'!K270,'5-اطلاعات کلیه پرسنل'!N270/2000*'5-اطلاعات کلیه پرسنل'!K270),0)</f>
        <v>0</v>
      </c>
      <c r="AG270" s="55">
        <f>IF('5-اطلاعات کلیه پرسنل'!H270=option!$C$11,IF('5-اطلاعات کلیه پرسنل'!L270="دارد",'5-اطلاعات کلیه پرسنل'!M270*'5-اطلاعات کلیه پرسنل'!I270/12*40,'5-اطلاعات کلیه پرسنل'!I270*'5-اطلاعات کلیه پرسنل'!N270/52),0)+IF('5-اطلاعات کلیه پرسنل'!J270=option!$C$11,IF('5-اطلاعات کلیه پرسنل'!L270="دارد",'5-اطلاعات کلیه پرسنل'!M270*'5-اطلاعات کلیه پرسنل'!K270/12*40,'5-اطلاعات کلیه پرسنل'!K270*'5-اطلاعات کلیه پرسنل'!N270/52),0)</f>
        <v>0</v>
      </c>
      <c r="AH270" s="33">
        <f>IF('5-اطلاعات کلیه پرسنل'!P270="دکتری",1,IF('5-اطلاعات کلیه پرسنل'!P270="فوق لیسانس",0.8,IF('5-اطلاعات کلیه پرسنل'!P270="لیسانس",0.6,IF('5-اطلاعات کلیه پرسنل'!P270="فوق دیپلم",0.3,IF('5-اطلاعات کلیه پرسنل'!P270="",0,0.1)))))</f>
        <v>0</v>
      </c>
      <c r="AI270" s="81">
        <f>IF('5-اطلاعات کلیه پرسنل'!L270="دارد",'5-اطلاعات کلیه پرسنل'!M270/12,'5-اطلاعات کلیه پرسنل'!N270/2000)</f>
        <v>0</v>
      </c>
      <c r="AJ270" s="80">
        <f t="shared" si="52"/>
        <v>0</v>
      </c>
    </row>
    <row r="271" spans="29:36" x14ac:dyDescent="0.45">
      <c r="AC271" s="34">
        <f>IF('6-اطلاعات کلیه محصولات - خدمات'!C271="دارد",'6-اطلاعات کلیه محصولات - خدمات'!Q271,0)</f>
        <v>0</v>
      </c>
      <c r="AD271" s="34">
        <f>1403-'5-اطلاعات کلیه پرسنل'!E271:E1268</f>
        <v>1403</v>
      </c>
      <c r="AF271" s="55">
        <f>IF('5-اطلاعات کلیه پرسنل'!H271=option!$C$15,IF('5-اطلاعات کلیه پرسنل'!L271="دارد",'5-اطلاعات کلیه پرسنل'!M271/12*'5-اطلاعات کلیه پرسنل'!I271,'5-اطلاعات کلیه پرسنل'!N271/2000*'5-اطلاعات کلیه پرسنل'!I271),0)+IF('5-اطلاعات کلیه پرسنل'!J271=option!$C$15,IF('5-اطلاعات کلیه پرسنل'!L271="دارد",'5-اطلاعات کلیه پرسنل'!M271/12*'5-اطلاعات کلیه پرسنل'!K271,'5-اطلاعات کلیه پرسنل'!N271/2000*'5-اطلاعات کلیه پرسنل'!K271),0)</f>
        <v>0</v>
      </c>
      <c r="AG271" s="55">
        <f>IF('5-اطلاعات کلیه پرسنل'!H271=option!$C$11,IF('5-اطلاعات کلیه پرسنل'!L271="دارد",'5-اطلاعات کلیه پرسنل'!M271*'5-اطلاعات کلیه پرسنل'!I271/12*40,'5-اطلاعات کلیه پرسنل'!I271*'5-اطلاعات کلیه پرسنل'!N271/52),0)+IF('5-اطلاعات کلیه پرسنل'!J271=option!$C$11,IF('5-اطلاعات کلیه پرسنل'!L271="دارد",'5-اطلاعات کلیه پرسنل'!M271*'5-اطلاعات کلیه پرسنل'!K271/12*40,'5-اطلاعات کلیه پرسنل'!K271*'5-اطلاعات کلیه پرسنل'!N271/52),0)</f>
        <v>0</v>
      </c>
      <c r="AH271" s="33">
        <f>IF('5-اطلاعات کلیه پرسنل'!P271="دکتری",1,IF('5-اطلاعات کلیه پرسنل'!P271="فوق لیسانس",0.8,IF('5-اطلاعات کلیه پرسنل'!P271="لیسانس",0.6,IF('5-اطلاعات کلیه پرسنل'!P271="فوق دیپلم",0.3,IF('5-اطلاعات کلیه پرسنل'!P271="",0,0.1)))))</f>
        <v>0</v>
      </c>
      <c r="AI271" s="81">
        <f>IF('5-اطلاعات کلیه پرسنل'!L271="دارد",'5-اطلاعات کلیه پرسنل'!M271/12,'5-اطلاعات کلیه پرسنل'!N271/2000)</f>
        <v>0</v>
      </c>
      <c r="AJ271" s="80">
        <f t="shared" si="52"/>
        <v>0</v>
      </c>
    </row>
    <row r="272" spans="29:36" x14ac:dyDescent="0.45">
      <c r="AC272" s="34">
        <f>IF('6-اطلاعات کلیه محصولات - خدمات'!C272="دارد",'6-اطلاعات کلیه محصولات - خدمات'!Q272,0)</f>
        <v>0</v>
      </c>
      <c r="AD272" s="34">
        <f>1403-'5-اطلاعات کلیه پرسنل'!E272:E1269</f>
        <v>1403</v>
      </c>
      <c r="AF272" s="55">
        <f>IF('5-اطلاعات کلیه پرسنل'!H272=option!$C$15,IF('5-اطلاعات کلیه پرسنل'!L272="دارد",'5-اطلاعات کلیه پرسنل'!M272/12*'5-اطلاعات کلیه پرسنل'!I272,'5-اطلاعات کلیه پرسنل'!N272/2000*'5-اطلاعات کلیه پرسنل'!I272),0)+IF('5-اطلاعات کلیه پرسنل'!J272=option!$C$15,IF('5-اطلاعات کلیه پرسنل'!L272="دارد",'5-اطلاعات کلیه پرسنل'!M272/12*'5-اطلاعات کلیه پرسنل'!K272,'5-اطلاعات کلیه پرسنل'!N272/2000*'5-اطلاعات کلیه پرسنل'!K272),0)</f>
        <v>0</v>
      </c>
      <c r="AG272" s="55">
        <f>IF('5-اطلاعات کلیه پرسنل'!H272=option!$C$11,IF('5-اطلاعات کلیه پرسنل'!L272="دارد",'5-اطلاعات کلیه پرسنل'!M272*'5-اطلاعات کلیه پرسنل'!I272/12*40,'5-اطلاعات کلیه پرسنل'!I272*'5-اطلاعات کلیه پرسنل'!N272/52),0)+IF('5-اطلاعات کلیه پرسنل'!J272=option!$C$11,IF('5-اطلاعات کلیه پرسنل'!L272="دارد",'5-اطلاعات کلیه پرسنل'!M272*'5-اطلاعات کلیه پرسنل'!K272/12*40,'5-اطلاعات کلیه پرسنل'!K272*'5-اطلاعات کلیه پرسنل'!N272/52),0)</f>
        <v>0</v>
      </c>
      <c r="AH272" s="33">
        <f>IF('5-اطلاعات کلیه پرسنل'!P272="دکتری",1,IF('5-اطلاعات کلیه پرسنل'!P272="فوق لیسانس",0.8,IF('5-اطلاعات کلیه پرسنل'!P272="لیسانس",0.6,IF('5-اطلاعات کلیه پرسنل'!P272="فوق دیپلم",0.3,IF('5-اطلاعات کلیه پرسنل'!P272="",0,0.1)))))</f>
        <v>0</v>
      </c>
      <c r="AI272" s="81">
        <f>IF('5-اطلاعات کلیه پرسنل'!L272="دارد",'5-اطلاعات کلیه پرسنل'!M272/12,'5-اطلاعات کلیه پرسنل'!N272/2000)</f>
        <v>0</v>
      </c>
      <c r="AJ272" s="80">
        <f t="shared" si="52"/>
        <v>0</v>
      </c>
    </row>
    <row r="273" spans="29:36" x14ac:dyDescent="0.45">
      <c r="AC273" s="34">
        <f>IF('6-اطلاعات کلیه محصولات - خدمات'!C273="دارد",'6-اطلاعات کلیه محصولات - خدمات'!Q273,0)</f>
        <v>0</v>
      </c>
      <c r="AD273" s="34">
        <f>1403-'5-اطلاعات کلیه پرسنل'!E273:E1270</f>
        <v>1403</v>
      </c>
      <c r="AF273" s="55">
        <f>IF('5-اطلاعات کلیه پرسنل'!H273=option!$C$15,IF('5-اطلاعات کلیه پرسنل'!L273="دارد",'5-اطلاعات کلیه پرسنل'!M273/12*'5-اطلاعات کلیه پرسنل'!I273,'5-اطلاعات کلیه پرسنل'!N273/2000*'5-اطلاعات کلیه پرسنل'!I273),0)+IF('5-اطلاعات کلیه پرسنل'!J273=option!$C$15,IF('5-اطلاعات کلیه پرسنل'!L273="دارد",'5-اطلاعات کلیه پرسنل'!M273/12*'5-اطلاعات کلیه پرسنل'!K273,'5-اطلاعات کلیه پرسنل'!N273/2000*'5-اطلاعات کلیه پرسنل'!K273),0)</f>
        <v>0</v>
      </c>
      <c r="AG273" s="55">
        <f>IF('5-اطلاعات کلیه پرسنل'!H273=option!$C$11,IF('5-اطلاعات کلیه پرسنل'!L273="دارد",'5-اطلاعات کلیه پرسنل'!M273*'5-اطلاعات کلیه پرسنل'!I273/12*40,'5-اطلاعات کلیه پرسنل'!I273*'5-اطلاعات کلیه پرسنل'!N273/52),0)+IF('5-اطلاعات کلیه پرسنل'!J273=option!$C$11,IF('5-اطلاعات کلیه پرسنل'!L273="دارد",'5-اطلاعات کلیه پرسنل'!M273*'5-اطلاعات کلیه پرسنل'!K273/12*40,'5-اطلاعات کلیه پرسنل'!K273*'5-اطلاعات کلیه پرسنل'!N273/52),0)</f>
        <v>0</v>
      </c>
      <c r="AH273" s="33">
        <f>IF('5-اطلاعات کلیه پرسنل'!P273="دکتری",1,IF('5-اطلاعات کلیه پرسنل'!P273="فوق لیسانس",0.8,IF('5-اطلاعات کلیه پرسنل'!P273="لیسانس",0.6,IF('5-اطلاعات کلیه پرسنل'!P273="فوق دیپلم",0.3,IF('5-اطلاعات کلیه پرسنل'!P273="",0,0.1)))))</f>
        <v>0</v>
      </c>
      <c r="AI273" s="81">
        <f>IF('5-اطلاعات کلیه پرسنل'!L273="دارد",'5-اطلاعات کلیه پرسنل'!M273/12,'5-اطلاعات کلیه پرسنل'!N273/2000)</f>
        <v>0</v>
      </c>
      <c r="AJ273" s="80">
        <f t="shared" si="52"/>
        <v>0</v>
      </c>
    </row>
    <row r="274" spans="29:36" x14ac:dyDescent="0.45">
      <c r="AC274" s="34">
        <f>IF('6-اطلاعات کلیه محصولات - خدمات'!C274="دارد",'6-اطلاعات کلیه محصولات - خدمات'!Q274,0)</f>
        <v>0</v>
      </c>
      <c r="AD274" s="34">
        <f>1403-'5-اطلاعات کلیه پرسنل'!E274:E1271</f>
        <v>1403</v>
      </c>
      <c r="AF274" s="55">
        <f>IF('5-اطلاعات کلیه پرسنل'!H274=option!$C$15,IF('5-اطلاعات کلیه پرسنل'!L274="دارد",'5-اطلاعات کلیه پرسنل'!M274/12*'5-اطلاعات کلیه پرسنل'!I274,'5-اطلاعات کلیه پرسنل'!N274/2000*'5-اطلاعات کلیه پرسنل'!I274),0)+IF('5-اطلاعات کلیه پرسنل'!J274=option!$C$15,IF('5-اطلاعات کلیه پرسنل'!L274="دارد",'5-اطلاعات کلیه پرسنل'!M274/12*'5-اطلاعات کلیه پرسنل'!K274,'5-اطلاعات کلیه پرسنل'!N274/2000*'5-اطلاعات کلیه پرسنل'!K274),0)</f>
        <v>0</v>
      </c>
      <c r="AG274" s="55">
        <f>IF('5-اطلاعات کلیه پرسنل'!H274=option!$C$11,IF('5-اطلاعات کلیه پرسنل'!L274="دارد",'5-اطلاعات کلیه پرسنل'!M274*'5-اطلاعات کلیه پرسنل'!I274/12*40,'5-اطلاعات کلیه پرسنل'!I274*'5-اطلاعات کلیه پرسنل'!N274/52),0)+IF('5-اطلاعات کلیه پرسنل'!J274=option!$C$11,IF('5-اطلاعات کلیه پرسنل'!L274="دارد",'5-اطلاعات کلیه پرسنل'!M274*'5-اطلاعات کلیه پرسنل'!K274/12*40,'5-اطلاعات کلیه پرسنل'!K274*'5-اطلاعات کلیه پرسنل'!N274/52),0)</f>
        <v>0</v>
      </c>
      <c r="AH274" s="33">
        <f>IF('5-اطلاعات کلیه پرسنل'!P274="دکتری",1,IF('5-اطلاعات کلیه پرسنل'!P274="فوق لیسانس",0.8,IF('5-اطلاعات کلیه پرسنل'!P274="لیسانس",0.6,IF('5-اطلاعات کلیه پرسنل'!P274="فوق دیپلم",0.3,IF('5-اطلاعات کلیه پرسنل'!P274="",0,0.1)))))</f>
        <v>0</v>
      </c>
      <c r="AI274" s="81">
        <f>IF('5-اطلاعات کلیه پرسنل'!L274="دارد",'5-اطلاعات کلیه پرسنل'!M274/12,'5-اطلاعات کلیه پرسنل'!N274/2000)</f>
        <v>0</v>
      </c>
      <c r="AJ274" s="80">
        <f t="shared" si="52"/>
        <v>0</v>
      </c>
    </row>
    <row r="275" spans="29:36" x14ac:dyDescent="0.45">
      <c r="AC275" s="34">
        <f>IF('6-اطلاعات کلیه محصولات - خدمات'!C275="دارد",'6-اطلاعات کلیه محصولات - خدمات'!Q275,0)</f>
        <v>0</v>
      </c>
      <c r="AD275" s="34">
        <f>1403-'5-اطلاعات کلیه پرسنل'!E275:E1272</f>
        <v>1403</v>
      </c>
      <c r="AF275" s="55">
        <f>IF('5-اطلاعات کلیه پرسنل'!H275=option!$C$15,IF('5-اطلاعات کلیه پرسنل'!L275="دارد",'5-اطلاعات کلیه پرسنل'!M275/12*'5-اطلاعات کلیه پرسنل'!I275,'5-اطلاعات کلیه پرسنل'!N275/2000*'5-اطلاعات کلیه پرسنل'!I275),0)+IF('5-اطلاعات کلیه پرسنل'!J275=option!$C$15,IF('5-اطلاعات کلیه پرسنل'!L275="دارد",'5-اطلاعات کلیه پرسنل'!M275/12*'5-اطلاعات کلیه پرسنل'!K275,'5-اطلاعات کلیه پرسنل'!N275/2000*'5-اطلاعات کلیه پرسنل'!K275),0)</f>
        <v>0</v>
      </c>
      <c r="AG275" s="55">
        <f>IF('5-اطلاعات کلیه پرسنل'!H275=option!$C$11,IF('5-اطلاعات کلیه پرسنل'!L275="دارد",'5-اطلاعات کلیه پرسنل'!M275*'5-اطلاعات کلیه پرسنل'!I275/12*40,'5-اطلاعات کلیه پرسنل'!I275*'5-اطلاعات کلیه پرسنل'!N275/52),0)+IF('5-اطلاعات کلیه پرسنل'!J275=option!$C$11,IF('5-اطلاعات کلیه پرسنل'!L275="دارد",'5-اطلاعات کلیه پرسنل'!M275*'5-اطلاعات کلیه پرسنل'!K275/12*40,'5-اطلاعات کلیه پرسنل'!K275*'5-اطلاعات کلیه پرسنل'!N275/52),0)</f>
        <v>0</v>
      </c>
      <c r="AH275" s="33">
        <f>IF('5-اطلاعات کلیه پرسنل'!P275="دکتری",1,IF('5-اطلاعات کلیه پرسنل'!P275="فوق لیسانس",0.8,IF('5-اطلاعات کلیه پرسنل'!P275="لیسانس",0.6,IF('5-اطلاعات کلیه پرسنل'!P275="فوق دیپلم",0.3,IF('5-اطلاعات کلیه پرسنل'!P275="",0,0.1)))))</f>
        <v>0</v>
      </c>
      <c r="AI275" s="81">
        <f>IF('5-اطلاعات کلیه پرسنل'!L275="دارد",'5-اطلاعات کلیه پرسنل'!M275/12,'5-اطلاعات کلیه پرسنل'!N275/2000)</f>
        <v>0</v>
      </c>
      <c r="AJ275" s="80">
        <f t="shared" si="52"/>
        <v>0</v>
      </c>
    </row>
    <row r="276" spans="29:36" x14ac:dyDescent="0.45">
      <c r="AC276" s="34">
        <f>IF('6-اطلاعات کلیه محصولات - خدمات'!C276="دارد",'6-اطلاعات کلیه محصولات - خدمات'!Q276,0)</f>
        <v>0</v>
      </c>
      <c r="AD276" s="34">
        <f>1403-'5-اطلاعات کلیه پرسنل'!E276:E1273</f>
        <v>1403</v>
      </c>
      <c r="AF276" s="55">
        <f>IF('5-اطلاعات کلیه پرسنل'!H276=option!$C$15,IF('5-اطلاعات کلیه پرسنل'!L276="دارد",'5-اطلاعات کلیه پرسنل'!M276/12*'5-اطلاعات کلیه پرسنل'!I276,'5-اطلاعات کلیه پرسنل'!N276/2000*'5-اطلاعات کلیه پرسنل'!I276),0)+IF('5-اطلاعات کلیه پرسنل'!J276=option!$C$15,IF('5-اطلاعات کلیه پرسنل'!L276="دارد",'5-اطلاعات کلیه پرسنل'!M276/12*'5-اطلاعات کلیه پرسنل'!K276,'5-اطلاعات کلیه پرسنل'!N276/2000*'5-اطلاعات کلیه پرسنل'!K276),0)</f>
        <v>0</v>
      </c>
      <c r="AG276" s="55">
        <f>IF('5-اطلاعات کلیه پرسنل'!H276=option!$C$11,IF('5-اطلاعات کلیه پرسنل'!L276="دارد",'5-اطلاعات کلیه پرسنل'!M276*'5-اطلاعات کلیه پرسنل'!I276/12*40,'5-اطلاعات کلیه پرسنل'!I276*'5-اطلاعات کلیه پرسنل'!N276/52),0)+IF('5-اطلاعات کلیه پرسنل'!J276=option!$C$11,IF('5-اطلاعات کلیه پرسنل'!L276="دارد",'5-اطلاعات کلیه پرسنل'!M276*'5-اطلاعات کلیه پرسنل'!K276/12*40,'5-اطلاعات کلیه پرسنل'!K276*'5-اطلاعات کلیه پرسنل'!N276/52),0)</f>
        <v>0</v>
      </c>
      <c r="AH276" s="33">
        <f>IF('5-اطلاعات کلیه پرسنل'!P276="دکتری",1,IF('5-اطلاعات کلیه پرسنل'!P276="فوق لیسانس",0.8,IF('5-اطلاعات کلیه پرسنل'!P276="لیسانس",0.6,IF('5-اطلاعات کلیه پرسنل'!P276="فوق دیپلم",0.3,IF('5-اطلاعات کلیه پرسنل'!P276="",0,0.1)))))</f>
        <v>0</v>
      </c>
      <c r="AI276" s="81">
        <f>IF('5-اطلاعات کلیه پرسنل'!L276="دارد",'5-اطلاعات کلیه پرسنل'!M276/12,'5-اطلاعات کلیه پرسنل'!N276/2000)</f>
        <v>0</v>
      </c>
      <c r="AJ276" s="80">
        <f t="shared" si="52"/>
        <v>0</v>
      </c>
    </row>
    <row r="277" spans="29:36" x14ac:dyDescent="0.45">
      <c r="AC277" s="34">
        <f>IF('6-اطلاعات کلیه محصولات - خدمات'!C277="دارد",'6-اطلاعات کلیه محصولات - خدمات'!Q277,0)</f>
        <v>0</v>
      </c>
      <c r="AD277" s="34">
        <f>1403-'5-اطلاعات کلیه پرسنل'!E277:E1274</f>
        <v>1403</v>
      </c>
      <c r="AF277" s="55">
        <f>IF('5-اطلاعات کلیه پرسنل'!H277=option!$C$15,IF('5-اطلاعات کلیه پرسنل'!L277="دارد",'5-اطلاعات کلیه پرسنل'!M277/12*'5-اطلاعات کلیه پرسنل'!I277,'5-اطلاعات کلیه پرسنل'!N277/2000*'5-اطلاعات کلیه پرسنل'!I277),0)+IF('5-اطلاعات کلیه پرسنل'!J277=option!$C$15,IF('5-اطلاعات کلیه پرسنل'!L277="دارد",'5-اطلاعات کلیه پرسنل'!M277/12*'5-اطلاعات کلیه پرسنل'!K277,'5-اطلاعات کلیه پرسنل'!N277/2000*'5-اطلاعات کلیه پرسنل'!K277),0)</f>
        <v>0</v>
      </c>
      <c r="AG277" s="55">
        <f>IF('5-اطلاعات کلیه پرسنل'!H277=option!$C$11,IF('5-اطلاعات کلیه پرسنل'!L277="دارد",'5-اطلاعات کلیه پرسنل'!M277*'5-اطلاعات کلیه پرسنل'!I277/12*40,'5-اطلاعات کلیه پرسنل'!I277*'5-اطلاعات کلیه پرسنل'!N277/52),0)+IF('5-اطلاعات کلیه پرسنل'!J277=option!$C$11,IF('5-اطلاعات کلیه پرسنل'!L277="دارد",'5-اطلاعات کلیه پرسنل'!M277*'5-اطلاعات کلیه پرسنل'!K277/12*40,'5-اطلاعات کلیه پرسنل'!K277*'5-اطلاعات کلیه پرسنل'!N277/52),0)</f>
        <v>0</v>
      </c>
      <c r="AH277" s="33">
        <f>IF('5-اطلاعات کلیه پرسنل'!P277="دکتری",1,IF('5-اطلاعات کلیه پرسنل'!P277="فوق لیسانس",0.8,IF('5-اطلاعات کلیه پرسنل'!P277="لیسانس",0.6,IF('5-اطلاعات کلیه پرسنل'!P277="فوق دیپلم",0.3,IF('5-اطلاعات کلیه پرسنل'!P277="",0,0.1)))))</f>
        <v>0</v>
      </c>
      <c r="AI277" s="81">
        <f>IF('5-اطلاعات کلیه پرسنل'!L277="دارد",'5-اطلاعات کلیه پرسنل'!M277/12,'5-اطلاعات کلیه پرسنل'!N277/2000)</f>
        <v>0</v>
      </c>
      <c r="AJ277" s="80">
        <f t="shared" si="52"/>
        <v>0</v>
      </c>
    </row>
    <row r="278" spans="29:36" x14ac:dyDescent="0.45">
      <c r="AC278" s="34">
        <f>IF('6-اطلاعات کلیه محصولات - خدمات'!C278="دارد",'6-اطلاعات کلیه محصولات - خدمات'!Q278,0)</f>
        <v>0</v>
      </c>
      <c r="AD278" s="34">
        <f>1403-'5-اطلاعات کلیه پرسنل'!E278:E1275</f>
        <v>1403</v>
      </c>
      <c r="AF278" s="55">
        <f>IF('5-اطلاعات کلیه پرسنل'!H278=option!$C$15,IF('5-اطلاعات کلیه پرسنل'!L278="دارد",'5-اطلاعات کلیه پرسنل'!M278/12*'5-اطلاعات کلیه پرسنل'!I278,'5-اطلاعات کلیه پرسنل'!N278/2000*'5-اطلاعات کلیه پرسنل'!I278),0)+IF('5-اطلاعات کلیه پرسنل'!J278=option!$C$15,IF('5-اطلاعات کلیه پرسنل'!L278="دارد",'5-اطلاعات کلیه پرسنل'!M278/12*'5-اطلاعات کلیه پرسنل'!K278,'5-اطلاعات کلیه پرسنل'!N278/2000*'5-اطلاعات کلیه پرسنل'!K278),0)</f>
        <v>0</v>
      </c>
      <c r="AG278" s="55">
        <f>IF('5-اطلاعات کلیه پرسنل'!H278=option!$C$11,IF('5-اطلاعات کلیه پرسنل'!L278="دارد",'5-اطلاعات کلیه پرسنل'!M278*'5-اطلاعات کلیه پرسنل'!I278/12*40,'5-اطلاعات کلیه پرسنل'!I278*'5-اطلاعات کلیه پرسنل'!N278/52),0)+IF('5-اطلاعات کلیه پرسنل'!J278=option!$C$11,IF('5-اطلاعات کلیه پرسنل'!L278="دارد",'5-اطلاعات کلیه پرسنل'!M278*'5-اطلاعات کلیه پرسنل'!K278/12*40,'5-اطلاعات کلیه پرسنل'!K278*'5-اطلاعات کلیه پرسنل'!N278/52),0)</f>
        <v>0</v>
      </c>
      <c r="AH278" s="33">
        <f>IF('5-اطلاعات کلیه پرسنل'!P278="دکتری",1,IF('5-اطلاعات کلیه پرسنل'!P278="فوق لیسانس",0.8,IF('5-اطلاعات کلیه پرسنل'!P278="لیسانس",0.6,IF('5-اطلاعات کلیه پرسنل'!P278="فوق دیپلم",0.3,IF('5-اطلاعات کلیه پرسنل'!P278="",0,0.1)))))</f>
        <v>0</v>
      </c>
      <c r="AI278" s="81">
        <f>IF('5-اطلاعات کلیه پرسنل'!L278="دارد",'5-اطلاعات کلیه پرسنل'!M278/12,'5-اطلاعات کلیه پرسنل'!N278/2000)</f>
        <v>0</v>
      </c>
      <c r="AJ278" s="80">
        <f t="shared" si="52"/>
        <v>0</v>
      </c>
    </row>
    <row r="279" spans="29:36" x14ac:dyDescent="0.45">
      <c r="AC279" s="34">
        <f>IF('6-اطلاعات کلیه محصولات - خدمات'!C279="دارد",'6-اطلاعات کلیه محصولات - خدمات'!Q279,0)</f>
        <v>0</v>
      </c>
      <c r="AD279" s="34">
        <f>1403-'5-اطلاعات کلیه پرسنل'!E279:E1276</f>
        <v>1403</v>
      </c>
      <c r="AF279" s="55">
        <f>IF('5-اطلاعات کلیه پرسنل'!H279=option!$C$15,IF('5-اطلاعات کلیه پرسنل'!L279="دارد",'5-اطلاعات کلیه پرسنل'!M279/12*'5-اطلاعات کلیه پرسنل'!I279,'5-اطلاعات کلیه پرسنل'!N279/2000*'5-اطلاعات کلیه پرسنل'!I279),0)+IF('5-اطلاعات کلیه پرسنل'!J279=option!$C$15,IF('5-اطلاعات کلیه پرسنل'!L279="دارد",'5-اطلاعات کلیه پرسنل'!M279/12*'5-اطلاعات کلیه پرسنل'!K279,'5-اطلاعات کلیه پرسنل'!N279/2000*'5-اطلاعات کلیه پرسنل'!K279),0)</f>
        <v>0</v>
      </c>
      <c r="AG279" s="55">
        <f>IF('5-اطلاعات کلیه پرسنل'!H279=option!$C$11,IF('5-اطلاعات کلیه پرسنل'!L279="دارد",'5-اطلاعات کلیه پرسنل'!M279*'5-اطلاعات کلیه پرسنل'!I279/12*40,'5-اطلاعات کلیه پرسنل'!I279*'5-اطلاعات کلیه پرسنل'!N279/52),0)+IF('5-اطلاعات کلیه پرسنل'!J279=option!$C$11,IF('5-اطلاعات کلیه پرسنل'!L279="دارد",'5-اطلاعات کلیه پرسنل'!M279*'5-اطلاعات کلیه پرسنل'!K279/12*40,'5-اطلاعات کلیه پرسنل'!K279*'5-اطلاعات کلیه پرسنل'!N279/52),0)</f>
        <v>0</v>
      </c>
      <c r="AH279" s="33">
        <f>IF('5-اطلاعات کلیه پرسنل'!P279="دکتری",1,IF('5-اطلاعات کلیه پرسنل'!P279="فوق لیسانس",0.8,IF('5-اطلاعات کلیه پرسنل'!P279="لیسانس",0.6,IF('5-اطلاعات کلیه پرسنل'!P279="فوق دیپلم",0.3,IF('5-اطلاعات کلیه پرسنل'!P279="",0,0.1)))))</f>
        <v>0</v>
      </c>
      <c r="AI279" s="81">
        <f>IF('5-اطلاعات کلیه پرسنل'!L279="دارد",'5-اطلاعات کلیه پرسنل'!M279/12,'5-اطلاعات کلیه پرسنل'!N279/2000)</f>
        <v>0</v>
      </c>
      <c r="AJ279" s="80">
        <f t="shared" si="52"/>
        <v>0</v>
      </c>
    </row>
    <row r="280" spans="29:36" x14ac:dyDescent="0.45">
      <c r="AC280" s="34">
        <f>IF('6-اطلاعات کلیه محصولات - خدمات'!C280="دارد",'6-اطلاعات کلیه محصولات - خدمات'!Q280,0)</f>
        <v>0</v>
      </c>
      <c r="AD280" s="34">
        <f>1403-'5-اطلاعات کلیه پرسنل'!E280:E1277</f>
        <v>1403</v>
      </c>
      <c r="AF280" s="55">
        <f>IF('5-اطلاعات کلیه پرسنل'!H280=option!$C$15,IF('5-اطلاعات کلیه پرسنل'!L280="دارد",'5-اطلاعات کلیه پرسنل'!M280/12*'5-اطلاعات کلیه پرسنل'!I280,'5-اطلاعات کلیه پرسنل'!N280/2000*'5-اطلاعات کلیه پرسنل'!I280),0)+IF('5-اطلاعات کلیه پرسنل'!J280=option!$C$15,IF('5-اطلاعات کلیه پرسنل'!L280="دارد",'5-اطلاعات کلیه پرسنل'!M280/12*'5-اطلاعات کلیه پرسنل'!K280,'5-اطلاعات کلیه پرسنل'!N280/2000*'5-اطلاعات کلیه پرسنل'!K280),0)</f>
        <v>0</v>
      </c>
      <c r="AG280" s="55">
        <f>IF('5-اطلاعات کلیه پرسنل'!H280=option!$C$11,IF('5-اطلاعات کلیه پرسنل'!L280="دارد",'5-اطلاعات کلیه پرسنل'!M280*'5-اطلاعات کلیه پرسنل'!I280/12*40,'5-اطلاعات کلیه پرسنل'!I280*'5-اطلاعات کلیه پرسنل'!N280/52),0)+IF('5-اطلاعات کلیه پرسنل'!J280=option!$C$11,IF('5-اطلاعات کلیه پرسنل'!L280="دارد",'5-اطلاعات کلیه پرسنل'!M280*'5-اطلاعات کلیه پرسنل'!K280/12*40,'5-اطلاعات کلیه پرسنل'!K280*'5-اطلاعات کلیه پرسنل'!N280/52),0)</f>
        <v>0</v>
      </c>
      <c r="AH280" s="33">
        <f>IF('5-اطلاعات کلیه پرسنل'!P280="دکتری",1,IF('5-اطلاعات کلیه پرسنل'!P280="فوق لیسانس",0.8,IF('5-اطلاعات کلیه پرسنل'!P280="لیسانس",0.6,IF('5-اطلاعات کلیه پرسنل'!P280="فوق دیپلم",0.3,IF('5-اطلاعات کلیه پرسنل'!P280="",0,0.1)))))</f>
        <v>0</v>
      </c>
      <c r="AI280" s="81">
        <f>IF('5-اطلاعات کلیه پرسنل'!L280="دارد",'5-اطلاعات کلیه پرسنل'!M280/12,'5-اطلاعات کلیه پرسنل'!N280/2000)</f>
        <v>0</v>
      </c>
      <c r="AJ280" s="80">
        <f t="shared" si="52"/>
        <v>0</v>
      </c>
    </row>
    <row r="281" spans="29:36" x14ac:dyDescent="0.45">
      <c r="AC281" s="34">
        <f>IF('6-اطلاعات کلیه محصولات - خدمات'!C281="دارد",'6-اطلاعات کلیه محصولات - خدمات'!Q281,0)</f>
        <v>0</v>
      </c>
      <c r="AD281" s="34">
        <f>1403-'5-اطلاعات کلیه پرسنل'!E281:E1278</f>
        <v>1403</v>
      </c>
      <c r="AF281" s="55">
        <f>IF('5-اطلاعات کلیه پرسنل'!H281=option!$C$15,IF('5-اطلاعات کلیه پرسنل'!L281="دارد",'5-اطلاعات کلیه پرسنل'!M281/12*'5-اطلاعات کلیه پرسنل'!I281,'5-اطلاعات کلیه پرسنل'!N281/2000*'5-اطلاعات کلیه پرسنل'!I281),0)+IF('5-اطلاعات کلیه پرسنل'!J281=option!$C$15,IF('5-اطلاعات کلیه پرسنل'!L281="دارد",'5-اطلاعات کلیه پرسنل'!M281/12*'5-اطلاعات کلیه پرسنل'!K281,'5-اطلاعات کلیه پرسنل'!N281/2000*'5-اطلاعات کلیه پرسنل'!K281),0)</f>
        <v>0</v>
      </c>
      <c r="AG281" s="55">
        <f>IF('5-اطلاعات کلیه پرسنل'!H281=option!$C$11,IF('5-اطلاعات کلیه پرسنل'!L281="دارد",'5-اطلاعات کلیه پرسنل'!M281*'5-اطلاعات کلیه پرسنل'!I281/12*40,'5-اطلاعات کلیه پرسنل'!I281*'5-اطلاعات کلیه پرسنل'!N281/52),0)+IF('5-اطلاعات کلیه پرسنل'!J281=option!$C$11,IF('5-اطلاعات کلیه پرسنل'!L281="دارد",'5-اطلاعات کلیه پرسنل'!M281*'5-اطلاعات کلیه پرسنل'!K281/12*40,'5-اطلاعات کلیه پرسنل'!K281*'5-اطلاعات کلیه پرسنل'!N281/52),0)</f>
        <v>0</v>
      </c>
      <c r="AH281" s="33">
        <f>IF('5-اطلاعات کلیه پرسنل'!P281="دکتری",1,IF('5-اطلاعات کلیه پرسنل'!P281="فوق لیسانس",0.8,IF('5-اطلاعات کلیه پرسنل'!P281="لیسانس",0.6,IF('5-اطلاعات کلیه پرسنل'!P281="فوق دیپلم",0.3,IF('5-اطلاعات کلیه پرسنل'!P281="",0,0.1)))))</f>
        <v>0</v>
      </c>
      <c r="AI281" s="81">
        <f>IF('5-اطلاعات کلیه پرسنل'!L281="دارد",'5-اطلاعات کلیه پرسنل'!M281/12,'5-اطلاعات کلیه پرسنل'!N281/2000)</f>
        <v>0</v>
      </c>
      <c r="AJ281" s="80">
        <f t="shared" si="52"/>
        <v>0</v>
      </c>
    </row>
    <row r="282" spans="29:36" x14ac:dyDescent="0.45">
      <c r="AC282" s="34">
        <f>IF('6-اطلاعات کلیه محصولات - خدمات'!C282="دارد",'6-اطلاعات کلیه محصولات - خدمات'!Q282,0)</f>
        <v>0</v>
      </c>
      <c r="AD282" s="34">
        <f>1403-'5-اطلاعات کلیه پرسنل'!E282:E1279</f>
        <v>1403</v>
      </c>
      <c r="AF282" s="55">
        <f>IF('5-اطلاعات کلیه پرسنل'!H282=option!$C$15,IF('5-اطلاعات کلیه پرسنل'!L282="دارد",'5-اطلاعات کلیه پرسنل'!M282/12*'5-اطلاعات کلیه پرسنل'!I282,'5-اطلاعات کلیه پرسنل'!N282/2000*'5-اطلاعات کلیه پرسنل'!I282),0)+IF('5-اطلاعات کلیه پرسنل'!J282=option!$C$15,IF('5-اطلاعات کلیه پرسنل'!L282="دارد",'5-اطلاعات کلیه پرسنل'!M282/12*'5-اطلاعات کلیه پرسنل'!K282,'5-اطلاعات کلیه پرسنل'!N282/2000*'5-اطلاعات کلیه پرسنل'!K282),0)</f>
        <v>0</v>
      </c>
      <c r="AG282" s="55">
        <f>IF('5-اطلاعات کلیه پرسنل'!H282=option!$C$11,IF('5-اطلاعات کلیه پرسنل'!L282="دارد",'5-اطلاعات کلیه پرسنل'!M282*'5-اطلاعات کلیه پرسنل'!I282/12*40,'5-اطلاعات کلیه پرسنل'!I282*'5-اطلاعات کلیه پرسنل'!N282/52),0)+IF('5-اطلاعات کلیه پرسنل'!J282=option!$C$11,IF('5-اطلاعات کلیه پرسنل'!L282="دارد",'5-اطلاعات کلیه پرسنل'!M282*'5-اطلاعات کلیه پرسنل'!K282/12*40,'5-اطلاعات کلیه پرسنل'!K282*'5-اطلاعات کلیه پرسنل'!N282/52),0)</f>
        <v>0</v>
      </c>
      <c r="AH282" s="33">
        <f>IF('5-اطلاعات کلیه پرسنل'!P282="دکتری",1,IF('5-اطلاعات کلیه پرسنل'!P282="فوق لیسانس",0.8,IF('5-اطلاعات کلیه پرسنل'!P282="لیسانس",0.6,IF('5-اطلاعات کلیه پرسنل'!P282="فوق دیپلم",0.3,IF('5-اطلاعات کلیه پرسنل'!P282="",0,0.1)))))</f>
        <v>0</v>
      </c>
      <c r="AI282" s="81">
        <f>IF('5-اطلاعات کلیه پرسنل'!L282="دارد",'5-اطلاعات کلیه پرسنل'!M282/12,'5-اطلاعات کلیه پرسنل'!N282/2000)</f>
        <v>0</v>
      </c>
      <c r="AJ282" s="80">
        <f t="shared" si="52"/>
        <v>0</v>
      </c>
    </row>
    <row r="283" spans="29:36" x14ac:dyDescent="0.45">
      <c r="AC283" s="34">
        <f>IF('6-اطلاعات کلیه محصولات - خدمات'!C283="دارد",'6-اطلاعات کلیه محصولات - خدمات'!Q283,0)</f>
        <v>0</v>
      </c>
      <c r="AD283" s="34">
        <f>1403-'5-اطلاعات کلیه پرسنل'!E283:E1280</f>
        <v>1403</v>
      </c>
      <c r="AF283" s="55">
        <f>IF('5-اطلاعات کلیه پرسنل'!H283=option!$C$15,IF('5-اطلاعات کلیه پرسنل'!L283="دارد",'5-اطلاعات کلیه پرسنل'!M283/12*'5-اطلاعات کلیه پرسنل'!I283,'5-اطلاعات کلیه پرسنل'!N283/2000*'5-اطلاعات کلیه پرسنل'!I283),0)+IF('5-اطلاعات کلیه پرسنل'!J283=option!$C$15,IF('5-اطلاعات کلیه پرسنل'!L283="دارد",'5-اطلاعات کلیه پرسنل'!M283/12*'5-اطلاعات کلیه پرسنل'!K283,'5-اطلاعات کلیه پرسنل'!N283/2000*'5-اطلاعات کلیه پرسنل'!K283),0)</f>
        <v>0</v>
      </c>
      <c r="AG283" s="55">
        <f>IF('5-اطلاعات کلیه پرسنل'!H283=option!$C$11,IF('5-اطلاعات کلیه پرسنل'!L283="دارد",'5-اطلاعات کلیه پرسنل'!M283*'5-اطلاعات کلیه پرسنل'!I283/12*40,'5-اطلاعات کلیه پرسنل'!I283*'5-اطلاعات کلیه پرسنل'!N283/52),0)+IF('5-اطلاعات کلیه پرسنل'!J283=option!$C$11,IF('5-اطلاعات کلیه پرسنل'!L283="دارد",'5-اطلاعات کلیه پرسنل'!M283*'5-اطلاعات کلیه پرسنل'!K283/12*40,'5-اطلاعات کلیه پرسنل'!K283*'5-اطلاعات کلیه پرسنل'!N283/52),0)</f>
        <v>0</v>
      </c>
      <c r="AH283" s="33">
        <f>IF('5-اطلاعات کلیه پرسنل'!P283="دکتری",1,IF('5-اطلاعات کلیه پرسنل'!P283="فوق لیسانس",0.8,IF('5-اطلاعات کلیه پرسنل'!P283="لیسانس",0.6,IF('5-اطلاعات کلیه پرسنل'!P283="فوق دیپلم",0.3,IF('5-اطلاعات کلیه پرسنل'!P283="",0,0.1)))))</f>
        <v>0</v>
      </c>
      <c r="AI283" s="81">
        <f>IF('5-اطلاعات کلیه پرسنل'!L283="دارد",'5-اطلاعات کلیه پرسنل'!M283/12,'5-اطلاعات کلیه پرسنل'!N283/2000)</f>
        <v>0</v>
      </c>
      <c r="AJ283" s="80">
        <f t="shared" si="52"/>
        <v>0</v>
      </c>
    </row>
    <row r="284" spans="29:36" x14ac:dyDescent="0.45">
      <c r="AC284" s="34">
        <f>IF('6-اطلاعات کلیه محصولات - خدمات'!C284="دارد",'6-اطلاعات کلیه محصولات - خدمات'!Q284,0)</f>
        <v>0</v>
      </c>
      <c r="AD284" s="34">
        <f>1403-'5-اطلاعات کلیه پرسنل'!E284:E1281</f>
        <v>1403</v>
      </c>
      <c r="AF284" s="55">
        <f>IF('5-اطلاعات کلیه پرسنل'!H284=option!$C$15,IF('5-اطلاعات کلیه پرسنل'!L284="دارد",'5-اطلاعات کلیه پرسنل'!M284/12*'5-اطلاعات کلیه پرسنل'!I284,'5-اطلاعات کلیه پرسنل'!N284/2000*'5-اطلاعات کلیه پرسنل'!I284),0)+IF('5-اطلاعات کلیه پرسنل'!J284=option!$C$15,IF('5-اطلاعات کلیه پرسنل'!L284="دارد",'5-اطلاعات کلیه پرسنل'!M284/12*'5-اطلاعات کلیه پرسنل'!K284,'5-اطلاعات کلیه پرسنل'!N284/2000*'5-اطلاعات کلیه پرسنل'!K284),0)</f>
        <v>0</v>
      </c>
      <c r="AG284" s="55">
        <f>IF('5-اطلاعات کلیه پرسنل'!H284=option!$C$11,IF('5-اطلاعات کلیه پرسنل'!L284="دارد",'5-اطلاعات کلیه پرسنل'!M284*'5-اطلاعات کلیه پرسنل'!I284/12*40,'5-اطلاعات کلیه پرسنل'!I284*'5-اطلاعات کلیه پرسنل'!N284/52),0)+IF('5-اطلاعات کلیه پرسنل'!J284=option!$C$11,IF('5-اطلاعات کلیه پرسنل'!L284="دارد",'5-اطلاعات کلیه پرسنل'!M284*'5-اطلاعات کلیه پرسنل'!K284/12*40,'5-اطلاعات کلیه پرسنل'!K284*'5-اطلاعات کلیه پرسنل'!N284/52),0)</f>
        <v>0</v>
      </c>
      <c r="AH284" s="33">
        <f>IF('5-اطلاعات کلیه پرسنل'!P284="دکتری",1,IF('5-اطلاعات کلیه پرسنل'!P284="فوق لیسانس",0.8,IF('5-اطلاعات کلیه پرسنل'!P284="لیسانس",0.6,IF('5-اطلاعات کلیه پرسنل'!P284="فوق دیپلم",0.3,IF('5-اطلاعات کلیه پرسنل'!P284="",0,0.1)))))</f>
        <v>0</v>
      </c>
      <c r="AI284" s="81">
        <f>IF('5-اطلاعات کلیه پرسنل'!L284="دارد",'5-اطلاعات کلیه پرسنل'!M284/12,'5-اطلاعات کلیه پرسنل'!N284/2000)</f>
        <v>0</v>
      </c>
      <c r="AJ284" s="80">
        <f t="shared" si="52"/>
        <v>0</v>
      </c>
    </row>
    <row r="285" spans="29:36" x14ac:dyDescent="0.45">
      <c r="AC285" s="34">
        <f>IF('6-اطلاعات کلیه محصولات - خدمات'!C285="دارد",'6-اطلاعات کلیه محصولات - خدمات'!Q285,0)</f>
        <v>0</v>
      </c>
      <c r="AD285" s="34">
        <f>1403-'5-اطلاعات کلیه پرسنل'!E285:E1282</f>
        <v>1403</v>
      </c>
      <c r="AF285" s="55">
        <f>IF('5-اطلاعات کلیه پرسنل'!H285=option!$C$15,IF('5-اطلاعات کلیه پرسنل'!L285="دارد",'5-اطلاعات کلیه پرسنل'!M285/12*'5-اطلاعات کلیه پرسنل'!I285,'5-اطلاعات کلیه پرسنل'!N285/2000*'5-اطلاعات کلیه پرسنل'!I285),0)+IF('5-اطلاعات کلیه پرسنل'!J285=option!$C$15,IF('5-اطلاعات کلیه پرسنل'!L285="دارد",'5-اطلاعات کلیه پرسنل'!M285/12*'5-اطلاعات کلیه پرسنل'!K285,'5-اطلاعات کلیه پرسنل'!N285/2000*'5-اطلاعات کلیه پرسنل'!K285),0)</f>
        <v>0</v>
      </c>
      <c r="AG285" s="55">
        <f>IF('5-اطلاعات کلیه پرسنل'!H285=option!$C$11,IF('5-اطلاعات کلیه پرسنل'!L285="دارد",'5-اطلاعات کلیه پرسنل'!M285*'5-اطلاعات کلیه پرسنل'!I285/12*40,'5-اطلاعات کلیه پرسنل'!I285*'5-اطلاعات کلیه پرسنل'!N285/52),0)+IF('5-اطلاعات کلیه پرسنل'!J285=option!$C$11,IF('5-اطلاعات کلیه پرسنل'!L285="دارد",'5-اطلاعات کلیه پرسنل'!M285*'5-اطلاعات کلیه پرسنل'!K285/12*40,'5-اطلاعات کلیه پرسنل'!K285*'5-اطلاعات کلیه پرسنل'!N285/52),0)</f>
        <v>0</v>
      </c>
      <c r="AH285" s="33">
        <f>IF('5-اطلاعات کلیه پرسنل'!P285="دکتری",1,IF('5-اطلاعات کلیه پرسنل'!P285="فوق لیسانس",0.8,IF('5-اطلاعات کلیه پرسنل'!P285="لیسانس",0.6,IF('5-اطلاعات کلیه پرسنل'!P285="فوق دیپلم",0.3,IF('5-اطلاعات کلیه پرسنل'!P285="",0,0.1)))))</f>
        <v>0</v>
      </c>
      <c r="AI285" s="81">
        <f>IF('5-اطلاعات کلیه پرسنل'!L285="دارد",'5-اطلاعات کلیه پرسنل'!M285/12,'5-اطلاعات کلیه پرسنل'!N285/2000)</f>
        <v>0</v>
      </c>
      <c r="AJ285" s="80">
        <f t="shared" si="52"/>
        <v>0</v>
      </c>
    </row>
    <row r="286" spans="29:36" x14ac:dyDescent="0.45">
      <c r="AC286" s="34">
        <f>IF('6-اطلاعات کلیه محصولات - خدمات'!C286="دارد",'6-اطلاعات کلیه محصولات - خدمات'!Q286,0)</f>
        <v>0</v>
      </c>
      <c r="AD286" s="34">
        <f>1403-'5-اطلاعات کلیه پرسنل'!E286:E1283</f>
        <v>1403</v>
      </c>
      <c r="AF286" s="55">
        <f>IF('5-اطلاعات کلیه پرسنل'!H286=option!$C$15,IF('5-اطلاعات کلیه پرسنل'!L286="دارد",'5-اطلاعات کلیه پرسنل'!M286/12*'5-اطلاعات کلیه پرسنل'!I286,'5-اطلاعات کلیه پرسنل'!N286/2000*'5-اطلاعات کلیه پرسنل'!I286),0)+IF('5-اطلاعات کلیه پرسنل'!J286=option!$C$15,IF('5-اطلاعات کلیه پرسنل'!L286="دارد",'5-اطلاعات کلیه پرسنل'!M286/12*'5-اطلاعات کلیه پرسنل'!K286,'5-اطلاعات کلیه پرسنل'!N286/2000*'5-اطلاعات کلیه پرسنل'!K286),0)</f>
        <v>0</v>
      </c>
      <c r="AG286" s="55">
        <f>IF('5-اطلاعات کلیه پرسنل'!H286=option!$C$11,IF('5-اطلاعات کلیه پرسنل'!L286="دارد",'5-اطلاعات کلیه پرسنل'!M286*'5-اطلاعات کلیه پرسنل'!I286/12*40,'5-اطلاعات کلیه پرسنل'!I286*'5-اطلاعات کلیه پرسنل'!N286/52),0)+IF('5-اطلاعات کلیه پرسنل'!J286=option!$C$11,IF('5-اطلاعات کلیه پرسنل'!L286="دارد",'5-اطلاعات کلیه پرسنل'!M286*'5-اطلاعات کلیه پرسنل'!K286/12*40,'5-اطلاعات کلیه پرسنل'!K286*'5-اطلاعات کلیه پرسنل'!N286/52),0)</f>
        <v>0</v>
      </c>
      <c r="AH286" s="33">
        <f>IF('5-اطلاعات کلیه پرسنل'!P286="دکتری",1,IF('5-اطلاعات کلیه پرسنل'!P286="فوق لیسانس",0.8,IF('5-اطلاعات کلیه پرسنل'!P286="لیسانس",0.6,IF('5-اطلاعات کلیه پرسنل'!P286="فوق دیپلم",0.3,IF('5-اطلاعات کلیه پرسنل'!P286="",0,0.1)))))</f>
        <v>0</v>
      </c>
      <c r="AI286" s="81">
        <f>IF('5-اطلاعات کلیه پرسنل'!L286="دارد",'5-اطلاعات کلیه پرسنل'!M286/12,'5-اطلاعات کلیه پرسنل'!N286/2000)</f>
        <v>0</v>
      </c>
      <c r="AJ286" s="80">
        <f t="shared" si="52"/>
        <v>0</v>
      </c>
    </row>
    <row r="287" spans="29:36" x14ac:dyDescent="0.45">
      <c r="AC287" s="34">
        <f>IF('6-اطلاعات کلیه محصولات - خدمات'!C287="دارد",'6-اطلاعات کلیه محصولات - خدمات'!Q287,0)</f>
        <v>0</v>
      </c>
      <c r="AD287" s="34">
        <f>1403-'5-اطلاعات کلیه پرسنل'!E287:E1284</f>
        <v>1403</v>
      </c>
      <c r="AF287" s="55">
        <f>IF('5-اطلاعات کلیه پرسنل'!H287=option!$C$15,IF('5-اطلاعات کلیه پرسنل'!L287="دارد",'5-اطلاعات کلیه پرسنل'!M287/12*'5-اطلاعات کلیه پرسنل'!I287,'5-اطلاعات کلیه پرسنل'!N287/2000*'5-اطلاعات کلیه پرسنل'!I287),0)+IF('5-اطلاعات کلیه پرسنل'!J287=option!$C$15,IF('5-اطلاعات کلیه پرسنل'!L287="دارد",'5-اطلاعات کلیه پرسنل'!M287/12*'5-اطلاعات کلیه پرسنل'!K287,'5-اطلاعات کلیه پرسنل'!N287/2000*'5-اطلاعات کلیه پرسنل'!K287),0)</f>
        <v>0</v>
      </c>
      <c r="AG287" s="55">
        <f>IF('5-اطلاعات کلیه پرسنل'!H287=option!$C$11,IF('5-اطلاعات کلیه پرسنل'!L287="دارد",'5-اطلاعات کلیه پرسنل'!M287*'5-اطلاعات کلیه پرسنل'!I287/12*40,'5-اطلاعات کلیه پرسنل'!I287*'5-اطلاعات کلیه پرسنل'!N287/52),0)+IF('5-اطلاعات کلیه پرسنل'!J287=option!$C$11,IF('5-اطلاعات کلیه پرسنل'!L287="دارد",'5-اطلاعات کلیه پرسنل'!M287*'5-اطلاعات کلیه پرسنل'!K287/12*40,'5-اطلاعات کلیه پرسنل'!K287*'5-اطلاعات کلیه پرسنل'!N287/52),0)</f>
        <v>0</v>
      </c>
      <c r="AH287" s="33">
        <f>IF('5-اطلاعات کلیه پرسنل'!P287="دکتری",1,IF('5-اطلاعات کلیه پرسنل'!P287="فوق لیسانس",0.8,IF('5-اطلاعات کلیه پرسنل'!P287="لیسانس",0.6,IF('5-اطلاعات کلیه پرسنل'!P287="فوق دیپلم",0.3,IF('5-اطلاعات کلیه پرسنل'!P287="",0,0.1)))))</f>
        <v>0</v>
      </c>
      <c r="AI287" s="81">
        <f>IF('5-اطلاعات کلیه پرسنل'!L287="دارد",'5-اطلاعات کلیه پرسنل'!M287/12,'5-اطلاعات کلیه پرسنل'!N287/2000)</f>
        <v>0</v>
      </c>
      <c r="AJ287" s="80">
        <f t="shared" si="52"/>
        <v>0</v>
      </c>
    </row>
    <row r="288" spans="29:36" x14ac:dyDescent="0.45">
      <c r="AC288" s="34">
        <f>IF('6-اطلاعات کلیه محصولات - خدمات'!C288="دارد",'6-اطلاعات کلیه محصولات - خدمات'!Q288,0)</f>
        <v>0</v>
      </c>
      <c r="AD288" s="34">
        <f>1403-'5-اطلاعات کلیه پرسنل'!E288:E1285</f>
        <v>1403</v>
      </c>
      <c r="AF288" s="55">
        <f>IF('5-اطلاعات کلیه پرسنل'!H288=option!$C$15,IF('5-اطلاعات کلیه پرسنل'!L288="دارد",'5-اطلاعات کلیه پرسنل'!M288/12*'5-اطلاعات کلیه پرسنل'!I288,'5-اطلاعات کلیه پرسنل'!N288/2000*'5-اطلاعات کلیه پرسنل'!I288),0)+IF('5-اطلاعات کلیه پرسنل'!J288=option!$C$15,IF('5-اطلاعات کلیه پرسنل'!L288="دارد",'5-اطلاعات کلیه پرسنل'!M288/12*'5-اطلاعات کلیه پرسنل'!K288,'5-اطلاعات کلیه پرسنل'!N288/2000*'5-اطلاعات کلیه پرسنل'!K288),0)</f>
        <v>0</v>
      </c>
      <c r="AG288" s="55">
        <f>IF('5-اطلاعات کلیه پرسنل'!H288=option!$C$11,IF('5-اطلاعات کلیه پرسنل'!L288="دارد",'5-اطلاعات کلیه پرسنل'!M288*'5-اطلاعات کلیه پرسنل'!I288/12*40,'5-اطلاعات کلیه پرسنل'!I288*'5-اطلاعات کلیه پرسنل'!N288/52),0)+IF('5-اطلاعات کلیه پرسنل'!J288=option!$C$11,IF('5-اطلاعات کلیه پرسنل'!L288="دارد",'5-اطلاعات کلیه پرسنل'!M288*'5-اطلاعات کلیه پرسنل'!K288/12*40,'5-اطلاعات کلیه پرسنل'!K288*'5-اطلاعات کلیه پرسنل'!N288/52),0)</f>
        <v>0</v>
      </c>
      <c r="AH288" s="33">
        <f>IF('5-اطلاعات کلیه پرسنل'!P288="دکتری",1,IF('5-اطلاعات کلیه پرسنل'!P288="فوق لیسانس",0.8,IF('5-اطلاعات کلیه پرسنل'!P288="لیسانس",0.6,IF('5-اطلاعات کلیه پرسنل'!P288="فوق دیپلم",0.3,IF('5-اطلاعات کلیه پرسنل'!P288="",0,0.1)))))</f>
        <v>0</v>
      </c>
      <c r="AI288" s="81">
        <f>IF('5-اطلاعات کلیه پرسنل'!L288="دارد",'5-اطلاعات کلیه پرسنل'!M288/12,'5-اطلاعات کلیه پرسنل'!N288/2000)</f>
        <v>0</v>
      </c>
      <c r="AJ288" s="80">
        <f t="shared" si="52"/>
        <v>0</v>
      </c>
    </row>
    <row r="289" spans="29:36" x14ac:dyDescent="0.45">
      <c r="AC289" s="34">
        <f>IF('6-اطلاعات کلیه محصولات - خدمات'!C289="دارد",'6-اطلاعات کلیه محصولات - خدمات'!Q289,0)</f>
        <v>0</v>
      </c>
      <c r="AD289" s="34">
        <f>1403-'5-اطلاعات کلیه پرسنل'!E289:E1286</f>
        <v>1403</v>
      </c>
      <c r="AF289" s="55">
        <f>IF('5-اطلاعات کلیه پرسنل'!H289=option!$C$15,IF('5-اطلاعات کلیه پرسنل'!L289="دارد",'5-اطلاعات کلیه پرسنل'!M289/12*'5-اطلاعات کلیه پرسنل'!I289,'5-اطلاعات کلیه پرسنل'!N289/2000*'5-اطلاعات کلیه پرسنل'!I289),0)+IF('5-اطلاعات کلیه پرسنل'!J289=option!$C$15,IF('5-اطلاعات کلیه پرسنل'!L289="دارد",'5-اطلاعات کلیه پرسنل'!M289/12*'5-اطلاعات کلیه پرسنل'!K289,'5-اطلاعات کلیه پرسنل'!N289/2000*'5-اطلاعات کلیه پرسنل'!K289),0)</f>
        <v>0</v>
      </c>
      <c r="AG289" s="55">
        <f>IF('5-اطلاعات کلیه پرسنل'!H289=option!$C$11,IF('5-اطلاعات کلیه پرسنل'!L289="دارد",'5-اطلاعات کلیه پرسنل'!M289*'5-اطلاعات کلیه پرسنل'!I289/12*40,'5-اطلاعات کلیه پرسنل'!I289*'5-اطلاعات کلیه پرسنل'!N289/52),0)+IF('5-اطلاعات کلیه پرسنل'!J289=option!$C$11,IF('5-اطلاعات کلیه پرسنل'!L289="دارد",'5-اطلاعات کلیه پرسنل'!M289*'5-اطلاعات کلیه پرسنل'!K289/12*40,'5-اطلاعات کلیه پرسنل'!K289*'5-اطلاعات کلیه پرسنل'!N289/52),0)</f>
        <v>0</v>
      </c>
      <c r="AH289" s="33">
        <f>IF('5-اطلاعات کلیه پرسنل'!P289="دکتری",1,IF('5-اطلاعات کلیه پرسنل'!P289="فوق لیسانس",0.8,IF('5-اطلاعات کلیه پرسنل'!P289="لیسانس",0.6,IF('5-اطلاعات کلیه پرسنل'!P289="فوق دیپلم",0.3,IF('5-اطلاعات کلیه پرسنل'!P289="",0,0.1)))))</f>
        <v>0</v>
      </c>
      <c r="AI289" s="81">
        <f>IF('5-اطلاعات کلیه پرسنل'!L289="دارد",'5-اطلاعات کلیه پرسنل'!M289/12,'5-اطلاعات کلیه پرسنل'!N289/2000)</f>
        <v>0</v>
      </c>
      <c r="AJ289" s="80">
        <f t="shared" si="52"/>
        <v>0</v>
      </c>
    </row>
    <row r="290" spans="29:36" x14ac:dyDescent="0.45">
      <c r="AC290" s="34">
        <f>IF('6-اطلاعات کلیه محصولات - خدمات'!C290="دارد",'6-اطلاعات کلیه محصولات - خدمات'!Q290,0)</f>
        <v>0</v>
      </c>
      <c r="AD290" s="34">
        <f>1403-'5-اطلاعات کلیه پرسنل'!E290:E1287</f>
        <v>1403</v>
      </c>
      <c r="AF290" s="55">
        <f>IF('5-اطلاعات کلیه پرسنل'!H290=option!$C$15,IF('5-اطلاعات کلیه پرسنل'!L290="دارد",'5-اطلاعات کلیه پرسنل'!M290/12*'5-اطلاعات کلیه پرسنل'!I290,'5-اطلاعات کلیه پرسنل'!N290/2000*'5-اطلاعات کلیه پرسنل'!I290),0)+IF('5-اطلاعات کلیه پرسنل'!J290=option!$C$15,IF('5-اطلاعات کلیه پرسنل'!L290="دارد",'5-اطلاعات کلیه پرسنل'!M290/12*'5-اطلاعات کلیه پرسنل'!K290,'5-اطلاعات کلیه پرسنل'!N290/2000*'5-اطلاعات کلیه پرسنل'!K290),0)</f>
        <v>0</v>
      </c>
      <c r="AG290" s="55">
        <f>IF('5-اطلاعات کلیه پرسنل'!H290=option!$C$11,IF('5-اطلاعات کلیه پرسنل'!L290="دارد",'5-اطلاعات کلیه پرسنل'!M290*'5-اطلاعات کلیه پرسنل'!I290/12*40,'5-اطلاعات کلیه پرسنل'!I290*'5-اطلاعات کلیه پرسنل'!N290/52),0)+IF('5-اطلاعات کلیه پرسنل'!J290=option!$C$11,IF('5-اطلاعات کلیه پرسنل'!L290="دارد",'5-اطلاعات کلیه پرسنل'!M290*'5-اطلاعات کلیه پرسنل'!K290/12*40,'5-اطلاعات کلیه پرسنل'!K290*'5-اطلاعات کلیه پرسنل'!N290/52),0)</f>
        <v>0</v>
      </c>
      <c r="AH290" s="33">
        <f>IF('5-اطلاعات کلیه پرسنل'!P290="دکتری",1,IF('5-اطلاعات کلیه پرسنل'!P290="فوق لیسانس",0.8,IF('5-اطلاعات کلیه پرسنل'!P290="لیسانس",0.6,IF('5-اطلاعات کلیه پرسنل'!P290="فوق دیپلم",0.3,IF('5-اطلاعات کلیه پرسنل'!P290="",0,0.1)))))</f>
        <v>0</v>
      </c>
      <c r="AI290" s="81">
        <f>IF('5-اطلاعات کلیه پرسنل'!L290="دارد",'5-اطلاعات کلیه پرسنل'!M290/12,'5-اطلاعات کلیه پرسنل'!N290/2000)</f>
        <v>0</v>
      </c>
      <c r="AJ290" s="80">
        <f t="shared" si="52"/>
        <v>0</v>
      </c>
    </row>
    <row r="291" spans="29:36" x14ac:dyDescent="0.45">
      <c r="AC291" s="34">
        <f>IF('6-اطلاعات کلیه محصولات - خدمات'!C291="دارد",'6-اطلاعات کلیه محصولات - خدمات'!Q291,0)</f>
        <v>0</v>
      </c>
      <c r="AD291" s="34">
        <f>1403-'5-اطلاعات کلیه پرسنل'!E291:E1288</f>
        <v>1403</v>
      </c>
      <c r="AF291" s="55">
        <f>IF('5-اطلاعات کلیه پرسنل'!H291=option!$C$15,IF('5-اطلاعات کلیه پرسنل'!L291="دارد",'5-اطلاعات کلیه پرسنل'!M291/12*'5-اطلاعات کلیه پرسنل'!I291,'5-اطلاعات کلیه پرسنل'!N291/2000*'5-اطلاعات کلیه پرسنل'!I291),0)+IF('5-اطلاعات کلیه پرسنل'!J291=option!$C$15,IF('5-اطلاعات کلیه پرسنل'!L291="دارد",'5-اطلاعات کلیه پرسنل'!M291/12*'5-اطلاعات کلیه پرسنل'!K291,'5-اطلاعات کلیه پرسنل'!N291/2000*'5-اطلاعات کلیه پرسنل'!K291),0)</f>
        <v>0</v>
      </c>
      <c r="AG291" s="55">
        <f>IF('5-اطلاعات کلیه پرسنل'!H291=option!$C$11,IF('5-اطلاعات کلیه پرسنل'!L291="دارد",'5-اطلاعات کلیه پرسنل'!M291*'5-اطلاعات کلیه پرسنل'!I291/12*40,'5-اطلاعات کلیه پرسنل'!I291*'5-اطلاعات کلیه پرسنل'!N291/52),0)+IF('5-اطلاعات کلیه پرسنل'!J291=option!$C$11,IF('5-اطلاعات کلیه پرسنل'!L291="دارد",'5-اطلاعات کلیه پرسنل'!M291*'5-اطلاعات کلیه پرسنل'!K291/12*40,'5-اطلاعات کلیه پرسنل'!K291*'5-اطلاعات کلیه پرسنل'!N291/52),0)</f>
        <v>0</v>
      </c>
      <c r="AH291" s="33">
        <f>IF('5-اطلاعات کلیه پرسنل'!P291="دکتری",1,IF('5-اطلاعات کلیه پرسنل'!P291="فوق لیسانس",0.8,IF('5-اطلاعات کلیه پرسنل'!P291="لیسانس",0.6,IF('5-اطلاعات کلیه پرسنل'!P291="فوق دیپلم",0.3,IF('5-اطلاعات کلیه پرسنل'!P291="",0,0.1)))))</f>
        <v>0</v>
      </c>
      <c r="AI291" s="81">
        <f>IF('5-اطلاعات کلیه پرسنل'!L291="دارد",'5-اطلاعات کلیه پرسنل'!M291/12,'5-اطلاعات کلیه پرسنل'!N291/2000)</f>
        <v>0</v>
      </c>
      <c r="AJ291" s="80">
        <f t="shared" si="52"/>
        <v>0</v>
      </c>
    </row>
    <row r="292" spans="29:36" x14ac:dyDescent="0.45">
      <c r="AC292" s="34">
        <f>IF('6-اطلاعات کلیه محصولات - خدمات'!C292="دارد",'6-اطلاعات کلیه محصولات - خدمات'!Q292,0)</f>
        <v>0</v>
      </c>
      <c r="AD292" s="34">
        <f>1403-'5-اطلاعات کلیه پرسنل'!E292:E1289</f>
        <v>1403</v>
      </c>
      <c r="AF292" s="55">
        <f>IF('5-اطلاعات کلیه پرسنل'!H292=option!$C$15,IF('5-اطلاعات کلیه پرسنل'!L292="دارد",'5-اطلاعات کلیه پرسنل'!M292/12*'5-اطلاعات کلیه پرسنل'!I292,'5-اطلاعات کلیه پرسنل'!N292/2000*'5-اطلاعات کلیه پرسنل'!I292),0)+IF('5-اطلاعات کلیه پرسنل'!J292=option!$C$15,IF('5-اطلاعات کلیه پرسنل'!L292="دارد",'5-اطلاعات کلیه پرسنل'!M292/12*'5-اطلاعات کلیه پرسنل'!K292,'5-اطلاعات کلیه پرسنل'!N292/2000*'5-اطلاعات کلیه پرسنل'!K292),0)</f>
        <v>0</v>
      </c>
      <c r="AG292" s="55">
        <f>IF('5-اطلاعات کلیه پرسنل'!H292=option!$C$11,IF('5-اطلاعات کلیه پرسنل'!L292="دارد",'5-اطلاعات کلیه پرسنل'!M292*'5-اطلاعات کلیه پرسنل'!I292/12*40,'5-اطلاعات کلیه پرسنل'!I292*'5-اطلاعات کلیه پرسنل'!N292/52),0)+IF('5-اطلاعات کلیه پرسنل'!J292=option!$C$11,IF('5-اطلاعات کلیه پرسنل'!L292="دارد",'5-اطلاعات کلیه پرسنل'!M292*'5-اطلاعات کلیه پرسنل'!K292/12*40,'5-اطلاعات کلیه پرسنل'!K292*'5-اطلاعات کلیه پرسنل'!N292/52),0)</f>
        <v>0</v>
      </c>
      <c r="AH292" s="33">
        <f>IF('5-اطلاعات کلیه پرسنل'!P292="دکتری",1,IF('5-اطلاعات کلیه پرسنل'!P292="فوق لیسانس",0.8,IF('5-اطلاعات کلیه پرسنل'!P292="لیسانس",0.6,IF('5-اطلاعات کلیه پرسنل'!P292="فوق دیپلم",0.3,IF('5-اطلاعات کلیه پرسنل'!P292="",0,0.1)))))</f>
        <v>0</v>
      </c>
      <c r="AI292" s="81">
        <f>IF('5-اطلاعات کلیه پرسنل'!L292="دارد",'5-اطلاعات کلیه پرسنل'!M292/12,'5-اطلاعات کلیه پرسنل'!N292/2000)</f>
        <v>0</v>
      </c>
      <c r="AJ292" s="80">
        <f t="shared" si="52"/>
        <v>0</v>
      </c>
    </row>
    <row r="293" spans="29:36" x14ac:dyDescent="0.45">
      <c r="AC293" s="34">
        <f>IF('6-اطلاعات کلیه محصولات - خدمات'!C293="دارد",'6-اطلاعات کلیه محصولات - خدمات'!Q293,0)</f>
        <v>0</v>
      </c>
      <c r="AD293" s="34">
        <f>1403-'5-اطلاعات کلیه پرسنل'!E293:E1290</f>
        <v>1403</v>
      </c>
      <c r="AF293" s="55">
        <f>IF('5-اطلاعات کلیه پرسنل'!H293=option!$C$15,IF('5-اطلاعات کلیه پرسنل'!L293="دارد",'5-اطلاعات کلیه پرسنل'!M293/12*'5-اطلاعات کلیه پرسنل'!I293,'5-اطلاعات کلیه پرسنل'!N293/2000*'5-اطلاعات کلیه پرسنل'!I293),0)+IF('5-اطلاعات کلیه پرسنل'!J293=option!$C$15,IF('5-اطلاعات کلیه پرسنل'!L293="دارد",'5-اطلاعات کلیه پرسنل'!M293/12*'5-اطلاعات کلیه پرسنل'!K293,'5-اطلاعات کلیه پرسنل'!N293/2000*'5-اطلاعات کلیه پرسنل'!K293),0)</f>
        <v>0</v>
      </c>
      <c r="AG293" s="55">
        <f>IF('5-اطلاعات کلیه پرسنل'!H293=option!$C$11,IF('5-اطلاعات کلیه پرسنل'!L293="دارد",'5-اطلاعات کلیه پرسنل'!M293*'5-اطلاعات کلیه پرسنل'!I293/12*40,'5-اطلاعات کلیه پرسنل'!I293*'5-اطلاعات کلیه پرسنل'!N293/52),0)+IF('5-اطلاعات کلیه پرسنل'!J293=option!$C$11,IF('5-اطلاعات کلیه پرسنل'!L293="دارد",'5-اطلاعات کلیه پرسنل'!M293*'5-اطلاعات کلیه پرسنل'!K293/12*40,'5-اطلاعات کلیه پرسنل'!K293*'5-اطلاعات کلیه پرسنل'!N293/52),0)</f>
        <v>0</v>
      </c>
      <c r="AH293" s="33">
        <f>IF('5-اطلاعات کلیه پرسنل'!P293="دکتری",1,IF('5-اطلاعات کلیه پرسنل'!P293="فوق لیسانس",0.8,IF('5-اطلاعات کلیه پرسنل'!P293="لیسانس",0.6,IF('5-اطلاعات کلیه پرسنل'!P293="فوق دیپلم",0.3,IF('5-اطلاعات کلیه پرسنل'!P293="",0,0.1)))))</f>
        <v>0</v>
      </c>
      <c r="AI293" s="81">
        <f>IF('5-اطلاعات کلیه پرسنل'!L293="دارد",'5-اطلاعات کلیه پرسنل'!M293/12,'5-اطلاعات کلیه پرسنل'!N293/2000)</f>
        <v>0</v>
      </c>
      <c r="AJ293" s="80">
        <f t="shared" si="52"/>
        <v>0</v>
      </c>
    </row>
    <row r="294" spans="29:36" x14ac:dyDescent="0.45">
      <c r="AC294" s="34">
        <f>IF('6-اطلاعات کلیه محصولات - خدمات'!C294="دارد",'6-اطلاعات کلیه محصولات - خدمات'!Q294,0)</f>
        <v>0</v>
      </c>
      <c r="AD294" s="34">
        <f>1403-'5-اطلاعات کلیه پرسنل'!E294:E1291</f>
        <v>1403</v>
      </c>
      <c r="AF294" s="55">
        <f>IF('5-اطلاعات کلیه پرسنل'!H294=option!$C$15,IF('5-اطلاعات کلیه پرسنل'!L294="دارد",'5-اطلاعات کلیه پرسنل'!M294/12*'5-اطلاعات کلیه پرسنل'!I294,'5-اطلاعات کلیه پرسنل'!N294/2000*'5-اطلاعات کلیه پرسنل'!I294),0)+IF('5-اطلاعات کلیه پرسنل'!J294=option!$C$15,IF('5-اطلاعات کلیه پرسنل'!L294="دارد",'5-اطلاعات کلیه پرسنل'!M294/12*'5-اطلاعات کلیه پرسنل'!K294,'5-اطلاعات کلیه پرسنل'!N294/2000*'5-اطلاعات کلیه پرسنل'!K294),0)</f>
        <v>0</v>
      </c>
      <c r="AG294" s="55">
        <f>IF('5-اطلاعات کلیه پرسنل'!H294=option!$C$11,IF('5-اطلاعات کلیه پرسنل'!L294="دارد",'5-اطلاعات کلیه پرسنل'!M294*'5-اطلاعات کلیه پرسنل'!I294/12*40,'5-اطلاعات کلیه پرسنل'!I294*'5-اطلاعات کلیه پرسنل'!N294/52),0)+IF('5-اطلاعات کلیه پرسنل'!J294=option!$C$11,IF('5-اطلاعات کلیه پرسنل'!L294="دارد",'5-اطلاعات کلیه پرسنل'!M294*'5-اطلاعات کلیه پرسنل'!K294/12*40,'5-اطلاعات کلیه پرسنل'!K294*'5-اطلاعات کلیه پرسنل'!N294/52),0)</f>
        <v>0</v>
      </c>
      <c r="AH294" s="33">
        <f>IF('5-اطلاعات کلیه پرسنل'!P294="دکتری",1,IF('5-اطلاعات کلیه پرسنل'!P294="فوق لیسانس",0.8,IF('5-اطلاعات کلیه پرسنل'!P294="لیسانس",0.6,IF('5-اطلاعات کلیه پرسنل'!P294="فوق دیپلم",0.3,IF('5-اطلاعات کلیه پرسنل'!P294="",0,0.1)))))</f>
        <v>0</v>
      </c>
      <c r="AI294" s="81">
        <f>IF('5-اطلاعات کلیه پرسنل'!L294="دارد",'5-اطلاعات کلیه پرسنل'!M294/12,'5-اطلاعات کلیه پرسنل'!N294/2000)</f>
        <v>0</v>
      </c>
      <c r="AJ294" s="80">
        <f t="shared" si="52"/>
        <v>0</v>
      </c>
    </row>
    <row r="295" spans="29:36" x14ac:dyDescent="0.45">
      <c r="AC295" s="34">
        <f>IF('6-اطلاعات کلیه محصولات - خدمات'!C295="دارد",'6-اطلاعات کلیه محصولات - خدمات'!Q295,0)</f>
        <v>0</v>
      </c>
      <c r="AD295" s="34">
        <f>1403-'5-اطلاعات کلیه پرسنل'!E295:E1292</f>
        <v>1403</v>
      </c>
      <c r="AF295" s="55">
        <f>IF('5-اطلاعات کلیه پرسنل'!H295=option!$C$15,IF('5-اطلاعات کلیه پرسنل'!L295="دارد",'5-اطلاعات کلیه پرسنل'!M295/12*'5-اطلاعات کلیه پرسنل'!I295,'5-اطلاعات کلیه پرسنل'!N295/2000*'5-اطلاعات کلیه پرسنل'!I295),0)+IF('5-اطلاعات کلیه پرسنل'!J295=option!$C$15,IF('5-اطلاعات کلیه پرسنل'!L295="دارد",'5-اطلاعات کلیه پرسنل'!M295/12*'5-اطلاعات کلیه پرسنل'!K295,'5-اطلاعات کلیه پرسنل'!N295/2000*'5-اطلاعات کلیه پرسنل'!K295),0)</f>
        <v>0</v>
      </c>
      <c r="AG295" s="55">
        <f>IF('5-اطلاعات کلیه پرسنل'!H295=option!$C$11,IF('5-اطلاعات کلیه پرسنل'!L295="دارد",'5-اطلاعات کلیه پرسنل'!M295*'5-اطلاعات کلیه پرسنل'!I295/12*40,'5-اطلاعات کلیه پرسنل'!I295*'5-اطلاعات کلیه پرسنل'!N295/52),0)+IF('5-اطلاعات کلیه پرسنل'!J295=option!$C$11,IF('5-اطلاعات کلیه پرسنل'!L295="دارد",'5-اطلاعات کلیه پرسنل'!M295*'5-اطلاعات کلیه پرسنل'!K295/12*40,'5-اطلاعات کلیه پرسنل'!K295*'5-اطلاعات کلیه پرسنل'!N295/52),0)</f>
        <v>0</v>
      </c>
      <c r="AH295" s="33">
        <f>IF('5-اطلاعات کلیه پرسنل'!P295="دکتری",1,IF('5-اطلاعات کلیه پرسنل'!P295="فوق لیسانس",0.8,IF('5-اطلاعات کلیه پرسنل'!P295="لیسانس",0.6,IF('5-اطلاعات کلیه پرسنل'!P295="فوق دیپلم",0.3,IF('5-اطلاعات کلیه پرسنل'!P295="",0,0.1)))))</f>
        <v>0</v>
      </c>
      <c r="AI295" s="81">
        <f>IF('5-اطلاعات کلیه پرسنل'!L295="دارد",'5-اطلاعات کلیه پرسنل'!M295/12,'5-اطلاعات کلیه پرسنل'!N295/2000)</f>
        <v>0</v>
      </c>
      <c r="AJ295" s="80">
        <f t="shared" si="52"/>
        <v>0</v>
      </c>
    </row>
    <row r="296" spans="29:36" x14ac:dyDescent="0.45">
      <c r="AC296" s="34">
        <f>IF('6-اطلاعات کلیه محصولات - خدمات'!C296="دارد",'6-اطلاعات کلیه محصولات - خدمات'!Q296,0)</f>
        <v>0</v>
      </c>
      <c r="AD296" s="34">
        <f>1403-'5-اطلاعات کلیه پرسنل'!E296:E1293</f>
        <v>1403</v>
      </c>
      <c r="AF296" s="55">
        <f>IF('5-اطلاعات کلیه پرسنل'!H296=option!$C$15,IF('5-اطلاعات کلیه پرسنل'!L296="دارد",'5-اطلاعات کلیه پرسنل'!M296/12*'5-اطلاعات کلیه پرسنل'!I296,'5-اطلاعات کلیه پرسنل'!N296/2000*'5-اطلاعات کلیه پرسنل'!I296),0)+IF('5-اطلاعات کلیه پرسنل'!J296=option!$C$15,IF('5-اطلاعات کلیه پرسنل'!L296="دارد",'5-اطلاعات کلیه پرسنل'!M296/12*'5-اطلاعات کلیه پرسنل'!K296,'5-اطلاعات کلیه پرسنل'!N296/2000*'5-اطلاعات کلیه پرسنل'!K296),0)</f>
        <v>0</v>
      </c>
      <c r="AG296" s="55">
        <f>IF('5-اطلاعات کلیه پرسنل'!H296=option!$C$11,IF('5-اطلاعات کلیه پرسنل'!L296="دارد",'5-اطلاعات کلیه پرسنل'!M296*'5-اطلاعات کلیه پرسنل'!I296/12*40,'5-اطلاعات کلیه پرسنل'!I296*'5-اطلاعات کلیه پرسنل'!N296/52),0)+IF('5-اطلاعات کلیه پرسنل'!J296=option!$C$11,IF('5-اطلاعات کلیه پرسنل'!L296="دارد",'5-اطلاعات کلیه پرسنل'!M296*'5-اطلاعات کلیه پرسنل'!K296/12*40,'5-اطلاعات کلیه پرسنل'!K296*'5-اطلاعات کلیه پرسنل'!N296/52),0)</f>
        <v>0</v>
      </c>
      <c r="AH296" s="33">
        <f>IF('5-اطلاعات کلیه پرسنل'!P296="دکتری",1,IF('5-اطلاعات کلیه پرسنل'!P296="فوق لیسانس",0.8,IF('5-اطلاعات کلیه پرسنل'!P296="لیسانس",0.6,IF('5-اطلاعات کلیه پرسنل'!P296="فوق دیپلم",0.3,IF('5-اطلاعات کلیه پرسنل'!P296="",0,0.1)))))</f>
        <v>0</v>
      </c>
      <c r="AI296" s="81">
        <f>IF('5-اطلاعات کلیه پرسنل'!L296="دارد",'5-اطلاعات کلیه پرسنل'!M296/12,'5-اطلاعات کلیه پرسنل'!N296/2000)</f>
        <v>0</v>
      </c>
      <c r="AJ296" s="80">
        <f t="shared" si="52"/>
        <v>0</v>
      </c>
    </row>
    <row r="297" spans="29:36" x14ac:dyDescent="0.45">
      <c r="AC297" s="34">
        <f>IF('6-اطلاعات کلیه محصولات - خدمات'!C297="دارد",'6-اطلاعات کلیه محصولات - خدمات'!Q297,0)</f>
        <v>0</v>
      </c>
      <c r="AD297" s="34">
        <f>1403-'5-اطلاعات کلیه پرسنل'!E297:E1294</f>
        <v>1403</v>
      </c>
      <c r="AF297" s="55">
        <f>IF('5-اطلاعات کلیه پرسنل'!H297=option!$C$15,IF('5-اطلاعات کلیه پرسنل'!L297="دارد",'5-اطلاعات کلیه پرسنل'!M297/12*'5-اطلاعات کلیه پرسنل'!I297,'5-اطلاعات کلیه پرسنل'!N297/2000*'5-اطلاعات کلیه پرسنل'!I297),0)+IF('5-اطلاعات کلیه پرسنل'!J297=option!$C$15,IF('5-اطلاعات کلیه پرسنل'!L297="دارد",'5-اطلاعات کلیه پرسنل'!M297/12*'5-اطلاعات کلیه پرسنل'!K297,'5-اطلاعات کلیه پرسنل'!N297/2000*'5-اطلاعات کلیه پرسنل'!K297),0)</f>
        <v>0</v>
      </c>
      <c r="AG297" s="55">
        <f>IF('5-اطلاعات کلیه پرسنل'!H297=option!$C$11,IF('5-اطلاعات کلیه پرسنل'!L297="دارد",'5-اطلاعات کلیه پرسنل'!M297*'5-اطلاعات کلیه پرسنل'!I297/12*40,'5-اطلاعات کلیه پرسنل'!I297*'5-اطلاعات کلیه پرسنل'!N297/52),0)+IF('5-اطلاعات کلیه پرسنل'!J297=option!$C$11,IF('5-اطلاعات کلیه پرسنل'!L297="دارد",'5-اطلاعات کلیه پرسنل'!M297*'5-اطلاعات کلیه پرسنل'!K297/12*40,'5-اطلاعات کلیه پرسنل'!K297*'5-اطلاعات کلیه پرسنل'!N297/52),0)</f>
        <v>0</v>
      </c>
      <c r="AH297" s="33">
        <f>IF('5-اطلاعات کلیه پرسنل'!P297="دکتری",1,IF('5-اطلاعات کلیه پرسنل'!P297="فوق لیسانس",0.8,IF('5-اطلاعات کلیه پرسنل'!P297="لیسانس",0.6,IF('5-اطلاعات کلیه پرسنل'!P297="فوق دیپلم",0.3,IF('5-اطلاعات کلیه پرسنل'!P297="",0,0.1)))))</f>
        <v>0</v>
      </c>
      <c r="AI297" s="81">
        <f>IF('5-اطلاعات کلیه پرسنل'!L297="دارد",'5-اطلاعات کلیه پرسنل'!M297/12,'5-اطلاعات کلیه پرسنل'!N297/2000)</f>
        <v>0</v>
      </c>
      <c r="AJ297" s="80">
        <f t="shared" si="52"/>
        <v>0</v>
      </c>
    </row>
    <row r="298" spans="29:36" x14ac:dyDescent="0.45">
      <c r="AC298" s="34">
        <f>IF('6-اطلاعات کلیه محصولات - خدمات'!C298="دارد",'6-اطلاعات کلیه محصولات - خدمات'!Q298,0)</f>
        <v>0</v>
      </c>
      <c r="AD298" s="34">
        <f>1403-'5-اطلاعات کلیه پرسنل'!E298:E1295</f>
        <v>1403</v>
      </c>
      <c r="AF298" s="55">
        <f>IF('5-اطلاعات کلیه پرسنل'!H298=option!$C$15,IF('5-اطلاعات کلیه پرسنل'!L298="دارد",'5-اطلاعات کلیه پرسنل'!M298/12*'5-اطلاعات کلیه پرسنل'!I298,'5-اطلاعات کلیه پرسنل'!N298/2000*'5-اطلاعات کلیه پرسنل'!I298),0)+IF('5-اطلاعات کلیه پرسنل'!J298=option!$C$15,IF('5-اطلاعات کلیه پرسنل'!L298="دارد",'5-اطلاعات کلیه پرسنل'!M298/12*'5-اطلاعات کلیه پرسنل'!K298,'5-اطلاعات کلیه پرسنل'!N298/2000*'5-اطلاعات کلیه پرسنل'!K298),0)</f>
        <v>0</v>
      </c>
      <c r="AG298" s="55">
        <f>IF('5-اطلاعات کلیه پرسنل'!H298=option!$C$11,IF('5-اطلاعات کلیه پرسنل'!L298="دارد",'5-اطلاعات کلیه پرسنل'!M298*'5-اطلاعات کلیه پرسنل'!I298/12*40,'5-اطلاعات کلیه پرسنل'!I298*'5-اطلاعات کلیه پرسنل'!N298/52),0)+IF('5-اطلاعات کلیه پرسنل'!J298=option!$C$11,IF('5-اطلاعات کلیه پرسنل'!L298="دارد",'5-اطلاعات کلیه پرسنل'!M298*'5-اطلاعات کلیه پرسنل'!K298/12*40,'5-اطلاعات کلیه پرسنل'!K298*'5-اطلاعات کلیه پرسنل'!N298/52),0)</f>
        <v>0</v>
      </c>
      <c r="AH298" s="33">
        <f>IF('5-اطلاعات کلیه پرسنل'!P298="دکتری",1,IF('5-اطلاعات کلیه پرسنل'!P298="فوق لیسانس",0.8,IF('5-اطلاعات کلیه پرسنل'!P298="لیسانس",0.6,IF('5-اطلاعات کلیه پرسنل'!P298="فوق دیپلم",0.3,IF('5-اطلاعات کلیه پرسنل'!P298="",0,0.1)))))</f>
        <v>0</v>
      </c>
      <c r="AI298" s="81">
        <f>IF('5-اطلاعات کلیه پرسنل'!L298="دارد",'5-اطلاعات کلیه پرسنل'!M298/12,'5-اطلاعات کلیه پرسنل'!N298/2000)</f>
        <v>0</v>
      </c>
      <c r="AJ298" s="80">
        <f t="shared" si="52"/>
        <v>0</v>
      </c>
    </row>
    <row r="299" spans="29:36" x14ac:dyDescent="0.45">
      <c r="AC299" s="34">
        <f>IF('6-اطلاعات کلیه محصولات - خدمات'!C299="دارد",'6-اطلاعات کلیه محصولات - خدمات'!Q299,0)</f>
        <v>0</v>
      </c>
      <c r="AD299" s="34">
        <f>1403-'5-اطلاعات کلیه پرسنل'!E299:E1296</f>
        <v>1403</v>
      </c>
      <c r="AF299" s="55">
        <f>IF('5-اطلاعات کلیه پرسنل'!H299=option!$C$15,IF('5-اطلاعات کلیه پرسنل'!L299="دارد",'5-اطلاعات کلیه پرسنل'!M299/12*'5-اطلاعات کلیه پرسنل'!I299,'5-اطلاعات کلیه پرسنل'!N299/2000*'5-اطلاعات کلیه پرسنل'!I299),0)+IF('5-اطلاعات کلیه پرسنل'!J299=option!$C$15,IF('5-اطلاعات کلیه پرسنل'!L299="دارد",'5-اطلاعات کلیه پرسنل'!M299/12*'5-اطلاعات کلیه پرسنل'!K299,'5-اطلاعات کلیه پرسنل'!N299/2000*'5-اطلاعات کلیه پرسنل'!K299),0)</f>
        <v>0</v>
      </c>
      <c r="AG299" s="55">
        <f>IF('5-اطلاعات کلیه پرسنل'!H299=option!$C$11,IF('5-اطلاعات کلیه پرسنل'!L299="دارد",'5-اطلاعات کلیه پرسنل'!M299*'5-اطلاعات کلیه پرسنل'!I299/12*40,'5-اطلاعات کلیه پرسنل'!I299*'5-اطلاعات کلیه پرسنل'!N299/52),0)+IF('5-اطلاعات کلیه پرسنل'!J299=option!$C$11,IF('5-اطلاعات کلیه پرسنل'!L299="دارد",'5-اطلاعات کلیه پرسنل'!M299*'5-اطلاعات کلیه پرسنل'!K299/12*40,'5-اطلاعات کلیه پرسنل'!K299*'5-اطلاعات کلیه پرسنل'!N299/52),0)</f>
        <v>0</v>
      </c>
      <c r="AH299" s="33">
        <f>IF('5-اطلاعات کلیه پرسنل'!P299="دکتری",1,IF('5-اطلاعات کلیه پرسنل'!P299="فوق لیسانس",0.8,IF('5-اطلاعات کلیه پرسنل'!P299="لیسانس",0.6,IF('5-اطلاعات کلیه پرسنل'!P299="فوق دیپلم",0.3,IF('5-اطلاعات کلیه پرسنل'!P299="",0,0.1)))))</f>
        <v>0</v>
      </c>
      <c r="AI299" s="81">
        <f>IF('5-اطلاعات کلیه پرسنل'!L299="دارد",'5-اطلاعات کلیه پرسنل'!M299/12,'5-اطلاعات کلیه پرسنل'!N299/2000)</f>
        <v>0</v>
      </c>
      <c r="AJ299" s="80">
        <f t="shared" si="52"/>
        <v>0</v>
      </c>
    </row>
    <row r="300" spans="29:36" x14ac:dyDescent="0.45">
      <c r="AC300" s="34">
        <f>IF('6-اطلاعات کلیه محصولات - خدمات'!C300="دارد",'6-اطلاعات کلیه محصولات - خدمات'!Q300,0)</f>
        <v>0</v>
      </c>
      <c r="AD300" s="34">
        <f>1403-'5-اطلاعات کلیه پرسنل'!E300:E1297</f>
        <v>1403</v>
      </c>
      <c r="AF300" s="55">
        <f>IF('5-اطلاعات کلیه پرسنل'!H300=option!$C$15,IF('5-اطلاعات کلیه پرسنل'!L300="دارد",'5-اطلاعات کلیه پرسنل'!M300/12*'5-اطلاعات کلیه پرسنل'!I300,'5-اطلاعات کلیه پرسنل'!N300/2000*'5-اطلاعات کلیه پرسنل'!I300),0)+IF('5-اطلاعات کلیه پرسنل'!J300=option!$C$15,IF('5-اطلاعات کلیه پرسنل'!L300="دارد",'5-اطلاعات کلیه پرسنل'!M300/12*'5-اطلاعات کلیه پرسنل'!K300,'5-اطلاعات کلیه پرسنل'!N300/2000*'5-اطلاعات کلیه پرسنل'!K300),0)</f>
        <v>0</v>
      </c>
      <c r="AG300" s="55">
        <f>IF('5-اطلاعات کلیه پرسنل'!H300=option!$C$11,IF('5-اطلاعات کلیه پرسنل'!L300="دارد",'5-اطلاعات کلیه پرسنل'!M300*'5-اطلاعات کلیه پرسنل'!I300/12*40,'5-اطلاعات کلیه پرسنل'!I300*'5-اطلاعات کلیه پرسنل'!N300/52),0)+IF('5-اطلاعات کلیه پرسنل'!J300=option!$C$11,IF('5-اطلاعات کلیه پرسنل'!L300="دارد",'5-اطلاعات کلیه پرسنل'!M300*'5-اطلاعات کلیه پرسنل'!K300/12*40,'5-اطلاعات کلیه پرسنل'!K300*'5-اطلاعات کلیه پرسنل'!N300/52),0)</f>
        <v>0</v>
      </c>
      <c r="AH300" s="33">
        <f>IF('5-اطلاعات کلیه پرسنل'!P300="دکتری",1,IF('5-اطلاعات کلیه پرسنل'!P300="فوق لیسانس",0.8,IF('5-اطلاعات کلیه پرسنل'!P300="لیسانس",0.6,IF('5-اطلاعات کلیه پرسنل'!P300="فوق دیپلم",0.3,IF('5-اطلاعات کلیه پرسنل'!P300="",0,0.1)))))</f>
        <v>0</v>
      </c>
      <c r="AI300" s="81">
        <f>IF('5-اطلاعات کلیه پرسنل'!L300="دارد",'5-اطلاعات کلیه پرسنل'!M300/12,'5-اطلاعات کلیه پرسنل'!N300/2000)</f>
        <v>0</v>
      </c>
      <c r="AJ300" s="80">
        <f t="shared" si="52"/>
        <v>0</v>
      </c>
    </row>
    <row r="301" spans="29:36" x14ac:dyDescent="0.45">
      <c r="AC301" s="34">
        <f>IF('6-اطلاعات کلیه محصولات - خدمات'!C301="دارد",'6-اطلاعات کلیه محصولات - خدمات'!Q301,0)</f>
        <v>0</v>
      </c>
      <c r="AD301" s="34">
        <f>1403-'5-اطلاعات کلیه پرسنل'!E301:E1298</f>
        <v>1403</v>
      </c>
      <c r="AF301" s="55">
        <f>IF('5-اطلاعات کلیه پرسنل'!H301=option!$C$15,IF('5-اطلاعات کلیه پرسنل'!L301="دارد",'5-اطلاعات کلیه پرسنل'!M301/12*'5-اطلاعات کلیه پرسنل'!I301,'5-اطلاعات کلیه پرسنل'!N301/2000*'5-اطلاعات کلیه پرسنل'!I301),0)+IF('5-اطلاعات کلیه پرسنل'!J301=option!$C$15,IF('5-اطلاعات کلیه پرسنل'!L301="دارد",'5-اطلاعات کلیه پرسنل'!M301/12*'5-اطلاعات کلیه پرسنل'!K301,'5-اطلاعات کلیه پرسنل'!N301/2000*'5-اطلاعات کلیه پرسنل'!K301),0)</f>
        <v>0</v>
      </c>
      <c r="AG301" s="55">
        <f>IF('5-اطلاعات کلیه پرسنل'!H301=option!$C$11,IF('5-اطلاعات کلیه پرسنل'!L301="دارد",'5-اطلاعات کلیه پرسنل'!M301*'5-اطلاعات کلیه پرسنل'!I301/12*40,'5-اطلاعات کلیه پرسنل'!I301*'5-اطلاعات کلیه پرسنل'!N301/52),0)+IF('5-اطلاعات کلیه پرسنل'!J301=option!$C$11,IF('5-اطلاعات کلیه پرسنل'!L301="دارد",'5-اطلاعات کلیه پرسنل'!M301*'5-اطلاعات کلیه پرسنل'!K301/12*40,'5-اطلاعات کلیه پرسنل'!K301*'5-اطلاعات کلیه پرسنل'!N301/52),0)</f>
        <v>0</v>
      </c>
      <c r="AH301" s="33">
        <f>IF('5-اطلاعات کلیه پرسنل'!P301="دکتری",1,IF('5-اطلاعات کلیه پرسنل'!P301="فوق لیسانس",0.8,IF('5-اطلاعات کلیه پرسنل'!P301="لیسانس",0.6,IF('5-اطلاعات کلیه پرسنل'!P301="فوق دیپلم",0.3,IF('5-اطلاعات کلیه پرسنل'!P301="",0,0.1)))))</f>
        <v>0</v>
      </c>
      <c r="AI301" s="81">
        <f>IF('5-اطلاعات کلیه پرسنل'!L301="دارد",'5-اطلاعات کلیه پرسنل'!M301/12,'5-اطلاعات کلیه پرسنل'!N301/2000)</f>
        <v>0</v>
      </c>
      <c r="AJ301" s="80">
        <f t="shared" si="52"/>
        <v>0</v>
      </c>
    </row>
    <row r="302" spans="29:36" x14ac:dyDescent="0.45">
      <c r="AC302" s="34">
        <f>IF('6-اطلاعات کلیه محصولات - خدمات'!C302="دارد",'6-اطلاعات کلیه محصولات - خدمات'!Q302,0)</f>
        <v>0</v>
      </c>
      <c r="AD302" s="34">
        <f>1403-'5-اطلاعات کلیه پرسنل'!E302:E1299</f>
        <v>1403</v>
      </c>
      <c r="AF302" s="55">
        <f>IF('5-اطلاعات کلیه پرسنل'!H302=option!$C$15,IF('5-اطلاعات کلیه پرسنل'!L302="دارد",'5-اطلاعات کلیه پرسنل'!M302/12*'5-اطلاعات کلیه پرسنل'!I302,'5-اطلاعات کلیه پرسنل'!N302/2000*'5-اطلاعات کلیه پرسنل'!I302),0)+IF('5-اطلاعات کلیه پرسنل'!J302=option!$C$15,IF('5-اطلاعات کلیه پرسنل'!L302="دارد",'5-اطلاعات کلیه پرسنل'!M302/12*'5-اطلاعات کلیه پرسنل'!K302,'5-اطلاعات کلیه پرسنل'!N302/2000*'5-اطلاعات کلیه پرسنل'!K302),0)</f>
        <v>0</v>
      </c>
      <c r="AG302" s="55">
        <f>IF('5-اطلاعات کلیه پرسنل'!H302=option!$C$11,IF('5-اطلاعات کلیه پرسنل'!L302="دارد",'5-اطلاعات کلیه پرسنل'!M302*'5-اطلاعات کلیه پرسنل'!I302/12*40,'5-اطلاعات کلیه پرسنل'!I302*'5-اطلاعات کلیه پرسنل'!N302/52),0)+IF('5-اطلاعات کلیه پرسنل'!J302=option!$C$11,IF('5-اطلاعات کلیه پرسنل'!L302="دارد",'5-اطلاعات کلیه پرسنل'!M302*'5-اطلاعات کلیه پرسنل'!K302/12*40,'5-اطلاعات کلیه پرسنل'!K302*'5-اطلاعات کلیه پرسنل'!N302/52),0)</f>
        <v>0</v>
      </c>
      <c r="AH302" s="33">
        <f>IF('5-اطلاعات کلیه پرسنل'!P302="دکتری",1,IF('5-اطلاعات کلیه پرسنل'!P302="فوق لیسانس",0.8,IF('5-اطلاعات کلیه پرسنل'!P302="لیسانس",0.6,IF('5-اطلاعات کلیه پرسنل'!P302="فوق دیپلم",0.3,IF('5-اطلاعات کلیه پرسنل'!P302="",0,0.1)))))</f>
        <v>0</v>
      </c>
      <c r="AI302" s="81">
        <f>IF('5-اطلاعات کلیه پرسنل'!L302="دارد",'5-اطلاعات کلیه پرسنل'!M302/12,'5-اطلاعات کلیه پرسنل'!N302/2000)</f>
        <v>0</v>
      </c>
      <c r="AJ302" s="80">
        <f t="shared" si="52"/>
        <v>0</v>
      </c>
    </row>
    <row r="303" spans="29:36" x14ac:dyDescent="0.45">
      <c r="AC303" s="34">
        <f>IF('6-اطلاعات کلیه محصولات - خدمات'!C303="دارد",'6-اطلاعات کلیه محصولات - خدمات'!Q303,0)</f>
        <v>0</v>
      </c>
      <c r="AD303" s="34">
        <f>1403-'5-اطلاعات کلیه پرسنل'!E303:E1300</f>
        <v>1403</v>
      </c>
      <c r="AF303" s="55">
        <f>IF('5-اطلاعات کلیه پرسنل'!H303=option!$C$15,IF('5-اطلاعات کلیه پرسنل'!L303="دارد",'5-اطلاعات کلیه پرسنل'!M303/12*'5-اطلاعات کلیه پرسنل'!I303,'5-اطلاعات کلیه پرسنل'!N303/2000*'5-اطلاعات کلیه پرسنل'!I303),0)+IF('5-اطلاعات کلیه پرسنل'!J303=option!$C$15,IF('5-اطلاعات کلیه پرسنل'!L303="دارد",'5-اطلاعات کلیه پرسنل'!M303/12*'5-اطلاعات کلیه پرسنل'!K303,'5-اطلاعات کلیه پرسنل'!N303/2000*'5-اطلاعات کلیه پرسنل'!K303),0)</f>
        <v>0</v>
      </c>
      <c r="AG303" s="55">
        <f>IF('5-اطلاعات کلیه پرسنل'!H303=option!$C$11,IF('5-اطلاعات کلیه پرسنل'!L303="دارد",'5-اطلاعات کلیه پرسنل'!M303*'5-اطلاعات کلیه پرسنل'!I303/12*40,'5-اطلاعات کلیه پرسنل'!I303*'5-اطلاعات کلیه پرسنل'!N303/52),0)+IF('5-اطلاعات کلیه پرسنل'!J303=option!$C$11,IF('5-اطلاعات کلیه پرسنل'!L303="دارد",'5-اطلاعات کلیه پرسنل'!M303*'5-اطلاعات کلیه پرسنل'!K303/12*40,'5-اطلاعات کلیه پرسنل'!K303*'5-اطلاعات کلیه پرسنل'!N303/52),0)</f>
        <v>0</v>
      </c>
      <c r="AH303" s="33">
        <f>IF('5-اطلاعات کلیه پرسنل'!P303="دکتری",1,IF('5-اطلاعات کلیه پرسنل'!P303="فوق لیسانس",0.8,IF('5-اطلاعات کلیه پرسنل'!P303="لیسانس",0.6,IF('5-اطلاعات کلیه پرسنل'!P303="فوق دیپلم",0.3,IF('5-اطلاعات کلیه پرسنل'!P303="",0,0.1)))))</f>
        <v>0</v>
      </c>
      <c r="AI303" s="81">
        <f>IF('5-اطلاعات کلیه پرسنل'!L303="دارد",'5-اطلاعات کلیه پرسنل'!M303/12,'5-اطلاعات کلیه پرسنل'!N303/2000)</f>
        <v>0</v>
      </c>
      <c r="AJ303" s="80">
        <f t="shared" si="52"/>
        <v>0</v>
      </c>
    </row>
    <row r="304" spans="29:36" x14ac:dyDescent="0.45">
      <c r="AC304" s="34">
        <f>IF('6-اطلاعات کلیه محصولات - خدمات'!C304="دارد",'6-اطلاعات کلیه محصولات - خدمات'!Q304,0)</f>
        <v>0</v>
      </c>
      <c r="AD304" s="34">
        <f>1403-'5-اطلاعات کلیه پرسنل'!E304:E1301</f>
        <v>1403</v>
      </c>
      <c r="AF304" s="55">
        <f>IF('5-اطلاعات کلیه پرسنل'!H304=option!$C$15,IF('5-اطلاعات کلیه پرسنل'!L304="دارد",'5-اطلاعات کلیه پرسنل'!M304/12*'5-اطلاعات کلیه پرسنل'!I304,'5-اطلاعات کلیه پرسنل'!N304/2000*'5-اطلاعات کلیه پرسنل'!I304),0)+IF('5-اطلاعات کلیه پرسنل'!J304=option!$C$15,IF('5-اطلاعات کلیه پرسنل'!L304="دارد",'5-اطلاعات کلیه پرسنل'!M304/12*'5-اطلاعات کلیه پرسنل'!K304,'5-اطلاعات کلیه پرسنل'!N304/2000*'5-اطلاعات کلیه پرسنل'!K304),0)</f>
        <v>0</v>
      </c>
      <c r="AG304" s="55">
        <f>IF('5-اطلاعات کلیه پرسنل'!H304=option!$C$11,IF('5-اطلاعات کلیه پرسنل'!L304="دارد",'5-اطلاعات کلیه پرسنل'!M304*'5-اطلاعات کلیه پرسنل'!I304/12*40,'5-اطلاعات کلیه پرسنل'!I304*'5-اطلاعات کلیه پرسنل'!N304/52),0)+IF('5-اطلاعات کلیه پرسنل'!J304=option!$C$11,IF('5-اطلاعات کلیه پرسنل'!L304="دارد",'5-اطلاعات کلیه پرسنل'!M304*'5-اطلاعات کلیه پرسنل'!K304/12*40,'5-اطلاعات کلیه پرسنل'!K304*'5-اطلاعات کلیه پرسنل'!N304/52),0)</f>
        <v>0</v>
      </c>
      <c r="AH304" s="33">
        <f>IF('5-اطلاعات کلیه پرسنل'!P304="دکتری",1,IF('5-اطلاعات کلیه پرسنل'!P304="فوق لیسانس",0.8,IF('5-اطلاعات کلیه پرسنل'!P304="لیسانس",0.6,IF('5-اطلاعات کلیه پرسنل'!P304="فوق دیپلم",0.3,IF('5-اطلاعات کلیه پرسنل'!P304="",0,0.1)))))</f>
        <v>0</v>
      </c>
      <c r="AI304" s="81">
        <f>IF('5-اطلاعات کلیه پرسنل'!L304="دارد",'5-اطلاعات کلیه پرسنل'!M304/12,'5-اطلاعات کلیه پرسنل'!N304/2000)</f>
        <v>0</v>
      </c>
      <c r="AJ304" s="80">
        <f t="shared" si="52"/>
        <v>0</v>
      </c>
    </row>
    <row r="305" spans="29:36" x14ac:dyDescent="0.45">
      <c r="AC305" s="34">
        <f>IF('6-اطلاعات کلیه محصولات - خدمات'!C305="دارد",'6-اطلاعات کلیه محصولات - خدمات'!Q305,0)</f>
        <v>0</v>
      </c>
      <c r="AD305" s="34">
        <f>1403-'5-اطلاعات کلیه پرسنل'!E305:E1302</f>
        <v>1403</v>
      </c>
      <c r="AF305" s="55">
        <f>IF('5-اطلاعات کلیه پرسنل'!H305=option!$C$15,IF('5-اطلاعات کلیه پرسنل'!L305="دارد",'5-اطلاعات کلیه پرسنل'!M305/12*'5-اطلاعات کلیه پرسنل'!I305,'5-اطلاعات کلیه پرسنل'!N305/2000*'5-اطلاعات کلیه پرسنل'!I305),0)+IF('5-اطلاعات کلیه پرسنل'!J305=option!$C$15,IF('5-اطلاعات کلیه پرسنل'!L305="دارد",'5-اطلاعات کلیه پرسنل'!M305/12*'5-اطلاعات کلیه پرسنل'!K305,'5-اطلاعات کلیه پرسنل'!N305/2000*'5-اطلاعات کلیه پرسنل'!K305),0)</f>
        <v>0</v>
      </c>
      <c r="AG305" s="55">
        <f>IF('5-اطلاعات کلیه پرسنل'!H305=option!$C$11,IF('5-اطلاعات کلیه پرسنل'!L305="دارد",'5-اطلاعات کلیه پرسنل'!M305*'5-اطلاعات کلیه پرسنل'!I305/12*40,'5-اطلاعات کلیه پرسنل'!I305*'5-اطلاعات کلیه پرسنل'!N305/52),0)+IF('5-اطلاعات کلیه پرسنل'!J305=option!$C$11,IF('5-اطلاعات کلیه پرسنل'!L305="دارد",'5-اطلاعات کلیه پرسنل'!M305*'5-اطلاعات کلیه پرسنل'!K305/12*40,'5-اطلاعات کلیه پرسنل'!K305*'5-اطلاعات کلیه پرسنل'!N305/52),0)</f>
        <v>0</v>
      </c>
      <c r="AH305" s="33">
        <f>IF('5-اطلاعات کلیه پرسنل'!P305="دکتری",1,IF('5-اطلاعات کلیه پرسنل'!P305="فوق لیسانس",0.8,IF('5-اطلاعات کلیه پرسنل'!P305="لیسانس",0.6,IF('5-اطلاعات کلیه پرسنل'!P305="فوق دیپلم",0.3,IF('5-اطلاعات کلیه پرسنل'!P305="",0,0.1)))))</f>
        <v>0</v>
      </c>
      <c r="AI305" s="81">
        <f>IF('5-اطلاعات کلیه پرسنل'!L305="دارد",'5-اطلاعات کلیه پرسنل'!M305/12,'5-اطلاعات کلیه پرسنل'!N305/2000)</f>
        <v>0</v>
      </c>
      <c r="AJ305" s="80">
        <f t="shared" si="52"/>
        <v>0</v>
      </c>
    </row>
    <row r="306" spans="29:36" x14ac:dyDescent="0.45">
      <c r="AC306" s="34">
        <f>IF('6-اطلاعات کلیه محصولات - خدمات'!C306="دارد",'6-اطلاعات کلیه محصولات - خدمات'!Q306,0)</f>
        <v>0</v>
      </c>
      <c r="AD306" s="34">
        <f>1403-'5-اطلاعات کلیه پرسنل'!E306:E1303</f>
        <v>1403</v>
      </c>
      <c r="AF306" s="55">
        <f>IF('5-اطلاعات کلیه پرسنل'!H306=option!$C$15,IF('5-اطلاعات کلیه پرسنل'!L306="دارد",'5-اطلاعات کلیه پرسنل'!M306/12*'5-اطلاعات کلیه پرسنل'!I306,'5-اطلاعات کلیه پرسنل'!N306/2000*'5-اطلاعات کلیه پرسنل'!I306),0)+IF('5-اطلاعات کلیه پرسنل'!J306=option!$C$15,IF('5-اطلاعات کلیه پرسنل'!L306="دارد",'5-اطلاعات کلیه پرسنل'!M306/12*'5-اطلاعات کلیه پرسنل'!K306,'5-اطلاعات کلیه پرسنل'!N306/2000*'5-اطلاعات کلیه پرسنل'!K306),0)</f>
        <v>0</v>
      </c>
      <c r="AG306" s="55">
        <f>IF('5-اطلاعات کلیه پرسنل'!H306=option!$C$11,IF('5-اطلاعات کلیه پرسنل'!L306="دارد",'5-اطلاعات کلیه پرسنل'!M306*'5-اطلاعات کلیه پرسنل'!I306/12*40,'5-اطلاعات کلیه پرسنل'!I306*'5-اطلاعات کلیه پرسنل'!N306/52),0)+IF('5-اطلاعات کلیه پرسنل'!J306=option!$C$11,IF('5-اطلاعات کلیه پرسنل'!L306="دارد",'5-اطلاعات کلیه پرسنل'!M306*'5-اطلاعات کلیه پرسنل'!K306/12*40,'5-اطلاعات کلیه پرسنل'!K306*'5-اطلاعات کلیه پرسنل'!N306/52),0)</f>
        <v>0</v>
      </c>
      <c r="AH306" s="33">
        <f>IF('5-اطلاعات کلیه پرسنل'!P306="دکتری",1,IF('5-اطلاعات کلیه پرسنل'!P306="فوق لیسانس",0.8,IF('5-اطلاعات کلیه پرسنل'!P306="لیسانس",0.6,IF('5-اطلاعات کلیه پرسنل'!P306="فوق دیپلم",0.3,IF('5-اطلاعات کلیه پرسنل'!P306="",0,0.1)))))</f>
        <v>0</v>
      </c>
      <c r="AI306" s="81">
        <f>IF('5-اطلاعات کلیه پرسنل'!L306="دارد",'5-اطلاعات کلیه پرسنل'!M306/12,'5-اطلاعات کلیه پرسنل'!N306/2000)</f>
        <v>0</v>
      </c>
      <c r="AJ306" s="80">
        <f t="shared" si="52"/>
        <v>0</v>
      </c>
    </row>
    <row r="307" spans="29:36" x14ac:dyDescent="0.45">
      <c r="AC307" s="34">
        <f>IF('6-اطلاعات کلیه محصولات - خدمات'!C307="دارد",'6-اطلاعات کلیه محصولات - خدمات'!Q307,0)</f>
        <v>0</v>
      </c>
      <c r="AD307" s="34">
        <f>1403-'5-اطلاعات کلیه پرسنل'!E307:E1304</f>
        <v>1403</v>
      </c>
      <c r="AF307" s="55">
        <f>IF('5-اطلاعات کلیه پرسنل'!H307=option!$C$15,IF('5-اطلاعات کلیه پرسنل'!L307="دارد",'5-اطلاعات کلیه پرسنل'!M307/12*'5-اطلاعات کلیه پرسنل'!I307,'5-اطلاعات کلیه پرسنل'!N307/2000*'5-اطلاعات کلیه پرسنل'!I307),0)+IF('5-اطلاعات کلیه پرسنل'!J307=option!$C$15,IF('5-اطلاعات کلیه پرسنل'!L307="دارد",'5-اطلاعات کلیه پرسنل'!M307/12*'5-اطلاعات کلیه پرسنل'!K307,'5-اطلاعات کلیه پرسنل'!N307/2000*'5-اطلاعات کلیه پرسنل'!K307),0)</f>
        <v>0</v>
      </c>
      <c r="AG307" s="55">
        <f>IF('5-اطلاعات کلیه پرسنل'!H307=option!$C$11,IF('5-اطلاعات کلیه پرسنل'!L307="دارد",'5-اطلاعات کلیه پرسنل'!M307*'5-اطلاعات کلیه پرسنل'!I307/12*40,'5-اطلاعات کلیه پرسنل'!I307*'5-اطلاعات کلیه پرسنل'!N307/52),0)+IF('5-اطلاعات کلیه پرسنل'!J307=option!$C$11,IF('5-اطلاعات کلیه پرسنل'!L307="دارد",'5-اطلاعات کلیه پرسنل'!M307*'5-اطلاعات کلیه پرسنل'!K307/12*40,'5-اطلاعات کلیه پرسنل'!K307*'5-اطلاعات کلیه پرسنل'!N307/52),0)</f>
        <v>0</v>
      </c>
      <c r="AH307" s="33">
        <f>IF('5-اطلاعات کلیه پرسنل'!P307="دکتری",1,IF('5-اطلاعات کلیه پرسنل'!P307="فوق لیسانس",0.8,IF('5-اطلاعات کلیه پرسنل'!P307="لیسانس",0.6,IF('5-اطلاعات کلیه پرسنل'!P307="فوق دیپلم",0.3,IF('5-اطلاعات کلیه پرسنل'!P307="",0,0.1)))))</f>
        <v>0</v>
      </c>
      <c r="AI307" s="81">
        <f>IF('5-اطلاعات کلیه پرسنل'!L307="دارد",'5-اطلاعات کلیه پرسنل'!M307/12,'5-اطلاعات کلیه پرسنل'!N307/2000)</f>
        <v>0</v>
      </c>
      <c r="AJ307" s="80">
        <f t="shared" si="52"/>
        <v>0</v>
      </c>
    </row>
    <row r="308" spans="29:36" x14ac:dyDescent="0.45">
      <c r="AC308" s="34">
        <f>IF('6-اطلاعات کلیه محصولات - خدمات'!C308="دارد",'6-اطلاعات کلیه محصولات - خدمات'!Q308,0)</f>
        <v>0</v>
      </c>
      <c r="AD308" s="34">
        <f>1403-'5-اطلاعات کلیه پرسنل'!E308:E1305</f>
        <v>1403</v>
      </c>
      <c r="AF308" s="55">
        <f>IF('5-اطلاعات کلیه پرسنل'!H308=option!$C$15,IF('5-اطلاعات کلیه پرسنل'!L308="دارد",'5-اطلاعات کلیه پرسنل'!M308/12*'5-اطلاعات کلیه پرسنل'!I308,'5-اطلاعات کلیه پرسنل'!N308/2000*'5-اطلاعات کلیه پرسنل'!I308),0)+IF('5-اطلاعات کلیه پرسنل'!J308=option!$C$15,IF('5-اطلاعات کلیه پرسنل'!L308="دارد",'5-اطلاعات کلیه پرسنل'!M308/12*'5-اطلاعات کلیه پرسنل'!K308,'5-اطلاعات کلیه پرسنل'!N308/2000*'5-اطلاعات کلیه پرسنل'!K308),0)</f>
        <v>0</v>
      </c>
      <c r="AG308" s="55">
        <f>IF('5-اطلاعات کلیه پرسنل'!H308=option!$C$11,IF('5-اطلاعات کلیه پرسنل'!L308="دارد",'5-اطلاعات کلیه پرسنل'!M308*'5-اطلاعات کلیه پرسنل'!I308/12*40,'5-اطلاعات کلیه پرسنل'!I308*'5-اطلاعات کلیه پرسنل'!N308/52),0)+IF('5-اطلاعات کلیه پرسنل'!J308=option!$C$11,IF('5-اطلاعات کلیه پرسنل'!L308="دارد",'5-اطلاعات کلیه پرسنل'!M308*'5-اطلاعات کلیه پرسنل'!K308/12*40,'5-اطلاعات کلیه پرسنل'!K308*'5-اطلاعات کلیه پرسنل'!N308/52),0)</f>
        <v>0</v>
      </c>
      <c r="AH308" s="33">
        <f>IF('5-اطلاعات کلیه پرسنل'!P308="دکتری",1,IF('5-اطلاعات کلیه پرسنل'!P308="فوق لیسانس",0.8,IF('5-اطلاعات کلیه پرسنل'!P308="لیسانس",0.6,IF('5-اطلاعات کلیه پرسنل'!P308="فوق دیپلم",0.3,IF('5-اطلاعات کلیه پرسنل'!P308="",0,0.1)))))</f>
        <v>0</v>
      </c>
      <c r="AI308" s="81">
        <f>IF('5-اطلاعات کلیه پرسنل'!L308="دارد",'5-اطلاعات کلیه پرسنل'!M308/12,'5-اطلاعات کلیه پرسنل'!N308/2000)</f>
        <v>0</v>
      </c>
      <c r="AJ308" s="80">
        <f t="shared" si="52"/>
        <v>0</v>
      </c>
    </row>
    <row r="309" spans="29:36" x14ac:dyDescent="0.45">
      <c r="AC309" s="34">
        <f>IF('6-اطلاعات کلیه محصولات - خدمات'!C309="دارد",'6-اطلاعات کلیه محصولات - خدمات'!Q309,0)</f>
        <v>0</v>
      </c>
      <c r="AD309" s="34">
        <f>1403-'5-اطلاعات کلیه پرسنل'!E309:E1306</f>
        <v>1403</v>
      </c>
      <c r="AF309" s="55">
        <f>IF('5-اطلاعات کلیه پرسنل'!H309=option!$C$15,IF('5-اطلاعات کلیه پرسنل'!L309="دارد",'5-اطلاعات کلیه پرسنل'!M309/12*'5-اطلاعات کلیه پرسنل'!I309,'5-اطلاعات کلیه پرسنل'!N309/2000*'5-اطلاعات کلیه پرسنل'!I309),0)+IF('5-اطلاعات کلیه پرسنل'!J309=option!$C$15,IF('5-اطلاعات کلیه پرسنل'!L309="دارد",'5-اطلاعات کلیه پرسنل'!M309/12*'5-اطلاعات کلیه پرسنل'!K309,'5-اطلاعات کلیه پرسنل'!N309/2000*'5-اطلاعات کلیه پرسنل'!K309),0)</f>
        <v>0</v>
      </c>
      <c r="AG309" s="55">
        <f>IF('5-اطلاعات کلیه پرسنل'!H309=option!$C$11,IF('5-اطلاعات کلیه پرسنل'!L309="دارد",'5-اطلاعات کلیه پرسنل'!M309*'5-اطلاعات کلیه پرسنل'!I309/12*40,'5-اطلاعات کلیه پرسنل'!I309*'5-اطلاعات کلیه پرسنل'!N309/52),0)+IF('5-اطلاعات کلیه پرسنل'!J309=option!$C$11,IF('5-اطلاعات کلیه پرسنل'!L309="دارد",'5-اطلاعات کلیه پرسنل'!M309*'5-اطلاعات کلیه پرسنل'!K309/12*40,'5-اطلاعات کلیه پرسنل'!K309*'5-اطلاعات کلیه پرسنل'!N309/52),0)</f>
        <v>0</v>
      </c>
      <c r="AH309" s="33">
        <f>IF('5-اطلاعات کلیه پرسنل'!P309="دکتری",1,IF('5-اطلاعات کلیه پرسنل'!P309="فوق لیسانس",0.8,IF('5-اطلاعات کلیه پرسنل'!P309="لیسانس",0.6,IF('5-اطلاعات کلیه پرسنل'!P309="فوق دیپلم",0.3,IF('5-اطلاعات کلیه پرسنل'!P309="",0,0.1)))))</f>
        <v>0</v>
      </c>
      <c r="AI309" s="81">
        <f>IF('5-اطلاعات کلیه پرسنل'!L309="دارد",'5-اطلاعات کلیه پرسنل'!M309/12,'5-اطلاعات کلیه پرسنل'!N309/2000)</f>
        <v>0</v>
      </c>
      <c r="AJ309" s="80">
        <f t="shared" si="52"/>
        <v>0</v>
      </c>
    </row>
    <row r="310" spans="29:36" x14ac:dyDescent="0.45">
      <c r="AC310" s="34">
        <f>IF('6-اطلاعات کلیه محصولات - خدمات'!C310="دارد",'6-اطلاعات کلیه محصولات - خدمات'!Q310,0)</f>
        <v>0</v>
      </c>
      <c r="AD310" s="34">
        <f>1403-'5-اطلاعات کلیه پرسنل'!E310:E1307</f>
        <v>1403</v>
      </c>
      <c r="AF310" s="55">
        <f>IF('5-اطلاعات کلیه پرسنل'!H310=option!$C$15,IF('5-اطلاعات کلیه پرسنل'!L310="دارد",'5-اطلاعات کلیه پرسنل'!M310/12*'5-اطلاعات کلیه پرسنل'!I310,'5-اطلاعات کلیه پرسنل'!N310/2000*'5-اطلاعات کلیه پرسنل'!I310),0)+IF('5-اطلاعات کلیه پرسنل'!J310=option!$C$15,IF('5-اطلاعات کلیه پرسنل'!L310="دارد",'5-اطلاعات کلیه پرسنل'!M310/12*'5-اطلاعات کلیه پرسنل'!K310,'5-اطلاعات کلیه پرسنل'!N310/2000*'5-اطلاعات کلیه پرسنل'!K310),0)</f>
        <v>0</v>
      </c>
      <c r="AG310" s="55">
        <f>IF('5-اطلاعات کلیه پرسنل'!H310=option!$C$11,IF('5-اطلاعات کلیه پرسنل'!L310="دارد",'5-اطلاعات کلیه پرسنل'!M310*'5-اطلاعات کلیه پرسنل'!I310/12*40,'5-اطلاعات کلیه پرسنل'!I310*'5-اطلاعات کلیه پرسنل'!N310/52),0)+IF('5-اطلاعات کلیه پرسنل'!J310=option!$C$11,IF('5-اطلاعات کلیه پرسنل'!L310="دارد",'5-اطلاعات کلیه پرسنل'!M310*'5-اطلاعات کلیه پرسنل'!K310/12*40,'5-اطلاعات کلیه پرسنل'!K310*'5-اطلاعات کلیه پرسنل'!N310/52),0)</f>
        <v>0</v>
      </c>
      <c r="AH310" s="33">
        <f>IF('5-اطلاعات کلیه پرسنل'!P310="دکتری",1,IF('5-اطلاعات کلیه پرسنل'!P310="فوق لیسانس",0.8,IF('5-اطلاعات کلیه پرسنل'!P310="لیسانس",0.6,IF('5-اطلاعات کلیه پرسنل'!P310="فوق دیپلم",0.3,IF('5-اطلاعات کلیه پرسنل'!P310="",0,0.1)))))</f>
        <v>0</v>
      </c>
      <c r="AI310" s="81">
        <f>IF('5-اطلاعات کلیه پرسنل'!L310="دارد",'5-اطلاعات کلیه پرسنل'!M310/12,'5-اطلاعات کلیه پرسنل'!N310/2000)</f>
        <v>0</v>
      </c>
      <c r="AJ310" s="80">
        <f t="shared" si="52"/>
        <v>0</v>
      </c>
    </row>
    <row r="311" spans="29:36" x14ac:dyDescent="0.45">
      <c r="AC311" s="34">
        <f>IF('6-اطلاعات کلیه محصولات - خدمات'!C311="دارد",'6-اطلاعات کلیه محصولات - خدمات'!Q311,0)</f>
        <v>0</v>
      </c>
      <c r="AD311" s="34">
        <f>1403-'5-اطلاعات کلیه پرسنل'!E311:E1308</f>
        <v>1403</v>
      </c>
      <c r="AF311" s="55">
        <f>IF('5-اطلاعات کلیه پرسنل'!H311=option!$C$15,IF('5-اطلاعات کلیه پرسنل'!L311="دارد",'5-اطلاعات کلیه پرسنل'!M311/12*'5-اطلاعات کلیه پرسنل'!I311,'5-اطلاعات کلیه پرسنل'!N311/2000*'5-اطلاعات کلیه پرسنل'!I311),0)+IF('5-اطلاعات کلیه پرسنل'!J311=option!$C$15,IF('5-اطلاعات کلیه پرسنل'!L311="دارد",'5-اطلاعات کلیه پرسنل'!M311/12*'5-اطلاعات کلیه پرسنل'!K311,'5-اطلاعات کلیه پرسنل'!N311/2000*'5-اطلاعات کلیه پرسنل'!K311),0)</f>
        <v>0</v>
      </c>
      <c r="AG311" s="55">
        <f>IF('5-اطلاعات کلیه پرسنل'!H311=option!$C$11,IF('5-اطلاعات کلیه پرسنل'!L311="دارد",'5-اطلاعات کلیه پرسنل'!M311*'5-اطلاعات کلیه پرسنل'!I311/12*40,'5-اطلاعات کلیه پرسنل'!I311*'5-اطلاعات کلیه پرسنل'!N311/52),0)+IF('5-اطلاعات کلیه پرسنل'!J311=option!$C$11,IF('5-اطلاعات کلیه پرسنل'!L311="دارد",'5-اطلاعات کلیه پرسنل'!M311*'5-اطلاعات کلیه پرسنل'!K311/12*40,'5-اطلاعات کلیه پرسنل'!K311*'5-اطلاعات کلیه پرسنل'!N311/52),0)</f>
        <v>0</v>
      </c>
      <c r="AH311" s="33">
        <f>IF('5-اطلاعات کلیه پرسنل'!P311="دکتری",1,IF('5-اطلاعات کلیه پرسنل'!P311="فوق لیسانس",0.8,IF('5-اطلاعات کلیه پرسنل'!P311="لیسانس",0.6,IF('5-اطلاعات کلیه پرسنل'!P311="فوق دیپلم",0.3,IF('5-اطلاعات کلیه پرسنل'!P311="",0,0.1)))))</f>
        <v>0</v>
      </c>
      <c r="AI311" s="81">
        <f>IF('5-اطلاعات کلیه پرسنل'!L311="دارد",'5-اطلاعات کلیه پرسنل'!M311/12,'5-اطلاعات کلیه پرسنل'!N311/2000)</f>
        <v>0</v>
      </c>
      <c r="AJ311" s="80">
        <f t="shared" si="52"/>
        <v>0</v>
      </c>
    </row>
    <row r="312" spans="29:36" x14ac:dyDescent="0.45">
      <c r="AC312" s="34">
        <f>IF('6-اطلاعات کلیه محصولات - خدمات'!C312="دارد",'6-اطلاعات کلیه محصولات - خدمات'!Q312,0)</f>
        <v>0</v>
      </c>
      <c r="AD312" s="34">
        <f>1403-'5-اطلاعات کلیه پرسنل'!E312:E1309</f>
        <v>1403</v>
      </c>
      <c r="AF312" s="55">
        <f>IF('5-اطلاعات کلیه پرسنل'!H312=option!$C$15,IF('5-اطلاعات کلیه پرسنل'!L312="دارد",'5-اطلاعات کلیه پرسنل'!M312/12*'5-اطلاعات کلیه پرسنل'!I312,'5-اطلاعات کلیه پرسنل'!N312/2000*'5-اطلاعات کلیه پرسنل'!I312),0)+IF('5-اطلاعات کلیه پرسنل'!J312=option!$C$15,IF('5-اطلاعات کلیه پرسنل'!L312="دارد",'5-اطلاعات کلیه پرسنل'!M312/12*'5-اطلاعات کلیه پرسنل'!K312,'5-اطلاعات کلیه پرسنل'!N312/2000*'5-اطلاعات کلیه پرسنل'!K312),0)</f>
        <v>0</v>
      </c>
      <c r="AG312" s="55">
        <f>IF('5-اطلاعات کلیه پرسنل'!H312=option!$C$11,IF('5-اطلاعات کلیه پرسنل'!L312="دارد",'5-اطلاعات کلیه پرسنل'!M312*'5-اطلاعات کلیه پرسنل'!I312/12*40,'5-اطلاعات کلیه پرسنل'!I312*'5-اطلاعات کلیه پرسنل'!N312/52),0)+IF('5-اطلاعات کلیه پرسنل'!J312=option!$C$11,IF('5-اطلاعات کلیه پرسنل'!L312="دارد",'5-اطلاعات کلیه پرسنل'!M312*'5-اطلاعات کلیه پرسنل'!K312/12*40,'5-اطلاعات کلیه پرسنل'!K312*'5-اطلاعات کلیه پرسنل'!N312/52),0)</f>
        <v>0</v>
      </c>
      <c r="AH312" s="33">
        <f>IF('5-اطلاعات کلیه پرسنل'!P312="دکتری",1,IF('5-اطلاعات کلیه پرسنل'!P312="فوق لیسانس",0.8,IF('5-اطلاعات کلیه پرسنل'!P312="لیسانس",0.6,IF('5-اطلاعات کلیه پرسنل'!P312="فوق دیپلم",0.3,IF('5-اطلاعات کلیه پرسنل'!P312="",0,0.1)))))</f>
        <v>0</v>
      </c>
      <c r="AI312" s="81">
        <f>IF('5-اطلاعات کلیه پرسنل'!L312="دارد",'5-اطلاعات کلیه پرسنل'!M312/12,'5-اطلاعات کلیه پرسنل'!N312/2000)</f>
        <v>0</v>
      </c>
      <c r="AJ312" s="80">
        <f t="shared" si="52"/>
        <v>0</v>
      </c>
    </row>
    <row r="313" spans="29:36" x14ac:dyDescent="0.45">
      <c r="AC313" s="34">
        <f>IF('6-اطلاعات کلیه محصولات - خدمات'!C313="دارد",'6-اطلاعات کلیه محصولات - خدمات'!Q313,0)</f>
        <v>0</v>
      </c>
      <c r="AD313" s="34">
        <f>1403-'5-اطلاعات کلیه پرسنل'!E313:E1310</f>
        <v>1403</v>
      </c>
      <c r="AF313" s="55">
        <f>IF('5-اطلاعات کلیه پرسنل'!H313=option!$C$15,IF('5-اطلاعات کلیه پرسنل'!L313="دارد",'5-اطلاعات کلیه پرسنل'!M313/12*'5-اطلاعات کلیه پرسنل'!I313,'5-اطلاعات کلیه پرسنل'!N313/2000*'5-اطلاعات کلیه پرسنل'!I313),0)+IF('5-اطلاعات کلیه پرسنل'!J313=option!$C$15,IF('5-اطلاعات کلیه پرسنل'!L313="دارد",'5-اطلاعات کلیه پرسنل'!M313/12*'5-اطلاعات کلیه پرسنل'!K313,'5-اطلاعات کلیه پرسنل'!N313/2000*'5-اطلاعات کلیه پرسنل'!K313),0)</f>
        <v>0</v>
      </c>
      <c r="AG313" s="55">
        <f>IF('5-اطلاعات کلیه پرسنل'!H313=option!$C$11,IF('5-اطلاعات کلیه پرسنل'!L313="دارد",'5-اطلاعات کلیه پرسنل'!M313*'5-اطلاعات کلیه پرسنل'!I313/12*40,'5-اطلاعات کلیه پرسنل'!I313*'5-اطلاعات کلیه پرسنل'!N313/52),0)+IF('5-اطلاعات کلیه پرسنل'!J313=option!$C$11,IF('5-اطلاعات کلیه پرسنل'!L313="دارد",'5-اطلاعات کلیه پرسنل'!M313*'5-اطلاعات کلیه پرسنل'!K313/12*40,'5-اطلاعات کلیه پرسنل'!K313*'5-اطلاعات کلیه پرسنل'!N313/52),0)</f>
        <v>0</v>
      </c>
      <c r="AH313" s="33">
        <f>IF('5-اطلاعات کلیه پرسنل'!P313="دکتری",1,IF('5-اطلاعات کلیه پرسنل'!P313="فوق لیسانس",0.8,IF('5-اطلاعات کلیه پرسنل'!P313="لیسانس",0.6,IF('5-اطلاعات کلیه پرسنل'!P313="فوق دیپلم",0.3,IF('5-اطلاعات کلیه پرسنل'!P313="",0,0.1)))))</f>
        <v>0</v>
      </c>
      <c r="AI313" s="81">
        <f>IF('5-اطلاعات کلیه پرسنل'!L313="دارد",'5-اطلاعات کلیه پرسنل'!M313/12,'5-اطلاعات کلیه پرسنل'!N313/2000)</f>
        <v>0</v>
      </c>
      <c r="AJ313" s="80">
        <f t="shared" si="52"/>
        <v>0</v>
      </c>
    </row>
    <row r="314" spans="29:36" x14ac:dyDescent="0.45">
      <c r="AC314" s="34">
        <f>IF('6-اطلاعات کلیه محصولات - خدمات'!C314="دارد",'6-اطلاعات کلیه محصولات - خدمات'!Q314,0)</f>
        <v>0</v>
      </c>
      <c r="AD314" s="34">
        <f>1403-'5-اطلاعات کلیه پرسنل'!E314:E1311</f>
        <v>1403</v>
      </c>
      <c r="AF314" s="55">
        <f>IF('5-اطلاعات کلیه پرسنل'!H314=option!$C$15,IF('5-اطلاعات کلیه پرسنل'!L314="دارد",'5-اطلاعات کلیه پرسنل'!M314/12*'5-اطلاعات کلیه پرسنل'!I314,'5-اطلاعات کلیه پرسنل'!N314/2000*'5-اطلاعات کلیه پرسنل'!I314),0)+IF('5-اطلاعات کلیه پرسنل'!J314=option!$C$15,IF('5-اطلاعات کلیه پرسنل'!L314="دارد",'5-اطلاعات کلیه پرسنل'!M314/12*'5-اطلاعات کلیه پرسنل'!K314,'5-اطلاعات کلیه پرسنل'!N314/2000*'5-اطلاعات کلیه پرسنل'!K314),0)</f>
        <v>0</v>
      </c>
      <c r="AG314" s="55">
        <f>IF('5-اطلاعات کلیه پرسنل'!H314=option!$C$11,IF('5-اطلاعات کلیه پرسنل'!L314="دارد",'5-اطلاعات کلیه پرسنل'!M314*'5-اطلاعات کلیه پرسنل'!I314/12*40,'5-اطلاعات کلیه پرسنل'!I314*'5-اطلاعات کلیه پرسنل'!N314/52),0)+IF('5-اطلاعات کلیه پرسنل'!J314=option!$C$11,IF('5-اطلاعات کلیه پرسنل'!L314="دارد",'5-اطلاعات کلیه پرسنل'!M314*'5-اطلاعات کلیه پرسنل'!K314/12*40,'5-اطلاعات کلیه پرسنل'!K314*'5-اطلاعات کلیه پرسنل'!N314/52),0)</f>
        <v>0</v>
      </c>
      <c r="AH314" s="33">
        <f>IF('5-اطلاعات کلیه پرسنل'!P314="دکتری",1,IF('5-اطلاعات کلیه پرسنل'!P314="فوق لیسانس",0.8,IF('5-اطلاعات کلیه پرسنل'!P314="لیسانس",0.6,IF('5-اطلاعات کلیه پرسنل'!P314="فوق دیپلم",0.3,IF('5-اطلاعات کلیه پرسنل'!P314="",0,0.1)))))</f>
        <v>0</v>
      </c>
      <c r="AI314" s="81">
        <f>IF('5-اطلاعات کلیه پرسنل'!L314="دارد",'5-اطلاعات کلیه پرسنل'!M314/12,'5-اطلاعات کلیه پرسنل'!N314/2000)</f>
        <v>0</v>
      </c>
      <c r="AJ314" s="80">
        <f t="shared" si="52"/>
        <v>0</v>
      </c>
    </row>
    <row r="315" spans="29:36" x14ac:dyDescent="0.45">
      <c r="AC315" s="34">
        <f>IF('6-اطلاعات کلیه محصولات - خدمات'!C315="دارد",'6-اطلاعات کلیه محصولات - خدمات'!Q315,0)</f>
        <v>0</v>
      </c>
      <c r="AD315" s="34">
        <f>1403-'5-اطلاعات کلیه پرسنل'!E315:E1312</f>
        <v>1403</v>
      </c>
      <c r="AF315" s="55">
        <f>IF('5-اطلاعات کلیه پرسنل'!H315=option!$C$15,IF('5-اطلاعات کلیه پرسنل'!L315="دارد",'5-اطلاعات کلیه پرسنل'!M315/12*'5-اطلاعات کلیه پرسنل'!I315,'5-اطلاعات کلیه پرسنل'!N315/2000*'5-اطلاعات کلیه پرسنل'!I315),0)+IF('5-اطلاعات کلیه پرسنل'!J315=option!$C$15,IF('5-اطلاعات کلیه پرسنل'!L315="دارد",'5-اطلاعات کلیه پرسنل'!M315/12*'5-اطلاعات کلیه پرسنل'!K315,'5-اطلاعات کلیه پرسنل'!N315/2000*'5-اطلاعات کلیه پرسنل'!K315),0)</f>
        <v>0</v>
      </c>
      <c r="AG315" s="55">
        <f>IF('5-اطلاعات کلیه پرسنل'!H315=option!$C$11,IF('5-اطلاعات کلیه پرسنل'!L315="دارد",'5-اطلاعات کلیه پرسنل'!M315*'5-اطلاعات کلیه پرسنل'!I315/12*40,'5-اطلاعات کلیه پرسنل'!I315*'5-اطلاعات کلیه پرسنل'!N315/52),0)+IF('5-اطلاعات کلیه پرسنل'!J315=option!$C$11,IF('5-اطلاعات کلیه پرسنل'!L315="دارد",'5-اطلاعات کلیه پرسنل'!M315*'5-اطلاعات کلیه پرسنل'!K315/12*40,'5-اطلاعات کلیه پرسنل'!K315*'5-اطلاعات کلیه پرسنل'!N315/52),0)</f>
        <v>0</v>
      </c>
      <c r="AH315" s="33">
        <f>IF('5-اطلاعات کلیه پرسنل'!P315="دکتری",1,IF('5-اطلاعات کلیه پرسنل'!P315="فوق لیسانس",0.8,IF('5-اطلاعات کلیه پرسنل'!P315="لیسانس",0.6,IF('5-اطلاعات کلیه پرسنل'!P315="فوق دیپلم",0.3,IF('5-اطلاعات کلیه پرسنل'!P315="",0,0.1)))))</f>
        <v>0</v>
      </c>
      <c r="AI315" s="81">
        <f>IF('5-اطلاعات کلیه پرسنل'!L315="دارد",'5-اطلاعات کلیه پرسنل'!M315/12,'5-اطلاعات کلیه پرسنل'!N315/2000)</f>
        <v>0</v>
      </c>
      <c r="AJ315" s="80">
        <f t="shared" si="52"/>
        <v>0</v>
      </c>
    </row>
    <row r="316" spans="29:36" x14ac:dyDescent="0.45">
      <c r="AC316" s="34">
        <f>IF('6-اطلاعات کلیه محصولات - خدمات'!C316="دارد",'6-اطلاعات کلیه محصولات - خدمات'!Q316,0)</f>
        <v>0</v>
      </c>
      <c r="AD316" s="34">
        <f>1403-'5-اطلاعات کلیه پرسنل'!E316:E1313</f>
        <v>1403</v>
      </c>
      <c r="AF316" s="55">
        <f>IF('5-اطلاعات کلیه پرسنل'!H316=option!$C$15,IF('5-اطلاعات کلیه پرسنل'!L316="دارد",'5-اطلاعات کلیه پرسنل'!M316/12*'5-اطلاعات کلیه پرسنل'!I316,'5-اطلاعات کلیه پرسنل'!N316/2000*'5-اطلاعات کلیه پرسنل'!I316),0)+IF('5-اطلاعات کلیه پرسنل'!J316=option!$C$15,IF('5-اطلاعات کلیه پرسنل'!L316="دارد",'5-اطلاعات کلیه پرسنل'!M316/12*'5-اطلاعات کلیه پرسنل'!K316,'5-اطلاعات کلیه پرسنل'!N316/2000*'5-اطلاعات کلیه پرسنل'!K316),0)</f>
        <v>0</v>
      </c>
      <c r="AG316" s="55">
        <f>IF('5-اطلاعات کلیه پرسنل'!H316=option!$C$11,IF('5-اطلاعات کلیه پرسنل'!L316="دارد",'5-اطلاعات کلیه پرسنل'!M316*'5-اطلاعات کلیه پرسنل'!I316/12*40,'5-اطلاعات کلیه پرسنل'!I316*'5-اطلاعات کلیه پرسنل'!N316/52),0)+IF('5-اطلاعات کلیه پرسنل'!J316=option!$C$11,IF('5-اطلاعات کلیه پرسنل'!L316="دارد",'5-اطلاعات کلیه پرسنل'!M316*'5-اطلاعات کلیه پرسنل'!K316/12*40,'5-اطلاعات کلیه پرسنل'!K316*'5-اطلاعات کلیه پرسنل'!N316/52),0)</f>
        <v>0</v>
      </c>
      <c r="AH316" s="33">
        <f>IF('5-اطلاعات کلیه پرسنل'!P316="دکتری",1,IF('5-اطلاعات کلیه پرسنل'!P316="فوق لیسانس",0.8,IF('5-اطلاعات کلیه پرسنل'!P316="لیسانس",0.6,IF('5-اطلاعات کلیه پرسنل'!P316="فوق دیپلم",0.3,IF('5-اطلاعات کلیه پرسنل'!P316="",0,0.1)))))</f>
        <v>0</v>
      </c>
      <c r="AI316" s="81">
        <f>IF('5-اطلاعات کلیه پرسنل'!L316="دارد",'5-اطلاعات کلیه پرسنل'!M316/12,'5-اطلاعات کلیه پرسنل'!N316/2000)</f>
        <v>0</v>
      </c>
      <c r="AJ316" s="80">
        <f t="shared" si="52"/>
        <v>0</v>
      </c>
    </row>
    <row r="317" spans="29:36" x14ac:dyDescent="0.45">
      <c r="AC317" s="34">
        <f>IF('6-اطلاعات کلیه محصولات - خدمات'!C317="دارد",'6-اطلاعات کلیه محصولات - خدمات'!Q317,0)</f>
        <v>0</v>
      </c>
      <c r="AD317" s="34">
        <f>1403-'5-اطلاعات کلیه پرسنل'!E317:E1314</f>
        <v>1403</v>
      </c>
      <c r="AF317" s="55">
        <f>IF('5-اطلاعات کلیه پرسنل'!H317=option!$C$15,IF('5-اطلاعات کلیه پرسنل'!L317="دارد",'5-اطلاعات کلیه پرسنل'!M317/12*'5-اطلاعات کلیه پرسنل'!I317,'5-اطلاعات کلیه پرسنل'!N317/2000*'5-اطلاعات کلیه پرسنل'!I317),0)+IF('5-اطلاعات کلیه پرسنل'!J317=option!$C$15,IF('5-اطلاعات کلیه پرسنل'!L317="دارد",'5-اطلاعات کلیه پرسنل'!M317/12*'5-اطلاعات کلیه پرسنل'!K317,'5-اطلاعات کلیه پرسنل'!N317/2000*'5-اطلاعات کلیه پرسنل'!K317),0)</f>
        <v>0</v>
      </c>
      <c r="AG317" s="55">
        <f>IF('5-اطلاعات کلیه پرسنل'!H317=option!$C$11,IF('5-اطلاعات کلیه پرسنل'!L317="دارد",'5-اطلاعات کلیه پرسنل'!M317*'5-اطلاعات کلیه پرسنل'!I317/12*40,'5-اطلاعات کلیه پرسنل'!I317*'5-اطلاعات کلیه پرسنل'!N317/52),0)+IF('5-اطلاعات کلیه پرسنل'!J317=option!$C$11,IF('5-اطلاعات کلیه پرسنل'!L317="دارد",'5-اطلاعات کلیه پرسنل'!M317*'5-اطلاعات کلیه پرسنل'!K317/12*40,'5-اطلاعات کلیه پرسنل'!K317*'5-اطلاعات کلیه پرسنل'!N317/52),0)</f>
        <v>0</v>
      </c>
      <c r="AH317" s="33">
        <f>IF('5-اطلاعات کلیه پرسنل'!P317="دکتری",1,IF('5-اطلاعات کلیه پرسنل'!P317="فوق لیسانس",0.8,IF('5-اطلاعات کلیه پرسنل'!P317="لیسانس",0.6,IF('5-اطلاعات کلیه پرسنل'!P317="فوق دیپلم",0.3,IF('5-اطلاعات کلیه پرسنل'!P317="",0,0.1)))))</f>
        <v>0</v>
      </c>
      <c r="AI317" s="81">
        <f>IF('5-اطلاعات کلیه پرسنل'!L317="دارد",'5-اطلاعات کلیه پرسنل'!M317/12,'5-اطلاعات کلیه پرسنل'!N317/2000)</f>
        <v>0</v>
      </c>
      <c r="AJ317" s="80">
        <f t="shared" si="52"/>
        <v>0</v>
      </c>
    </row>
    <row r="318" spans="29:36" x14ac:dyDescent="0.45">
      <c r="AC318" s="34">
        <f>IF('6-اطلاعات کلیه محصولات - خدمات'!C318="دارد",'6-اطلاعات کلیه محصولات - خدمات'!Q318,0)</f>
        <v>0</v>
      </c>
      <c r="AD318" s="34">
        <f>1403-'5-اطلاعات کلیه پرسنل'!E318:E1315</f>
        <v>1403</v>
      </c>
      <c r="AF318" s="55">
        <f>IF('5-اطلاعات کلیه پرسنل'!H318=option!$C$15,IF('5-اطلاعات کلیه پرسنل'!L318="دارد",'5-اطلاعات کلیه پرسنل'!M318/12*'5-اطلاعات کلیه پرسنل'!I318,'5-اطلاعات کلیه پرسنل'!N318/2000*'5-اطلاعات کلیه پرسنل'!I318),0)+IF('5-اطلاعات کلیه پرسنل'!J318=option!$C$15,IF('5-اطلاعات کلیه پرسنل'!L318="دارد",'5-اطلاعات کلیه پرسنل'!M318/12*'5-اطلاعات کلیه پرسنل'!K318,'5-اطلاعات کلیه پرسنل'!N318/2000*'5-اطلاعات کلیه پرسنل'!K318),0)</f>
        <v>0</v>
      </c>
      <c r="AG318" s="55">
        <f>IF('5-اطلاعات کلیه پرسنل'!H318=option!$C$11,IF('5-اطلاعات کلیه پرسنل'!L318="دارد",'5-اطلاعات کلیه پرسنل'!M318*'5-اطلاعات کلیه پرسنل'!I318/12*40,'5-اطلاعات کلیه پرسنل'!I318*'5-اطلاعات کلیه پرسنل'!N318/52),0)+IF('5-اطلاعات کلیه پرسنل'!J318=option!$C$11,IF('5-اطلاعات کلیه پرسنل'!L318="دارد",'5-اطلاعات کلیه پرسنل'!M318*'5-اطلاعات کلیه پرسنل'!K318/12*40,'5-اطلاعات کلیه پرسنل'!K318*'5-اطلاعات کلیه پرسنل'!N318/52),0)</f>
        <v>0</v>
      </c>
      <c r="AH318" s="33">
        <f>IF('5-اطلاعات کلیه پرسنل'!P318="دکتری",1,IF('5-اطلاعات کلیه پرسنل'!P318="فوق لیسانس",0.8,IF('5-اطلاعات کلیه پرسنل'!P318="لیسانس",0.6,IF('5-اطلاعات کلیه پرسنل'!P318="فوق دیپلم",0.3,IF('5-اطلاعات کلیه پرسنل'!P318="",0,0.1)))))</f>
        <v>0</v>
      </c>
      <c r="AI318" s="81">
        <f>IF('5-اطلاعات کلیه پرسنل'!L318="دارد",'5-اطلاعات کلیه پرسنل'!M318/12,'5-اطلاعات کلیه پرسنل'!N318/2000)</f>
        <v>0</v>
      </c>
      <c r="AJ318" s="80">
        <f t="shared" si="52"/>
        <v>0</v>
      </c>
    </row>
    <row r="319" spans="29:36" x14ac:dyDescent="0.45">
      <c r="AC319" s="34">
        <f>IF('6-اطلاعات کلیه محصولات - خدمات'!C319="دارد",'6-اطلاعات کلیه محصولات - خدمات'!Q319,0)</f>
        <v>0</v>
      </c>
      <c r="AD319" s="34">
        <f>1403-'5-اطلاعات کلیه پرسنل'!E319:E1316</f>
        <v>1403</v>
      </c>
      <c r="AF319" s="55">
        <f>IF('5-اطلاعات کلیه پرسنل'!H319=option!$C$15,IF('5-اطلاعات کلیه پرسنل'!L319="دارد",'5-اطلاعات کلیه پرسنل'!M319/12*'5-اطلاعات کلیه پرسنل'!I319,'5-اطلاعات کلیه پرسنل'!N319/2000*'5-اطلاعات کلیه پرسنل'!I319),0)+IF('5-اطلاعات کلیه پرسنل'!J319=option!$C$15,IF('5-اطلاعات کلیه پرسنل'!L319="دارد",'5-اطلاعات کلیه پرسنل'!M319/12*'5-اطلاعات کلیه پرسنل'!K319,'5-اطلاعات کلیه پرسنل'!N319/2000*'5-اطلاعات کلیه پرسنل'!K319),0)</f>
        <v>0</v>
      </c>
      <c r="AG319" s="55">
        <f>IF('5-اطلاعات کلیه پرسنل'!H319=option!$C$11,IF('5-اطلاعات کلیه پرسنل'!L319="دارد",'5-اطلاعات کلیه پرسنل'!M319*'5-اطلاعات کلیه پرسنل'!I319/12*40,'5-اطلاعات کلیه پرسنل'!I319*'5-اطلاعات کلیه پرسنل'!N319/52),0)+IF('5-اطلاعات کلیه پرسنل'!J319=option!$C$11,IF('5-اطلاعات کلیه پرسنل'!L319="دارد",'5-اطلاعات کلیه پرسنل'!M319*'5-اطلاعات کلیه پرسنل'!K319/12*40,'5-اطلاعات کلیه پرسنل'!K319*'5-اطلاعات کلیه پرسنل'!N319/52),0)</f>
        <v>0</v>
      </c>
      <c r="AH319" s="33">
        <f>IF('5-اطلاعات کلیه پرسنل'!P319="دکتری",1,IF('5-اطلاعات کلیه پرسنل'!P319="فوق لیسانس",0.8,IF('5-اطلاعات کلیه پرسنل'!P319="لیسانس",0.6,IF('5-اطلاعات کلیه پرسنل'!P319="فوق دیپلم",0.3,IF('5-اطلاعات کلیه پرسنل'!P319="",0,0.1)))))</f>
        <v>0</v>
      </c>
      <c r="AI319" s="81">
        <f>IF('5-اطلاعات کلیه پرسنل'!L319="دارد",'5-اطلاعات کلیه پرسنل'!M319/12,'5-اطلاعات کلیه پرسنل'!N319/2000)</f>
        <v>0</v>
      </c>
      <c r="AJ319" s="80">
        <f t="shared" si="52"/>
        <v>0</v>
      </c>
    </row>
    <row r="320" spans="29:36" x14ac:dyDescent="0.45">
      <c r="AC320" s="34">
        <f>IF('6-اطلاعات کلیه محصولات - خدمات'!C320="دارد",'6-اطلاعات کلیه محصولات - خدمات'!Q320,0)</f>
        <v>0</v>
      </c>
      <c r="AD320" s="34">
        <f>1403-'5-اطلاعات کلیه پرسنل'!E320:E1317</f>
        <v>1403</v>
      </c>
      <c r="AF320" s="55">
        <f>IF('5-اطلاعات کلیه پرسنل'!H320=option!$C$15,IF('5-اطلاعات کلیه پرسنل'!L320="دارد",'5-اطلاعات کلیه پرسنل'!M320/12*'5-اطلاعات کلیه پرسنل'!I320,'5-اطلاعات کلیه پرسنل'!N320/2000*'5-اطلاعات کلیه پرسنل'!I320),0)+IF('5-اطلاعات کلیه پرسنل'!J320=option!$C$15,IF('5-اطلاعات کلیه پرسنل'!L320="دارد",'5-اطلاعات کلیه پرسنل'!M320/12*'5-اطلاعات کلیه پرسنل'!K320,'5-اطلاعات کلیه پرسنل'!N320/2000*'5-اطلاعات کلیه پرسنل'!K320),0)</f>
        <v>0</v>
      </c>
      <c r="AG320" s="55">
        <f>IF('5-اطلاعات کلیه پرسنل'!H320=option!$C$11,IF('5-اطلاعات کلیه پرسنل'!L320="دارد",'5-اطلاعات کلیه پرسنل'!M320*'5-اطلاعات کلیه پرسنل'!I320/12*40,'5-اطلاعات کلیه پرسنل'!I320*'5-اطلاعات کلیه پرسنل'!N320/52),0)+IF('5-اطلاعات کلیه پرسنل'!J320=option!$C$11,IF('5-اطلاعات کلیه پرسنل'!L320="دارد",'5-اطلاعات کلیه پرسنل'!M320*'5-اطلاعات کلیه پرسنل'!K320/12*40,'5-اطلاعات کلیه پرسنل'!K320*'5-اطلاعات کلیه پرسنل'!N320/52),0)</f>
        <v>0</v>
      </c>
      <c r="AH320" s="33">
        <f>IF('5-اطلاعات کلیه پرسنل'!P320="دکتری",1,IF('5-اطلاعات کلیه پرسنل'!P320="فوق لیسانس",0.8,IF('5-اطلاعات کلیه پرسنل'!P320="لیسانس",0.6,IF('5-اطلاعات کلیه پرسنل'!P320="فوق دیپلم",0.3,IF('5-اطلاعات کلیه پرسنل'!P320="",0,0.1)))))</f>
        <v>0</v>
      </c>
      <c r="AI320" s="81">
        <f>IF('5-اطلاعات کلیه پرسنل'!L320="دارد",'5-اطلاعات کلیه پرسنل'!M320/12,'5-اطلاعات کلیه پرسنل'!N320/2000)</f>
        <v>0</v>
      </c>
      <c r="AJ320" s="80">
        <f t="shared" si="52"/>
        <v>0</v>
      </c>
    </row>
    <row r="321" spans="29:36" x14ac:dyDescent="0.45">
      <c r="AC321" s="34">
        <f>IF('6-اطلاعات کلیه محصولات - خدمات'!C321="دارد",'6-اطلاعات کلیه محصولات - خدمات'!Q321,0)</f>
        <v>0</v>
      </c>
      <c r="AD321" s="34">
        <f>1403-'5-اطلاعات کلیه پرسنل'!E321:E1318</f>
        <v>1403</v>
      </c>
      <c r="AF321" s="55">
        <f>IF('5-اطلاعات کلیه پرسنل'!H321=option!$C$15,IF('5-اطلاعات کلیه پرسنل'!L321="دارد",'5-اطلاعات کلیه پرسنل'!M321/12*'5-اطلاعات کلیه پرسنل'!I321,'5-اطلاعات کلیه پرسنل'!N321/2000*'5-اطلاعات کلیه پرسنل'!I321),0)+IF('5-اطلاعات کلیه پرسنل'!J321=option!$C$15,IF('5-اطلاعات کلیه پرسنل'!L321="دارد",'5-اطلاعات کلیه پرسنل'!M321/12*'5-اطلاعات کلیه پرسنل'!K321,'5-اطلاعات کلیه پرسنل'!N321/2000*'5-اطلاعات کلیه پرسنل'!K321),0)</f>
        <v>0</v>
      </c>
      <c r="AG321" s="55">
        <f>IF('5-اطلاعات کلیه پرسنل'!H321=option!$C$11,IF('5-اطلاعات کلیه پرسنل'!L321="دارد",'5-اطلاعات کلیه پرسنل'!M321*'5-اطلاعات کلیه پرسنل'!I321/12*40,'5-اطلاعات کلیه پرسنل'!I321*'5-اطلاعات کلیه پرسنل'!N321/52),0)+IF('5-اطلاعات کلیه پرسنل'!J321=option!$C$11,IF('5-اطلاعات کلیه پرسنل'!L321="دارد",'5-اطلاعات کلیه پرسنل'!M321*'5-اطلاعات کلیه پرسنل'!K321/12*40,'5-اطلاعات کلیه پرسنل'!K321*'5-اطلاعات کلیه پرسنل'!N321/52),0)</f>
        <v>0</v>
      </c>
      <c r="AH321" s="33">
        <f>IF('5-اطلاعات کلیه پرسنل'!P321="دکتری",1,IF('5-اطلاعات کلیه پرسنل'!P321="فوق لیسانس",0.8,IF('5-اطلاعات کلیه پرسنل'!P321="لیسانس",0.6,IF('5-اطلاعات کلیه پرسنل'!P321="فوق دیپلم",0.3,IF('5-اطلاعات کلیه پرسنل'!P321="",0,0.1)))))</f>
        <v>0</v>
      </c>
      <c r="AI321" s="81">
        <f>IF('5-اطلاعات کلیه پرسنل'!L321="دارد",'5-اطلاعات کلیه پرسنل'!M321/12,'5-اطلاعات کلیه پرسنل'!N321/2000)</f>
        <v>0</v>
      </c>
      <c r="AJ321" s="80">
        <f t="shared" si="52"/>
        <v>0</v>
      </c>
    </row>
    <row r="322" spans="29:36" x14ac:dyDescent="0.45">
      <c r="AC322" s="34">
        <f>IF('6-اطلاعات کلیه محصولات - خدمات'!C322="دارد",'6-اطلاعات کلیه محصولات - خدمات'!Q322,0)</f>
        <v>0</v>
      </c>
      <c r="AD322" s="34">
        <f>1403-'5-اطلاعات کلیه پرسنل'!E322:E1319</f>
        <v>1403</v>
      </c>
      <c r="AF322" s="55">
        <f>IF('5-اطلاعات کلیه پرسنل'!H322=option!$C$15,IF('5-اطلاعات کلیه پرسنل'!L322="دارد",'5-اطلاعات کلیه پرسنل'!M322/12*'5-اطلاعات کلیه پرسنل'!I322,'5-اطلاعات کلیه پرسنل'!N322/2000*'5-اطلاعات کلیه پرسنل'!I322),0)+IF('5-اطلاعات کلیه پرسنل'!J322=option!$C$15,IF('5-اطلاعات کلیه پرسنل'!L322="دارد",'5-اطلاعات کلیه پرسنل'!M322/12*'5-اطلاعات کلیه پرسنل'!K322,'5-اطلاعات کلیه پرسنل'!N322/2000*'5-اطلاعات کلیه پرسنل'!K322),0)</f>
        <v>0</v>
      </c>
      <c r="AG322" s="55">
        <f>IF('5-اطلاعات کلیه پرسنل'!H322=option!$C$11,IF('5-اطلاعات کلیه پرسنل'!L322="دارد",'5-اطلاعات کلیه پرسنل'!M322*'5-اطلاعات کلیه پرسنل'!I322/12*40,'5-اطلاعات کلیه پرسنل'!I322*'5-اطلاعات کلیه پرسنل'!N322/52),0)+IF('5-اطلاعات کلیه پرسنل'!J322=option!$C$11,IF('5-اطلاعات کلیه پرسنل'!L322="دارد",'5-اطلاعات کلیه پرسنل'!M322*'5-اطلاعات کلیه پرسنل'!K322/12*40,'5-اطلاعات کلیه پرسنل'!K322*'5-اطلاعات کلیه پرسنل'!N322/52),0)</f>
        <v>0</v>
      </c>
      <c r="AH322" s="33">
        <f>IF('5-اطلاعات کلیه پرسنل'!P322="دکتری",1,IF('5-اطلاعات کلیه پرسنل'!P322="فوق لیسانس",0.8,IF('5-اطلاعات کلیه پرسنل'!P322="لیسانس",0.6,IF('5-اطلاعات کلیه پرسنل'!P322="فوق دیپلم",0.3,IF('5-اطلاعات کلیه پرسنل'!P322="",0,0.1)))))</f>
        <v>0</v>
      </c>
      <c r="AI322" s="81">
        <f>IF('5-اطلاعات کلیه پرسنل'!L322="دارد",'5-اطلاعات کلیه پرسنل'!M322/12,'5-اطلاعات کلیه پرسنل'!N322/2000)</f>
        <v>0</v>
      </c>
      <c r="AJ322" s="80">
        <f t="shared" si="52"/>
        <v>0</v>
      </c>
    </row>
    <row r="323" spans="29:36" x14ac:dyDescent="0.45">
      <c r="AC323" s="34">
        <f>IF('6-اطلاعات کلیه محصولات - خدمات'!C323="دارد",'6-اطلاعات کلیه محصولات - خدمات'!Q323,0)</f>
        <v>0</v>
      </c>
      <c r="AD323" s="34">
        <f>1403-'5-اطلاعات کلیه پرسنل'!E323:E1320</f>
        <v>1403</v>
      </c>
      <c r="AF323" s="55">
        <f>IF('5-اطلاعات کلیه پرسنل'!H323=option!$C$15,IF('5-اطلاعات کلیه پرسنل'!L323="دارد",'5-اطلاعات کلیه پرسنل'!M323/12*'5-اطلاعات کلیه پرسنل'!I323,'5-اطلاعات کلیه پرسنل'!N323/2000*'5-اطلاعات کلیه پرسنل'!I323),0)+IF('5-اطلاعات کلیه پرسنل'!J323=option!$C$15,IF('5-اطلاعات کلیه پرسنل'!L323="دارد",'5-اطلاعات کلیه پرسنل'!M323/12*'5-اطلاعات کلیه پرسنل'!K323,'5-اطلاعات کلیه پرسنل'!N323/2000*'5-اطلاعات کلیه پرسنل'!K323),0)</f>
        <v>0</v>
      </c>
      <c r="AG323" s="55">
        <f>IF('5-اطلاعات کلیه پرسنل'!H323=option!$C$11,IF('5-اطلاعات کلیه پرسنل'!L323="دارد",'5-اطلاعات کلیه پرسنل'!M323*'5-اطلاعات کلیه پرسنل'!I323/12*40,'5-اطلاعات کلیه پرسنل'!I323*'5-اطلاعات کلیه پرسنل'!N323/52),0)+IF('5-اطلاعات کلیه پرسنل'!J323=option!$C$11,IF('5-اطلاعات کلیه پرسنل'!L323="دارد",'5-اطلاعات کلیه پرسنل'!M323*'5-اطلاعات کلیه پرسنل'!K323/12*40,'5-اطلاعات کلیه پرسنل'!K323*'5-اطلاعات کلیه پرسنل'!N323/52),0)</f>
        <v>0</v>
      </c>
      <c r="AH323" s="33">
        <f>IF('5-اطلاعات کلیه پرسنل'!P323="دکتری",1,IF('5-اطلاعات کلیه پرسنل'!P323="فوق لیسانس",0.8,IF('5-اطلاعات کلیه پرسنل'!P323="لیسانس",0.6,IF('5-اطلاعات کلیه پرسنل'!P323="فوق دیپلم",0.3,IF('5-اطلاعات کلیه پرسنل'!P323="",0,0.1)))))</f>
        <v>0</v>
      </c>
      <c r="AI323" s="81">
        <f>IF('5-اطلاعات کلیه پرسنل'!L323="دارد",'5-اطلاعات کلیه پرسنل'!M323/12,'5-اطلاعات کلیه پرسنل'!N323/2000)</f>
        <v>0</v>
      </c>
      <c r="AJ323" s="80">
        <f t="shared" si="52"/>
        <v>0</v>
      </c>
    </row>
    <row r="324" spans="29:36" x14ac:dyDescent="0.45">
      <c r="AC324" s="34">
        <f>IF('6-اطلاعات کلیه محصولات - خدمات'!C324="دارد",'6-اطلاعات کلیه محصولات - خدمات'!Q324,0)</f>
        <v>0</v>
      </c>
      <c r="AD324" s="34">
        <f>1403-'5-اطلاعات کلیه پرسنل'!E324:E1321</f>
        <v>1403</v>
      </c>
      <c r="AF324" s="55">
        <f>IF('5-اطلاعات کلیه پرسنل'!H324=option!$C$15,IF('5-اطلاعات کلیه پرسنل'!L324="دارد",'5-اطلاعات کلیه پرسنل'!M324/12*'5-اطلاعات کلیه پرسنل'!I324,'5-اطلاعات کلیه پرسنل'!N324/2000*'5-اطلاعات کلیه پرسنل'!I324),0)+IF('5-اطلاعات کلیه پرسنل'!J324=option!$C$15,IF('5-اطلاعات کلیه پرسنل'!L324="دارد",'5-اطلاعات کلیه پرسنل'!M324/12*'5-اطلاعات کلیه پرسنل'!K324,'5-اطلاعات کلیه پرسنل'!N324/2000*'5-اطلاعات کلیه پرسنل'!K324),0)</f>
        <v>0</v>
      </c>
      <c r="AG324" s="55">
        <f>IF('5-اطلاعات کلیه پرسنل'!H324=option!$C$11,IF('5-اطلاعات کلیه پرسنل'!L324="دارد",'5-اطلاعات کلیه پرسنل'!M324*'5-اطلاعات کلیه پرسنل'!I324/12*40,'5-اطلاعات کلیه پرسنل'!I324*'5-اطلاعات کلیه پرسنل'!N324/52),0)+IF('5-اطلاعات کلیه پرسنل'!J324=option!$C$11,IF('5-اطلاعات کلیه پرسنل'!L324="دارد",'5-اطلاعات کلیه پرسنل'!M324*'5-اطلاعات کلیه پرسنل'!K324/12*40,'5-اطلاعات کلیه پرسنل'!K324*'5-اطلاعات کلیه پرسنل'!N324/52),0)</f>
        <v>0</v>
      </c>
      <c r="AH324" s="33">
        <f>IF('5-اطلاعات کلیه پرسنل'!P324="دکتری",1,IF('5-اطلاعات کلیه پرسنل'!P324="فوق لیسانس",0.8,IF('5-اطلاعات کلیه پرسنل'!P324="لیسانس",0.6,IF('5-اطلاعات کلیه پرسنل'!P324="فوق دیپلم",0.3,IF('5-اطلاعات کلیه پرسنل'!P324="",0,0.1)))))</f>
        <v>0</v>
      </c>
      <c r="AI324" s="81">
        <f>IF('5-اطلاعات کلیه پرسنل'!L324="دارد",'5-اطلاعات کلیه پرسنل'!M324/12,'5-اطلاعات کلیه پرسنل'!N324/2000)</f>
        <v>0</v>
      </c>
      <c r="AJ324" s="80">
        <f t="shared" si="52"/>
        <v>0</v>
      </c>
    </row>
    <row r="325" spans="29:36" x14ac:dyDescent="0.45">
      <c r="AC325" s="34">
        <f>IF('6-اطلاعات کلیه محصولات - خدمات'!C325="دارد",'6-اطلاعات کلیه محصولات - خدمات'!Q325,0)</f>
        <v>0</v>
      </c>
      <c r="AD325" s="34">
        <f>1403-'5-اطلاعات کلیه پرسنل'!E325:E1322</f>
        <v>1403</v>
      </c>
      <c r="AF325" s="55">
        <f>IF('5-اطلاعات کلیه پرسنل'!H325=option!$C$15,IF('5-اطلاعات کلیه پرسنل'!L325="دارد",'5-اطلاعات کلیه پرسنل'!M325/12*'5-اطلاعات کلیه پرسنل'!I325,'5-اطلاعات کلیه پرسنل'!N325/2000*'5-اطلاعات کلیه پرسنل'!I325),0)+IF('5-اطلاعات کلیه پرسنل'!J325=option!$C$15,IF('5-اطلاعات کلیه پرسنل'!L325="دارد",'5-اطلاعات کلیه پرسنل'!M325/12*'5-اطلاعات کلیه پرسنل'!K325,'5-اطلاعات کلیه پرسنل'!N325/2000*'5-اطلاعات کلیه پرسنل'!K325),0)</f>
        <v>0</v>
      </c>
      <c r="AG325" s="55">
        <f>IF('5-اطلاعات کلیه پرسنل'!H325=option!$C$11,IF('5-اطلاعات کلیه پرسنل'!L325="دارد",'5-اطلاعات کلیه پرسنل'!M325*'5-اطلاعات کلیه پرسنل'!I325/12*40,'5-اطلاعات کلیه پرسنل'!I325*'5-اطلاعات کلیه پرسنل'!N325/52),0)+IF('5-اطلاعات کلیه پرسنل'!J325=option!$C$11,IF('5-اطلاعات کلیه پرسنل'!L325="دارد",'5-اطلاعات کلیه پرسنل'!M325*'5-اطلاعات کلیه پرسنل'!K325/12*40,'5-اطلاعات کلیه پرسنل'!K325*'5-اطلاعات کلیه پرسنل'!N325/52),0)</f>
        <v>0</v>
      </c>
      <c r="AH325" s="33">
        <f>IF('5-اطلاعات کلیه پرسنل'!P325="دکتری",1,IF('5-اطلاعات کلیه پرسنل'!P325="فوق لیسانس",0.8,IF('5-اطلاعات کلیه پرسنل'!P325="لیسانس",0.6,IF('5-اطلاعات کلیه پرسنل'!P325="فوق دیپلم",0.3,IF('5-اطلاعات کلیه پرسنل'!P325="",0,0.1)))))</f>
        <v>0</v>
      </c>
      <c r="AI325" s="81">
        <f>IF('5-اطلاعات کلیه پرسنل'!L325="دارد",'5-اطلاعات کلیه پرسنل'!M325/12,'5-اطلاعات کلیه پرسنل'!N325/2000)</f>
        <v>0</v>
      </c>
      <c r="AJ325" s="80">
        <f t="shared" si="52"/>
        <v>0</v>
      </c>
    </row>
    <row r="326" spans="29:36" x14ac:dyDescent="0.45">
      <c r="AC326" s="34">
        <f>IF('6-اطلاعات کلیه محصولات - خدمات'!C326="دارد",'6-اطلاعات کلیه محصولات - خدمات'!Q326,0)</f>
        <v>0</v>
      </c>
      <c r="AD326" s="34">
        <f>1403-'5-اطلاعات کلیه پرسنل'!E326:E1323</f>
        <v>1403</v>
      </c>
      <c r="AF326" s="55">
        <f>IF('5-اطلاعات کلیه پرسنل'!H326=option!$C$15,IF('5-اطلاعات کلیه پرسنل'!L326="دارد",'5-اطلاعات کلیه پرسنل'!M326/12*'5-اطلاعات کلیه پرسنل'!I326,'5-اطلاعات کلیه پرسنل'!N326/2000*'5-اطلاعات کلیه پرسنل'!I326),0)+IF('5-اطلاعات کلیه پرسنل'!J326=option!$C$15,IF('5-اطلاعات کلیه پرسنل'!L326="دارد",'5-اطلاعات کلیه پرسنل'!M326/12*'5-اطلاعات کلیه پرسنل'!K326,'5-اطلاعات کلیه پرسنل'!N326/2000*'5-اطلاعات کلیه پرسنل'!K326),0)</f>
        <v>0</v>
      </c>
      <c r="AG326" s="55">
        <f>IF('5-اطلاعات کلیه پرسنل'!H326=option!$C$11,IF('5-اطلاعات کلیه پرسنل'!L326="دارد",'5-اطلاعات کلیه پرسنل'!M326*'5-اطلاعات کلیه پرسنل'!I326/12*40,'5-اطلاعات کلیه پرسنل'!I326*'5-اطلاعات کلیه پرسنل'!N326/52),0)+IF('5-اطلاعات کلیه پرسنل'!J326=option!$C$11,IF('5-اطلاعات کلیه پرسنل'!L326="دارد",'5-اطلاعات کلیه پرسنل'!M326*'5-اطلاعات کلیه پرسنل'!K326/12*40,'5-اطلاعات کلیه پرسنل'!K326*'5-اطلاعات کلیه پرسنل'!N326/52),0)</f>
        <v>0</v>
      </c>
      <c r="AH326" s="33">
        <f>IF('5-اطلاعات کلیه پرسنل'!P326="دکتری",1,IF('5-اطلاعات کلیه پرسنل'!P326="فوق لیسانس",0.8,IF('5-اطلاعات کلیه پرسنل'!P326="لیسانس",0.6,IF('5-اطلاعات کلیه پرسنل'!P326="فوق دیپلم",0.3,IF('5-اطلاعات کلیه پرسنل'!P326="",0,0.1)))))</f>
        <v>0</v>
      </c>
      <c r="AI326" s="81">
        <f>IF('5-اطلاعات کلیه پرسنل'!L326="دارد",'5-اطلاعات کلیه پرسنل'!M326/12,'5-اطلاعات کلیه پرسنل'!N326/2000)</f>
        <v>0</v>
      </c>
      <c r="AJ326" s="80">
        <f t="shared" si="52"/>
        <v>0</v>
      </c>
    </row>
    <row r="327" spans="29:36" x14ac:dyDescent="0.45">
      <c r="AC327" s="34">
        <f>IF('6-اطلاعات کلیه محصولات - خدمات'!C327="دارد",'6-اطلاعات کلیه محصولات - خدمات'!Q327,0)</f>
        <v>0</v>
      </c>
      <c r="AD327" s="34">
        <f>1403-'5-اطلاعات کلیه پرسنل'!E327:E1324</f>
        <v>1403</v>
      </c>
      <c r="AF327" s="55">
        <f>IF('5-اطلاعات کلیه پرسنل'!H327=option!$C$15,IF('5-اطلاعات کلیه پرسنل'!L327="دارد",'5-اطلاعات کلیه پرسنل'!M327/12*'5-اطلاعات کلیه پرسنل'!I327,'5-اطلاعات کلیه پرسنل'!N327/2000*'5-اطلاعات کلیه پرسنل'!I327),0)+IF('5-اطلاعات کلیه پرسنل'!J327=option!$C$15,IF('5-اطلاعات کلیه پرسنل'!L327="دارد",'5-اطلاعات کلیه پرسنل'!M327/12*'5-اطلاعات کلیه پرسنل'!K327,'5-اطلاعات کلیه پرسنل'!N327/2000*'5-اطلاعات کلیه پرسنل'!K327),0)</f>
        <v>0</v>
      </c>
      <c r="AG327" s="55">
        <f>IF('5-اطلاعات کلیه پرسنل'!H327=option!$C$11,IF('5-اطلاعات کلیه پرسنل'!L327="دارد",'5-اطلاعات کلیه پرسنل'!M327*'5-اطلاعات کلیه پرسنل'!I327/12*40,'5-اطلاعات کلیه پرسنل'!I327*'5-اطلاعات کلیه پرسنل'!N327/52),0)+IF('5-اطلاعات کلیه پرسنل'!J327=option!$C$11,IF('5-اطلاعات کلیه پرسنل'!L327="دارد",'5-اطلاعات کلیه پرسنل'!M327*'5-اطلاعات کلیه پرسنل'!K327/12*40,'5-اطلاعات کلیه پرسنل'!K327*'5-اطلاعات کلیه پرسنل'!N327/52),0)</f>
        <v>0</v>
      </c>
      <c r="AH327" s="33">
        <f>IF('5-اطلاعات کلیه پرسنل'!P327="دکتری",1,IF('5-اطلاعات کلیه پرسنل'!P327="فوق لیسانس",0.8,IF('5-اطلاعات کلیه پرسنل'!P327="لیسانس",0.6,IF('5-اطلاعات کلیه پرسنل'!P327="فوق دیپلم",0.3,IF('5-اطلاعات کلیه پرسنل'!P327="",0,0.1)))))</f>
        <v>0</v>
      </c>
      <c r="AI327" s="81">
        <f>IF('5-اطلاعات کلیه پرسنل'!L327="دارد",'5-اطلاعات کلیه پرسنل'!M327/12,'5-اطلاعات کلیه پرسنل'!N327/2000)</f>
        <v>0</v>
      </c>
      <c r="AJ327" s="80">
        <f t="shared" si="52"/>
        <v>0</v>
      </c>
    </row>
    <row r="328" spans="29:36" x14ac:dyDescent="0.45">
      <c r="AC328" s="34">
        <f>IF('6-اطلاعات کلیه محصولات - خدمات'!C328="دارد",'6-اطلاعات کلیه محصولات - خدمات'!Q328,0)</f>
        <v>0</v>
      </c>
      <c r="AD328" s="34">
        <f>1403-'5-اطلاعات کلیه پرسنل'!E328:E1325</f>
        <v>1403</v>
      </c>
      <c r="AF328" s="55">
        <f>IF('5-اطلاعات کلیه پرسنل'!H328=option!$C$15,IF('5-اطلاعات کلیه پرسنل'!L328="دارد",'5-اطلاعات کلیه پرسنل'!M328/12*'5-اطلاعات کلیه پرسنل'!I328,'5-اطلاعات کلیه پرسنل'!N328/2000*'5-اطلاعات کلیه پرسنل'!I328),0)+IF('5-اطلاعات کلیه پرسنل'!J328=option!$C$15,IF('5-اطلاعات کلیه پرسنل'!L328="دارد",'5-اطلاعات کلیه پرسنل'!M328/12*'5-اطلاعات کلیه پرسنل'!K328,'5-اطلاعات کلیه پرسنل'!N328/2000*'5-اطلاعات کلیه پرسنل'!K328),0)</f>
        <v>0</v>
      </c>
      <c r="AG328" s="55">
        <f>IF('5-اطلاعات کلیه پرسنل'!H328=option!$C$11,IF('5-اطلاعات کلیه پرسنل'!L328="دارد",'5-اطلاعات کلیه پرسنل'!M328*'5-اطلاعات کلیه پرسنل'!I328/12*40,'5-اطلاعات کلیه پرسنل'!I328*'5-اطلاعات کلیه پرسنل'!N328/52),0)+IF('5-اطلاعات کلیه پرسنل'!J328=option!$C$11,IF('5-اطلاعات کلیه پرسنل'!L328="دارد",'5-اطلاعات کلیه پرسنل'!M328*'5-اطلاعات کلیه پرسنل'!K328/12*40,'5-اطلاعات کلیه پرسنل'!K328*'5-اطلاعات کلیه پرسنل'!N328/52),0)</f>
        <v>0</v>
      </c>
      <c r="AH328" s="33">
        <f>IF('5-اطلاعات کلیه پرسنل'!P328="دکتری",1,IF('5-اطلاعات کلیه پرسنل'!P328="فوق لیسانس",0.8,IF('5-اطلاعات کلیه پرسنل'!P328="لیسانس",0.6,IF('5-اطلاعات کلیه پرسنل'!P328="فوق دیپلم",0.3,IF('5-اطلاعات کلیه پرسنل'!P328="",0,0.1)))))</f>
        <v>0</v>
      </c>
      <c r="AI328" s="81">
        <f>IF('5-اطلاعات کلیه پرسنل'!L328="دارد",'5-اطلاعات کلیه پرسنل'!M328/12,'5-اطلاعات کلیه پرسنل'!N328/2000)</f>
        <v>0</v>
      </c>
      <c r="AJ328" s="80">
        <f t="shared" si="52"/>
        <v>0</v>
      </c>
    </row>
    <row r="329" spans="29:36" x14ac:dyDescent="0.45">
      <c r="AC329" s="34">
        <f>IF('6-اطلاعات کلیه محصولات - خدمات'!C329="دارد",'6-اطلاعات کلیه محصولات - خدمات'!Q329,0)</f>
        <v>0</v>
      </c>
      <c r="AD329" s="34">
        <f>1403-'5-اطلاعات کلیه پرسنل'!E329:E1326</f>
        <v>1403</v>
      </c>
      <c r="AF329" s="55">
        <f>IF('5-اطلاعات کلیه پرسنل'!H329=option!$C$15,IF('5-اطلاعات کلیه پرسنل'!L329="دارد",'5-اطلاعات کلیه پرسنل'!M329/12*'5-اطلاعات کلیه پرسنل'!I329,'5-اطلاعات کلیه پرسنل'!N329/2000*'5-اطلاعات کلیه پرسنل'!I329),0)+IF('5-اطلاعات کلیه پرسنل'!J329=option!$C$15,IF('5-اطلاعات کلیه پرسنل'!L329="دارد",'5-اطلاعات کلیه پرسنل'!M329/12*'5-اطلاعات کلیه پرسنل'!K329,'5-اطلاعات کلیه پرسنل'!N329/2000*'5-اطلاعات کلیه پرسنل'!K329),0)</f>
        <v>0</v>
      </c>
      <c r="AG329" s="55">
        <f>IF('5-اطلاعات کلیه پرسنل'!H329=option!$C$11,IF('5-اطلاعات کلیه پرسنل'!L329="دارد",'5-اطلاعات کلیه پرسنل'!M329*'5-اطلاعات کلیه پرسنل'!I329/12*40,'5-اطلاعات کلیه پرسنل'!I329*'5-اطلاعات کلیه پرسنل'!N329/52),0)+IF('5-اطلاعات کلیه پرسنل'!J329=option!$C$11,IF('5-اطلاعات کلیه پرسنل'!L329="دارد",'5-اطلاعات کلیه پرسنل'!M329*'5-اطلاعات کلیه پرسنل'!K329/12*40,'5-اطلاعات کلیه پرسنل'!K329*'5-اطلاعات کلیه پرسنل'!N329/52),0)</f>
        <v>0</v>
      </c>
      <c r="AH329" s="33">
        <f>IF('5-اطلاعات کلیه پرسنل'!P329="دکتری",1,IF('5-اطلاعات کلیه پرسنل'!P329="فوق لیسانس",0.8,IF('5-اطلاعات کلیه پرسنل'!P329="لیسانس",0.6,IF('5-اطلاعات کلیه پرسنل'!P329="فوق دیپلم",0.3,IF('5-اطلاعات کلیه پرسنل'!P329="",0,0.1)))))</f>
        <v>0</v>
      </c>
      <c r="AI329" s="81">
        <f>IF('5-اطلاعات کلیه پرسنل'!L329="دارد",'5-اطلاعات کلیه پرسنل'!M329/12,'5-اطلاعات کلیه پرسنل'!N329/2000)</f>
        <v>0</v>
      </c>
      <c r="AJ329" s="80">
        <f t="shared" si="52"/>
        <v>0</v>
      </c>
    </row>
    <row r="330" spans="29:36" x14ac:dyDescent="0.45">
      <c r="AC330" s="34">
        <f>IF('6-اطلاعات کلیه محصولات - خدمات'!C330="دارد",'6-اطلاعات کلیه محصولات - خدمات'!Q330,0)</f>
        <v>0</v>
      </c>
      <c r="AD330" s="34">
        <f>1403-'5-اطلاعات کلیه پرسنل'!E330:E1327</f>
        <v>1403</v>
      </c>
      <c r="AF330" s="55">
        <f>IF('5-اطلاعات کلیه پرسنل'!H330=option!$C$15,IF('5-اطلاعات کلیه پرسنل'!L330="دارد",'5-اطلاعات کلیه پرسنل'!M330/12*'5-اطلاعات کلیه پرسنل'!I330,'5-اطلاعات کلیه پرسنل'!N330/2000*'5-اطلاعات کلیه پرسنل'!I330),0)+IF('5-اطلاعات کلیه پرسنل'!J330=option!$C$15,IF('5-اطلاعات کلیه پرسنل'!L330="دارد",'5-اطلاعات کلیه پرسنل'!M330/12*'5-اطلاعات کلیه پرسنل'!K330,'5-اطلاعات کلیه پرسنل'!N330/2000*'5-اطلاعات کلیه پرسنل'!K330),0)</f>
        <v>0</v>
      </c>
      <c r="AG330" s="55">
        <f>IF('5-اطلاعات کلیه پرسنل'!H330=option!$C$11,IF('5-اطلاعات کلیه پرسنل'!L330="دارد",'5-اطلاعات کلیه پرسنل'!M330*'5-اطلاعات کلیه پرسنل'!I330/12*40,'5-اطلاعات کلیه پرسنل'!I330*'5-اطلاعات کلیه پرسنل'!N330/52),0)+IF('5-اطلاعات کلیه پرسنل'!J330=option!$C$11,IF('5-اطلاعات کلیه پرسنل'!L330="دارد",'5-اطلاعات کلیه پرسنل'!M330*'5-اطلاعات کلیه پرسنل'!K330/12*40,'5-اطلاعات کلیه پرسنل'!K330*'5-اطلاعات کلیه پرسنل'!N330/52),0)</f>
        <v>0</v>
      </c>
      <c r="AH330" s="33">
        <f>IF('5-اطلاعات کلیه پرسنل'!P330="دکتری",1,IF('5-اطلاعات کلیه پرسنل'!P330="فوق لیسانس",0.8,IF('5-اطلاعات کلیه پرسنل'!P330="لیسانس",0.6,IF('5-اطلاعات کلیه پرسنل'!P330="فوق دیپلم",0.3,IF('5-اطلاعات کلیه پرسنل'!P330="",0,0.1)))))</f>
        <v>0</v>
      </c>
      <c r="AI330" s="81">
        <f>IF('5-اطلاعات کلیه پرسنل'!L330="دارد",'5-اطلاعات کلیه پرسنل'!M330/12,'5-اطلاعات کلیه پرسنل'!N330/2000)</f>
        <v>0</v>
      </c>
      <c r="AJ330" s="80">
        <f t="shared" si="52"/>
        <v>0</v>
      </c>
    </row>
    <row r="331" spans="29:36" x14ac:dyDescent="0.45">
      <c r="AC331" s="34">
        <f>IF('6-اطلاعات کلیه محصولات - خدمات'!C331="دارد",'6-اطلاعات کلیه محصولات - خدمات'!Q331,0)</f>
        <v>0</v>
      </c>
      <c r="AD331" s="34">
        <f>1403-'5-اطلاعات کلیه پرسنل'!E331:E1328</f>
        <v>1403</v>
      </c>
      <c r="AF331" s="55">
        <f>IF('5-اطلاعات کلیه پرسنل'!H331=option!$C$15,IF('5-اطلاعات کلیه پرسنل'!L331="دارد",'5-اطلاعات کلیه پرسنل'!M331/12*'5-اطلاعات کلیه پرسنل'!I331,'5-اطلاعات کلیه پرسنل'!N331/2000*'5-اطلاعات کلیه پرسنل'!I331),0)+IF('5-اطلاعات کلیه پرسنل'!J331=option!$C$15,IF('5-اطلاعات کلیه پرسنل'!L331="دارد",'5-اطلاعات کلیه پرسنل'!M331/12*'5-اطلاعات کلیه پرسنل'!K331,'5-اطلاعات کلیه پرسنل'!N331/2000*'5-اطلاعات کلیه پرسنل'!K331),0)</f>
        <v>0</v>
      </c>
      <c r="AG331" s="55">
        <f>IF('5-اطلاعات کلیه پرسنل'!H331=option!$C$11,IF('5-اطلاعات کلیه پرسنل'!L331="دارد",'5-اطلاعات کلیه پرسنل'!M331*'5-اطلاعات کلیه پرسنل'!I331/12*40,'5-اطلاعات کلیه پرسنل'!I331*'5-اطلاعات کلیه پرسنل'!N331/52),0)+IF('5-اطلاعات کلیه پرسنل'!J331=option!$C$11,IF('5-اطلاعات کلیه پرسنل'!L331="دارد",'5-اطلاعات کلیه پرسنل'!M331*'5-اطلاعات کلیه پرسنل'!K331/12*40,'5-اطلاعات کلیه پرسنل'!K331*'5-اطلاعات کلیه پرسنل'!N331/52),0)</f>
        <v>0</v>
      </c>
      <c r="AH331" s="33">
        <f>IF('5-اطلاعات کلیه پرسنل'!P331="دکتری",1,IF('5-اطلاعات کلیه پرسنل'!P331="فوق لیسانس",0.8,IF('5-اطلاعات کلیه پرسنل'!P331="لیسانس",0.6,IF('5-اطلاعات کلیه پرسنل'!P331="فوق دیپلم",0.3,IF('5-اطلاعات کلیه پرسنل'!P331="",0,0.1)))))</f>
        <v>0</v>
      </c>
      <c r="AI331" s="81">
        <f>IF('5-اطلاعات کلیه پرسنل'!L331="دارد",'5-اطلاعات کلیه پرسنل'!M331/12,'5-اطلاعات کلیه پرسنل'!N331/2000)</f>
        <v>0</v>
      </c>
      <c r="AJ331" s="80">
        <f t="shared" ref="AJ331:AJ394" si="53">AI331*AH331</f>
        <v>0</v>
      </c>
    </row>
    <row r="332" spans="29:36" x14ac:dyDescent="0.45">
      <c r="AC332" s="34">
        <f>IF('6-اطلاعات کلیه محصولات - خدمات'!C332="دارد",'6-اطلاعات کلیه محصولات - خدمات'!Q332,0)</f>
        <v>0</v>
      </c>
      <c r="AD332" s="34">
        <f>1403-'5-اطلاعات کلیه پرسنل'!E332:E1329</f>
        <v>1403</v>
      </c>
      <c r="AF332" s="55">
        <f>IF('5-اطلاعات کلیه پرسنل'!H332=option!$C$15,IF('5-اطلاعات کلیه پرسنل'!L332="دارد",'5-اطلاعات کلیه پرسنل'!M332/12*'5-اطلاعات کلیه پرسنل'!I332,'5-اطلاعات کلیه پرسنل'!N332/2000*'5-اطلاعات کلیه پرسنل'!I332),0)+IF('5-اطلاعات کلیه پرسنل'!J332=option!$C$15,IF('5-اطلاعات کلیه پرسنل'!L332="دارد",'5-اطلاعات کلیه پرسنل'!M332/12*'5-اطلاعات کلیه پرسنل'!K332,'5-اطلاعات کلیه پرسنل'!N332/2000*'5-اطلاعات کلیه پرسنل'!K332),0)</f>
        <v>0</v>
      </c>
      <c r="AG332" s="55">
        <f>IF('5-اطلاعات کلیه پرسنل'!H332=option!$C$11,IF('5-اطلاعات کلیه پرسنل'!L332="دارد",'5-اطلاعات کلیه پرسنل'!M332*'5-اطلاعات کلیه پرسنل'!I332/12*40,'5-اطلاعات کلیه پرسنل'!I332*'5-اطلاعات کلیه پرسنل'!N332/52),0)+IF('5-اطلاعات کلیه پرسنل'!J332=option!$C$11,IF('5-اطلاعات کلیه پرسنل'!L332="دارد",'5-اطلاعات کلیه پرسنل'!M332*'5-اطلاعات کلیه پرسنل'!K332/12*40,'5-اطلاعات کلیه پرسنل'!K332*'5-اطلاعات کلیه پرسنل'!N332/52),0)</f>
        <v>0</v>
      </c>
      <c r="AH332" s="33">
        <f>IF('5-اطلاعات کلیه پرسنل'!P332="دکتری",1,IF('5-اطلاعات کلیه پرسنل'!P332="فوق لیسانس",0.8,IF('5-اطلاعات کلیه پرسنل'!P332="لیسانس",0.6,IF('5-اطلاعات کلیه پرسنل'!P332="فوق دیپلم",0.3,IF('5-اطلاعات کلیه پرسنل'!P332="",0,0.1)))))</f>
        <v>0</v>
      </c>
      <c r="AI332" s="81">
        <f>IF('5-اطلاعات کلیه پرسنل'!L332="دارد",'5-اطلاعات کلیه پرسنل'!M332/12,'5-اطلاعات کلیه پرسنل'!N332/2000)</f>
        <v>0</v>
      </c>
      <c r="AJ332" s="80">
        <f t="shared" si="53"/>
        <v>0</v>
      </c>
    </row>
    <row r="333" spans="29:36" x14ac:dyDescent="0.45">
      <c r="AC333" s="34">
        <f>IF('6-اطلاعات کلیه محصولات - خدمات'!C333="دارد",'6-اطلاعات کلیه محصولات - خدمات'!Q333,0)</f>
        <v>0</v>
      </c>
      <c r="AD333" s="34">
        <f>1403-'5-اطلاعات کلیه پرسنل'!E333:E1330</f>
        <v>1403</v>
      </c>
      <c r="AF333" s="55">
        <f>IF('5-اطلاعات کلیه پرسنل'!H333=option!$C$15,IF('5-اطلاعات کلیه پرسنل'!L333="دارد",'5-اطلاعات کلیه پرسنل'!M333/12*'5-اطلاعات کلیه پرسنل'!I333,'5-اطلاعات کلیه پرسنل'!N333/2000*'5-اطلاعات کلیه پرسنل'!I333),0)+IF('5-اطلاعات کلیه پرسنل'!J333=option!$C$15,IF('5-اطلاعات کلیه پرسنل'!L333="دارد",'5-اطلاعات کلیه پرسنل'!M333/12*'5-اطلاعات کلیه پرسنل'!K333,'5-اطلاعات کلیه پرسنل'!N333/2000*'5-اطلاعات کلیه پرسنل'!K333),0)</f>
        <v>0</v>
      </c>
      <c r="AG333" s="55">
        <f>IF('5-اطلاعات کلیه پرسنل'!H333=option!$C$11,IF('5-اطلاعات کلیه پرسنل'!L333="دارد",'5-اطلاعات کلیه پرسنل'!M333*'5-اطلاعات کلیه پرسنل'!I333/12*40,'5-اطلاعات کلیه پرسنل'!I333*'5-اطلاعات کلیه پرسنل'!N333/52),0)+IF('5-اطلاعات کلیه پرسنل'!J333=option!$C$11,IF('5-اطلاعات کلیه پرسنل'!L333="دارد",'5-اطلاعات کلیه پرسنل'!M333*'5-اطلاعات کلیه پرسنل'!K333/12*40,'5-اطلاعات کلیه پرسنل'!K333*'5-اطلاعات کلیه پرسنل'!N333/52),0)</f>
        <v>0</v>
      </c>
      <c r="AH333" s="33">
        <f>IF('5-اطلاعات کلیه پرسنل'!P333="دکتری",1,IF('5-اطلاعات کلیه پرسنل'!P333="فوق لیسانس",0.8,IF('5-اطلاعات کلیه پرسنل'!P333="لیسانس",0.6,IF('5-اطلاعات کلیه پرسنل'!P333="فوق دیپلم",0.3,IF('5-اطلاعات کلیه پرسنل'!P333="",0,0.1)))))</f>
        <v>0</v>
      </c>
      <c r="AI333" s="81">
        <f>IF('5-اطلاعات کلیه پرسنل'!L333="دارد",'5-اطلاعات کلیه پرسنل'!M333/12,'5-اطلاعات کلیه پرسنل'!N333/2000)</f>
        <v>0</v>
      </c>
      <c r="AJ333" s="80">
        <f t="shared" si="53"/>
        <v>0</v>
      </c>
    </row>
    <row r="334" spans="29:36" x14ac:dyDescent="0.45">
      <c r="AC334" s="34">
        <f>IF('6-اطلاعات کلیه محصولات - خدمات'!C334="دارد",'6-اطلاعات کلیه محصولات - خدمات'!Q334,0)</f>
        <v>0</v>
      </c>
      <c r="AD334" s="34">
        <f>1403-'5-اطلاعات کلیه پرسنل'!E334:E1331</f>
        <v>1403</v>
      </c>
      <c r="AF334" s="55">
        <f>IF('5-اطلاعات کلیه پرسنل'!H334=option!$C$15,IF('5-اطلاعات کلیه پرسنل'!L334="دارد",'5-اطلاعات کلیه پرسنل'!M334/12*'5-اطلاعات کلیه پرسنل'!I334,'5-اطلاعات کلیه پرسنل'!N334/2000*'5-اطلاعات کلیه پرسنل'!I334),0)+IF('5-اطلاعات کلیه پرسنل'!J334=option!$C$15,IF('5-اطلاعات کلیه پرسنل'!L334="دارد",'5-اطلاعات کلیه پرسنل'!M334/12*'5-اطلاعات کلیه پرسنل'!K334,'5-اطلاعات کلیه پرسنل'!N334/2000*'5-اطلاعات کلیه پرسنل'!K334),0)</f>
        <v>0</v>
      </c>
      <c r="AG334" s="55">
        <f>IF('5-اطلاعات کلیه پرسنل'!H334=option!$C$11,IF('5-اطلاعات کلیه پرسنل'!L334="دارد",'5-اطلاعات کلیه پرسنل'!M334*'5-اطلاعات کلیه پرسنل'!I334/12*40,'5-اطلاعات کلیه پرسنل'!I334*'5-اطلاعات کلیه پرسنل'!N334/52),0)+IF('5-اطلاعات کلیه پرسنل'!J334=option!$C$11,IF('5-اطلاعات کلیه پرسنل'!L334="دارد",'5-اطلاعات کلیه پرسنل'!M334*'5-اطلاعات کلیه پرسنل'!K334/12*40,'5-اطلاعات کلیه پرسنل'!K334*'5-اطلاعات کلیه پرسنل'!N334/52),0)</f>
        <v>0</v>
      </c>
      <c r="AH334" s="33">
        <f>IF('5-اطلاعات کلیه پرسنل'!P334="دکتری",1,IF('5-اطلاعات کلیه پرسنل'!P334="فوق لیسانس",0.8,IF('5-اطلاعات کلیه پرسنل'!P334="لیسانس",0.6,IF('5-اطلاعات کلیه پرسنل'!P334="فوق دیپلم",0.3,IF('5-اطلاعات کلیه پرسنل'!P334="",0,0.1)))))</f>
        <v>0</v>
      </c>
      <c r="AI334" s="81">
        <f>IF('5-اطلاعات کلیه پرسنل'!L334="دارد",'5-اطلاعات کلیه پرسنل'!M334/12,'5-اطلاعات کلیه پرسنل'!N334/2000)</f>
        <v>0</v>
      </c>
      <c r="AJ334" s="80">
        <f t="shared" si="53"/>
        <v>0</v>
      </c>
    </row>
    <row r="335" spans="29:36" x14ac:dyDescent="0.45">
      <c r="AC335" s="34">
        <f>IF('6-اطلاعات کلیه محصولات - خدمات'!C335="دارد",'6-اطلاعات کلیه محصولات - خدمات'!Q335,0)</f>
        <v>0</v>
      </c>
      <c r="AD335" s="34">
        <f>1403-'5-اطلاعات کلیه پرسنل'!E335:E1332</f>
        <v>1403</v>
      </c>
      <c r="AF335" s="55">
        <f>IF('5-اطلاعات کلیه پرسنل'!H335=option!$C$15,IF('5-اطلاعات کلیه پرسنل'!L335="دارد",'5-اطلاعات کلیه پرسنل'!M335/12*'5-اطلاعات کلیه پرسنل'!I335,'5-اطلاعات کلیه پرسنل'!N335/2000*'5-اطلاعات کلیه پرسنل'!I335),0)+IF('5-اطلاعات کلیه پرسنل'!J335=option!$C$15,IF('5-اطلاعات کلیه پرسنل'!L335="دارد",'5-اطلاعات کلیه پرسنل'!M335/12*'5-اطلاعات کلیه پرسنل'!K335,'5-اطلاعات کلیه پرسنل'!N335/2000*'5-اطلاعات کلیه پرسنل'!K335),0)</f>
        <v>0</v>
      </c>
      <c r="AG335" s="55">
        <f>IF('5-اطلاعات کلیه پرسنل'!H335=option!$C$11,IF('5-اطلاعات کلیه پرسنل'!L335="دارد",'5-اطلاعات کلیه پرسنل'!M335*'5-اطلاعات کلیه پرسنل'!I335/12*40,'5-اطلاعات کلیه پرسنل'!I335*'5-اطلاعات کلیه پرسنل'!N335/52),0)+IF('5-اطلاعات کلیه پرسنل'!J335=option!$C$11,IF('5-اطلاعات کلیه پرسنل'!L335="دارد",'5-اطلاعات کلیه پرسنل'!M335*'5-اطلاعات کلیه پرسنل'!K335/12*40,'5-اطلاعات کلیه پرسنل'!K335*'5-اطلاعات کلیه پرسنل'!N335/52),0)</f>
        <v>0</v>
      </c>
      <c r="AH335" s="33">
        <f>IF('5-اطلاعات کلیه پرسنل'!P335="دکتری",1,IF('5-اطلاعات کلیه پرسنل'!P335="فوق لیسانس",0.8,IF('5-اطلاعات کلیه پرسنل'!P335="لیسانس",0.6,IF('5-اطلاعات کلیه پرسنل'!P335="فوق دیپلم",0.3,IF('5-اطلاعات کلیه پرسنل'!P335="",0,0.1)))))</f>
        <v>0</v>
      </c>
      <c r="AI335" s="81">
        <f>IF('5-اطلاعات کلیه پرسنل'!L335="دارد",'5-اطلاعات کلیه پرسنل'!M335/12,'5-اطلاعات کلیه پرسنل'!N335/2000)</f>
        <v>0</v>
      </c>
      <c r="AJ335" s="80">
        <f t="shared" si="53"/>
        <v>0</v>
      </c>
    </row>
    <row r="336" spans="29:36" x14ac:dyDescent="0.45">
      <c r="AC336" s="34">
        <f>IF('6-اطلاعات کلیه محصولات - خدمات'!C336="دارد",'6-اطلاعات کلیه محصولات - خدمات'!Q336,0)</f>
        <v>0</v>
      </c>
      <c r="AD336" s="34">
        <f>1403-'5-اطلاعات کلیه پرسنل'!E336:E1333</f>
        <v>1403</v>
      </c>
      <c r="AF336" s="55">
        <f>IF('5-اطلاعات کلیه پرسنل'!H336=option!$C$15,IF('5-اطلاعات کلیه پرسنل'!L336="دارد",'5-اطلاعات کلیه پرسنل'!M336/12*'5-اطلاعات کلیه پرسنل'!I336,'5-اطلاعات کلیه پرسنل'!N336/2000*'5-اطلاعات کلیه پرسنل'!I336),0)+IF('5-اطلاعات کلیه پرسنل'!J336=option!$C$15,IF('5-اطلاعات کلیه پرسنل'!L336="دارد",'5-اطلاعات کلیه پرسنل'!M336/12*'5-اطلاعات کلیه پرسنل'!K336,'5-اطلاعات کلیه پرسنل'!N336/2000*'5-اطلاعات کلیه پرسنل'!K336),0)</f>
        <v>0</v>
      </c>
      <c r="AG336" s="55">
        <f>IF('5-اطلاعات کلیه پرسنل'!H336=option!$C$11,IF('5-اطلاعات کلیه پرسنل'!L336="دارد",'5-اطلاعات کلیه پرسنل'!M336*'5-اطلاعات کلیه پرسنل'!I336/12*40,'5-اطلاعات کلیه پرسنل'!I336*'5-اطلاعات کلیه پرسنل'!N336/52),0)+IF('5-اطلاعات کلیه پرسنل'!J336=option!$C$11,IF('5-اطلاعات کلیه پرسنل'!L336="دارد",'5-اطلاعات کلیه پرسنل'!M336*'5-اطلاعات کلیه پرسنل'!K336/12*40,'5-اطلاعات کلیه پرسنل'!K336*'5-اطلاعات کلیه پرسنل'!N336/52),0)</f>
        <v>0</v>
      </c>
      <c r="AH336" s="33">
        <f>IF('5-اطلاعات کلیه پرسنل'!P336="دکتری",1,IF('5-اطلاعات کلیه پرسنل'!P336="فوق لیسانس",0.8,IF('5-اطلاعات کلیه پرسنل'!P336="لیسانس",0.6,IF('5-اطلاعات کلیه پرسنل'!P336="فوق دیپلم",0.3,IF('5-اطلاعات کلیه پرسنل'!P336="",0,0.1)))))</f>
        <v>0</v>
      </c>
      <c r="AI336" s="81">
        <f>IF('5-اطلاعات کلیه پرسنل'!L336="دارد",'5-اطلاعات کلیه پرسنل'!M336/12,'5-اطلاعات کلیه پرسنل'!N336/2000)</f>
        <v>0</v>
      </c>
      <c r="AJ336" s="80">
        <f t="shared" si="53"/>
        <v>0</v>
      </c>
    </row>
    <row r="337" spans="29:36" x14ac:dyDescent="0.45">
      <c r="AC337" s="34">
        <f>IF('6-اطلاعات کلیه محصولات - خدمات'!C337="دارد",'6-اطلاعات کلیه محصولات - خدمات'!Q337,0)</f>
        <v>0</v>
      </c>
      <c r="AD337" s="34">
        <f>1403-'5-اطلاعات کلیه پرسنل'!E337:E1334</f>
        <v>1403</v>
      </c>
      <c r="AF337" s="55">
        <f>IF('5-اطلاعات کلیه پرسنل'!H337=option!$C$15,IF('5-اطلاعات کلیه پرسنل'!L337="دارد",'5-اطلاعات کلیه پرسنل'!M337/12*'5-اطلاعات کلیه پرسنل'!I337,'5-اطلاعات کلیه پرسنل'!N337/2000*'5-اطلاعات کلیه پرسنل'!I337),0)+IF('5-اطلاعات کلیه پرسنل'!J337=option!$C$15,IF('5-اطلاعات کلیه پرسنل'!L337="دارد",'5-اطلاعات کلیه پرسنل'!M337/12*'5-اطلاعات کلیه پرسنل'!K337,'5-اطلاعات کلیه پرسنل'!N337/2000*'5-اطلاعات کلیه پرسنل'!K337),0)</f>
        <v>0</v>
      </c>
      <c r="AG337" s="55">
        <f>IF('5-اطلاعات کلیه پرسنل'!H337=option!$C$11,IF('5-اطلاعات کلیه پرسنل'!L337="دارد",'5-اطلاعات کلیه پرسنل'!M337*'5-اطلاعات کلیه پرسنل'!I337/12*40,'5-اطلاعات کلیه پرسنل'!I337*'5-اطلاعات کلیه پرسنل'!N337/52),0)+IF('5-اطلاعات کلیه پرسنل'!J337=option!$C$11,IF('5-اطلاعات کلیه پرسنل'!L337="دارد",'5-اطلاعات کلیه پرسنل'!M337*'5-اطلاعات کلیه پرسنل'!K337/12*40,'5-اطلاعات کلیه پرسنل'!K337*'5-اطلاعات کلیه پرسنل'!N337/52),0)</f>
        <v>0</v>
      </c>
      <c r="AH337" s="33">
        <f>IF('5-اطلاعات کلیه پرسنل'!P337="دکتری",1,IF('5-اطلاعات کلیه پرسنل'!P337="فوق لیسانس",0.8,IF('5-اطلاعات کلیه پرسنل'!P337="لیسانس",0.6,IF('5-اطلاعات کلیه پرسنل'!P337="فوق دیپلم",0.3,IF('5-اطلاعات کلیه پرسنل'!P337="",0,0.1)))))</f>
        <v>0</v>
      </c>
      <c r="AI337" s="81">
        <f>IF('5-اطلاعات کلیه پرسنل'!L337="دارد",'5-اطلاعات کلیه پرسنل'!M337/12,'5-اطلاعات کلیه پرسنل'!N337/2000)</f>
        <v>0</v>
      </c>
      <c r="AJ337" s="80">
        <f t="shared" si="53"/>
        <v>0</v>
      </c>
    </row>
    <row r="338" spans="29:36" x14ac:dyDescent="0.45">
      <c r="AC338" s="34">
        <f>IF('6-اطلاعات کلیه محصولات - خدمات'!C338="دارد",'6-اطلاعات کلیه محصولات - خدمات'!Q338,0)</f>
        <v>0</v>
      </c>
      <c r="AD338" s="34">
        <f>1403-'5-اطلاعات کلیه پرسنل'!E338:E1335</f>
        <v>1403</v>
      </c>
      <c r="AF338" s="55">
        <f>IF('5-اطلاعات کلیه پرسنل'!H338=option!$C$15,IF('5-اطلاعات کلیه پرسنل'!L338="دارد",'5-اطلاعات کلیه پرسنل'!M338/12*'5-اطلاعات کلیه پرسنل'!I338,'5-اطلاعات کلیه پرسنل'!N338/2000*'5-اطلاعات کلیه پرسنل'!I338),0)+IF('5-اطلاعات کلیه پرسنل'!J338=option!$C$15,IF('5-اطلاعات کلیه پرسنل'!L338="دارد",'5-اطلاعات کلیه پرسنل'!M338/12*'5-اطلاعات کلیه پرسنل'!K338,'5-اطلاعات کلیه پرسنل'!N338/2000*'5-اطلاعات کلیه پرسنل'!K338),0)</f>
        <v>0</v>
      </c>
      <c r="AG338" s="55">
        <f>IF('5-اطلاعات کلیه پرسنل'!H338=option!$C$11,IF('5-اطلاعات کلیه پرسنل'!L338="دارد",'5-اطلاعات کلیه پرسنل'!M338*'5-اطلاعات کلیه پرسنل'!I338/12*40,'5-اطلاعات کلیه پرسنل'!I338*'5-اطلاعات کلیه پرسنل'!N338/52),0)+IF('5-اطلاعات کلیه پرسنل'!J338=option!$C$11,IF('5-اطلاعات کلیه پرسنل'!L338="دارد",'5-اطلاعات کلیه پرسنل'!M338*'5-اطلاعات کلیه پرسنل'!K338/12*40,'5-اطلاعات کلیه پرسنل'!K338*'5-اطلاعات کلیه پرسنل'!N338/52),0)</f>
        <v>0</v>
      </c>
      <c r="AH338" s="33">
        <f>IF('5-اطلاعات کلیه پرسنل'!P338="دکتری",1,IF('5-اطلاعات کلیه پرسنل'!P338="فوق لیسانس",0.8,IF('5-اطلاعات کلیه پرسنل'!P338="لیسانس",0.6,IF('5-اطلاعات کلیه پرسنل'!P338="فوق دیپلم",0.3,IF('5-اطلاعات کلیه پرسنل'!P338="",0,0.1)))))</f>
        <v>0</v>
      </c>
      <c r="AI338" s="81">
        <f>IF('5-اطلاعات کلیه پرسنل'!L338="دارد",'5-اطلاعات کلیه پرسنل'!M338/12,'5-اطلاعات کلیه پرسنل'!N338/2000)</f>
        <v>0</v>
      </c>
      <c r="AJ338" s="80">
        <f t="shared" si="53"/>
        <v>0</v>
      </c>
    </row>
    <row r="339" spans="29:36" x14ac:dyDescent="0.45">
      <c r="AC339" s="34">
        <f>IF('6-اطلاعات کلیه محصولات - خدمات'!C339="دارد",'6-اطلاعات کلیه محصولات - خدمات'!Q339,0)</f>
        <v>0</v>
      </c>
      <c r="AD339" s="34">
        <f>1403-'5-اطلاعات کلیه پرسنل'!E339:E1336</f>
        <v>1403</v>
      </c>
      <c r="AF339" s="55">
        <f>IF('5-اطلاعات کلیه پرسنل'!H339=option!$C$15,IF('5-اطلاعات کلیه پرسنل'!L339="دارد",'5-اطلاعات کلیه پرسنل'!M339/12*'5-اطلاعات کلیه پرسنل'!I339,'5-اطلاعات کلیه پرسنل'!N339/2000*'5-اطلاعات کلیه پرسنل'!I339),0)+IF('5-اطلاعات کلیه پرسنل'!J339=option!$C$15,IF('5-اطلاعات کلیه پرسنل'!L339="دارد",'5-اطلاعات کلیه پرسنل'!M339/12*'5-اطلاعات کلیه پرسنل'!K339,'5-اطلاعات کلیه پرسنل'!N339/2000*'5-اطلاعات کلیه پرسنل'!K339),0)</f>
        <v>0</v>
      </c>
      <c r="AG339" s="55">
        <f>IF('5-اطلاعات کلیه پرسنل'!H339=option!$C$11,IF('5-اطلاعات کلیه پرسنل'!L339="دارد",'5-اطلاعات کلیه پرسنل'!M339*'5-اطلاعات کلیه پرسنل'!I339/12*40,'5-اطلاعات کلیه پرسنل'!I339*'5-اطلاعات کلیه پرسنل'!N339/52),0)+IF('5-اطلاعات کلیه پرسنل'!J339=option!$C$11,IF('5-اطلاعات کلیه پرسنل'!L339="دارد",'5-اطلاعات کلیه پرسنل'!M339*'5-اطلاعات کلیه پرسنل'!K339/12*40,'5-اطلاعات کلیه پرسنل'!K339*'5-اطلاعات کلیه پرسنل'!N339/52),0)</f>
        <v>0</v>
      </c>
      <c r="AH339" s="33">
        <f>IF('5-اطلاعات کلیه پرسنل'!P339="دکتری",1,IF('5-اطلاعات کلیه پرسنل'!P339="فوق لیسانس",0.8,IF('5-اطلاعات کلیه پرسنل'!P339="لیسانس",0.6,IF('5-اطلاعات کلیه پرسنل'!P339="فوق دیپلم",0.3,IF('5-اطلاعات کلیه پرسنل'!P339="",0,0.1)))))</f>
        <v>0</v>
      </c>
      <c r="AI339" s="81">
        <f>IF('5-اطلاعات کلیه پرسنل'!L339="دارد",'5-اطلاعات کلیه پرسنل'!M339/12,'5-اطلاعات کلیه پرسنل'!N339/2000)</f>
        <v>0</v>
      </c>
      <c r="AJ339" s="80">
        <f t="shared" si="53"/>
        <v>0</v>
      </c>
    </row>
    <row r="340" spans="29:36" x14ac:dyDescent="0.45">
      <c r="AC340" s="34">
        <f>IF('6-اطلاعات کلیه محصولات - خدمات'!C340="دارد",'6-اطلاعات کلیه محصولات - خدمات'!Q340,0)</f>
        <v>0</v>
      </c>
      <c r="AD340" s="34">
        <f>1403-'5-اطلاعات کلیه پرسنل'!E340:E1337</f>
        <v>1403</v>
      </c>
      <c r="AF340" s="55">
        <f>IF('5-اطلاعات کلیه پرسنل'!H340=option!$C$15,IF('5-اطلاعات کلیه پرسنل'!L340="دارد",'5-اطلاعات کلیه پرسنل'!M340/12*'5-اطلاعات کلیه پرسنل'!I340,'5-اطلاعات کلیه پرسنل'!N340/2000*'5-اطلاعات کلیه پرسنل'!I340),0)+IF('5-اطلاعات کلیه پرسنل'!J340=option!$C$15,IF('5-اطلاعات کلیه پرسنل'!L340="دارد",'5-اطلاعات کلیه پرسنل'!M340/12*'5-اطلاعات کلیه پرسنل'!K340,'5-اطلاعات کلیه پرسنل'!N340/2000*'5-اطلاعات کلیه پرسنل'!K340),0)</f>
        <v>0</v>
      </c>
      <c r="AG340" s="55">
        <f>IF('5-اطلاعات کلیه پرسنل'!H340=option!$C$11,IF('5-اطلاعات کلیه پرسنل'!L340="دارد",'5-اطلاعات کلیه پرسنل'!M340*'5-اطلاعات کلیه پرسنل'!I340/12*40,'5-اطلاعات کلیه پرسنل'!I340*'5-اطلاعات کلیه پرسنل'!N340/52),0)+IF('5-اطلاعات کلیه پرسنل'!J340=option!$C$11,IF('5-اطلاعات کلیه پرسنل'!L340="دارد",'5-اطلاعات کلیه پرسنل'!M340*'5-اطلاعات کلیه پرسنل'!K340/12*40,'5-اطلاعات کلیه پرسنل'!K340*'5-اطلاعات کلیه پرسنل'!N340/52),0)</f>
        <v>0</v>
      </c>
      <c r="AH340" s="33">
        <f>IF('5-اطلاعات کلیه پرسنل'!P340="دکتری",1,IF('5-اطلاعات کلیه پرسنل'!P340="فوق لیسانس",0.8,IF('5-اطلاعات کلیه پرسنل'!P340="لیسانس",0.6,IF('5-اطلاعات کلیه پرسنل'!P340="فوق دیپلم",0.3,IF('5-اطلاعات کلیه پرسنل'!P340="",0,0.1)))))</f>
        <v>0</v>
      </c>
      <c r="AI340" s="81">
        <f>IF('5-اطلاعات کلیه پرسنل'!L340="دارد",'5-اطلاعات کلیه پرسنل'!M340/12,'5-اطلاعات کلیه پرسنل'!N340/2000)</f>
        <v>0</v>
      </c>
      <c r="AJ340" s="80">
        <f t="shared" si="53"/>
        <v>0</v>
      </c>
    </row>
    <row r="341" spans="29:36" x14ac:dyDescent="0.45">
      <c r="AC341" s="34">
        <f>IF('6-اطلاعات کلیه محصولات - خدمات'!C341="دارد",'6-اطلاعات کلیه محصولات - خدمات'!Q341,0)</f>
        <v>0</v>
      </c>
      <c r="AD341" s="34">
        <f>1403-'5-اطلاعات کلیه پرسنل'!E341:E1338</f>
        <v>1403</v>
      </c>
      <c r="AF341" s="55">
        <f>IF('5-اطلاعات کلیه پرسنل'!H341=option!$C$15,IF('5-اطلاعات کلیه پرسنل'!L341="دارد",'5-اطلاعات کلیه پرسنل'!M341/12*'5-اطلاعات کلیه پرسنل'!I341,'5-اطلاعات کلیه پرسنل'!N341/2000*'5-اطلاعات کلیه پرسنل'!I341),0)+IF('5-اطلاعات کلیه پرسنل'!J341=option!$C$15,IF('5-اطلاعات کلیه پرسنل'!L341="دارد",'5-اطلاعات کلیه پرسنل'!M341/12*'5-اطلاعات کلیه پرسنل'!K341,'5-اطلاعات کلیه پرسنل'!N341/2000*'5-اطلاعات کلیه پرسنل'!K341),0)</f>
        <v>0</v>
      </c>
      <c r="AG341" s="55">
        <f>IF('5-اطلاعات کلیه پرسنل'!H341=option!$C$11,IF('5-اطلاعات کلیه پرسنل'!L341="دارد",'5-اطلاعات کلیه پرسنل'!M341*'5-اطلاعات کلیه پرسنل'!I341/12*40,'5-اطلاعات کلیه پرسنل'!I341*'5-اطلاعات کلیه پرسنل'!N341/52),0)+IF('5-اطلاعات کلیه پرسنل'!J341=option!$C$11,IF('5-اطلاعات کلیه پرسنل'!L341="دارد",'5-اطلاعات کلیه پرسنل'!M341*'5-اطلاعات کلیه پرسنل'!K341/12*40,'5-اطلاعات کلیه پرسنل'!K341*'5-اطلاعات کلیه پرسنل'!N341/52),0)</f>
        <v>0</v>
      </c>
      <c r="AH341" s="33">
        <f>IF('5-اطلاعات کلیه پرسنل'!P341="دکتری",1,IF('5-اطلاعات کلیه پرسنل'!P341="فوق لیسانس",0.8,IF('5-اطلاعات کلیه پرسنل'!P341="لیسانس",0.6,IF('5-اطلاعات کلیه پرسنل'!P341="فوق دیپلم",0.3,IF('5-اطلاعات کلیه پرسنل'!P341="",0,0.1)))))</f>
        <v>0</v>
      </c>
      <c r="AI341" s="81">
        <f>IF('5-اطلاعات کلیه پرسنل'!L341="دارد",'5-اطلاعات کلیه پرسنل'!M341/12,'5-اطلاعات کلیه پرسنل'!N341/2000)</f>
        <v>0</v>
      </c>
      <c r="AJ341" s="80">
        <f t="shared" si="53"/>
        <v>0</v>
      </c>
    </row>
    <row r="342" spans="29:36" x14ac:dyDescent="0.45">
      <c r="AC342" s="34">
        <f>IF('6-اطلاعات کلیه محصولات - خدمات'!C342="دارد",'6-اطلاعات کلیه محصولات - خدمات'!Q342,0)</f>
        <v>0</v>
      </c>
      <c r="AD342" s="34">
        <f>1403-'5-اطلاعات کلیه پرسنل'!E342:E1339</f>
        <v>1403</v>
      </c>
      <c r="AF342" s="55">
        <f>IF('5-اطلاعات کلیه پرسنل'!H342=option!$C$15,IF('5-اطلاعات کلیه پرسنل'!L342="دارد",'5-اطلاعات کلیه پرسنل'!M342/12*'5-اطلاعات کلیه پرسنل'!I342,'5-اطلاعات کلیه پرسنل'!N342/2000*'5-اطلاعات کلیه پرسنل'!I342),0)+IF('5-اطلاعات کلیه پرسنل'!J342=option!$C$15,IF('5-اطلاعات کلیه پرسنل'!L342="دارد",'5-اطلاعات کلیه پرسنل'!M342/12*'5-اطلاعات کلیه پرسنل'!K342,'5-اطلاعات کلیه پرسنل'!N342/2000*'5-اطلاعات کلیه پرسنل'!K342),0)</f>
        <v>0</v>
      </c>
      <c r="AG342" s="55">
        <f>IF('5-اطلاعات کلیه پرسنل'!H342=option!$C$11,IF('5-اطلاعات کلیه پرسنل'!L342="دارد",'5-اطلاعات کلیه پرسنل'!M342*'5-اطلاعات کلیه پرسنل'!I342/12*40,'5-اطلاعات کلیه پرسنل'!I342*'5-اطلاعات کلیه پرسنل'!N342/52),0)+IF('5-اطلاعات کلیه پرسنل'!J342=option!$C$11,IF('5-اطلاعات کلیه پرسنل'!L342="دارد",'5-اطلاعات کلیه پرسنل'!M342*'5-اطلاعات کلیه پرسنل'!K342/12*40,'5-اطلاعات کلیه پرسنل'!K342*'5-اطلاعات کلیه پرسنل'!N342/52),0)</f>
        <v>0</v>
      </c>
      <c r="AH342" s="33">
        <f>IF('5-اطلاعات کلیه پرسنل'!P342="دکتری",1,IF('5-اطلاعات کلیه پرسنل'!P342="فوق لیسانس",0.8,IF('5-اطلاعات کلیه پرسنل'!P342="لیسانس",0.6,IF('5-اطلاعات کلیه پرسنل'!P342="فوق دیپلم",0.3,IF('5-اطلاعات کلیه پرسنل'!P342="",0,0.1)))))</f>
        <v>0</v>
      </c>
      <c r="AI342" s="81">
        <f>IF('5-اطلاعات کلیه پرسنل'!L342="دارد",'5-اطلاعات کلیه پرسنل'!M342/12,'5-اطلاعات کلیه پرسنل'!N342/2000)</f>
        <v>0</v>
      </c>
      <c r="AJ342" s="80">
        <f t="shared" si="53"/>
        <v>0</v>
      </c>
    </row>
    <row r="343" spans="29:36" x14ac:dyDescent="0.45">
      <c r="AC343" s="34">
        <f>IF('6-اطلاعات کلیه محصولات - خدمات'!C343="دارد",'6-اطلاعات کلیه محصولات - خدمات'!Q343,0)</f>
        <v>0</v>
      </c>
      <c r="AD343" s="34">
        <f>1403-'5-اطلاعات کلیه پرسنل'!E343:E1340</f>
        <v>1403</v>
      </c>
      <c r="AF343" s="55">
        <f>IF('5-اطلاعات کلیه پرسنل'!H343=option!$C$15,IF('5-اطلاعات کلیه پرسنل'!L343="دارد",'5-اطلاعات کلیه پرسنل'!M343/12*'5-اطلاعات کلیه پرسنل'!I343,'5-اطلاعات کلیه پرسنل'!N343/2000*'5-اطلاعات کلیه پرسنل'!I343),0)+IF('5-اطلاعات کلیه پرسنل'!J343=option!$C$15,IF('5-اطلاعات کلیه پرسنل'!L343="دارد",'5-اطلاعات کلیه پرسنل'!M343/12*'5-اطلاعات کلیه پرسنل'!K343,'5-اطلاعات کلیه پرسنل'!N343/2000*'5-اطلاعات کلیه پرسنل'!K343),0)</f>
        <v>0</v>
      </c>
      <c r="AG343" s="55">
        <f>IF('5-اطلاعات کلیه پرسنل'!H343=option!$C$11,IF('5-اطلاعات کلیه پرسنل'!L343="دارد",'5-اطلاعات کلیه پرسنل'!M343*'5-اطلاعات کلیه پرسنل'!I343/12*40,'5-اطلاعات کلیه پرسنل'!I343*'5-اطلاعات کلیه پرسنل'!N343/52),0)+IF('5-اطلاعات کلیه پرسنل'!J343=option!$C$11,IF('5-اطلاعات کلیه پرسنل'!L343="دارد",'5-اطلاعات کلیه پرسنل'!M343*'5-اطلاعات کلیه پرسنل'!K343/12*40,'5-اطلاعات کلیه پرسنل'!K343*'5-اطلاعات کلیه پرسنل'!N343/52),0)</f>
        <v>0</v>
      </c>
      <c r="AH343" s="33">
        <f>IF('5-اطلاعات کلیه پرسنل'!P343="دکتری",1,IF('5-اطلاعات کلیه پرسنل'!P343="فوق لیسانس",0.8,IF('5-اطلاعات کلیه پرسنل'!P343="لیسانس",0.6,IF('5-اطلاعات کلیه پرسنل'!P343="فوق دیپلم",0.3,IF('5-اطلاعات کلیه پرسنل'!P343="",0,0.1)))))</f>
        <v>0</v>
      </c>
      <c r="AI343" s="81">
        <f>IF('5-اطلاعات کلیه پرسنل'!L343="دارد",'5-اطلاعات کلیه پرسنل'!M343/12,'5-اطلاعات کلیه پرسنل'!N343/2000)</f>
        <v>0</v>
      </c>
      <c r="AJ343" s="80">
        <f t="shared" si="53"/>
        <v>0</v>
      </c>
    </row>
    <row r="344" spans="29:36" x14ac:dyDescent="0.45">
      <c r="AC344" s="34">
        <f>IF('6-اطلاعات کلیه محصولات - خدمات'!C344="دارد",'6-اطلاعات کلیه محصولات - خدمات'!Q344,0)</f>
        <v>0</v>
      </c>
      <c r="AD344" s="34">
        <f>1403-'5-اطلاعات کلیه پرسنل'!E344:E1341</f>
        <v>1403</v>
      </c>
      <c r="AF344" s="55">
        <f>IF('5-اطلاعات کلیه پرسنل'!H344=option!$C$15,IF('5-اطلاعات کلیه پرسنل'!L344="دارد",'5-اطلاعات کلیه پرسنل'!M344/12*'5-اطلاعات کلیه پرسنل'!I344,'5-اطلاعات کلیه پرسنل'!N344/2000*'5-اطلاعات کلیه پرسنل'!I344),0)+IF('5-اطلاعات کلیه پرسنل'!J344=option!$C$15,IF('5-اطلاعات کلیه پرسنل'!L344="دارد",'5-اطلاعات کلیه پرسنل'!M344/12*'5-اطلاعات کلیه پرسنل'!K344,'5-اطلاعات کلیه پرسنل'!N344/2000*'5-اطلاعات کلیه پرسنل'!K344),0)</f>
        <v>0</v>
      </c>
      <c r="AG344" s="55">
        <f>IF('5-اطلاعات کلیه پرسنل'!H344=option!$C$11,IF('5-اطلاعات کلیه پرسنل'!L344="دارد",'5-اطلاعات کلیه پرسنل'!M344*'5-اطلاعات کلیه پرسنل'!I344/12*40,'5-اطلاعات کلیه پرسنل'!I344*'5-اطلاعات کلیه پرسنل'!N344/52),0)+IF('5-اطلاعات کلیه پرسنل'!J344=option!$C$11,IF('5-اطلاعات کلیه پرسنل'!L344="دارد",'5-اطلاعات کلیه پرسنل'!M344*'5-اطلاعات کلیه پرسنل'!K344/12*40,'5-اطلاعات کلیه پرسنل'!K344*'5-اطلاعات کلیه پرسنل'!N344/52),0)</f>
        <v>0</v>
      </c>
      <c r="AH344" s="33">
        <f>IF('5-اطلاعات کلیه پرسنل'!P344="دکتری",1,IF('5-اطلاعات کلیه پرسنل'!P344="فوق لیسانس",0.8,IF('5-اطلاعات کلیه پرسنل'!P344="لیسانس",0.6,IF('5-اطلاعات کلیه پرسنل'!P344="فوق دیپلم",0.3,IF('5-اطلاعات کلیه پرسنل'!P344="",0,0.1)))))</f>
        <v>0</v>
      </c>
      <c r="AI344" s="81">
        <f>IF('5-اطلاعات کلیه پرسنل'!L344="دارد",'5-اطلاعات کلیه پرسنل'!M344/12,'5-اطلاعات کلیه پرسنل'!N344/2000)</f>
        <v>0</v>
      </c>
      <c r="AJ344" s="80">
        <f t="shared" si="53"/>
        <v>0</v>
      </c>
    </row>
    <row r="345" spans="29:36" x14ac:dyDescent="0.45">
      <c r="AC345" s="34">
        <f>IF('6-اطلاعات کلیه محصولات - خدمات'!C345="دارد",'6-اطلاعات کلیه محصولات - خدمات'!Q345,0)</f>
        <v>0</v>
      </c>
      <c r="AD345" s="34">
        <f>1403-'5-اطلاعات کلیه پرسنل'!E345:E1342</f>
        <v>1403</v>
      </c>
      <c r="AF345" s="55">
        <f>IF('5-اطلاعات کلیه پرسنل'!H345=option!$C$15,IF('5-اطلاعات کلیه پرسنل'!L345="دارد",'5-اطلاعات کلیه پرسنل'!M345/12*'5-اطلاعات کلیه پرسنل'!I345,'5-اطلاعات کلیه پرسنل'!N345/2000*'5-اطلاعات کلیه پرسنل'!I345),0)+IF('5-اطلاعات کلیه پرسنل'!J345=option!$C$15,IF('5-اطلاعات کلیه پرسنل'!L345="دارد",'5-اطلاعات کلیه پرسنل'!M345/12*'5-اطلاعات کلیه پرسنل'!K345,'5-اطلاعات کلیه پرسنل'!N345/2000*'5-اطلاعات کلیه پرسنل'!K345),0)</f>
        <v>0</v>
      </c>
      <c r="AG345" s="55">
        <f>IF('5-اطلاعات کلیه پرسنل'!H345=option!$C$11,IF('5-اطلاعات کلیه پرسنل'!L345="دارد",'5-اطلاعات کلیه پرسنل'!M345*'5-اطلاعات کلیه پرسنل'!I345/12*40,'5-اطلاعات کلیه پرسنل'!I345*'5-اطلاعات کلیه پرسنل'!N345/52),0)+IF('5-اطلاعات کلیه پرسنل'!J345=option!$C$11,IF('5-اطلاعات کلیه پرسنل'!L345="دارد",'5-اطلاعات کلیه پرسنل'!M345*'5-اطلاعات کلیه پرسنل'!K345/12*40,'5-اطلاعات کلیه پرسنل'!K345*'5-اطلاعات کلیه پرسنل'!N345/52),0)</f>
        <v>0</v>
      </c>
      <c r="AH345" s="33">
        <f>IF('5-اطلاعات کلیه پرسنل'!P345="دکتری",1,IF('5-اطلاعات کلیه پرسنل'!P345="فوق لیسانس",0.8,IF('5-اطلاعات کلیه پرسنل'!P345="لیسانس",0.6,IF('5-اطلاعات کلیه پرسنل'!P345="فوق دیپلم",0.3,IF('5-اطلاعات کلیه پرسنل'!P345="",0,0.1)))))</f>
        <v>0</v>
      </c>
      <c r="AI345" s="81">
        <f>IF('5-اطلاعات کلیه پرسنل'!L345="دارد",'5-اطلاعات کلیه پرسنل'!M345/12,'5-اطلاعات کلیه پرسنل'!N345/2000)</f>
        <v>0</v>
      </c>
      <c r="AJ345" s="80">
        <f t="shared" si="53"/>
        <v>0</v>
      </c>
    </row>
    <row r="346" spans="29:36" x14ac:dyDescent="0.45">
      <c r="AC346" s="34">
        <f>IF('6-اطلاعات کلیه محصولات - خدمات'!C346="دارد",'6-اطلاعات کلیه محصولات - خدمات'!Q346,0)</f>
        <v>0</v>
      </c>
      <c r="AD346" s="34">
        <f>1403-'5-اطلاعات کلیه پرسنل'!E346:E1343</f>
        <v>1403</v>
      </c>
      <c r="AF346" s="55">
        <f>IF('5-اطلاعات کلیه پرسنل'!H346=option!$C$15,IF('5-اطلاعات کلیه پرسنل'!L346="دارد",'5-اطلاعات کلیه پرسنل'!M346/12*'5-اطلاعات کلیه پرسنل'!I346,'5-اطلاعات کلیه پرسنل'!N346/2000*'5-اطلاعات کلیه پرسنل'!I346),0)+IF('5-اطلاعات کلیه پرسنل'!J346=option!$C$15,IF('5-اطلاعات کلیه پرسنل'!L346="دارد",'5-اطلاعات کلیه پرسنل'!M346/12*'5-اطلاعات کلیه پرسنل'!K346,'5-اطلاعات کلیه پرسنل'!N346/2000*'5-اطلاعات کلیه پرسنل'!K346),0)</f>
        <v>0</v>
      </c>
      <c r="AG346" s="55">
        <f>IF('5-اطلاعات کلیه پرسنل'!H346=option!$C$11,IF('5-اطلاعات کلیه پرسنل'!L346="دارد",'5-اطلاعات کلیه پرسنل'!M346*'5-اطلاعات کلیه پرسنل'!I346/12*40,'5-اطلاعات کلیه پرسنل'!I346*'5-اطلاعات کلیه پرسنل'!N346/52),0)+IF('5-اطلاعات کلیه پرسنل'!J346=option!$C$11,IF('5-اطلاعات کلیه پرسنل'!L346="دارد",'5-اطلاعات کلیه پرسنل'!M346*'5-اطلاعات کلیه پرسنل'!K346/12*40,'5-اطلاعات کلیه پرسنل'!K346*'5-اطلاعات کلیه پرسنل'!N346/52),0)</f>
        <v>0</v>
      </c>
      <c r="AH346" s="33">
        <f>IF('5-اطلاعات کلیه پرسنل'!P346="دکتری",1,IF('5-اطلاعات کلیه پرسنل'!P346="فوق لیسانس",0.8,IF('5-اطلاعات کلیه پرسنل'!P346="لیسانس",0.6,IF('5-اطلاعات کلیه پرسنل'!P346="فوق دیپلم",0.3,IF('5-اطلاعات کلیه پرسنل'!P346="",0,0.1)))))</f>
        <v>0</v>
      </c>
      <c r="AI346" s="81">
        <f>IF('5-اطلاعات کلیه پرسنل'!L346="دارد",'5-اطلاعات کلیه پرسنل'!M346/12,'5-اطلاعات کلیه پرسنل'!N346/2000)</f>
        <v>0</v>
      </c>
      <c r="AJ346" s="80">
        <f t="shared" si="53"/>
        <v>0</v>
      </c>
    </row>
    <row r="347" spans="29:36" x14ac:dyDescent="0.45">
      <c r="AC347" s="34">
        <f>IF('6-اطلاعات کلیه محصولات - خدمات'!C347="دارد",'6-اطلاعات کلیه محصولات - خدمات'!Q347,0)</f>
        <v>0</v>
      </c>
      <c r="AD347" s="34">
        <f>1403-'5-اطلاعات کلیه پرسنل'!E347:E1344</f>
        <v>1403</v>
      </c>
      <c r="AF347" s="55">
        <f>IF('5-اطلاعات کلیه پرسنل'!H347=option!$C$15,IF('5-اطلاعات کلیه پرسنل'!L347="دارد",'5-اطلاعات کلیه پرسنل'!M347/12*'5-اطلاعات کلیه پرسنل'!I347,'5-اطلاعات کلیه پرسنل'!N347/2000*'5-اطلاعات کلیه پرسنل'!I347),0)+IF('5-اطلاعات کلیه پرسنل'!J347=option!$C$15,IF('5-اطلاعات کلیه پرسنل'!L347="دارد",'5-اطلاعات کلیه پرسنل'!M347/12*'5-اطلاعات کلیه پرسنل'!K347,'5-اطلاعات کلیه پرسنل'!N347/2000*'5-اطلاعات کلیه پرسنل'!K347),0)</f>
        <v>0</v>
      </c>
      <c r="AG347" s="55">
        <f>IF('5-اطلاعات کلیه پرسنل'!H347=option!$C$11,IF('5-اطلاعات کلیه پرسنل'!L347="دارد",'5-اطلاعات کلیه پرسنل'!M347*'5-اطلاعات کلیه پرسنل'!I347/12*40,'5-اطلاعات کلیه پرسنل'!I347*'5-اطلاعات کلیه پرسنل'!N347/52),0)+IF('5-اطلاعات کلیه پرسنل'!J347=option!$C$11,IF('5-اطلاعات کلیه پرسنل'!L347="دارد",'5-اطلاعات کلیه پرسنل'!M347*'5-اطلاعات کلیه پرسنل'!K347/12*40,'5-اطلاعات کلیه پرسنل'!K347*'5-اطلاعات کلیه پرسنل'!N347/52),0)</f>
        <v>0</v>
      </c>
      <c r="AH347" s="33">
        <f>IF('5-اطلاعات کلیه پرسنل'!P347="دکتری",1,IF('5-اطلاعات کلیه پرسنل'!P347="فوق لیسانس",0.8,IF('5-اطلاعات کلیه پرسنل'!P347="لیسانس",0.6,IF('5-اطلاعات کلیه پرسنل'!P347="فوق دیپلم",0.3,IF('5-اطلاعات کلیه پرسنل'!P347="",0,0.1)))))</f>
        <v>0</v>
      </c>
      <c r="AI347" s="81">
        <f>IF('5-اطلاعات کلیه پرسنل'!L347="دارد",'5-اطلاعات کلیه پرسنل'!M347/12,'5-اطلاعات کلیه پرسنل'!N347/2000)</f>
        <v>0</v>
      </c>
      <c r="AJ347" s="80">
        <f t="shared" si="53"/>
        <v>0</v>
      </c>
    </row>
    <row r="348" spans="29:36" x14ac:dyDescent="0.45">
      <c r="AC348" s="34">
        <f>IF('6-اطلاعات کلیه محصولات - خدمات'!C348="دارد",'6-اطلاعات کلیه محصولات - خدمات'!Q348,0)</f>
        <v>0</v>
      </c>
      <c r="AD348" s="34">
        <f>1403-'5-اطلاعات کلیه پرسنل'!E348:E1345</f>
        <v>1403</v>
      </c>
      <c r="AF348" s="55">
        <f>IF('5-اطلاعات کلیه پرسنل'!H348=option!$C$15,IF('5-اطلاعات کلیه پرسنل'!L348="دارد",'5-اطلاعات کلیه پرسنل'!M348/12*'5-اطلاعات کلیه پرسنل'!I348,'5-اطلاعات کلیه پرسنل'!N348/2000*'5-اطلاعات کلیه پرسنل'!I348),0)+IF('5-اطلاعات کلیه پرسنل'!J348=option!$C$15,IF('5-اطلاعات کلیه پرسنل'!L348="دارد",'5-اطلاعات کلیه پرسنل'!M348/12*'5-اطلاعات کلیه پرسنل'!K348,'5-اطلاعات کلیه پرسنل'!N348/2000*'5-اطلاعات کلیه پرسنل'!K348),0)</f>
        <v>0</v>
      </c>
      <c r="AG348" s="55">
        <f>IF('5-اطلاعات کلیه پرسنل'!H348=option!$C$11,IF('5-اطلاعات کلیه پرسنل'!L348="دارد",'5-اطلاعات کلیه پرسنل'!M348*'5-اطلاعات کلیه پرسنل'!I348/12*40,'5-اطلاعات کلیه پرسنل'!I348*'5-اطلاعات کلیه پرسنل'!N348/52),0)+IF('5-اطلاعات کلیه پرسنل'!J348=option!$C$11,IF('5-اطلاعات کلیه پرسنل'!L348="دارد",'5-اطلاعات کلیه پرسنل'!M348*'5-اطلاعات کلیه پرسنل'!K348/12*40,'5-اطلاعات کلیه پرسنل'!K348*'5-اطلاعات کلیه پرسنل'!N348/52),0)</f>
        <v>0</v>
      </c>
      <c r="AH348" s="33">
        <f>IF('5-اطلاعات کلیه پرسنل'!P348="دکتری",1,IF('5-اطلاعات کلیه پرسنل'!P348="فوق لیسانس",0.8,IF('5-اطلاعات کلیه پرسنل'!P348="لیسانس",0.6,IF('5-اطلاعات کلیه پرسنل'!P348="فوق دیپلم",0.3,IF('5-اطلاعات کلیه پرسنل'!P348="",0,0.1)))))</f>
        <v>0</v>
      </c>
      <c r="AI348" s="81">
        <f>IF('5-اطلاعات کلیه پرسنل'!L348="دارد",'5-اطلاعات کلیه پرسنل'!M348/12,'5-اطلاعات کلیه پرسنل'!N348/2000)</f>
        <v>0</v>
      </c>
      <c r="AJ348" s="80">
        <f t="shared" si="53"/>
        <v>0</v>
      </c>
    </row>
    <row r="349" spans="29:36" x14ac:dyDescent="0.45">
      <c r="AC349" s="34">
        <f>IF('6-اطلاعات کلیه محصولات - خدمات'!C349="دارد",'6-اطلاعات کلیه محصولات - خدمات'!Q349,0)</f>
        <v>0</v>
      </c>
      <c r="AD349" s="34">
        <f>1403-'5-اطلاعات کلیه پرسنل'!E349:E1346</f>
        <v>1403</v>
      </c>
      <c r="AF349" s="55">
        <f>IF('5-اطلاعات کلیه پرسنل'!H349=option!$C$15,IF('5-اطلاعات کلیه پرسنل'!L349="دارد",'5-اطلاعات کلیه پرسنل'!M349/12*'5-اطلاعات کلیه پرسنل'!I349,'5-اطلاعات کلیه پرسنل'!N349/2000*'5-اطلاعات کلیه پرسنل'!I349),0)+IF('5-اطلاعات کلیه پرسنل'!J349=option!$C$15,IF('5-اطلاعات کلیه پرسنل'!L349="دارد",'5-اطلاعات کلیه پرسنل'!M349/12*'5-اطلاعات کلیه پرسنل'!K349,'5-اطلاعات کلیه پرسنل'!N349/2000*'5-اطلاعات کلیه پرسنل'!K349),0)</f>
        <v>0</v>
      </c>
      <c r="AG349" s="55">
        <f>IF('5-اطلاعات کلیه پرسنل'!H349=option!$C$11,IF('5-اطلاعات کلیه پرسنل'!L349="دارد",'5-اطلاعات کلیه پرسنل'!M349*'5-اطلاعات کلیه پرسنل'!I349/12*40,'5-اطلاعات کلیه پرسنل'!I349*'5-اطلاعات کلیه پرسنل'!N349/52),0)+IF('5-اطلاعات کلیه پرسنل'!J349=option!$C$11,IF('5-اطلاعات کلیه پرسنل'!L349="دارد",'5-اطلاعات کلیه پرسنل'!M349*'5-اطلاعات کلیه پرسنل'!K349/12*40,'5-اطلاعات کلیه پرسنل'!K349*'5-اطلاعات کلیه پرسنل'!N349/52),0)</f>
        <v>0</v>
      </c>
      <c r="AH349" s="33">
        <f>IF('5-اطلاعات کلیه پرسنل'!P349="دکتری",1,IF('5-اطلاعات کلیه پرسنل'!P349="فوق لیسانس",0.8,IF('5-اطلاعات کلیه پرسنل'!P349="لیسانس",0.6,IF('5-اطلاعات کلیه پرسنل'!P349="فوق دیپلم",0.3,IF('5-اطلاعات کلیه پرسنل'!P349="",0,0.1)))))</f>
        <v>0</v>
      </c>
      <c r="AI349" s="81">
        <f>IF('5-اطلاعات کلیه پرسنل'!L349="دارد",'5-اطلاعات کلیه پرسنل'!M349/12,'5-اطلاعات کلیه پرسنل'!N349/2000)</f>
        <v>0</v>
      </c>
      <c r="AJ349" s="80">
        <f t="shared" si="53"/>
        <v>0</v>
      </c>
    </row>
    <row r="350" spans="29:36" x14ac:dyDescent="0.45">
      <c r="AC350" s="34">
        <f>IF('6-اطلاعات کلیه محصولات - خدمات'!C350="دارد",'6-اطلاعات کلیه محصولات - خدمات'!Q350,0)</f>
        <v>0</v>
      </c>
      <c r="AD350" s="34">
        <f>1403-'5-اطلاعات کلیه پرسنل'!E350:E1347</f>
        <v>1403</v>
      </c>
      <c r="AF350" s="55">
        <f>IF('5-اطلاعات کلیه پرسنل'!H350=option!$C$15,IF('5-اطلاعات کلیه پرسنل'!L350="دارد",'5-اطلاعات کلیه پرسنل'!M350/12*'5-اطلاعات کلیه پرسنل'!I350,'5-اطلاعات کلیه پرسنل'!N350/2000*'5-اطلاعات کلیه پرسنل'!I350),0)+IF('5-اطلاعات کلیه پرسنل'!J350=option!$C$15,IF('5-اطلاعات کلیه پرسنل'!L350="دارد",'5-اطلاعات کلیه پرسنل'!M350/12*'5-اطلاعات کلیه پرسنل'!K350,'5-اطلاعات کلیه پرسنل'!N350/2000*'5-اطلاعات کلیه پرسنل'!K350),0)</f>
        <v>0</v>
      </c>
      <c r="AG350" s="55">
        <f>IF('5-اطلاعات کلیه پرسنل'!H350=option!$C$11,IF('5-اطلاعات کلیه پرسنل'!L350="دارد",'5-اطلاعات کلیه پرسنل'!M350*'5-اطلاعات کلیه پرسنل'!I350/12*40,'5-اطلاعات کلیه پرسنل'!I350*'5-اطلاعات کلیه پرسنل'!N350/52),0)+IF('5-اطلاعات کلیه پرسنل'!J350=option!$C$11,IF('5-اطلاعات کلیه پرسنل'!L350="دارد",'5-اطلاعات کلیه پرسنل'!M350*'5-اطلاعات کلیه پرسنل'!K350/12*40,'5-اطلاعات کلیه پرسنل'!K350*'5-اطلاعات کلیه پرسنل'!N350/52),0)</f>
        <v>0</v>
      </c>
      <c r="AH350" s="33">
        <f>IF('5-اطلاعات کلیه پرسنل'!P350="دکتری",1,IF('5-اطلاعات کلیه پرسنل'!P350="فوق لیسانس",0.8,IF('5-اطلاعات کلیه پرسنل'!P350="لیسانس",0.6,IF('5-اطلاعات کلیه پرسنل'!P350="فوق دیپلم",0.3,IF('5-اطلاعات کلیه پرسنل'!P350="",0,0.1)))))</f>
        <v>0</v>
      </c>
      <c r="AI350" s="81">
        <f>IF('5-اطلاعات کلیه پرسنل'!L350="دارد",'5-اطلاعات کلیه پرسنل'!M350/12,'5-اطلاعات کلیه پرسنل'!N350/2000)</f>
        <v>0</v>
      </c>
      <c r="AJ350" s="80">
        <f t="shared" si="53"/>
        <v>0</v>
      </c>
    </row>
    <row r="351" spans="29:36" x14ac:dyDescent="0.45">
      <c r="AC351" s="34">
        <f>IF('6-اطلاعات کلیه محصولات - خدمات'!C351="دارد",'6-اطلاعات کلیه محصولات - خدمات'!Q351,0)</f>
        <v>0</v>
      </c>
      <c r="AD351" s="34">
        <f>1403-'5-اطلاعات کلیه پرسنل'!E351:E1348</f>
        <v>1403</v>
      </c>
      <c r="AF351" s="55">
        <f>IF('5-اطلاعات کلیه پرسنل'!H351=option!$C$15,IF('5-اطلاعات کلیه پرسنل'!L351="دارد",'5-اطلاعات کلیه پرسنل'!M351/12*'5-اطلاعات کلیه پرسنل'!I351,'5-اطلاعات کلیه پرسنل'!N351/2000*'5-اطلاعات کلیه پرسنل'!I351),0)+IF('5-اطلاعات کلیه پرسنل'!J351=option!$C$15,IF('5-اطلاعات کلیه پرسنل'!L351="دارد",'5-اطلاعات کلیه پرسنل'!M351/12*'5-اطلاعات کلیه پرسنل'!K351,'5-اطلاعات کلیه پرسنل'!N351/2000*'5-اطلاعات کلیه پرسنل'!K351),0)</f>
        <v>0</v>
      </c>
      <c r="AG351" s="55">
        <f>IF('5-اطلاعات کلیه پرسنل'!H351=option!$C$11,IF('5-اطلاعات کلیه پرسنل'!L351="دارد",'5-اطلاعات کلیه پرسنل'!M351*'5-اطلاعات کلیه پرسنل'!I351/12*40,'5-اطلاعات کلیه پرسنل'!I351*'5-اطلاعات کلیه پرسنل'!N351/52),0)+IF('5-اطلاعات کلیه پرسنل'!J351=option!$C$11,IF('5-اطلاعات کلیه پرسنل'!L351="دارد",'5-اطلاعات کلیه پرسنل'!M351*'5-اطلاعات کلیه پرسنل'!K351/12*40,'5-اطلاعات کلیه پرسنل'!K351*'5-اطلاعات کلیه پرسنل'!N351/52),0)</f>
        <v>0</v>
      </c>
      <c r="AH351" s="33">
        <f>IF('5-اطلاعات کلیه پرسنل'!P351="دکتری",1,IF('5-اطلاعات کلیه پرسنل'!P351="فوق لیسانس",0.8,IF('5-اطلاعات کلیه پرسنل'!P351="لیسانس",0.6,IF('5-اطلاعات کلیه پرسنل'!P351="فوق دیپلم",0.3,IF('5-اطلاعات کلیه پرسنل'!P351="",0,0.1)))))</f>
        <v>0</v>
      </c>
      <c r="AI351" s="81">
        <f>IF('5-اطلاعات کلیه پرسنل'!L351="دارد",'5-اطلاعات کلیه پرسنل'!M351/12,'5-اطلاعات کلیه پرسنل'!N351/2000)</f>
        <v>0</v>
      </c>
      <c r="AJ351" s="80">
        <f t="shared" si="53"/>
        <v>0</v>
      </c>
    </row>
    <row r="352" spans="29:36" x14ac:dyDescent="0.45">
      <c r="AC352" s="34">
        <f>IF('6-اطلاعات کلیه محصولات - خدمات'!C352="دارد",'6-اطلاعات کلیه محصولات - خدمات'!Q352,0)</f>
        <v>0</v>
      </c>
      <c r="AD352" s="34">
        <f>1403-'5-اطلاعات کلیه پرسنل'!E352:E1349</f>
        <v>1403</v>
      </c>
      <c r="AF352" s="55">
        <f>IF('5-اطلاعات کلیه پرسنل'!H352=option!$C$15,IF('5-اطلاعات کلیه پرسنل'!L352="دارد",'5-اطلاعات کلیه پرسنل'!M352/12*'5-اطلاعات کلیه پرسنل'!I352,'5-اطلاعات کلیه پرسنل'!N352/2000*'5-اطلاعات کلیه پرسنل'!I352),0)+IF('5-اطلاعات کلیه پرسنل'!J352=option!$C$15,IF('5-اطلاعات کلیه پرسنل'!L352="دارد",'5-اطلاعات کلیه پرسنل'!M352/12*'5-اطلاعات کلیه پرسنل'!K352,'5-اطلاعات کلیه پرسنل'!N352/2000*'5-اطلاعات کلیه پرسنل'!K352),0)</f>
        <v>0</v>
      </c>
      <c r="AG352" s="55">
        <f>IF('5-اطلاعات کلیه پرسنل'!H352=option!$C$11,IF('5-اطلاعات کلیه پرسنل'!L352="دارد",'5-اطلاعات کلیه پرسنل'!M352*'5-اطلاعات کلیه پرسنل'!I352/12*40,'5-اطلاعات کلیه پرسنل'!I352*'5-اطلاعات کلیه پرسنل'!N352/52),0)+IF('5-اطلاعات کلیه پرسنل'!J352=option!$C$11,IF('5-اطلاعات کلیه پرسنل'!L352="دارد",'5-اطلاعات کلیه پرسنل'!M352*'5-اطلاعات کلیه پرسنل'!K352/12*40,'5-اطلاعات کلیه پرسنل'!K352*'5-اطلاعات کلیه پرسنل'!N352/52),0)</f>
        <v>0</v>
      </c>
      <c r="AH352" s="33">
        <f>IF('5-اطلاعات کلیه پرسنل'!P352="دکتری",1,IF('5-اطلاعات کلیه پرسنل'!P352="فوق لیسانس",0.8,IF('5-اطلاعات کلیه پرسنل'!P352="لیسانس",0.6,IF('5-اطلاعات کلیه پرسنل'!P352="فوق دیپلم",0.3,IF('5-اطلاعات کلیه پرسنل'!P352="",0,0.1)))))</f>
        <v>0</v>
      </c>
      <c r="AI352" s="81">
        <f>IF('5-اطلاعات کلیه پرسنل'!L352="دارد",'5-اطلاعات کلیه پرسنل'!M352/12,'5-اطلاعات کلیه پرسنل'!N352/2000)</f>
        <v>0</v>
      </c>
      <c r="AJ352" s="80">
        <f t="shared" si="53"/>
        <v>0</v>
      </c>
    </row>
    <row r="353" spans="29:36" x14ac:dyDescent="0.45">
      <c r="AC353" s="34">
        <f>IF('6-اطلاعات کلیه محصولات - خدمات'!C353="دارد",'6-اطلاعات کلیه محصولات - خدمات'!Q353,0)</f>
        <v>0</v>
      </c>
      <c r="AD353" s="34">
        <f>1403-'5-اطلاعات کلیه پرسنل'!E353:E1350</f>
        <v>1403</v>
      </c>
      <c r="AF353" s="55">
        <f>IF('5-اطلاعات کلیه پرسنل'!H353=option!$C$15,IF('5-اطلاعات کلیه پرسنل'!L353="دارد",'5-اطلاعات کلیه پرسنل'!M353/12*'5-اطلاعات کلیه پرسنل'!I353,'5-اطلاعات کلیه پرسنل'!N353/2000*'5-اطلاعات کلیه پرسنل'!I353),0)+IF('5-اطلاعات کلیه پرسنل'!J353=option!$C$15,IF('5-اطلاعات کلیه پرسنل'!L353="دارد",'5-اطلاعات کلیه پرسنل'!M353/12*'5-اطلاعات کلیه پرسنل'!K353,'5-اطلاعات کلیه پرسنل'!N353/2000*'5-اطلاعات کلیه پرسنل'!K353),0)</f>
        <v>0</v>
      </c>
      <c r="AG353" s="55">
        <f>IF('5-اطلاعات کلیه پرسنل'!H353=option!$C$11,IF('5-اطلاعات کلیه پرسنل'!L353="دارد",'5-اطلاعات کلیه پرسنل'!M353*'5-اطلاعات کلیه پرسنل'!I353/12*40,'5-اطلاعات کلیه پرسنل'!I353*'5-اطلاعات کلیه پرسنل'!N353/52),0)+IF('5-اطلاعات کلیه پرسنل'!J353=option!$C$11,IF('5-اطلاعات کلیه پرسنل'!L353="دارد",'5-اطلاعات کلیه پرسنل'!M353*'5-اطلاعات کلیه پرسنل'!K353/12*40,'5-اطلاعات کلیه پرسنل'!K353*'5-اطلاعات کلیه پرسنل'!N353/52),0)</f>
        <v>0</v>
      </c>
      <c r="AH353" s="33">
        <f>IF('5-اطلاعات کلیه پرسنل'!P353="دکتری",1,IF('5-اطلاعات کلیه پرسنل'!P353="فوق لیسانس",0.8,IF('5-اطلاعات کلیه پرسنل'!P353="لیسانس",0.6,IF('5-اطلاعات کلیه پرسنل'!P353="فوق دیپلم",0.3,IF('5-اطلاعات کلیه پرسنل'!P353="",0,0.1)))))</f>
        <v>0</v>
      </c>
      <c r="AI353" s="81">
        <f>IF('5-اطلاعات کلیه پرسنل'!L353="دارد",'5-اطلاعات کلیه پرسنل'!M353/12,'5-اطلاعات کلیه پرسنل'!N353/2000)</f>
        <v>0</v>
      </c>
      <c r="AJ353" s="80">
        <f t="shared" si="53"/>
        <v>0</v>
      </c>
    </row>
    <row r="354" spans="29:36" x14ac:dyDescent="0.45">
      <c r="AC354" s="34">
        <f>IF('6-اطلاعات کلیه محصولات - خدمات'!C354="دارد",'6-اطلاعات کلیه محصولات - خدمات'!Q354,0)</f>
        <v>0</v>
      </c>
      <c r="AD354" s="34">
        <f>1403-'5-اطلاعات کلیه پرسنل'!E354:E1351</f>
        <v>1403</v>
      </c>
      <c r="AF354" s="55">
        <f>IF('5-اطلاعات کلیه پرسنل'!H354=option!$C$15,IF('5-اطلاعات کلیه پرسنل'!L354="دارد",'5-اطلاعات کلیه پرسنل'!M354/12*'5-اطلاعات کلیه پرسنل'!I354,'5-اطلاعات کلیه پرسنل'!N354/2000*'5-اطلاعات کلیه پرسنل'!I354),0)+IF('5-اطلاعات کلیه پرسنل'!J354=option!$C$15,IF('5-اطلاعات کلیه پرسنل'!L354="دارد",'5-اطلاعات کلیه پرسنل'!M354/12*'5-اطلاعات کلیه پرسنل'!K354,'5-اطلاعات کلیه پرسنل'!N354/2000*'5-اطلاعات کلیه پرسنل'!K354),0)</f>
        <v>0</v>
      </c>
      <c r="AG354" s="55">
        <f>IF('5-اطلاعات کلیه پرسنل'!H354=option!$C$11,IF('5-اطلاعات کلیه پرسنل'!L354="دارد",'5-اطلاعات کلیه پرسنل'!M354*'5-اطلاعات کلیه پرسنل'!I354/12*40,'5-اطلاعات کلیه پرسنل'!I354*'5-اطلاعات کلیه پرسنل'!N354/52),0)+IF('5-اطلاعات کلیه پرسنل'!J354=option!$C$11,IF('5-اطلاعات کلیه پرسنل'!L354="دارد",'5-اطلاعات کلیه پرسنل'!M354*'5-اطلاعات کلیه پرسنل'!K354/12*40,'5-اطلاعات کلیه پرسنل'!K354*'5-اطلاعات کلیه پرسنل'!N354/52),0)</f>
        <v>0</v>
      </c>
      <c r="AH354" s="33">
        <f>IF('5-اطلاعات کلیه پرسنل'!P354="دکتری",1,IF('5-اطلاعات کلیه پرسنل'!P354="فوق لیسانس",0.8,IF('5-اطلاعات کلیه پرسنل'!P354="لیسانس",0.6,IF('5-اطلاعات کلیه پرسنل'!P354="فوق دیپلم",0.3,IF('5-اطلاعات کلیه پرسنل'!P354="",0,0.1)))))</f>
        <v>0</v>
      </c>
      <c r="AI354" s="81">
        <f>IF('5-اطلاعات کلیه پرسنل'!L354="دارد",'5-اطلاعات کلیه پرسنل'!M354/12,'5-اطلاعات کلیه پرسنل'!N354/2000)</f>
        <v>0</v>
      </c>
      <c r="AJ354" s="80">
        <f t="shared" si="53"/>
        <v>0</v>
      </c>
    </row>
    <row r="355" spans="29:36" x14ac:dyDescent="0.45">
      <c r="AC355" s="34">
        <f>IF('6-اطلاعات کلیه محصولات - خدمات'!C355="دارد",'6-اطلاعات کلیه محصولات - خدمات'!Q355,0)</f>
        <v>0</v>
      </c>
      <c r="AD355" s="34">
        <f>1403-'5-اطلاعات کلیه پرسنل'!E355:E1352</f>
        <v>1403</v>
      </c>
      <c r="AF355" s="55">
        <f>IF('5-اطلاعات کلیه پرسنل'!H355=option!$C$15,IF('5-اطلاعات کلیه پرسنل'!L355="دارد",'5-اطلاعات کلیه پرسنل'!M355/12*'5-اطلاعات کلیه پرسنل'!I355,'5-اطلاعات کلیه پرسنل'!N355/2000*'5-اطلاعات کلیه پرسنل'!I355),0)+IF('5-اطلاعات کلیه پرسنل'!J355=option!$C$15,IF('5-اطلاعات کلیه پرسنل'!L355="دارد",'5-اطلاعات کلیه پرسنل'!M355/12*'5-اطلاعات کلیه پرسنل'!K355,'5-اطلاعات کلیه پرسنل'!N355/2000*'5-اطلاعات کلیه پرسنل'!K355),0)</f>
        <v>0</v>
      </c>
      <c r="AG355" s="55">
        <f>IF('5-اطلاعات کلیه پرسنل'!H355=option!$C$11,IF('5-اطلاعات کلیه پرسنل'!L355="دارد",'5-اطلاعات کلیه پرسنل'!M355*'5-اطلاعات کلیه پرسنل'!I355/12*40,'5-اطلاعات کلیه پرسنل'!I355*'5-اطلاعات کلیه پرسنل'!N355/52),0)+IF('5-اطلاعات کلیه پرسنل'!J355=option!$C$11,IF('5-اطلاعات کلیه پرسنل'!L355="دارد",'5-اطلاعات کلیه پرسنل'!M355*'5-اطلاعات کلیه پرسنل'!K355/12*40,'5-اطلاعات کلیه پرسنل'!K355*'5-اطلاعات کلیه پرسنل'!N355/52),0)</f>
        <v>0</v>
      </c>
      <c r="AH355" s="33">
        <f>IF('5-اطلاعات کلیه پرسنل'!P355="دکتری",1,IF('5-اطلاعات کلیه پرسنل'!P355="فوق لیسانس",0.8,IF('5-اطلاعات کلیه پرسنل'!P355="لیسانس",0.6,IF('5-اطلاعات کلیه پرسنل'!P355="فوق دیپلم",0.3,IF('5-اطلاعات کلیه پرسنل'!P355="",0,0.1)))))</f>
        <v>0</v>
      </c>
      <c r="AI355" s="81">
        <f>IF('5-اطلاعات کلیه پرسنل'!L355="دارد",'5-اطلاعات کلیه پرسنل'!M355/12,'5-اطلاعات کلیه پرسنل'!N355/2000)</f>
        <v>0</v>
      </c>
      <c r="AJ355" s="80">
        <f t="shared" si="53"/>
        <v>0</v>
      </c>
    </row>
    <row r="356" spans="29:36" x14ac:dyDescent="0.45">
      <c r="AC356" s="34">
        <f>IF('6-اطلاعات کلیه محصولات - خدمات'!C356="دارد",'6-اطلاعات کلیه محصولات - خدمات'!Q356,0)</f>
        <v>0</v>
      </c>
      <c r="AD356" s="34">
        <f>1403-'5-اطلاعات کلیه پرسنل'!E356:E1353</f>
        <v>1403</v>
      </c>
      <c r="AF356" s="55">
        <f>IF('5-اطلاعات کلیه پرسنل'!H356=option!$C$15,IF('5-اطلاعات کلیه پرسنل'!L356="دارد",'5-اطلاعات کلیه پرسنل'!M356/12*'5-اطلاعات کلیه پرسنل'!I356,'5-اطلاعات کلیه پرسنل'!N356/2000*'5-اطلاعات کلیه پرسنل'!I356),0)+IF('5-اطلاعات کلیه پرسنل'!J356=option!$C$15,IF('5-اطلاعات کلیه پرسنل'!L356="دارد",'5-اطلاعات کلیه پرسنل'!M356/12*'5-اطلاعات کلیه پرسنل'!K356,'5-اطلاعات کلیه پرسنل'!N356/2000*'5-اطلاعات کلیه پرسنل'!K356),0)</f>
        <v>0</v>
      </c>
      <c r="AG356" s="55">
        <f>IF('5-اطلاعات کلیه پرسنل'!H356=option!$C$11,IF('5-اطلاعات کلیه پرسنل'!L356="دارد",'5-اطلاعات کلیه پرسنل'!M356*'5-اطلاعات کلیه پرسنل'!I356/12*40,'5-اطلاعات کلیه پرسنل'!I356*'5-اطلاعات کلیه پرسنل'!N356/52),0)+IF('5-اطلاعات کلیه پرسنل'!J356=option!$C$11,IF('5-اطلاعات کلیه پرسنل'!L356="دارد",'5-اطلاعات کلیه پرسنل'!M356*'5-اطلاعات کلیه پرسنل'!K356/12*40,'5-اطلاعات کلیه پرسنل'!K356*'5-اطلاعات کلیه پرسنل'!N356/52),0)</f>
        <v>0</v>
      </c>
      <c r="AH356" s="33">
        <f>IF('5-اطلاعات کلیه پرسنل'!P356="دکتری",1,IF('5-اطلاعات کلیه پرسنل'!P356="فوق لیسانس",0.8,IF('5-اطلاعات کلیه پرسنل'!P356="لیسانس",0.6,IF('5-اطلاعات کلیه پرسنل'!P356="فوق دیپلم",0.3,IF('5-اطلاعات کلیه پرسنل'!P356="",0,0.1)))))</f>
        <v>0</v>
      </c>
      <c r="AI356" s="81">
        <f>IF('5-اطلاعات کلیه پرسنل'!L356="دارد",'5-اطلاعات کلیه پرسنل'!M356/12,'5-اطلاعات کلیه پرسنل'!N356/2000)</f>
        <v>0</v>
      </c>
      <c r="AJ356" s="80">
        <f t="shared" si="53"/>
        <v>0</v>
      </c>
    </row>
    <row r="357" spans="29:36" x14ac:dyDescent="0.45">
      <c r="AC357" s="34">
        <f>IF('6-اطلاعات کلیه محصولات - خدمات'!C357="دارد",'6-اطلاعات کلیه محصولات - خدمات'!Q357,0)</f>
        <v>0</v>
      </c>
      <c r="AD357" s="34">
        <f>1403-'5-اطلاعات کلیه پرسنل'!E357:E1354</f>
        <v>1403</v>
      </c>
      <c r="AF357" s="55">
        <f>IF('5-اطلاعات کلیه پرسنل'!H357=option!$C$15,IF('5-اطلاعات کلیه پرسنل'!L357="دارد",'5-اطلاعات کلیه پرسنل'!M357/12*'5-اطلاعات کلیه پرسنل'!I357,'5-اطلاعات کلیه پرسنل'!N357/2000*'5-اطلاعات کلیه پرسنل'!I357),0)+IF('5-اطلاعات کلیه پرسنل'!J357=option!$C$15,IF('5-اطلاعات کلیه پرسنل'!L357="دارد",'5-اطلاعات کلیه پرسنل'!M357/12*'5-اطلاعات کلیه پرسنل'!K357,'5-اطلاعات کلیه پرسنل'!N357/2000*'5-اطلاعات کلیه پرسنل'!K357),0)</f>
        <v>0</v>
      </c>
      <c r="AG357" s="55">
        <f>IF('5-اطلاعات کلیه پرسنل'!H357=option!$C$11,IF('5-اطلاعات کلیه پرسنل'!L357="دارد",'5-اطلاعات کلیه پرسنل'!M357*'5-اطلاعات کلیه پرسنل'!I357/12*40,'5-اطلاعات کلیه پرسنل'!I357*'5-اطلاعات کلیه پرسنل'!N357/52),0)+IF('5-اطلاعات کلیه پرسنل'!J357=option!$C$11,IF('5-اطلاعات کلیه پرسنل'!L357="دارد",'5-اطلاعات کلیه پرسنل'!M357*'5-اطلاعات کلیه پرسنل'!K357/12*40,'5-اطلاعات کلیه پرسنل'!K357*'5-اطلاعات کلیه پرسنل'!N357/52),0)</f>
        <v>0</v>
      </c>
      <c r="AH357" s="33">
        <f>IF('5-اطلاعات کلیه پرسنل'!P357="دکتری",1,IF('5-اطلاعات کلیه پرسنل'!P357="فوق لیسانس",0.8,IF('5-اطلاعات کلیه پرسنل'!P357="لیسانس",0.6,IF('5-اطلاعات کلیه پرسنل'!P357="فوق دیپلم",0.3,IF('5-اطلاعات کلیه پرسنل'!P357="",0,0.1)))))</f>
        <v>0</v>
      </c>
      <c r="AI357" s="81">
        <f>IF('5-اطلاعات کلیه پرسنل'!L357="دارد",'5-اطلاعات کلیه پرسنل'!M357/12,'5-اطلاعات کلیه پرسنل'!N357/2000)</f>
        <v>0</v>
      </c>
      <c r="AJ357" s="80">
        <f t="shared" si="53"/>
        <v>0</v>
      </c>
    </row>
    <row r="358" spans="29:36" x14ac:dyDescent="0.45">
      <c r="AC358" s="34">
        <f>IF('6-اطلاعات کلیه محصولات - خدمات'!C358="دارد",'6-اطلاعات کلیه محصولات - خدمات'!Q358,0)</f>
        <v>0</v>
      </c>
      <c r="AD358" s="34">
        <f>1403-'5-اطلاعات کلیه پرسنل'!E358:E1355</f>
        <v>1403</v>
      </c>
      <c r="AF358" s="55">
        <f>IF('5-اطلاعات کلیه پرسنل'!H358=option!$C$15,IF('5-اطلاعات کلیه پرسنل'!L358="دارد",'5-اطلاعات کلیه پرسنل'!M358/12*'5-اطلاعات کلیه پرسنل'!I358,'5-اطلاعات کلیه پرسنل'!N358/2000*'5-اطلاعات کلیه پرسنل'!I358),0)+IF('5-اطلاعات کلیه پرسنل'!J358=option!$C$15,IF('5-اطلاعات کلیه پرسنل'!L358="دارد",'5-اطلاعات کلیه پرسنل'!M358/12*'5-اطلاعات کلیه پرسنل'!K358,'5-اطلاعات کلیه پرسنل'!N358/2000*'5-اطلاعات کلیه پرسنل'!K358),0)</f>
        <v>0</v>
      </c>
      <c r="AG358" s="55">
        <f>IF('5-اطلاعات کلیه پرسنل'!H358=option!$C$11,IF('5-اطلاعات کلیه پرسنل'!L358="دارد",'5-اطلاعات کلیه پرسنل'!M358*'5-اطلاعات کلیه پرسنل'!I358/12*40,'5-اطلاعات کلیه پرسنل'!I358*'5-اطلاعات کلیه پرسنل'!N358/52),0)+IF('5-اطلاعات کلیه پرسنل'!J358=option!$C$11,IF('5-اطلاعات کلیه پرسنل'!L358="دارد",'5-اطلاعات کلیه پرسنل'!M358*'5-اطلاعات کلیه پرسنل'!K358/12*40,'5-اطلاعات کلیه پرسنل'!K358*'5-اطلاعات کلیه پرسنل'!N358/52),0)</f>
        <v>0</v>
      </c>
      <c r="AH358" s="33">
        <f>IF('5-اطلاعات کلیه پرسنل'!P358="دکتری",1,IF('5-اطلاعات کلیه پرسنل'!P358="فوق لیسانس",0.8,IF('5-اطلاعات کلیه پرسنل'!P358="لیسانس",0.6,IF('5-اطلاعات کلیه پرسنل'!P358="فوق دیپلم",0.3,IF('5-اطلاعات کلیه پرسنل'!P358="",0,0.1)))))</f>
        <v>0</v>
      </c>
      <c r="AI358" s="81">
        <f>IF('5-اطلاعات کلیه پرسنل'!L358="دارد",'5-اطلاعات کلیه پرسنل'!M358/12,'5-اطلاعات کلیه پرسنل'!N358/2000)</f>
        <v>0</v>
      </c>
      <c r="AJ358" s="80">
        <f t="shared" si="53"/>
        <v>0</v>
      </c>
    </row>
    <row r="359" spans="29:36" x14ac:dyDescent="0.45">
      <c r="AC359" s="34">
        <f>IF('6-اطلاعات کلیه محصولات - خدمات'!C359="دارد",'6-اطلاعات کلیه محصولات - خدمات'!Q359,0)</f>
        <v>0</v>
      </c>
      <c r="AD359" s="34">
        <f>1403-'5-اطلاعات کلیه پرسنل'!E359:E1356</f>
        <v>1403</v>
      </c>
      <c r="AF359" s="55">
        <f>IF('5-اطلاعات کلیه پرسنل'!H359=option!$C$15,IF('5-اطلاعات کلیه پرسنل'!L359="دارد",'5-اطلاعات کلیه پرسنل'!M359/12*'5-اطلاعات کلیه پرسنل'!I359,'5-اطلاعات کلیه پرسنل'!N359/2000*'5-اطلاعات کلیه پرسنل'!I359),0)+IF('5-اطلاعات کلیه پرسنل'!J359=option!$C$15,IF('5-اطلاعات کلیه پرسنل'!L359="دارد",'5-اطلاعات کلیه پرسنل'!M359/12*'5-اطلاعات کلیه پرسنل'!K359,'5-اطلاعات کلیه پرسنل'!N359/2000*'5-اطلاعات کلیه پرسنل'!K359),0)</f>
        <v>0</v>
      </c>
      <c r="AG359" s="55">
        <f>IF('5-اطلاعات کلیه پرسنل'!H359=option!$C$11,IF('5-اطلاعات کلیه پرسنل'!L359="دارد",'5-اطلاعات کلیه پرسنل'!M359*'5-اطلاعات کلیه پرسنل'!I359/12*40,'5-اطلاعات کلیه پرسنل'!I359*'5-اطلاعات کلیه پرسنل'!N359/52),0)+IF('5-اطلاعات کلیه پرسنل'!J359=option!$C$11,IF('5-اطلاعات کلیه پرسنل'!L359="دارد",'5-اطلاعات کلیه پرسنل'!M359*'5-اطلاعات کلیه پرسنل'!K359/12*40,'5-اطلاعات کلیه پرسنل'!K359*'5-اطلاعات کلیه پرسنل'!N359/52),0)</f>
        <v>0</v>
      </c>
      <c r="AH359" s="33">
        <f>IF('5-اطلاعات کلیه پرسنل'!P359="دکتری",1,IF('5-اطلاعات کلیه پرسنل'!P359="فوق لیسانس",0.8,IF('5-اطلاعات کلیه پرسنل'!P359="لیسانس",0.6,IF('5-اطلاعات کلیه پرسنل'!P359="فوق دیپلم",0.3,IF('5-اطلاعات کلیه پرسنل'!P359="",0,0.1)))))</f>
        <v>0</v>
      </c>
      <c r="AI359" s="81">
        <f>IF('5-اطلاعات کلیه پرسنل'!L359="دارد",'5-اطلاعات کلیه پرسنل'!M359/12,'5-اطلاعات کلیه پرسنل'!N359/2000)</f>
        <v>0</v>
      </c>
      <c r="AJ359" s="80">
        <f t="shared" si="53"/>
        <v>0</v>
      </c>
    </row>
    <row r="360" spans="29:36" x14ac:dyDescent="0.45">
      <c r="AC360" s="34">
        <f>IF('6-اطلاعات کلیه محصولات - خدمات'!C360="دارد",'6-اطلاعات کلیه محصولات - خدمات'!Q360,0)</f>
        <v>0</v>
      </c>
      <c r="AD360" s="34">
        <f>1403-'5-اطلاعات کلیه پرسنل'!E360:E1357</f>
        <v>1403</v>
      </c>
      <c r="AF360" s="55">
        <f>IF('5-اطلاعات کلیه پرسنل'!H360=option!$C$15,IF('5-اطلاعات کلیه پرسنل'!L360="دارد",'5-اطلاعات کلیه پرسنل'!M360/12*'5-اطلاعات کلیه پرسنل'!I360,'5-اطلاعات کلیه پرسنل'!N360/2000*'5-اطلاعات کلیه پرسنل'!I360),0)+IF('5-اطلاعات کلیه پرسنل'!J360=option!$C$15,IF('5-اطلاعات کلیه پرسنل'!L360="دارد",'5-اطلاعات کلیه پرسنل'!M360/12*'5-اطلاعات کلیه پرسنل'!K360,'5-اطلاعات کلیه پرسنل'!N360/2000*'5-اطلاعات کلیه پرسنل'!K360),0)</f>
        <v>0</v>
      </c>
      <c r="AG360" s="55">
        <f>IF('5-اطلاعات کلیه پرسنل'!H360=option!$C$11,IF('5-اطلاعات کلیه پرسنل'!L360="دارد",'5-اطلاعات کلیه پرسنل'!M360*'5-اطلاعات کلیه پرسنل'!I360/12*40,'5-اطلاعات کلیه پرسنل'!I360*'5-اطلاعات کلیه پرسنل'!N360/52),0)+IF('5-اطلاعات کلیه پرسنل'!J360=option!$C$11,IF('5-اطلاعات کلیه پرسنل'!L360="دارد",'5-اطلاعات کلیه پرسنل'!M360*'5-اطلاعات کلیه پرسنل'!K360/12*40,'5-اطلاعات کلیه پرسنل'!K360*'5-اطلاعات کلیه پرسنل'!N360/52),0)</f>
        <v>0</v>
      </c>
      <c r="AH360" s="33">
        <f>IF('5-اطلاعات کلیه پرسنل'!P360="دکتری",1,IF('5-اطلاعات کلیه پرسنل'!P360="فوق لیسانس",0.8,IF('5-اطلاعات کلیه پرسنل'!P360="لیسانس",0.6,IF('5-اطلاعات کلیه پرسنل'!P360="فوق دیپلم",0.3,IF('5-اطلاعات کلیه پرسنل'!P360="",0,0.1)))))</f>
        <v>0</v>
      </c>
      <c r="AI360" s="81">
        <f>IF('5-اطلاعات کلیه پرسنل'!L360="دارد",'5-اطلاعات کلیه پرسنل'!M360/12,'5-اطلاعات کلیه پرسنل'!N360/2000)</f>
        <v>0</v>
      </c>
      <c r="AJ360" s="80">
        <f t="shared" si="53"/>
        <v>0</v>
      </c>
    </row>
    <row r="361" spans="29:36" x14ac:dyDescent="0.45">
      <c r="AC361" s="34">
        <f>IF('6-اطلاعات کلیه محصولات - خدمات'!C361="دارد",'6-اطلاعات کلیه محصولات - خدمات'!Q361,0)</f>
        <v>0</v>
      </c>
      <c r="AD361" s="34">
        <f>1403-'5-اطلاعات کلیه پرسنل'!E361:E1358</f>
        <v>1403</v>
      </c>
      <c r="AF361" s="55">
        <f>IF('5-اطلاعات کلیه پرسنل'!H361=option!$C$15,IF('5-اطلاعات کلیه پرسنل'!L361="دارد",'5-اطلاعات کلیه پرسنل'!M361/12*'5-اطلاعات کلیه پرسنل'!I361,'5-اطلاعات کلیه پرسنل'!N361/2000*'5-اطلاعات کلیه پرسنل'!I361),0)+IF('5-اطلاعات کلیه پرسنل'!J361=option!$C$15,IF('5-اطلاعات کلیه پرسنل'!L361="دارد",'5-اطلاعات کلیه پرسنل'!M361/12*'5-اطلاعات کلیه پرسنل'!K361,'5-اطلاعات کلیه پرسنل'!N361/2000*'5-اطلاعات کلیه پرسنل'!K361),0)</f>
        <v>0</v>
      </c>
      <c r="AG361" s="55">
        <f>IF('5-اطلاعات کلیه پرسنل'!H361=option!$C$11,IF('5-اطلاعات کلیه پرسنل'!L361="دارد",'5-اطلاعات کلیه پرسنل'!M361*'5-اطلاعات کلیه پرسنل'!I361/12*40,'5-اطلاعات کلیه پرسنل'!I361*'5-اطلاعات کلیه پرسنل'!N361/52),0)+IF('5-اطلاعات کلیه پرسنل'!J361=option!$C$11,IF('5-اطلاعات کلیه پرسنل'!L361="دارد",'5-اطلاعات کلیه پرسنل'!M361*'5-اطلاعات کلیه پرسنل'!K361/12*40,'5-اطلاعات کلیه پرسنل'!K361*'5-اطلاعات کلیه پرسنل'!N361/52),0)</f>
        <v>0</v>
      </c>
      <c r="AH361" s="33">
        <f>IF('5-اطلاعات کلیه پرسنل'!P361="دکتری",1,IF('5-اطلاعات کلیه پرسنل'!P361="فوق لیسانس",0.8,IF('5-اطلاعات کلیه پرسنل'!P361="لیسانس",0.6,IF('5-اطلاعات کلیه پرسنل'!P361="فوق دیپلم",0.3,IF('5-اطلاعات کلیه پرسنل'!P361="",0,0.1)))))</f>
        <v>0</v>
      </c>
      <c r="AI361" s="81">
        <f>IF('5-اطلاعات کلیه پرسنل'!L361="دارد",'5-اطلاعات کلیه پرسنل'!M361/12,'5-اطلاعات کلیه پرسنل'!N361/2000)</f>
        <v>0</v>
      </c>
      <c r="AJ361" s="80">
        <f t="shared" si="53"/>
        <v>0</v>
      </c>
    </row>
    <row r="362" spans="29:36" x14ac:dyDescent="0.45">
      <c r="AC362" s="34">
        <f>IF('6-اطلاعات کلیه محصولات - خدمات'!C362="دارد",'6-اطلاعات کلیه محصولات - خدمات'!Q362,0)</f>
        <v>0</v>
      </c>
      <c r="AD362" s="34">
        <f>1403-'5-اطلاعات کلیه پرسنل'!E362:E1359</f>
        <v>1403</v>
      </c>
      <c r="AF362" s="55">
        <f>IF('5-اطلاعات کلیه پرسنل'!H362=option!$C$15,IF('5-اطلاعات کلیه پرسنل'!L362="دارد",'5-اطلاعات کلیه پرسنل'!M362/12*'5-اطلاعات کلیه پرسنل'!I362,'5-اطلاعات کلیه پرسنل'!N362/2000*'5-اطلاعات کلیه پرسنل'!I362),0)+IF('5-اطلاعات کلیه پرسنل'!J362=option!$C$15,IF('5-اطلاعات کلیه پرسنل'!L362="دارد",'5-اطلاعات کلیه پرسنل'!M362/12*'5-اطلاعات کلیه پرسنل'!K362,'5-اطلاعات کلیه پرسنل'!N362/2000*'5-اطلاعات کلیه پرسنل'!K362),0)</f>
        <v>0</v>
      </c>
      <c r="AG362" s="55">
        <f>IF('5-اطلاعات کلیه پرسنل'!H362=option!$C$11,IF('5-اطلاعات کلیه پرسنل'!L362="دارد",'5-اطلاعات کلیه پرسنل'!M362*'5-اطلاعات کلیه پرسنل'!I362/12*40,'5-اطلاعات کلیه پرسنل'!I362*'5-اطلاعات کلیه پرسنل'!N362/52),0)+IF('5-اطلاعات کلیه پرسنل'!J362=option!$C$11,IF('5-اطلاعات کلیه پرسنل'!L362="دارد",'5-اطلاعات کلیه پرسنل'!M362*'5-اطلاعات کلیه پرسنل'!K362/12*40,'5-اطلاعات کلیه پرسنل'!K362*'5-اطلاعات کلیه پرسنل'!N362/52),0)</f>
        <v>0</v>
      </c>
      <c r="AH362" s="33">
        <f>IF('5-اطلاعات کلیه پرسنل'!P362="دکتری",1,IF('5-اطلاعات کلیه پرسنل'!P362="فوق لیسانس",0.8,IF('5-اطلاعات کلیه پرسنل'!P362="لیسانس",0.6,IF('5-اطلاعات کلیه پرسنل'!P362="فوق دیپلم",0.3,IF('5-اطلاعات کلیه پرسنل'!P362="",0,0.1)))))</f>
        <v>0</v>
      </c>
      <c r="AI362" s="81">
        <f>IF('5-اطلاعات کلیه پرسنل'!L362="دارد",'5-اطلاعات کلیه پرسنل'!M362/12,'5-اطلاعات کلیه پرسنل'!N362/2000)</f>
        <v>0</v>
      </c>
      <c r="AJ362" s="80">
        <f t="shared" si="53"/>
        <v>0</v>
      </c>
    </row>
    <row r="363" spans="29:36" x14ac:dyDescent="0.45">
      <c r="AC363" s="34">
        <f>IF('6-اطلاعات کلیه محصولات - خدمات'!C363="دارد",'6-اطلاعات کلیه محصولات - خدمات'!Q363,0)</f>
        <v>0</v>
      </c>
      <c r="AD363" s="34">
        <f>1403-'5-اطلاعات کلیه پرسنل'!E363:E1360</f>
        <v>1403</v>
      </c>
      <c r="AF363" s="55">
        <f>IF('5-اطلاعات کلیه پرسنل'!H363=option!$C$15,IF('5-اطلاعات کلیه پرسنل'!L363="دارد",'5-اطلاعات کلیه پرسنل'!M363/12*'5-اطلاعات کلیه پرسنل'!I363,'5-اطلاعات کلیه پرسنل'!N363/2000*'5-اطلاعات کلیه پرسنل'!I363),0)+IF('5-اطلاعات کلیه پرسنل'!J363=option!$C$15,IF('5-اطلاعات کلیه پرسنل'!L363="دارد",'5-اطلاعات کلیه پرسنل'!M363/12*'5-اطلاعات کلیه پرسنل'!K363,'5-اطلاعات کلیه پرسنل'!N363/2000*'5-اطلاعات کلیه پرسنل'!K363),0)</f>
        <v>0</v>
      </c>
      <c r="AG363" s="55">
        <f>IF('5-اطلاعات کلیه پرسنل'!H363=option!$C$11,IF('5-اطلاعات کلیه پرسنل'!L363="دارد",'5-اطلاعات کلیه پرسنل'!M363*'5-اطلاعات کلیه پرسنل'!I363/12*40,'5-اطلاعات کلیه پرسنل'!I363*'5-اطلاعات کلیه پرسنل'!N363/52),0)+IF('5-اطلاعات کلیه پرسنل'!J363=option!$C$11,IF('5-اطلاعات کلیه پرسنل'!L363="دارد",'5-اطلاعات کلیه پرسنل'!M363*'5-اطلاعات کلیه پرسنل'!K363/12*40,'5-اطلاعات کلیه پرسنل'!K363*'5-اطلاعات کلیه پرسنل'!N363/52),0)</f>
        <v>0</v>
      </c>
      <c r="AH363" s="33">
        <f>IF('5-اطلاعات کلیه پرسنل'!P363="دکتری",1,IF('5-اطلاعات کلیه پرسنل'!P363="فوق لیسانس",0.8,IF('5-اطلاعات کلیه پرسنل'!P363="لیسانس",0.6,IF('5-اطلاعات کلیه پرسنل'!P363="فوق دیپلم",0.3,IF('5-اطلاعات کلیه پرسنل'!P363="",0,0.1)))))</f>
        <v>0</v>
      </c>
      <c r="AI363" s="81">
        <f>IF('5-اطلاعات کلیه پرسنل'!L363="دارد",'5-اطلاعات کلیه پرسنل'!M363/12,'5-اطلاعات کلیه پرسنل'!N363/2000)</f>
        <v>0</v>
      </c>
      <c r="AJ363" s="80">
        <f t="shared" si="53"/>
        <v>0</v>
      </c>
    </row>
    <row r="364" spans="29:36" x14ac:dyDescent="0.45">
      <c r="AC364" s="34">
        <f>IF('6-اطلاعات کلیه محصولات - خدمات'!C364="دارد",'6-اطلاعات کلیه محصولات - خدمات'!Q364,0)</f>
        <v>0</v>
      </c>
      <c r="AD364" s="34">
        <f>1403-'5-اطلاعات کلیه پرسنل'!E364:E1361</f>
        <v>1403</v>
      </c>
      <c r="AF364" s="55">
        <f>IF('5-اطلاعات کلیه پرسنل'!H364=option!$C$15,IF('5-اطلاعات کلیه پرسنل'!L364="دارد",'5-اطلاعات کلیه پرسنل'!M364/12*'5-اطلاعات کلیه پرسنل'!I364,'5-اطلاعات کلیه پرسنل'!N364/2000*'5-اطلاعات کلیه پرسنل'!I364),0)+IF('5-اطلاعات کلیه پرسنل'!J364=option!$C$15,IF('5-اطلاعات کلیه پرسنل'!L364="دارد",'5-اطلاعات کلیه پرسنل'!M364/12*'5-اطلاعات کلیه پرسنل'!K364,'5-اطلاعات کلیه پرسنل'!N364/2000*'5-اطلاعات کلیه پرسنل'!K364),0)</f>
        <v>0</v>
      </c>
      <c r="AG364" s="55">
        <f>IF('5-اطلاعات کلیه پرسنل'!H364=option!$C$11,IF('5-اطلاعات کلیه پرسنل'!L364="دارد",'5-اطلاعات کلیه پرسنل'!M364*'5-اطلاعات کلیه پرسنل'!I364/12*40,'5-اطلاعات کلیه پرسنل'!I364*'5-اطلاعات کلیه پرسنل'!N364/52),0)+IF('5-اطلاعات کلیه پرسنل'!J364=option!$C$11,IF('5-اطلاعات کلیه پرسنل'!L364="دارد",'5-اطلاعات کلیه پرسنل'!M364*'5-اطلاعات کلیه پرسنل'!K364/12*40,'5-اطلاعات کلیه پرسنل'!K364*'5-اطلاعات کلیه پرسنل'!N364/52),0)</f>
        <v>0</v>
      </c>
      <c r="AH364" s="33">
        <f>IF('5-اطلاعات کلیه پرسنل'!P364="دکتری",1,IF('5-اطلاعات کلیه پرسنل'!P364="فوق لیسانس",0.8,IF('5-اطلاعات کلیه پرسنل'!P364="لیسانس",0.6,IF('5-اطلاعات کلیه پرسنل'!P364="فوق دیپلم",0.3,IF('5-اطلاعات کلیه پرسنل'!P364="",0,0.1)))))</f>
        <v>0</v>
      </c>
      <c r="AI364" s="81">
        <f>IF('5-اطلاعات کلیه پرسنل'!L364="دارد",'5-اطلاعات کلیه پرسنل'!M364/12,'5-اطلاعات کلیه پرسنل'!N364/2000)</f>
        <v>0</v>
      </c>
      <c r="AJ364" s="80">
        <f t="shared" si="53"/>
        <v>0</v>
      </c>
    </row>
    <row r="365" spans="29:36" x14ac:dyDescent="0.45">
      <c r="AC365" s="34">
        <f>IF('6-اطلاعات کلیه محصولات - خدمات'!C365="دارد",'6-اطلاعات کلیه محصولات - خدمات'!Q365,0)</f>
        <v>0</v>
      </c>
      <c r="AD365" s="34">
        <f>1403-'5-اطلاعات کلیه پرسنل'!E365:E1362</f>
        <v>1403</v>
      </c>
      <c r="AF365" s="55">
        <f>IF('5-اطلاعات کلیه پرسنل'!H365=option!$C$15,IF('5-اطلاعات کلیه پرسنل'!L365="دارد",'5-اطلاعات کلیه پرسنل'!M365/12*'5-اطلاعات کلیه پرسنل'!I365,'5-اطلاعات کلیه پرسنل'!N365/2000*'5-اطلاعات کلیه پرسنل'!I365),0)+IF('5-اطلاعات کلیه پرسنل'!J365=option!$C$15,IF('5-اطلاعات کلیه پرسنل'!L365="دارد",'5-اطلاعات کلیه پرسنل'!M365/12*'5-اطلاعات کلیه پرسنل'!K365,'5-اطلاعات کلیه پرسنل'!N365/2000*'5-اطلاعات کلیه پرسنل'!K365),0)</f>
        <v>0</v>
      </c>
      <c r="AG365" s="55">
        <f>IF('5-اطلاعات کلیه پرسنل'!H365=option!$C$11,IF('5-اطلاعات کلیه پرسنل'!L365="دارد",'5-اطلاعات کلیه پرسنل'!M365*'5-اطلاعات کلیه پرسنل'!I365/12*40,'5-اطلاعات کلیه پرسنل'!I365*'5-اطلاعات کلیه پرسنل'!N365/52),0)+IF('5-اطلاعات کلیه پرسنل'!J365=option!$C$11,IF('5-اطلاعات کلیه پرسنل'!L365="دارد",'5-اطلاعات کلیه پرسنل'!M365*'5-اطلاعات کلیه پرسنل'!K365/12*40,'5-اطلاعات کلیه پرسنل'!K365*'5-اطلاعات کلیه پرسنل'!N365/52),0)</f>
        <v>0</v>
      </c>
      <c r="AH365" s="33">
        <f>IF('5-اطلاعات کلیه پرسنل'!P365="دکتری",1,IF('5-اطلاعات کلیه پرسنل'!P365="فوق لیسانس",0.8,IF('5-اطلاعات کلیه پرسنل'!P365="لیسانس",0.6,IF('5-اطلاعات کلیه پرسنل'!P365="فوق دیپلم",0.3,IF('5-اطلاعات کلیه پرسنل'!P365="",0,0.1)))))</f>
        <v>0</v>
      </c>
      <c r="AI365" s="81">
        <f>IF('5-اطلاعات کلیه پرسنل'!L365="دارد",'5-اطلاعات کلیه پرسنل'!M365/12,'5-اطلاعات کلیه پرسنل'!N365/2000)</f>
        <v>0</v>
      </c>
      <c r="AJ365" s="80">
        <f t="shared" si="53"/>
        <v>0</v>
      </c>
    </row>
    <row r="366" spans="29:36" x14ac:dyDescent="0.45">
      <c r="AC366" s="34">
        <f>IF('6-اطلاعات کلیه محصولات - خدمات'!C366="دارد",'6-اطلاعات کلیه محصولات - خدمات'!Q366,0)</f>
        <v>0</v>
      </c>
      <c r="AD366" s="34">
        <f>1403-'5-اطلاعات کلیه پرسنل'!E366:E1363</f>
        <v>1403</v>
      </c>
      <c r="AF366" s="55">
        <f>IF('5-اطلاعات کلیه پرسنل'!H366=option!$C$15,IF('5-اطلاعات کلیه پرسنل'!L366="دارد",'5-اطلاعات کلیه پرسنل'!M366/12*'5-اطلاعات کلیه پرسنل'!I366,'5-اطلاعات کلیه پرسنل'!N366/2000*'5-اطلاعات کلیه پرسنل'!I366),0)+IF('5-اطلاعات کلیه پرسنل'!J366=option!$C$15,IF('5-اطلاعات کلیه پرسنل'!L366="دارد",'5-اطلاعات کلیه پرسنل'!M366/12*'5-اطلاعات کلیه پرسنل'!K366,'5-اطلاعات کلیه پرسنل'!N366/2000*'5-اطلاعات کلیه پرسنل'!K366),0)</f>
        <v>0</v>
      </c>
      <c r="AG366" s="55">
        <f>IF('5-اطلاعات کلیه پرسنل'!H366=option!$C$11,IF('5-اطلاعات کلیه پرسنل'!L366="دارد",'5-اطلاعات کلیه پرسنل'!M366*'5-اطلاعات کلیه پرسنل'!I366/12*40,'5-اطلاعات کلیه پرسنل'!I366*'5-اطلاعات کلیه پرسنل'!N366/52),0)+IF('5-اطلاعات کلیه پرسنل'!J366=option!$C$11,IF('5-اطلاعات کلیه پرسنل'!L366="دارد",'5-اطلاعات کلیه پرسنل'!M366*'5-اطلاعات کلیه پرسنل'!K366/12*40,'5-اطلاعات کلیه پرسنل'!K366*'5-اطلاعات کلیه پرسنل'!N366/52),0)</f>
        <v>0</v>
      </c>
      <c r="AH366" s="33">
        <f>IF('5-اطلاعات کلیه پرسنل'!P366="دکتری",1,IF('5-اطلاعات کلیه پرسنل'!P366="فوق لیسانس",0.8,IF('5-اطلاعات کلیه پرسنل'!P366="لیسانس",0.6,IF('5-اطلاعات کلیه پرسنل'!P366="فوق دیپلم",0.3,IF('5-اطلاعات کلیه پرسنل'!P366="",0,0.1)))))</f>
        <v>0</v>
      </c>
      <c r="AI366" s="81">
        <f>IF('5-اطلاعات کلیه پرسنل'!L366="دارد",'5-اطلاعات کلیه پرسنل'!M366/12,'5-اطلاعات کلیه پرسنل'!N366/2000)</f>
        <v>0</v>
      </c>
      <c r="AJ366" s="80">
        <f t="shared" si="53"/>
        <v>0</v>
      </c>
    </row>
    <row r="367" spans="29:36" x14ac:dyDescent="0.45">
      <c r="AC367" s="34">
        <f>IF('6-اطلاعات کلیه محصولات - خدمات'!C367="دارد",'6-اطلاعات کلیه محصولات - خدمات'!Q367,0)</f>
        <v>0</v>
      </c>
      <c r="AD367" s="34">
        <f>1403-'5-اطلاعات کلیه پرسنل'!E367:E1364</f>
        <v>1403</v>
      </c>
      <c r="AF367" s="55">
        <f>IF('5-اطلاعات کلیه پرسنل'!H367=option!$C$15,IF('5-اطلاعات کلیه پرسنل'!L367="دارد",'5-اطلاعات کلیه پرسنل'!M367/12*'5-اطلاعات کلیه پرسنل'!I367,'5-اطلاعات کلیه پرسنل'!N367/2000*'5-اطلاعات کلیه پرسنل'!I367),0)+IF('5-اطلاعات کلیه پرسنل'!J367=option!$C$15,IF('5-اطلاعات کلیه پرسنل'!L367="دارد",'5-اطلاعات کلیه پرسنل'!M367/12*'5-اطلاعات کلیه پرسنل'!K367,'5-اطلاعات کلیه پرسنل'!N367/2000*'5-اطلاعات کلیه پرسنل'!K367),0)</f>
        <v>0</v>
      </c>
      <c r="AG367" s="55">
        <f>IF('5-اطلاعات کلیه پرسنل'!H367=option!$C$11,IF('5-اطلاعات کلیه پرسنل'!L367="دارد",'5-اطلاعات کلیه پرسنل'!M367*'5-اطلاعات کلیه پرسنل'!I367/12*40,'5-اطلاعات کلیه پرسنل'!I367*'5-اطلاعات کلیه پرسنل'!N367/52),0)+IF('5-اطلاعات کلیه پرسنل'!J367=option!$C$11,IF('5-اطلاعات کلیه پرسنل'!L367="دارد",'5-اطلاعات کلیه پرسنل'!M367*'5-اطلاعات کلیه پرسنل'!K367/12*40,'5-اطلاعات کلیه پرسنل'!K367*'5-اطلاعات کلیه پرسنل'!N367/52),0)</f>
        <v>0</v>
      </c>
      <c r="AH367" s="33">
        <f>IF('5-اطلاعات کلیه پرسنل'!P367="دکتری",1,IF('5-اطلاعات کلیه پرسنل'!P367="فوق لیسانس",0.8,IF('5-اطلاعات کلیه پرسنل'!P367="لیسانس",0.6,IF('5-اطلاعات کلیه پرسنل'!P367="فوق دیپلم",0.3,IF('5-اطلاعات کلیه پرسنل'!P367="",0,0.1)))))</f>
        <v>0</v>
      </c>
      <c r="AI367" s="81">
        <f>IF('5-اطلاعات کلیه پرسنل'!L367="دارد",'5-اطلاعات کلیه پرسنل'!M367/12,'5-اطلاعات کلیه پرسنل'!N367/2000)</f>
        <v>0</v>
      </c>
      <c r="AJ367" s="80">
        <f t="shared" si="53"/>
        <v>0</v>
      </c>
    </row>
    <row r="368" spans="29:36" x14ac:dyDescent="0.45">
      <c r="AC368" s="34">
        <f>IF('6-اطلاعات کلیه محصولات - خدمات'!C368="دارد",'6-اطلاعات کلیه محصولات - خدمات'!Q368,0)</f>
        <v>0</v>
      </c>
      <c r="AD368" s="34">
        <f>1403-'5-اطلاعات کلیه پرسنل'!E368:E1365</f>
        <v>1403</v>
      </c>
      <c r="AF368" s="55">
        <f>IF('5-اطلاعات کلیه پرسنل'!H368=option!$C$15,IF('5-اطلاعات کلیه پرسنل'!L368="دارد",'5-اطلاعات کلیه پرسنل'!M368/12*'5-اطلاعات کلیه پرسنل'!I368,'5-اطلاعات کلیه پرسنل'!N368/2000*'5-اطلاعات کلیه پرسنل'!I368),0)+IF('5-اطلاعات کلیه پرسنل'!J368=option!$C$15,IF('5-اطلاعات کلیه پرسنل'!L368="دارد",'5-اطلاعات کلیه پرسنل'!M368/12*'5-اطلاعات کلیه پرسنل'!K368,'5-اطلاعات کلیه پرسنل'!N368/2000*'5-اطلاعات کلیه پرسنل'!K368),0)</f>
        <v>0</v>
      </c>
      <c r="AG368" s="55">
        <f>IF('5-اطلاعات کلیه پرسنل'!H368=option!$C$11,IF('5-اطلاعات کلیه پرسنل'!L368="دارد",'5-اطلاعات کلیه پرسنل'!M368*'5-اطلاعات کلیه پرسنل'!I368/12*40,'5-اطلاعات کلیه پرسنل'!I368*'5-اطلاعات کلیه پرسنل'!N368/52),0)+IF('5-اطلاعات کلیه پرسنل'!J368=option!$C$11,IF('5-اطلاعات کلیه پرسنل'!L368="دارد",'5-اطلاعات کلیه پرسنل'!M368*'5-اطلاعات کلیه پرسنل'!K368/12*40,'5-اطلاعات کلیه پرسنل'!K368*'5-اطلاعات کلیه پرسنل'!N368/52),0)</f>
        <v>0</v>
      </c>
      <c r="AH368" s="33">
        <f>IF('5-اطلاعات کلیه پرسنل'!P368="دکتری",1,IF('5-اطلاعات کلیه پرسنل'!P368="فوق لیسانس",0.8,IF('5-اطلاعات کلیه پرسنل'!P368="لیسانس",0.6,IF('5-اطلاعات کلیه پرسنل'!P368="فوق دیپلم",0.3,IF('5-اطلاعات کلیه پرسنل'!P368="",0,0.1)))))</f>
        <v>0</v>
      </c>
      <c r="AI368" s="81">
        <f>IF('5-اطلاعات کلیه پرسنل'!L368="دارد",'5-اطلاعات کلیه پرسنل'!M368/12,'5-اطلاعات کلیه پرسنل'!N368/2000)</f>
        <v>0</v>
      </c>
      <c r="AJ368" s="80">
        <f t="shared" si="53"/>
        <v>0</v>
      </c>
    </row>
    <row r="369" spans="29:36" x14ac:dyDescent="0.45">
      <c r="AC369" s="34">
        <f>IF('6-اطلاعات کلیه محصولات - خدمات'!C369="دارد",'6-اطلاعات کلیه محصولات - خدمات'!Q369,0)</f>
        <v>0</v>
      </c>
      <c r="AD369" s="34">
        <f>1403-'5-اطلاعات کلیه پرسنل'!E369:E1366</f>
        <v>1403</v>
      </c>
      <c r="AF369" s="55">
        <f>IF('5-اطلاعات کلیه پرسنل'!H369=option!$C$15,IF('5-اطلاعات کلیه پرسنل'!L369="دارد",'5-اطلاعات کلیه پرسنل'!M369/12*'5-اطلاعات کلیه پرسنل'!I369,'5-اطلاعات کلیه پرسنل'!N369/2000*'5-اطلاعات کلیه پرسنل'!I369),0)+IF('5-اطلاعات کلیه پرسنل'!J369=option!$C$15,IF('5-اطلاعات کلیه پرسنل'!L369="دارد",'5-اطلاعات کلیه پرسنل'!M369/12*'5-اطلاعات کلیه پرسنل'!K369,'5-اطلاعات کلیه پرسنل'!N369/2000*'5-اطلاعات کلیه پرسنل'!K369),0)</f>
        <v>0</v>
      </c>
      <c r="AG369" s="55">
        <f>IF('5-اطلاعات کلیه پرسنل'!H369=option!$C$11,IF('5-اطلاعات کلیه پرسنل'!L369="دارد",'5-اطلاعات کلیه پرسنل'!M369*'5-اطلاعات کلیه پرسنل'!I369/12*40,'5-اطلاعات کلیه پرسنل'!I369*'5-اطلاعات کلیه پرسنل'!N369/52),0)+IF('5-اطلاعات کلیه پرسنل'!J369=option!$C$11,IF('5-اطلاعات کلیه پرسنل'!L369="دارد",'5-اطلاعات کلیه پرسنل'!M369*'5-اطلاعات کلیه پرسنل'!K369/12*40,'5-اطلاعات کلیه پرسنل'!K369*'5-اطلاعات کلیه پرسنل'!N369/52),0)</f>
        <v>0</v>
      </c>
      <c r="AH369" s="33">
        <f>IF('5-اطلاعات کلیه پرسنل'!P369="دکتری",1,IF('5-اطلاعات کلیه پرسنل'!P369="فوق لیسانس",0.8,IF('5-اطلاعات کلیه پرسنل'!P369="لیسانس",0.6,IF('5-اطلاعات کلیه پرسنل'!P369="فوق دیپلم",0.3,IF('5-اطلاعات کلیه پرسنل'!P369="",0,0.1)))))</f>
        <v>0</v>
      </c>
      <c r="AI369" s="81">
        <f>IF('5-اطلاعات کلیه پرسنل'!L369="دارد",'5-اطلاعات کلیه پرسنل'!M369/12,'5-اطلاعات کلیه پرسنل'!N369/2000)</f>
        <v>0</v>
      </c>
      <c r="AJ369" s="80">
        <f t="shared" si="53"/>
        <v>0</v>
      </c>
    </row>
    <row r="370" spans="29:36" x14ac:dyDescent="0.45">
      <c r="AC370" s="34">
        <f>IF('6-اطلاعات کلیه محصولات - خدمات'!C370="دارد",'6-اطلاعات کلیه محصولات - خدمات'!Q370,0)</f>
        <v>0</v>
      </c>
      <c r="AD370" s="34">
        <f>1403-'5-اطلاعات کلیه پرسنل'!E370:E1367</f>
        <v>1403</v>
      </c>
      <c r="AF370" s="55">
        <f>IF('5-اطلاعات کلیه پرسنل'!H370=option!$C$15,IF('5-اطلاعات کلیه پرسنل'!L370="دارد",'5-اطلاعات کلیه پرسنل'!M370/12*'5-اطلاعات کلیه پرسنل'!I370,'5-اطلاعات کلیه پرسنل'!N370/2000*'5-اطلاعات کلیه پرسنل'!I370),0)+IF('5-اطلاعات کلیه پرسنل'!J370=option!$C$15,IF('5-اطلاعات کلیه پرسنل'!L370="دارد",'5-اطلاعات کلیه پرسنل'!M370/12*'5-اطلاعات کلیه پرسنل'!K370,'5-اطلاعات کلیه پرسنل'!N370/2000*'5-اطلاعات کلیه پرسنل'!K370),0)</f>
        <v>0</v>
      </c>
      <c r="AG370" s="55">
        <f>IF('5-اطلاعات کلیه پرسنل'!H370=option!$C$11,IF('5-اطلاعات کلیه پرسنل'!L370="دارد",'5-اطلاعات کلیه پرسنل'!M370*'5-اطلاعات کلیه پرسنل'!I370/12*40,'5-اطلاعات کلیه پرسنل'!I370*'5-اطلاعات کلیه پرسنل'!N370/52),0)+IF('5-اطلاعات کلیه پرسنل'!J370=option!$C$11,IF('5-اطلاعات کلیه پرسنل'!L370="دارد",'5-اطلاعات کلیه پرسنل'!M370*'5-اطلاعات کلیه پرسنل'!K370/12*40,'5-اطلاعات کلیه پرسنل'!K370*'5-اطلاعات کلیه پرسنل'!N370/52),0)</f>
        <v>0</v>
      </c>
      <c r="AH370" s="33">
        <f>IF('5-اطلاعات کلیه پرسنل'!P370="دکتری",1,IF('5-اطلاعات کلیه پرسنل'!P370="فوق لیسانس",0.8,IF('5-اطلاعات کلیه پرسنل'!P370="لیسانس",0.6,IF('5-اطلاعات کلیه پرسنل'!P370="فوق دیپلم",0.3,IF('5-اطلاعات کلیه پرسنل'!P370="",0,0.1)))))</f>
        <v>0</v>
      </c>
      <c r="AI370" s="81">
        <f>IF('5-اطلاعات کلیه پرسنل'!L370="دارد",'5-اطلاعات کلیه پرسنل'!M370/12,'5-اطلاعات کلیه پرسنل'!N370/2000)</f>
        <v>0</v>
      </c>
      <c r="AJ370" s="80">
        <f t="shared" si="53"/>
        <v>0</v>
      </c>
    </row>
    <row r="371" spans="29:36" x14ac:dyDescent="0.45">
      <c r="AC371" s="34">
        <f>IF('6-اطلاعات کلیه محصولات - خدمات'!C371="دارد",'6-اطلاعات کلیه محصولات - خدمات'!Q371,0)</f>
        <v>0</v>
      </c>
      <c r="AD371" s="34">
        <f>1403-'5-اطلاعات کلیه پرسنل'!E371:E1368</f>
        <v>1403</v>
      </c>
      <c r="AF371" s="55">
        <f>IF('5-اطلاعات کلیه پرسنل'!H371=option!$C$15,IF('5-اطلاعات کلیه پرسنل'!L371="دارد",'5-اطلاعات کلیه پرسنل'!M371/12*'5-اطلاعات کلیه پرسنل'!I371,'5-اطلاعات کلیه پرسنل'!N371/2000*'5-اطلاعات کلیه پرسنل'!I371),0)+IF('5-اطلاعات کلیه پرسنل'!J371=option!$C$15,IF('5-اطلاعات کلیه پرسنل'!L371="دارد",'5-اطلاعات کلیه پرسنل'!M371/12*'5-اطلاعات کلیه پرسنل'!K371,'5-اطلاعات کلیه پرسنل'!N371/2000*'5-اطلاعات کلیه پرسنل'!K371),0)</f>
        <v>0</v>
      </c>
      <c r="AG371" s="55">
        <f>IF('5-اطلاعات کلیه پرسنل'!H371=option!$C$11,IF('5-اطلاعات کلیه پرسنل'!L371="دارد",'5-اطلاعات کلیه پرسنل'!M371*'5-اطلاعات کلیه پرسنل'!I371/12*40,'5-اطلاعات کلیه پرسنل'!I371*'5-اطلاعات کلیه پرسنل'!N371/52),0)+IF('5-اطلاعات کلیه پرسنل'!J371=option!$C$11,IF('5-اطلاعات کلیه پرسنل'!L371="دارد",'5-اطلاعات کلیه پرسنل'!M371*'5-اطلاعات کلیه پرسنل'!K371/12*40,'5-اطلاعات کلیه پرسنل'!K371*'5-اطلاعات کلیه پرسنل'!N371/52),0)</f>
        <v>0</v>
      </c>
      <c r="AH371" s="33">
        <f>IF('5-اطلاعات کلیه پرسنل'!P371="دکتری",1,IF('5-اطلاعات کلیه پرسنل'!P371="فوق لیسانس",0.8,IF('5-اطلاعات کلیه پرسنل'!P371="لیسانس",0.6,IF('5-اطلاعات کلیه پرسنل'!P371="فوق دیپلم",0.3,IF('5-اطلاعات کلیه پرسنل'!P371="",0,0.1)))))</f>
        <v>0</v>
      </c>
      <c r="AI371" s="81">
        <f>IF('5-اطلاعات کلیه پرسنل'!L371="دارد",'5-اطلاعات کلیه پرسنل'!M371/12,'5-اطلاعات کلیه پرسنل'!N371/2000)</f>
        <v>0</v>
      </c>
      <c r="AJ371" s="80">
        <f t="shared" si="53"/>
        <v>0</v>
      </c>
    </row>
    <row r="372" spans="29:36" x14ac:dyDescent="0.45">
      <c r="AC372" s="34">
        <f>IF('6-اطلاعات کلیه محصولات - خدمات'!C372="دارد",'6-اطلاعات کلیه محصولات - خدمات'!Q372,0)</f>
        <v>0</v>
      </c>
      <c r="AD372" s="34">
        <f>1403-'5-اطلاعات کلیه پرسنل'!E372:E1369</f>
        <v>1403</v>
      </c>
      <c r="AF372" s="55">
        <f>IF('5-اطلاعات کلیه پرسنل'!H372=option!$C$15,IF('5-اطلاعات کلیه پرسنل'!L372="دارد",'5-اطلاعات کلیه پرسنل'!M372/12*'5-اطلاعات کلیه پرسنل'!I372,'5-اطلاعات کلیه پرسنل'!N372/2000*'5-اطلاعات کلیه پرسنل'!I372),0)+IF('5-اطلاعات کلیه پرسنل'!J372=option!$C$15,IF('5-اطلاعات کلیه پرسنل'!L372="دارد",'5-اطلاعات کلیه پرسنل'!M372/12*'5-اطلاعات کلیه پرسنل'!K372,'5-اطلاعات کلیه پرسنل'!N372/2000*'5-اطلاعات کلیه پرسنل'!K372),0)</f>
        <v>0</v>
      </c>
      <c r="AG372" s="55">
        <f>IF('5-اطلاعات کلیه پرسنل'!H372=option!$C$11,IF('5-اطلاعات کلیه پرسنل'!L372="دارد",'5-اطلاعات کلیه پرسنل'!M372*'5-اطلاعات کلیه پرسنل'!I372/12*40,'5-اطلاعات کلیه پرسنل'!I372*'5-اطلاعات کلیه پرسنل'!N372/52),0)+IF('5-اطلاعات کلیه پرسنل'!J372=option!$C$11,IF('5-اطلاعات کلیه پرسنل'!L372="دارد",'5-اطلاعات کلیه پرسنل'!M372*'5-اطلاعات کلیه پرسنل'!K372/12*40,'5-اطلاعات کلیه پرسنل'!K372*'5-اطلاعات کلیه پرسنل'!N372/52),0)</f>
        <v>0</v>
      </c>
      <c r="AH372" s="33">
        <f>IF('5-اطلاعات کلیه پرسنل'!P372="دکتری",1,IF('5-اطلاعات کلیه پرسنل'!P372="فوق لیسانس",0.8,IF('5-اطلاعات کلیه پرسنل'!P372="لیسانس",0.6,IF('5-اطلاعات کلیه پرسنل'!P372="فوق دیپلم",0.3,IF('5-اطلاعات کلیه پرسنل'!P372="",0,0.1)))))</f>
        <v>0</v>
      </c>
      <c r="AI372" s="81">
        <f>IF('5-اطلاعات کلیه پرسنل'!L372="دارد",'5-اطلاعات کلیه پرسنل'!M372/12,'5-اطلاعات کلیه پرسنل'!N372/2000)</f>
        <v>0</v>
      </c>
      <c r="AJ372" s="80">
        <f t="shared" si="53"/>
        <v>0</v>
      </c>
    </row>
    <row r="373" spans="29:36" x14ac:dyDescent="0.45">
      <c r="AC373" s="34">
        <f>IF('6-اطلاعات کلیه محصولات - خدمات'!C373="دارد",'6-اطلاعات کلیه محصولات - خدمات'!Q373,0)</f>
        <v>0</v>
      </c>
      <c r="AD373" s="34">
        <f>1403-'5-اطلاعات کلیه پرسنل'!E373:E1370</f>
        <v>1403</v>
      </c>
      <c r="AF373" s="55">
        <f>IF('5-اطلاعات کلیه پرسنل'!H373=option!$C$15,IF('5-اطلاعات کلیه پرسنل'!L373="دارد",'5-اطلاعات کلیه پرسنل'!M373/12*'5-اطلاعات کلیه پرسنل'!I373,'5-اطلاعات کلیه پرسنل'!N373/2000*'5-اطلاعات کلیه پرسنل'!I373),0)+IF('5-اطلاعات کلیه پرسنل'!J373=option!$C$15,IF('5-اطلاعات کلیه پرسنل'!L373="دارد",'5-اطلاعات کلیه پرسنل'!M373/12*'5-اطلاعات کلیه پرسنل'!K373,'5-اطلاعات کلیه پرسنل'!N373/2000*'5-اطلاعات کلیه پرسنل'!K373),0)</f>
        <v>0</v>
      </c>
      <c r="AG373" s="55">
        <f>IF('5-اطلاعات کلیه پرسنل'!H373=option!$C$11,IF('5-اطلاعات کلیه پرسنل'!L373="دارد",'5-اطلاعات کلیه پرسنل'!M373*'5-اطلاعات کلیه پرسنل'!I373/12*40,'5-اطلاعات کلیه پرسنل'!I373*'5-اطلاعات کلیه پرسنل'!N373/52),0)+IF('5-اطلاعات کلیه پرسنل'!J373=option!$C$11,IF('5-اطلاعات کلیه پرسنل'!L373="دارد",'5-اطلاعات کلیه پرسنل'!M373*'5-اطلاعات کلیه پرسنل'!K373/12*40,'5-اطلاعات کلیه پرسنل'!K373*'5-اطلاعات کلیه پرسنل'!N373/52),0)</f>
        <v>0</v>
      </c>
      <c r="AH373" s="33">
        <f>IF('5-اطلاعات کلیه پرسنل'!P373="دکتری",1,IF('5-اطلاعات کلیه پرسنل'!P373="فوق لیسانس",0.8,IF('5-اطلاعات کلیه پرسنل'!P373="لیسانس",0.6,IF('5-اطلاعات کلیه پرسنل'!P373="فوق دیپلم",0.3,IF('5-اطلاعات کلیه پرسنل'!P373="",0,0.1)))))</f>
        <v>0</v>
      </c>
      <c r="AI373" s="81">
        <f>IF('5-اطلاعات کلیه پرسنل'!L373="دارد",'5-اطلاعات کلیه پرسنل'!M373/12,'5-اطلاعات کلیه پرسنل'!N373/2000)</f>
        <v>0</v>
      </c>
      <c r="AJ373" s="80">
        <f t="shared" si="53"/>
        <v>0</v>
      </c>
    </row>
    <row r="374" spans="29:36" x14ac:dyDescent="0.45">
      <c r="AC374" s="34">
        <f>IF('6-اطلاعات کلیه محصولات - خدمات'!C374="دارد",'6-اطلاعات کلیه محصولات - خدمات'!Q374,0)</f>
        <v>0</v>
      </c>
      <c r="AD374" s="34">
        <f>1403-'5-اطلاعات کلیه پرسنل'!E374:E1371</f>
        <v>1403</v>
      </c>
      <c r="AF374" s="55">
        <f>IF('5-اطلاعات کلیه پرسنل'!H374=option!$C$15,IF('5-اطلاعات کلیه پرسنل'!L374="دارد",'5-اطلاعات کلیه پرسنل'!M374/12*'5-اطلاعات کلیه پرسنل'!I374,'5-اطلاعات کلیه پرسنل'!N374/2000*'5-اطلاعات کلیه پرسنل'!I374),0)+IF('5-اطلاعات کلیه پرسنل'!J374=option!$C$15,IF('5-اطلاعات کلیه پرسنل'!L374="دارد",'5-اطلاعات کلیه پرسنل'!M374/12*'5-اطلاعات کلیه پرسنل'!K374,'5-اطلاعات کلیه پرسنل'!N374/2000*'5-اطلاعات کلیه پرسنل'!K374),0)</f>
        <v>0</v>
      </c>
      <c r="AG374" s="55">
        <f>IF('5-اطلاعات کلیه پرسنل'!H374=option!$C$11,IF('5-اطلاعات کلیه پرسنل'!L374="دارد",'5-اطلاعات کلیه پرسنل'!M374*'5-اطلاعات کلیه پرسنل'!I374/12*40,'5-اطلاعات کلیه پرسنل'!I374*'5-اطلاعات کلیه پرسنل'!N374/52),0)+IF('5-اطلاعات کلیه پرسنل'!J374=option!$C$11,IF('5-اطلاعات کلیه پرسنل'!L374="دارد",'5-اطلاعات کلیه پرسنل'!M374*'5-اطلاعات کلیه پرسنل'!K374/12*40,'5-اطلاعات کلیه پرسنل'!K374*'5-اطلاعات کلیه پرسنل'!N374/52),0)</f>
        <v>0</v>
      </c>
      <c r="AH374" s="33">
        <f>IF('5-اطلاعات کلیه پرسنل'!P374="دکتری",1,IF('5-اطلاعات کلیه پرسنل'!P374="فوق لیسانس",0.8,IF('5-اطلاعات کلیه پرسنل'!P374="لیسانس",0.6,IF('5-اطلاعات کلیه پرسنل'!P374="فوق دیپلم",0.3,IF('5-اطلاعات کلیه پرسنل'!P374="",0,0.1)))))</f>
        <v>0</v>
      </c>
      <c r="AI374" s="81">
        <f>IF('5-اطلاعات کلیه پرسنل'!L374="دارد",'5-اطلاعات کلیه پرسنل'!M374/12,'5-اطلاعات کلیه پرسنل'!N374/2000)</f>
        <v>0</v>
      </c>
      <c r="AJ374" s="80">
        <f t="shared" si="53"/>
        <v>0</v>
      </c>
    </row>
    <row r="375" spans="29:36" x14ac:dyDescent="0.45">
      <c r="AC375" s="34">
        <f>IF('6-اطلاعات کلیه محصولات - خدمات'!C375="دارد",'6-اطلاعات کلیه محصولات - خدمات'!Q375,0)</f>
        <v>0</v>
      </c>
      <c r="AD375" s="34">
        <f>1403-'5-اطلاعات کلیه پرسنل'!E375:E1372</f>
        <v>1403</v>
      </c>
      <c r="AF375" s="55">
        <f>IF('5-اطلاعات کلیه پرسنل'!H375=option!$C$15,IF('5-اطلاعات کلیه پرسنل'!L375="دارد",'5-اطلاعات کلیه پرسنل'!M375/12*'5-اطلاعات کلیه پرسنل'!I375,'5-اطلاعات کلیه پرسنل'!N375/2000*'5-اطلاعات کلیه پرسنل'!I375),0)+IF('5-اطلاعات کلیه پرسنل'!J375=option!$C$15,IF('5-اطلاعات کلیه پرسنل'!L375="دارد",'5-اطلاعات کلیه پرسنل'!M375/12*'5-اطلاعات کلیه پرسنل'!K375,'5-اطلاعات کلیه پرسنل'!N375/2000*'5-اطلاعات کلیه پرسنل'!K375),0)</f>
        <v>0</v>
      </c>
      <c r="AG375" s="55">
        <f>IF('5-اطلاعات کلیه پرسنل'!H375=option!$C$11,IF('5-اطلاعات کلیه پرسنل'!L375="دارد",'5-اطلاعات کلیه پرسنل'!M375*'5-اطلاعات کلیه پرسنل'!I375/12*40,'5-اطلاعات کلیه پرسنل'!I375*'5-اطلاعات کلیه پرسنل'!N375/52),0)+IF('5-اطلاعات کلیه پرسنل'!J375=option!$C$11,IF('5-اطلاعات کلیه پرسنل'!L375="دارد",'5-اطلاعات کلیه پرسنل'!M375*'5-اطلاعات کلیه پرسنل'!K375/12*40,'5-اطلاعات کلیه پرسنل'!K375*'5-اطلاعات کلیه پرسنل'!N375/52),0)</f>
        <v>0</v>
      </c>
      <c r="AH375" s="33">
        <f>IF('5-اطلاعات کلیه پرسنل'!P375="دکتری",1,IF('5-اطلاعات کلیه پرسنل'!P375="فوق لیسانس",0.8,IF('5-اطلاعات کلیه پرسنل'!P375="لیسانس",0.6,IF('5-اطلاعات کلیه پرسنل'!P375="فوق دیپلم",0.3,IF('5-اطلاعات کلیه پرسنل'!P375="",0,0.1)))))</f>
        <v>0</v>
      </c>
      <c r="AI375" s="81">
        <f>IF('5-اطلاعات کلیه پرسنل'!L375="دارد",'5-اطلاعات کلیه پرسنل'!M375/12,'5-اطلاعات کلیه پرسنل'!N375/2000)</f>
        <v>0</v>
      </c>
      <c r="AJ375" s="80">
        <f t="shared" si="53"/>
        <v>0</v>
      </c>
    </row>
    <row r="376" spans="29:36" x14ac:dyDescent="0.45">
      <c r="AC376" s="34">
        <f>IF('6-اطلاعات کلیه محصولات - خدمات'!C376="دارد",'6-اطلاعات کلیه محصولات - خدمات'!Q376,0)</f>
        <v>0</v>
      </c>
      <c r="AD376" s="34">
        <f>1403-'5-اطلاعات کلیه پرسنل'!E376:E1373</f>
        <v>1403</v>
      </c>
      <c r="AF376" s="55">
        <f>IF('5-اطلاعات کلیه پرسنل'!H376=option!$C$15,IF('5-اطلاعات کلیه پرسنل'!L376="دارد",'5-اطلاعات کلیه پرسنل'!M376/12*'5-اطلاعات کلیه پرسنل'!I376,'5-اطلاعات کلیه پرسنل'!N376/2000*'5-اطلاعات کلیه پرسنل'!I376),0)+IF('5-اطلاعات کلیه پرسنل'!J376=option!$C$15,IF('5-اطلاعات کلیه پرسنل'!L376="دارد",'5-اطلاعات کلیه پرسنل'!M376/12*'5-اطلاعات کلیه پرسنل'!K376,'5-اطلاعات کلیه پرسنل'!N376/2000*'5-اطلاعات کلیه پرسنل'!K376),0)</f>
        <v>0</v>
      </c>
      <c r="AG376" s="55">
        <f>IF('5-اطلاعات کلیه پرسنل'!H376=option!$C$11,IF('5-اطلاعات کلیه پرسنل'!L376="دارد",'5-اطلاعات کلیه پرسنل'!M376*'5-اطلاعات کلیه پرسنل'!I376/12*40,'5-اطلاعات کلیه پرسنل'!I376*'5-اطلاعات کلیه پرسنل'!N376/52),0)+IF('5-اطلاعات کلیه پرسنل'!J376=option!$C$11,IF('5-اطلاعات کلیه پرسنل'!L376="دارد",'5-اطلاعات کلیه پرسنل'!M376*'5-اطلاعات کلیه پرسنل'!K376/12*40,'5-اطلاعات کلیه پرسنل'!K376*'5-اطلاعات کلیه پرسنل'!N376/52),0)</f>
        <v>0</v>
      </c>
      <c r="AH376" s="33">
        <f>IF('5-اطلاعات کلیه پرسنل'!P376="دکتری",1,IF('5-اطلاعات کلیه پرسنل'!P376="فوق لیسانس",0.8,IF('5-اطلاعات کلیه پرسنل'!P376="لیسانس",0.6,IF('5-اطلاعات کلیه پرسنل'!P376="فوق دیپلم",0.3,IF('5-اطلاعات کلیه پرسنل'!P376="",0,0.1)))))</f>
        <v>0</v>
      </c>
      <c r="AI376" s="81">
        <f>IF('5-اطلاعات کلیه پرسنل'!L376="دارد",'5-اطلاعات کلیه پرسنل'!M376/12,'5-اطلاعات کلیه پرسنل'!N376/2000)</f>
        <v>0</v>
      </c>
      <c r="AJ376" s="80">
        <f t="shared" si="53"/>
        <v>0</v>
      </c>
    </row>
    <row r="377" spans="29:36" x14ac:dyDescent="0.45">
      <c r="AC377" s="34">
        <f>IF('6-اطلاعات کلیه محصولات - خدمات'!C377="دارد",'6-اطلاعات کلیه محصولات - خدمات'!Q377,0)</f>
        <v>0</v>
      </c>
      <c r="AD377" s="34">
        <f>1403-'5-اطلاعات کلیه پرسنل'!E377:E1374</f>
        <v>1403</v>
      </c>
      <c r="AF377" s="55">
        <f>IF('5-اطلاعات کلیه پرسنل'!H377=option!$C$15,IF('5-اطلاعات کلیه پرسنل'!L377="دارد",'5-اطلاعات کلیه پرسنل'!M377/12*'5-اطلاعات کلیه پرسنل'!I377,'5-اطلاعات کلیه پرسنل'!N377/2000*'5-اطلاعات کلیه پرسنل'!I377),0)+IF('5-اطلاعات کلیه پرسنل'!J377=option!$C$15,IF('5-اطلاعات کلیه پرسنل'!L377="دارد",'5-اطلاعات کلیه پرسنل'!M377/12*'5-اطلاعات کلیه پرسنل'!K377,'5-اطلاعات کلیه پرسنل'!N377/2000*'5-اطلاعات کلیه پرسنل'!K377),0)</f>
        <v>0</v>
      </c>
      <c r="AG377" s="55">
        <f>IF('5-اطلاعات کلیه پرسنل'!H377=option!$C$11,IF('5-اطلاعات کلیه پرسنل'!L377="دارد",'5-اطلاعات کلیه پرسنل'!M377*'5-اطلاعات کلیه پرسنل'!I377/12*40,'5-اطلاعات کلیه پرسنل'!I377*'5-اطلاعات کلیه پرسنل'!N377/52),0)+IF('5-اطلاعات کلیه پرسنل'!J377=option!$C$11,IF('5-اطلاعات کلیه پرسنل'!L377="دارد",'5-اطلاعات کلیه پرسنل'!M377*'5-اطلاعات کلیه پرسنل'!K377/12*40,'5-اطلاعات کلیه پرسنل'!K377*'5-اطلاعات کلیه پرسنل'!N377/52),0)</f>
        <v>0</v>
      </c>
      <c r="AH377" s="33">
        <f>IF('5-اطلاعات کلیه پرسنل'!P377="دکتری",1,IF('5-اطلاعات کلیه پرسنل'!P377="فوق لیسانس",0.8,IF('5-اطلاعات کلیه پرسنل'!P377="لیسانس",0.6,IF('5-اطلاعات کلیه پرسنل'!P377="فوق دیپلم",0.3,IF('5-اطلاعات کلیه پرسنل'!P377="",0,0.1)))))</f>
        <v>0</v>
      </c>
      <c r="AI377" s="81">
        <f>IF('5-اطلاعات کلیه پرسنل'!L377="دارد",'5-اطلاعات کلیه پرسنل'!M377/12,'5-اطلاعات کلیه پرسنل'!N377/2000)</f>
        <v>0</v>
      </c>
      <c r="AJ377" s="80">
        <f t="shared" si="53"/>
        <v>0</v>
      </c>
    </row>
    <row r="378" spans="29:36" x14ac:dyDescent="0.45">
      <c r="AC378" s="34">
        <f>IF('6-اطلاعات کلیه محصولات - خدمات'!C378="دارد",'6-اطلاعات کلیه محصولات - خدمات'!Q378,0)</f>
        <v>0</v>
      </c>
      <c r="AD378" s="34">
        <f>1403-'5-اطلاعات کلیه پرسنل'!E378:E1375</f>
        <v>1403</v>
      </c>
      <c r="AF378" s="55">
        <f>IF('5-اطلاعات کلیه پرسنل'!H378=option!$C$15,IF('5-اطلاعات کلیه پرسنل'!L378="دارد",'5-اطلاعات کلیه پرسنل'!M378/12*'5-اطلاعات کلیه پرسنل'!I378,'5-اطلاعات کلیه پرسنل'!N378/2000*'5-اطلاعات کلیه پرسنل'!I378),0)+IF('5-اطلاعات کلیه پرسنل'!J378=option!$C$15,IF('5-اطلاعات کلیه پرسنل'!L378="دارد",'5-اطلاعات کلیه پرسنل'!M378/12*'5-اطلاعات کلیه پرسنل'!K378,'5-اطلاعات کلیه پرسنل'!N378/2000*'5-اطلاعات کلیه پرسنل'!K378),0)</f>
        <v>0</v>
      </c>
      <c r="AG378" s="55">
        <f>IF('5-اطلاعات کلیه پرسنل'!H378=option!$C$11,IF('5-اطلاعات کلیه پرسنل'!L378="دارد",'5-اطلاعات کلیه پرسنل'!M378*'5-اطلاعات کلیه پرسنل'!I378/12*40,'5-اطلاعات کلیه پرسنل'!I378*'5-اطلاعات کلیه پرسنل'!N378/52),0)+IF('5-اطلاعات کلیه پرسنل'!J378=option!$C$11,IF('5-اطلاعات کلیه پرسنل'!L378="دارد",'5-اطلاعات کلیه پرسنل'!M378*'5-اطلاعات کلیه پرسنل'!K378/12*40,'5-اطلاعات کلیه پرسنل'!K378*'5-اطلاعات کلیه پرسنل'!N378/52),0)</f>
        <v>0</v>
      </c>
      <c r="AH378" s="33">
        <f>IF('5-اطلاعات کلیه پرسنل'!P378="دکتری",1,IF('5-اطلاعات کلیه پرسنل'!P378="فوق لیسانس",0.8,IF('5-اطلاعات کلیه پرسنل'!P378="لیسانس",0.6,IF('5-اطلاعات کلیه پرسنل'!P378="فوق دیپلم",0.3,IF('5-اطلاعات کلیه پرسنل'!P378="",0,0.1)))))</f>
        <v>0</v>
      </c>
      <c r="AI378" s="81">
        <f>IF('5-اطلاعات کلیه پرسنل'!L378="دارد",'5-اطلاعات کلیه پرسنل'!M378/12,'5-اطلاعات کلیه پرسنل'!N378/2000)</f>
        <v>0</v>
      </c>
      <c r="AJ378" s="80">
        <f t="shared" si="53"/>
        <v>0</v>
      </c>
    </row>
    <row r="379" spans="29:36" x14ac:dyDescent="0.45">
      <c r="AC379" s="34">
        <f>IF('6-اطلاعات کلیه محصولات - خدمات'!C379="دارد",'6-اطلاعات کلیه محصولات - خدمات'!Q379,0)</f>
        <v>0</v>
      </c>
      <c r="AD379" s="34">
        <f>1403-'5-اطلاعات کلیه پرسنل'!E379:E1376</f>
        <v>1403</v>
      </c>
      <c r="AF379" s="55">
        <f>IF('5-اطلاعات کلیه پرسنل'!H379=option!$C$15,IF('5-اطلاعات کلیه پرسنل'!L379="دارد",'5-اطلاعات کلیه پرسنل'!M379/12*'5-اطلاعات کلیه پرسنل'!I379,'5-اطلاعات کلیه پرسنل'!N379/2000*'5-اطلاعات کلیه پرسنل'!I379),0)+IF('5-اطلاعات کلیه پرسنل'!J379=option!$C$15,IF('5-اطلاعات کلیه پرسنل'!L379="دارد",'5-اطلاعات کلیه پرسنل'!M379/12*'5-اطلاعات کلیه پرسنل'!K379,'5-اطلاعات کلیه پرسنل'!N379/2000*'5-اطلاعات کلیه پرسنل'!K379),0)</f>
        <v>0</v>
      </c>
      <c r="AG379" s="55">
        <f>IF('5-اطلاعات کلیه پرسنل'!H379=option!$C$11,IF('5-اطلاعات کلیه پرسنل'!L379="دارد",'5-اطلاعات کلیه پرسنل'!M379*'5-اطلاعات کلیه پرسنل'!I379/12*40,'5-اطلاعات کلیه پرسنل'!I379*'5-اطلاعات کلیه پرسنل'!N379/52),0)+IF('5-اطلاعات کلیه پرسنل'!J379=option!$C$11,IF('5-اطلاعات کلیه پرسنل'!L379="دارد",'5-اطلاعات کلیه پرسنل'!M379*'5-اطلاعات کلیه پرسنل'!K379/12*40,'5-اطلاعات کلیه پرسنل'!K379*'5-اطلاعات کلیه پرسنل'!N379/52),0)</f>
        <v>0</v>
      </c>
      <c r="AH379" s="33">
        <f>IF('5-اطلاعات کلیه پرسنل'!P379="دکتری",1,IF('5-اطلاعات کلیه پرسنل'!P379="فوق لیسانس",0.8,IF('5-اطلاعات کلیه پرسنل'!P379="لیسانس",0.6,IF('5-اطلاعات کلیه پرسنل'!P379="فوق دیپلم",0.3,IF('5-اطلاعات کلیه پرسنل'!P379="",0,0.1)))))</f>
        <v>0</v>
      </c>
      <c r="AI379" s="81">
        <f>IF('5-اطلاعات کلیه پرسنل'!L379="دارد",'5-اطلاعات کلیه پرسنل'!M379/12,'5-اطلاعات کلیه پرسنل'!N379/2000)</f>
        <v>0</v>
      </c>
      <c r="AJ379" s="80">
        <f t="shared" si="53"/>
        <v>0</v>
      </c>
    </row>
    <row r="380" spans="29:36" x14ac:dyDescent="0.45">
      <c r="AC380" s="34">
        <f>IF('6-اطلاعات کلیه محصولات - خدمات'!C380="دارد",'6-اطلاعات کلیه محصولات - خدمات'!Q380,0)</f>
        <v>0</v>
      </c>
      <c r="AD380" s="34">
        <f>1403-'5-اطلاعات کلیه پرسنل'!E380:E1377</f>
        <v>1403</v>
      </c>
      <c r="AF380" s="55">
        <f>IF('5-اطلاعات کلیه پرسنل'!H380=option!$C$15,IF('5-اطلاعات کلیه پرسنل'!L380="دارد",'5-اطلاعات کلیه پرسنل'!M380/12*'5-اطلاعات کلیه پرسنل'!I380,'5-اطلاعات کلیه پرسنل'!N380/2000*'5-اطلاعات کلیه پرسنل'!I380),0)+IF('5-اطلاعات کلیه پرسنل'!J380=option!$C$15,IF('5-اطلاعات کلیه پرسنل'!L380="دارد",'5-اطلاعات کلیه پرسنل'!M380/12*'5-اطلاعات کلیه پرسنل'!K380,'5-اطلاعات کلیه پرسنل'!N380/2000*'5-اطلاعات کلیه پرسنل'!K380),0)</f>
        <v>0</v>
      </c>
      <c r="AG380" s="55">
        <f>IF('5-اطلاعات کلیه پرسنل'!H380=option!$C$11,IF('5-اطلاعات کلیه پرسنل'!L380="دارد",'5-اطلاعات کلیه پرسنل'!M380*'5-اطلاعات کلیه پرسنل'!I380/12*40,'5-اطلاعات کلیه پرسنل'!I380*'5-اطلاعات کلیه پرسنل'!N380/52),0)+IF('5-اطلاعات کلیه پرسنل'!J380=option!$C$11,IF('5-اطلاعات کلیه پرسنل'!L380="دارد",'5-اطلاعات کلیه پرسنل'!M380*'5-اطلاعات کلیه پرسنل'!K380/12*40,'5-اطلاعات کلیه پرسنل'!K380*'5-اطلاعات کلیه پرسنل'!N380/52),0)</f>
        <v>0</v>
      </c>
      <c r="AH380" s="33">
        <f>IF('5-اطلاعات کلیه پرسنل'!P380="دکتری",1,IF('5-اطلاعات کلیه پرسنل'!P380="فوق لیسانس",0.8,IF('5-اطلاعات کلیه پرسنل'!P380="لیسانس",0.6,IF('5-اطلاعات کلیه پرسنل'!P380="فوق دیپلم",0.3,IF('5-اطلاعات کلیه پرسنل'!P380="",0,0.1)))))</f>
        <v>0</v>
      </c>
      <c r="AI380" s="81">
        <f>IF('5-اطلاعات کلیه پرسنل'!L380="دارد",'5-اطلاعات کلیه پرسنل'!M380/12,'5-اطلاعات کلیه پرسنل'!N380/2000)</f>
        <v>0</v>
      </c>
      <c r="AJ380" s="80">
        <f t="shared" si="53"/>
        <v>0</v>
      </c>
    </row>
    <row r="381" spans="29:36" x14ac:dyDescent="0.45">
      <c r="AC381" s="34">
        <f>IF('6-اطلاعات کلیه محصولات - خدمات'!C381="دارد",'6-اطلاعات کلیه محصولات - خدمات'!Q381,0)</f>
        <v>0</v>
      </c>
      <c r="AD381" s="34">
        <f>1403-'5-اطلاعات کلیه پرسنل'!E381:E1378</f>
        <v>1403</v>
      </c>
      <c r="AF381" s="55">
        <f>IF('5-اطلاعات کلیه پرسنل'!H381=option!$C$15,IF('5-اطلاعات کلیه پرسنل'!L381="دارد",'5-اطلاعات کلیه پرسنل'!M381/12*'5-اطلاعات کلیه پرسنل'!I381,'5-اطلاعات کلیه پرسنل'!N381/2000*'5-اطلاعات کلیه پرسنل'!I381),0)+IF('5-اطلاعات کلیه پرسنل'!J381=option!$C$15,IF('5-اطلاعات کلیه پرسنل'!L381="دارد",'5-اطلاعات کلیه پرسنل'!M381/12*'5-اطلاعات کلیه پرسنل'!K381,'5-اطلاعات کلیه پرسنل'!N381/2000*'5-اطلاعات کلیه پرسنل'!K381),0)</f>
        <v>0</v>
      </c>
      <c r="AG381" s="55">
        <f>IF('5-اطلاعات کلیه پرسنل'!H381=option!$C$11,IF('5-اطلاعات کلیه پرسنل'!L381="دارد",'5-اطلاعات کلیه پرسنل'!M381*'5-اطلاعات کلیه پرسنل'!I381/12*40,'5-اطلاعات کلیه پرسنل'!I381*'5-اطلاعات کلیه پرسنل'!N381/52),0)+IF('5-اطلاعات کلیه پرسنل'!J381=option!$C$11,IF('5-اطلاعات کلیه پرسنل'!L381="دارد",'5-اطلاعات کلیه پرسنل'!M381*'5-اطلاعات کلیه پرسنل'!K381/12*40,'5-اطلاعات کلیه پرسنل'!K381*'5-اطلاعات کلیه پرسنل'!N381/52),0)</f>
        <v>0</v>
      </c>
      <c r="AH381" s="33">
        <f>IF('5-اطلاعات کلیه پرسنل'!P381="دکتری",1,IF('5-اطلاعات کلیه پرسنل'!P381="فوق لیسانس",0.8,IF('5-اطلاعات کلیه پرسنل'!P381="لیسانس",0.6,IF('5-اطلاعات کلیه پرسنل'!P381="فوق دیپلم",0.3,IF('5-اطلاعات کلیه پرسنل'!P381="",0,0.1)))))</f>
        <v>0</v>
      </c>
      <c r="AI381" s="81">
        <f>IF('5-اطلاعات کلیه پرسنل'!L381="دارد",'5-اطلاعات کلیه پرسنل'!M381/12,'5-اطلاعات کلیه پرسنل'!N381/2000)</f>
        <v>0</v>
      </c>
      <c r="AJ381" s="80">
        <f t="shared" si="53"/>
        <v>0</v>
      </c>
    </row>
    <row r="382" spans="29:36" x14ac:dyDescent="0.45">
      <c r="AC382" s="34">
        <f>IF('6-اطلاعات کلیه محصولات - خدمات'!C382="دارد",'6-اطلاعات کلیه محصولات - خدمات'!Q382,0)</f>
        <v>0</v>
      </c>
      <c r="AD382" s="34">
        <f>1403-'5-اطلاعات کلیه پرسنل'!E382:E1379</f>
        <v>1403</v>
      </c>
      <c r="AF382" s="55">
        <f>IF('5-اطلاعات کلیه پرسنل'!H382=option!$C$15,IF('5-اطلاعات کلیه پرسنل'!L382="دارد",'5-اطلاعات کلیه پرسنل'!M382/12*'5-اطلاعات کلیه پرسنل'!I382,'5-اطلاعات کلیه پرسنل'!N382/2000*'5-اطلاعات کلیه پرسنل'!I382),0)+IF('5-اطلاعات کلیه پرسنل'!J382=option!$C$15,IF('5-اطلاعات کلیه پرسنل'!L382="دارد",'5-اطلاعات کلیه پرسنل'!M382/12*'5-اطلاعات کلیه پرسنل'!K382,'5-اطلاعات کلیه پرسنل'!N382/2000*'5-اطلاعات کلیه پرسنل'!K382),0)</f>
        <v>0</v>
      </c>
      <c r="AG382" s="55">
        <f>IF('5-اطلاعات کلیه پرسنل'!H382=option!$C$11,IF('5-اطلاعات کلیه پرسنل'!L382="دارد",'5-اطلاعات کلیه پرسنل'!M382*'5-اطلاعات کلیه پرسنل'!I382/12*40,'5-اطلاعات کلیه پرسنل'!I382*'5-اطلاعات کلیه پرسنل'!N382/52),0)+IF('5-اطلاعات کلیه پرسنل'!J382=option!$C$11,IF('5-اطلاعات کلیه پرسنل'!L382="دارد",'5-اطلاعات کلیه پرسنل'!M382*'5-اطلاعات کلیه پرسنل'!K382/12*40,'5-اطلاعات کلیه پرسنل'!K382*'5-اطلاعات کلیه پرسنل'!N382/52),0)</f>
        <v>0</v>
      </c>
      <c r="AH382" s="33">
        <f>IF('5-اطلاعات کلیه پرسنل'!P382="دکتری",1,IF('5-اطلاعات کلیه پرسنل'!P382="فوق لیسانس",0.8,IF('5-اطلاعات کلیه پرسنل'!P382="لیسانس",0.6,IF('5-اطلاعات کلیه پرسنل'!P382="فوق دیپلم",0.3,IF('5-اطلاعات کلیه پرسنل'!P382="",0,0.1)))))</f>
        <v>0</v>
      </c>
      <c r="AI382" s="81">
        <f>IF('5-اطلاعات کلیه پرسنل'!L382="دارد",'5-اطلاعات کلیه پرسنل'!M382/12,'5-اطلاعات کلیه پرسنل'!N382/2000)</f>
        <v>0</v>
      </c>
      <c r="AJ382" s="80">
        <f t="shared" si="53"/>
        <v>0</v>
      </c>
    </row>
    <row r="383" spans="29:36" x14ac:dyDescent="0.45">
      <c r="AC383" s="34">
        <f>IF('6-اطلاعات کلیه محصولات - خدمات'!C383="دارد",'6-اطلاعات کلیه محصولات - خدمات'!Q383,0)</f>
        <v>0</v>
      </c>
      <c r="AD383" s="34">
        <f>1403-'5-اطلاعات کلیه پرسنل'!E383:E1380</f>
        <v>1403</v>
      </c>
      <c r="AF383" s="55">
        <f>IF('5-اطلاعات کلیه پرسنل'!H383=option!$C$15,IF('5-اطلاعات کلیه پرسنل'!L383="دارد",'5-اطلاعات کلیه پرسنل'!M383/12*'5-اطلاعات کلیه پرسنل'!I383,'5-اطلاعات کلیه پرسنل'!N383/2000*'5-اطلاعات کلیه پرسنل'!I383),0)+IF('5-اطلاعات کلیه پرسنل'!J383=option!$C$15,IF('5-اطلاعات کلیه پرسنل'!L383="دارد",'5-اطلاعات کلیه پرسنل'!M383/12*'5-اطلاعات کلیه پرسنل'!K383,'5-اطلاعات کلیه پرسنل'!N383/2000*'5-اطلاعات کلیه پرسنل'!K383),0)</f>
        <v>0</v>
      </c>
      <c r="AG383" s="55">
        <f>IF('5-اطلاعات کلیه پرسنل'!H383=option!$C$11,IF('5-اطلاعات کلیه پرسنل'!L383="دارد",'5-اطلاعات کلیه پرسنل'!M383*'5-اطلاعات کلیه پرسنل'!I383/12*40,'5-اطلاعات کلیه پرسنل'!I383*'5-اطلاعات کلیه پرسنل'!N383/52),0)+IF('5-اطلاعات کلیه پرسنل'!J383=option!$C$11,IF('5-اطلاعات کلیه پرسنل'!L383="دارد",'5-اطلاعات کلیه پرسنل'!M383*'5-اطلاعات کلیه پرسنل'!K383/12*40,'5-اطلاعات کلیه پرسنل'!K383*'5-اطلاعات کلیه پرسنل'!N383/52),0)</f>
        <v>0</v>
      </c>
      <c r="AH383" s="33">
        <f>IF('5-اطلاعات کلیه پرسنل'!P383="دکتری",1,IF('5-اطلاعات کلیه پرسنل'!P383="فوق لیسانس",0.8,IF('5-اطلاعات کلیه پرسنل'!P383="لیسانس",0.6,IF('5-اطلاعات کلیه پرسنل'!P383="فوق دیپلم",0.3,IF('5-اطلاعات کلیه پرسنل'!P383="",0,0.1)))))</f>
        <v>0</v>
      </c>
      <c r="AI383" s="81">
        <f>IF('5-اطلاعات کلیه پرسنل'!L383="دارد",'5-اطلاعات کلیه پرسنل'!M383/12,'5-اطلاعات کلیه پرسنل'!N383/2000)</f>
        <v>0</v>
      </c>
      <c r="AJ383" s="80">
        <f t="shared" si="53"/>
        <v>0</v>
      </c>
    </row>
    <row r="384" spans="29:36" x14ac:dyDescent="0.45">
      <c r="AC384" s="34">
        <f>IF('6-اطلاعات کلیه محصولات - خدمات'!C384="دارد",'6-اطلاعات کلیه محصولات - خدمات'!Q384,0)</f>
        <v>0</v>
      </c>
      <c r="AD384" s="34">
        <f>1403-'5-اطلاعات کلیه پرسنل'!E384:E1381</f>
        <v>1403</v>
      </c>
      <c r="AF384" s="55">
        <f>IF('5-اطلاعات کلیه پرسنل'!H384=option!$C$15,IF('5-اطلاعات کلیه پرسنل'!L384="دارد",'5-اطلاعات کلیه پرسنل'!M384/12*'5-اطلاعات کلیه پرسنل'!I384,'5-اطلاعات کلیه پرسنل'!N384/2000*'5-اطلاعات کلیه پرسنل'!I384),0)+IF('5-اطلاعات کلیه پرسنل'!J384=option!$C$15,IF('5-اطلاعات کلیه پرسنل'!L384="دارد",'5-اطلاعات کلیه پرسنل'!M384/12*'5-اطلاعات کلیه پرسنل'!K384,'5-اطلاعات کلیه پرسنل'!N384/2000*'5-اطلاعات کلیه پرسنل'!K384),0)</f>
        <v>0</v>
      </c>
      <c r="AG384" s="55">
        <f>IF('5-اطلاعات کلیه پرسنل'!H384=option!$C$11,IF('5-اطلاعات کلیه پرسنل'!L384="دارد",'5-اطلاعات کلیه پرسنل'!M384*'5-اطلاعات کلیه پرسنل'!I384/12*40,'5-اطلاعات کلیه پرسنل'!I384*'5-اطلاعات کلیه پرسنل'!N384/52),0)+IF('5-اطلاعات کلیه پرسنل'!J384=option!$C$11,IF('5-اطلاعات کلیه پرسنل'!L384="دارد",'5-اطلاعات کلیه پرسنل'!M384*'5-اطلاعات کلیه پرسنل'!K384/12*40,'5-اطلاعات کلیه پرسنل'!K384*'5-اطلاعات کلیه پرسنل'!N384/52),0)</f>
        <v>0</v>
      </c>
      <c r="AH384" s="33">
        <f>IF('5-اطلاعات کلیه پرسنل'!P384="دکتری",1,IF('5-اطلاعات کلیه پرسنل'!P384="فوق لیسانس",0.8,IF('5-اطلاعات کلیه پرسنل'!P384="لیسانس",0.6,IF('5-اطلاعات کلیه پرسنل'!P384="فوق دیپلم",0.3,IF('5-اطلاعات کلیه پرسنل'!P384="",0,0.1)))))</f>
        <v>0</v>
      </c>
      <c r="AI384" s="81">
        <f>IF('5-اطلاعات کلیه پرسنل'!L384="دارد",'5-اطلاعات کلیه پرسنل'!M384/12,'5-اطلاعات کلیه پرسنل'!N384/2000)</f>
        <v>0</v>
      </c>
      <c r="AJ384" s="80">
        <f t="shared" si="53"/>
        <v>0</v>
      </c>
    </row>
    <row r="385" spans="29:36" x14ac:dyDescent="0.45">
      <c r="AC385" s="34">
        <f>IF('6-اطلاعات کلیه محصولات - خدمات'!C385="دارد",'6-اطلاعات کلیه محصولات - خدمات'!Q385,0)</f>
        <v>0</v>
      </c>
      <c r="AD385" s="34">
        <f>1403-'5-اطلاعات کلیه پرسنل'!E385:E1382</f>
        <v>1403</v>
      </c>
      <c r="AF385" s="55">
        <f>IF('5-اطلاعات کلیه پرسنل'!H385=option!$C$15,IF('5-اطلاعات کلیه پرسنل'!L385="دارد",'5-اطلاعات کلیه پرسنل'!M385/12*'5-اطلاعات کلیه پرسنل'!I385,'5-اطلاعات کلیه پرسنل'!N385/2000*'5-اطلاعات کلیه پرسنل'!I385),0)+IF('5-اطلاعات کلیه پرسنل'!J385=option!$C$15,IF('5-اطلاعات کلیه پرسنل'!L385="دارد",'5-اطلاعات کلیه پرسنل'!M385/12*'5-اطلاعات کلیه پرسنل'!K385,'5-اطلاعات کلیه پرسنل'!N385/2000*'5-اطلاعات کلیه پرسنل'!K385),0)</f>
        <v>0</v>
      </c>
      <c r="AG385" s="55">
        <f>IF('5-اطلاعات کلیه پرسنل'!H385=option!$C$11,IF('5-اطلاعات کلیه پرسنل'!L385="دارد",'5-اطلاعات کلیه پرسنل'!M385*'5-اطلاعات کلیه پرسنل'!I385/12*40,'5-اطلاعات کلیه پرسنل'!I385*'5-اطلاعات کلیه پرسنل'!N385/52),0)+IF('5-اطلاعات کلیه پرسنل'!J385=option!$C$11,IF('5-اطلاعات کلیه پرسنل'!L385="دارد",'5-اطلاعات کلیه پرسنل'!M385*'5-اطلاعات کلیه پرسنل'!K385/12*40,'5-اطلاعات کلیه پرسنل'!K385*'5-اطلاعات کلیه پرسنل'!N385/52),0)</f>
        <v>0</v>
      </c>
      <c r="AH385" s="33">
        <f>IF('5-اطلاعات کلیه پرسنل'!P385="دکتری",1,IF('5-اطلاعات کلیه پرسنل'!P385="فوق لیسانس",0.8,IF('5-اطلاعات کلیه پرسنل'!P385="لیسانس",0.6,IF('5-اطلاعات کلیه پرسنل'!P385="فوق دیپلم",0.3,IF('5-اطلاعات کلیه پرسنل'!P385="",0,0.1)))))</f>
        <v>0</v>
      </c>
      <c r="AI385" s="81">
        <f>IF('5-اطلاعات کلیه پرسنل'!L385="دارد",'5-اطلاعات کلیه پرسنل'!M385/12,'5-اطلاعات کلیه پرسنل'!N385/2000)</f>
        <v>0</v>
      </c>
      <c r="AJ385" s="80">
        <f t="shared" si="53"/>
        <v>0</v>
      </c>
    </row>
    <row r="386" spans="29:36" x14ac:dyDescent="0.45">
      <c r="AC386" s="34">
        <f>IF('6-اطلاعات کلیه محصولات - خدمات'!C386="دارد",'6-اطلاعات کلیه محصولات - خدمات'!Q386,0)</f>
        <v>0</v>
      </c>
      <c r="AD386" s="34">
        <f>1403-'5-اطلاعات کلیه پرسنل'!E386:E1383</f>
        <v>1403</v>
      </c>
      <c r="AF386" s="55">
        <f>IF('5-اطلاعات کلیه پرسنل'!H386=option!$C$15,IF('5-اطلاعات کلیه پرسنل'!L386="دارد",'5-اطلاعات کلیه پرسنل'!M386/12*'5-اطلاعات کلیه پرسنل'!I386,'5-اطلاعات کلیه پرسنل'!N386/2000*'5-اطلاعات کلیه پرسنل'!I386),0)+IF('5-اطلاعات کلیه پرسنل'!J386=option!$C$15,IF('5-اطلاعات کلیه پرسنل'!L386="دارد",'5-اطلاعات کلیه پرسنل'!M386/12*'5-اطلاعات کلیه پرسنل'!K386,'5-اطلاعات کلیه پرسنل'!N386/2000*'5-اطلاعات کلیه پرسنل'!K386),0)</f>
        <v>0</v>
      </c>
      <c r="AG386" s="55">
        <f>IF('5-اطلاعات کلیه پرسنل'!H386=option!$C$11,IF('5-اطلاعات کلیه پرسنل'!L386="دارد",'5-اطلاعات کلیه پرسنل'!M386*'5-اطلاعات کلیه پرسنل'!I386/12*40,'5-اطلاعات کلیه پرسنل'!I386*'5-اطلاعات کلیه پرسنل'!N386/52),0)+IF('5-اطلاعات کلیه پرسنل'!J386=option!$C$11,IF('5-اطلاعات کلیه پرسنل'!L386="دارد",'5-اطلاعات کلیه پرسنل'!M386*'5-اطلاعات کلیه پرسنل'!K386/12*40,'5-اطلاعات کلیه پرسنل'!K386*'5-اطلاعات کلیه پرسنل'!N386/52),0)</f>
        <v>0</v>
      </c>
      <c r="AH386" s="33">
        <f>IF('5-اطلاعات کلیه پرسنل'!P386="دکتری",1,IF('5-اطلاعات کلیه پرسنل'!P386="فوق لیسانس",0.8,IF('5-اطلاعات کلیه پرسنل'!P386="لیسانس",0.6,IF('5-اطلاعات کلیه پرسنل'!P386="فوق دیپلم",0.3,IF('5-اطلاعات کلیه پرسنل'!P386="",0,0.1)))))</f>
        <v>0</v>
      </c>
      <c r="AI386" s="81">
        <f>IF('5-اطلاعات کلیه پرسنل'!L386="دارد",'5-اطلاعات کلیه پرسنل'!M386/12,'5-اطلاعات کلیه پرسنل'!N386/2000)</f>
        <v>0</v>
      </c>
      <c r="AJ386" s="80">
        <f t="shared" si="53"/>
        <v>0</v>
      </c>
    </row>
    <row r="387" spans="29:36" x14ac:dyDescent="0.45">
      <c r="AC387" s="34">
        <f>IF('6-اطلاعات کلیه محصولات - خدمات'!C387="دارد",'6-اطلاعات کلیه محصولات - خدمات'!Q387,0)</f>
        <v>0</v>
      </c>
      <c r="AD387" s="34">
        <f>1403-'5-اطلاعات کلیه پرسنل'!E387:E1384</f>
        <v>1403</v>
      </c>
      <c r="AF387" s="55">
        <f>IF('5-اطلاعات کلیه پرسنل'!H387=option!$C$15,IF('5-اطلاعات کلیه پرسنل'!L387="دارد",'5-اطلاعات کلیه پرسنل'!M387/12*'5-اطلاعات کلیه پرسنل'!I387,'5-اطلاعات کلیه پرسنل'!N387/2000*'5-اطلاعات کلیه پرسنل'!I387),0)+IF('5-اطلاعات کلیه پرسنل'!J387=option!$C$15,IF('5-اطلاعات کلیه پرسنل'!L387="دارد",'5-اطلاعات کلیه پرسنل'!M387/12*'5-اطلاعات کلیه پرسنل'!K387,'5-اطلاعات کلیه پرسنل'!N387/2000*'5-اطلاعات کلیه پرسنل'!K387),0)</f>
        <v>0</v>
      </c>
      <c r="AG387" s="55">
        <f>IF('5-اطلاعات کلیه پرسنل'!H387=option!$C$11,IF('5-اطلاعات کلیه پرسنل'!L387="دارد",'5-اطلاعات کلیه پرسنل'!M387*'5-اطلاعات کلیه پرسنل'!I387/12*40,'5-اطلاعات کلیه پرسنل'!I387*'5-اطلاعات کلیه پرسنل'!N387/52),0)+IF('5-اطلاعات کلیه پرسنل'!J387=option!$C$11,IF('5-اطلاعات کلیه پرسنل'!L387="دارد",'5-اطلاعات کلیه پرسنل'!M387*'5-اطلاعات کلیه پرسنل'!K387/12*40,'5-اطلاعات کلیه پرسنل'!K387*'5-اطلاعات کلیه پرسنل'!N387/52),0)</f>
        <v>0</v>
      </c>
      <c r="AH387" s="33">
        <f>IF('5-اطلاعات کلیه پرسنل'!P387="دکتری",1,IF('5-اطلاعات کلیه پرسنل'!P387="فوق لیسانس",0.8,IF('5-اطلاعات کلیه پرسنل'!P387="لیسانس",0.6,IF('5-اطلاعات کلیه پرسنل'!P387="فوق دیپلم",0.3,IF('5-اطلاعات کلیه پرسنل'!P387="",0,0.1)))))</f>
        <v>0</v>
      </c>
      <c r="AI387" s="81">
        <f>IF('5-اطلاعات کلیه پرسنل'!L387="دارد",'5-اطلاعات کلیه پرسنل'!M387/12,'5-اطلاعات کلیه پرسنل'!N387/2000)</f>
        <v>0</v>
      </c>
      <c r="AJ387" s="80">
        <f t="shared" si="53"/>
        <v>0</v>
      </c>
    </row>
    <row r="388" spans="29:36" x14ac:dyDescent="0.45">
      <c r="AC388" s="34">
        <f>IF('6-اطلاعات کلیه محصولات - خدمات'!C388="دارد",'6-اطلاعات کلیه محصولات - خدمات'!Q388,0)</f>
        <v>0</v>
      </c>
      <c r="AD388" s="34">
        <f>1403-'5-اطلاعات کلیه پرسنل'!E388:E1385</f>
        <v>1403</v>
      </c>
      <c r="AF388" s="55">
        <f>IF('5-اطلاعات کلیه پرسنل'!H388=option!$C$15,IF('5-اطلاعات کلیه پرسنل'!L388="دارد",'5-اطلاعات کلیه پرسنل'!M388/12*'5-اطلاعات کلیه پرسنل'!I388,'5-اطلاعات کلیه پرسنل'!N388/2000*'5-اطلاعات کلیه پرسنل'!I388),0)+IF('5-اطلاعات کلیه پرسنل'!J388=option!$C$15,IF('5-اطلاعات کلیه پرسنل'!L388="دارد",'5-اطلاعات کلیه پرسنل'!M388/12*'5-اطلاعات کلیه پرسنل'!K388,'5-اطلاعات کلیه پرسنل'!N388/2000*'5-اطلاعات کلیه پرسنل'!K388),0)</f>
        <v>0</v>
      </c>
      <c r="AG388" s="55">
        <f>IF('5-اطلاعات کلیه پرسنل'!H388=option!$C$11,IF('5-اطلاعات کلیه پرسنل'!L388="دارد",'5-اطلاعات کلیه پرسنل'!M388*'5-اطلاعات کلیه پرسنل'!I388/12*40,'5-اطلاعات کلیه پرسنل'!I388*'5-اطلاعات کلیه پرسنل'!N388/52),0)+IF('5-اطلاعات کلیه پرسنل'!J388=option!$C$11,IF('5-اطلاعات کلیه پرسنل'!L388="دارد",'5-اطلاعات کلیه پرسنل'!M388*'5-اطلاعات کلیه پرسنل'!K388/12*40,'5-اطلاعات کلیه پرسنل'!K388*'5-اطلاعات کلیه پرسنل'!N388/52),0)</f>
        <v>0</v>
      </c>
      <c r="AH388" s="33">
        <f>IF('5-اطلاعات کلیه پرسنل'!P388="دکتری",1,IF('5-اطلاعات کلیه پرسنل'!P388="فوق لیسانس",0.8,IF('5-اطلاعات کلیه پرسنل'!P388="لیسانس",0.6,IF('5-اطلاعات کلیه پرسنل'!P388="فوق دیپلم",0.3,IF('5-اطلاعات کلیه پرسنل'!P388="",0,0.1)))))</f>
        <v>0</v>
      </c>
      <c r="AI388" s="81">
        <f>IF('5-اطلاعات کلیه پرسنل'!L388="دارد",'5-اطلاعات کلیه پرسنل'!M388/12,'5-اطلاعات کلیه پرسنل'!N388/2000)</f>
        <v>0</v>
      </c>
      <c r="AJ388" s="80">
        <f t="shared" si="53"/>
        <v>0</v>
      </c>
    </row>
    <row r="389" spans="29:36" x14ac:dyDescent="0.45">
      <c r="AC389" s="34">
        <f>IF('6-اطلاعات کلیه محصولات - خدمات'!C389="دارد",'6-اطلاعات کلیه محصولات - خدمات'!Q389,0)</f>
        <v>0</v>
      </c>
      <c r="AD389" s="34">
        <f>1403-'5-اطلاعات کلیه پرسنل'!E389:E1386</f>
        <v>1403</v>
      </c>
      <c r="AF389" s="55">
        <f>IF('5-اطلاعات کلیه پرسنل'!H389=option!$C$15,IF('5-اطلاعات کلیه پرسنل'!L389="دارد",'5-اطلاعات کلیه پرسنل'!M389/12*'5-اطلاعات کلیه پرسنل'!I389,'5-اطلاعات کلیه پرسنل'!N389/2000*'5-اطلاعات کلیه پرسنل'!I389),0)+IF('5-اطلاعات کلیه پرسنل'!J389=option!$C$15,IF('5-اطلاعات کلیه پرسنل'!L389="دارد",'5-اطلاعات کلیه پرسنل'!M389/12*'5-اطلاعات کلیه پرسنل'!K389,'5-اطلاعات کلیه پرسنل'!N389/2000*'5-اطلاعات کلیه پرسنل'!K389),0)</f>
        <v>0</v>
      </c>
      <c r="AG389" s="55">
        <f>IF('5-اطلاعات کلیه پرسنل'!H389=option!$C$11,IF('5-اطلاعات کلیه پرسنل'!L389="دارد",'5-اطلاعات کلیه پرسنل'!M389*'5-اطلاعات کلیه پرسنل'!I389/12*40,'5-اطلاعات کلیه پرسنل'!I389*'5-اطلاعات کلیه پرسنل'!N389/52),0)+IF('5-اطلاعات کلیه پرسنل'!J389=option!$C$11,IF('5-اطلاعات کلیه پرسنل'!L389="دارد",'5-اطلاعات کلیه پرسنل'!M389*'5-اطلاعات کلیه پرسنل'!K389/12*40,'5-اطلاعات کلیه پرسنل'!K389*'5-اطلاعات کلیه پرسنل'!N389/52),0)</f>
        <v>0</v>
      </c>
      <c r="AH389" s="33">
        <f>IF('5-اطلاعات کلیه پرسنل'!P389="دکتری",1,IF('5-اطلاعات کلیه پرسنل'!P389="فوق لیسانس",0.8,IF('5-اطلاعات کلیه پرسنل'!P389="لیسانس",0.6,IF('5-اطلاعات کلیه پرسنل'!P389="فوق دیپلم",0.3,IF('5-اطلاعات کلیه پرسنل'!P389="",0,0.1)))))</f>
        <v>0</v>
      </c>
      <c r="AI389" s="81">
        <f>IF('5-اطلاعات کلیه پرسنل'!L389="دارد",'5-اطلاعات کلیه پرسنل'!M389/12,'5-اطلاعات کلیه پرسنل'!N389/2000)</f>
        <v>0</v>
      </c>
      <c r="AJ389" s="80">
        <f t="shared" si="53"/>
        <v>0</v>
      </c>
    </row>
    <row r="390" spans="29:36" x14ac:dyDescent="0.45">
      <c r="AC390" s="34">
        <f>IF('6-اطلاعات کلیه محصولات - خدمات'!C390="دارد",'6-اطلاعات کلیه محصولات - خدمات'!Q390,0)</f>
        <v>0</v>
      </c>
      <c r="AD390" s="34">
        <f>1403-'5-اطلاعات کلیه پرسنل'!E390:E1387</f>
        <v>1403</v>
      </c>
      <c r="AF390" s="55">
        <f>IF('5-اطلاعات کلیه پرسنل'!H390=option!$C$15,IF('5-اطلاعات کلیه پرسنل'!L390="دارد",'5-اطلاعات کلیه پرسنل'!M390/12*'5-اطلاعات کلیه پرسنل'!I390,'5-اطلاعات کلیه پرسنل'!N390/2000*'5-اطلاعات کلیه پرسنل'!I390),0)+IF('5-اطلاعات کلیه پرسنل'!J390=option!$C$15,IF('5-اطلاعات کلیه پرسنل'!L390="دارد",'5-اطلاعات کلیه پرسنل'!M390/12*'5-اطلاعات کلیه پرسنل'!K390,'5-اطلاعات کلیه پرسنل'!N390/2000*'5-اطلاعات کلیه پرسنل'!K390),0)</f>
        <v>0</v>
      </c>
      <c r="AG390" s="55">
        <f>IF('5-اطلاعات کلیه پرسنل'!H390=option!$C$11,IF('5-اطلاعات کلیه پرسنل'!L390="دارد",'5-اطلاعات کلیه پرسنل'!M390*'5-اطلاعات کلیه پرسنل'!I390/12*40,'5-اطلاعات کلیه پرسنل'!I390*'5-اطلاعات کلیه پرسنل'!N390/52),0)+IF('5-اطلاعات کلیه پرسنل'!J390=option!$C$11,IF('5-اطلاعات کلیه پرسنل'!L390="دارد",'5-اطلاعات کلیه پرسنل'!M390*'5-اطلاعات کلیه پرسنل'!K390/12*40,'5-اطلاعات کلیه پرسنل'!K390*'5-اطلاعات کلیه پرسنل'!N390/52),0)</f>
        <v>0</v>
      </c>
      <c r="AH390" s="33">
        <f>IF('5-اطلاعات کلیه پرسنل'!P390="دکتری",1,IF('5-اطلاعات کلیه پرسنل'!P390="فوق لیسانس",0.8,IF('5-اطلاعات کلیه پرسنل'!P390="لیسانس",0.6,IF('5-اطلاعات کلیه پرسنل'!P390="فوق دیپلم",0.3,IF('5-اطلاعات کلیه پرسنل'!P390="",0,0.1)))))</f>
        <v>0</v>
      </c>
      <c r="AI390" s="81">
        <f>IF('5-اطلاعات کلیه پرسنل'!L390="دارد",'5-اطلاعات کلیه پرسنل'!M390/12,'5-اطلاعات کلیه پرسنل'!N390/2000)</f>
        <v>0</v>
      </c>
      <c r="AJ390" s="80">
        <f t="shared" si="53"/>
        <v>0</v>
      </c>
    </row>
    <row r="391" spans="29:36" x14ac:dyDescent="0.45">
      <c r="AC391" s="34">
        <f>IF('6-اطلاعات کلیه محصولات - خدمات'!C391="دارد",'6-اطلاعات کلیه محصولات - خدمات'!Q391,0)</f>
        <v>0</v>
      </c>
      <c r="AD391" s="34">
        <f>1403-'5-اطلاعات کلیه پرسنل'!E391:E1388</f>
        <v>1403</v>
      </c>
      <c r="AF391" s="55">
        <f>IF('5-اطلاعات کلیه پرسنل'!H391=option!$C$15,IF('5-اطلاعات کلیه پرسنل'!L391="دارد",'5-اطلاعات کلیه پرسنل'!M391/12*'5-اطلاعات کلیه پرسنل'!I391,'5-اطلاعات کلیه پرسنل'!N391/2000*'5-اطلاعات کلیه پرسنل'!I391),0)+IF('5-اطلاعات کلیه پرسنل'!J391=option!$C$15,IF('5-اطلاعات کلیه پرسنل'!L391="دارد",'5-اطلاعات کلیه پرسنل'!M391/12*'5-اطلاعات کلیه پرسنل'!K391,'5-اطلاعات کلیه پرسنل'!N391/2000*'5-اطلاعات کلیه پرسنل'!K391),0)</f>
        <v>0</v>
      </c>
      <c r="AG391" s="55">
        <f>IF('5-اطلاعات کلیه پرسنل'!H391=option!$C$11,IF('5-اطلاعات کلیه پرسنل'!L391="دارد",'5-اطلاعات کلیه پرسنل'!M391*'5-اطلاعات کلیه پرسنل'!I391/12*40,'5-اطلاعات کلیه پرسنل'!I391*'5-اطلاعات کلیه پرسنل'!N391/52),0)+IF('5-اطلاعات کلیه پرسنل'!J391=option!$C$11,IF('5-اطلاعات کلیه پرسنل'!L391="دارد",'5-اطلاعات کلیه پرسنل'!M391*'5-اطلاعات کلیه پرسنل'!K391/12*40,'5-اطلاعات کلیه پرسنل'!K391*'5-اطلاعات کلیه پرسنل'!N391/52),0)</f>
        <v>0</v>
      </c>
      <c r="AH391" s="33">
        <f>IF('5-اطلاعات کلیه پرسنل'!P391="دکتری",1,IF('5-اطلاعات کلیه پرسنل'!P391="فوق لیسانس",0.8,IF('5-اطلاعات کلیه پرسنل'!P391="لیسانس",0.6,IF('5-اطلاعات کلیه پرسنل'!P391="فوق دیپلم",0.3,IF('5-اطلاعات کلیه پرسنل'!P391="",0,0.1)))))</f>
        <v>0</v>
      </c>
      <c r="AI391" s="81">
        <f>IF('5-اطلاعات کلیه پرسنل'!L391="دارد",'5-اطلاعات کلیه پرسنل'!M391/12,'5-اطلاعات کلیه پرسنل'!N391/2000)</f>
        <v>0</v>
      </c>
      <c r="AJ391" s="80">
        <f t="shared" si="53"/>
        <v>0</v>
      </c>
    </row>
    <row r="392" spans="29:36" x14ac:dyDescent="0.45">
      <c r="AC392" s="34">
        <f>IF('6-اطلاعات کلیه محصولات - خدمات'!C392="دارد",'6-اطلاعات کلیه محصولات - خدمات'!Q392,0)</f>
        <v>0</v>
      </c>
      <c r="AD392" s="34">
        <f>1403-'5-اطلاعات کلیه پرسنل'!E392:E1389</f>
        <v>1403</v>
      </c>
      <c r="AF392" s="55">
        <f>IF('5-اطلاعات کلیه پرسنل'!H392=option!$C$15,IF('5-اطلاعات کلیه پرسنل'!L392="دارد",'5-اطلاعات کلیه پرسنل'!M392/12*'5-اطلاعات کلیه پرسنل'!I392,'5-اطلاعات کلیه پرسنل'!N392/2000*'5-اطلاعات کلیه پرسنل'!I392),0)+IF('5-اطلاعات کلیه پرسنل'!J392=option!$C$15,IF('5-اطلاعات کلیه پرسنل'!L392="دارد",'5-اطلاعات کلیه پرسنل'!M392/12*'5-اطلاعات کلیه پرسنل'!K392,'5-اطلاعات کلیه پرسنل'!N392/2000*'5-اطلاعات کلیه پرسنل'!K392),0)</f>
        <v>0</v>
      </c>
      <c r="AG392" s="55">
        <f>IF('5-اطلاعات کلیه پرسنل'!H392=option!$C$11,IF('5-اطلاعات کلیه پرسنل'!L392="دارد",'5-اطلاعات کلیه پرسنل'!M392*'5-اطلاعات کلیه پرسنل'!I392/12*40,'5-اطلاعات کلیه پرسنل'!I392*'5-اطلاعات کلیه پرسنل'!N392/52),0)+IF('5-اطلاعات کلیه پرسنل'!J392=option!$C$11,IF('5-اطلاعات کلیه پرسنل'!L392="دارد",'5-اطلاعات کلیه پرسنل'!M392*'5-اطلاعات کلیه پرسنل'!K392/12*40,'5-اطلاعات کلیه پرسنل'!K392*'5-اطلاعات کلیه پرسنل'!N392/52),0)</f>
        <v>0</v>
      </c>
      <c r="AH392" s="33">
        <f>IF('5-اطلاعات کلیه پرسنل'!P392="دکتری",1,IF('5-اطلاعات کلیه پرسنل'!P392="فوق لیسانس",0.8,IF('5-اطلاعات کلیه پرسنل'!P392="لیسانس",0.6,IF('5-اطلاعات کلیه پرسنل'!P392="فوق دیپلم",0.3,IF('5-اطلاعات کلیه پرسنل'!P392="",0,0.1)))))</f>
        <v>0</v>
      </c>
      <c r="AI392" s="81">
        <f>IF('5-اطلاعات کلیه پرسنل'!L392="دارد",'5-اطلاعات کلیه پرسنل'!M392/12,'5-اطلاعات کلیه پرسنل'!N392/2000)</f>
        <v>0</v>
      </c>
      <c r="AJ392" s="80">
        <f t="shared" si="53"/>
        <v>0</v>
      </c>
    </row>
    <row r="393" spans="29:36" x14ac:dyDescent="0.45">
      <c r="AC393" s="34">
        <f>IF('6-اطلاعات کلیه محصولات - خدمات'!C393="دارد",'6-اطلاعات کلیه محصولات - خدمات'!Q393,0)</f>
        <v>0</v>
      </c>
      <c r="AD393" s="34">
        <f>1403-'5-اطلاعات کلیه پرسنل'!E393:E1390</f>
        <v>1403</v>
      </c>
      <c r="AF393" s="55">
        <f>IF('5-اطلاعات کلیه پرسنل'!H393=option!$C$15,IF('5-اطلاعات کلیه پرسنل'!L393="دارد",'5-اطلاعات کلیه پرسنل'!M393/12*'5-اطلاعات کلیه پرسنل'!I393,'5-اطلاعات کلیه پرسنل'!N393/2000*'5-اطلاعات کلیه پرسنل'!I393),0)+IF('5-اطلاعات کلیه پرسنل'!J393=option!$C$15,IF('5-اطلاعات کلیه پرسنل'!L393="دارد",'5-اطلاعات کلیه پرسنل'!M393/12*'5-اطلاعات کلیه پرسنل'!K393,'5-اطلاعات کلیه پرسنل'!N393/2000*'5-اطلاعات کلیه پرسنل'!K393),0)</f>
        <v>0</v>
      </c>
      <c r="AG393" s="55">
        <f>IF('5-اطلاعات کلیه پرسنل'!H393=option!$C$11,IF('5-اطلاعات کلیه پرسنل'!L393="دارد",'5-اطلاعات کلیه پرسنل'!M393*'5-اطلاعات کلیه پرسنل'!I393/12*40,'5-اطلاعات کلیه پرسنل'!I393*'5-اطلاعات کلیه پرسنل'!N393/52),0)+IF('5-اطلاعات کلیه پرسنل'!J393=option!$C$11,IF('5-اطلاعات کلیه پرسنل'!L393="دارد",'5-اطلاعات کلیه پرسنل'!M393*'5-اطلاعات کلیه پرسنل'!K393/12*40,'5-اطلاعات کلیه پرسنل'!K393*'5-اطلاعات کلیه پرسنل'!N393/52),0)</f>
        <v>0</v>
      </c>
      <c r="AH393" s="33">
        <f>IF('5-اطلاعات کلیه پرسنل'!P393="دکتری",1,IF('5-اطلاعات کلیه پرسنل'!P393="فوق لیسانس",0.8,IF('5-اطلاعات کلیه پرسنل'!P393="لیسانس",0.6,IF('5-اطلاعات کلیه پرسنل'!P393="فوق دیپلم",0.3,IF('5-اطلاعات کلیه پرسنل'!P393="",0,0.1)))))</f>
        <v>0</v>
      </c>
      <c r="AI393" s="81">
        <f>IF('5-اطلاعات کلیه پرسنل'!L393="دارد",'5-اطلاعات کلیه پرسنل'!M393/12,'5-اطلاعات کلیه پرسنل'!N393/2000)</f>
        <v>0</v>
      </c>
      <c r="AJ393" s="80">
        <f t="shared" si="53"/>
        <v>0</v>
      </c>
    </row>
    <row r="394" spans="29:36" x14ac:dyDescent="0.45">
      <c r="AC394" s="34">
        <f>IF('6-اطلاعات کلیه محصولات - خدمات'!C394="دارد",'6-اطلاعات کلیه محصولات - خدمات'!Q394,0)</f>
        <v>0</v>
      </c>
      <c r="AD394" s="34">
        <f>1403-'5-اطلاعات کلیه پرسنل'!E394:E1391</f>
        <v>1403</v>
      </c>
      <c r="AF394" s="55">
        <f>IF('5-اطلاعات کلیه پرسنل'!H394=option!$C$15,IF('5-اطلاعات کلیه پرسنل'!L394="دارد",'5-اطلاعات کلیه پرسنل'!M394/12*'5-اطلاعات کلیه پرسنل'!I394,'5-اطلاعات کلیه پرسنل'!N394/2000*'5-اطلاعات کلیه پرسنل'!I394),0)+IF('5-اطلاعات کلیه پرسنل'!J394=option!$C$15,IF('5-اطلاعات کلیه پرسنل'!L394="دارد",'5-اطلاعات کلیه پرسنل'!M394/12*'5-اطلاعات کلیه پرسنل'!K394,'5-اطلاعات کلیه پرسنل'!N394/2000*'5-اطلاعات کلیه پرسنل'!K394),0)</f>
        <v>0</v>
      </c>
      <c r="AG394" s="55">
        <f>IF('5-اطلاعات کلیه پرسنل'!H394=option!$C$11,IF('5-اطلاعات کلیه پرسنل'!L394="دارد",'5-اطلاعات کلیه پرسنل'!M394*'5-اطلاعات کلیه پرسنل'!I394/12*40,'5-اطلاعات کلیه پرسنل'!I394*'5-اطلاعات کلیه پرسنل'!N394/52),0)+IF('5-اطلاعات کلیه پرسنل'!J394=option!$C$11,IF('5-اطلاعات کلیه پرسنل'!L394="دارد",'5-اطلاعات کلیه پرسنل'!M394*'5-اطلاعات کلیه پرسنل'!K394/12*40,'5-اطلاعات کلیه پرسنل'!K394*'5-اطلاعات کلیه پرسنل'!N394/52),0)</f>
        <v>0</v>
      </c>
      <c r="AH394" s="33">
        <f>IF('5-اطلاعات کلیه پرسنل'!P394="دکتری",1,IF('5-اطلاعات کلیه پرسنل'!P394="فوق لیسانس",0.8,IF('5-اطلاعات کلیه پرسنل'!P394="لیسانس",0.6,IF('5-اطلاعات کلیه پرسنل'!P394="فوق دیپلم",0.3,IF('5-اطلاعات کلیه پرسنل'!P394="",0,0.1)))))</f>
        <v>0</v>
      </c>
      <c r="AI394" s="81">
        <f>IF('5-اطلاعات کلیه پرسنل'!L394="دارد",'5-اطلاعات کلیه پرسنل'!M394/12,'5-اطلاعات کلیه پرسنل'!N394/2000)</f>
        <v>0</v>
      </c>
      <c r="AJ394" s="80">
        <f t="shared" si="53"/>
        <v>0</v>
      </c>
    </row>
    <row r="395" spans="29:36" x14ac:dyDescent="0.45">
      <c r="AC395" s="34">
        <f>IF('6-اطلاعات کلیه محصولات - خدمات'!C395="دارد",'6-اطلاعات کلیه محصولات - خدمات'!Q395,0)</f>
        <v>0</v>
      </c>
      <c r="AD395" s="34">
        <f>1403-'5-اطلاعات کلیه پرسنل'!E395:E1392</f>
        <v>1403</v>
      </c>
      <c r="AF395" s="55">
        <f>IF('5-اطلاعات کلیه پرسنل'!H395=option!$C$15,IF('5-اطلاعات کلیه پرسنل'!L395="دارد",'5-اطلاعات کلیه پرسنل'!M395/12*'5-اطلاعات کلیه پرسنل'!I395,'5-اطلاعات کلیه پرسنل'!N395/2000*'5-اطلاعات کلیه پرسنل'!I395),0)+IF('5-اطلاعات کلیه پرسنل'!J395=option!$C$15,IF('5-اطلاعات کلیه پرسنل'!L395="دارد",'5-اطلاعات کلیه پرسنل'!M395/12*'5-اطلاعات کلیه پرسنل'!K395,'5-اطلاعات کلیه پرسنل'!N395/2000*'5-اطلاعات کلیه پرسنل'!K395),0)</f>
        <v>0</v>
      </c>
      <c r="AG395" s="55">
        <f>IF('5-اطلاعات کلیه پرسنل'!H395=option!$C$11,IF('5-اطلاعات کلیه پرسنل'!L395="دارد",'5-اطلاعات کلیه پرسنل'!M395*'5-اطلاعات کلیه پرسنل'!I395/12*40,'5-اطلاعات کلیه پرسنل'!I395*'5-اطلاعات کلیه پرسنل'!N395/52),0)+IF('5-اطلاعات کلیه پرسنل'!J395=option!$C$11,IF('5-اطلاعات کلیه پرسنل'!L395="دارد",'5-اطلاعات کلیه پرسنل'!M395*'5-اطلاعات کلیه پرسنل'!K395/12*40,'5-اطلاعات کلیه پرسنل'!K395*'5-اطلاعات کلیه پرسنل'!N395/52),0)</f>
        <v>0</v>
      </c>
      <c r="AH395" s="33">
        <f>IF('5-اطلاعات کلیه پرسنل'!P395="دکتری",1,IF('5-اطلاعات کلیه پرسنل'!P395="فوق لیسانس",0.8,IF('5-اطلاعات کلیه پرسنل'!P395="لیسانس",0.6,IF('5-اطلاعات کلیه پرسنل'!P395="فوق دیپلم",0.3,IF('5-اطلاعات کلیه پرسنل'!P395="",0,0.1)))))</f>
        <v>0</v>
      </c>
      <c r="AI395" s="81">
        <f>IF('5-اطلاعات کلیه پرسنل'!L395="دارد",'5-اطلاعات کلیه پرسنل'!M395/12,'5-اطلاعات کلیه پرسنل'!N395/2000)</f>
        <v>0</v>
      </c>
      <c r="AJ395" s="80">
        <f t="shared" ref="AJ395:AJ458" si="54">AI395*AH395</f>
        <v>0</v>
      </c>
    </row>
    <row r="396" spans="29:36" x14ac:dyDescent="0.45">
      <c r="AC396" s="34">
        <f>IF('6-اطلاعات کلیه محصولات - خدمات'!C396="دارد",'6-اطلاعات کلیه محصولات - خدمات'!Q396,0)</f>
        <v>0</v>
      </c>
      <c r="AD396" s="34">
        <f>1403-'5-اطلاعات کلیه پرسنل'!E396:E1393</f>
        <v>1403</v>
      </c>
      <c r="AF396" s="55">
        <f>IF('5-اطلاعات کلیه پرسنل'!H396=option!$C$15,IF('5-اطلاعات کلیه پرسنل'!L396="دارد",'5-اطلاعات کلیه پرسنل'!M396/12*'5-اطلاعات کلیه پرسنل'!I396,'5-اطلاعات کلیه پرسنل'!N396/2000*'5-اطلاعات کلیه پرسنل'!I396),0)+IF('5-اطلاعات کلیه پرسنل'!J396=option!$C$15,IF('5-اطلاعات کلیه پرسنل'!L396="دارد",'5-اطلاعات کلیه پرسنل'!M396/12*'5-اطلاعات کلیه پرسنل'!K396,'5-اطلاعات کلیه پرسنل'!N396/2000*'5-اطلاعات کلیه پرسنل'!K396),0)</f>
        <v>0</v>
      </c>
      <c r="AG396" s="55">
        <f>IF('5-اطلاعات کلیه پرسنل'!H396=option!$C$11,IF('5-اطلاعات کلیه پرسنل'!L396="دارد",'5-اطلاعات کلیه پرسنل'!M396*'5-اطلاعات کلیه پرسنل'!I396/12*40,'5-اطلاعات کلیه پرسنل'!I396*'5-اطلاعات کلیه پرسنل'!N396/52),0)+IF('5-اطلاعات کلیه پرسنل'!J396=option!$C$11,IF('5-اطلاعات کلیه پرسنل'!L396="دارد",'5-اطلاعات کلیه پرسنل'!M396*'5-اطلاعات کلیه پرسنل'!K396/12*40,'5-اطلاعات کلیه پرسنل'!K396*'5-اطلاعات کلیه پرسنل'!N396/52),0)</f>
        <v>0</v>
      </c>
      <c r="AH396" s="33">
        <f>IF('5-اطلاعات کلیه پرسنل'!P396="دکتری",1,IF('5-اطلاعات کلیه پرسنل'!P396="فوق لیسانس",0.8,IF('5-اطلاعات کلیه پرسنل'!P396="لیسانس",0.6,IF('5-اطلاعات کلیه پرسنل'!P396="فوق دیپلم",0.3,IF('5-اطلاعات کلیه پرسنل'!P396="",0,0.1)))))</f>
        <v>0</v>
      </c>
      <c r="AI396" s="81">
        <f>IF('5-اطلاعات کلیه پرسنل'!L396="دارد",'5-اطلاعات کلیه پرسنل'!M396/12,'5-اطلاعات کلیه پرسنل'!N396/2000)</f>
        <v>0</v>
      </c>
      <c r="AJ396" s="80">
        <f t="shared" si="54"/>
        <v>0</v>
      </c>
    </row>
    <row r="397" spans="29:36" x14ac:dyDescent="0.45">
      <c r="AC397" s="34">
        <f>IF('6-اطلاعات کلیه محصولات - خدمات'!C397="دارد",'6-اطلاعات کلیه محصولات - خدمات'!Q397,0)</f>
        <v>0</v>
      </c>
      <c r="AD397" s="34">
        <f>1403-'5-اطلاعات کلیه پرسنل'!E397:E1394</f>
        <v>1403</v>
      </c>
      <c r="AF397" s="55">
        <f>IF('5-اطلاعات کلیه پرسنل'!H397=option!$C$15,IF('5-اطلاعات کلیه پرسنل'!L397="دارد",'5-اطلاعات کلیه پرسنل'!M397/12*'5-اطلاعات کلیه پرسنل'!I397,'5-اطلاعات کلیه پرسنل'!N397/2000*'5-اطلاعات کلیه پرسنل'!I397),0)+IF('5-اطلاعات کلیه پرسنل'!J397=option!$C$15,IF('5-اطلاعات کلیه پرسنل'!L397="دارد",'5-اطلاعات کلیه پرسنل'!M397/12*'5-اطلاعات کلیه پرسنل'!K397,'5-اطلاعات کلیه پرسنل'!N397/2000*'5-اطلاعات کلیه پرسنل'!K397),0)</f>
        <v>0</v>
      </c>
      <c r="AG397" s="55">
        <f>IF('5-اطلاعات کلیه پرسنل'!H397=option!$C$11,IF('5-اطلاعات کلیه پرسنل'!L397="دارد",'5-اطلاعات کلیه پرسنل'!M397*'5-اطلاعات کلیه پرسنل'!I397/12*40,'5-اطلاعات کلیه پرسنل'!I397*'5-اطلاعات کلیه پرسنل'!N397/52),0)+IF('5-اطلاعات کلیه پرسنل'!J397=option!$C$11,IF('5-اطلاعات کلیه پرسنل'!L397="دارد",'5-اطلاعات کلیه پرسنل'!M397*'5-اطلاعات کلیه پرسنل'!K397/12*40,'5-اطلاعات کلیه پرسنل'!K397*'5-اطلاعات کلیه پرسنل'!N397/52),0)</f>
        <v>0</v>
      </c>
      <c r="AH397" s="33">
        <f>IF('5-اطلاعات کلیه پرسنل'!P397="دکتری",1,IF('5-اطلاعات کلیه پرسنل'!P397="فوق لیسانس",0.8,IF('5-اطلاعات کلیه پرسنل'!P397="لیسانس",0.6,IF('5-اطلاعات کلیه پرسنل'!P397="فوق دیپلم",0.3,IF('5-اطلاعات کلیه پرسنل'!P397="",0,0.1)))))</f>
        <v>0</v>
      </c>
      <c r="AI397" s="81">
        <f>IF('5-اطلاعات کلیه پرسنل'!L397="دارد",'5-اطلاعات کلیه پرسنل'!M397/12,'5-اطلاعات کلیه پرسنل'!N397/2000)</f>
        <v>0</v>
      </c>
      <c r="AJ397" s="80">
        <f t="shared" si="54"/>
        <v>0</v>
      </c>
    </row>
    <row r="398" spans="29:36" x14ac:dyDescent="0.45">
      <c r="AC398" s="34">
        <f>IF('6-اطلاعات کلیه محصولات - خدمات'!C398="دارد",'6-اطلاعات کلیه محصولات - خدمات'!Q398,0)</f>
        <v>0</v>
      </c>
      <c r="AD398" s="34">
        <f>1403-'5-اطلاعات کلیه پرسنل'!E398:E1395</f>
        <v>1403</v>
      </c>
      <c r="AF398" s="55">
        <f>IF('5-اطلاعات کلیه پرسنل'!H398=option!$C$15,IF('5-اطلاعات کلیه پرسنل'!L398="دارد",'5-اطلاعات کلیه پرسنل'!M398/12*'5-اطلاعات کلیه پرسنل'!I398,'5-اطلاعات کلیه پرسنل'!N398/2000*'5-اطلاعات کلیه پرسنل'!I398),0)+IF('5-اطلاعات کلیه پرسنل'!J398=option!$C$15,IF('5-اطلاعات کلیه پرسنل'!L398="دارد",'5-اطلاعات کلیه پرسنل'!M398/12*'5-اطلاعات کلیه پرسنل'!K398,'5-اطلاعات کلیه پرسنل'!N398/2000*'5-اطلاعات کلیه پرسنل'!K398),0)</f>
        <v>0</v>
      </c>
      <c r="AG398" s="55">
        <f>IF('5-اطلاعات کلیه پرسنل'!H398=option!$C$11,IF('5-اطلاعات کلیه پرسنل'!L398="دارد",'5-اطلاعات کلیه پرسنل'!M398*'5-اطلاعات کلیه پرسنل'!I398/12*40,'5-اطلاعات کلیه پرسنل'!I398*'5-اطلاعات کلیه پرسنل'!N398/52),0)+IF('5-اطلاعات کلیه پرسنل'!J398=option!$C$11,IF('5-اطلاعات کلیه پرسنل'!L398="دارد",'5-اطلاعات کلیه پرسنل'!M398*'5-اطلاعات کلیه پرسنل'!K398/12*40,'5-اطلاعات کلیه پرسنل'!K398*'5-اطلاعات کلیه پرسنل'!N398/52),0)</f>
        <v>0</v>
      </c>
      <c r="AH398" s="33">
        <f>IF('5-اطلاعات کلیه پرسنل'!P398="دکتری",1,IF('5-اطلاعات کلیه پرسنل'!P398="فوق لیسانس",0.8,IF('5-اطلاعات کلیه پرسنل'!P398="لیسانس",0.6,IF('5-اطلاعات کلیه پرسنل'!P398="فوق دیپلم",0.3,IF('5-اطلاعات کلیه پرسنل'!P398="",0,0.1)))))</f>
        <v>0</v>
      </c>
      <c r="AI398" s="81">
        <f>IF('5-اطلاعات کلیه پرسنل'!L398="دارد",'5-اطلاعات کلیه پرسنل'!M398/12,'5-اطلاعات کلیه پرسنل'!N398/2000)</f>
        <v>0</v>
      </c>
      <c r="AJ398" s="80">
        <f t="shared" si="54"/>
        <v>0</v>
      </c>
    </row>
    <row r="399" spans="29:36" x14ac:dyDescent="0.45">
      <c r="AC399" s="34">
        <f>IF('6-اطلاعات کلیه محصولات - خدمات'!C399="دارد",'6-اطلاعات کلیه محصولات - خدمات'!Q399,0)</f>
        <v>0</v>
      </c>
      <c r="AD399" s="34">
        <f>1403-'5-اطلاعات کلیه پرسنل'!E399:E1396</f>
        <v>1403</v>
      </c>
      <c r="AF399" s="55">
        <f>IF('5-اطلاعات کلیه پرسنل'!H399=option!$C$15,IF('5-اطلاعات کلیه پرسنل'!L399="دارد",'5-اطلاعات کلیه پرسنل'!M399/12*'5-اطلاعات کلیه پرسنل'!I399,'5-اطلاعات کلیه پرسنل'!N399/2000*'5-اطلاعات کلیه پرسنل'!I399),0)+IF('5-اطلاعات کلیه پرسنل'!J399=option!$C$15,IF('5-اطلاعات کلیه پرسنل'!L399="دارد",'5-اطلاعات کلیه پرسنل'!M399/12*'5-اطلاعات کلیه پرسنل'!K399,'5-اطلاعات کلیه پرسنل'!N399/2000*'5-اطلاعات کلیه پرسنل'!K399),0)</f>
        <v>0</v>
      </c>
      <c r="AG399" s="55">
        <f>IF('5-اطلاعات کلیه پرسنل'!H399=option!$C$11,IF('5-اطلاعات کلیه پرسنل'!L399="دارد",'5-اطلاعات کلیه پرسنل'!M399*'5-اطلاعات کلیه پرسنل'!I399/12*40,'5-اطلاعات کلیه پرسنل'!I399*'5-اطلاعات کلیه پرسنل'!N399/52),0)+IF('5-اطلاعات کلیه پرسنل'!J399=option!$C$11,IF('5-اطلاعات کلیه پرسنل'!L399="دارد",'5-اطلاعات کلیه پرسنل'!M399*'5-اطلاعات کلیه پرسنل'!K399/12*40,'5-اطلاعات کلیه پرسنل'!K399*'5-اطلاعات کلیه پرسنل'!N399/52),0)</f>
        <v>0</v>
      </c>
      <c r="AH399" s="33">
        <f>IF('5-اطلاعات کلیه پرسنل'!P399="دکتری",1,IF('5-اطلاعات کلیه پرسنل'!P399="فوق لیسانس",0.8,IF('5-اطلاعات کلیه پرسنل'!P399="لیسانس",0.6,IF('5-اطلاعات کلیه پرسنل'!P399="فوق دیپلم",0.3,IF('5-اطلاعات کلیه پرسنل'!P399="",0,0.1)))))</f>
        <v>0</v>
      </c>
      <c r="AI399" s="81">
        <f>IF('5-اطلاعات کلیه پرسنل'!L399="دارد",'5-اطلاعات کلیه پرسنل'!M399/12,'5-اطلاعات کلیه پرسنل'!N399/2000)</f>
        <v>0</v>
      </c>
      <c r="AJ399" s="80">
        <f t="shared" si="54"/>
        <v>0</v>
      </c>
    </row>
    <row r="400" spans="29:36" x14ac:dyDescent="0.45">
      <c r="AC400" s="34">
        <f>IF('6-اطلاعات کلیه محصولات - خدمات'!C400="دارد",'6-اطلاعات کلیه محصولات - خدمات'!Q400,0)</f>
        <v>0</v>
      </c>
      <c r="AD400" s="34">
        <f>1403-'5-اطلاعات کلیه پرسنل'!E400:E1397</f>
        <v>1403</v>
      </c>
      <c r="AF400" s="55">
        <f>IF('5-اطلاعات کلیه پرسنل'!H400=option!$C$15,IF('5-اطلاعات کلیه پرسنل'!L400="دارد",'5-اطلاعات کلیه پرسنل'!M400/12*'5-اطلاعات کلیه پرسنل'!I400,'5-اطلاعات کلیه پرسنل'!N400/2000*'5-اطلاعات کلیه پرسنل'!I400),0)+IF('5-اطلاعات کلیه پرسنل'!J400=option!$C$15,IF('5-اطلاعات کلیه پرسنل'!L400="دارد",'5-اطلاعات کلیه پرسنل'!M400/12*'5-اطلاعات کلیه پرسنل'!K400,'5-اطلاعات کلیه پرسنل'!N400/2000*'5-اطلاعات کلیه پرسنل'!K400),0)</f>
        <v>0</v>
      </c>
      <c r="AG400" s="55">
        <f>IF('5-اطلاعات کلیه پرسنل'!H400=option!$C$11,IF('5-اطلاعات کلیه پرسنل'!L400="دارد",'5-اطلاعات کلیه پرسنل'!M400*'5-اطلاعات کلیه پرسنل'!I400/12*40,'5-اطلاعات کلیه پرسنل'!I400*'5-اطلاعات کلیه پرسنل'!N400/52),0)+IF('5-اطلاعات کلیه پرسنل'!J400=option!$C$11,IF('5-اطلاعات کلیه پرسنل'!L400="دارد",'5-اطلاعات کلیه پرسنل'!M400*'5-اطلاعات کلیه پرسنل'!K400/12*40,'5-اطلاعات کلیه پرسنل'!K400*'5-اطلاعات کلیه پرسنل'!N400/52),0)</f>
        <v>0</v>
      </c>
      <c r="AH400" s="33">
        <f>IF('5-اطلاعات کلیه پرسنل'!P400="دکتری",1,IF('5-اطلاعات کلیه پرسنل'!P400="فوق لیسانس",0.8,IF('5-اطلاعات کلیه پرسنل'!P400="لیسانس",0.6,IF('5-اطلاعات کلیه پرسنل'!P400="فوق دیپلم",0.3,IF('5-اطلاعات کلیه پرسنل'!P400="",0,0.1)))))</f>
        <v>0</v>
      </c>
      <c r="AI400" s="81">
        <f>IF('5-اطلاعات کلیه پرسنل'!L400="دارد",'5-اطلاعات کلیه پرسنل'!M400/12,'5-اطلاعات کلیه پرسنل'!N400/2000)</f>
        <v>0</v>
      </c>
      <c r="AJ400" s="80">
        <f t="shared" si="54"/>
        <v>0</v>
      </c>
    </row>
    <row r="401" spans="29:36" x14ac:dyDescent="0.45">
      <c r="AC401" s="34">
        <f>IF('6-اطلاعات کلیه محصولات - خدمات'!C401="دارد",'6-اطلاعات کلیه محصولات - خدمات'!Q401,0)</f>
        <v>0</v>
      </c>
      <c r="AD401" s="34">
        <f>1403-'5-اطلاعات کلیه پرسنل'!E401:E1398</f>
        <v>1403</v>
      </c>
      <c r="AF401" s="55">
        <f>IF('5-اطلاعات کلیه پرسنل'!H401=option!$C$15,IF('5-اطلاعات کلیه پرسنل'!L401="دارد",'5-اطلاعات کلیه پرسنل'!M401/12*'5-اطلاعات کلیه پرسنل'!I401,'5-اطلاعات کلیه پرسنل'!N401/2000*'5-اطلاعات کلیه پرسنل'!I401),0)+IF('5-اطلاعات کلیه پرسنل'!J401=option!$C$15,IF('5-اطلاعات کلیه پرسنل'!L401="دارد",'5-اطلاعات کلیه پرسنل'!M401/12*'5-اطلاعات کلیه پرسنل'!K401,'5-اطلاعات کلیه پرسنل'!N401/2000*'5-اطلاعات کلیه پرسنل'!K401),0)</f>
        <v>0</v>
      </c>
      <c r="AG401" s="55">
        <f>IF('5-اطلاعات کلیه پرسنل'!H401=option!$C$11,IF('5-اطلاعات کلیه پرسنل'!L401="دارد",'5-اطلاعات کلیه پرسنل'!M401*'5-اطلاعات کلیه پرسنل'!I401/12*40,'5-اطلاعات کلیه پرسنل'!I401*'5-اطلاعات کلیه پرسنل'!N401/52),0)+IF('5-اطلاعات کلیه پرسنل'!J401=option!$C$11,IF('5-اطلاعات کلیه پرسنل'!L401="دارد",'5-اطلاعات کلیه پرسنل'!M401*'5-اطلاعات کلیه پرسنل'!K401/12*40,'5-اطلاعات کلیه پرسنل'!K401*'5-اطلاعات کلیه پرسنل'!N401/52),0)</f>
        <v>0</v>
      </c>
      <c r="AH401" s="33">
        <f>IF('5-اطلاعات کلیه پرسنل'!P401="دکتری",1,IF('5-اطلاعات کلیه پرسنل'!P401="فوق لیسانس",0.8,IF('5-اطلاعات کلیه پرسنل'!P401="لیسانس",0.6,IF('5-اطلاعات کلیه پرسنل'!P401="فوق دیپلم",0.3,IF('5-اطلاعات کلیه پرسنل'!P401="",0,0.1)))))</f>
        <v>0</v>
      </c>
      <c r="AI401" s="81">
        <f>IF('5-اطلاعات کلیه پرسنل'!L401="دارد",'5-اطلاعات کلیه پرسنل'!M401/12,'5-اطلاعات کلیه پرسنل'!N401/2000)</f>
        <v>0</v>
      </c>
      <c r="AJ401" s="80">
        <f t="shared" si="54"/>
        <v>0</v>
      </c>
    </row>
    <row r="402" spans="29:36" x14ac:dyDescent="0.45">
      <c r="AC402" s="34">
        <f>IF('6-اطلاعات کلیه محصولات - خدمات'!C402="دارد",'6-اطلاعات کلیه محصولات - خدمات'!Q402,0)</f>
        <v>0</v>
      </c>
      <c r="AD402" s="34">
        <f>1403-'5-اطلاعات کلیه پرسنل'!E402:E1399</f>
        <v>1403</v>
      </c>
      <c r="AF402" s="55">
        <f>IF('5-اطلاعات کلیه پرسنل'!H402=option!$C$15,IF('5-اطلاعات کلیه پرسنل'!L402="دارد",'5-اطلاعات کلیه پرسنل'!M402/12*'5-اطلاعات کلیه پرسنل'!I402,'5-اطلاعات کلیه پرسنل'!N402/2000*'5-اطلاعات کلیه پرسنل'!I402),0)+IF('5-اطلاعات کلیه پرسنل'!J402=option!$C$15,IF('5-اطلاعات کلیه پرسنل'!L402="دارد",'5-اطلاعات کلیه پرسنل'!M402/12*'5-اطلاعات کلیه پرسنل'!K402,'5-اطلاعات کلیه پرسنل'!N402/2000*'5-اطلاعات کلیه پرسنل'!K402),0)</f>
        <v>0</v>
      </c>
      <c r="AG402" s="55">
        <f>IF('5-اطلاعات کلیه پرسنل'!H402=option!$C$11,IF('5-اطلاعات کلیه پرسنل'!L402="دارد",'5-اطلاعات کلیه پرسنل'!M402*'5-اطلاعات کلیه پرسنل'!I402/12*40,'5-اطلاعات کلیه پرسنل'!I402*'5-اطلاعات کلیه پرسنل'!N402/52),0)+IF('5-اطلاعات کلیه پرسنل'!J402=option!$C$11,IF('5-اطلاعات کلیه پرسنل'!L402="دارد",'5-اطلاعات کلیه پرسنل'!M402*'5-اطلاعات کلیه پرسنل'!K402/12*40,'5-اطلاعات کلیه پرسنل'!K402*'5-اطلاعات کلیه پرسنل'!N402/52),0)</f>
        <v>0</v>
      </c>
      <c r="AH402" s="33">
        <f>IF('5-اطلاعات کلیه پرسنل'!P402="دکتری",1,IF('5-اطلاعات کلیه پرسنل'!P402="فوق لیسانس",0.8,IF('5-اطلاعات کلیه پرسنل'!P402="لیسانس",0.6,IF('5-اطلاعات کلیه پرسنل'!P402="فوق دیپلم",0.3,IF('5-اطلاعات کلیه پرسنل'!P402="",0,0.1)))))</f>
        <v>0</v>
      </c>
      <c r="AI402" s="81">
        <f>IF('5-اطلاعات کلیه پرسنل'!L402="دارد",'5-اطلاعات کلیه پرسنل'!M402/12,'5-اطلاعات کلیه پرسنل'!N402/2000)</f>
        <v>0</v>
      </c>
      <c r="AJ402" s="80">
        <f t="shared" si="54"/>
        <v>0</v>
      </c>
    </row>
    <row r="403" spans="29:36" x14ac:dyDescent="0.45">
      <c r="AC403" s="34">
        <f>IF('6-اطلاعات کلیه محصولات - خدمات'!C403="دارد",'6-اطلاعات کلیه محصولات - خدمات'!Q403,0)</f>
        <v>0</v>
      </c>
      <c r="AD403" s="34">
        <f>1403-'5-اطلاعات کلیه پرسنل'!E403:E1400</f>
        <v>1403</v>
      </c>
      <c r="AF403" s="55">
        <f>IF('5-اطلاعات کلیه پرسنل'!H403=option!$C$15,IF('5-اطلاعات کلیه پرسنل'!L403="دارد",'5-اطلاعات کلیه پرسنل'!M403/12*'5-اطلاعات کلیه پرسنل'!I403,'5-اطلاعات کلیه پرسنل'!N403/2000*'5-اطلاعات کلیه پرسنل'!I403),0)+IF('5-اطلاعات کلیه پرسنل'!J403=option!$C$15,IF('5-اطلاعات کلیه پرسنل'!L403="دارد",'5-اطلاعات کلیه پرسنل'!M403/12*'5-اطلاعات کلیه پرسنل'!K403,'5-اطلاعات کلیه پرسنل'!N403/2000*'5-اطلاعات کلیه پرسنل'!K403),0)</f>
        <v>0</v>
      </c>
      <c r="AG403" s="55">
        <f>IF('5-اطلاعات کلیه پرسنل'!H403=option!$C$11,IF('5-اطلاعات کلیه پرسنل'!L403="دارد",'5-اطلاعات کلیه پرسنل'!M403*'5-اطلاعات کلیه پرسنل'!I403/12*40,'5-اطلاعات کلیه پرسنل'!I403*'5-اطلاعات کلیه پرسنل'!N403/52),0)+IF('5-اطلاعات کلیه پرسنل'!J403=option!$C$11,IF('5-اطلاعات کلیه پرسنل'!L403="دارد",'5-اطلاعات کلیه پرسنل'!M403*'5-اطلاعات کلیه پرسنل'!K403/12*40,'5-اطلاعات کلیه پرسنل'!K403*'5-اطلاعات کلیه پرسنل'!N403/52),0)</f>
        <v>0</v>
      </c>
      <c r="AH403" s="33">
        <f>IF('5-اطلاعات کلیه پرسنل'!P403="دکتری",1,IF('5-اطلاعات کلیه پرسنل'!P403="فوق لیسانس",0.8,IF('5-اطلاعات کلیه پرسنل'!P403="لیسانس",0.6,IF('5-اطلاعات کلیه پرسنل'!P403="فوق دیپلم",0.3,IF('5-اطلاعات کلیه پرسنل'!P403="",0,0.1)))))</f>
        <v>0</v>
      </c>
      <c r="AI403" s="81">
        <f>IF('5-اطلاعات کلیه پرسنل'!L403="دارد",'5-اطلاعات کلیه پرسنل'!M403/12,'5-اطلاعات کلیه پرسنل'!N403/2000)</f>
        <v>0</v>
      </c>
      <c r="AJ403" s="80">
        <f t="shared" si="54"/>
        <v>0</v>
      </c>
    </row>
    <row r="404" spans="29:36" x14ac:dyDescent="0.45">
      <c r="AC404" s="34">
        <f>IF('6-اطلاعات کلیه محصولات - خدمات'!C404="دارد",'6-اطلاعات کلیه محصولات - خدمات'!Q404,0)</f>
        <v>0</v>
      </c>
      <c r="AD404" s="34">
        <f>1403-'5-اطلاعات کلیه پرسنل'!E404:E1401</f>
        <v>1403</v>
      </c>
      <c r="AF404" s="55">
        <f>IF('5-اطلاعات کلیه پرسنل'!H404=option!$C$15,IF('5-اطلاعات کلیه پرسنل'!L404="دارد",'5-اطلاعات کلیه پرسنل'!M404/12*'5-اطلاعات کلیه پرسنل'!I404,'5-اطلاعات کلیه پرسنل'!N404/2000*'5-اطلاعات کلیه پرسنل'!I404),0)+IF('5-اطلاعات کلیه پرسنل'!J404=option!$C$15,IF('5-اطلاعات کلیه پرسنل'!L404="دارد",'5-اطلاعات کلیه پرسنل'!M404/12*'5-اطلاعات کلیه پرسنل'!K404,'5-اطلاعات کلیه پرسنل'!N404/2000*'5-اطلاعات کلیه پرسنل'!K404),0)</f>
        <v>0</v>
      </c>
      <c r="AG404" s="55">
        <f>IF('5-اطلاعات کلیه پرسنل'!H404=option!$C$11,IF('5-اطلاعات کلیه پرسنل'!L404="دارد",'5-اطلاعات کلیه پرسنل'!M404*'5-اطلاعات کلیه پرسنل'!I404/12*40,'5-اطلاعات کلیه پرسنل'!I404*'5-اطلاعات کلیه پرسنل'!N404/52),0)+IF('5-اطلاعات کلیه پرسنل'!J404=option!$C$11,IF('5-اطلاعات کلیه پرسنل'!L404="دارد",'5-اطلاعات کلیه پرسنل'!M404*'5-اطلاعات کلیه پرسنل'!K404/12*40,'5-اطلاعات کلیه پرسنل'!K404*'5-اطلاعات کلیه پرسنل'!N404/52),0)</f>
        <v>0</v>
      </c>
      <c r="AH404" s="33">
        <f>IF('5-اطلاعات کلیه پرسنل'!P404="دکتری",1,IF('5-اطلاعات کلیه پرسنل'!P404="فوق لیسانس",0.8,IF('5-اطلاعات کلیه پرسنل'!P404="لیسانس",0.6,IF('5-اطلاعات کلیه پرسنل'!P404="فوق دیپلم",0.3,IF('5-اطلاعات کلیه پرسنل'!P404="",0,0.1)))))</f>
        <v>0</v>
      </c>
      <c r="AI404" s="81">
        <f>IF('5-اطلاعات کلیه پرسنل'!L404="دارد",'5-اطلاعات کلیه پرسنل'!M404/12,'5-اطلاعات کلیه پرسنل'!N404/2000)</f>
        <v>0</v>
      </c>
      <c r="AJ404" s="80">
        <f t="shared" si="54"/>
        <v>0</v>
      </c>
    </row>
    <row r="405" spans="29:36" x14ac:dyDescent="0.45">
      <c r="AC405" s="34">
        <f>IF('6-اطلاعات کلیه محصولات - خدمات'!C405="دارد",'6-اطلاعات کلیه محصولات - خدمات'!Q405,0)</f>
        <v>0</v>
      </c>
      <c r="AD405" s="34">
        <f>1403-'5-اطلاعات کلیه پرسنل'!E405:E1402</f>
        <v>1403</v>
      </c>
      <c r="AF405" s="55">
        <f>IF('5-اطلاعات کلیه پرسنل'!H405=option!$C$15,IF('5-اطلاعات کلیه پرسنل'!L405="دارد",'5-اطلاعات کلیه پرسنل'!M405/12*'5-اطلاعات کلیه پرسنل'!I405,'5-اطلاعات کلیه پرسنل'!N405/2000*'5-اطلاعات کلیه پرسنل'!I405),0)+IF('5-اطلاعات کلیه پرسنل'!J405=option!$C$15,IF('5-اطلاعات کلیه پرسنل'!L405="دارد",'5-اطلاعات کلیه پرسنل'!M405/12*'5-اطلاعات کلیه پرسنل'!K405,'5-اطلاعات کلیه پرسنل'!N405/2000*'5-اطلاعات کلیه پرسنل'!K405),0)</f>
        <v>0</v>
      </c>
      <c r="AG405" s="55">
        <f>IF('5-اطلاعات کلیه پرسنل'!H405=option!$C$11,IF('5-اطلاعات کلیه پرسنل'!L405="دارد",'5-اطلاعات کلیه پرسنل'!M405*'5-اطلاعات کلیه پرسنل'!I405/12*40,'5-اطلاعات کلیه پرسنل'!I405*'5-اطلاعات کلیه پرسنل'!N405/52),0)+IF('5-اطلاعات کلیه پرسنل'!J405=option!$C$11,IF('5-اطلاعات کلیه پرسنل'!L405="دارد",'5-اطلاعات کلیه پرسنل'!M405*'5-اطلاعات کلیه پرسنل'!K405/12*40,'5-اطلاعات کلیه پرسنل'!K405*'5-اطلاعات کلیه پرسنل'!N405/52),0)</f>
        <v>0</v>
      </c>
      <c r="AH405" s="33">
        <f>IF('5-اطلاعات کلیه پرسنل'!P405="دکتری",1,IF('5-اطلاعات کلیه پرسنل'!P405="فوق لیسانس",0.8,IF('5-اطلاعات کلیه پرسنل'!P405="لیسانس",0.6,IF('5-اطلاعات کلیه پرسنل'!P405="فوق دیپلم",0.3,IF('5-اطلاعات کلیه پرسنل'!P405="",0,0.1)))))</f>
        <v>0</v>
      </c>
      <c r="AI405" s="81">
        <f>IF('5-اطلاعات کلیه پرسنل'!L405="دارد",'5-اطلاعات کلیه پرسنل'!M405/12,'5-اطلاعات کلیه پرسنل'!N405/2000)</f>
        <v>0</v>
      </c>
      <c r="AJ405" s="80">
        <f t="shared" si="54"/>
        <v>0</v>
      </c>
    </row>
    <row r="406" spans="29:36" x14ac:dyDescent="0.45">
      <c r="AC406" s="34">
        <f>IF('6-اطلاعات کلیه محصولات - خدمات'!C406="دارد",'6-اطلاعات کلیه محصولات - خدمات'!Q406,0)</f>
        <v>0</v>
      </c>
      <c r="AD406" s="34">
        <f>1403-'5-اطلاعات کلیه پرسنل'!E406:E1403</f>
        <v>1403</v>
      </c>
      <c r="AF406" s="55">
        <f>IF('5-اطلاعات کلیه پرسنل'!H406=option!$C$15,IF('5-اطلاعات کلیه پرسنل'!L406="دارد",'5-اطلاعات کلیه پرسنل'!M406/12*'5-اطلاعات کلیه پرسنل'!I406,'5-اطلاعات کلیه پرسنل'!N406/2000*'5-اطلاعات کلیه پرسنل'!I406),0)+IF('5-اطلاعات کلیه پرسنل'!J406=option!$C$15,IF('5-اطلاعات کلیه پرسنل'!L406="دارد",'5-اطلاعات کلیه پرسنل'!M406/12*'5-اطلاعات کلیه پرسنل'!K406,'5-اطلاعات کلیه پرسنل'!N406/2000*'5-اطلاعات کلیه پرسنل'!K406),0)</f>
        <v>0</v>
      </c>
      <c r="AG406" s="55">
        <f>IF('5-اطلاعات کلیه پرسنل'!H406=option!$C$11,IF('5-اطلاعات کلیه پرسنل'!L406="دارد",'5-اطلاعات کلیه پرسنل'!M406*'5-اطلاعات کلیه پرسنل'!I406/12*40,'5-اطلاعات کلیه پرسنل'!I406*'5-اطلاعات کلیه پرسنل'!N406/52),0)+IF('5-اطلاعات کلیه پرسنل'!J406=option!$C$11,IF('5-اطلاعات کلیه پرسنل'!L406="دارد",'5-اطلاعات کلیه پرسنل'!M406*'5-اطلاعات کلیه پرسنل'!K406/12*40,'5-اطلاعات کلیه پرسنل'!K406*'5-اطلاعات کلیه پرسنل'!N406/52),0)</f>
        <v>0</v>
      </c>
      <c r="AH406" s="33">
        <f>IF('5-اطلاعات کلیه پرسنل'!P406="دکتری",1,IF('5-اطلاعات کلیه پرسنل'!P406="فوق لیسانس",0.8,IF('5-اطلاعات کلیه پرسنل'!P406="لیسانس",0.6,IF('5-اطلاعات کلیه پرسنل'!P406="فوق دیپلم",0.3,IF('5-اطلاعات کلیه پرسنل'!P406="",0,0.1)))))</f>
        <v>0</v>
      </c>
      <c r="AI406" s="81">
        <f>IF('5-اطلاعات کلیه پرسنل'!L406="دارد",'5-اطلاعات کلیه پرسنل'!M406/12,'5-اطلاعات کلیه پرسنل'!N406/2000)</f>
        <v>0</v>
      </c>
      <c r="AJ406" s="80">
        <f t="shared" si="54"/>
        <v>0</v>
      </c>
    </row>
    <row r="407" spans="29:36" x14ac:dyDescent="0.45">
      <c r="AC407" s="34">
        <f>IF('6-اطلاعات کلیه محصولات - خدمات'!C407="دارد",'6-اطلاعات کلیه محصولات - خدمات'!Q407,0)</f>
        <v>0</v>
      </c>
      <c r="AD407" s="34">
        <f>1403-'5-اطلاعات کلیه پرسنل'!E407:E1404</f>
        <v>1403</v>
      </c>
      <c r="AF407" s="55">
        <f>IF('5-اطلاعات کلیه پرسنل'!H407=option!$C$15,IF('5-اطلاعات کلیه پرسنل'!L407="دارد",'5-اطلاعات کلیه پرسنل'!M407/12*'5-اطلاعات کلیه پرسنل'!I407,'5-اطلاعات کلیه پرسنل'!N407/2000*'5-اطلاعات کلیه پرسنل'!I407),0)+IF('5-اطلاعات کلیه پرسنل'!J407=option!$C$15,IF('5-اطلاعات کلیه پرسنل'!L407="دارد",'5-اطلاعات کلیه پرسنل'!M407/12*'5-اطلاعات کلیه پرسنل'!K407,'5-اطلاعات کلیه پرسنل'!N407/2000*'5-اطلاعات کلیه پرسنل'!K407),0)</f>
        <v>0</v>
      </c>
      <c r="AG407" s="55">
        <f>IF('5-اطلاعات کلیه پرسنل'!H407=option!$C$11,IF('5-اطلاعات کلیه پرسنل'!L407="دارد",'5-اطلاعات کلیه پرسنل'!M407*'5-اطلاعات کلیه پرسنل'!I407/12*40,'5-اطلاعات کلیه پرسنل'!I407*'5-اطلاعات کلیه پرسنل'!N407/52),0)+IF('5-اطلاعات کلیه پرسنل'!J407=option!$C$11,IF('5-اطلاعات کلیه پرسنل'!L407="دارد",'5-اطلاعات کلیه پرسنل'!M407*'5-اطلاعات کلیه پرسنل'!K407/12*40,'5-اطلاعات کلیه پرسنل'!K407*'5-اطلاعات کلیه پرسنل'!N407/52),0)</f>
        <v>0</v>
      </c>
      <c r="AH407" s="33">
        <f>IF('5-اطلاعات کلیه پرسنل'!P407="دکتری",1,IF('5-اطلاعات کلیه پرسنل'!P407="فوق لیسانس",0.8,IF('5-اطلاعات کلیه پرسنل'!P407="لیسانس",0.6,IF('5-اطلاعات کلیه پرسنل'!P407="فوق دیپلم",0.3,IF('5-اطلاعات کلیه پرسنل'!P407="",0,0.1)))))</f>
        <v>0</v>
      </c>
      <c r="AI407" s="81">
        <f>IF('5-اطلاعات کلیه پرسنل'!L407="دارد",'5-اطلاعات کلیه پرسنل'!M407/12,'5-اطلاعات کلیه پرسنل'!N407/2000)</f>
        <v>0</v>
      </c>
      <c r="AJ407" s="80">
        <f t="shared" si="54"/>
        <v>0</v>
      </c>
    </row>
    <row r="408" spans="29:36" x14ac:dyDescent="0.45">
      <c r="AC408" s="34">
        <f>IF('6-اطلاعات کلیه محصولات - خدمات'!C408="دارد",'6-اطلاعات کلیه محصولات - خدمات'!Q408,0)</f>
        <v>0</v>
      </c>
      <c r="AD408" s="34">
        <f>1403-'5-اطلاعات کلیه پرسنل'!E408:E1405</f>
        <v>1403</v>
      </c>
      <c r="AF408" s="55">
        <f>IF('5-اطلاعات کلیه پرسنل'!H408=option!$C$15,IF('5-اطلاعات کلیه پرسنل'!L408="دارد",'5-اطلاعات کلیه پرسنل'!M408/12*'5-اطلاعات کلیه پرسنل'!I408,'5-اطلاعات کلیه پرسنل'!N408/2000*'5-اطلاعات کلیه پرسنل'!I408),0)+IF('5-اطلاعات کلیه پرسنل'!J408=option!$C$15,IF('5-اطلاعات کلیه پرسنل'!L408="دارد",'5-اطلاعات کلیه پرسنل'!M408/12*'5-اطلاعات کلیه پرسنل'!K408,'5-اطلاعات کلیه پرسنل'!N408/2000*'5-اطلاعات کلیه پرسنل'!K408),0)</f>
        <v>0</v>
      </c>
      <c r="AG408" s="55">
        <f>IF('5-اطلاعات کلیه پرسنل'!H408=option!$C$11,IF('5-اطلاعات کلیه پرسنل'!L408="دارد",'5-اطلاعات کلیه پرسنل'!M408*'5-اطلاعات کلیه پرسنل'!I408/12*40,'5-اطلاعات کلیه پرسنل'!I408*'5-اطلاعات کلیه پرسنل'!N408/52),0)+IF('5-اطلاعات کلیه پرسنل'!J408=option!$C$11,IF('5-اطلاعات کلیه پرسنل'!L408="دارد",'5-اطلاعات کلیه پرسنل'!M408*'5-اطلاعات کلیه پرسنل'!K408/12*40,'5-اطلاعات کلیه پرسنل'!K408*'5-اطلاعات کلیه پرسنل'!N408/52),0)</f>
        <v>0</v>
      </c>
      <c r="AH408" s="33">
        <f>IF('5-اطلاعات کلیه پرسنل'!P408="دکتری",1,IF('5-اطلاعات کلیه پرسنل'!P408="فوق لیسانس",0.8,IF('5-اطلاعات کلیه پرسنل'!P408="لیسانس",0.6,IF('5-اطلاعات کلیه پرسنل'!P408="فوق دیپلم",0.3,IF('5-اطلاعات کلیه پرسنل'!P408="",0,0.1)))))</f>
        <v>0</v>
      </c>
      <c r="AI408" s="81">
        <f>IF('5-اطلاعات کلیه پرسنل'!L408="دارد",'5-اطلاعات کلیه پرسنل'!M408/12,'5-اطلاعات کلیه پرسنل'!N408/2000)</f>
        <v>0</v>
      </c>
      <c r="AJ408" s="80">
        <f t="shared" si="54"/>
        <v>0</v>
      </c>
    </row>
    <row r="409" spans="29:36" x14ac:dyDescent="0.45">
      <c r="AC409" s="34">
        <f>IF('6-اطلاعات کلیه محصولات - خدمات'!C409="دارد",'6-اطلاعات کلیه محصولات - خدمات'!Q409,0)</f>
        <v>0</v>
      </c>
      <c r="AD409" s="34">
        <f>1403-'5-اطلاعات کلیه پرسنل'!E409:E1406</f>
        <v>1403</v>
      </c>
      <c r="AF409" s="55">
        <f>IF('5-اطلاعات کلیه پرسنل'!H409=option!$C$15,IF('5-اطلاعات کلیه پرسنل'!L409="دارد",'5-اطلاعات کلیه پرسنل'!M409/12*'5-اطلاعات کلیه پرسنل'!I409,'5-اطلاعات کلیه پرسنل'!N409/2000*'5-اطلاعات کلیه پرسنل'!I409),0)+IF('5-اطلاعات کلیه پرسنل'!J409=option!$C$15,IF('5-اطلاعات کلیه پرسنل'!L409="دارد",'5-اطلاعات کلیه پرسنل'!M409/12*'5-اطلاعات کلیه پرسنل'!K409,'5-اطلاعات کلیه پرسنل'!N409/2000*'5-اطلاعات کلیه پرسنل'!K409),0)</f>
        <v>0</v>
      </c>
      <c r="AG409" s="55">
        <f>IF('5-اطلاعات کلیه پرسنل'!H409=option!$C$11,IF('5-اطلاعات کلیه پرسنل'!L409="دارد",'5-اطلاعات کلیه پرسنل'!M409*'5-اطلاعات کلیه پرسنل'!I409/12*40,'5-اطلاعات کلیه پرسنل'!I409*'5-اطلاعات کلیه پرسنل'!N409/52),0)+IF('5-اطلاعات کلیه پرسنل'!J409=option!$C$11,IF('5-اطلاعات کلیه پرسنل'!L409="دارد",'5-اطلاعات کلیه پرسنل'!M409*'5-اطلاعات کلیه پرسنل'!K409/12*40,'5-اطلاعات کلیه پرسنل'!K409*'5-اطلاعات کلیه پرسنل'!N409/52),0)</f>
        <v>0</v>
      </c>
      <c r="AH409" s="33">
        <f>IF('5-اطلاعات کلیه پرسنل'!P409="دکتری",1,IF('5-اطلاعات کلیه پرسنل'!P409="فوق لیسانس",0.8,IF('5-اطلاعات کلیه پرسنل'!P409="لیسانس",0.6,IF('5-اطلاعات کلیه پرسنل'!P409="فوق دیپلم",0.3,IF('5-اطلاعات کلیه پرسنل'!P409="",0,0.1)))))</f>
        <v>0</v>
      </c>
      <c r="AI409" s="81">
        <f>IF('5-اطلاعات کلیه پرسنل'!L409="دارد",'5-اطلاعات کلیه پرسنل'!M409/12,'5-اطلاعات کلیه پرسنل'!N409/2000)</f>
        <v>0</v>
      </c>
      <c r="AJ409" s="80">
        <f t="shared" si="54"/>
        <v>0</v>
      </c>
    </row>
    <row r="410" spans="29:36" x14ac:dyDescent="0.45">
      <c r="AC410" s="34">
        <f>IF('6-اطلاعات کلیه محصولات - خدمات'!C410="دارد",'6-اطلاعات کلیه محصولات - خدمات'!Q410,0)</f>
        <v>0</v>
      </c>
      <c r="AD410" s="34">
        <f>1403-'5-اطلاعات کلیه پرسنل'!E410:E1407</f>
        <v>1403</v>
      </c>
      <c r="AF410" s="55">
        <f>IF('5-اطلاعات کلیه پرسنل'!H410=option!$C$15,IF('5-اطلاعات کلیه پرسنل'!L410="دارد",'5-اطلاعات کلیه پرسنل'!M410/12*'5-اطلاعات کلیه پرسنل'!I410,'5-اطلاعات کلیه پرسنل'!N410/2000*'5-اطلاعات کلیه پرسنل'!I410),0)+IF('5-اطلاعات کلیه پرسنل'!J410=option!$C$15,IF('5-اطلاعات کلیه پرسنل'!L410="دارد",'5-اطلاعات کلیه پرسنل'!M410/12*'5-اطلاعات کلیه پرسنل'!K410,'5-اطلاعات کلیه پرسنل'!N410/2000*'5-اطلاعات کلیه پرسنل'!K410),0)</f>
        <v>0</v>
      </c>
      <c r="AG410" s="55">
        <f>IF('5-اطلاعات کلیه پرسنل'!H410=option!$C$11,IF('5-اطلاعات کلیه پرسنل'!L410="دارد",'5-اطلاعات کلیه پرسنل'!M410*'5-اطلاعات کلیه پرسنل'!I410/12*40,'5-اطلاعات کلیه پرسنل'!I410*'5-اطلاعات کلیه پرسنل'!N410/52),0)+IF('5-اطلاعات کلیه پرسنل'!J410=option!$C$11,IF('5-اطلاعات کلیه پرسنل'!L410="دارد",'5-اطلاعات کلیه پرسنل'!M410*'5-اطلاعات کلیه پرسنل'!K410/12*40,'5-اطلاعات کلیه پرسنل'!K410*'5-اطلاعات کلیه پرسنل'!N410/52),0)</f>
        <v>0</v>
      </c>
      <c r="AH410" s="33">
        <f>IF('5-اطلاعات کلیه پرسنل'!P410="دکتری",1,IF('5-اطلاعات کلیه پرسنل'!P410="فوق لیسانس",0.8,IF('5-اطلاعات کلیه پرسنل'!P410="لیسانس",0.6,IF('5-اطلاعات کلیه پرسنل'!P410="فوق دیپلم",0.3,IF('5-اطلاعات کلیه پرسنل'!P410="",0,0.1)))))</f>
        <v>0</v>
      </c>
      <c r="AI410" s="81">
        <f>IF('5-اطلاعات کلیه پرسنل'!L410="دارد",'5-اطلاعات کلیه پرسنل'!M410/12,'5-اطلاعات کلیه پرسنل'!N410/2000)</f>
        <v>0</v>
      </c>
      <c r="AJ410" s="80">
        <f t="shared" si="54"/>
        <v>0</v>
      </c>
    </row>
    <row r="411" spans="29:36" x14ac:dyDescent="0.45">
      <c r="AC411" s="34">
        <f>IF('6-اطلاعات کلیه محصولات - خدمات'!C411="دارد",'6-اطلاعات کلیه محصولات - خدمات'!Q411,0)</f>
        <v>0</v>
      </c>
      <c r="AD411" s="34">
        <f>1403-'5-اطلاعات کلیه پرسنل'!E411:E1408</f>
        <v>1403</v>
      </c>
      <c r="AF411" s="55">
        <f>IF('5-اطلاعات کلیه پرسنل'!H411=option!$C$15,IF('5-اطلاعات کلیه پرسنل'!L411="دارد",'5-اطلاعات کلیه پرسنل'!M411/12*'5-اطلاعات کلیه پرسنل'!I411,'5-اطلاعات کلیه پرسنل'!N411/2000*'5-اطلاعات کلیه پرسنل'!I411),0)+IF('5-اطلاعات کلیه پرسنل'!J411=option!$C$15,IF('5-اطلاعات کلیه پرسنل'!L411="دارد",'5-اطلاعات کلیه پرسنل'!M411/12*'5-اطلاعات کلیه پرسنل'!K411,'5-اطلاعات کلیه پرسنل'!N411/2000*'5-اطلاعات کلیه پرسنل'!K411),0)</f>
        <v>0</v>
      </c>
      <c r="AG411" s="55">
        <f>IF('5-اطلاعات کلیه پرسنل'!H411=option!$C$11,IF('5-اطلاعات کلیه پرسنل'!L411="دارد",'5-اطلاعات کلیه پرسنل'!M411*'5-اطلاعات کلیه پرسنل'!I411/12*40,'5-اطلاعات کلیه پرسنل'!I411*'5-اطلاعات کلیه پرسنل'!N411/52),0)+IF('5-اطلاعات کلیه پرسنل'!J411=option!$C$11,IF('5-اطلاعات کلیه پرسنل'!L411="دارد",'5-اطلاعات کلیه پرسنل'!M411*'5-اطلاعات کلیه پرسنل'!K411/12*40,'5-اطلاعات کلیه پرسنل'!K411*'5-اطلاعات کلیه پرسنل'!N411/52),0)</f>
        <v>0</v>
      </c>
      <c r="AH411" s="33">
        <f>IF('5-اطلاعات کلیه پرسنل'!P411="دکتری",1,IF('5-اطلاعات کلیه پرسنل'!P411="فوق لیسانس",0.8,IF('5-اطلاعات کلیه پرسنل'!P411="لیسانس",0.6,IF('5-اطلاعات کلیه پرسنل'!P411="فوق دیپلم",0.3,IF('5-اطلاعات کلیه پرسنل'!P411="",0,0.1)))))</f>
        <v>0</v>
      </c>
      <c r="AI411" s="81">
        <f>IF('5-اطلاعات کلیه پرسنل'!L411="دارد",'5-اطلاعات کلیه پرسنل'!M411/12,'5-اطلاعات کلیه پرسنل'!N411/2000)</f>
        <v>0</v>
      </c>
      <c r="AJ411" s="80">
        <f t="shared" si="54"/>
        <v>0</v>
      </c>
    </row>
    <row r="412" spans="29:36" x14ac:dyDescent="0.45">
      <c r="AC412" s="34">
        <f>IF('6-اطلاعات کلیه محصولات - خدمات'!C412="دارد",'6-اطلاعات کلیه محصولات - خدمات'!Q412,0)</f>
        <v>0</v>
      </c>
      <c r="AD412" s="34">
        <f>1403-'5-اطلاعات کلیه پرسنل'!E412:E1409</f>
        <v>1403</v>
      </c>
      <c r="AF412" s="55">
        <f>IF('5-اطلاعات کلیه پرسنل'!H412=option!$C$15,IF('5-اطلاعات کلیه پرسنل'!L412="دارد",'5-اطلاعات کلیه پرسنل'!M412/12*'5-اطلاعات کلیه پرسنل'!I412,'5-اطلاعات کلیه پرسنل'!N412/2000*'5-اطلاعات کلیه پرسنل'!I412),0)+IF('5-اطلاعات کلیه پرسنل'!J412=option!$C$15,IF('5-اطلاعات کلیه پرسنل'!L412="دارد",'5-اطلاعات کلیه پرسنل'!M412/12*'5-اطلاعات کلیه پرسنل'!K412,'5-اطلاعات کلیه پرسنل'!N412/2000*'5-اطلاعات کلیه پرسنل'!K412),0)</f>
        <v>0</v>
      </c>
      <c r="AG412" s="55">
        <f>IF('5-اطلاعات کلیه پرسنل'!H412=option!$C$11,IF('5-اطلاعات کلیه پرسنل'!L412="دارد",'5-اطلاعات کلیه پرسنل'!M412*'5-اطلاعات کلیه پرسنل'!I412/12*40,'5-اطلاعات کلیه پرسنل'!I412*'5-اطلاعات کلیه پرسنل'!N412/52),0)+IF('5-اطلاعات کلیه پرسنل'!J412=option!$C$11,IF('5-اطلاعات کلیه پرسنل'!L412="دارد",'5-اطلاعات کلیه پرسنل'!M412*'5-اطلاعات کلیه پرسنل'!K412/12*40,'5-اطلاعات کلیه پرسنل'!K412*'5-اطلاعات کلیه پرسنل'!N412/52),0)</f>
        <v>0</v>
      </c>
      <c r="AH412" s="33">
        <f>IF('5-اطلاعات کلیه پرسنل'!P412="دکتری",1,IF('5-اطلاعات کلیه پرسنل'!P412="فوق لیسانس",0.8,IF('5-اطلاعات کلیه پرسنل'!P412="لیسانس",0.6,IF('5-اطلاعات کلیه پرسنل'!P412="فوق دیپلم",0.3,IF('5-اطلاعات کلیه پرسنل'!P412="",0,0.1)))))</f>
        <v>0</v>
      </c>
      <c r="AI412" s="81">
        <f>IF('5-اطلاعات کلیه پرسنل'!L412="دارد",'5-اطلاعات کلیه پرسنل'!M412/12,'5-اطلاعات کلیه پرسنل'!N412/2000)</f>
        <v>0</v>
      </c>
      <c r="AJ412" s="80">
        <f t="shared" si="54"/>
        <v>0</v>
      </c>
    </row>
    <row r="413" spans="29:36" x14ac:dyDescent="0.45">
      <c r="AC413" s="34">
        <f>IF('6-اطلاعات کلیه محصولات - خدمات'!C413="دارد",'6-اطلاعات کلیه محصولات - خدمات'!Q413,0)</f>
        <v>0</v>
      </c>
      <c r="AD413" s="34">
        <f>1403-'5-اطلاعات کلیه پرسنل'!E413:E1410</f>
        <v>1403</v>
      </c>
      <c r="AF413" s="55">
        <f>IF('5-اطلاعات کلیه پرسنل'!H413=option!$C$15,IF('5-اطلاعات کلیه پرسنل'!L413="دارد",'5-اطلاعات کلیه پرسنل'!M413/12*'5-اطلاعات کلیه پرسنل'!I413,'5-اطلاعات کلیه پرسنل'!N413/2000*'5-اطلاعات کلیه پرسنل'!I413),0)+IF('5-اطلاعات کلیه پرسنل'!J413=option!$C$15,IF('5-اطلاعات کلیه پرسنل'!L413="دارد",'5-اطلاعات کلیه پرسنل'!M413/12*'5-اطلاعات کلیه پرسنل'!K413,'5-اطلاعات کلیه پرسنل'!N413/2000*'5-اطلاعات کلیه پرسنل'!K413),0)</f>
        <v>0</v>
      </c>
      <c r="AG413" s="55">
        <f>IF('5-اطلاعات کلیه پرسنل'!H413=option!$C$11,IF('5-اطلاعات کلیه پرسنل'!L413="دارد",'5-اطلاعات کلیه پرسنل'!M413*'5-اطلاعات کلیه پرسنل'!I413/12*40,'5-اطلاعات کلیه پرسنل'!I413*'5-اطلاعات کلیه پرسنل'!N413/52),0)+IF('5-اطلاعات کلیه پرسنل'!J413=option!$C$11,IF('5-اطلاعات کلیه پرسنل'!L413="دارد",'5-اطلاعات کلیه پرسنل'!M413*'5-اطلاعات کلیه پرسنل'!K413/12*40,'5-اطلاعات کلیه پرسنل'!K413*'5-اطلاعات کلیه پرسنل'!N413/52),0)</f>
        <v>0</v>
      </c>
      <c r="AH413" s="33">
        <f>IF('5-اطلاعات کلیه پرسنل'!P413="دکتری",1,IF('5-اطلاعات کلیه پرسنل'!P413="فوق لیسانس",0.8,IF('5-اطلاعات کلیه پرسنل'!P413="لیسانس",0.6,IF('5-اطلاعات کلیه پرسنل'!P413="فوق دیپلم",0.3,IF('5-اطلاعات کلیه پرسنل'!P413="",0,0.1)))))</f>
        <v>0</v>
      </c>
      <c r="AI413" s="81">
        <f>IF('5-اطلاعات کلیه پرسنل'!L413="دارد",'5-اطلاعات کلیه پرسنل'!M413/12,'5-اطلاعات کلیه پرسنل'!N413/2000)</f>
        <v>0</v>
      </c>
      <c r="AJ413" s="80">
        <f t="shared" si="54"/>
        <v>0</v>
      </c>
    </row>
    <row r="414" spans="29:36" x14ac:dyDescent="0.45">
      <c r="AC414" s="34">
        <f>IF('6-اطلاعات کلیه محصولات - خدمات'!C414="دارد",'6-اطلاعات کلیه محصولات - خدمات'!Q414,0)</f>
        <v>0</v>
      </c>
      <c r="AD414" s="34">
        <f>1403-'5-اطلاعات کلیه پرسنل'!E414:E1411</f>
        <v>1403</v>
      </c>
      <c r="AF414" s="55">
        <f>IF('5-اطلاعات کلیه پرسنل'!H414=option!$C$15,IF('5-اطلاعات کلیه پرسنل'!L414="دارد",'5-اطلاعات کلیه پرسنل'!M414/12*'5-اطلاعات کلیه پرسنل'!I414,'5-اطلاعات کلیه پرسنل'!N414/2000*'5-اطلاعات کلیه پرسنل'!I414),0)+IF('5-اطلاعات کلیه پرسنل'!J414=option!$C$15,IF('5-اطلاعات کلیه پرسنل'!L414="دارد",'5-اطلاعات کلیه پرسنل'!M414/12*'5-اطلاعات کلیه پرسنل'!K414,'5-اطلاعات کلیه پرسنل'!N414/2000*'5-اطلاعات کلیه پرسنل'!K414),0)</f>
        <v>0</v>
      </c>
      <c r="AG414" s="55">
        <f>IF('5-اطلاعات کلیه پرسنل'!H414=option!$C$11,IF('5-اطلاعات کلیه پرسنل'!L414="دارد",'5-اطلاعات کلیه پرسنل'!M414*'5-اطلاعات کلیه پرسنل'!I414/12*40,'5-اطلاعات کلیه پرسنل'!I414*'5-اطلاعات کلیه پرسنل'!N414/52),0)+IF('5-اطلاعات کلیه پرسنل'!J414=option!$C$11,IF('5-اطلاعات کلیه پرسنل'!L414="دارد",'5-اطلاعات کلیه پرسنل'!M414*'5-اطلاعات کلیه پرسنل'!K414/12*40,'5-اطلاعات کلیه پرسنل'!K414*'5-اطلاعات کلیه پرسنل'!N414/52),0)</f>
        <v>0</v>
      </c>
      <c r="AH414" s="33">
        <f>IF('5-اطلاعات کلیه پرسنل'!P414="دکتری",1,IF('5-اطلاعات کلیه پرسنل'!P414="فوق لیسانس",0.8,IF('5-اطلاعات کلیه پرسنل'!P414="لیسانس",0.6,IF('5-اطلاعات کلیه پرسنل'!P414="فوق دیپلم",0.3,IF('5-اطلاعات کلیه پرسنل'!P414="",0,0.1)))))</f>
        <v>0</v>
      </c>
      <c r="AI414" s="81">
        <f>IF('5-اطلاعات کلیه پرسنل'!L414="دارد",'5-اطلاعات کلیه پرسنل'!M414/12,'5-اطلاعات کلیه پرسنل'!N414/2000)</f>
        <v>0</v>
      </c>
      <c r="AJ414" s="80">
        <f t="shared" si="54"/>
        <v>0</v>
      </c>
    </row>
    <row r="415" spans="29:36" x14ac:dyDescent="0.45">
      <c r="AC415" s="34">
        <f>IF('6-اطلاعات کلیه محصولات - خدمات'!C415="دارد",'6-اطلاعات کلیه محصولات - خدمات'!Q415,0)</f>
        <v>0</v>
      </c>
      <c r="AD415" s="34">
        <f>1403-'5-اطلاعات کلیه پرسنل'!E415:E1412</f>
        <v>1403</v>
      </c>
      <c r="AF415" s="55">
        <f>IF('5-اطلاعات کلیه پرسنل'!H415=option!$C$15,IF('5-اطلاعات کلیه پرسنل'!L415="دارد",'5-اطلاعات کلیه پرسنل'!M415/12*'5-اطلاعات کلیه پرسنل'!I415,'5-اطلاعات کلیه پرسنل'!N415/2000*'5-اطلاعات کلیه پرسنل'!I415),0)+IF('5-اطلاعات کلیه پرسنل'!J415=option!$C$15,IF('5-اطلاعات کلیه پرسنل'!L415="دارد",'5-اطلاعات کلیه پرسنل'!M415/12*'5-اطلاعات کلیه پرسنل'!K415,'5-اطلاعات کلیه پرسنل'!N415/2000*'5-اطلاعات کلیه پرسنل'!K415),0)</f>
        <v>0</v>
      </c>
      <c r="AG415" s="55">
        <f>IF('5-اطلاعات کلیه پرسنل'!H415=option!$C$11,IF('5-اطلاعات کلیه پرسنل'!L415="دارد",'5-اطلاعات کلیه پرسنل'!M415*'5-اطلاعات کلیه پرسنل'!I415/12*40,'5-اطلاعات کلیه پرسنل'!I415*'5-اطلاعات کلیه پرسنل'!N415/52),0)+IF('5-اطلاعات کلیه پرسنل'!J415=option!$C$11,IF('5-اطلاعات کلیه پرسنل'!L415="دارد",'5-اطلاعات کلیه پرسنل'!M415*'5-اطلاعات کلیه پرسنل'!K415/12*40,'5-اطلاعات کلیه پرسنل'!K415*'5-اطلاعات کلیه پرسنل'!N415/52),0)</f>
        <v>0</v>
      </c>
      <c r="AH415" s="33">
        <f>IF('5-اطلاعات کلیه پرسنل'!P415="دکتری",1,IF('5-اطلاعات کلیه پرسنل'!P415="فوق لیسانس",0.8,IF('5-اطلاعات کلیه پرسنل'!P415="لیسانس",0.6,IF('5-اطلاعات کلیه پرسنل'!P415="فوق دیپلم",0.3,IF('5-اطلاعات کلیه پرسنل'!P415="",0,0.1)))))</f>
        <v>0</v>
      </c>
      <c r="AI415" s="81">
        <f>IF('5-اطلاعات کلیه پرسنل'!L415="دارد",'5-اطلاعات کلیه پرسنل'!M415/12,'5-اطلاعات کلیه پرسنل'!N415/2000)</f>
        <v>0</v>
      </c>
      <c r="AJ415" s="80">
        <f t="shared" si="54"/>
        <v>0</v>
      </c>
    </row>
    <row r="416" spans="29:36" x14ac:dyDescent="0.45">
      <c r="AC416" s="34">
        <f>IF('6-اطلاعات کلیه محصولات - خدمات'!C416="دارد",'6-اطلاعات کلیه محصولات - خدمات'!Q416,0)</f>
        <v>0</v>
      </c>
      <c r="AD416" s="34">
        <f>1403-'5-اطلاعات کلیه پرسنل'!E416:E1413</f>
        <v>1403</v>
      </c>
      <c r="AF416" s="55">
        <f>IF('5-اطلاعات کلیه پرسنل'!H416=option!$C$15,IF('5-اطلاعات کلیه پرسنل'!L416="دارد",'5-اطلاعات کلیه پرسنل'!M416/12*'5-اطلاعات کلیه پرسنل'!I416,'5-اطلاعات کلیه پرسنل'!N416/2000*'5-اطلاعات کلیه پرسنل'!I416),0)+IF('5-اطلاعات کلیه پرسنل'!J416=option!$C$15,IF('5-اطلاعات کلیه پرسنل'!L416="دارد",'5-اطلاعات کلیه پرسنل'!M416/12*'5-اطلاعات کلیه پرسنل'!K416,'5-اطلاعات کلیه پرسنل'!N416/2000*'5-اطلاعات کلیه پرسنل'!K416),0)</f>
        <v>0</v>
      </c>
      <c r="AG416" s="55">
        <f>IF('5-اطلاعات کلیه پرسنل'!H416=option!$C$11,IF('5-اطلاعات کلیه پرسنل'!L416="دارد",'5-اطلاعات کلیه پرسنل'!M416*'5-اطلاعات کلیه پرسنل'!I416/12*40,'5-اطلاعات کلیه پرسنل'!I416*'5-اطلاعات کلیه پرسنل'!N416/52),0)+IF('5-اطلاعات کلیه پرسنل'!J416=option!$C$11,IF('5-اطلاعات کلیه پرسنل'!L416="دارد",'5-اطلاعات کلیه پرسنل'!M416*'5-اطلاعات کلیه پرسنل'!K416/12*40,'5-اطلاعات کلیه پرسنل'!K416*'5-اطلاعات کلیه پرسنل'!N416/52),0)</f>
        <v>0</v>
      </c>
      <c r="AH416" s="33">
        <f>IF('5-اطلاعات کلیه پرسنل'!P416="دکتری",1,IF('5-اطلاعات کلیه پرسنل'!P416="فوق لیسانس",0.8,IF('5-اطلاعات کلیه پرسنل'!P416="لیسانس",0.6,IF('5-اطلاعات کلیه پرسنل'!P416="فوق دیپلم",0.3,IF('5-اطلاعات کلیه پرسنل'!P416="",0,0.1)))))</f>
        <v>0</v>
      </c>
      <c r="AI416" s="81">
        <f>IF('5-اطلاعات کلیه پرسنل'!L416="دارد",'5-اطلاعات کلیه پرسنل'!M416/12,'5-اطلاعات کلیه پرسنل'!N416/2000)</f>
        <v>0</v>
      </c>
      <c r="AJ416" s="80">
        <f t="shared" si="54"/>
        <v>0</v>
      </c>
    </row>
    <row r="417" spans="29:36" x14ac:dyDescent="0.45">
      <c r="AC417" s="34">
        <f>IF('6-اطلاعات کلیه محصولات - خدمات'!C417="دارد",'6-اطلاعات کلیه محصولات - خدمات'!Q417,0)</f>
        <v>0</v>
      </c>
      <c r="AD417" s="34">
        <f>1403-'5-اطلاعات کلیه پرسنل'!E417:E1414</f>
        <v>1403</v>
      </c>
      <c r="AF417" s="55">
        <f>IF('5-اطلاعات کلیه پرسنل'!H417=option!$C$15,IF('5-اطلاعات کلیه پرسنل'!L417="دارد",'5-اطلاعات کلیه پرسنل'!M417/12*'5-اطلاعات کلیه پرسنل'!I417,'5-اطلاعات کلیه پرسنل'!N417/2000*'5-اطلاعات کلیه پرسنل'!I417),0)+IF('5-اطلاعات کلیه پرسنل'!J417=option!$C$15,IF('5-اطلاعات کلیه پرسنل'!L417="دارد",'5-اطلاعات کلیه پرسنل'!M417/12*'5-اطلاعات کلیه پرسنل'!K417,'5-اطلاعات کلیه پرسنل'!N417/2000*'5-اطلاعات کلیه پرسنل'!K417),0)</f>
        <v>0</v>
      </c>
      <c r="AG417" s="55">
        <f>IF('5-اطلاعات کلیه پرسنل'!H417=option!$C$11,IF('5-اطلاعات کلیه پرسنل'!L417="دارد",'5-اطلاعات کلیه پرسنل'!M417*'5-اطلاعات کلیه پرسنل'!I417/12*40,'5-اطلاعات کلیه پرسنل'!I417*'5-اطلاعات کلیه پرسنل'!N417/52),0)+IF('5-اطلاعات کلیه پرسنل'!J417=option!$C$11,IF('5-اطلاعات کلیه پرسنل'!L417="دارد",'5-اطلاعات کلیه پرسنل'!M417*'5-اطلاعات کلیه پرسنل'!K417/12*40,'5-اطلاعات کلیه پرسنل'!K417*'5-اطلاعات کلیه پرسنل'!N417/52),0)</f>
        <v>0</v>
      </c>
      <c r="AH417" s="33">
        <f>IF('5-اطلاعات کلیه پرسنل'!P417="دکتری",1,IF('5-اطلاعات کلیه پرسنل'!P417="فوق لیسانس",0.8,IF('5-اطلاعات کلیه پرسنل'!P417="لیسانس",0.6,IF('5-اطلاعات کلیه پرسنل'!P417="فوق دیپلم",0.3,IF('5-اطلاعات کلیه پرسنل'!P417="",0,0.1)))))</f>
        <v>0</v>
      </c>
      <c r="AI417" s="81">
        <f>IF('5-اطلاعات کلیه پرسنل'!L417="دارد",'5-اطلاعات کلیه پرسنل'!M417/12,'5-اطلاعات کلیه پرسنل'!N417/2000)</f>
        <v>0</v>
      </c>
      <c r="AJ417" s="80">
        <f t="shared" si="54"/>
        <v>0</v>
      </c>
    </row>
    <row r="418" spans="29:36" x14ac:dyDescent="0.45">
      <c r="AC418" s="34">
        <f>IF('6-اطلاعات کلیه محصولات - خدمات'!C418="دارد",'6-اطلاعات کلیه محصولات - خدمات'!Q418,0)</f>
        <v>0</v>
      </c>
      <c r="AD418" s="34">
        <f>1403-'5-اطلاعات کلیه پرسنل'!E418:E1415</f>
        <v>1403</v>
      </c>
      <c r="AF418" s="55">
        <f>IF('5-اطلاعات کلیه پرسنل'!H418=option!$C$15,IF('5-اطلاعات کلیه پرسنل'!L418="دارد",'5-اطلاعات کلیه پرسنل'!M418/12*'5-اطلاعات کلیه پرسنل'!I418,'5-اطلاعات کلیه پرسنل'!N418/2000*'5-اطلاعات کلیه پرسنل'!I418),0)+IF('5-اطلاعات کلیه پرسنل'!J418=option!$C$15,IF('5-اطلاعات کلیه پرسنل'!L418="دارد",'5-اطلاعات کلیه پرسنل'!M418/12*'5-اطلاعات کلیه پرسنل'!K418,'5-اطلاعات کلیه پرسنل'!N418/2000*'5-اطلاعات کلیه پرسنل'!K418),0)</f>
        <v>0</v>
      </c>
      <c r="AG418" s="55">
        <f>IF('5-اطلاعات کلیه پرسنل'!H418=option!$C$11,IF('5-اطلاعات کلیه پرسنل'!L418="دارد",'5-اطلاعات کلیه پرسنل'!M418*'5-اطلاعات کلیه پرسنل'!I418/12*40,'5-اطلاعات کلیه پرسنل'!I418*'5-اطلاعات کلیه پرسنل'!N418/52),0)+IF('5-اطلاعات کلیه پرسنل'!J418=option!$C$11,IF('5-اطلاعات کلیه پرسنل'!L418="دارد",'5-اطلاعات کلیه پرسنل'!M418*'5-اطلاعات کلیه پرسنل'!K418/12*40,'5-اطلاعات کلیه پرسنل'!K418*'5-اطلاعات کلیه پرسنل'!N418/52),0)</f>
        <v>0</v>
      </c>
      <c r="AH418" s="33">
        <f>IF('5-اطلاعات کلیه پرسنل'!P418="دکتری",1,IF('5-اطلاعات کلیه پرسنل'!P418="فوق لیسانس",0.8,IF('5-اطلاعات کلیه پرسنل'!P418="لیسانس",0.6,IF('5-اطلاعات کلیه پرسنل'!P418="فوق دیپلم",0.3,IF('5-اطلاعات کلیه پرسنل'!P418="",0,0.1)))))</f>
        <v>0</v>
      </c>
      <c r="AI418" s="81">
        <f>IF('5-اطلاعات کلیه پرسنل'!L418="دارد",'5-اطلاعات کلیه پرسنل'!M418/12,'5-اطلاعات کلیه پرسنل'!N418/2000)</f>
        <v>0</v>
      </c>
      <c r="AJ418" s="80">
        <f t="shared" si="54"/>
        <v>0</v>
      </c>
    </row>
    <row r="419" spans="29:36" x14ac:dyDescent="0.45">
      <c r="AC419" s="34">
        <f>IF('6-اطلاعات کلیه محصولات - خدمات'!C419="دارد",'6-اطلاعات کلیه محصولات - خدمات'!Q419,0)</f>
        <v>0</v>
      </c>
      <c r="AD419" s="34">
        <f>1403-'5-اطلاعات کلیه پرسنل'!E419:E1416</f>
        <v>1403</v>
      </c>
      <c r="AF419" s="55">
        <f>IF('5-اطلاعات کلیه پرسنل'!H419=option!$C$15,IF('5-اطلاعات کلیه پرسنل'!L419="دارد",'5-اطلاعات کلیه پرسنل'!M419/12*'5-اطلاعات کلیه پرسنل'!I419,'5-اطلاعات کلیه پرسنل'!N419/2000*'5-اطلاعات کلیه پرسنل'!I419),0)+IF('5-اطلاعات کلیه پرسنل'!J419=option!$C$15,IF('5-اطلاعات کلیه پرسنل'!L419="دارد",'5-اطلاعات کلیه پرسنل'!M419/12*'5-اطلاعات کلیه پرسنل'!K419,'5-اطلاعات کلیه پرسنل'!N419/2000*'5-اطلاعات کلیه پرسنل'!K419),0)</f>
        <v>0</v>
      </c>
      <c r="AG419" s="55">
        <f>IF('5-اطلاعات کلیه پرسنل'!H419=option!$C$11,IF('5-اطلاعات کلیه پرسنل'!L419="دارد",'5-اطلاعات کلیه پرسنل'!M419*'5-اطلاعات کلیه پرسنل'!I419/12*40,'5-اطلاعات کلیه پرسنل'!I419*'5-اطلاعات کلیه پرسنل'!N419/52),0)+IF('5-اطلاعات کلیه پرسنل'!J419=option!$C$11,IF('5-اطلاعات کلیه پرسنل'!L419="دارد",'5-اطلاعات کلیه پرسنل'!M419*'5-اطلاعات کلیه پرسنل'!K419/12*40,'5-اطلاعات کلیه پرسنل'!K419*'5-اطلاعات کلیه پرسنل'!N419/52),0)</f>
        <v>0</v>
      </c>
      <c r="AH419" s="33">
        <f>IF('5-اطلاعات کلیه پرسنل'!P419="دکتری",1,IF('5-اطلاعات کلیه پرسنل'!P419="فوق لیسانس",0.8,IF('5-اطلاعات کلیه پرسنل'!P419="لیسانس",0.6,IF('5-اطلاعات کلیه پرسنل'!P419="فوق دیپلم",0.3,IF('5-اطلاعات کلیه پرسنل'!P419="",0,0.1)))))</f>
        <v>0</v>
      </c>
      <c r="AI419" s="81">
        <f>IF('5-اطلاعات کلیه پرسنل'!L419="دارد",'5-اطلاعات کلیه پرسنل'!M419/12,'5-اطلاعات کلیه پرسنل'!N419/2000)</f>
        <v>0</v>
      </c>
      <c r="AJ419" s="80">
        <f t="shared" si="54"/>
        <v>0</v>
      </c>
    </row>
    <row r="420" spans="29:36" x14ac:dyDescent="0.45">
      <c r="AC420" s="34">
        <f>IF('6-اطلاعات کلیه محصولات - خدمات'!C420="دارد",'6-اطلاعات کلیه محصولات - خدمات'!Q420,0)</f>
        <v>0</v>
      </c>
      <c r="AD420" s="34">
        <f>1403-'5-اطلاعات کلیه پرسنل'!E420:E1417</f>
        <v>1403</v>
      </c>
      <c r="AF420" s="55">
        <f>IF('5-اطلاعات کلیه پرسنل'!H420=option!$C$15,IF('5-اطلاعات کلیه پرسنل'!L420="دارد",'5-اطلاعات کلیه پرسنل'!M420/12*'5-اطلاعات کلیه پرسنل'!I420,'5-اطلاعات کلیه پرسنل'!N420/2000*'5-اطلاعات کلیه پرسنل'!I420),0)+IF('5-اطلاعات کلیه پرسنل'!J420=option!$C$15,IF('5-اطلاعات کلیه پرسنل'!L420="دارد",'5-اطلاعات کلیه پرسنل'!M420/12*'5-اطلاعات کلیه پرسنل'!K420,'5-اطلاعات کلیه پرسنل'!N420/2000*'5-اطلاعات کلیه پرسنل'!K420),0)</f>
        <v>0</v>
      </c>
      <c r="AG420" s="55">
        <f>IF('5-اطلاعات کلیه پرسنل'!H420=option!$C$11,IF('5-اطلاعات کلیه پرسنل'!L420="دارد",'5-اطلاعات کلیه پرسنل'!M420*'5-اطلاعات کلیه پرسنل'!I420/12*40,'5-اطلاعات کلیه پرسنل'!I420*'5-اطلاعات کلیه پرسنل'!N420/52),0)+IF('5-اطلاعات کلیه پرسنل'!J420=option!$C$11,IF('5-اطلاعات کلیه پرسنل'!L420="دارد",'5-اطلاعات کلیه پرسنل'!M420*'5-اطلاعات کلیه پرسنل'!K420/12*40,'5-اطلاعات کلیه پرسنل'!K420*'5-اطلاعات کلیه پرسنل'!N420/52),0)</f>
        <v>0</v>
      </c>
      <c r="AH420" s="33">
        <f>IF('5-اطلاعات کلیه پرسنل'!P420="دکتری",1,IF('5-اطلاعات کلیه پرسنل'!P420="فوق لیسانس",0.8,IF('5-اطلاعات کلیه پرسنل'!P420="لیسانس",0.6,IF('5-اطلاعات کلیه پرسنل'!P420="فوق دیپلم",0.3,IF('5-اطلاعات کلیه پرسنل'!P420="",0,0.1)))))</f>
        <v>0</v>
      </c>
      <c r="AI420" s="81">
        <f>IF('5-اطلاعات کلیه پرسنل'!L420="دارد",'5-اطلاعات کلیه پرسنل'!M420/12,'5-اطلاعات کلیه پرسنل'!N420/2000)</f>
        <v>0</v>
      </c>
      <c r="AJ420" s="80">
        <f t="shared" si="54"/>
        <v>0</v>
      </c>
    </row>
    <row r="421" spans="29:36" x14ac:dyDescent="0.45">
      <c r="AC421" s="34">
        <f>IF('6-اطلاعات کلیه محصولات - خدمات'!C421="دارد",'6-اطلاعات کلیه محصولات - خدمات'!Q421,0)</f>
        <v>0</v>
      </c>
      <c r="AD421" s="34">
        <f>1403-'5-اطلاعات کلیه پرسنل'!E421:E1418</f>
        <v>1403</v>
      </c>
      <c r="AF421" s="55">
        <f>IF('5-اطلاعات کلیه پرسنل'!H421=option!$C$15,IF('5-اطلاعات کلیه پرسنل'!L421="دارد",'5-اطلاعات کلیه پرسنل'!M421/12*'5-اطلاعات کلیه پرسنل'!I421,'5-اطلاعات کلیه پرسنل'!N421/2000*'5-اطلاعات کلیه پرسنل'!I421),0)+IF('5-اطلاعات کلیه پرسنل'!J421=option!$C$15,IF('5-اطلاعات کلیه پرسنل'!L421="دارد",'5-اطلاعات کلیه پرسنل'!M421/12*'5-اطلاعات کلیه پرسنل'!K421,'5-اطلاعات کلیه پرسنل'!N421/2000*'5-اطلاعات کلیه پرسنل'!K421),0)</f>
        <v>0</v>
      </c>
      <c r="AG421" s="55">
        <f>IF('5-اطلاعات کلیه پرسنل'!H421=option!$C$11,IF('5-اطلاعات کلیه پرسنل'!L421="دارد",'5-اطلاعات کلیه پرسنل'!M421*'5-اطلاعات کلیه پرسنل'!I421/12*40,'5-اطلاعات کلیه پرسنل'!I421*'5-اطلاعات کلیه پرسنل'!N421/52),0)+IF('5-اطلاعات کلیه پرسنل'!J421=option!$C$11,IF('5-اطلاعات کلیه پرسنل'!L421="دارد",'5-اطلاعات کلیه پرسنل'!M421*'5-اطلاعات کلیه پرسنل'!K421/12*40,'5-اطلاعات کلیه پرسنل'!K421*'5-اطلاعات کلیه پرسنل'!N421/52),0)</f>
        <v>0</v>
      </c>
      <c r="AH421" s="33">
        <f>IF('5-اطلاعات کلیه پرسنل'!P421="دکتری",1,IF('5-اطلاعات کلیه پرسنل'!P421="فوق لیسانس",0.8,IF('5-اطلاعات کلیه پرسنل'!P421="لیسانس",0.6,IF('5-اطلاعات کلیه پرسنل'!P421="فوق دیپلم",0.3,IF('5-اطلاعات کلیه پرسنل'!P421="",0,0.1)))))</f>
        <v>0</v>
      </c>
      <c r="AI421" s="81">
        <f>IF('5-اطلاعات کلیه پرسنل'!L421="دارد",'5-اطلاعات کلیه پرسنل'!M421/12,'5-اطلاعات کلیه پرسنل'!N421/2000)</f>
        <v>0</v>
      </c>
      <c r="AJ421" s="80">
        <f t="shared" si="54"/>
        <v>0</v>
      </c>
    </row>
    <row r="422" spans="29:36" x14ac:dyDescent="0.45">
      <c r="AC422" s="34">
        <f>IF('6-اطلاعات کلیه محصولات - خدمات'!C422="دارد",'6-اطلاعات کلیه محصولات - خدمات'!Q422,0)</f>
        <v>0</v>
      </c>
      <c r="AD422" s="34">
        <f>1403-'5-اطلاعات کلیه پرسنل'!E422:E1419</f>
        <v>1403</v>
      </c>
      <c r="AF422" s="55">
        <f>IF('5-اطلاعات کلیه پرسنل'!H422=option!$C$15,IF('5-اطلاعات کلیه پرسنل'!L422="دارد",'5-اطلاعات کلیه پرسنل'!M422/12*'5-اطلاعات کلیه پرسنل'!I422,'5-اطلاعات کلیه پرسنل'!N422/2000*'5-اطلاعات کلیه پرسنل'!I422),0)+IF('5-اطلاعات کلیه پرسنل'!J422=option!$C$15,IF('5-اطلاعات کلیه پرسنل'!L422="دارد",'5-اطلاعات کلیه پرسنل'!M422/12*'5-اطلاعات کلیه پرسنل'!K422,'5-اطلاعات کلیه پرسنل'!N422/2000*'5-اطلاعات کلیه پرسنل'!K422),0)</f>
        <v>0</v>
      </c>
      <c r="AG422" s="55">
        <f>IF('5-اطلاعات کلیه پرسنل'!H422=option!$C$11,IF('5-اطلاعات کلیه پرسنل'!L422="دارد",'5-اطلاعات کلیه پرسنل'!M422*'5-اطلاعات کلیه پرسنل'!I422/12*40,'5-اطلاعات کلیه پرسنل'!I422*'5-اطلاعات کلیه پرسنل'!N422/52),0)+IF('5-اطلاعات کلیه پرسنل'!J422=option!$C$11,IF('5-اطلاعات کلیه پرسنل'!L422="دارد",'5-اطلاعات کلیه پرسنل'!M422*'5-اطلاعات کلیه پرسنل'!K422/12*40,'5-اطلاعات کلیه پرسنل'!K422*'5-اطلاعات کلیه پرسنل'!N422/52),0)</f>
        <v>0</v>
      </c>
      <c r="AH422" s="33">
        <f>IF('5-اطلاعات کلیه پرسنل'!P422="دکتری",1,IF('5-اطلاعات کلیه پرسنل'!P422="فوق لیسانس",0.8,IF('5-اطلاعات کلیه پرسنل'!P422="لیسانس",0.6,IF('5-اطلاعات کلیه پرسنل'!P422="فوق دیپلم",0.3,IF('5-اطلاعات کلیه پرسنل'!P422="",0,0.1)))))</f>
        <v>0</v>
      </c>
      <c r="AI422" s="81">
        <f>IF('5-اطلاعات کلیه پرسنل'!L422="دارد",'5-اطلاعات کلیه پرسنل'!M422/12,'5-اطلاعات کلیه پرسنل'!N422/2000)</f>
        <v>0</v>
      </c>
      <c r="AJ422" s="80">
        <f t="shared" si="54"/>
        <v>0</v>
      </c>
    </row>
    <row r="423" spans="29:36" x14ac:dyDescent="0.45">
      <c r="AC423" s="34">
        <f>IF('6-اطلاعات کلیه محصولات - خدمات'!C423="دارد",'6-اطلاعات کلیه محصولات - خدمات'!Q423,0)</f>
        <v>0</v>
      </c>
      <c r="AD423" s="34">
        <f>1403-'5-اطلاعات کلیه پرسنل'!E423:E1420</f>
        <v>1403</v>
      </c>
      <c r="AF423" s="55">
        <f>IF('5-اطلاعات کلیه پرسنل'!H423=option!$C$15,IF('5-اطلاعات کلیه پرسنل'!L423="دارد",'5-اطلاعات کلیه پرسنل'!M423/12*'5-اطلاعات کلیه پرسنل'!I423,'5-اطلاعات کلیه پرسنل'!N423/2000*'5-اطلاعات کلیه پرسنل'!I423),0)+IF('5-اطلاعات کلیه پرسنل'!J423=option!$C$15,IF('5-اطلاعات کلیه پرسنل'!L423="دارد",'5-اطلاعات کلیه پرسنل'!M423/12*'5-اطلاعات کلیه پرسنل'!K423,'5-اطلاعات کلیه پرسنل'!N423/2000*'5-اطلاعات کلیه پرسنل'!K423),0)</f>
        <v>0</v>
      </c>
      <c r="AG423" s="55">
        <f>IF('5-اطلاعات کلیه پرسنل'!H423=option!$C$11,IF('5-اطلاعات کلیه پرسنل'!L423="دارد",'5-اطلاعات کلیه پرسنل'!M423*'5-اطلاعات کلیه پرسنل'!I423/12*40,'5-اطلاعات کلیه پرسنل'!I423*'5-اطلاعات کلیه پرسنل'!N423/52),0)+IF('5-اطلاعات کلیه پرسنل'!J423=option!$C$11,IF('5-اطلاعات کلیه پرسنل'!L423="دارد",'5-اطلاعات کلیه پرسنل'!M423*'5-اطلاعات کلیه پرسنل'!K423/12*40,'5-اطلاعات کلیه پرسنل'!K423*'5-اطلاعات کلیه پرسنل'!N423/52),0)</f>
        <v>0</v>
      </c>
      <c r="AH423" s="33">
        <f>IF('5-اطلاعات کلیه پرسنل'!P423="دکتری",1,IF('5-اطلاعات کلیه پرسنل'!P423="فوق لیسانس",0.8,IF('5-اطلاعات کلیه پرسنل'!P423="لیسانس",0.6,IF('5-اطلاعات کلیه پرسنل'!P423="فوق دیپلم",0.3,IF('5-اطلاعات کلیه پرسنل'!P423="",0,0.1)))))</f>
        <v>0</v>
      </c>
      <c r="AI423" s="81">
        <f>IF('5-اطلاعات کلیه پرسنل'!L423="دارد",'5-اطلاعات کلیه پرسنل'!M423/12,'5-اطلاعات کلیه پرسنل'!N423/2000)</f>
        <v>0</v>
      </c>
      <c r="AJ423" s="80">
        <f t="shared" si="54"/>
        <v>0</v>
      </c>
    </row>
    <row r="424" spans="29:36" x14ac:dyDescent="0.45">
      <c r="AC424" s="34">
        <f>IF('6-اطلاعات کلیه محصولات - خدمات'!C424="دارد",'6-اطلاعات کلیه محصولات - خدمات'!Q424,0)</f>
        <v>0</v>
      </c>
      <c r="AD424" s="34">
        <f>1403-'5-اطلاعات کلیه پرسنل'!E424:E1421</f>
        <v>1403</v>
      </c>
      <c r="AF424" s="55">
        <f>IF('5-اطلاعات کلیه پرسنل'!H424=option!$C$15,IF('5-اطلاعات کلیه پرسنل'!L424="دارد",'5-اطلاعات کلیه پرسنل'!M424/12*'5-اطلاعات کلیه پرسنل'!I424,'5-اطلاعات کلیه پرسنل'!N424/2000*'5-اطلاعات کلیه پرسنل'!I424),0)+IF('5-اطلاعات کلیه پرسنل'!J424=option!$C$15,IF('5-اطلاعات کلیه پرسنل'!L424="دارد",'5-اطلاعات کلیه پرسنل'!M424/12*'5-اطلاعات کلیه پرسنل'!K424,'5-اطلاعات کلیه پرسنل'!N424/2000*'5-اطلاعات کلیه پرسنل'!K424),0)</f>
        <v>0</v>
      </c>
      <c r="AG424" s="55">
        <f>IF('5-اطلاعات کلیه پرسنل'!H424=option!$C$11,IF('5-اطلاعات کلیه پرسنل'!L424="دارد",'5-اطلاعات کلیه پرسنل'!M424*'5-اطلاعات کلیه پرسنل'!I424/12*40,'5-اطلاعات کلیه پرسنل'!I424*'5-اطلاعات کلیه پرسنل'!N424/52),0)+IF('5-اطلاعات کلیه پرسنل'!J424=option!$C$11,IF('5-اطلاعات کلیه پرسنل'!L424="دارد",'5-اطلاعات کلیه پرسنل'!M424*'5-اطلاعات کلیه پرسنل'!K424/12*40,'5-اطلاعات کلیه پرسنل'!K424*'5-اطلاعات کلیه پرسنل'!N424/52),0)</f>
        <v>0</v>
      </c>
      <c r="AH424" s="33">
        <f>IF('5-اطلاعات کلیه پرسنل'!P424="دکتری",1,IF('5-اطلاعات کلیه پرسنل'!P424="فوق لیسانس",0.8,IF('5-اطلاعات کلیه پرسنل'!P424="لیسانس",0.6,IF('5-اطلاعات کلیه پرسنل'!P424="فوق دیپلم",0.3,IF('5-اطلاعات کلیه پرسنل'!P424="",0,0.1)))))</f>
        <v>0</v>
      </c>
      <c r="AI424" s="81">
        <f>IF('5-اطلاعات کلیه پرسنل'!L424="دارد",'5-اطلاعات کلیه پرسنل'!M424/12,'5-اطلاعات کلیه پرسنل'!N424/2000)</f>
        <v>0</v>
      </c>
      <c r="AJ424" s="80">
        <f t="shared" si="54"/>
        <v>0</v>
      </c>
    </row>
    <row r="425" spans="29:36" x14ac:dyDescent="0.45">
      <c r="AC425" s="34">
        <f>IF('6-اطلاعات کلیه محصولات - خدمات'!C425="دارد",'6-اطلاعات کلیه محصولات - خدمات'!Q425,0)</f>
        <v>0</v>
      </c>
      <c r="AD425" s="34">
        <f>1403-'5-اطلاعات کلیه پرسنل'!E425:E1422</f>
        <v>1403</v>
      </c>
      <c r="AF425" s="55">
        <f>IF('5-اطلاعات کلیه پرسنل'!H425=option!$C$15,IF('5-اطلاعات کلیه پرسنل'!L425="دارد",'5-اطلاعات کلیه پرسنل'!M425/12*'5-اطلاعات کلیه پرسنل'!I425,'5-اطلاعات کلیه پرسنل'!N425/2000*'5-اطلاعات کلیه پرسنل'!I425),0)+IF('5-اطلاعات کلیه پرسنل'!J425=option!$C$15,IF('5-اطلاعات کلیه پرسنل'!L425="دارد",'5-اطلاعات کلیه پرسنل'!M425/12*'5-اطلاعات کلیه پرسنل'!K425,'5-اطلاعات کلیه پرسنل'!N425/2000*'5-اطلاعات کلیه پرسنل'!K425),0)</f>
        <v>0</v>
      </c>
      <c r="AG425" s="55">
        <f>IF('5-اطلاعات کلیه پرسنل'!H425=option!$C$11,IF('5-اطلاعات کلیه پرسنل'!L425="دارد",'5-اطلاعات کلیه پرسنل'!M425*'5-اطلاعات کلیه پرسنل'!I425/12*40,'5-اطلاعات کلیه پرسنل'!I425*'5-اطلاعات کلیه پرسنل'!N425/52),0)+IF('5-اطلاعات کلیه پرسنل'!J425=option!$C$11,IF('5-اطلاعات کلیه پرسنل'!L425="دارد",'5-اطلاعات کلیه پرسنل'!M425*'5-اطلاعات کلیه پرسنل'!K425/12*40,'5-اطلاعات کلیه پرسنل'!K425*'5-اطلاعات کلیه پرسنل'!N425/52),0)</f>
        <v>0</v>
      </c>
      <c r="AH425" s="33">
        <f>IF('5-اطلاعات کلیه پرسنل'!P425="دکتری",1,IF('5-اطلاعات کلیه پرسنل'!P425="فوق لیسانس",0.8,IF('5-اطلاعات کلیه پرسنل'!P425="لیسانس",0.6,IF('5-اطلاعات کلیه پرسنل'!P425="فوق دیپلم",0.3,IF('5-اطلاعات کلیه پرسنل'!P425="",0,0.1)))))</f>
        <v>0</v>
      </c>
      <c r="AI425" s="81">
        <f>IF('5-اطلاعات کلیه پرسنل'!L425="دارد",'5-اطلاعات کلیه پرسنل'!M425/12,'5-اطلاعات کلیه پرسنل'!N425/2000)</f>
        <v>0</v>
      </c>
      <c r="AJ425" s="80">
        <f t="shared" si="54"/>
        <v>0</v>
      </c>
    </row>
    <row r="426" spans="29:36" x14ac:dyDescent="0.45">
      <c r="AC426" s="34">
        <f>IF('6-اطلاعات کلیه محصولات - خدمات'!C426="دارد",'6-اطلاعات کلیه محصولات - خدمات'!Q426,0)</f>
        <v>0</v>
      </c>
      <c r="AD426" s="34">
        <f>1403-'5-اطلاعات کلیه پرسنل'!E426:E1423</f>
        <v>1403</v>
      </c>
      <c r="AF426" s="55">
        <f>IF('5-اطلاعات کلیه پرسنل'!H426=option!$C$15,IF('5-اطلاعات کلیه پرسنل'!L426="دارد",'5-اطلاعات کلیه پرسنل'!M426/12*'5-اطلاعات کلیه پرسنل'!I426,'5-اطلاعات کلیه پرسنل'!N426/2000*'5-اطلاعات کلیه پرسنل'!I426),0)+IF('5-اطلاعات کلیه پرسنل'!J426=option!$C$15,IF('5-اطلاعات کلیه پرسنل'!L426="دارد",'5-اطلاعات کلیه پرسنل'!M426/12*'5-اطلاعات کلیه پرسنل'!K426,'5-اطلاعات کلیه پرسنل'!N426/2000*'5-اطلاعات کلیه پرسنل'!K426),0)</f>
        <v>0</v>
      </c>
      <c r="AG426" s="55">
        <f>IF('5-اطلاعات کلیه پرسنل'!H426=option!$C$11,IF('5-اطلاعات کلیه پرسنل'!L426="دارد",'5-اطلاعات کلیه پرسنل'!M426*'5-اطلاعات کلیه پرسنل'!I426/12*40,'5-اطلاعات کلیه پرسنل'!I426*'5-اطلاعات کلیه پرسنل'!N426/52),0)+IF('5-اطلاعات کلیه پرسنل'!J426=option!$C$11,IF('5-اطلاعات کلیه پرسنل'!L426="دارد",'5-اطلاعات کلیه پرسنل'!M426*'5-اطلاعات کلیه پرسنل'!K426/12*40,'5-اطلاعات کلیه پرسنل'!K426*'5-اطلاعات کلیه پرسنل'!N426/52),0)</f>
        <v>0</v>
      </c>
      <c r="AH426" s="33">
        <f>IF('5-اطلاعات کلیه پرسنل'!P426="دکتری",1,IF('5-اطلاعات کلیه پرسنل'!P426="فوق لیسانس",0.8,IF('5-اطلاعات کلیه پرسنل'!P426="لیسانس",0.6,IF('5-اطلاعات کلیه پرسنل'!P426="فوق دیپلم",0.3,IF('5-اطلاعات کلیه پرسنل'!P426="",0,0.1)))))</f>
        <v>0</v>
      </c>
      <c r="AI426" s="81">
        <f>IF('5-اطلاعات کلیه پرسنل'!L426="دارد",'5-اطلاعات کلیه پرسنل'!M426/12,'5-اطلاعات کلیه پرسنل'!N426/2000)</f>
        <v>0</v>
      </c>
      <c r="AJ426" s="80">
        <f t="shared" si="54"/>
        <v>0</v>
      </c>
    </row>
    <row r="427" spans="29:36" x14ac:dyDescent="0.45">
      <c r="AC427" s="34">
        <f>IF('6-اطلاعات کلیه محصولات - خدمات'!C427="دارد",'6-اطلاعات کلیه محصولات - خدمات'!Q427,0)</f>
        <v>0</v>
      </c>
      <c r="AD427" s="34">
        <f>1403-'5-اطلاعات کلیه پرسنل'!E427:E1424</f>
        <v>1403</v>
      </c>
      <c r="AF427" s="55">
        <f>IF('5-اطلاعات کلیه پرسنل'!H427=option!$C$15,IF('5-اطلاعات کلیه پرسنل'!L427="دارد",'5-اطلاعات کلیه پرسنل'!M427/12*'5-اطلاعات کلیه پرسنل'!I427,'5-اطلاعات کلیه پرسنل'!N427/2000*'5-اطلاعات کلیه پرسنل'!I427),0)+IF('5-اطلاعات کلیه پرسنل'!J427=option!$C$15,IF('5-اطلاعات کلیه پرسنل'!L427="دارد",'5-اطلاعات کلیه پرسنل'!M427/12*'5-اطلاعات کلیه پرسنل'!K427,'5-اطلاعات کلیه پرسنل'!N427/2000*'5-اطلاعات کلیه پرسنل'!K427),0)</f>
        <v>0</v>
      </c>
      <c r="AG427" s="55">
        <f>IF('5-اطلاعات کلیه پرسنل'!H427=option!$C$11,IF('5-اطلاعات کلیه پرسنل'!L427="دارد",'5-اطلاعات کلیه پرسنل'!M427*'5-اطلاعات کلیه پرسنل'!I427/12*40,'5-اطلاعات کلیه پرسنل'!I427*'5-اطلاعات کلیه پرسنل'!N427/52),0)+IF('5-اطلاعات کلیه پرسنل'!J427=option!$C$11,IF('5-اطلاعات کلیه پرسنل'!L427="دارد",'5-اطلاعات کلیه پرسنل'!M427*'5-اطلاعات کلیه پرسنل'!K427/12*40,'5-اطلاعات کلیه پرسنل'!K427*'5-اطلاعات کلیه پرسنل'!N427/52),0)</f>
        <v>0</v>
      </c>
      <c r="AH427" s="33">
        <f>IF('5-اطلاعات کلیه پرسنل'!P427="دکتری",1,IF('5-اطلاعات کلیه پرسنل'!P427="فوق لیسانس",0.8,IF('5-اطلاعات کلیه پرسنل'!P427="لیسانس",0.6,IF('5-اطلاعات کلیه پرسنل'!P427="فوق دیپلم",0.3,IF('5-اطلاعات کلیه پرسنل'!P427="",0,0.1)))))</f>
        <v>0</v>
      </c>
      <c r="AI427" s="81">
        <f>IF('5-اطلاعات کلیه پرسنل'!L427="دارد",'5-اطلاعات کلیه پرسنل'!M427/12,'5-اطلاعات کلیه پرسنل'!N427/2000)</f>
        <v>0</v>
      </c>
      <c r="AJ427" s="80">
        <f t="shared" si="54"/>
        <v>0</v>
      </c>
    </row>
    <row r="428" spans="29:36" x14ac:dyDescent="0.45">
      <c r="AC428" s="34">
        <f>IF('6-اطلاعات کلیه محصولات - خدمات'!C428="دارد",'6-اطلاعات کلیه محصولات - خدمات'!Q428,0)</f>
        <v>0</v>
      </c>
      <c r="AD428" s="34">
        <f>1403-'5-اطلاعات کلیه پرسنل'!E428:E1425</f>
        <v>1403</v>
      </c>
      <c r="AF428" s="55">
        <f>IF('5-اطلاعات کلیه پرسنل'!H428=option!$C$15,IF('5-اطلاعات کلیه پرسنل'!L428="دارد",'5-اطلاعات کلیه پرسنل'!M428/12*'5-اطلاعات کلیه پرسنل'!I428,'5-اطلاعات کلیه پرسنل'!N428/2000*'5-اطلاعات کلیه پرسنل'!I428),0)+IF('5-اطلاعات کلیه پرسنل'!J428=option!$C$15,IF('5-اطلاعات کلیه پرسنل'!L428="دارد",'5-اطلاعات کلیه پرسنل'!M428/12*'5-اطلاعات کلیه پرسنل'!K428,'5-اطلاعات کلیه پرسنل'!N428/2000*'5-اطلاعات کلیه پرسنل'!K428),0)</f>
        <v>0</v>
      </c>
      <c r="AG428" s="55">
        <f>IF('5-اطلاعات کلیه پرسنل'!H428=option!$C$11,IF('5-اطلاعات کلیه پرسنل'!L428="دارد",'5-اطلاعات کلیه پرسنل'!M428*'5-اطلاعات کلیه پرسنل'!I428/12*40,'5-اطلاعات کلیه پرسنل'!I428*'5-اطلاعات کلیه پرسنل'!N428/52),0)+IF('5-اطلاعات کلیه پرسنل'!J428=option!$C$11,IF('5-اطلاعات کلیه پرسنل'!L428="دارد",'5-اطلاعات کلیه پرسنل'!M428*'5-اطلاعات کلیه پرسنل'!K428/12*40,'5-اطلاعات کلیه پرسنل'!K428*'5-اطلاعات کلیه پرسنل'!N428/52),0)</f>
        <v>0</v>
      </c>
      <c r="AH428" s="33">
        <f>IF('5-اطلاعات کلیه پرسنل'!P428="دکتری",1,IF('5-اطلاعات کلیه پرسنل'!P428="فوق لیسانس",0.8,IF('5-اطلاعات کلیه پرسنل'!P428="لیسانس",0.6,IF('5-اطلاعات کلیه پرسنل'!P428="فوق دیپلم",0.3,IF('5-اطلاعات کلیه پرسنل'!P428="",0,0.1)))))</f>
        <v>0</v>
      </c>
      <c r="AI428" s="81">
        <f>IF('5-اطلاعات کلیه پرسنل'!L428="دارد",'5-اطلاعات کلیه پرسنل'!M428/12,'5-اطلاعات کلیه پرسنل'!N428/2000)</f>
        <v>0</v>
      </c>
      <c r="AJ428" s="80">
        <f t="shared" si="54"/>
        <v>0</v>
      </c>
    </row>
    <row r="429" spans="29:36" x14ac:dyDescent="0.45">
      <c r="AC429" s="34">
        <f>IF('6-اطلاعات کلیه محصولات - خدمات'!C429="دارد",'6-اطلاعات کلیه محصولات - خدمات'!Q429,0)</f>
        <v>0</v>
      </c>
      <c r="AD429" s="34">
        <f>1403-'5-اطلاعات کلیه پرسنل'!E429:E1426</f>
        <v>1403</v>
      </c>
      <c r="AF429" s="55">
        <f>IF('5-اطلاعات کلیه پرسنل'!H429=option!$C$15,IF('5-اطلاعات کلیه پرسنل'!L429="دارد",'5-اطلاعات کلیه پرسنل'!M429/12*'5-اطلاعات کلیه پرسنل'!I429,'5-اطلاعات کلیه پرسنل'!N429/2000*'5-اطلاعات کلیه پرسنل'!I429),0)+IF('5-اطلاعات کلیه پرسنل'!J429=option!$C$15,IF('5-اطلاعات کلیه پرسنل'!L429="دارد",'5-اطلاعات کلیه پرسنل'!M429/12*'5-اطلاعات کلیه پرسنل'!K429,'5-اطلاعات کلیه پرسنل'!N429/2000*'5-اطلاعات کلیه پرسنل'!K429),0)</f>
        <v>0</v>
      </c>
      <c r="AG429" s="55">
        <f>IF('5-اطلاعات کلیه پرسنل'!H429=option!$C$11,IF('5-اطلاعات کلیه پرسنل'!L429="دارد",'5-اطلاعات کلیه پرسنل'!M429*'5-اطلاعات کلیه پرسنل'!I429/12*40,'5-اطلاعات کلیه پرسنل'!I429*'5-اطلاعات کلیه پرسنل'!N429/52),0)+IF('5-اطلاعات کلیه پرسنل'!J429=option!$C$11,IF('5-اطلاعات کلیه پرسنل'!L429="دارد",'5-اطلاعات کلیه پرسنل'!M429*'5-اطلاعات کلیه پرسنل'!K429/12*40,'5-اطلاعات کلیه پرسنل'!K429*'5-اطلاعات کلیه پرسنل'!N429/52),0)</f>
        <v>0</v>
      </c>
      <c r="AH429" s="33">
        <f>IF('5-اطلاعات کلیه پرسنل'!P429="دکتری",1,IF('5-اطلاعات کلیه پرسنل'!P429="فوق لیسانس",0.8,IF('5-اطلاعات کلیه پرسنل'!P429="لیسانس",0.6,IF('5-اطلاعات کلیه پرسنل'!P429="فوق دیپلم",0.3,IF('5-اطلاعات کلیه پرسنل'!P429="",0,0.1)))))</f>
        <v>0</v>
      </c>
      <c r="AI429" s="81">
        <f>IF('5-اطلاعات کلیه پرسنل'!L429="دارد",'5-اطلاعات کلیه پرسنل'!M429/12,'5-اطلاعات کلیه پرسنل'!N429/2000)</f>
        <v>0</v>
      </c>
      <c r="AJ429" s="80">
        <f t="shared" si="54"/>
        <v>0</v>
      </c>
    </row>
    <row r="430" spans="29:36" x14ac:dyDescent="0.45">
      <c r="AC430" s="34">
        <f>IF('6-اطلاعات کلیه محصولات - خدمات'!C430="دارد",'6-اطلاعات کلیه محصولات - خدمات'!Q430,0)</f>
        <v>0</v>
      </c>
      <c r="AD430" s="34">
        <f>1403-'5-اطلاعات کلیه پرسنل'!E430:E1427</f>
        <v>1403</v>
      </c>
      <c r="AF430" s="55">
        <f>IF('5-اطلاعات کلیه پرسنل'!H430=option!$C$15,IF('5-اطلاعات کلیه پرسنل'!L430="دارد",'5-اطلاعات کلیه پرسنل'!M430/12*'5-اطلاعات کلیه پرسنل'!I430,'5-اطلاعات کلیه پرسنل'!N430/2000*'5-اطلاعات کلیه پرسنل'!I430),0)+IF('5-اطلاعات کلیه پرسنل'!J430=option!$C$15,IF('5-اطلاعات کلیه پرسنل'!L430="دارد",'5-اطلاعات کلیه پرسنل'!M430/12*'5-اطلاعات کلیه پرسنل'!K430,'5-اطلاعات کلیه پرسنل'!N430/2000*'5-اطلاعات کلیه پرسنل'!K430),0)</f>
        <v>0</v>
      </c>
      <c r="AG430" s="55">
        <f>IF('5-اطلاعات کلیه پرسنل'!H430=option!$C$11,IF('5-اطلاعات کلیه پرسنل'!L430="دارد",'5-اطلاعات کلیه پرسنل'!M430*'5-اطلاعات کلیه پرسنل'!I430/12*40,'5-اطلاعات کلیه پرسنل'!I430*'5-اطلاعات کلیه پرسنل'!N430/52),0)+IF('5-اطلاعات کلیه پرسنل'!J430=option!$C$11,IF('5-اطلاعات کلیه پرسنل'!L430="دارد",'5-اطلاعات کلیه پرسنل'!M430*'5-اطلاعات کلیه پرسنل'!K430/12*40,'5-اطلاعات کلیه پرسنل'!K430*'5-اطلاعات کلیه پرسنل'!N430/52),0)</f>
        <v>0</v>
      </c>
      <c r="AH430" s="33">
        <f>IF('5-اطلاعات کلیه پرسنل'!P430="دکتری",1,IF('5-اطلاعات کلیه پرسنل'!P430="فوق لیسانس",0.8,IF('5-اطلاعات کلیه پرسنل'!P430="لیسانس",0.6,IF('5-اطلاعات کلیه پرسنل'!P430="فوق دیپلم",0.3,IF('5-اطلاعات کلیه پرسنل'!P430="",0,0.1)))))</f>
        <v>0</v>
      </c>
      <c r="AI430" s="81">
        <f>IF('5-اطلاعات کلیه پرسنل'!L430="دارد",'5-اطلاعات کلیه پرسنل'!M430/12,'5-اطلاعات کلیه پرسنل'!N430/2000)</f>
        <v>0</v>
      </c>
      <c r="AJ430" s="80">
        <f t="shared" si="54"/>
        <v>0</v>
      </c>
    </row>
    <row r="431" spans="29:36" x14ac:dyDescent="0.45">
      <c r="AC431" s="34">
        <f>IF('6-اطلاعات کلیه محصولات - خدمات'!C431="دارد",'6-اطلاعات کلیه محصولات - خدمات'!Q431,0)</f>
        <v>0</v>
      </c>
      <c r="AD431" s="34">
        <f>1403-'5-اطلاعات کلیه پرسنل'!E431:E1428</f>
        <v>1403</v>
      </c>
      <c r="AF431" s="55">
        <f>IF('5-اطلاعات کلیه پرسنل'!H431=option!$C$15,IF('5-اطلاعات کلیه پرسنل'!L431="دارد",'5-اطلاعات کلیه پرسنل'!M431/12*'5-اطلاعات کلیه پرسنل'!I431,'5-اطلاعات کلیه پرسنل'!N431/2000*'5-اطلاعات کلیه پرسنل'!I431),0)+IF('5-اطلاعات کلیه پرسنل'!J431=option!$C$15,IF('5-اطلاعات کلیه پرسنل'!L431="دارد",'5-اطلاعات کلیه پرسنل'!M431/12*'5-اطلاعات کلیه پرسنل'!K431,'5-اطلاعات کلیه پرسنل'!N431/2000*'5-اطلاعات کلیه پرسنل'!K431),0)</f>
        <v>0</v>
      </c>
      <c r="AG431" s="55">
        <f>IF('5-اطلاعات کلیه پرسنل'!H431=option!$C$11,IF('5-اطلاعات کلیه پرسنل'!L431="دارد",'5-اطلاعات کلیه پرسنل'!M431*'5-اطلاعات کلیه پرسنل'!I431/12*40,'5-اطلاعات کلیه پرسنل'!I431*'5-اطلاعات کلیه پرسنل'!N431/52),0)+IF('5-اطلاعات کلیه پرسنل'!J431=option!$C$11,IF('5-اطلاعات کلیه پرسنل'!L431="دارد",'5-اطلاعات کلیه پرسنل'!M431*'5-اطلاعات کلیه پرسنل'!K431/12*40,'5-اطلاعات کلیه پرسنل'!K431*'5-اطلاعات کلیه پرسنل'!N431/52),0)</f>
        <v>0</v>
      </c>
      <c r="AH431" s="33">
        <f>IF('5-اطلاعات کلیه پرسنل'!P431="دکتری",1,IF('5-اطلاعات کلیه پرسنل'!P431="فوق لیسانس",0.8,IF('5-اطلاعات کلیه پرسنل'!P431="لیسانس",0.6,IF('5-اطلاعات کلیه پرسنل'!P431="فوق دیپلم",0.3,IF('5-اطلاعات کلیه پرسنل'!P431="",0,0.1)))))</f>
        <v>0</v>
      </c>
      <c r="AI431" s="81">
        <f>IF('5-اطلاعات کلیه پرسنل'!L431="دارد",'5-اطلاعات کلیه پرسنل'!M431/12,'5-اطلاعات کلیه پرسنل'!N431/2000)</f>
        <v>0</v>
      </c>
      <c r="AJ431" s="80">
        <f t="shared" si="54"/>
        <v>0</v>
      </c>
    </row>
    <row r="432" spans="29:36" x14ac:dyDescent="0.45">
      <c r="AC432" s="34">
        <f>IF('6-اطلاعات کلیه محصولات - خدمات'!C432="دارد",'6-اطلاعات کلیه محصولات - خدمات'!Q432,0)</f>
        <v>0</v>
      </c>
      <c r="AD432" s="34">
        <f>1403-'5-اطلاعات کلیه پرسنل'!E432:E1429</f>
        <v>1403</v>
      </c>
      <c r="AF432" s="55">
        <f>IF('5-اطلاعات کلیه پرسنل'!H432=option!$C$15,IF('5-اطلاعات کلیه پرسنل'!L432="دارد",'5-اطلاعات کلیه پرسنل'!M432/12*'5-اطلاعات کلیه پرسنل'!I432,'5-اطلاعات کلیه پرسنل'!N432/2000*'5-اطلاعات کلیه پرسنل'!I432),0)+IF('5-اطلاعات کلیه پرسنل'!J432=option!$C$15,IF('5-اطلاعات کلیه پرسنل'!L432="دارد",'5-اطلاعات کلیه پرسنل'!M432/12*'5-اطلاعات کلیه پرسنل'!K432,'5-اطلاعات کلیه پرسنل'!N432/2000*'5-اطلاعات کلیه پرسنل'!K432),0)</f>
        <v>0</v>
      </c>
      <c r="AG432" s="55">
        <f>IF('5-اطلاعات کلیه پرسنل'!H432=option!$C$11,IF('5-اطلاعات کلیه پرسنل'!L432="دارد",'5-اطلاعات کلیه پرسنل'!M432*'5-اطلاعات کلیه پرسنل'!I432/12*40,'5-اطلاعات کلیه پرسنل'!I432*'5-اطلاعات کلیه پرسنل'!N432/52),0)+IF('5-اطلاعات کلیه پرسنل'!J432=option!$C$11,IF('5-اطلاعات کلیه پرسنل'!L432="دارد",'5-اطلاعات کلیه پرسنل'!M432*'5-اطلاعات کلیه پرسنل'!K432/12*40,'5-اطلاعات کلیه پرسنل'!K432*'5-اطلاعات کلیه پرسنل'!N432/52),0)</f>
        <v>0</v>
      </c>
      <c r="AH432" s="33">
        <f>IF('5-اطلاعات کلیه پرسنل'!P432="دکتری",1,IF('5-اطلاعات کلیه پرسنل'!P432="فوق لیسانس",0.8,IF('5-اطلاعات کلیه پرسنل'!P432="لیسانس",0.6,IF('5-اطلاعات کلیه پرسنل'!P432="فوق دیپلم",0.3,IF('5-اطلاعات کلیه پرسنل'!P432="",0,0.1)))))</f>
        <v>0</v>
      </c>
      <c r="AI432" s="81">
        <f>IF('5-اطلاعات کلیه پرسنل'!L432="دارد",'5-اطلاعات کلیه پرسنل'!M432/12,'5-اطلاعات کلیه پرسنل'!N432/2000)</f>
        <v>0</v>
      </c>
      <c r="AJ432" s="80">
        <f t="shared" si="54"/>
        <v>0</v>
      </c>
    </row>
    <row r="433" spans="29:36" x14ac:dyDescent="0.45">
      <c r="AC433" s="34">
        <f>IF('6-اطلاعات کلیه محصولات - خدمات'!C433="دارد",'6-اطلاعات کلیه محصولات - خدمات'!Q433,0)</f>
        <v>0</v>
      </c>
      <c r="AD433" s="34">
        <f>1403-'5-اطلاعات کلیه پرسنل'!E433:E1430</f>
        <v>1403</v>
      </c>
      <c r="AF433" s="55">
        <f>IF('5-اطلاعات کلیه پرسنل'!H433=option!$C$15,IF('5-اطلاعات کلیه پرسنل'!L433="دارد",'5-اطلاعات کلیه پرسنل'!M433/12*'5-اطلاعات کلیه پرسنل'!I433,'5-اطلاعات کلیه پرسنل'!N433/2000*'5-اطلاعات کلیه پرسنل'!I433),0)+IF('5-اطلاعات کلیه پرسنل'!J433=option!$C$15,IF('5-اطلاعات کلیه پرسنل'!L433="دارد",'5-اطلاعات کلیه پرسنل'!M433/12*'5-اطلاعات کلیه پرسنل'!K433,'5-اطلاعات کلیه پرسنل'!N433/2000*'5-اطلاعات کلیه پرسنل'!K433),0)</f>
        <v>0</v>
      </c>
      <c r="AG433" s="55">
        <f>IF('5-اطلاعات کلیه پرسنل'!H433=option!$C$11,IF('5-اطلاعات کلیه پرسنل'!L433="دارد",'5-اطلاعات کلیه پرسنل'!M433*'5-اطلاعات کلیه پرسنل'!I433/12*40,'5-اطلاعات کلیه پرسنل'!I433*'5-اطلاعات کلیه پرسنل'!N433/52),0)+IF('5-اطلاعات کلیه پرسنل'!J433=option!$C$11,IF('5-اطلاعات کلیه پرسنل'!L433="دارد",'5-اطلاعات کلیه پرسنل'!M433*'5-اطلاعات کلیه پرسنل'!K433/12*40,'5-اطلاعات کلیه پرسنل'!K433*'5-اطلاعات کلیه پرسنل'!N433/52),0)</f>
        <v>0</v>
      </c>
      <c r="AH433" s="33">
        <f>IF('5-اطلاعات کلیه پرسنل'!P433="دکتری",1,IF('5-اطلاعات کلیه پرسنل'!P433="فوق لیسانس",0.8,IF('5-اطلاعات کلیه پرسنل'!P433="لیسانس",0.6,IF('5-اطلاعات کلیه پرسنل'!P433="فوق دیپلم",0.3,IF('5-اطلاعات کلیه پرسنل'!P433="",0,0.1)))))</f>
        <v>0</v>
      </c>
      <c r="AI433" s="81">
        <f>IF('5-اطلاعات کلیه پرسنل'!L433="دارد",'5-اطلاعات کلیه پرسنل'!M433/12,'5-اطلاعات کلیه پرسنل'!N433/2000)</f>
        <v>0</v>
      </c>
      <c r="AJ433" s="80">
        <f t="shared" si="54"/>
        <v>0</v>
      </c>
    </row>
    <row r="434" spans="29:36" x14ac:dyDescent="0.45">
      <c r="AC434" s="34">
        <f>IF('6-اطلاعات کلیه محصولات - خدمات'!C434="دارد",'6-اطلاعات کلیه محصولات - خدمات'!Q434,0)</f>
        <v>0</v>
      </c>
      <c r="AD434" s="34">
        <f>1403-'5-اطلاعات کلیه پرسنل'!E434:E1431</f>
        <v>1403</v>
      </c>
      <c r="AF434" s="55">
        <f>IF('5-اطلاعات کلیه پرسنل'!H434=option!$C$15,IF('5-اطلاعات کلیه پرسنل'!L434="دارد",'5-اطلاعات کلیه پرسنل'!M434/12*'5-اطلاعات کلیه پرسنل'!I434,'5-اطلاعات کلیه پرسنل'!N434/2000*'5-اطلاعات کلیه پرسنل'!I434),0)+IF('5-اطلاعات کلیه پرسنل'!J434=option!$C$15,IF('5-اطلاعات کلیه پرسنل'!L434="دارد",'5-اطلاعات کلیه پرسنل'!M434/12*'5-اطلاعات کلیه پرسنل'!K434,'5-اطلاعات کلیه پرسنل'!N434/2000*'5-اطلاعات کلیه پرسنل'!K434),0)</f>
        <v>0</v>
      </c>
      <c r="AG434" s="55">
        <f>IF('5-اطلاعات کلیه پرسنل'!H434=option!$C$11,IF('5-اطلاعات کلیه پرسنل'!L434="دارد",'5-اطلاعات کلیه پرسنل'!M434*'5-اطلاعات کلیه پرسنل'!I434/12*40,'5-اطلاعات کلیه پرسنل'!I434*'5-اطلاعات کلیه پرسنل'!N434/52),0)+IF('5-اطلاعات کلیه پرسنل'!J434=option!$C$11,IF('5-اطلاعات کلیه پرسنل'!L434="دارد",'5-اطلاعات کلیه پرسنل'!M434*'5-اطلاعات کلیه پرسنل'!K434/12*40,'5-اطلاعات کلیه پرسنل'!K434*'5-اطلاعات کلیه پرسنل'!N434/52),0)</f>
        <v>0</v>
      </c>
      <c r="AH434" s="33">
        <f>IF('5-اطلاعات کلیه پرسنل'!P434="دکتری",1,IF('5-اطلاعات کلیه پرسنل'!P434="فوق لیسانس",0.8,IF('5-اطلاعات کلیه پرسنل'!P434="لیسانس",0.6,IF('5-اطلاعات کلیه پرسنل'!P434="فوق دیپلم",0.3,IF('5-اطلاعات کلیه پرسنل'!P434="",0,0.1)))))</f>
        <v>0</v>
      </c>
      <c r="AI434" s="81">
        <f>IF('5-اطلاعات کلیه پرسنل'!L434="دارد",'5-اطلاعات کلیه پرسنل'!M434/12,'5-اطلاعات کلیه پرسنل'!N434/2000)</f>
        <v>0</v>
      </c>
      <c r="AJ434" s="80">
        <f t="shared" si="54"/>
        <v>0</v>
      </c>
    </row>
    <row r="435" spans="29:36" x14ac:dyDescent="0.45">
      <c r="AC435" s="34">
        <f>IF('6-اطلاعات کلیه محصولات - خدمات'!C435="دارد",'6-اطلاعات کلیه محصولات - خدمات'!Q435,0)</f>
        <v>0</v>
      </c>
      <c r="AD435" s="34">
        <f>1403-'5-اطلاعات کلیه پرسنل'!E435:E1432</f>
        <v>1403</v>
      </c>
      <c r="AF435" s="55">
        <f>IF('5-اطلاعات کلیه پرسنل'!H435=option!$C$15,IF('5-اطلاعات کلیه پرسنل'!L435="دارد",'5-اطلاعات کلیه پرسنل'!M435/12*'5-اطلاعات کلیه پرسنل'!I435,'5-اطلاعات کلیه پرسنل'!N435/2000*'5-اطلاعات کلیه پرسنل'!I435),0)+IF('5-اطلاعات کلیه پرسنل'!J435=option!$C$15,IF('5-اطلاعات کلیه پرسنل'!L435="دارد",'5-اطلاعات کلیه پرسنل'!M435/12*'5-اطلاعات کلیه پرسنل'!K435,'5-اطلاعات کلیه پرسنل'!N435/2000*'5-اطلاعات کلیه پرسنل'!K435),0)</f>
        <v>0</v>
      </c>
      <c r="AG435" s="55">
        <f>IF('5-اطلاعات کلیه پرسنل'!H435=option!$C$11,IF('5-اطلاعات کلیه پرسنل'!L435="دارد",'5-اطلاعات کلیه پرسنل'!M435*'5-اطلاعات کلیه پرسنل'!I435/12*40,'5-اطلاعات کلیه پرسنل'!I435*'5-اطلاعات کلیه پرسنل'!N435/52),0)+IF('5-اطلاعات کلیه پرسنل'!J435=option!$C$11,IF('5-اطلاعات کلیه پرسنل'!L435="دارد",'5-اطلاعات کلیه پرسنل'!M435*'5-اطلاعات کلیه پرسنل'!K435/12*40,'5-اطلاعات کلیه پرسنل'!K435*'5-اطلاعات کلیه پرسنل'!N435/52),0)</f>
        <v>0</v>
      </c>
      <c r="AH435" s="33">
        <f>IF('5-اطلاعات کلیه پرسنل'!P435="دکتری",1,IF('5-اطلاعات کلیه پرسنل'!P435="فوق لیسانس",0.8,IF('5-اطلاعات کلیه پرسنل'!P435="لیسانس",0.6,IF('5-اطلاعات کلیه پرسنل'!P435="فوق دیپلم",0.3,IF('5-اطلاعات کلیه پرسنل'!P435="",0,0.1)))))</f>
        <v>0</v>
      </c>
      <c r="AI435" s="81">
        <f>IF('5-اطلاعات کلیه پرسنل'!L435="دارد",'5-اطلاعات کلیه پرسنل'!M435/12,'5-اطلاعات کلیه پرسنل'!N435/2000)</f>
        <v>0</v>
      </c>
      <c r="AJ435" s="80">
        <f t="shared" si="54"/>
        <v>0</v>
      </c>
    </row>
    <row r="436" spans="29:36" x14ac:dyDescent="0.45">
      <c r="AC436" s="34">
        <f>IF('6-اطلاعات کلیه محصولات - خدمات'!C436="دارد",'6-اطلاعات کلیه محصولات - خدمات'!Q436,0)</f>
        <v>0</v>
      </c>
      <c r="AD436" s="34">
        <f>1403-'5-اطلاعات کلیه پرسنل'!E436:E1433</f>
        <v>1403</v>
      </c>
      <c r="AF436" s="55">
        <f>IF('5-اطلاعات کلیه پرسنل'!H436=option!$C$15,IF('5-اطلاعات کلیه پرسنل'!L436="دارد",'5-اطلاعات کلیه پرسنل'!M436/12*'5-اطلاعات کلیه پرسنل'!I436,'5-اطلاعات کلیه پرسنل'!N436/2000*'5-اطلاعات کلیه پرسنل'!I436),0)+IF('5-اطلاعات کلیه پرسنل'!J436=option!$C$15,IF('5-اطلاعات کلیه پرسنل'!L436="دارد",'5-اطلاعات کلیه پرسنل'!M436/12*'5-اطلاعات کلیه پرسنل'!K436,'5-اطلاعات کلیه پرسنل'!N436/2000*'5-اطلاعات کلیه پرسنل'!K436),0)</f>
        <v>0</v>
      </c>
      <c r="AG436" s="55">
        <f>IF('5-اطلاعات کلیه پرسنل'!H436=option!$C$11,IF('5-اطلاعات کلیه پرسنل'!L436="دارد",'5-اطلاعات کلیه پرسنل'!M436*'5-اطلاعات کلیه پرسنل'!I436/12*40,'5-اطلاعات کلیه پرسنل'!I436*'5-اطلاعات کلیه پرسنل'!N436/52),0)+IF('5-اطلاعات کلیه پرسنل'!J436=option!$C$11,IF('5-اطلاعات کلیه پرسنل'!L436="دارد",'5-اطلاعات کلیه پرسنل'!M436*'5-اطلاعات کلیه پرسنل'!K436/12*40,'5-اطلاعات کلیه پرسنل'!K436*'5-اطلاعات کلیه پرسنل'!N436/52),0)</f>
        <v>0</v>
      </c>
      <c r="AH436" s="33">
        <f>IF('5-اطلاعات کلیه پرسنل'!P436="دکتری",1,IF('5-اطلاعات کلیه پرسنل'!P436="فوق لیسانس",0.8,IF('5-اطلاعات کلیه پرسنل'!P436="لیسانس",0.6,IF('5-اطلاعات کلیه پرسنل'!P436="فوق دیپلم",0.3,IF('5-اطلاعات کلیه پرسنل'!P436="",0,0.1)))))</f>
        <v>0</v>
      </c>
      <c r="AI436" s="81">
        <f>IF('5-اطلاعات کلیه پرسنل'!L436="دارد",'5-اطلاعات کلیه پرسنل'!M436/12,'5-اطلاعات کلیه پرسنل'!N436/2000)</f>
        <v>0</v>
      </c>
      <c r="AJ436" s="80">
        <f t="shared" si="54"/>
        <v>0</v>
      </c>
    </row>
    <row r="437" spans="29:36" x14ac:dyDescent="0.45">
      <c r="AC437" s="34">
        <f>IF('6-اطلاعات کلیه محصولات - خدمات'!C437="دارد",'6-اطلاعات کلیه محصولات - خدمات'!Q437,0)</f>
        <v>0</v>
      </c>
      <c r="AD437" s="34">
        <f>1403-'5-اطلاعات کلیه پرسنل'!E437:E1434</f>
        <v>1403</v>
      </c>
      <c r="AF437" s="55">
        <f>IF('5-اطلاعات کلیه پرسنل'!H437=option!$C$15,IF('5-اطلاعات کلیه پرسنل'!L437="دارد",'5-اطلاعات کلیه پرسنل'!M437/12*'5-اطلاعات کلیه پرسنل'!I437,'5-اطلاعات کلیه پرسنل'!N437/2000*'5-اطلاعات کلیه پرسنل'!I437),0)+IF('5-اطلاعات کلیه پرسنل'!J437=option!$C$15,IF('5-اطلاعات کلیه پرسنل'!L437="دارد",'5-اطلاعات کلیه پرسنل'!M437/12*'5-اطلاعات کلیه پرسنل'!K437,'5-اطلاعات کلیه پرسنل'!N437/2000*'5-اطلاعات کلیه پرسنل'!K437),0)</f>
        <v>0</v>
      </c>
      <c r="AG437" s="55">
        <f>IF('5-اطلاعات کلیه پرسنل'!H437=option!$C$11,IF('5-اطلاعات کلیه پرسنل'!L437="دارد",'5-اطلاعات کلیه پرسنل'!M437*'5-اطلاعات کلیه پرسنل'!I437/12*40,'5-اطلاعات کلیه پرسنل'!I437*'5-اطلاعات کلیه پرسنل'!N437/52),0)+IF('5-اطلاعات کلیه پرسنل'!J437=option!$C$11,IF('5-اطلاعات کلیه پرسنل'!L437="دارد",'5-اطلاعات کلیه پرسنل'!M437*'5-اطلاعات کلیه پرسنل'!K437/12*40,'5-اطلاعات کلیه پرسنل'!K437*'5-اطلاعات کلیه پرسنل'!N437/52),0)</f>
        <v>0</v>
      </c>
      <c r="AH437" s="33">
        <f>IF('5-اطلاعات کلیه پرسنل'!P437="دکتری",1,IF('5-اطلاعات کلیه پرسنل'!P437="فوق لیسانس",0.8,IF('5-اطلاعات کلیه پرسنل'!P437="لیسانس",0.6,IF('5-اطلاعات کلیه پرسنل'!P437="فوق دیپلم",0.3,IF('5-اطلاعات کلیه پرسنل'!P437="",0,0.1)))))</f>
        <v>0</v>
      </c>
      <c r="AI437" s="81">
        <f>IF('5-اطلاعات کلیه پرسنل'!L437="دارد",'5-اطلاعات کلیه پرسنل'!M437/12,'5-اطلاعات کلیه پرسنل'!N437/2000)</f>
        <v>0</v>
      </c>
      <c r="AJ437" s="80">
        <f t="shared" si="54"/>
        <v>0</v>
      </c>
    </row>
    <row r="438" spans="29:36" x14ac:dyDescent="0.45">
      <c r="AC438" s="34">
        <f>IF('6-اطلاعات کلیه محصولات - خدمات'!C438="دارد",'6-اطلاعات کلیه محصولات - خدمات'!Q438,0)</f>
        <v>0</v>
      </c>
      <c r="AD438" s="34">
        <f>1403-'5-اطلاعات کلیه پرسنل'!E438:E1435</f>
        <v>1403</v>
      </c>
      <c r="AF438" s="55">
        <f>IF('5-اطلاعات کلیه پرسنل'!H438=option!$C$15,IF('5-اطلاعات کلیه پرسنل'!L438="دارد",'5-اطلاعات کلیه پرسنل'!M438/12*'5-اطلاعات کلیه پرسنل'!I438,'5-اطلاعات کلیه پرسنل'!N438/2000*'5-اطلاعات کلیه پرسنل'!I438),0)+IF('5-اطلاعات کلیه پرسنل'!J438=option!$C$15,IF('5-اطلاعات کلیه پرسنل'!L438="دارد",'5-اطلاعات کلیه پرسنل'!M438/12*'5-اطلاعات کلیه پرسنل'!K438,'5-اطلاعات کلیه پرسنل'!N438/2000*'5-اطلاعات کلیه پرسنل'!K438),0)</f>
        <v>0</v>
      </c>
      <c r="AG438" s="55">
        <f>IF('5-اطلاعات کلیه پرسنل'!H438=option!$C$11,IF('5-اطلاعات کلیه پرسنل'!L438="دارد",'5-اطلاعات کلیه پرسنل'!M438*'5-اطلاعات کلیه پرسنل'!I438/12*40,'5-اطلاعات کلیه پرسنل'!I438*'5-اطلاعات کلیه پرسنل'!N438/52),0)+IF('5-اطلاعات کلیه پرسنل'!J438=option!$C$11,IF('5-اطلاعات کلیه پرسنل'!L438="دارد",'5-اطلاعات کلیه پرسنل'!M438*'5-اطلاعات کلیه پرسنل'!K438/12*40,'5-اطلاعات کلیه پرسنل'!K438*'5-اطلاعات کلیه پرسنل'!N438/52),0)</f>
        <v>0</v>
      </c>
      <c r="AH438" s="33">
        <f>IF('5-اطلاعات کلیه پرسنل'!P438="دکتری",1,IF('5-اطلاعات کلیه پرسنل'!P438="فوق لیسانس",0.8,IF('5-اطلاعات کلیه پرسنل'!P438="لیسانس",0.6,IF('5-اطلاعات کلیه پرسنل'!P438="فوق دیپلم",0.3,IF('5-اطلاعات کلیه پرسنل'!P438="",0,0.1)))))</f>
        <v>0</v>
      </c>
      <c r="AI438" s="81">
        <f>IF('5-اطلاعات کلیه پرسنل'!L438="دارد",'5-اطلاعات کلیه پرسنل'!M438/12,'5-اطلاعات کلیه پرسنل'!N438/2000)</f>
        <v>0</v>
      </c>
      <c r="AJ438" s="80">
        <f t="shared" si="54"/>
        <v>0</v>
      </c>
    </row>
    <row r="439" spans="29:36" x14ac:dyDescent="0.45">
      <c r="AC439" s="34">
        <f>IF('6-اطلاعات کلیه محصولات - خدمات'!C439="دارد",'6-اطلاعات کلیه محصولات - خدمات'!Q439,0)</f>
        <v>0</v>
      </c>
      <c r="AD439" s="34">
        <f>1403-'5-اطلاعات کلیه پرسنل'!E439:E1436</f>
        <v>1403</v>
      </c>
      <c r="AF439" s="55">
        <f>IF('5-اطلاعات کلیه پرسنل'!H439=option!$C$15,IF('5-اطلاعات کلیه پرسنل'!L439="دارد",'5-اطلاعات کلیه پرسنل'!M439/12*'5-اطلاعات کلیه پرسنل'!I439,'5-اطلاعات کلیه پرسنل'!N439/2000*'5-اطلاعات کلیه پرسنل'!I439),0)+IF('5-اطلاعات کلیه پرسنل'!J439=option!$C$15,IF('5-اطلاعات کلیه پرسنل'!L439="دارد",'5-اطلاعات کلیه پرسنل'!M439/12*'5-اطلاعات کلیه پرسنل'!K439,'5-اطلاعات کلیه پرسنل'!N439/2000*'5-اطلاعات کلیه پرسنل'!K439),0)</f>
        <v>0</v>
      </c>
      <c r="AG439" s="55">
        <f>IF('5-اطلاعات کلیه پرسنل'!H439=option!$C$11,IF('5-اطلاعات کلیه پرسنل'!L439="دارد",'5-اطلاعات کلیه پرسنل'!M439*'5-اطلاعات کلیه پرسنل'!I439/12*40,'5-اطلاعات کلیه پرسنل'!I439*'5-اطلاعات کلیه پرسنل'!N439/52),0)+IF('5-اطلاعات کلیه پرسنل'!J439=option!$C$11,IF('5-اطلاعات کلیه پرسنل'!L439="دارد",'5-اطلاعات کلیه پرسنل'!M439*'5-اطلاعات کلیه پرسنل'!K439/12*40,'5-اطلاعات کلیه پرسنل'!K439*'5-اطلاعات کلیه پرسنل'!N439/52),0)</f>
        <v>0</v>
      </c>
      <c r="AH439" s="33">
        <f>IF('5-اطلاعات کلیه پرسنل'!P439="دکتری",1,IF('5-اطلاعات کلیه پرسنل'!P439="فوق لیسانس",0.8,IF('5-اطلاعات کلیه پرسنل'!P439="لیسانس",0.6,IF('5-اطلاعات کلیه پرسنل'!P439="فوق دیپلم",0.3,IF('5-اطلاعات کلیه پرسنل'!P439="",0,0.1)))))</f>
        <v>0</v>
      </c>
      <c r="AI439" s="81">
        <f>IF('5-اطلاعات کلیه پرسنل'!L439="دارد",'5-اطلاعات کلیه پرسنل'!M439/12,'5-اطلاعات کلیه پرسنل'!N439/2000)</f>
        <v>0</v>
      </c>
      <c r="AJ439" s="80">
        <f t="shared" si="54"/>
        <v>0</v>
      </c>
    </row>
    <row r="440" spans="29:36" x14ac:dyDescent="0.45">
      <c r="AC440" s="34">
        <f>IF('6-اطلاعات کلیه محصولات - خدمات'!C440="دارد",'6-اطلاعات کلیه محصولات - خدمات'!Q440,0)</f>
        <v>0</v>
      </c>
      <c r="AD440" s="34">
        <f>1403-'5-اطلاعات کلیه پرسنل'!E440:E1437</f>
        <v>1403</v>
      </c>
      <c r="AF440" s="55">
        <f>IF('5-اطلاعات کلیه پرسنل'!H440=option!$C$15,IF('5-اطلاعات کلیه پرسنل'!L440="دارد",'5-اطلاعات کلیه پرسنل'!M440/12*'5-اطلاعات کلیه پرسنل'!I440,'5-اطلاعات کلیه پرسنل'!N440/2000*'5-اطلاعات کلیه پرسنل'!I440),0)+IF('5-اطلاعات کلیه پرسنل'!J440=option!$C$15,IF('5-اطلاعات کلیه پرسنل'!L440="دارد",'5-اطلاعات کلیه پرسنل'!M440/12*'5-اطلاعات کلیه پرسنل'!K440,'5-اطلاعات کلیه پرسنل'!N440/2000*'5-اطلاعات کلیه پرسنل'!K440),0)</f>
        <v>0</v>
      </c>
      <c r="AG440" s="55">
        <f>IF('5-اطلاعات کلیه پرسنل'!H440=option!$C$11,IF('5-اطلاعات کلیه پرسنل'!L440="دارد",'5-اطلاعات کلیه پرسنل'!M440*'5-اطلاعات کلیه پرسنل'!I440/12*40,'5-اطلاعات کلیه پرسنل'!I440*'5-اطلاعات کلیه پرسنل'!N440/52),0)+IF('5-اطلاعات کلیه پرسنل'!J440=option!$C$11,IF('5-اطلاعات کلیه پرسنل'!L440="دارد",'5-اطلاعات کلیه پرسنل'!M440*'5-اطلاعات کلیه پرسنل'!K440/12*40,'5-اطلاعات کلیه پرسنل'!K440*'5-اطلاعات کلیه پرسنل'!N440/52),0)</f>
        <v>0</v>
      </c>
      <c r="AH440" s="33">
        <f>IF('5-اطلاعات کلیه پرسنل'!P440="دکتری",1,IF('5-اطلاعات کلیه پرسنل'!P440="فوق لیسانس",0.8,IF('5-اطلاعات کلیه پرسنل'!P440="لیسانس",0.6,IF('5-اطلاعات کلیه پرسنل'!P440="فوق دیپلم",0.3,IF('5-اطلاعات کلیه پرسنل'!P440="",0,0.1)))))</f>
        <v>0</v>
      </c>
      <c r="AI440" s="81">
        <f>IF('5-اطلاعات کلیه پرسنل'!L440="دارد",'5-اطلاعات کلیه پرسنل'!M440/12,'5-اطلاعات کلیه پرسنل'!N440/2000)</f>
        <v>0</v>
      </c>
      <c r="AJ440" s="80">
        <f t="shared" si="54"/>
        <v>0</v>
      </c>
    </row>
    <row r="441" spans="29:36" x14ac:dyDescent="0.45">
      <c r="AC441" s="34">
        <f>IF('6-اطلاعات کلیه محصولات - خدمات'!C441="دارد",'6-اطلاعات کلیه محصولات - خدمات'!Q441,0)</f>
        <v>0</v>
      </c>
      <c r="AD441" s="34">
        <f>1403-'5-اطلاعات کلیه پرسنل'!E441:E1438</f>
        <v>1403</v>
      </c>
      <c r="AF441" s="55">
        <f>IF('5-اطلاعات کلیه پرسنل'!H441=option!$C$15,IF('5-اطلاعات کلیه پرسنل'!L441="دارد",'5-اطلاعات کلیه پرسنل'!M441/12*'5-اطلاعات کلیه پرسنل'!I441,'5-اطلاعات کلیه پرسنل'!N441/2000*'5-اطلاعات کلیه پرسنل'!I441),0)+IF('5-اطلاعات کلیه پرسنل'!J441=option!$C$15,IF('5-اطلاعات کلیه پرسنل'!L441="دارد",'5-اطلاعات کلیه پرسنل'!M441/12*'5-اطلاعات کلیه پرسنل'!K441,'5-اطلاعات کلیه پرسنل'!N441/2000*'5-اطلاعات کلیه پرسنل'!K441),0)</f>
        <v>0</v>
      </c>
      <c r="AG441" s="55">
        <f>IF('5-اطلاعات کلیه پرسنل'!H441=option!$C$11,IF('5-اطلاعات کلیه پرسنل'!L441="دارد",'5-اطلاعات کلیه پرسنل'!M441*'5-اطلاعات کلیه پرسنل'!I441/12*40,'5-اطلاعات کلیه پرسنل'!I441*'5-اطلاعات کلیه پرسنل'!N441/52),0)+IF('5-اطلاعات کلیه پرسنل'!J441=option!$C$11,IF('5-اطلاعات کلیه پرسنل'!L441="دارد",'5-اطلاعات کلیه پرسنل'!M441*'5-اطلاعات کلیه پرسنل'!K441/12*40,'5-اطلاعات کلیه پرسنل'!K441*'5-اطلاعات کلیه پرسنل'!N441/52),0)</f>
        <v>0</v>
      </c>
      <c r="AH441" s="33">
        <f>IF('5-اطلاعات کلیه پرسنل'!P441="دکتری",1,IF('5-اطلاعات کلیه پرسنل'!P441="فوق لیسانس",0.8,IF('5-اطلاعات کلیه پرسنل'!P441="لیسانس",0.6,IF('5-اطلاعات کلیه پرسنل'!P441="فوق دیپلم",0.3,IF('5-اطلاعات کلیه پرسنل'!P441="",0,0.1)))))</f>
        <v>0</v>
      </c>
      <c r="AI441" s="81">
        <f>IF('5-اطلاعات کلیه پرسنل'!L441="دارد",'5-اطلاعات کلیه پرسنل'!M441/12,'5-اطلاعات کلیه پرسنل'!N441/2000)</f>
        <v>0</v>
      </c>
      <c r="AJ441" s="80">
        <f t="shared" si="54"/>
        <v>0</v>
      </c>
    </row>
    <row r="442" spans="29:36" x14ac:dyDescent="0.45">
      <c r="AC442" s="34">
        <f>IF('6-اطلاعات کلیه محصولات - خدمات'!C442="دارد",'6-اطلاعات کلیه محصولات - خدمات'!Q442,0)</f>
        <v>0</v>
      </c>
      <c r="AD442" s="34">
        <f>1403-'5-اطلاعات کلیه پرسنل'!E442:E1439</f>
        <v>1403</v>
      </c>
      <c r="AF442" s="55">
        <f>IF('5-اطلاعات کلیه پرسنل'!H442=option!$C$15,IF('5-اطلاعات کلیه پرسنل'!L442="دارد",'5-اطلاعات کلیه پرسنل'!M442/12*'5-اطلاعات کلیه پرسنل'!I442,'5-اطلاعات کلیه پرسنل'!N442/2000*'5-اطلاعات کلیه پرسنل'!I442),0)+IF('5-اطلاعات کلیه پرسنل'!J442=option!$C$15,IF('5-اطلاعات کلیه پرسنل'!L442="دارد",'5-اطلاعات کلیه پرسنل'!M442/12*'5-اطلاعات کلیه پرسنل'!K442,'5-اطلاعات کلیه پرسنل'!N442/2000*'5-اطلاعات کلیه پرسنل'!K442),0)</f>
        <v>0</v>
      </c>
      <c r="AG442" s="55">
        <f>IF('5-اطلاعات کلیه پرسنل'!H442=option!$C$11,IF('5-اطلاعات کلیه پرسنل'!L442="دارد",'5-اطلاعات کلیه پرسنل'!M442*'5-اطلاعات کلیه پرسنل'!I442/12*40,'5-اطلاعات کلیه پرسنل'!I442*'5-اطلاعات کلیه پرسنل'!N442/52),0)+IF('5-اطلاعات کلیه پرسنل'!J442=option!$C$11,IF('5-اطلاعات کلیه پرسنل'!L442="دارد",'5-اطلاعات کلیه پرسنل'!M442*'5-اطلاعات کلیه پرسنل'!K442/12*40,'5-اطلاعات کلیه پرسنل'!K442*'5-اطلاعات کلیه پرسنل'!N442/52),0)</f>
        <v>0</v>
      </c>
      <c r="AH442" s="33">
        <f>IF('5-اطلاعات کلیه پرسنل'!P442="دکتری",1,IF('5-اطلاعات کلیه پرسنل'!P442="فوق لیسانس",0.8,IF('5-اطلاعات کلیه پرسنل'!P442="لیسانس",0.6,IF('5-اطلاعات کلیه پرسنل'!P442="فوق دیپلم",0.3,IF('5-اطلاعات کلیه پرسنل'!P442="",0,0.1)))))</f>
        <v>0</v>
      </c>
      <c r="AI442" s="81">
        <f>IF('5-اطلاعات کلیه پرسنل'!L442="دارد",'5-اطلاعات کلیه پرسنل'!M442/12,'5-اطلاعات کلیه پرسنل'!N442/2000)</f>
        <v>0</v>
      </c>
      <c r="AJ442" s="80">
        <f t="shared" si="54"/>
        <v>0</v>
      </c>
    </row>
    <row r="443" spans="29:36" x14ac:dyDescent="0.45">
      <c r="AC443" s="34">
        <f>IF('6-اطلاعات کلیه محصولات - خدمات'!C443="دارد",'6-اطلاعات کلیه محصولات - خدمات'!Q443,0)</f>
        <v>0</v>
      </c>
      <c r="AD443" s="34">
        <f>1403-'5-اطلاعات کلیه پرسنل'!E443:E1440</f>
        <v>1403</v>
      </c>
      <c r="AF443" s="55">
        <f>IF('5-اطلاعات کلیه پرسنل'!H443=option!$C$15,IF('5-اطلاعات کلیه پرسنل'!L443="دارد",'5-اطلاعات کلیه پرسنل'!M443/12*'5-اطلاعات کلیه پرسنل'!I443,'5-اطلاعات کلیه پرسنل'!N443/2000*'5-اطلاعات کلیه پرسنل'!I443),0)+IF('5-اطلاعات کلیه پرسنل'!J443=option!$C$15,IF('5-اطلاعات کلیه پرسنل'!L443="دارد",'5-اطلاعات کلیه پرسنل'!M443/12*'5-اطلاعات کلیه پرسنل'!K443,'5-اطلاعات کلیه پرسنل'!N443/2000*'5-اطلاعات کلیه پرسنل'!K443),0)</f>
        <v>0</v>
      </c>
      <c r="AG443" s="55">
        <f>IF('5-اطلاعات کلیه پرسنل'!H443=option!$C$11,IF('5-اطلاعات کلیه پرسنل'!L443="دارد",'5-اطلاعات کلیه پرسنل'!M443*'5-اطلاعات کلیه پرسنل'!I443/12*40,'5-اطلاعات کلیه پرسنل'!I443*'5-اطلاعات کلیه پرسنل'!N443/52),0)+IF('5-اطلاعات کلیه پرسنل'!J443=option!$C$11,IF('5-اطلاعات کلیه پرسنل'!L443="دارد",'5-اطلاعات کلیه پرسنل'!M443*'5-اطلاعات کلیه پرسنل'!K443/12*40,'5-اطلاعات کلیه پرسنل'!K443*'5-اطلاعات کلیه پرسنل'!N443/52),0)</f>
        <v>0</v>
      </c>
      <c r="AH443" s="33">
        <f>IF('5-اطلاعات کلیه پرسنل'!P443="دکتری",1,IF('5-اطلاعات کلیه پرسنل'!P443="فوق لیسانس",0.8,IF('5-اطلاعات کلیه پرسنل'!P443="لیسانس",0.6,IF('5-اطلاعات کلیه پرسنل'!P443="فوق دیپلم",0.3,IF('5-اطلاعات کلیه پرسنل'!P443="",0,0.1)))))</f>
        <v>0</v>
      </c>
      <c r="AI443" s="81">
        <f>IF('5-اطلاعات کلیه پرسنل'!L443="دارد",'5-اطلاعات کلیه پرسنل'!M443/12,'5-اطلاعات کلیه پرسنل'!N443/2000)</f>
        <v>0</v>
      </c>
      <c r="AJ443" s="80">
        <f t="shared" si="54"/>
        <v>0</v>
      </c>
    </row>
    <row r="444" spans="29:36" x14ac:dyDescent="0.45">
      <c r="AC444" s="34">
        <f>IF('6-اطلاعات کلیه محصولات - خدمات'!C444="دارد",'6-اطلاعات کلیه محصولات - خدمات'!Q444,0)</f>
        <v>0</v>
      </c>
      <c r="AD444" s="34">
        <f>1403-'5-اطلاعات کلیه پرسنل'!E444:E1441</f>
        <v>1403</v>
      </c>
      <c r="AF444" s="55">
        <f>IF('5-اطلاعات کلیه پرسنل'!H444=option!$C$15,IF('5-اطلاعات کلیه پرسنل'!L444="دارد",'5-اطلاعات کلیه پرسنل'!M444/12*'5-اطلاعات کلیه پرسنل'!I444,'5-اطلاعات کلیه پرسنل'!N444/2000*'5-اطلاعات کلیه پرسنل'!I444),0)+IF('5-اطلاعات کلیه پرسنل'!J444=option!$C$15,IF('5-اطلاعات کلیه پرسنل'!L444="دارد",'5-اطلاعات کلیه پرسنل'!M444/12*'5-اطلاعات کلیه پرسنل'!K444,'5-اطلاعات کلیه پرسنل'!N444/2000*'5-اطلاعات کلیه پرسنل'!K444),0)</f>
        <v>0</v>
      </c>
      <c r="AG444" s="55">
        <f>IF('5-اطلاعات کلیه پرسنل'!H444=option!$C$11,IF('5-اطلاعات کلیه پرسنل'!L444="دارد",'5-اطلاعات کلیه پرسنل'!M444*'5-اطلاعات کلیه پرسنل'!I444/12*40,'5-اطلاعات کلیه پرسنل'!I444*'5-اطلاعات کلیه پرسنل'!N444/52),0)+IF('5-اطلاعات کلیه پرسنل'!J444=option!$C$11,IF('5-اطلاعات کلیه پرسنل'!L444="دارد",'5-اطلاعات کلیه پرسنل'!M444*'5-اطلاعات کلیه پرسنل'!K444/12*40,'5-اطلاعات کلیه پرسنل'!K444*'5-اطلاعات کلیه پرسنل'!N444/52),0)</f>
        <v>0</v>
      </c>
      <c r="AH444" s="33">
        <f>IF('5-اطلاعات کلیه پرسنل'!P444="دکتری",1,IF('5-اطلاعات کلیه پرسنل'!P444="فوق لیسانس",0.8,IF('5-اطلاعات کلیه پرسنل'!P444="لیسانس",0.6,IF('5-اطلاعات کلیه پرسنل'!P444="فوق دیپلم",0.3,IF('5-اطلاعات کلیه پرسنل'!P444="",0,0.1)))))</f>
        <v>0</v>
      </c>
      <c r="AI444" s="81">
        <f>IF('5-اطلاعات کلیه پرسنل'!L444="دارد",'5-اطلاعات کلیه پرسنل'!M444/12,'5-اطلاعات کلیه پرسنل'!N444/2000)</f>
        <v>0</v>
      </c>
      <c r="AJ444" s="80">
        <f t="shared" si="54"/>
        <v>0</v>
      </c>
    </row>
    <row r="445" spans="29:36" x14ac:dyDescent="0.45">
      <c r="AC445" s="34">
        <f>IF('6-اطلاعات کلیه محصولات - خدمات'!C445="دارد",'6-اطلاعات کلیه محصولات - خدمات'!Q445,0)</f>
        <v>0</v>
      </c>
      <c r="AD445" s="34">
        <f>1403-'5-اطلاعات کلیه پرسنل'!E445:E1442</f>
        <v>1403</v>
      </c>
      <c r="AF445" s="55">
        <f>IF('5-اطلاعات کلیه پرسنل'!H445=option!$C$15,IF('5-اطلاعات کلیه پرسنل'!L445="دارد",'5-اطلاعات کلیه پرسنل'!M445/12*'5-اطلاعات کلیه پرسنل'!I445,'5-اطلاعات کلیه پرسنل'!N445/2000*'5-اطلاعات کلیه پرسنل'!I445),0)+IF('5-اطلاعات کلیه پرسنل'!J445=option!$C$15,IF('5-اطلاعات کلیه پرسنل'!L445="دارد",'5-اطلاعات کلیه پرسنل'!M445/12*'5-اطلاعات کلیه پرسنل'!K445,'5-اطلاعات کلیه پرسنل'!N445/2000*'5-اطلاعات کلیه پرسنل'!K445),0)</f>
        <v>0</v>
      </c>
      <c r="AG445" s="55">
        <f>IF('5-اطلاعات کلیه پرسنل'!H445=option!$C$11,IF('5-اطلاعات کلیه پرسنل'!L445="دارد",'5-اطلاعات کلیه پرسنل'!M445*'5-اطلاعات کلیه پرسنل'!I445/12*40,'5-اطلاعات کلیه پرسنل'!I445*'5-اطلاعات کلیه پرسنل'!N445/52),0)+IF('5-اطلاعات کلیه پرسنل'!J445=option!$C$11,IF('5-اطلاعات کلیه پرسنل'!L445="دارد",'5-اطلاعات کلیه پرسنل'!M445*'5-اطلاعات کلیه پرسنل'!K445/12*40,'5-اطلاعات کلیه پرسنل'!K445*'5-اطلاعات کلیه پرسنل'!N445/52),0)</f>
        <v>0</v>
      </c>
      <c r="AH445" s="33">
        <f>IF('5-اطلاعات کلیه پرسنل'!P445="دکتری",1,IF('5-اطلاعات کلیه پرسنل'!P445="فوق لیسانس",0.8,IF('5-اطلاعات کلیه پرسنل'!P445="لیسانس",0.6,IF('5-اطلاعات کلیه پرسنل'!P445="فوق دیپلم",0.3,IF('5-اطلاعات کلیه پرسنل'!P445="",0,0.1)))))</f>
        <v>0</v>
      </c>
      <c r="AI445" s="81">
        <f>IF('5-اطلاعات کلیه پرسنل'!L445="دارد",'5-اطلاعات کلیه پرسنل'!M445/12,'5-اطلاعات کلیه پرسنل'!N445/2000)</f>
        <v>0</v>
      </c>
      <c r="AJ445" s="80">
        <f t="shared" si="54"/>
        <v>0</v>
      </c>
    </row>
    <row r="446" spans="29:36" x14ac:dyDescent="0.45">
      <c r="AC446" s="34">
        <f>IF('6-اطلاعات کلیه محصولات - خدمات'!C446="دارد",'6-اطلاعات کلیه محصولات - خدمات'!Q446,0)</f>
        <v>0</v>
      </c>
      <c r="AD446" s="34">
        <f>1403-'5-اطلاعات کلیه پرسنل'!E446:E1443</f>
        <v>1403</v>
      </c>
      <c r="AF446" s="55">
        <f>IF('5-اطلاعات کلیه پرسنل'!H446=option!$C$15,IF('5-اطلاعات کلیه پرسنل'!L446="دارد",'5-اطلاعات کلیه پرسنل'!M446/12*'5-اطلاعات کلیه پرسنل'!I446,'5-اطلاعات کلیه پرسنل'!N446/2000*'5-اطلاعات کلیه پرسنل'!I446),0)+IF('5-اطلاعات کلیه پرسنل'!J446=option!$C$15,IF('5-اطلاعات کلیه پرسنل'!L446="دارد",'5-اطلاعات کلیه پرسنل'!M446/12*'5-اطلاعات کلیه پرسنل'!K446,'5-اطلاعات کلیه پرسنل'!N446/2000*'5-اطلاعات کلیه پرسنل'!K446),0)</f>
        <v>0</v>
      </c>
      <c r="AG446" s="55">
        <f>IF('5-اطلاعات کلیه پرسنل'!H446=option!$C$11,IF('5-اطلاعات کلیه پرسنل'!L446="دارد",'5-اطلاعات کلیه پرسنل'!M446*'5-اطلاعات کلیه پرسنل'!I446/12*40,'5-اطلاعات کلیه پرسنل'!I446*'5-اطلاعات کلیه پرسنل'!N446/52),0)+IF('5-اطلاعات کلیه پرسنل'!J446=option!$C$11,IF('5-اطلاعات کلیه پرسنل'!L446="دارد",'5-اطلاعات کلیه پرسنل'!M446*'5-اطلاعات کلیه پرسنل'!K446/12*40,'5-اطلاعات کلیه پرسنل'!K446*'5-اطلاعات کلیه پرسنل'!N446/52),0)</f>
        <v>0</v>
      </c>
      <c r="AH446" s="33">
        <f>IF('5-اطلاعات کلیه پرسنل'!P446="دکتری",1,IF('5-اطلاعات کلیه پرسنل'!P446="فوق لیسانس",0.8,IF('5-اطلاعات کلیه پرسنل'!P446="لیسانس",0.6,IF('5-اطلاعات کلیه پرسنل'!P446="فوق دیپلم",0.3,IF('5-اطلاعات کلیه پرسنل'!P446="",0,0.1)))))</f>
        <v>0</v>
      </c>
      <c r="AI446" s="81">
        <f>IF('5-اطلاعات کلیه پرسنل'!L446="دارد",'5-اطلاعات کلیه پرسنل'!M446/12,'5-اطلاعات کلیه پرسنل'!N446/2000)</f>
        <v>0</v>
      </c>
      <c r="AJ446" s="80">
        <f t="shared" si="54"/>
        <v>0</v>
      </c>
    </row>
    <row r="447" spans="29:36" x14ac:dyDescent="0.45">
      <c r="AC447" s="34">
        <f>IF('6-اطلاعات کلیه محصولات - خدمات'!C447="دارد",'6-اطلاعات کلیه محصولات - خدمات'!Q447,0)</f>
        <v>0</v>
      </c>
      <c r="AD447" s="34">
        <f>1403-'5-اطلاعات کلیه پرسنل'!E447:E1444</f>
        <v>1403</v>
      </c>
      <c r="AF447" s="55">
        <f>IF('5-اطلاعات کلیه پرسنل'!H447=option!$C$15,IF('5-اطلاعات کلیه پرسنل'!L447="دارد",'5-اطلاعات کلیه پرسنل'!M447/12*'5-اطلاعات کلیه پرسنل'!I447,'5-اطلاعات کلیه پرسنل'!N447/2000*'5-اطلاعات کلیه پرسنل'!I447),0)+IF('5-اطلاعات کلیه پرسنل'!J447=option!$C$15,IF('5-اطلاعات کلیه پرسنل'!L447="دارد",'5-اطلاعات کلیه پرسنل'!M447/12*'5-اطلاعات کلیه پرسنل'!K447,'5-اطلاعات کلیه پرسنل'!N447/2000*'5-اطلاعات کلیه پرسنل'!K447),0)</f>
        <v>0</v>
      </c>
      <c r="AG447" s="55">
        <f>IF('5-اطلاعات کلیه پرسنل'!H447=option!$C$11,IF('5-اطلاعات کلیه پرسنل'!L447="دارد",'5-اطلاعات کلیه پرسنل'!M447*'5-اطلاعات کلیه پرسنل'!I447/12*40,'5-اطلاعات کلیه پرسنل'!I447*'5-اطلاعات کلیه پرسنل'!N447/52),0)+IF('5-اطلاعات کلیه پرسنل'!J447=option!$C$11,IF('5-اطلاعات کلیه پرسنل'!L447="دارد",'5-اطلاعات کلیه پرسنل'!M447*'5-اطلاعات کلیه پرسنل'!K447/12*40,'5-اطلاعات کلیه پرسنل'!K447*'5-اطلاعات کلیه پرسنل'!N447/52),0)</f>
        <v>0</v>
      </c>
      <c r="AH447" s="33">
        <f>IF('5-اطلاعات کلیه پرسنل'!P447="دکتری",1,IF('5-اطلاعات کلیه پرسنل'!P447="فوق لیسانس",0.8,IF('5-اطلاعات کلیه پرسنل'!P447="لیسانس",0.6,IF('5-اطلاعات کلیه پرسنل'!P447="فوق دیپلم",0.3,IF('5-اطلاعات کلیه پرسنل'!P447="",0,0.1)))))</f>
        <v>0</v>
      </c>
      <c r="AI447" s="81">
        <f>IF('5-اطلاعات کلیه پرسنل'!L447="دارد",'5-اطلاعات کلیه پرسنل'!M447/12,'5-اطلاعات کلیه پرسنل'!N447/2000)</f>
        <v>0</v>
      </c>
      <c r="AJ447" s="80">
        <f t="shared" si="54"/>
        <v>0</v>
      </c>
    </row>
    <row r="448" spans="29:36" x14ac:dyDescent="0.45">
      <c r="AC448" s="34">
        <f>IF('6-اطلاعات کلیه محصولات - خدمات'!C448="دارد",'6-اطلاعات کلیه محصولات - خدمات'!Q448,0)</f>
        <v>0</v>
      </c>
      <c r="AD448" s="34">
        <f>1403-'5-اطلاعات کلیه پرسنل'!E448:E1445</f>
        <v>1403</v>
      </c>
      <c r="AF448" s="55">
        <f>IF('5-اطلاعات کلیه پرسنل'!H448=option!$C$15,IF('5-اطلاعات کلیه پرسنل'!L448="دارد",'5-اطلاعات کلیه پرسنل'!M448/12*'5-اطلاعات کلیه پرسنل'!I448,'5-اطلاعات کلیه پرسنل'!N448/2000*'5-اطلاعات کلیه پرسنل'!I448),0)+IF('5-اطلاعات کلیه پرسنل'!J448=option!$C$15,IF('5-اطلاعات کلیه پرسنل'!L448="دارد",'5-اطلاعات کلیه پرسنل'!M448/12*'5-اطلاعات کلیه پرسنل'!K448,'5-اطلاعات کلیه پرسنل'!N448/2000*'5-اطلاعات کلیه پرسنل'!K448),0)</f>
        <v>0</v>
      </c>
      <c r="AG448" s="55">
        <f>IF('5-اطلاعات کلیه پرسنل'!H448=option!$C$11,IF('5-اطلاعات کلیه پرسنل'!L448="دارد",'5-اطلاعات کلیه پرسنل'!M448*'5-اطلاعات کلیه پرسنل'!I448/12*40,'5-اطلاعات کلیه پرسنل'!I448*'5-اطلاعات کلیه پرسنل'!N448/52),0)+IF('5-اطلاعات کلیه پرسنل'!J448=option!$C$11,IF('5-اطلاعات کلیه پرسنل'!L448="دارد",'5-اطلاعات کلیه پرسنل'!M448*'5-اطلاعات کلیه پرسنل'!K448/12*40,'5-اطلاعات کلیه پرسنل'!K448*'5-اطلاعات کلیه پرسنل'!N448/52),0)</f>
        <v>0</v>
      </c>
      <c r="AH448" s="33">
        <f>IF('5-اطلاعات کلیه پرسنل'!P448="دکتری",1,IF('5-اطلاعات کلیه پرسنل'!P448="فوق لیسانس",0.8,IF('5-اطلاعات کلیه پرسنل'!P448="لیسانس",0.6,IF('5-اطلاعات کلیه پرسنل'!P448="فوق دیپلم",0.3,IF('5-اطلاعات کلیه پرسنل'!P448="",0,0.1)))))</f>
        <v>0</v>
      </c>
      <c r="AI448" s="81">
        <f>IF('5-اطلاعات کلیه پرسنل'!L448="دارد",'5-اطلاعات کلیه پرسنل'!M448/12,'5-اطلاعات کلیه پرسنل'!N448/2000)</f>
        <v>0</v>
      </c>
      <c r="AJ448" s="80">
        <f t="shared" si="54"/>
        <v>0</v>
      </c>
    </row>
    <row r="449" spans="29:36" x14ac:dyDescent="0.45">
      <c r="AC449" s="34">
        <f>IF('6-اطلاعات کلیه محصولات - خدمات'!C449="دارد",'6-اطلاعات کلیه محصولات - خدمات'!Q449,0)</f>
        <v>0</v>
      </c>
      <c r="AD449" s="34">
        <f>1403-'5-اطلاعات کلیه پرسنل'!E449:E1446</f>
        <v>1403</v>
      </c>
      <c r="AF449" s="55">
        <f>IF('5-اطلاعات کلیه پرسنل'!H449=option!$C$15,IF('5-اطلاعات کلیه پرسنل'!L449="دارد",'5-اطلاعات کلیه پرسنل'!M449/12*'5-اطلاعات کلیه پرسنل'!I449,'5-اطلاعات کلیه پرسنل'!N449/2000*'5-اطلاعات کلیه پرسنل'!I449),0)+IF('5-اطلاعات کلیه پرسنل'!J449=option!$C$15,IF('5-اطلاعات کلیه پرسنل'!L449="دارد",'5-اطلاعات کلیه پرسنل'!M449/12*'5-اطلاعات کلیه پرسنل'!K449,'5-اطلاعات کلیه پرسنل'!N449/2000*'5-اطلاعات کلیه پرسنل'!K449),0)</f>
        <v>0</v>
      </c>
      <c r="AG449" s="55">
        <f>IF('5-اطلاعات کلیه پرسنل'!H449=option!$C$11,IF('5-اطلاعات کلیه پرسنل'!L449="دارد",'5-اطلاعات کلیه پرسنل'!M449*'5-اطلاعات کلیه پرسنل'!I449/12*40,'5-اطلاعات کلیه پرسنل'!I449*'5-اطلاعات کلیه پرسنل'!N449/52),0)+IF('5-اطلاعات کلیه پرسنل'!J449=option!$C$11,IF('5-اطلاعات کلیه پرسنل'!L449="دارد",'5-اطلاعات کلیه پرسنل'!M449*'5-اطلاعات کلیه پرسنل'!K449/12*40,'5-اطلاعات کلیه پرسنل'!K449*'5-اطلاعات کلیه پرسنل'!N449/52),0)</f>
        <v>0</v>
      </c>
      <c r="AH449" s="33">
        <f>IF('5-اطلاعات کلیه پرسنل'!P449="دکتری",1,IF('5-اطلاعات کلیه پرسنل'!P449="فوق لیسانس",0.8,IF('5-اطلاعات کلیه پرسنل'!P449="لیسانس",0.6,IF('5-اطلاعات کلیه پرسنل'!P449="فوق دیپلم",0.3,IF('5-اطلاعات کلیه پرسنل'!P449="",0,0.1)))))</f>
        <v>0</v>
      </c>
      <c r="AI449" s="81">
        <f>IF('5-اطلاعات کلیه پرسنل'!L449="دارد",'5-اطلاعات کلیه پرسنل'!M449/12,'5-اطلاعات کلیه پرسنل'!N449/2000)</f>
        <v>0</v>
      </c>
      <c r="AJ449" s="80">
        <f t="shared" si="54"/>
        <v>0</v>
      </c>
    </row>
    <row r="450" spans="29:36" x14ac:dyDescent="0.45">
      <c r="AC450" s="34">
        <f>IF('6-اطلاعات کلیه محصولات - خدمات'!C450="دارد",'6-اطلاعات کلیه محصولات - خدمات'!Q450,0)</f>
        <v>0</v>
      </c>
      <c r="AD450" s="34">
        <f>1403-'5-اطلاعات کلیه پرسنل'!E450:E1447</f>
        <v>1403</v>
      </c>
      <c r="AF450" s="55">
        <f>IF('5-اطلاعات کلیه پرسنل'!H450=option!$C$15,IF('5-اطلاعات کلیه پرسنل'!L450="دارد",'5-اطلاعات کلیه پرسنل'!M450/12*'5-اطلاعات کلیه پرسنل'!I450,'5-اطلاعات کلیه پرسنل'!N450/2000*'5-اطلاعات کلیه پرسنل'!I450),0)+IF('5-اطلاعات کلیه پرسنل'!J450=option!$C$15,IF('5-اطلاعات کلیه پرسنل'!L450="دارد",'5-اطلاعات کلیه پرسنل'!M450/12*'5-اطلاعات کلیه پرسنل'!K450,'5-اطلاعات کلیه پرسنل'!N450/2000*'5-اطلاعات کلیه پرسنل'!K450),0)</f>
        <v>0</v>
      </c>
      <c r="AG450" s="55">
        <f>IF('5-اطلاعات کلیه پرسنل'!H450=option!$C$11,IF('5-اطلاعات کلیه پرسنل'!L450="دارد",'5-اطلاعات کلیه پرسنل'!M450*'5-اطلاعات کلیه پرسنل'!I450/12*40,'5-اطلاعات کلیه پرسنل'!I450*'5-اطلاعات کلیه پرسنل'!N450/52),0)+IF('5-اطلاعات کلیه پرسنل'!J450=option!$C$11,IF('5-اطلاعات کلیه پرسنل'!L450="دارد",'5-اطلاعات کلیه پرسنل'!M450*'5-اطلاعات کلیه پرسنل'!K450/12*40,'5-اطلاعات کلیه پرسنل'!K450*'5-اطلاعات کلیه پرسنل'!N450/52),0)</f>
        <v>0</v>
      </c>
      <c r="AH450" s="33">
        <f>IF('5-اطلاعات کلیه پرسنل'!P450="دکتری",1,IF('5-اطلاعات کلیه پرسنل'!P450="فوق لیسانس",0.8,IF('5-اطلاعات کلیه پرسنل'!P450="لیسانس",0.6,IF('5-اطلاعات کلیه پرسنل'!P450="فوق دیپلم",0.3,IF('5-اطلاعات کلیه پرسنل'!P450="",0,0.1)))))</f>
        <v>0</v>
      </c>
      <c r="AI450" s="81">
        <f>IF('5-اطلاعات کلیه پرسنل'!L450="دارد",'5-اطلاعات کلیه پرسنل'!M450/12,'5-اطلاعات کلیه پرسنل'!N450/2000)</f>
        <v>0</v>
      </c>
      <c r="AJ450" s="80">
        <f t="shared" si="54"/>
        <v>0</v>
      </c>
    </row>
    <row r="451" spans="29:36" x14ac:dyDescent="0.45">
      <c r="AC451" s="34">
        <f>IF('6-اطلاعات کلیه محصولات - خدمات'!C451="دارد",'6-اطلاعات کلیه محصولات - خدمات'!Q451,0)</f>
        <v>0</v>
      </c>
      <c r="AD451" s="34">
        <f>1403-'5-اطلاعات کلیه پرسنل'!E451:E1448</f>
        <v>1403</v>
      </c>
      <c r="AF451" s="55">
        <f>IF('5-اطلاعات کلیه پرسنل'!H451=option!$C$15,IF('5-اطلاعات کلیه پرسنل'!L451="دارد",'5-اطلاعات کلیه پرسنل'!M451/12*'5-اطلاعات کلیه پرسنل'!I451,'5-اطلاعات کلیه پرسنل'!N451/2000*'5-اطلاعات کلیه پرسنل'!I451),0)+IF('5-اطلاعات کلیه پرسنل'!J451=option!$C$15,IF('5-اطلاعات کلیه پرسنل'!L451="دارد",'5-اطلاعات کلیه پرسنل'!M451/12*'5-اطلاعات کلیه پرسنل'!K451,'5-اطلاعات کلیه پرسنل'!N451/2000*'5-اطلاعات کلیه پرسنل'!K451),0)</f>
        <v>0</v>
      </c>
      <c r="AG451" s="55">
        <f>IF('5-اطلاعات کلیه پرسنل'!H451=option!$C$11,IF('5-اطلاعات کلیه پرسنل'!L451="دارد",'5-اطلاعات کلیه پرسنل'!M451*'5-اطلاعات کلیه پرسنل'!I451/12*40,'5-اطلاعات کلیه پرسنل'!I451*'5-اطلاعات کلیه پرسنل'!N451/52),0)+IF('5-اطلاعات کلیه پرسنل'!J451=option!$C$11,IF('5-اطلاعات کلیه پرسنل'!L451="دارد",'5-اطلاعات کلیه پرسنل'!M451*'5-اطلاعات کلیه پرسنل'!K451/12*40,'5-اطلاعات کلیه پرسنل'!K451*'5-اطلاعات کلیه پرسنل'!N451/52),0)</f>
        <v>0</v>
      </c>
      <c r="AH451" s="33">
        <f>IF('5-اطلاعات کلیه پرسنل'!P451="دکتری",1,IF('5-اطلاعات کلیه پرسنل'!P451="فوق لیسانس",0.8,IF('5-اطلاعات کلیه پرسنل'!P451="لیسانس",0.6,IF('5-اطلاعات کلیه پرسنل'!P451="فوق دیپلم",0.3,IF('5-اطلاعات کلیه پرسنل'!P451="",0,0.1)))))</f>
        <v>0</v>
      </c>
      <c r="AI451" s="81">
        <f>IF('5-اطلاعات کلیه پرسنل'!L451="دارد",'5-اطلاعات کلیه پرسنل'!M451/12,'5-اطلاعات کلیه پرسنل'!N451/2000)</f>
        <v>0</v>
      </c>
      <c r="AJ451" s="80">
        <f t="shared" si="54"/>
        <v>0</v>
      </c>
    </row>
    <row r="452" spans="29:36" x14ac:dyDescent="0.45">
      <c r="AC452" s="34">
        <f>IF('6-اطلاعات کلیه محصولات - خدمات'!C452="دارد",'6-اطلاعات کلیه محصولات - خدمات'!Q452,0)</f>
        <v>0</v>
      </c>
      <c r="AD452" s="34">
        <f>1403-'5-اطلاعات کلیه پرسنل'!E452:E1449</f>
        <v>1403</v>
      </c>
      <c r="AF452" s="55">
        <f>IF('5-اطلاعات کلیه پرسنل'!H452=option!$C$15,IF('5-اطلاعات کلیه پرسنل'!L452="دارد",'5-اطلاعات کلیه پرسنل'!M452/12*'5-اطلاعات کلیه پرسنل'!I452,'5-اطلاعات کلیه پرسنل'!N452/2000*'5-اطلاعات کلیه پرسنل'!I452),0)+IF('5-اطلاعات کلیه پرسنل'!J452=option!$C$15,IF('5-اطلاعات کلیه پرسنل'!L452="دارد",'5-اطلاعات کلیه پرسنل'!M452/12*'5-اطلاعات کلیه پرسنل'!K452,'5-اطلاعات کلیه پرسنل'!N452/2000*'5-اطلاعات کلیه پرسنل'!K452),0)</f>
        <v>0</v>
      </c>
      <c r="AG452" s="55">
        <f>IF('5-اطلاعات کلیه پرسنل'!H452=option!$C$11,IF('5-اطلاعات کلیه پرسنل'!L452="دارد",'5-اطلاعات کلیه پرسنل'!M452*'5-اطلاعات کلیه پرسنل'!I452/12*40,'5-اطلاعات کلیه پرسنل'!I452*'5-اطلاعات کلیه پرسنل'!N452/52),0)+IF('5-اطلاعات کلیه پرسنل'!J452=option!$C$11,IF('5-اطلاعات کلیه پرسنل'!L452="دارد",'5-اطلاعات کلیه پرسنل'!M452*'5-اطلاعات کلیه پرسنل'!K452/12*40,'5-اطلاعات کلیه پرسنل'!K452*'5-اطلاعات کلیه پرسنل'!N452/52),0)</f>
        <v>0</v>
      </c>
      <c r="AH452" s="33">
        <f>IF('5-اطلاعات کلیه پرسنل'!P452="دکتری",1,IF('5-اطلاعات کلیه پرسنل'!P452="فوق لیسانس",0.8,IF('5-اطلاعات کلیه پرسنل'!P452="لیسانس",0.6,IF('5-اطلاعات کلیه پرسنل'!P452="فوق دیپلم",0.3,IF('5-اطلاعات کلیه پرسنل'!P452="",0,0.1)))))</f>
        <v>0</v>
      </c>
      <c r="AI452" s="81">
        <f>IF('5-اطلاعات کلیه پرسنل'!L452="دارد",'5-اطلاعات کلیه پرسنل'!M452/12,'5-اطلاعات کلیه پرسنل'!N452/2000)</f>
        <v>0</v>
      </c>
      <c r="AJ452" s="80">
        <f t="shared" si="54"/>
        <v>0</v>
      </c>
    </row>
    <row r="453" spans="29:36" x14ac:dyDescent="0.45">
      <c r="AC453" s="34">
        <f>IF('6-اطلاعات کلیه محصولات - خدمات'!C453="دارد",'6-اطلاعات کلیه محصولات - خدمات'!Q453,0)</f>
        <v>0</v>
      </c>
      <c r="AD453" s="34">
        <f>1403-'5-اطلاعات کلیه پرسنل'!E453:E1450</f>
        <v>1403</v>
      </c>
      <c r="AF453" s="55">
        <f>IF('5-اطلاعات کلیه پرسنل'!H453=option!$C$15,IF('5-اطلاعات کلیه پرسنل'!L453="دارد",'5-اطلاعات کلیه پرسنل'!M453/12*'5-اطلاعات کلیه پرسنل'!I453,'5-اطلاعات کلیه پرسنل'!N453/2000*'5-اطلاعات کلیه پرسنل'!I453),0)+IF('5-اطلاعات کلیه پرسنل'!J453=option!$C$15,IF('5-اطلاعات کلیه پرسنل'!L453="دارد",'5-اطلاعات کلیه پرسنل'!M453/12*'5-اطلاعات کلیه پرسنل'!K453,'5-اطلاعات کلیه پرسنل'!N453/2000*'5-اطلاعات کلیه پرسنل'!K453),0)</f>
        <v>0</v>
      </c>
      <c r="AG453" s="55">
        <f>IF('5-اطلاعات کلیه پرسنل'!H453=option!$C$11,IF('5-اطلاعات کلیه پرسنل'!L453="دارد",'5-اطلاعات کلیه پرسنل'!M453*'5-اطلاعات کلیه پرسنل'!I453/12*40,'5-اطلاعات کلیه پرسنل'!I453*'5-اطلاعات کلیه پرسنل'!N453/52),0)+IF('5-اطلاعات کلیه پرسنل'!J453=option!$C$11,IF('5-اطلاعات کلیه پرسنل'!L453="دارد",'5-اطلاعات کلیه پرسنل'!M453*'5-اطلاعات کلیه پرسنل'!K453/12*40,'5-اطلاعات کلیه پرسنل'!K453*'5-اطلاعات کلیه پرسنل'!N453/52),0)</f>
        <v>0</v>
      </c>
      <c r="AH453" s="33">
        <f>IF('5-اطلاعات کلیه پرسنل'!P453="دکتری",1,IF('5-اطلاعات کلیه پرسنل'!P453="فوق لیسانس",0.8,IF('5-اطلاعات کلیه پرسنل'!P453="لیسانس",0.6,IF('5-اطلاعات کلیه پرسنل'!P453="فوق دیپلم",0.3,IF('5-اطلاعات کلیه پرسنل'!P453="",0,0.1)))))</f>
        <v>0</v>
      </c>
      <c r="AI453" s="81">
        <f>IF('5-اطلاعات کلیه پرسنل'!L453="دارد",'5-اطلاعات کلیه پرسنل'!M453/12,'5-اطلاعات کلیه پرسنل'!N453/2000)</f>
        <v>0</v>
      </c>
      <c r="AJ453" s="80">
        <f t="shared" si="54"/>
        <v>0</v>
      </c>
    </row>
    <row r="454" spans="29:36" x14ac:dyDescent="0.45">
      <c r="AC454" s="34">
        <f>IF('6-اطلاعات کلیه محصولات - خدمات'!C454="دارد",'6-اطلاعات کلیه محصولات - خدمات'!Q454,0)</f>
        <v>0</v>
      </c>
      <c r="AD454" s="34">
        <f>1403-'5-اطلاعات کلیه پرسنل'!E454:E1451</f>
        <v>1403</v>
      </c>
      <c r="AF454" s="55">
        <f>IF('5-اطلاعات کلیه پرسنل'!H454=option!$C$15,IF('5-اطلاعات کلیه پرسنل'!L454="دارد",'5-اطلاعات کلیه پرسنل'!M454/12*'5-اطلاعات کلیه پرسنل'!I454,'5-اطلاعات کلیه پرسنل'!N454/2000*'5-اطلاعات کلیه پرسنل'!I454),0)+IF('5-اطلاعات کلیه پرسنل'!J454=option!$C$15,IF('5-اطلاعات کلیه پرسنل'!L454="دارد",'5-اطلاعات کلیه پرسنل'!M454/12*'5-اطلاعات کلیه پرسنل'!K454,'5-اطلاعات کلیه پرسنل'!N454/2000*'5-اطلاعات کلیه پرسنل'!K454),0)</f>
        <v>0</v>
      </c>
      <c r="AG454" s="55">
        <f>IF('5-اطلاعات کلیه پرسنل'!H454=option!$C$11,IF('5-اطلاعات کلیه پرسنل'!L454="دارد",'5-اطلاعات کلیه پرسنل'!M454*'5-اطلاعات کلیه پرسنل'!I454/12*40,'5-اطلاعات کلیه پرسنل'!I454*'5-اطلاعات کلیه پرسنل'!N454/52),0)+IF('5-اطلاعات کلیه پرسنل'!J454=option!$C$11,IF('5-اطلاعات کلیه پرسنل'!L454="دارد",'5-اطلاعات کلیه پرسنل'!M454*'5-اطلاعات کلیه پرسنل'!K454/12*40,'5-اطلاعات کلیه پرسنل'!K454*'5-اطلاعات کلیه پرسنل'!N454/52),0)</f>
        <v>0</v>
      </c>
      <c r="AH454" s="33">
        <f>IF('5-اطلاعات کلیه پرسنل'!P454="دکتری",1,IF('5-اطلاعات کلیه پرسنل'!P454="فوق لیسانس",0.8,IF('5-اطلاعات کلیه پرسنل'!P454="لیسانس",0.6,IF('5-اطلاعات کلیه پرسنل'!P454="فوق دیپلم",0.3,IF('5-اطلاعات کلیه پرسنل'!P454="",0,0.1)))))</f>
        <v>0</v>
      </c>
      <c r="AI454" s="81">
        <f>IF('5-اطلاعات کلیه پرسنل'!L454="دارد",'5-اطلاعات کلیه پرسنل'!M454/12,'5-اطلاعات کلیه پرسنل'!N454/2000)</f>
        <v>0</v>
      </c>
      <c r="AJ454" s="80">
        <f t="shared" si="54"/>
        <v>0</v>
      </c>
    </row>
    <row r="455" spans="29:36" x14ac:dyDescent="0.45">
      <c r="AC455" s="34">
        <f>IF('6-اطلاعات کلیه محصولات - خدمات'!C455="دارد",'6-اطلاعات کلیه محصولات - خدمات'!Q455,0)</f>
        <v>0</v>
      </c>
      <c r="AD455" s="34">
        <f>1403-'5-اطلاعات کلیه پرسنل'!E455:E1452</f>
        <v>1403</v>
      </c>
      <c r="AF455" s="55">
        <f>IF('5-اطلاعات کلیه پرسنل'!H455=option!$C$15,IF('5-اطلاعات کلیه پرسنل'!L455="دارد",'5-اطلاعات کلیه پرسنل'!M455/12*'5-اطلاعات کلیه پرسنل'!I455,'5-اطلاعات کلیه پرسنل'!N455/2000*'5-اطلاعات کلیه پرسنل'!I455),0)+IF('5-اطلاعات کلیه پرسنل'!J455=option!$C$15,IF('5-اطلاعات کلیه پرسنل'!L455="دارد",'5-اطلاعات کلیه پرسنل'!M455/12*'5-اطلاعات کلیه پرسنل'!K455,'5-اطلاعات کلیه پرسنل'!N455/2000*'5-اطلاعات کلیه پرسنل'!K455),0)</f>
        <v>0</v>
      </c>
      <c r="AG455" s="55">
        <f>IF('5-اطلاعات کلیه پرسنل'!H455=option!$C$11,IF('5-اطلاعات کلیه پرسنل'!L455="دارد",'5-اطلاعات کلیه پرسنل'!M455*'5-اطلاعات کلیه پرسنل'!I455/12*40,'5-اطلاعات کلیه پرسنل'!I455*'5-اطلاعات کلیه پرسنل'!N455/52),0)+IF('5-اطلاعات کلیه پرسنل'!J455=option!$C$11,IF('5-اطلاعات کلیه پرسنل'!L455="دارد",'5-اطلاعات کلیه پرسنل'!M455*'5-اطلاعات کلیه پرسنل'!K455/12*40,'5-اطلاعات کلیه پرسنل'!K455*'5-اطلاعات کلیه پرسنل'!N455/52),0)</f>
        <v>0</v>
      </c>
      <c r="AH455" s="33">
        <f>IF('5-اطلاعات کلیه پرسنل'!P455="دکتری",1,IF('5-اطلاعات کلیه پرسنل'!P455="فوق لیسانس",0.8,IF('5-اطلاعات کلیه پرسنل'!P455="لیسانس",0.6,IF('5-اطلاعات کلیه پرسنل'!P455="فوق دیپلم",0.3,IF('5-اطلاعات کلیه پرسنل'!P455="",0,0.1)))))</f>
        <v>0</v>
      </c>
      <c r="AI455" s="81">
        <f>IF('5-اطلاعات کلیه پرسنل'!L455="دارد",'5-اطلاعات کلیه پرسنل'!M455/12,'5-اطلاعات کلیه پرسنل'!N455/2000)</f>
        <v>0</v>
      </c>
      <c r="AJ455" s="80">
        <f t="shared" si="54"/>
        <v>0</v>
      </c>
    </row>
    <row r="456" spans="29:36" x14ac:dyDescent="0.45">
      <c r="AC456" s="34">
        <f>IF('6-اطلاعات کلیه محصولات - خدمات'!C456="دارد",'6-اطلاعات کلیه محصولات - خدمات'!Q456,0)</f>
        <v>0</v>
      </c>
      <c r="AD456" s="34">
        <f>1403-'5-اطلاعات کلیه پرسنل'!E456:E1453</f>
        <v>1403</v>
      </c>
      <c r="AF456" s="55">
        <f>IF('5-اطلاعات کلیه پرسنل'!H456=option!$C$15,IF('5-اطلاعات کلیه پرسنل'!L456="دارد",'5-اطلاعات کلیه پرسنل'!M456/12*'5-اطلاعات کلیه پرسنل'!I456,'5-اطلاعات کلیه پرسنل'!N456/2000*'5-اطلاعات کلیه پرسنل'!I456),0)+IF('5-اطلاعات کلیه پرسنل'!J456=option!$C$15,IF('5-اطلاعات کلیه پرسنل'!L456="دارد",'5-اطلاعات کلیه پرسنل'!M456/12*'5-اطلاعات کلیه پرسنل'!K456,'5-اطلاعات کلیه پرسنل'!N456/2000*'5-اطلاعات کلیه پرسنل'!K456),0)</f>
        <v>0</v>
      </c>
      <c r="AG456" s="55">
        <f>IF('5-اطلاعات کلیه پرسنل'!H456=option!$C$11,IF('5-اطلاعات کلیه پرسنل'!L456="دارد",'5-اطلاعات کلیه پرسنل'!M456*'5-اطلاعات کلیه پرسنل'!I456/12*40,'5-اطلاعات کلیه پرسنل'!I456*'5-اطلاعات کلیه پرسنل'!N456/52),0)+IF('5-اطلاعات کلیه پرسنل'!J456=option!$C$11,IF('5-اطلاعات کلیه پرسنل'!L456="دارد",'5-اطلاعات کلیه پرسنل'!M456*'5-اطلاعات کلیه پرسنل'!K456/12*40,'5-اطلاعات کلیه پرسنل'!K456*'5-اطلاعات کلیه پرسنل'!N456/52),0)</f>
        <v>0</v>
      </c>
      <c r="AH456" s="33">
        <f>IF('5-اطلاعات کلیه پرسنل'!P456="دکتری",1,IF('5-اطلاعات کلیه پرسنل'!P456="فوق لیسانس",0.8,IF('5-اطلاعات کلیه پرسنل'!P456="لیسانس",0.6,IF('5-اطلاعات کلیه پرسنل'!P456="فوق دیپلم",0.3,IF('5-اطلاعات کلیه پرسنل'!P456="",0,0.1)))))</f>
        <v>0</v>
      </c>
      <c r="AI456" s="81">
        <f>IF('5-اطلاعات کلیه پرسنل'!L456="دارد",'5-اطلاعات کلیه پرسنل'!M456/12,'5-اطلاعات کلیه پرسنل'!N456/2000)</f>
        <v>0</v>
      </c>
      <c r="AJ456" s="80">
        <f t="shared" si="54"/>
        <v>0</v>
      </c>
    </row>
    <row r="457" spans="29:36" x14ac:dyDescent="0.45">
      <c r="AC457" s="34">
        <f>IF('6-اطلاعات کلیه محصولات - خدمات'!C457="دارد",'6-اطلاعات کلیه محصولات - خدمات'!Q457,0)</f>
        <v>0</v>
      </c>
      <c r="AD457" s="34">
        <f>1403-'5-اطلاعات کلیه پرسنل'!E457:E1454</f>
        <v>1403</v>
      </c>
      <c r="AF457" s="55">
        <f>IF('5-اطلاعات کلیه پرسنل'!H457=option!$C$15,IF('5-اطلاعات کلیه پرسنل'!L457="دارد",'5-اطلاعات کلیه پرسنل'!M457/12*'5-اطلاعات کلیه پرسنل'!I457,'5-اطلاعات کلیه پرسنل'!N457/2000*'5-اطلاعات کلیه پرسنل'!I457),0)+IF('5-اطلاعات کلیه پرسنل'!J457=option!$C$15,IF('5-اطلاعات کلیه پرسنل'!L457="دارد",'5-اطلاعات کلیه پرسنل'!M457/12*'5-اطلاعات کلیه پرسنل'!K457,'5-اطلاعات کلیه پرسنل'!N457/2000*'5-اطلاعات کلیه پرسنل'!K457),0)</f>
        <v>0</v>
      </c>
      <c r="AG457" s="55">
        <f>IF('5-اطلاعات کلیه پرسنل'!H457=option!$C$11,IF('5-اطلاعات کلیه پرسنل'!L457="دارد",'5-اطلاعات کلیه پرسنل'!M457*'5-اطلاعات کلیه پرسنل'!I457/12*40,'5-اطلاعات کلیه پرسنل'!I457*'5-اطلاعات کلیه پرسنل'!N457/52),0)+IF('5-اطلاعات کلیه پرسنل'!J457=option!$C$11,IF('5-اطلاعات کلیه پرسنل'!L457="دارد",'5-اطلاعات کلیه پرسنل'!M457*'5-اطلاعات کلیه پرسنل'!K457/12*40,'5-اطلاعات کلیه پرسنل'!K457*'5-اطلاعات کلیه پرسنل'!N457/52),0)</f>
        <v>0</v>
      </c>
      <c r="AH457" s="33">
        <f>IF('5-اطلاعات کلیه پرسنل'!P457="دکتری",1,IF('5-اطلاعات کلیه پرسنل'!P457="فوق لیسانس",0.8,IF('5-اطلاعات کلیه پرسنل'!P457="لیسانس",0.6,IF('5-اطلاعات کلیه پرسنل'!P457="فوق دیپلم",0.3,IF('5-اطلاعات کلیه پرسنل'!P457="",0,0.1)))))</f>
        <v>0</v>
      </c>
      <c r="AI457" s="81">
        <f>IF('5-اطلاعات کلیه پرسنل'!L457="دارد",'5-اطلاعات کلیه پرسنل'!M457/12,'5-اطلاعات کلیه پرسنل'!N457/2000)</f>
        <v>0</v>
      </c>
      <c r="AJ457" s="80">
        <f t="shared" si="54"/>
        <v>0</v>
      </c>
    </row>
    <row r="458" spans="29:36" x14ac:dyDescent="0.45">
      <c r="AC458" s="34">
        <f>IF('6-اطلاعات کلیه محصولات - خدمات'!C458="دارد",'6-اطلاعات کلیه محصولات - خدمات'!Q458,0)</f>
        <v>0</v>
      </c>
      <c r="AD458" s="34">
        <f>1403-'5-اطلاعات کلیه پرسنل'!E458:E1455</f>
        <v>1403</v>
      </c>
      <c r="AF458" s="55">
        <f>IF('5-اطلاعات کلیه پرسنل'!H458=option!$C$15,IF('5-اطلاعات کلیه پرسنل'!L458="دارد",'5-اطلاعات کلیه پرسنل'!M458/12*'5-اطلاعات کلیه پرسنل'!I458,'5-اطلاعات کلیه پرسنل'!N458/2000*'5-اطلاعات کلیه پرسنل'!I458),0)+IF('5-اطلاعات کلیه پرسنل'!J458=option!$C$15,IF('5-اطلاعات کلیه پرسنل'!L458="دارد",'5-اطلاعات کلیه پرسنل'!M458/12*'5-اطلاعات کلیه پرسنل'!K458,'5-اطلاعات کلیه پرسنل'!N458/2000*'5-اطلاعات کلیه پرسنل'!K458),0)</f>
        <v>0</v>
      </c>
      <c r="AG458" s="55">
        <f>IF('5-اطلاعات کلیه پرسنل'!H458=option!$C$11,IF('5-اطلاعات کلیه پرسنل'!L458="دارد",'5-اطلاعات کلیه پرسنل'!M458*'5-اطلاعات کلیه پرسنل'!I458/12*40,'5-اطلاعات کلیه پرسنل'!I458*'5-اطلاعات کلیه پرسنل'!N458/52),0)+IF('5-اطلاعات کلیه پرسنل'!J458=option!$C$11,IF('5-اطلاعات کلیه پرسنل'!L458="دارد",'5-اطلاعات کلیه پرسنل'!M458*'5-اطلاعات کلیه پرسنل'!K458/12*40,'5-اطلاعات کلیه پرسنل'!K458*'5-اطلاعات کلیه پرسنل'!N458/52),0)</f>
        <v>0</v>
      </c>
      <c r="AH458" s="33">
        <f>IF('5-اطلاعات کلیه پرسنل'!P458="دکتری",1,IF('5-اطلاعات کلیه پرسنل'!P458="فوق لیسانس",0.8,IF('5-اطلاعات کلیه پرسنل'!P458="لیسانس",0.6,IF('5-اطلاعات کلیه پرسنل'!P458="فوق دیپلم",0.3,IF('5-اطلاعات کلیه پرسنل'!P458="",0,0.1)))))</f>
        <v>0</v>
      </c>
      <c r="AI458" s="81">
        <f>IF('5-اطلاعات کلیه پرسنل'!L458="دارد",'5-اطلاعات کلیه پرسنل'!M458/12,'5-اطلاعات کلیه پرسنل'!N458/2000)</f>
        <v>0</v>
      </c>
      <c r="AJ458" s="80">
        <f t="shared" si="54"/>
        <v>0</v>
      </c>
    </row>
    <row r="459" spans="29:36" x14ac:dyDescent="0.45">
      <c r="AC459" s="34">
        <f>IF('6-اطلاعات کلیه محصولات - خدمات'!C459="دارد",'6-اطلاعات کلیه محصولات - خدمات'!Q459,0)</f>
        <v>0</v>
      </c>
      <c r="AD459" s="34">
        <f>1403-'5-اطلاعات کلیه پرسنل'!E459:E1456</f>
        <v>1403</v>
      </c>
      <c r="AF459" s="55">
        <f>IF('5-اطلاعات کلیه پرسنل'!H459=option!$C$15,IF('5-اطلاعات کلیه پرسنل'!L459="دارد",'5-اطلاعات کلیه پرسنل'!M459/12*'5-اطلاعات کلیه پرسنل'!I459,'5-اطلاعات کلیه پرسنل'!N459/2000*'5-اطلاعات کلیه پرسنل'!I459),0)+IF('5-اطلاعات کلیه پرسنل'!J459=option!$C$15,IF('5-اطلاعات کلیه پرسنل'!L459="دارد",'5-اطلاعات کلیه پرسنل'!M459/12*'5-اطلاعات کلیه پرسنل'!K459,'5-اطلاعات کلیه پرسنل'!N459/2000*'5-اطلاعات کلیه پرسنل'!K459),0)</f>
        <v>0</v>
      </c>
      <c r="AG459" s="55">
        <f>IF('5-اطلاعات کلیه پرسنل'!H459=option!$C$11,IF('5-اطلاعات کلیه پرسنل'!L459="دارد",'5-اطلاعات کلیه پرسنل'!M459*'5-اطلاعات کلیه پرسنل'!I459/12*40,'5-اطلاعات کلیه پرسنل'!I459*'5-اطلاعات کلیه پرسنل'!N459/52),0)+IF('5-اطلاعات کلیه پرسنل'!J459=option!$C$11,IF('5-اطلاعات کلیه پرسنل'!L459="دارد",'5-اطلاعات کلیه پرسنل'!M459*'5-اطلاعات کلیه پرسنل'!K459/12*40,'5-اطلاعات کلیه پرسنل'!K459*'5-اطلاعات کلیه پرسنل'!N459/52),0)</f>
        <v>0</v>
      </c>
      <c r="AH459" s="33">
        <f>IF('5-اطلاعات کلیه پرسنل'!P459="دکتری",1,IF('5-اطلاعات کلیه پرسنل'!P459="فوق لیسانس",0.8,IF('5-اطلاعات کلیه پرسنل'!P459="لیسانس",0.6,IF('5-اطلاعات کلیه پرسنل'!P459="فوق دیپلم",0.3,IF('5-اطلاعات کلیه پرسنل'!P459="",0,0.1)))))</f>
        <v>0</v>
      </c>
      <c r="AI459" s="81">
        <f>IF('5-اطلاعات کلیه پرسنل'!L459="دارد",'5-اطلاعات کلیه پرسنل'!M459/12,'5-اطلاعات کلیه پرسنل'!N459/2000)</f>
        <v>0</v>
      </c>
      <c r="AJ459" s="80">
        <f t="shared" ref="AJ459:AJ522" si="55">AI459*AH459</f>
        <v>0</v>
      </c>
    </row>
    <row r="460" spans="29:36" x14ac:dyDescent="0.45">
      <c r="AC460" s="34">
        <f>IF('6-اطلاعات کلیه محصولات - خدمات'!C460="دارد",'6-اطلاعات کلیه محصولات - خدمات'!Q460,0)</f>
        <v>0</v>
      </c>
      <c r="AD460" s="34">
        <f>1403-'5-اطلاعات کلیه پرسنل'!E460:E1457</f>
        <v>1403</v>
      </c>
      <c r="AF460" s="55">
        <f>IF('5-اطلاعات کلیه پرسنل'!H460=option!$C$15,IF('5-اطلاعات کلیه پرسنل'!L460="دارد",'5-اطلاعات کلیه پرسنل'!M460/12*'5-اطلاعات کلیه پرسنل'!I460,'5-اطلاعات کلیه پرسنل'!N460/2000*'5-اطلاعات کلیه پرسنل'!I460),0)+IF('5-اطلاعات کلیه پرسنل'!J460=option!$C$15,IF('5-اطلاعات کلیه پرسنل'!L460="دارد",'5-اطلاعات کلیه پرسنل'!M460/12*'5-اطلاعات کلیه پرسنل'!K460,'5-اطلاعات کلیه پرسنل'!N460/2000*'5-اطلاعات کلیه پرسنل'!K460),0)</f>
        <v>0</v>
      </c>
      <c r="AG460" s="55">
        <f>IF('5-اطلاعات کلیه پرسنل'!H460=option!$C$11,IF('5-اطلاعات کلیه پرسنل'!L460="دارد",'5-اطلاعات کلیه پرسنل'!M460*'5-اطلاعات کلیه پرسنل'!I460/12*40,'5-اطلاعات کلیه پرسنل'!I460*'5-اطلاعات کلیه پرسنل'!N460/52),0)+IF('5-اطلاعات کلیه پرسنل'!J460=option!$C$11,IF('5-اطلاعات کلیه پرسنل'!L460="دارد",'5-اطلاعات کلیه پرسنل'!M460*'5-اطلاعات کلیه پرسنل'!K460/12*40,'5-اطلاعات کلیه پرسنل'!K460*'5-اطلاعات کلیه پرسنل'!N460/52),0)</f>
        <v>0</v>
      </c>
      <c r="AH460" s="33">
        <f>IF('5-اطلاعات کلیه پرسنل'!P460="دکتری",1,IF('5-اطلاعات کلیه پرسنل'!P460="فوق لیسانس",0.8,IF('5-اطلاعات کلیه پرسنل'!P460="لیسانس",0.6,IF('5-اطلاعات کلیه پرسنل'!P460="فوق دیپلم",0.3,IF('5-اطلاعات کلیه پرسنل'!P460="",0,0.1)))))</f>
        <v>0</v>
      </c>
      <c r="AI460" s="81">
        <f>IF('5-اطلاعات کلیه پرسنل'!L460="دارد",'5-اطلاعات کلیه پرسنل'!M460/12,'5-اطلاعات کلیه پرسنل'!N460/2000)</f>
        <v>0</v>
      </c>
      <c r="AJ460" s="80">
        <f t="shared" si="55"/>
        <v>0</v>
      </c>
    </row>
    <row r="461" spans="29:36" x14ac:dyDescent="0.45">
      <c r="AC461" s="34">
        <f>IF('6-اطلاعات کلیه محصولات - خدمات'!C461="دارد",'6-اطلاعات کلیه محصولات - خدمات'!Q461,0)</f>
        <v>0</v>
      </c>
      <c r="AD461" s="34">
        <f>1403-'5-اطلاعات کلیه پرسنل'!E461:E1458</f>
        <v>1403</v>
      </c>
      <c r="AF461" s="55">
        <f>IF('5-اطلاعات کلیه پرسنل'!H461=option!$C$15,IF('5-اطلاعات کلیه پرسنل'!L461="دارد",'5-اطلاعات کلیه پرسنل'!M461/12*'5-اطلاعات کلیه پرسنل'!I461,'5-اطلاعات کلیه پرسنل'!N461/2000*'5-اطلاعات کلیه پرسنل'!I461),0)+IF('5-اطلاعات کلیه پرسنل'!J461=option!$C$15,IF('5-اطلاعات کلیه پرسنل'!L461="دارد",'5-اطلاعات کلیه پرسنل'!M461/12*'5-اطلاعات کلیه پرسنل'!K461,'5-اطلاعات کلیه پرسنل'!N461/2000*'5-اطلاعات کلیه پرسنل'!K461),0)</f>
        <v>0</v>
      </c>
      <c r="AG461" s="55">
        <f>IF('5-اطلاعات کلیه پرسنل'!H461=option!$C$11,IF('5-اطلاعات کلیه پرسنل'!L461="دارد",'5-اطلاعات کلیه پرسنل'!M461*'5-اطلاعات کلیه پرسنل'!I461/12*40,'5-اطلاعات کلیه پرسنل'!I461*'5-اطلاعات کلیه پرسنل'!N461/52),0)+IF('5-اطلاعات کلیه پرسنل'!J461=option!$C$11,IF('5-اطلاعات کلیه پرسنل'!L461="دارد",'5-اطلاعات کلیه پرسنل'!M461*'5-اطلاعات کلیه پرسنل'!K461/12*40,'5-اطلاعات کلیه پرسنل'!K461*'5-اطلاعات کلیه پرسنل'!N461/52),0)</f>
        <v>0</v>
      </c>
      <c r="AH461" s="33">
        <f>IF('5-اطلاعات کلیه پرسنل'!P461="دکتری",1,IF('5-اطلاعات کلیه پرسنل'!P461="فوق لیسانس",0.8,IF('5-اطلاعات کلیه پرسنل'!P461="لیسانس",0.6,IF('5-اطلاعات کلیه پرسنل'!P461="فوق دیپلم",0.3,IF('5-اطلاعات کلیه پرسنل'!P461="",0,0.1)))))</f>
        <v>0</v>
      </c>
      <c r="AI461" s="81">
        <f>IF('5-اطلاعات کلیه پرسنل'!L461="دارد",'5-اطلاعات کلیه پرسنل'!M461/12,'5-اطلاعات کلیه پرسنل'!N461/2000)</f>
        <v>0</v>
      </c>
      <c r="AJ461" s="80">
        <f t="shared" si="55"/>
        <v>0</v>
      </c>
    </row>
    <row r="462" spans="29:36" x14ac:dyDescent="0.45">
      <c r="AC462" s="34">
        <f>IF('6-اطلاعات کلیه محصولات - خدمات'!C462="دارد",'6-اطلاعات کلیه محصولات - خدمات'!Q462,0)</f>
        <v>0</v>
      </c>
      <c r="AD462" s="34">
        <f>1403-'5-اطلاعات کلیه پرسنل'!E462:E1459</f>
        <v>1403</v>
      </c>
      <c r="AF462" s="55">
        <f>IF('5-اطلاعات کلیه پرسنل'!H462=option!$C$15,IF('5-اطلاعات کلیه پرسنل'!L462="دارد",'5-اطلاعات کلیه پرسنل'!M462/12*'5-اطلاعات کلیه پرسنل'!I462,'5-اطلاعات کلیه پرسنل'!N462/2000*'5-اطلاعات کلیه پرسنل'!I462),0)+IF('5-اطلاعات کلیه پرسنل'!J462=option!$C$15,IF('5-اطلاعات کلیه پرسنل'!L462="دارد",'5-اطلاعات کلیه پرسنل'!M462/12*'5-اطلاعات کلیه پرسنل'!K462,'5-اطلاعات کلیه پرسنل'!N462/2000*'5-اطلاعات کلیه پرسنل'!K462),0)</f>
        <v>0</v>
      </c>
      <c r="AG462" s="55">
        <f>IF('5-اطلاعات کلیه پرسنل'!H462=option!$C$11,IF('5-اطلاعات کلیه پرسنل'!L462="دارد",'5-اطلاعات کلیه پرسنل'!M462*'5-اطلاعات کلیه پرسنل'!I462/12*40,'5-اطلاعات کلیه پرسنل'!I462*'5-اطلاعات کلیه پرسنل'!N462/52),0)+IF('5-اطلاعات کلیه پرسنل'!J462=option!$C$11,IF('5-اطلاعات کلیه پرسنل'!L462="دارد",'5-اطلاعات کلیه پرسنل'!M462*'5-اطلاعات کلیه پرسنل'!K462/12*40,'5-اطلاعات کلیه پرسنل'!K462*'5-اطلاعات کلیه پرسنل'!N462/52),0)</f>
        <v>0</v>
      </c>
      <c r="AH462" s="33">
        <f>IF('5-اطلاعات کلیه پرسنل'!P462="دکتری",1,IF('5-اطلاعات کلیه پرسنل'!P462="فوق لیسانس",0.8,IF('5-اطلاعات کلیه پرسنل'!P462="لیسانس",0.6,IF('5-اطلاعات کلیه پرسنل'!P462="فوق دیپلم",0.3,IF('5-اطلاعات کلیه پرسنل'!P462="",0,0.1)))))</f>
        <v>0</v>
      </c>
      <c r="AI462" s="81">
        <f>IF('5-اطلاعات کلیه پرسنل'!L462="دارد",'5-اطلاعات کلیه پرسنل'!M462/12,'5-اطلاعات کلیه پرسنل'!N462/2000)</f>
        <v>0</v>
      </c>
      <c r="AJ462" s="80">
        <f t="shared" si="55"/>
        <v>0</v>
      </c>
    </row>
    <row r="463" spans="29:36" x14ac:dyDescent="0.45">
      <c r="AC463" s="34">
        <f>IF('6-اطلاعات کلیه محصولات - خدمات'!C463="دارد",'6-اطلاعات کلیه محصولات - خدمات'!Q463,0)</f>
        <v>0</v>
      </c>
      <c r="AD463" s="34">
        <f>1403-'5-اطلاعات کلیه پرسنل'!E463:E1460</f>
        <v>1403</v>
      </c>
      <c r="AF463" s="55">
        <f>IF('5-اطلاعات کلیه پرسنل'!H463=option!$C$15,IF('5-اطلاعات کلیه پرسنل'!L463="دارد",'5-اطلاعات کلیه پرسنل'!M463/12*'5-اطلاعات کلیه پرسنل'!I463,'5-اطلاعات کلیه پرسنل'!N463/2000*'5-اطلاعات کلیه پرسنل'!I463),0)+IF('5-اطلاعات کلیه پرسنل'!J463=option!$C$15,IF('5-اطلاعات کلیه پرسنل'!L463="دارد",'5-اطلاعات کلیه پرسنل'!M463/12*'5-اطلاعات کلیه پرسنل'!K463,'5-اطلاعات کلیه پرسنل'!N463/2000*'5-اطلاعات کلیه پرسنل'!K463),0)</f>
        <v>0</v>
      </c>
      <c r="AG463" s="55">
        <f>IF('5-اطلاعات کلیه پرسنل'!H463=option!$C$11,IF('5-اطلاعات کلیه پرسنل'!L463="دارد",'5-اطلاعات کلیه پرسنل'!M463*'5-اطلاعات کلیه پرسنل'!I463/12*40,'5-اطلاعات کلیه پرسنل'!I463*'5-اطلاعات کلیه پرسنل'!N463/52),0)+IF('5-اطلاعات کلیه پرسنل'!J463=option!$C$11,IF('5-اطلاعات کلیه پرسنل'!L463="دارد",'5-اطلاعات کلیه پرسنل'!M463*'5-اطلاعات کلیه پرسنل'!K463/12*40,'5-اطلاعات کلیه پرسنل'!K463*'5-اطلاعات کلیه پرسنل'!N463/52),0)</f>
        <v>0</v>
      </c>
      <c r="AH463" s="33">
        <f>IF('5-اطلاعات کلیه پرسنل'!P463="دکتری",1,IF('5-اطلاعات کلیه پرسنل'!P463="فوق لیسانس",0.8,IF('5-اطلاعات کلیه پرسنل'!P463="لیسانس",0.6,IF('5-اطلاعات کلیه پرسنل'!P463="فوق دیپلم",0.3,IF('5-اطلاعات کلیه پرسنل'!P463="",0,0.1)))))</f>
        <v>0</v>
      </c>
      <c r="AI463" s="81">
        <f>IF('5-اطلاعات کلیه پرسنل'!L463="دارد",'5-اطلاعات کلیه پرسنل'!M463/12,'5-اطلاعات کلیه پرسنل'!N463/2000)</f>
        <v>0</v>
      </c>
      <c r="AJ463" s="80">
        <f t="shared" si="55"/>
        <v>0</v>
      </c>
    </row>
    <row r="464" spans="29:36" x14ac:dyDescent="0.45">
      <c r="AC464" s="34">
        <f>IF('6-اطلاعات کلیه محصولات - خدمات'!C464="دارد",'6-اطلاعات کلیه محصولات - خدمات'!Q464,0)</f>
        <v>0</v>
      </c>
      <c r="AD464" s="34">
        <f>1403-'5-اطلاعات کلیه پرسنل'!E464:E1461</f>
        <v>1403</v>
      </c>
      <c r="AF464" s="55">
        <f>IF('5-اطلاعات کلیه پرسنل'!H464=option!$C$15,IF('5-اطلاعات کلیه پرسنل'!L464="دارد",'5-اطلاعات کلیه پرسنل'!M464/12*'5-اطلاعات کلیه پرسنل'!I464,'5-اطلاعات کلیه پرسنل'!N464/2000*'5-اطلاعات کلیه پرسنل'!I464),0)+IF('5-اطلاعات کلیه پرسنل'!J464=option!$C$15,IF('5-اطلاعات کلیه پرسنل'!L464="دارد",'5-اطلاعات کلیه پرسنل'!M464/12*'5-اطلاعات کلیه پرسنل'!K464,'5-اطلاعات کلیه پرسنل'!N464/2000*'5-اطلاعات کلیه پرسنل'!K464),0)</f>
        <v>0</v>
      </c>
      <c r="AG464" s="55">
        <f>IF('5-اطلاعات کلیه پرسنل'!H464=option!$C$11,IF('5-اطلاعات کلیه پرسنل'!L464="دارد",'5-اطلاعات کلیه پرسنل'!M464*'5-اطلاعات کلیه پرسنل'!I464/12*40,'5-اطلاعات کلیه پرسنل'!I464*'5-اطلاعات کلیه پرسنل'!N464/52),0)+IF('5-اطلاعات کلیه پرسنل'!J464=option!$C$11,IF('5-اطلاعات کلیه پرسنل'!L464="دارد",'5-اطلاعات کلیه پرسنل'!M464*'5-اطلاعات کلیه پرسنل'!K464/12*40,'5-اطلاعات کلیه پرسنل'!K464*'5-اطلاعات کلیه پرسنل'!N464/52),0)</f>
        <v>0</v>
      </c>
      <c r="AH464" s="33">
        <f>IF('5-اطلاعات کلیه پرسنل'!P464="دکتری",1,IF('5-اطلاعات کلیه پرسنل'!P464="فوق لیسانس",0.8,IF('5-اطلاعات کلیه پرسنل'!P464="لیسانس",0.6,IF('5-اطلاعات کلیه پرسنل'!P464="فوق دیپلم",0.3,IF('5-اطلاعات کلیه پرسنل'!P464="",0,0.1)))))</f>
        <v>0</v>
      </c>
      <c r="AI464" s="81">
        <f>IF('5-اطلاعات کلیه پرسنل'!L464="دارد",'5-اطلاعات کلیه پرسنل'!M464/12,'5-اطلاعات کلیه پرسنل'!N464/2000)</f>
        <v>0</v>
      </c>
      <c r="AJ464" s="80">
        <f t="shared" si="55"/>
        <v>0</v>
      </c>
    </row>
    <row r="465" spans="29:36" x14ac:dyDescent="0.45">
      <c r="AC465" s="34">
        <f>IF('6-اطلاعات کلیه محصولات - خدمات'!C465="دارد",'6-اطلاعات کلیه محصولات - خدمات'!Q465,0)</f>
        <v>0</v>
      </c>
      <c r="AD465" s="34">
        <f>1403-'5-اطلاعات کلیه پرسنل'!E465:E1462</f>
        <v>1403</v>
      </c>
      <c r="AF465" s="55">
        <f>IF('5-اطلاعات کلیه پرسنل'!H465=option!$C$15,IF('5-اطلاعات کلیه پرسنل'!L465="دارد",'5-اطلاعات کلیه پرسنل'!M465/12*'5-اطلاعات کلیه پرسنل'!I465,'5-اطلاعات کلیه پرسنل'!N465/2000*'5-اطلاعات کلیه پرسنل'!I465),0)+IF('5-اطلاعات کلیه پرسنل'!J465=option!$C$15,IF('5-اطلاعات کلیه پرسنل'!L465="دارد",'5-اطلاعات کلیه پرسنل'!M465/12*'5-اطلاعات کلیه پرسنل'!K465,'5-اطلاعات کلیه پرسنل'!N465/2000*'5-اطلاعات کلیه پرسنل'!K465),0)</f>
        <v>0</v>
      </c>
      <c r="AG465" s="55">
        <f>IF('5-اطلاعات کلیه پرسنل'!H465=option!$C$11,IF('5-اطلاعات کلیه پرسنل'!L465="دارد",'5-اطلاعات کلیه پرسنل'!M465*'5-اطلاعات کلیه پرسنل'!I465/12*40,'5-اطلاعات کلیه پرسنل'!I465*'5-اطلاعات کلیه پرسنل'!N465/52),0)+IF('5-اطلاعات کلیه پرسنل'!J465=option!$C$11,IF('5-اطلاعات کلیه پرسنل'!L465="دارد",'5-اطلاعات کلیه پرسنل'!M465*'5-اطلاعات کلیه پرسنل'!K465/12*40,'5-اطلاعات کلیه پرسنل'!K465*'5-اطلاعات کلیه پرسنل'!N465/52),0)</f>
        <v>0</v>
      </c>
      <c r="AH465" s="33">
        <f>IF('5-اطلاعات کلیه پرسنل'!P465="دکتری",1,IF('5-اطلاعات کلیه پرسنل'!P465="فوق لیسانس",0.8,IF('5-اطلاعات کلیه پرسنل'!P465="لیسانس",0.6,IF('5-اطلاعات کلیه پرسنل'!P465="فوق دیپلم",0.3,IF('5-اطلاعات کلیه پرسنل'!P465="",0,0.1)))))</f>
        <v>0</v>
      </c>
      <c r="AI465" s="81">
        <f>IF('5-اطلاعات کلیه پرسنل'!L465="دارد",'5-اطلاعات کلیه پرسنل'!M465/12,'5-اطلاعات کلیه پرسنل'!N465/2000)</f>
        <v>0</v>
      </c>
      <c r="AJ465" s="80">
        <f t="shared" si="55"/>
        <v>0</v>
      </c>
    </row>
    <row r="466" spans="29:36" x14ac:dyDescent="0.45">
      <c r="AC466" s="34">
        <f>IF('6-اطلاعات کلیه محصولات - خدمات'!C466="دارد",'6-اطلاعات کلیه محصولات - خدمات'!Q466,0)</f>
        <v>0</v>
      </c>
      <c r="AD466" s="34">
        <f>1403-'5-اطلاعات کلیه پرسنل'!E466:E1463</f>
        <v>1403</v>
      </c>
      <c r="AF466" s="55">
        <f>IF('5-اطلاعات کلیه پرسنل'!H466=option!$C$15,IF('5-اطلاعات کلیه پرسنل'!L466="دارد",'5-اطلاعات کلیه پرسنل'!M466/12*'5-اطلاعات کلیه پرسنل'!I466,'5-اطلاعات کلیه پرسنل'!N466/2000*'5-اطلاعات کلیه پرسنل'!I466),0)+IF('5-اطلاعات کلیه پرسنل'!J466=option!$C$15,IF('5-اطلاعات کلیه پرسنل'!L466="دارد",'5-اطلاعات کلیه پرسنل'!M466/12*'5-اطلاعات کلیه پرسنل'!K466,'5-اطلاعات کلیه پرسنل'!N466/2000*'5-اطلاعات کلیه پرسنل'!K466),0)</f>
        <v>0</v>
      </c>
      <c r="AG466" s="55">
        <f>IF('5-اطلاعات کلیه پرسنل'!H466=option!$C$11,IF('5-اطلاعات کلیه پرسنل'!L466="دارد",'5-اطلاعات کلیه پرسنل'!M466*'5-اطلاعات کلیه پرسنل'!I466/12*40,'5-اطلاعات کلیه پرسنل'!I466*'5-اطلاعات کلیه پرسنل'!N466/52),0)+IF('5-اطلاعات کلیه پرسنل'!J466=option!$C$11,IF('5-اطلاعات کلیه پرسنل'!L466="دارد",'5-اطلاعات کلیه پرسنل'!M466*'5-اطلاعات کلیه پرسنل'!K466/12*40,'5-اطلاعات کلیه پرسنل'!K466*'5-اطلاعات کلیه پرسنل'!N466/52),0)</f>
        <v>0</v>
      </c>
      <c r="AH466" s="33">
        <f>IF('5-اطلاعات کلیه پرسنل'!P466="دکتری",1,IF('5-اطلاعات کلیه پرسنل'!P466="فوق لیسانس",0.8,IF('5-اطلاعات کلیه پرسنل'!P466="لیسانس",0.6,IF('5-اطلاعات کلیه پرسنل'!P466="فوق دیپلم",0.3,IF('5-اطلاعات کلیه پرسنل'!P466="",0,0.1)))))</f>
        <v>0</v>
      </c>
      <c r="AI466" s="81">
        <f>IF('5-اطلاعات کلیه پرسنل'!L466="دارد",'5-اطلاعات کلیه پرسنل'!M466/12,'5-اطلاعات کلیه پرسنل'!N466/2000)</f>
        <v>0</v>
      </c>
      <c r="AJ466" s="80">
        <f t="shared" si="55"/>
        <v>0</v>
      </c>
    </row>
    <row r="467" spans="29:36" x14ac:dyDescent="0.45">
      <c r="AC467" s="34">
        <f>IF('6-اطلاعات کلیه محصولات - خدمات'!C467="دارد",'6-اطلاعات کلیه محصولات - خدمات'!Q467,0)</f>
        <v>0</v>
      </c>
      <c r="AD467" s="34">
        <f>1403-'5-اطلاعات کلیه پرسنل'!E467:E1464</f>
        <v>1403</v>
      </c>
      <c r="AF467" s="55">
        <f>IF('5-اطلاعات کلیه پرسنل'!H467=option!$C$15,IF('5-اطلاعات کلیه پرسنل'!L467="دارد",'5-اطلاعات کلیه پرسنل'!M467/12*'5-اطلاعات کلیه پرسنل'!I467,'5-اطلاعات کلیه پرسنل'!N467/2000*'5-اطلاعات کلیه پرسنل'!I467),0)+IF('5-اطلاعات کلیه پرسنل'!J467=option!$C$15,IF('5-اطلاعات کلیه پرسنل'!L467="دارد",'5-اطلاعات کلیه پرسنل'!M467/12*'5-اطلاعات کلیه پرسنل'!K467,'5-اطلاعات کلیه پرسنل'!N467/2000*'5-اطلاعات کلیه پرسنل'!K467),0)</f>
        <v>0</v>
      </c>
      <c r="AG467" s="55">
        <f>IF('5-اطلاعات کلیه پرسنل'!H467=option!$C$11,IF('5-اطلاعات کلیه پرسنل'!L467="دارد",'5-اطلاعات کلیه پرسنل'!M467*'5-اطلاعات کلیه پرسنل'!I467/12*40,'5-اطلاعات کلیه پرسنل'!I467*'5-اطلاعات کلیه پرسنل'!N467/52),0)+IF('5-اطلاعات کلیه پرسنل'!J467=option!$C$11,IF('5-اطلاعات کلیه پرسنل'!L467="دارد",'5-اطلاعات کلیه پرسنل'!M467*'5-اطلاعات کلیه پرسنل'!K467/12*40,'5-اطلاعات کلیه پرسنل'!K467*'5-اطلاعات کلیه پرسنل'!N467/52),0)</f>
        <v>0</v>
      </c>
      <c r="AH467" s="33">
        <f>IF('5-اطلاعات کلیه پرسنل'!P467="دکتری",1,IF('5-اطلاعات کلیه پرسنل'!P467="فوق لیسانس",0.8,IF('5-اطلاعات کلیه پرسنل'!P467="لیسانس",0.6,IF('5-اطلاعات کلیه پرسنل'!P467="فوق دیپلم",0.3,IF('5-اطلاعات کلیه پرسنل'!P467="",0,0.1)))))</f>
        <v>0</v>
      </c>
      <c r="AI467" s="81">
        <f>IF('5-اطلاعات کلیه پرسنل'!L467="دارد",'5-اطلاعات کلیه پرسنل'!M467/12,'5-اطلاعات کلیه پرسنل'!N467/2000)</f>
        <v>0</v>
      </c>
      <c r="AJ467" s="80">
        <f t="shared" si="55"/>
        <v>0</v>
      </c>
    </row>
    <row r="468" spans="29:36" x14ac:dyDescent="0.45">
      <c r="AC468" s="34">
        <f>IF('6-اطلاعات کلیه محصولات - خدمات'!C468="دارد",'6-اطلاعات کلیه محصولات - خدمات'!Q468,0)</f>
        <v>0</v>
      </c>
      <c r="AD468" s="34">
        <f>1403-'5-اطلاعات کلیه پرسنل'!E468:E1465</f>
        <v>1403</v>
      </c>
      <c r="AF468" s="55">
        <f>IF('5-اطلاعات کلیه پرسنل'!H468=option!$C$15,IF('5-اطلاعات کلیه پرسنل'!L468="دارد",'5-اطلاعات کلیه پرسنل'!M468/12*'5-اطلاعات کلیه پرسنل'!I468,'5-اطلاعات کلیه پرسنل'!N468/2000*'5-اطلاعات کلیه پرسنل'!I468),0)+IF('5-اطلاعات کلیه پرسنل'!J468=option!$C$15,IF('5-اطلاعات کلیه پرسنل'!L468="دارد",'5-اطلاعات کلیه پرسنل'!M468/12*'5-اطلاعات کلیه پرسنل'!K468,'5-اطلاعات کلیه پرسنل'!N468/2000*'5-اطلاعات کلیه پرسنل'!K468),0)</f>
        <v>0</v>
      </c>
      <c r="AG468" s="55">
        <f>IF('5-اطلاعات کلیه پرسنل'!H468=option!$C$11,IF('5-اطلاعات کلیه پرسنل'!L468="دارد",'5-اطلاعات کلیه پرسنل'!M468*'5-اطلاعات کلیه پرسنل'!I468/12*40,'5-اطلاعات کلیه پرسنل'!I468*'5-اطلاعات کلیه پرسنل'!N468/52),0)+IF('5-اطلاعات کلیه پرسنل'!J468=option!$C$11,IF('5-اطلاعات کلیه پرسنل'!L468="دارد",'5-اطلاعات کلیه پرسنل'!M468*'5-اطلاعات کلیه پرسنل'!K468/12*40,'5-اطلاعات کلیه پرسنل'!K468*'5-اطلاعات کلیه پرسنل'!N468/52),0)</f>
        <v>0</v>
      </c>
      <c r="AH468" s="33">
        <f>IF('5-اطلاعات کلیه پرسنل'!P468="دکتری",1,IF('5-اطلاعات کلیه پرسنل'!P468="فوق لیسانس",0.8,IF('5-اطلاعات کلیه پرسنل'!P468="لیسانس",0.6,IF('5-اطلاعات کلیه پرسنل'!P468="فوق دیپلم",0.3,IF('5-اطلاعات کلیه پرسنل'!P468="",0,0.1)))))</f>
        <v>0</v>
      </c>
      <c r="AI468" s="81">
        <f>IF('5-اطلاعات کلیه پرسنل'!L468="دارد",'5-اطلاعات کلیه پرسنل'!M468/12,'5-اطلاعات کلیه پرسنل'!N468/2000)</f>
        <v>0</v>
      </c>
      <c r="AJ468" s="80">
        <f t="shared" si="55"/>
        <v>0</v>
      </c>
    </row>
    <row r="469" spans="29:36" x14ac:dyDescent="0.45">
      <c r="AC469" s="34">
        <f>IF('6-اطلاعات کلیه محصولات - خدمات'!C469="دارد",'6-اطلاعات کلیه محصولات - خدمات'!Q469,0)</f>
        <v>0</v>
      </c>
      <c r="AD469" s="34">
        <f>1403-'5-اطلاعات کلیه پرسنل'!E469:E1466</f>
        <v>1403</v>
      </c>
      <c r="AF469" s="55">
        <f>IF('5-اطلاعات کلیه پرسنل'!H469=option!$C$15,IF('5-اطلاعات کلیه پرسنل'!L469="دارد",'5-اطلاعات کلیه پرسنل'!M469/12*'5-اطلاعات کلیه پرسنل'!I469,'5-اطلاعات کلیه پرسنل'!N469/2000*'5-اطلاعات کلیه پرسنل'!I469),0)+IF('5-اطلاعات کلیه پرسنل'!J469=option!$C$15,IF('5-اطلاعات کلیه پرسنل'!L469="دارد",'5-اطلاعات کلیه پرسنل'!M469/12*'5-اطلاعات کلیه پرسنل'!K469,'5-اطلاعات کلیه پرسنل'!N469/2000*'5-اطلاعات کلیه پرسنل'!K469),0)</f>
        <v>0</v>
      </c>
      <c r="AG469" s="55">
        <f>IF('5-اطلاعات کلیه پرسنل'!H469=option!$C$11,IF('5-اطلاعات کلیه پرسنل'!L469="دارد",'5-اطلاعات کلیه پرسنل'!M469*'5-اطلاعات کلیه پرسنل'!I469/12*40,'5-اطلاعات کلیه پرسنل'!I469*'5-اطلاعات کلیه پرسنل'!N469/52),0)+IF('5-اطلاعات کلیه پرسنل'!J469=option!$C$11,IF('5-اطلاعات کلیه پرسنل'!L469="دارد",'5-اطلاعات کلیه پرسنل'!M469*'5-اطلاعات کلیه پرسنل'!K469/12*40,'5-اطلاعات کلیه پرسنل'!K469*'5-اطلاعات کلیه پرسنل'!N469/52),0)</f>
        <v>0</v>
      </c>
      <c r="AH469" s="33">
        <f>IF('5-اطلاعات کلیه پرسنل'!P469="دکتری",1,IF('5-اطلاعات کلیه پرسنل'!P469="فوق لیسانس",0.8,IF('5-اطلاعات کلیه پرسنل'!P469="لیسانس",0.6,IF('5-اطلاعات کلیه پرسنل'!P469="فوق دیپلم",0.3,IF('5-اطلاعات کلیه پرسنل'!P469="",0,0.1)))))</f>
        <v>0</v>
      </c>
      <c r="AI469" s="81">
        <f>IF('5-اطلاعات کلیه پرسنل'!L469="دارد",'5-اطلاعات کلیه پرسنل'!M469/12,'5-اطلاعات کلیه پرسنل'!N469/2000)</f>
        <v>0</v>
      </c>
      <c r="AJ469" s="80">
        <f t="shared" si="55"/>
        <v>0</v>
      </c>
    </row>
    <row r="470" spans="29:36" x14ac:dyDescent="0.45">
      <c r="AC470" s="34">
        <f>IF('6-اطلاعات کلیه محصولات - خدمات'!C470="دارد",'6-اطلاعات کلیه محصولات - خدمات'!Q470,0)</f>
        <v>0</v>
      </c>
      <c r="AD470" s="34">
        <f>1403-'5-اطلاعات کلیه پرسنل'!E470:E1467</f>
        <v>1403</v>
      </c>
      <c r="AF470" s="55">
        <f>IF('5-اطلاعات کلیه پرسنل'!H470=option!$C$15,IF('5-اطلاعات کلیه پرسنل'!L470="دارد",'5-اطلاعات کلیه پرسنل'!M470/12*'5-اطلاعات کلیه پرسنل'!I470,'5-اطلاعات کلیه پرسنل'!N470/2000*'5-اطلاعات کلیه پرسنل'!I470),0)+IF('5-اطلاعات کلیه پرسنل'!J470=option!$C$15,IF('5-اطلاعات کلیه پرسنل'!L470="دارد",'5-اطلاعات کلیه پرسنل'!M470/12*'5-اطلاعات کلیه پرسنل'!K470,'5-اطلاعات کلیه پرسنل'!N470/2000*'5-اطلاعات کلیه پرسنل'!K470),0)</f>
        <v>0</v>
      </c>
      <c r="AG470" s="55">
        <f>IF('5-اطلاعات کلیه پرسنل'!H470=option!$C$11,IF('5-اطلاعات کلیه پرسنل'!L470="دارد",'5-اطلاعات کلیه پرسنل'!M470*'5-اطلاعات کلیه پرسنل'!I470/12*40,'5-اطلاعات کلیه پرسنل'!I470*'5-اطلاعات کلیه پرسنل'!N470/52),0)+IF('5-اطلاعات کلیه پرسنل'!J470=option!$C$11,IF('5-اطلاعات کلیه پرسنل'!L470="دارد",'5-اطلاعات کلیه پرسنل'!M470*'5-اطلاعات کلیه پرسنل'!K470/12*40,'5-اطلاعات کلیه پرسنل'!K470*'5-اطلاعات کلیه پرسنل'!N470/52),0)</f>
        <v>0</v>
      </c>
      <c r="AH470" s="33">
        <f>IF('5-اطلاعات کلیه پرسنل'!P470="دکتری",1,IF('5-اطلاعات کلیه پرسنل'!P470="فوق لیسانس",0.8,IF('5-اطلاعات کلیه پرسنل'!P470="لیسانس",0.6,IF('5-اطلاعات کلیه پرسنل'!P470="فوق دیپلم",0.3,IF('5-اطلاعات کلیه پرسنل'!P470="",0,0.1)))))</f>
        <v>0</v>
      </c>
      <c r="AI470" s="81">
        <f>IF('5-اطلاعات کلیه پرسنل'!L470="دارد",'5-اطلاعات کلیه پرسنل'!M470/12,'5-اطلاعات کلیه پرسنل'!N470/2000)</f>
        <v>0</v>
      </c>
      <c r="AJ470" s="80">
        <f t="shared" si="55"/>
        <v>0</v>
      </c>
    </row>
    <row r="471" spans="29:36" x14ac:dyDescent="0.45">
      <c r="AC471" s="34">
        <f>IF('6-اطلاعات کلیه محصولات - خدمات'!C471="دارد",'6-اطلاعات کلیه محصولات - خدمات'!Q471,0)</f>
        <v>0</v>
      </c>
      <c r="AD471" s="34">
        <f>1403-'5-اطلاعات کلیه پرسنل'!E471:E1468</f>
        <v>1403</v>
      </c>
      <c r="AF471" s="55">
        <f>IF('5-اطلاعات کلیه پرسنل'!H471=option!$C$15,IF('5-اطلاعات کلیه پرسنل'!L471="دارد",'5-اطلاعات کلیه پرسنل'!M471/12*'5-اطلاعات کلیه پرسنل'!I471,'5-اطلاعات کلیه پرسنل'!N471/2000*'5-اطلاعات کلیه پرسنل'!I471),0)+IF('5-اطلاعات کلیه پرسنل'!J471=option!$C$15,IF('5-اطلاعات کلیه پرسنل'!L471="دارد",'5-اطلاعات کلیه پرسنل'!M471/12*'5-اطلاعات کلیه پرسنل'!K471,'5-اطلاعات کلیه پرسنل'!N471/2000*'5-اطلاعات کلیه پرسنل'!K471),0)</f>
        <v>0</v>
      </c>
      <c r="AG471" s="55">
        <f>IF('5-اطلاعات کلیه پرسنل'!H471=option!$C$11,IF('5-اطلاعات کلیه پرسنل'!L471="دارد",'5-اطلاعات کلیه پرسنل'!M471*'5-اطلاعات کلیه پرسنل'!I471/12*40,'5-اطلاعات کلیه پرسنل'!I471*'5-اطلاعات کلیه پرسنل'!N471/52),0)+IF('5-اطلاعات کلیه پرسنل'!J471=option!$C$11,IF('5-اطلاعات کلیه پرسنل'!L471="دارد",'5-اطلاعات کلیه پرسنل'!M471*'5-اطلاعات کلیه پرسنل'!K471/12*40,'5-اطلاعات کلیه پرسنل'!K471*'5-اطلاعات کلیه پرسنل'!N471/52),0)</f>
        <v>0</v>
      </c>
      <c r="AH471" s="33">
        <f>IF('5-اطلاعات کلیه پرسنل'!P471="دکتری",1,IF('5-اطلاعات کلیه پرسنل'!P471="فوق لیسانس",0.8,IF('5-اطلاعات کلیه پرسنل'!P471="لیسانس",0.6,IF('5-اطلاعات کلیه پرسنل'!P471="فوق دیپلم",0.3,IF('5-اطلاعات کلیه پرسنل'!P471="",0,0.1)))))</f>
        <v>0</v>
      </c>
      <c r="AI471" s="81">
        <f>IF('5-اطلاعات کلیه پرسنل'!L471="دارد",'5-اطلاعات کلیه پرسنل'!M471/12,'5-اطلاعات کلیه پرسنل'!N471/2000)</f>
        <v>0</v>
      </c>
      <c r="AJ471" s="80">
        <f t="shared" si="55"/>
        <v>0</v>
      </c>
    </row>
    <row r="472" spans="29:36" x14ac:dyDescent="0.45">
      <c r="AC472" s="34">
        <f>IF('6-اطلاعات کلیه محصولات - خدمات'!C472="دارد",'6-اطلاعات کلیه محصولات - خدمات'!Q472,0)</f>
        <v>0</v>
      </c>
      <c r="AD472" s="34">
        <f>1403-'5-اطلاعات کلیه پرسنل'!E472:E1469</f>
        <v>1403</v>
      </c>
      <c r="AF472" s="55">
        <f>IF('5-اطلاعات کلیه پرسنل'!H472=option!$C$15,IF('5-اطلاعات کلیه پرسنل'!L472="دارد",'5-اطلاعات کلیه پرسنل'!M472/12*'5-اطلاعات کلیه پرسنل'!I472,'5-اطلاعات کلیه پرسنل'!N472/2000*'5-اطلاعات کلیه پرسنل'!I472),0)+IF('5-اطلاعات کلیه پرسنل'!J472=option!$C$15,IF('5-اطلاعات کلیه پرسنل'!L472="دارد",'5-اطلاعات کلیه پرسنل'!M472/12*'5-اطلاعات کلیه پرسنل'!K472,'5-اطلاعات کلیه پرسنل'!N472/2000*'5-اطلاعات کلیه پرسنل'!K472),0)</f>
        <v>0</v>
      </c>
      <c r="AG472" s="55">
        <f>IF('5-اطلاعات کلیه پرسنل'!H472=option!$C$11,IF('5-اطلاعات کلیه پرسنل'!L472="دارد",'5-اطلاعات کلیه پرسنل'!M472*'5-اطلاعات کلیه پرسنل'!I472/12*40,'5-اطلاعات کلیه پرسنل'!I472*'5-اطلاعات کلیه پرسنل'!N472/52),0)+IF('5-اطلاعات کلیه پرسنل'!J472=option!$C$11,IF('5-اطلاعات کلیه پرسنل'!L472="دارد",'5-اطلاعات کلیه پرسنل'!M472*'5-اطلاعات کلیه پرسنل'!K472/12*40,'5-اطلاعات کلیه پرسنل'!K472*'5-اطلاعات کلیه پرسنل'!N472/52),0)</f>
        <v>0</v>
      </c>
      <c r="AH472" s="33">
        <f>IF('5-اطلاعات کلیه پرسنل'!P472="دکتری",1,IF('5-اطلاعات کلیه پرسنل'!P472="فوق لیسانس",0.8,IF('5-اطلاعات کلیه پرسنل'!P472="لیسانس",0.6,IF('5-اطلاعات کلیه پرسنل'!P472="فوق دیپلم",0.3,IF('5-اطلاعات کلیه پرسنل'!P472="",0,0.1)))))</f>
        <v>0</v>
      </c>
      <c r="AI472" s="81">
        <f>IF('5-اطلاعات کلیه پرسنل'!L472="دارد",'5-اطلاعات کلیه پرسنل'!M472/12,'5-اطلاعات کلیه پرسنل'!N472/2000)</f>
        <v>0</v>
      </c>
      <c r="AJ472" s="80">
        <f t="shared" si="55"/>
        <v>0</v>
      </c>
    </row>
    <row r="473" spans="29:36" x14ac:dyDescent="0.45">
      <c r="AC473" s="34">
        <f>IF('6-اطلاعات کلیه محصولات - خدمات'!C473="دارد",'6-اطلاعات کلیه محصولات - خدمات'!Q473,0)</f>
        <v>0</v>
      </c>
      <c r="AD473" s="34">
        <f>1403-'5-اطلاعات کلیه پرسنل'!E473:E1470</f>
        <v>1403</v>
      </c>
      <c r="AF473" s="55">
        <f>IF('5-اطلاعات کلیه پرسنل'!H473=option!$C$15,IF('5-اطلاعات کلیه پرسنل'!L473="دارد",'5-اطلاعات کلیه پرسنل'!M473/12*'5-اطلاعات کلیه پرسنل'!I473,'5-اطلاعات کلیه پرسنل'!N473/2000*'5-اطلاعات کلیه پرسنل'!I473),0)+IF('5-اطلاعات کلیه پرسنل'!J473=option!$C$15,IF('5-اطلاعات کلیه پرسنل'!L473="دارد",'5-اطلاعات کلیه پرسنل'!M473/12*'5-اطلاعات کلیه پرسنل'!K473,'5-اطلاعات کلیه پرسنل'!N473/2000*'5-اطلاعات کلیه پرسنل'!K473),0)</f>
        <v>0</v>
      </c>
      <c r="AG473" s="55">
        <f>IF('5-اطلاعات کلیه پرسنل'!H473=option!$C$11,IF('5-اطلاعات کلیه پرسنل'!L473="دارد",'5-اطلاعات کلیه پرسنل'!M473*'5-اطلاعات کلیه پرسنل'!I473/12*40,'5-اطلاعات کلیه پرسنل'!I473*'5-اطلاعات کلیه پرسنل'!N473/52),0)+IF('5-اطلاعات کلیه پرسنل'!J473=option!$C$11,IF('5-اطلاعات کلیه پرسنل'!L473="دارد",'5-اطلاعات کلیه پرسنل'!M473*'5-اطلاعات کلیه پرسنل'!K473/12*40,'5-اطلاعات کلیه پرسنل'!K473*'5-اطلاعات کلیه پرسنل'!N473/52),0)</f>
        <v>0</v>
      </c>
      <c r="AH473" s="33">
        <f>IF('5-اطلاعات کلیه پرسنل'!P473="دکتری",1,IF('5-اطلاعات کلیه پرسنل'!P473="فوق لیسانس",0.8,IF('5-اطلاعات کلیه پرسنل'!P473="لیسانس",0.6,IF('5-اطلاعات کلیه پرسنل'!P473="فوق دیپلم",0.3,IF('5-اطلاعات کلیه پرسنل'!P473="",0,0.1)))))</f>
        <v>0</v>
      </c>
      <c r="AI473" s="81">
        <f>IF('5-اطلاعات کلیه پرسنل'!L473="دارد",'5-اطلاعات کلیه پرسنل'!M473/12,'5-اطلاعات کلیه پرسنل'!N473/2000)</f>
        <v>0</v>
      </c>
      <c r="AJ473" s="80">
        <f t="shared" si="55"/>
        <v>0</v>
      </c>
    </row>
    <row r="474" spans="29:36" x14ac:dyDescent="0.45">
      <c r="AC474" s="34">
        <f>IF('6-اطلاعات کلیه محصولات - خدمات'!C474="دارد",'6-اطلاعات کلیه محصولات - خدمات'!Q474,0)</f>
        <v>0</v>
      </c>
      <c r="AD474" s="34">
        <f>1403-'5-اطلاعات کلیه پرسنل'!E474:E1471</f>
        <v>1403</v>
      </c>
      <c r="AF474" s="55">
        <f>IF('5-اطلاعات کلیه پرسنل'!H474=option!$C$15,IF('5-اطلاعات کلیه پرسنل'!L474="دارد",'5-اطلاعات کلیه پرسنل'!M474/12*'5-اطلاعات کلیه پرسنل'!I474,'5-اطلاعات کلیه پرسنل'!N474/2000*'5-اطلاعات کلیه پرسنل'!I474),0)+IF('5-اطلاعات کلیه پرسنل'!J474=option!$C$15,IF('5-اطلاعات کلیه پرسنل'!L474="دارد",'5-اطلاعات کلیه پرسنل'!M474/12*'5-اطلاعات کلیه پرسنل'!K474,'5-اطلاعات کلیه پرسنل'!N474/2000*'5-اطلاعات کلیه پرسنل'!K474),0)</f>
        <v>0</v>
      </c>
      <c r="AG474" s="55">
        <f>IF('5-اطلاعات کلیه پرسنل'!H474=option!$C$11,IF('5-اطلاعات کلیه پرسنل'!L474="دارد",'5-اطلاعات کلیه پرسنل'!M474*'5-اطلاعات کلیه پرسنل'!I474/12*40,'5-اطلاعات کلیه پرسنل'!I474*'5-اطلاعات کلیه پرسنل'!N474/52),0)+IF('5-اطلاعات کلیه پرسنل'!J474=option!$C$11,IF('5-اطلاعات کلیه پرسنل'!L474="دارد",'5-اطلاعات کلیه پرسنل'!M474*'5-اطلاعات کلیه پرسنل'!K474/12*40,'5-اطلاعات کلیه پرسنل'!K474*'5-اطلاعات کلیه پرسنل'!N474/52),0)</f>
        <v>0</v>
      </c>
      <c r="AH474" s="33">
        <f>IF('5-اطلاعات کلیه پرسنل'!P474="دکتری",1,IF('5-اطلاعات کلیه پرسنل'!P474="فوق لیسانس",0.8,IF('5-اطلاعات کلیه پرسنل'!P474="لیسانس",0.6,IF('5-اطلاعات کلیه پرسنل'!P474="فوق دیپلم",0.3,IF('5-اطلاعات کلیه پرسنل'!P474="",0,0.1)))))</f>
        <v>0</v>
      </c>
      <c r="AI474" s="81">
        <f>IF('5-اطلاعات کلیه پرسنل'!L474="دارد",'5-اطلاعات کلیه پرسنل'!M474/12,'5-اطلاعات کلیه پرسنل'!N474/2000)</f>
        <v>0</v>
      </c>
      <c r="AJ474" s="80">
        <f t="shared" si="55"/>
        <v>0</v>
      </c>
    </row>
    <row r="475" spans="29:36" x14ac:dyDescent="0.45">
      <c r="AC475" s="34">
        <f>IF('6-اطلاعات کلیه محصولات - خدمات'!C475="دارد",'6-اطلاعات کلیه محصولات - خدمات'!Q475,0)</f>
        <v>0</v>
      </c>
      <c r="AD475" s="34">
        <f>1403-'5-اطلاعات کلیه پرسنل'!E475:E1472</f>
        <v>1403</v>
      </c>
      <c r="AF475" s="55">
        <f>IF('5-اطلاعات کلیه پرسنل'!H475=option!$C$15,IF('5-اطلاعات کلیه پرسنل'!L475="دارد",'5-اطلاعات کلیه پرسنل'!M475/12*'5-اطلاعات کلیه پرسنل'!I475,'5-اطلاعات کلیه پرسنل'!N475/2000*'5-اطلاعات کلیه پرسنل'!I475),0)+IF('5-اطلاعات کلیه پرسنل'!J475=option!$C$15,IF('5-اطلاعات کلیه پرسنل'!L475="دارد",'5-اطلاعات کلیه پرسنل'!M475/12*'5-اطلاعات کلیه پرسنل'!K475,'5-اطلاعات کلیه پرسنل'!N475/2000*'5-اطلاعات کلیه پرسنل'!K475),0)</f>
        <v>0</v>
      </c>
      <c r="AG475" s="55">
        <f>IF('5-اطلاعات کلیه پرسنل'!H475=option!$C$11,IF('5-اطلاعات کلیه پرسنل'!L475="دارد",'5-اطلاعات کلیه پرسنل'!M475*'5-اطلاعات کلیه پرسنل'!I475/12*40,'5-اطلاعات کلیه پرسنل'!I475*'5-اطلاعات کلیه پرسنل'!N475/52),0)+IF('5-اطلاعات کلیه پرسنل'!J475=option!$C$11,IF('5-اطلاعات کلیه پرسنل'!L475="دارد",'5-اطلاعات کلیه پرسنل'!M475*'5-اطلاعات کلیه پرسنل'!K475/12*40,'5-اطلاعات کلیه پرسنل'!K475*'5-اطلاعات کلیه پرسنل'!N475/52),0)</f>
        <v>0</v>
      </c>
      <c r="AH475" s="33">
        <f>IF('5-اطلاعات کلیه پرسنل'!P475="دکتری",1,IF('5-اطلاعات کلیه پرسنل'!P475="فوق لیسانس",0.8,IF('5-اطلاعات کلیه پرسنل'!P475="لیسانس",0.6,IF('5-اطلاعات کلیه پرسنل'!P475="فوق دیپلم",0.3,IF('5-اطلاعات کلیه پرسنل'!P475="",0,0.1)))))</f>
        <v>0</v>
      </c>
      <c r="AI475" s="81">
        <f>IF('5-اطلاعات کلیه پرسنل'!L475="دارد",'5-اطلاعات کلیه پرسنل'!M475/12,'5-اطلاعات کلیه پرسنل'!N475/2000)</f>
        <v>0</v>
      </c>
      <c r="AJ475" s="80">
        <f t="shared" si="55"/>
        <v>0</v>
      </c>
    </row>
    <row r="476" spans="29:36" x14ac:dyDescent="0.45">
      <c r="AC476" s="34">
        <f>IF('6-اطلاعات کلیه محصولات - خدمات'!C476="دارد",'6-اطلاعات کلیه محصولات - خدمات'!Q476,0)</f>
        <v>0</v>
      </c>
      <c r="AD476" s="34">
        <f>1403-'5-اطلاعات کلیه پرسنل'!E476:E1473</f>
        <v>1403</v>
      </c>
      <c r="AF476" s="55">
        <f>IF('5-اطلاعات کلیه پرسنل'!H476=option!$C$15,IF('5-اطلاعات کلیه پرسنل'!L476="دارد",'5-اطلاعات کلیه پرسنل'!M476/12*'5-اطلاعات کلیه پرسنل'!I476,'5-اطلاعات کلیه پرسنل'!N476/2000*'5-اطلاعات کلیه پرسنل'!I476),0)+IF('5-اطلاعات کلیه پرسنل'!J476=option!$C$15,IF('5-اطلاعات کلیه پرسنل'!L476="دارد",'5-اطلاعات کلیه پرسنل'!M476/12*'5-اطلاعات کلیه پرسنل'!K476,'5-اطلاعات کلیه پرسنل'!N476/2000*'5-اطلاعات کلیه پرسنل'!K476),0)</f>
        <v>0</v>
      </c>
      <c r="AG476" s="55">
        <f>IF('5-اطلاعات کلیه پرسنل'!H476=option!$C$11,IF('5-اطلاعات کلیه پرسنل'!L476="دارد",'5-اطلاعات کلیه پرسنل'!M476*'5-اطلاعات کلیه پرسنل'!I476/12*40,'5-اطلاعات کلیه پرسنل'!I476*'5-اطلاعات کلیه پرسنل'!N476/52),0)+IF('5-اطلاعات کلیه پرسنل'!J476=option!$C$11,IF('5-اطلاعات کلیه پرسنل'!L476="دارد",'5-اطلاعات کلیه پرسنل'!M476*'5-اطلاعات کلیه پرسنل'!K476/12*40,'5-اطلاعات کلیه پرسنل'!K476*'5-اطلاعات کلیه پرسنل'!N476/52),0)</f>
        <v>0</v>
      </c>
      <c r="AH476" s="33">
        <f>IF('5-اطلاعات کلیه پرسنل'!P476="دکتری",1,IF('5-اطلاعات کلیه پرسنل'!P476="فوق لیسانس",0.8,IF('5-اطلاعات کلیه پرسنل'!P476="لیسانس",0.6,IF('5-اطلاعات کلیه پرسنل'!P476="فوق دیپلم",0.3,IF('5-اطلاعات کلیه پرسنل'!P476="",0,0.1)))))</f>
        <v>0</v>
      </c>
      <c r="AI476" s="81">
        <f>IF('5-اطلاعات کلیه پرسنل'!L476="دارد",'5-اطلاعات کلیه پرسنل'!M476/12,'5-اطلاعات کلیه پرسنل'!N476/2000)</f>
        <v>0</v>
      </c>
      <c r="AJ476" s="80">
        <f t="shared" si="55"/>
        <v>0</v>
      </c>
    </row>
    <row r="477" spans="29:36" x14ac:dyDescent="0.45">
      <c r="AC477" s="34">
        <f>IF('6-اطلاعات کلیه محصولات - خدمات'!C477="دارد",'6-اطلاعات کلیه محصولات - خدمات'!Q477,0)</f>
        <v>0</v>
      </c>
      <c r="AD477" s="34">
        <f>1403-'5-اطلاعات کلیه پرسنل'!E477:E1474</f>
        <v>1403</v>
      </c>
      <c r="AF477" s="55">
        <f>IF('5-اطلاعات کلیه پرسنل'!H477=option!$C$15,IF('5-اطلاعات کلیه پرسنل'!L477="دارد",'5-اطلاعات کلیه پرسنل'!M477/12*'5-اطلاعات کلیه پرسنل'!I477,'5-اطلاعات کلیه پرسنل'!N477/2000*'5-اطلاعات کلیه پرسنل'!I477),0)+IF('5-اطلاعات کلیه پرسنل'!J477=option!$C$15,IF('5-اطلاعات کلیه پرسنل'!L477="دارد",'5-اطلاعات کلیه پرسنل'!M477/12*'5-اطلاعات کلیه پرسنل'!K477,'5-اطلاعات کلیه پرسنل'!N477/2000*'5-اطلاعات کلیه پرسنل'!K477),0)</f>
        <v>0</v>
      </c>
      <c r="AG477" s="55">
        <f>IF('5-اطلاعات کلیه پرسنل'!H477=option!$C$11,IF('5-اطلاعات کلیه پرسنل'!L477="دارد",'5-اطلاعات کلیه پرسنل'!M477*'5-اطلاعات کلیه پرسنل'!I477/12*40,'5-اطلاعات کلیه پرسنل'!I477*'5-اطلاعات کلیه پرسنل'!N477/52),0)+IF('5-اطلاعات کلیه پرسنل'!J477=option!$C$11,IF('5-اطلاعات کلیه پرسنل'!L477="دارد",'5-اطلاعات کلیه پرسنل'!M477*'5-اطلاعات کلیه پرسنل'!K477/12*40,'5-اطلاعات کلیه پرسنل'!K477*'5-اطلاعات کلیه پرسنل'!N477/52),0)</f>
        <v>0</v>
      </c>
      <c r="AH477" s="33">
        <f>IF('5-اطلاعات کلیه پرسنل'!P477="دکتری",1,IF('5-اطلاعات کلیه پرسنل'!P477="فوق لیسانس",0.8,IF('5-اطلاعات کلیه پرسنل'!P477="لیسانس",0.6,IF('5-اطلاعات کلیه پرسنل'!P477="فوق دیپلم",0.3,IF('5-اطلاعات کلیه پرسنل'!P477="",0,0.1)))))</f>
        <v>0</v>
      </c>
      <c r="AI477" s="81">
        <f>IF('5-اطلاعات کلیه پرسنل'!L477="دارد",'5-اطلاعات کلیه پرسنل'!M477/12,'5-اطلاعات کلیه پرسنل'!N477/2000)</f>
        <v>0</v>
      </c>
      <c r="AJ477" s="80">
        <f t="shared" si="55"/>
        <v>0</v>
      </c>
    </row>
    <row r="478" spans="29:36" x14ac:dyDescent="0.45">
      <c r="AC478" s="34">
        <f>IF('6-اطلاعات کلیه محصولات - خدمات'!C478="دارد",'6-اطلاعات کلیه محصولات - خدمات'!Q478,0)</f>
        <v>0</v>
      </c>
      <c r="AD478" s="34">
        <f>1403-'5-اطلاعات کلیه پرسنل'!E478:E1475</f>
        <v>1403</v>
      </c>
      <c r="AF478" s="55">
        <f>IF('5-اطلاعات کلیه پرسنل'!H478=option!$C$15,IF('5-اطلاعات کلیه پرسنل'!L478="دارد",'5-اطلاعات کلیه پرسنل'!M478/12*'5-اطلاعات کلیه پرسنل'!I478,'5-اطلاعات کلیه پرسنل'!N478/2000*'5-اطلاعات کلیه پرسنل'!I478),0)+IF('5-اطلاعات کلیه پرسنل'!J478=option!$C$15,IF('5-اطلاعات کلیه پرسنل'!L478="دارد",'5-اطلاعات کلیه پرسنل'!M478/12*'5-اطلاعات کلیه پرسنل'!K478,'5-اطلاعات کلیه پرسنل'!N478/2000*'5-اطلاعات کلیه پرسنل'!K478),0)</f>
        <v>0</v>
      </c>
      <c r="AG478" s="55">
        <f>IF('5-اطلاعات کلیه پرسنل'!H478=option!$C$11,IF('5-اطلاعات کلیه پرسنل'!L478="دارد",'5-اطلاعات کلیه پرسنل'!M478*'5-اطلاعات کلیه پرسنل'!I478/12*40,'5-اطلاعات کلیه پرسنل'!I478*'5-اطلاعات کلیه پرسنل'!N478/52),0)+IF('5-اطلاعات کلیه پرسنل'!J478=option!$C$11,IF('5-اطلاعات کلیه پرسنل'!L478="دارد",'5-اطلاعات کلیه پرسنل'!M478*'5-اطلاعات کلیه پرسنل'!K478/12*40,'5-اطلاعات کلیه پرسنل'!K478*'5-اطلاعات کلیه پرسنل'!N478/52),0)</f>
        <v>0</v>
      </c>
      <c r="AH478" s="33">
        <f>IF('5-اطلاعات کلیه پرسنل'!P478="دکتری",1,IF('5-اطلاعات کلیه پرسنل'!P478="فوق لیسانس",0.8,IF('5-اطلاعات کلیه پرسنل'!P478="لیسانس",0.6,IF('5-اطلاعات کلیه پرسنل'!P478="فوق دیپلم",0.3,IF('5-اطلاعات کلیه پرسنل'!P478="",0,0.1)))))</f>
        <v>0</v>
      </c>
      <c r="AI478" s="81">
        <f>IF('5-اطلاعات کلیه پرسنل'!L478="دارد",'5-اطلاعات کلیه پرسنل'!M478/12,'5-اطلاعات کلیه پرسنل'!N478/2000)</f>
        <v>0</v>
      </c>
      <c r="AJ478" s="80">
        <f t="shared" si="55"/>
        <v>0</v>
      </c>
    </row>
    <row r="479" spans="29:36" x14ac:dyDescent="0.45">
      <c r="AC479" s="34">
        <f>IF('6-اطلاعات کلیه محصولات - خدمات'!C479="دارد",'6-اطلاعات کلیه محصولات - خدمات'!Q479,0)</f>
        <v>0</v>
      </c>
      <c r="AD479" s="34">
        <f>1403-'5-اطلاعات کلیه پرسنل'!E479:E1476</f>
        <v>1403</v>
      </c>
      <c r="AF479" s="55">
        <f>IF('5-اطلاعات کلیه پرسنل'!H479=option!$C$15,IF('5-اطلاعات کلیه پرسنل'!L479="دارد",'5-اطلاعات کلیه پرسنل'!M479/12*'5-اطلاعات کلیه پرسنل'!I479,'5-اطلاعات کلیه پرسنل'!N479/2000*'5-اطلاعات کلیه پرسنل'!I479),0)+IF('5-اطلاعات کلیه پرسنل'!J479=option!$C$15,IF('5-اطلاعات کلیه پرسنل'!L479="دارد",'5-اطلاعات کلیه پرسنل'!M479/12*'5-اطلاعات کلیه پرسنل'!K479,'5-اطلاعات کلیه پرسنل'!N479/2000*'5-اطلاعات کلیه پرسنل'!K479),0)</f>
        <v>0</v>
      </c>
      <c r="AG479" s="55">
        <f>IF('5-اطلاعات کلیه پرسنل'!H479=option!$C$11,IF('5-اطلاعات کلیه پرسنل'!L479="دارد",'5-اطلاعات کلیه پرسنل'!M479*'5-اطلاعات کلیه پرسنل'!I479/12*40,'5-اطلاعات کلیه پرسنل'!I479*'5-اطلاعات کلیه پرسنل'!N479/52),0)+IF('5-اطلاعات کلیه پرسنل'!J479=option!$C$11,IF('5-اطلاعات کلیه پرسنل'!L479="دارد",'5-اطلاعات کلیه پرسنل'!M479*'5-اطلاعات کلیه پرسنل'!K479/12*40,'5-اطلاعات کلیه پرسنل'!K479*'5-اطلاعات کلیه پرسنل'!N479/52),0)</f>
        <v>0</v>
      </c>
      <c r="AH479" s="33">
        <f>IF('5-اطلاعات کلیه پرسنل'!P479="دکتری",1,IF('5-اطلاعات کلیه پرسنل'!P479="فوق لیسانس",0.8,IF('5-اطلاعات کلیه پرسنل'!P479="لیسانس",0.6,IF('5-اطلاعات کلیه پرسنل'!P479="فوق دیپلم",0.3,IF('5-اطلاعات کلیه پرسنل'!P479="",0,0.1)))))</f>
        <v>0</v>
      </c>
      <c r="AI479" s="81">
        <f>IF('5-اطلاعات کلیه پرسنل'!L479="دارد",'5-اطلاعات کلیه پرسنل'!M479/12,'5-اطلاعات کلیه پرسنل'!N479/2000)</f>
        <v>0</v>
      </c>
      <c r="AJ479" s="80">
        <f t="shared" si="55"/>
        <v>0</v>
      </c>
    </row>
    <row r="480" spans="29:36" x14ac:dyDescent="0.45">
      <c r="AC480" s="34">
        <f>IF('6-اطلاعات کلیه محصولات - خدمات'!C480="دارد",'6-اطلاعات کلیه محصولات - خدمات'!Q480,0)</f>
        <v>0</v>
      </c>
      <c r="AD480" s="34">
        <f>1403-'5-اطلاعات کلیه پرسنل'!E480:E1477</f>
        <v>1403</v>
      </c>
      <c r="AF480" s="55">
        <f>IF('5-اطلاعات کلیه پرسنل'!H480=option!$C$15,IF('5-اطلاعات کلیه پرسنل'!L480="دارد",'5-اطلاعات کلیه پرسنل'!M480/12*'5-اطلاعات کلیه پرسنل'!I480,'5-اطلاعات کلیه پرسنل'!N480/2000*'5-اطلاعات کلیه پرسنل'!I480),0)+IF('5-اطلاعات کلیه پرسنل'!J480=option!$C$15,IF('5-اطلاعات کلیه پرسنل'!L480="دارد",'5-اطلاعات کلیه پرسنل'!M480/12*'5-اطلاعات کلیه پرسنل'!K480,'5-اطلاعات کلیه پرسنل'!N480/2000*'5-اطلاعات کلیه پرسنل'!K480),0)</f>
        <v>0</v>
      </c>
      <c r="AG480" s="55">
        <f>IF('5-اطلاعات کلیه پرسنل'!H480=option!$C$11,IF('5-اطلاعات کلیه پرسنل'!L480="دارد",'5-اطلاعات کلیه پرسنل'!M480*'5-اطلاعات کلیه پرسنل'!I480/12*40,'5-اطلاعات کلیه پرسنل'!I480*'5-اطلاعات کلیه پرسنل'!N480/52),0)+IF('5-اطلاعات کلیه پرسنل'!J480=option!$C$11,IF('5-اطلاعات کلیه پرسنل'!L480="دارد",'5-اطلاعات کلیه پرسنل'!M480*'5-اطلاعات کلیه پرسنل'!K480/12*40,'5-اطلاعات کلیه پرسنل'!K480*'5-اطلاعات کلیه پرسنل'!N480/52),0)</f>
        <v>0</v>
      </c>
      <c r="AH480" s="33">
        <f>IF('5-اطلاعات کلیه پرسنل'!P480="دکتری",1,IF('5-اطلاعات کلیه پرسنل'!P480="فوق لیسانس",0.8,IF('5-اطلاعات کلیه پرسنل'!P480="لیسانس",0.6,IF('5-اطلاعات کلیه پرسنل'!P480="فوق دیپلم",0.3,IF('5-اطلاعات کلیه پرسنل'!P480="",0,0.1)))))</f>
        <v>0</v>
      </c>
      <c r="AI480" s="81">
        <f>IF('5-اطلاعات کلیه پرسنل'!L480="دارد",'5-اطلاعات کلیه پرسنل'!M480/12,'5-اطلاعات کلیه پرسنل'!N480/2000)</f>
        <v>0</v>
      </c>
      <c r="AJ480" s="80">
        <f t="shared" si="55"/>
        <v>0</v>
      </c>
    </row>
    <row r="481" spans="29:36" x14ac:dyDescent="0.45">
      <c r="AC481" s="34">
        <f>IF('6-اطلاعات کلیه محصولات - خدمات'!C481="دارد",'6-اطلاعات کلیه محصولات - خدمات'!Q481,0)</f>
        <v>0</v>
      </c>
      <c r="AD481" s="34">
        <f>1403-'5-اطلاعات کلیه پرسنل'!E481:E1478</f>
        <v>1403</v>
      </c>
      <c r="AF481" s="55">
        <f>IF('5-اطلاعات کلیه پرسنل'!H481=option!$C$15,IF('5-اطلاعات کلیه پرسنل'!L481="دارد",'5-اطلاعات کلیه پرسنل'!M481/12*'5-اطلاعات کلیه پرسنل'!I481,'5-اطلاعات کلیه پرسنل'!N481/2000*'5-اطلاعات کلیه پرسنل'!I481),0)+IF('5-اطلاعات کلیه پرسنل'!J481=option!$C$15,IF('5-اطلاعات کلیه پرسنل'!L481="دارد",'5-اطلاعات کلیه پرسنل'!M481/12*'5-اطلاعات کلیه پرسنل'!K481,'5-اطلاعات کلیه پرسنل'!N481/2000*'5-اطلاعات کلیه پرسنل'!K481),0)</f>
        <v>0</v>
      </c>
      <c r="AG481" s="55">
        <f>IF('5-اطلاعات کلیه پرسنل'!H481=option!$C$11,IF('5-اطلاعات کلیه پرسنل'!L481="دارد",'5-اطلاعات کلیه پرسنل'!M481*'5-اطلاعات کلیه پرسنل'!I481/12*40,'5-اطلاعات کلیه پرسنل'!I481*'5-اطلاعات کلیه پرسنل'!N481/52),0)+IF('5-اطلاعات کلیه پرسنل'!J481=option!$C$11,IF('5-اطلاعات کلیه پرسنل'!L481="دارد",'5-اطلاعات کلیه پرسنل'!M481*'5-اطلاعات کلیه پرسنل'!K481/12*40,'5-اطلاعات کلیه پرسنل'!K481*'5-اطلاعات کلیه پرسنل'!N481/52),0)</f>
        <v>0</v>
      </c>
      <c r="AH481" s="33">
        <f>IF('5-اطلاعات کلیه پرسنل'!P481="دکتری",1,IF('5-اطلاعات کلیه پرسنل'!P481="فوق لیسانس",0.8,IF('5-اطلاعات کلیه پرسنل'!P481="لیسانس",0.6,IF('5-اطلاعات کلیه پرسنل'!P481="فوق دیپلم",0.3,IF('5-اطلاعات کلیه پرسنل'!P481="",0,0.1)))))</f>
        <v>0</v>
      </c>
      <c r="AI481" s="81">
        <f>IF('5-اطلاعات کلیه پرسنل'!L481="دارد",'5-اطلاعات کلیه پرسنل'!M481/12,'5-اطلاعات کلیه پرسنل'!N481/2000)</f>
        <v>0</v>
      </c>
      <c r="AJ481" s="80">
        <f t="shared" si="55"/>
        <v>0</v>
      </c>
    </row>
    <row r="482" spans="29:36" x14ac:dyDescent="0.45">
      <c r="AC482" s="34">
        <f>IF('6-اطلاعات کلیه محصولات - خدمات'!C482="دارد",'6-اطلاعات کلیه محصولات - خدمات'!Q482,0)</f>
        <v>0</v>
      </c>
      <c r="AD482" s="34">
        <f>1403-'5-اطلاعات کلیه پرسنل'!E482:E1479</f>
        <v>1403</v>
      </c>
      <c r="AF482" s="55">
        <f>IF('5-اطلاعات کلیه پرسنل'!H482=option!$C$15,IF('5-اطلاعات کلیه پرسنل'!L482="دارد",'5-اطلاعات کلیه پرسنل'!M482/12*'5-اطلاعات کلیه پرسنل'!I482,'5-اطلاعات کلیه پرسنل'!N482/2000*'5-اطلاعات کلیه پرسنل'!I482),0)+IF('5-اطلاعات کلیه پرسنل'!J482=option!$C$15,IF('5-اطلاعات کلیه پرسنل'!L482="دارد",'5-اطلاعات کلیه پرسنل'!M482/12*'5-اطلاعات کلیه پرسنل'!K482,'5-اطلاعات کلیه پرسنل'!N482/2000*'5-اطلاعات کلیه پرسنل'!K482),0)</f>
        <v>0</v>
      </c>
      <c r="AG482" s="55">
        <f>IF('5-اطلاعات کلیه پرسنل'!H482=option!$C$11,IF('5-اطلاعات کلیه پرسنل'!L482="دارد",'5-اطلاعات کلیه پرسنل'!M482*'5-اطلاعات کلیه پرسنل'!I482/12*40,'5-اطلاعات کلیه پرسنل'!I482*'5-اطلاعات کلیه پرسنل'!N482/52),0)+IF('5-اطلاعات کلیه پرسنل'!J482=option!$C$11,IF('5-اطلاعات کلیه پرسنل'!L482="دارد",'5-اطلاعات کلیه پرسنل'!M482*'5-اطلاعات کلیه پرسنل'!K482/12*40,'5-اطلاعات کلیه پرسنل'!K482*'5-اطلاعات کلیه پرسنل'!N482/52),0)</f>
        <v>0</v>
      </c>
      <c r="AH482" s="33">
        <f>IF('5-اطلاعات کلیه پرسنل'!P482="دکتری",1,IF('5-اطلاعات کلیه پرسنل'!P482="فوق لیسانس",0.8,IF('5-اطلاعات کلیه پرسنل'!P482="لیسانس",0.6,IF('5-اطلاعات کلیه پرسنل'!P482="فوق دیپلم",0.3,IF('5-اطلاعات کلیه پرسنل'!P482="",0,0.1)))))</f>
        <v>0</v>
      </c>
      <c r="AI482" s="81">
        <f>IF('5-اطلاعات کلیه پرسنل'!L482="دارد",'5-اطلاعات کلیه پرسنل'!M482/12,'5-اطلاعات کلیه پرسنل'!N482/2000)</f>
        <v>0</v>
      </c>
      <c r="AJ482" s="80">
        <f t="shared" si="55"/>
        <v>0</v>
      </c>
    </row>
    <row r="483" spans="29:36" x14ac:dyDescent="0.45">
      <c r="AC483" s="34">
        <f>IF('6-اطلاعات کلیه محصولات - خدمات'!C483="دارد",'6-اطلاعات کلیه محصولات - خدمات'!Q483,0)</f>
        <v>0</v>
      </c>
      <c r="AD483" s="34">
        <f>1403-'5-اطلاعات کلیه پرسنل'!E483:E1480</f>
        <v>1403</v>
      </c>
      <c r="AF483" s="55">
        <f>IF('5-اطلاعات کلیه پرسنل'!H483=option!$C$15,IF('5-اطلاعات کلیه پرسنل'!L483="دارد",'5-اطلاعات کلیه پرسنل'!M483/12*'5-اطلاعات کلیه پرسنل'!I483,'5-اطلاعات کلیه پرسنل'!N483/2000*'5-اطلاعات کلیه پرسنل'!I483),0)+IF('5-اطلاعات کلیه پرسنل'!J483=option!$C$15,IF('5-اطلاعات کلیه پرسنل'!L483="دارد",'5-اطلاعات کلیه پرسنل'!M483/12*'5-اطلاعات کلیه پرسنل'!K483,'5-اطلاعات کلیه پرسنل'!N483/2000*'5-اطلاعات کلیه پرسنل'!K483),0)</f>
        <v>0</v>
      </c>
      <c r="AG483" s="55">
        <f>IF('5-اطلاعات کلیه پرسنل'!H483=option!$C$11,IF('5-اطلاعات کلیه پرسنل'!L483="دارد",'5-اطلاعات کلیه پرسنل'!M483*'5-اطلاعات کلیه پرسنل'!I483/12*40,'5-اطلاعات کلیه پرسنل'!I483*'5-اطلاعات کلیه پرسنل'!N483/52),0)+IF('5-اطلاعات کلیه پرسنل'!J483=option!$C$11,IF('5-اطلاعات کلیه پرسنل'!L483="دارد",'5-اطلاعات کلیه پرسنل'!M483*'5-اطلاعات کلیه پرسنل'!K483/12*40,'5-اطلاعات کلیه پرسنل'!K483*'5-اطلاعات کلیه پرسنل'!N483/52),0)</f>
        <v>0</v>
      </c>
      <c r="AH483" s="33">
        <f>IF('5-اطلاعات کلیه پرسنل'!P483="دکتری",1,IF('5-اطلاعات کلیه پرسنل'!P483="فوق لیسانس",0.8,IF('5-اطلاعات کلیه پرسنل'!P483="لیسانس",0.6,IF('5-اطلاعات کلیه پرسنل'!P483="فوق دیپلم",0.3,IF('5-اطلاعات کلیه پرسنل'!P483="",0,0.1)))))</f>
        <v>0</v>
      </c>
      <c r="AI483" s="81">
        <f>IF('5-اطلاعات کلیه پرسنل'!L483="دارد",'5-اطلاعات کلیه پرسنل'!M483/12,'5-اطلاعات کلیه پرسنل'!N483/2000)</f>
        <v>0</v>
      </c>
      <c r="AJ483" s="80">
        <f t="shared" si="55"/>
        <v>0</v>
      </c>
    </row>
    <row r="484" spans="29:36" x14ac:dyDescent="0.45">
      <c r="AC484" s="34">
        <f>IF('6-اطلاعات کلیه محصولات - خدمات'!C484="دارد",'6-اطلاعات کلیه محصولات - خدمات'!Q484,0)</f>
        <v>0</v>
      </c>
      <c r="AD484" s="34">
        <f>1403-'5-اطلاعات کلیه پرسنل'!E484:E1481</f>
        <v>1403</v>
      </c>
      <c r="AF484" s="55">
        <f>IF('5-اطلاعات کلیه پرسنل'!H484=option!$C$15,IF('5-اطلاعات کلیه پرسنل'!L484="دارد",'5-اطلاعات کلیه پرسنل'!M484/12*'5-اطلاعات کلیه پرسنل'!I484,'5-اطلاعات کلیه پرسنل'!N484/2000*'5-اطلاعات کلیه پرسنل'!I484),0)+IF('5-اطلاعات کلیه پرسنل'!J484=option!$C$15,IF('5-اطلاعات کلیه پرسنل'!L484="دارد",'5-اطلاعات کلیه پرسنل'!M484/12*'5-اطلاعات کلیه پرسنل'!K484,'5-اطلاعات کلیه پرسنل'!N484/2000*'5-اطلاعات کلیه پرسنل'!K484),0)</f>
        <v>0</v>
      </c>
      <c r="AG484" s="55">
        <f>IF('5-اطلاعات کلیه پرسنل'!H484=option!$C$11,IF('5-اطلاعات کلیه پرسنل'!L484="دارد",'5-اطلاعات کلیه پرسنل'!M484*'5-اطلاعات کلیه پرسنل'!I484/12*40,'5-اطلاعات کلیه پرسنل'!I484*'5-اطلاعات کلیه پرسنل'!N484/52),0)+IF('5-اطلاعات کلیه پرسنل'!J484=option!$C$11,IF('5-اطلاعات کلیه پرسنل'!L484="دارد",'5-اطلاعات کلیه پرسنل'!M484*'5-اطلاعات کلیه پرسنل'!K484/12*40,'5-اطلاعات کلیه پرسنل'!K484*'5-اطلاعات کلیه پرسنل'!N484/52),0)</f>
        <v>0</v>
      </c>
      <c r="AH484" s="33">
        <f>IF('5-اطلاعات کلیه پرسنل'!P484="دکتری",1,IF('5-اطلاعات کلیه پرسنل'!P484="فوق لیسانس",0.8,IF('5-اطلاعات کلیه پرسنل'!P484="لیسانس",0.6,IF('5-اطلاعات کلیه پرسنل'!P484="فوق دیپلم",0.3,IF('5-اطلاعات کلیه پرسنل'!P484="",0,0.1)))))</f>
        <v>0</v>
      </c>
      <c r="AI484" s="81">
        <f>IF('5-اطلاعات کلیه پرسنل'!L484="دارد",'5-اطلاعات کلیه پرسنل'!M484/12,'5-اطلاعات کلیه پرسنل'!N484/2000)</f>
        <v>0</v>
      </c>
      <c r="AJ484" s="80">
        <f t="shared" si="55"/>
        <v>0</v>
      </c>
    </row>
    <row r="485" spans="29:36" x14ac:dyDescent="0.45">
      <c r="AC485" s="34">
        <f>IF('6-اطلاعات کلیه محصولات - خدمات'!C485="دارد",'6-اطلاعات کلیه محصولات - خدمات'!Q485,0)</f>
        <v>0</v>
      </c>
      <c r="AD485" s="34">
        <f>1403-'5-اطلاعات کلیه پرسنل'!E485:E1482</f>
        <v>1403</v>
      </c>
      <c r="AF485" s="55">
        <f>IF('5-اطلاعات کلیه پرسنل'!H485=option!$C$15,IF('5-اطلاعات کلیه پرسنل'!L485="دارد",'5-اطلاعات کلیه پرسنل'!M485/12*'5-اطلاعات کلیه پرسنل'!I485,'5-اطلاعات کلیه پرسنل'!N485/2000*'5-اطلاعات کلیه پرسنل'!I485),0)+IF('5-اطلاعات کلیه پرسنل'!J485=option!$C$15,IF('5-اطلاعات کلیه پرسنل'!L485="دارد",'5-اطلاعات کلیه پرسنل'!M485/12*'5-اطلاعات کلیه پرسنل'!K485,'5-اطلاعات کلیه پرسنل'!N485/2000*'5-اطلاعات کلیه پرسنل'!K485),0)</f>
        <v>0</v>
      </c>
      <c r="AG485" s="55">
        <f>IF('5-اطلاعات کلیه پرسنل'!H485=option!$C$11,IF('5-اطلاعات کلیه پرسنل'!L485="دارد",'5-اطلاعات کلیه پرسنل'!M485*'5-اطلاعات کلیه پرسنل'!I485/12*40,'5-اطلاعات کلیه پرسنل'!I485*'5-اطلاعات کلیه پرسنل'!N485/52),0)+IF('5-اطلاعات کلیه پرسنل'!J485=option!$C$11,IF('5-اطلاعات کلیه پرسنل'!L485="دارد",'5-اطلاعات کلیه پرسنل'!M485*'5-اطلاعات کلیه پرسنل'!K485/12*40,'5-اطلاعات کلیه پرسنل'!K485*'5-اطلاعات کلیه پرسنل'!N485/52),0)</f>
        <v>0</v>
      </c>
      <c r="AH485" s="33">
        <f>IF('5-اطلاعات کلیه پرسنل'!P485="دکتری",1,IF('5-اطلاعات کلیه پرسنل'!P485="فوق لیسانس",0.8,IF('5-اطلاعات کلیه پرسنل'!P485="لیسانس",0.6,IF('5-اطلاعات کلیه پرسنل'!P485="فوق دیپلم",0.3,IF('5-اطلاعات کلیه پرسنل'!P485="",0,0.1)))))</f>
        <v>0</v>
      </c>
      <c r="AI485" s="81">
        <f>IF('5-اطلاعات کلیه پرسنل'!L485="دارد",'5-اطلاعات کلیه پرسنل'!M485/12,'5-اطلاعات کلیه پرسنل'!N485/2000)</f>
        <v>0</v>
      </c>
      <c r="AJ485" s="80">
        <f t="shared" si="55"/>
        <v>0</v>
      </c>
    </row>
    <row r="486" spans="29:36" x14ac:dyDescent="0.45">
      <c r="AC486" s="34">
        <f>IF('6-اطلاعات کلیه محصولات - خدمات'!C486="دارد",'6-اطلاعات کلیه محصولات - خدمات'!Q486,0)</f>
        <v>0</v>
      </c>
      <c r="AD486" s="34">
        <f>1403-'5-اطلاعات کلیه پرسنل'!E486:E1483</f>
        <v>1403</v>
      </c>
      <c r="AF486" s="55">
        <f>IF('5-اطلاعات کلیه پرسنل'!H486=option!$C$15,IF('5-اطلاعات کلیه پرسنل'!L486="دارد",'5-اطلاعات کلیه پرسنل'!M486/12*'5-اطلاعات کلیه پرسنل'!I486,'5-اطلاعات کلیه پرسنل'!N486/2000*'5-اطلاعات کلیه پرسنل'!I486),0)+IF('5-اطلاعات کلیه پرسنل'!J486=option!$C$15,IF('5-اطلاعات کلیه پرسنل'!L486="دارد",'5-اطلاعات کلیه پرسنل'!M486/12*'5-اطلاعات کلیه پرسنل'!K486,'5-اطلاعات کلیه پرسنل'!N486/2000*'5-اطلاعات کلیه پرسنل'!K486),0)</f>
        <v>0</v>
      </c>
      <c r="AG486" s="55">
        <f>IF('5-اطلاعات کلیه پرسنل'!H486=option!$C$11,IF('5-اطلاعات کلیه پرسنل'!L486="دارد",'5-اطلاعات کلیه پرسنل'!M486*'5-اطلاعات کلیه پرسنل'!I486/12*40,'5-اطلاعات کلیه پرسنل'!I486*'5-اطلاعات کلیه پرسنل'!N486/52),0)+IF('5-اطلاعات کلیه پرسنل'!J486=option!$C$11,IF('5-اطلاعات کلیه پرسنل'!L486="دارد",'5-اطلاعات کلیه پرسنل'!M486*'5-اطلاعات کلیه پرسنل'!K486/12*40,'5-اطلاعات کلیه پرسنل'!K486*'5-اطلاعات کلیه پرسنل'!N486/52),0)</f>
        <v>0</v>
      </c>
      <c r="AH486" s="33">
        <f>IF('5-اطلاعات کلیه پرسنل'!P486="دکتری",1,IF('5-اطلاعات کلیه پرسنل'!P486="فوق لیسانس",0.8,IF('5-اطلاعات کلیه پرسنل'!P486="لیسانس",0.6,IF('5-اطلاعات کلیه پرسنل'!P486="فوق دیپلم",0.3,IF('5-اطلاعات کلیه پرسنل'!P486="",0,0.1)))))</f>
        <v>0</v>
      </c>
      <c r="AI486" s="81">
        <f>IF('5-اطلاعات کلیه پرسنل'!L486="دارد",'5-اطلاعات کلیه پرسنل'!M486/12,'5-اطلاعات کلیه پرسنل'!N486/2000)</f>
        <v>0</v>
      </c>
      <c r="AJ486" s="80">
        <f t="shared" si="55"/>
        <v>0</v>
      </c>
    </row>
    <row r="487" spans="29:36" x14ac:dyDescent="0.45">
      <c r="AC487" s="34">
        <f>IF('6-اطلاعات کلیه محصولات - خدمات'!C487="دارد",'6-اطلاعات کلیه محصولات - خدمات'!Q487,0)</f>
        <v>0</v>
      </c>
      <c r="AD487" s="34">
        <f>1403-'5-اطلاعات کلیه پرسنل'!E487:E1484</f>
        <v>1403</v>
      </c>
      <c r="AF487" s="55">
        <f>IF('5-اطلاعات کلیه پرسنل'!H487=option!$C$15,IF('5-اطلاعات کلیه پرسنل'!L487="دارد",'5-اطلاعات کلیه پرسنل'!M487/12*'5-اطلاعات کلیه پرسنل'!I487,'5-اطلاعات کلیه پرسنل'!N487/2000*'5-اطلاعات کلیه پرسنل'!I487),0)+IF('5-اطلاعات کلیه پرسنل'!J487=option!$C$15,IF('5-اطلاعات کلیه پرسنل'!L487="دارد",'5-اطلاعات کلیه پرسنل'!M487/12*'5-اطلاعات کلیه پرسنل'!K487,'5-اطلاعات کلیه پرسنل'!N487/2000*'5-اطلاعات کلیه پرسنل'!K487),0)</f>
        <v>0</v>
      </c>
      <c r="AG487" s="55">
        <f>IF('5-اطلاعات کلیه پرسنل'!H487=option!$C$11,IF('5-اطلاعات کلیه پرسنل'!L487="دارد",'5-اطلاعات کلیه پرسنل'!M487*'5-اطلاعات کلیه پرسنل'!I487/12*40,'5-اطلاعات کلیه پرسنل'!I487*'5-اطلاعات کلیه پرسنل'!N487/52),0)+IF('5-اطلاعات کلیه پرسنل'!J487=option!$C$11,IF('5-اطلاعات کلیه پرسنل'!L487="دارد",'5-اطلاعات کلیه پرسنل'!M487*'5-اطلاعات کلیه پرسنل'!K487/12*40,'5-اطلاعات کلیه پرسنل'!K487*'5-اطلاعات کلیه پرسنل'!N487/52),0)</f>
        <v>0</v>
      </c>
      <c r="AH487" s="33">
        <f>IF('5-اطلاعات کلیه پرسنل'!P487="دکتری",1,IF('5-اطلاعات کلیه پرسنل'!P487="فوق لیسانس",0.8,IF('5-اطلاعات کلیه پرسنل'!P487="لیسانس",0.6,IF('5-اطلاعات کلیه پرسنل'!P487="فوق دیپلم",0.3,IF('5-اطلاعات کلیه پرسنل'!P487="",0,0.1)))))</f>
        <v>0</v>
      </c>
      <c r="AI487" s="81">
        <f>IF('5-اطلاعات کلیه پرسنل'!L487="دارد",'5-اطلاعات کلیه پرسنل'!M487/12,'5-اطلاعات کلیه پرسنل'!N487/2000)</f>
        <v>0</v>
      </c>
      <c r="AJ487" s="80">
        <f t="shared" si="55"/>
        <v>0</v>
      </c>
    </row>
    <row r="488" spans="29:36" x14ac:dyDescent="0.45">
      <c r="AC488" s="34">
        <f>IF('6-اطلاعات کلیه محصولات - خدمات'!C488="دارد",'6-اطلاعات کلیه محصولات - خدمات'!Q488,0)</f>
        <v>0</v>
      </c>
      <c r="AD488" s="34">
        <f>1403-'5-اطلاعات کلیه پرسنل'!E488:E1485</f>
        <v>1403</v>
      </c>
      <c r="AF488" s="55">
        <f>IF('5-اطلاعات کلیه پرسنل'!H488=option!$C$15,IF('5-اطلاعات کلیه پرسنل'!L488="دارد",'5-اطلاعات کلیه پرسنل'!M488/12*'5-اطلاعات کلیه پرسنل'!I488,'5-اطلاعات کلیه پرسنل'!N488/2000*'5-اطلاعات کلیه پرسنل'!I488),0)+IF('5-اطلاعات کلیه پرسنل'!J488=option!$C$15,IF('5-اطلاعات کلیه پرسنل'!L488="دارد",'5-اطلاعات کلیه پرسنل'!M488/12*'5-اطلاعات کلیه پرسنل'!K488,'5-اطلاعات کلیه پرسنل'!N488/2000*'5-اطلاعات کلیه پرسنل'!K488),0)</f>
        <v>0</v>
      </c>
      <c r="AG488" s="55">
        <f>IF('5-اطلاعات کلیه پرسنل'!H488=option!$C$11,IF('5-اطلاعات کلیه پرسنل'!L488="دارد",'5-اطلاعات کلیه پرسنل'!M488*'5-اطلاعات کلیه پرسنل'!I488/12*40,'5-اطلاعات کلیه پرسنل'!I488*'5-اطلاعات کلیه پرسنل'!N488/52),0)+IF('5-اطلاعات کلیه پرسنل'!J488=option!$C$11,IF('5-اطلاعات کلیه پرسنل'!L488="دارد",'5-اطلاعات کلیه پرسنل'!M488*'5-اطلاعات کلیه پرسنل'!K488/12*40,'5-اطلاعات کلیه پرسنل'!K488*'5-اطلاعات کلیه پرسنل'!N488/52),0)</f>
        <v>0</v>
      </c>
      <c r="AH488" s="33">
        <f>IF('5-اطلاعات کلیه پرسنل'!P488="دکتری",1,IF('5-اطلاعات کلیه پرسنل'!P488="فوق لیسانس",0.8,IF('5-اطلاعات کلیه پرسنل'!P488="لیسانس",0.6,IF('5-اطلاعات کلیه پرسنل'!P488="فوق دیپلم",0.3,IF('5-اطلاعات کلیه پرسنل'!P488="",0,0.1)))))</f>
        <v>0</v>
      </c>
      <c r="AI488" s="81">
        <f>IF('5-اطلاعات کلیه پرسنل'!L488="دارد",'5-اطلاعات کلیه پرسنل'!M488/12,'5-اطلاعات کلیه پرسنل'!N488/2000)</f>
        <v>0</v>
      </c>
      <c r="AJ488" s="80">
        <f t="shared" si="55"/>
        <v>0</v>
      </c>
    </row>
    <row r="489" spans="29:36" x14ac:dyDescent="0.45">
      <c r="AC489" s="34">
        <f>IF('6-اطلاعات کلیه محصولات - خدمات'!C489="دارد",'6-اطلاعات کلیه محصولات - خدمات'!Q489,0)</f>
        <v>0</v>
      </c>
      <c r="AD489" s="34">
        <f>1403-'5-اطلاعات کلیه پرسنل'!E489:E1486</f>
        <v>1403</v>
      </c>
      <c r="AF489" s="55">
        <f>IF('5-اطلاعات کلیه پرسنل'!H489=option!$C$15,IF('5-اطلاعات کلیه پرسنل'!L489="دارد",'5-اطلاعات کلیه پرسنل'!M489/12*'5-اطلاعات کلیه پرسنل'!I489,'5-اطلاعات کلیه پرسنل'!N489/2000*'5-اطلاعات کلیه پرسنل'!I489),0)+IF('5-اطلاعات کلیه پرسنل'!J489=option!$C$15,IF('5-اطلاعات کلیه پرسنل'!L489="دارد",'5-اطلاعات کلیه پرسنل'!M489/12*'5-اطلاعات کلیه پرسنل'!K489,'5-اطلاعات کلیه پرسنل'!N489/2000*'5-اطلاعات کلیه پرسنل'!K489),0)</f>
        <v>0</v>
      </c>
      <c r="AG489" s="55">
        <f>IF('5-اطلاعات کلیه پرسنل'!H489=option!$C$11,IF('5-اطلاعات کلیه پرسنل'!L489="دارد",'5-اطلاعات کلیه پرسنل'!M489*'5-اطلاعات کلیه پرسنل'!I489/12*40,'5-اطلاعات کلیه پرسنل'!I489*'5-اطلاعات کلیه پرسنل'!N489/52),0)+IF('5-اطلاعات کلیه پرسنل'!J489=option!$C$11,IF('5-اطلاعات کلیه پرسنل'!L489="دارد",'5-اطلاعات کلیه پرسنل'!M489*'5-اطلاعات کلیه پرسنل'!K489/12*40,'5-اطلاعات کلیه پرسنل'!K489*'5-اطلاعات کلیه پرسنل'!N489/52),0)</f>
        <v>0</v>
      </c>
      <c r="AH489" s="33">
        <f>IF('5-اطلاعات کلیه پرسنل'!P489="دکتری",1,IF('5-اطلاعات کلیه پرسنل'!P489="فوق لیسانس",0.8,IF('5-اطلاعات کلیه پرسنل'!P489="لیسانس",0.6,IF('5-اطلاعات کلیه پرسنل'!P489="فوق دیپلم",0.3,IF('5-اطلاعات کلیه پرسنل'!P489="",0,0.1)))))</f>
        <v>0</v>
      </c>
      <c r="AI489" s="81">
        <f>IF('5-اطلاعات کلیه پرسنل'!L489="دارد",'5-اطلاعات کلیه پرسنل'!M489/12,'5-اطلاعات کلیه پرسنل'!N489/2000)</f>
        <v>0</v>
      </c>
      <c r="AJ489" s="80">
        <f t="shared" si="55"/>
        <v>0</v>
      </c>
    </row>
    <row r="490" spans="29:36" x14ac:dyDescent="0.45">
      <c r="AC490" s="34">
        <f>IF('6-اطلاعات کلیه محصولات - خدمات'!C490="دارد",'6-اطلاعات کلیه محصولات - خدمات'!Q490,0)</f>
        <v>0</v>
      </c>
      <c r="AD490" s="34">
        <f>1403-'5-اطلاعات کلیه پرسنل'!E490:E1487</f>
        <v>1403</v>
      </c>
      <c r="AF490" s="55">
        <f>IF('5-اطلاعات کلیه پرسنل'!H490=option!$C$15,IF('5-اطلاعات کلیه پرسنل'!L490="دارد",'5-اطلاعات کلیه پرسنل'!M490/12*'5-اطلاعات کلیه پرسنل'!I490,'5-اطلاعات کلیه پرسنل'!N490/2000*'5-اطلاعات کلیه پرسنل'!I490),0)+IF('5-اطلاعات کلیه پرسنل'!J490=option!$C$15,IF('5-اطلاعات کلیه پرسنل'!L490="دارد",'5-اطلاعات کلیه پرسنل'!M490/12*'5-اطلاعات کلیه پرسنل'!K490,'5-اطلاعات کلیه پرسنل'!N490/2000*'5-اطلاعات کلیه پرسنل'!K490),0)</f>
        <v>0</v>
      </c>
      <c r="AG490" s="55">
        <f>IF('5-اطلاعات کلیه پرسنل'!H490=option!$C$11,IF('5-اطلاعات کلیه پرسنل'!L490="دارد",'5-اطلاعات کلیه پرسنل'!M490*'5-اطلاعات کلیه پرسنل'!I490/12*40,'5-اطلاعات کلیه پرسنل'!I490*'5-اطلاعات کلیه پرسنل'!N490/52),0)+IF('5-اطلاعات کلیه پرسنل'!J490=option!$C$11,IF('5-اطلاعات کلیه پرسنل'!L490="دارد",'5-اطلاعات کلیه پرسنل'!M490*'5-اطلاعات کلیه پرسنل'!K490/12*40,'5-اطلاعات کلیه پرسنل'!K490*'5-اطلاعات کلیه پرسنل'!N490/52),0)</f>
        <v>0</v>
      </c>
      <c r="AH490" s="33">
        <f>IF('5-اطلاعات کلیه پرسنل'!P490="دکتری",1,IF('5-اطلاعات کلیه پرسنل'!P490="فوق لیسانس",0.8,IF('5-اطلاعات کلیه پرسنل'!P490="لیسانس",0.6,IF('5-اطلاعات کلیه پرسنل'!P490="فوق دیپلم",0.3,IF('5-اطلاعات کلیه پرسنل'!P490="",0,0.1)))))</f>
        <v>0</v>
      </c>
      <c r="AI490" s="81">
        <f>IF('5-اطلاعات کلیه پرسنل'!L490="دارد",'5-اطلاعات کلیه پرسنل'!M490/12,'5-اطلاعات کلیه پرسنل'!N490/2000)</f>
        <v>0</v>
      </c>
      <c r="AJ490" s="80">
        <f t="shared" si="55"/>
        <v>0</v>
      </c>
    </row>
    <row r="491" spans="29:36" x14ac:dyDescent="0.45">
      <c r="AC491" s="34">
        <f>IF('6-اطلاعات کلیه محصولات - خدمات'!C491="دارد",'6-اطلاعات کلیه محصولات - خدمات'!Q491,0)</f>
        <v>0</v>
      </c>
      <c r="AD491" s="34">
        <f>1403-'5-اطلاعات کلیه پرسنل'!E491:E1488</f>
        <v>1403</v>
      </c>
      <c r="AF491" s="55">
        <f>IF('5-اطلاعات کلیه پرسنل'!H491=option!$C$15,IF('5-اطلاعات کلیه پرسنل'!L491="دارد",'5-اطلاعات کلیه پرسنل'!M491/12*'5-اطلاعات کلیه پرسنل'!I491,'5-اطلاعات کلیه پرسنل'!N491/2000*'5-اطلاعات کلیه پرسنل'!I491),0)+IF('5-اطلاعات کلیه پرسنل'!J491=option!$C$15,IF('5-اطلاعات کلیه پرسنل'!L491="دارد",'5-اطلاعات کلیه پرسنل'!M491/12*'5-اطلاعات کلیه پرسنل'!K491,'5-اطلاعات کلیه پرسنل'!N491/2000*'5-اطلاعات کلیه پرسنل'!K491),0)</f>
        <v>0</v>
      </c>
      <c r="AG491" s="55">
        <f>IF('5-اطلاعات کلیه پرسنل'!H491=option!$C$11,IF('5-اطلاعات کلیه پرسنل'!L491="دارد",'5-اطلاعات کلیه پرسنل'!M491*'5-اطلاعات کلیه پرسنل'!I491/12*40,'5-اطلاعات کلیه پرسنل'!I491*'5-اطلاعات کلیه پرسنل'!N491/52),0)+IF('5-اطلاعات کلیه پرسنل'!J491=option!$C$11,IF('5-اطلاعات کلیه پرسنل'!L491="دارد",'5-اطلاعات کلیه پرسنل'!M491*'5-اطلاعات کلیه پرسنل'!K491/12*40,'5-اطلاعات کلیه پرسنل'!K491*'5-اطلاعات کلیه پرسنل'!N491/52),0)</f>
        <v>0</v>
      </c>
      <c r="AH491" s="33">
        <f>IF('5-اطلاعات کلیه پرسنل'!P491="دکتری",1,IF('5-اطلاعات کلیه پرسنل'!P491="فوق لیسانس",0.8,IF('5-اطلاعات کلیه پرسنل'!P491="لیسانس",0.6,IF('5-اطلاعات کلیه پرسنل'!P491="فوق دیپلم",0.3,IF('5-اطلاعات کلیه پرسنل'!P491="",0,0.1)))))</f>
        <v>0</v>
      </c>
      <c r="AI491" s="81">
        <f>IF('5-اطلاعات کلیه پرسنل'!L491="دارد",'5-اطلاعات کلیه پرسنل'!M491/12,'5-اطلاعات کلیه پرسنل'!N491/2000)</f>
        <v>0</v>
      </c>
      <c r="AJ491" s="80">
        <f t="shared" si="55"/>
        <v>0</v>
      </c>
    </row>
    <row r="492" spans="29:36" x14ac:dyDescent="0.45">
      <c r="AC492" s="34">
        <f>IF('6-اطلاعات کلیه محصولات - خدمات'!C492="دارد",'6-اطلاعات کلیه محصولات - خدمات'!Q492,0)</f>
        <v>0</v>
      </c>
      <c r="AD492" s="34">
        <f>1403-'5-اطلاعات کلیه پرسنل'!E492:E1489</f>
        <v>1403</v>
      </c>
      <c r="AF492" s="55">
        <f>IF('5-اطلاعات کلیه پرسنل'!H492=option!$C$15,IF('5-اطلاعات کلیه پرسنل'!L492="دارد",'5-اطلاعات کلیه پرسنل'!M492/12*'5-اطلاعات کلیه پرسنل'!I492,'5-اطلاعات کلیه پرسنل'!N492/2000*'5-اطلاعات کلیه پرسنل'!I492),0)+IF('5-اطلاعات کلیه پرسنل'!J492=option!$C$15,IF('5-اطلاعات کلیه پرسنل'!L492="دارد",'5-اطلاعات کلیه پرسنل'!M492/12*'5-اطلاعات کلیه پرسنل'!K492,'5-اطلاعات کلیه پرسنل'!N492/2000*'5-اطلاعات کلیه پرسنل'!K492),0)</f>
        <v>0</v>
      </c>
      <c r="AG492" s="55">
        <f>IF('5-اطلاعات کلیه پرسنل'!H492=option!$C$11,IF('5-اطلاعات کلیه پرسنل'!L492="دارد",'5-اطلاعات کلیه پرسنل'!M492*'5-اطلاعات کلیه پرسنل'!I492/12*40,'5-اطلاعات کلیه پرسنل'!I492*'5-اطلاعات کلیه پرسنل'!N492/52),0)+IF('5-اطلاعات کلیه پرسنل'!J492=option!$C$11,IF('5-اطلاعات کلیه پرسنل'!L492="دارد",'5-اطلاعات کلیه پرسنل'!M492*'5-اطلاعات کلیه پرسنل'!K492/12*40,'5-اطلاعات کلیه پرسنل'!K492*'5-اطلاعات کلیه پرسنل'!N492/52),0)</f>
        <v>0</v>
      </c>
      <c r="AH492" s="33">
        <f>IF('5-اطلاعات کلیه پرسنل'!P492="دکتری",1,IF('5-اطلاعات کلیه پرسنل'!P492="فوق لیسانس",0.8,IF('5-اطلاعات کلیه پرسنل'!P492="لیسانس",0.6,IF('5-اطلاعات کلیه پرسنل'!P492="فوق دیپلم",0.3,IF('5-اطلاعات کلیه پرسنل'!P492="",0,0.1)))))</f>
        <v>0</v>
      </c>
      <c r="AI492" s="81">
        <f>IF('5-اطلاعات کلیه پرسنل'!L492="دارد",'5-اطلاعات کلیه پرسنل'!M492/12,'5-اطلاعات کلیه پرسنل'!N492/2000)</f>
        <v>0</v>
      </c>
      <c r="AJ492" s="80">
        <f t="shared" si="55"/>
        <v>0</v>
      </c>
    </row>
    <row r="493" spans="29:36" x14ac:dyDescent="0.45">
      <c r="AC493" s="34">
        <f>IF('6-اطلاعات کلیه محصولات - خدمات'!C493="دارد",'6-اطلاعات کلیه محصولات - خدمات'!Q493,0)</f>
        <v>0</v>
      </c>
      <c r="AD493" s="34">
        <f>1403-'5-اطلاعات کلیه پرسنل'!E493:E1490</f>
        <v>1403</v>
      </c>
      <c r="AF493" s="55">
        <f>IF('5-اطلاعات کلیه پرسنل'!H493=option!$C$15,IF('5-اطلاعات کلیه پرسنل'!L493="دارد",'5-اطلاعات کلیه پرسنل'!M493/12*'5-اطلاعات کلیه پرسنل'!I493,'5-اطلاعات کلیه پرسنل'!N493/2000*'5-اطلاعات کلیه پرسنل'!I493),0)+IF('5-اطلاعات کلیه پرسنل'!J493=option!$C$15,IF('5-اطلاعات کلیه پرسنل'!L493="دارد",'5-اطلاعات کلیه پرسنل'!M493/12*'5-اطلاعات کلیه پرسنل'!K493,'5-اطلاعات کلیه پرسنل'!N493/2000*'5-اطلاعات کلیه پرسنل'!K493),0)</f>
        <v>0</v>
      </c>
      <c r="AG493" s="55">
        <f>IF('5-اطلاعات کلیه پرسنل'!H493=option!$C$11,IF('5-اطلاعات کلیه پرسنل'!L493="دارد",'5-اطلاعات کلیه پرسنل'!M493*'5-اطلاعات کلیه پرسنل'!I493/12*40,'5-اطلاعات کلیه پرسنل'!I493*'5-اطلاعات کلیه پرسنل'!N493/52),0)+IF('5-اطلاعات کلیه پرسنل'!J493=option!$C$11,IF('5-اطلاعات کلیه پرسنل'!L493="دارد",'5-اطلاعات کلیه پرسنل'!M493*'5-اطلاعات کلیه پرسنل'!K493/12*40,'5-اطلاعات کلیه پرسنل'!K493*'5-اطلاعات کلیه پرسنل'!N493/52),0)</f>
        <v>0</v>
      </c>
      <c r="AH493" s="33">
        <f>IF('5-اطلاعات کلیه پرسنل'!P493="دکتری",1,IF('5-اطلاعات کلیه پرسنل'!P493="فوق لیسانس",0.8,IF('5-اطلاعات کلیه پرسنل'!P493="لیسانس",0.6,IF('5-اطلاعات کلیه پرسنل'!P493="فوق دیپلم",0.3,IF('5-اطلاعات کلیه پرسنل'!P493="",0,0.1)))))</f>
        <v>0</v>
      </c>
      <c r="AI493" s="81">
        <f>IF('5-اطلاعات کلیه پرسنل'!L493="دارد",'5-اطلاعات کلیه پرسنل'!M493/12,'5-اطلاعات کلیه پرسنل'!N493/2000)</f>
        <v>0</v>
      </c>
      <c r="AJ493" s="80">
        <f t="shared" si="55"/>
        <v>0</v>
      </c>
    </row>
    <row r="494" spans="29:36" x14ac:dyDescent="0.45">
      <c r="AC494" s="34">
        <f>IF('6-اطلاعات کلیه محصولات - خدمات'!C494="دارد",'6-اطلاعات کلیه محصولات - خدمات'!Q494,0)</f>
        <v>0</v>
      </c>
      <c r="AD494" s="34">
        <f>1403-'5-اطلاعات کلیه پرسنل'!E494:E1491</f>
        <v>1403</v>
      </c>
      <c r="AF494" s="55">
        <f>IF('5-اطلاعات کلیه پرسنل'!H494=option!$C$15,IF('5-اطلاعات کلیه پرسنل'!L494="دارد",'5-اطلاعات کلیه پرسنل'!M494/12*'5-اطلاعات کلیه پرسنل'!I494,'5-اطلاعات کلیه پرسنل'!N494/2000*'5-اطلاعات کلیه پرسنل'!I494),0)+IF('5-اطلاعات کلیه پرسنل'!J494=option!$C$15,IF('5-اطلاعات کلیه پرسنل'!L494="دارد",'5-اطلاعات کلیه پرسنل'!M494/12*'5-اطلاعات کلیه پرسنل'!K494,'5-اطلاعات کلیه پرسنل'!N494/2000*'5-اطلاعات کلیه پرسنل'!K494),0)</f>
        <v>0</v>
      </c>
      <c r="AG494" s="55">
        <f>IF('5-اطلاعات کلیه پرسنل'!H494=option!$C$11,IF('5-اطلاعات کلیه پرسنل'!L494="دارد",'5-اطلاعات کلیه پرسنل'!M494*'5-اطلاعات کلیه پرسنل'!I494/12*40,'5-اطلاعات کلیه پرسنل'!I494*'5-اطلاعات کلیه پرسنل'!N494/52),0)+IF('5-اطلاعات کلیه پرسنل'!J494=option!$C$11,IF('5-اطلاعات کلیه پرسنل'!L494="دارد",'5-اطلاعات کلیه پرسنل'!M494*'5-اطلاعات کلیه پرسنل'!K494/12*40,'5-اطلاعات کلیه پرسنل'!K494*'5-اطلاعات کلیه پرسنل'!N494/52),0)</f>
        <v>0</v>
      </c>
      <c r="AH494" s="33">
        <f>IF('5-اطلاعات کلیه پرسنل'!P494="دکتری",1,IF('5-اطلاعات کلیه پرسنل'!P494="فوق لیسانس",0.8,IF('5-اطلاعات کلیه پرسنل'!P494="لیسانس",0.6,IF('5-اطلاعات کلیه پرسنل'!P494="فوق دیپلم",0.3,IF('5-اطلاعات کلیه پرسنل'!P494="",0,0.1)))))</f>
        <v>0</v>
      </c>
      <c r="AI494" s="81">
        <f>IF('5-اطلاعات کلیه پرسنل'!L494="دارد",'5-اطلاعات کلیه پرسنل'!M494/12,'5-اطلاعات کلیه پرسنل'!N494/2000)</f>
        <v>0</v>
      </c>
      <c r="AJ494" s="80">
        <f t="shared" si="55"/>
        <v>0</v>
      </c>
    </row>
    <row r="495" spans="29:36" x14ac:dyDescent="0.45">
      <c r="AC495" s="34">
        <f>IF('6-اطلاعات کلیه محصولات - خدمات'!C495="دارد",'6-اطلاعات کلیه محصولات - خدمات'!Q495,0)</f>
        <v>0</v>
      </c>
      <c r="AD495" s="34">
        <f>1403-'5-اطلاعات کلیه پرسنل'!E495:E1492</f>
        <v>1403</v>
      </c>
      <c r="AF495" s="55">
        <f>IF('5-اطلاعات کلیه پرسنل'!H495=option!$C$15,IF('5-اطلاعات کلیه پرسنل'!L495="دارد",'5-اطلاعات کلیه پرسنل'!M495/12*'5-اطلاعات کلیه پرسنل'!I495,'5-اطلاعات کلیه پرسنل'!N495/2000*'5-اطلاعات کلیه پرسنل'!I495),0)+IF('5-اطلاعات کلیه پرسنل'!J495=option!$C$15,IF('5-اطلاعات کلیه پرسنل'!L495="دارد",'5-اطلاعات کلیه پرسنل'!M495/12*'5-اطلاعات کلیه پرسنل'!K495,'5-اطلاعات کلیه پرسنل'!N495/2000*'5-اطلاعات کلیه پرسنل'!K495),0)</f>
        <v>0</v>
      </c>
      <c r="AG495" s="55">
        <f>IF('5-اطلاعات کلیه پرسنل'!H495=option!$C$11,IF('5-اطلاعات کلیه پرسنل'!L495="دارد",'5-اطلاعات کلیه پرسنل'!M495*'5-اطلاعات کلیه پرسنل'!I495/12*40,'5-اطلاعات کلیه پرسنل'!I495*'5-اطلاعات کلیه پرسنل'!N495/52),0)+IF('5-اطلاعات کلیه پرسنل'!J495=option!$C$11,IF('5-اطلاعات کلیه پرسنل'!L495="دارد",'5-اطلاعات کلیه پرسنل'!M495*'5-اطلاعات کلیه پرسنل'!K495/12*40,'5-اطلاعات کلیه پرسنل'!K495*'5-اطلاعات کلیه پرسنل'!N495/52),0)</f>
        <v>0</v>
      </c>
      <c r="AH495" s="33">
        <f>IF('5-اطلاعات کلیه پرسنل'!P495="دکتری",1,IF('5-اطلاعات کلیه پرسنل'!P495="فوق لیسانس",0.8,IF('5-اطلاعات کلیه پرسنل'!P495="لیسانس",0.6,IF('5-اطلاعات کلیه پرسنل'!P495="فوق دیپلم",0.3,IF('5-اطلاعات کلیه پرسنل'!P495="",0,0.1)))))</f>
        <v>0</v>
      </c>
      <c r="AI495" s="81">
        <f>IF('5-اطلاعات کلیه پرسنل'!L495="دارد",'5-اطلاعات کلیه پرسنل'!M495/12,'5-اطلاعات کلیه پرسنل'!N495/2000)</f>
        <v>0</v>
      </c>
      <c r="AJ495" s="80">
        <f t="shared" si="55"/>
        <v>0</v>
      </c>
    </row>
    <row r="496" spans="29:36" x14ac:dyDescent="0.45">
      <c r="AC496" s="34">
        <f>IF('6-اطلاعات کلیه محصولات - خدمات'!C496="دارد",'6-اطلاعات کلیه محصولات - خدمات'!Q496,0)</f>
        <v>0</v>
      </c>
      <c r="AD496" s="34">
        <f>1403-'5-اطلاعات کلیه پرسنل'!E496:E1493</f>
        <v>1403</v>
      </c>
      <c r="AF496" s="55">
        <f>IF('5-اطلاعات کلیه پرسنل'!H496=option!$C$15,IF('5-اطلاعات کلیه پرسنل'!L496="دارد",'5-اطلاعات کلیه پرسنل'!M496/12*'5-اطلاعات کلیه پرسنل'!I496,'5-اطلاعات کلیه پرسنل'!N496/2000*'5-اطلاعات کلیه پرسنل'!I496),0)+IF('5-اطلاعات کلیه پرسنل'!J496=option!$C$15,IF('5-اطلاعات کلیه پرسنل'!L496="دارد",'5-اطلاعات کلیه پرسنل'!M496/12*'5-اطلاعات کلیه پرسنل'!K496,'5-اطلاعات کلیه پرسنل'!N496/2000*'5-اطلاعات کلیه پرسنل'!K496),0)</f>
        <v>0</v>
      </c>
      <c r="AG496" s="55">
        <f>IF('5-اطلاعات کلیه پرسنل'!H496=option!$C$11,IF('5-اطلاعات کلیه پرسنل'!L496="دارد",'5-اطلاعات کلیه پرسنل'!M496*'5-اطلاعات کلیه پرسنل'!I496/12*40,'5-اطلاعات کلیه پرسنل'!I496*'5-اطلاعات کلیه پرسنل'!N496/52),0)+IF('5-اطلاعات کلیه پرسنل'!J496=option!$C$11,IF('5-اطلاعات کلیه پرسنل'!L496="دارد",'5-اطلاعات کلیه پرسنل'!M496*'5-اطلاعات کلیه پرسنل'!K496/12*40,'5-اطلاعات کلیه پرسنل'!K496*'5-اطلاعات کلیه پرسنل'!N496/52),0)</f>
        <v>0</v>
      </c>
      <c r="AH496" s="33">
        <f>IF('5-اطلاعات کلیه پرسنل'!P496="دکتری",1,IF('5-اطلاعات کلیه پرسنل'!P496="فوق لیسانس",0.8,IF('5-اطلاعات کلیه پرسنل'!P496="لیسانس",0.6,IF('5-اطلاعات کلیه پرسنل'!P496="فوق دیپلم",0.3,IF('5-اطلاعات کلیه پرسنل'!P496="",0,0.1)))))</f>
        <v>0</v>
      </c>
      <c r="AI496" s="81">
        <f>IF('5-اطلاعات کلیه پرسنل'!L496="دارد",'5-اطلاعات کلیه پرسنل'!M496/12,'5-اطلاعات کلیه پرسنل'!N496/2000)</f>
        <v>0</v>
      </c>
      <c r="AJ496" s="80">
        <f t="shared" si="55"/>
        <v>0</v>
      </c>
    </row>
    <row r="497" spans="29:36" x14ac:dyDescent="0.45">
      <c r="AC497" s="34">
        <f>IF('6-اطلاعات کلیه محصولات - خدمات'!C497="دارد",'6-اطلاعات کلیه محصولات - خدمات'!Q497,0)</f>
        <v>0</v>
      </c>
      <c r="AD497" s="34">
        <f>1403-'5-اطلاعات کلیه پرسنل'!E497:E1494</f>
        <v>1403</v>
      </c>
      <c r="AF497" s="55">
        <f>IF('5-اطلاعات کلیه پرسنل'!H497=option!$C$15,IF('5-اطلاعات کلیه پرسنل'!L497="دارد",'5-اطلاعات کلیه پرسنل'!M497/12*'5-اطلاعات کلیه پرسنل'!I497,'5-اطلاعات کلیه پرسنل'!N497/2000*'5-اطلاعات کلیه پرسنل'!I497),0)+IF('5-اطلاعات کلیه پرسنل'!J497=option!$C$15,IF('5-اطلاعات کلیه پرسنل'!L497="دارد",'5-اطلاعات کلیه پرسنل'!M497/12*'5-اطلاعات کلیه پرسنل'!K497,'5-اطلاعات کلیه پرسنل'!N497/2000*'5-اطلاعات کلیه پرسنل'!K497),0)</f>
        <v>0</v>
      </c>
      <c r="AG497" s="55">
        <f>IF('5-اطلاعات کلیه پرسنل'!H497=option!$C$11,IF('5-اطلاعات کلیه پرسنل'!L497="دارد",'5-اطلاعات کلیه پرسنل'!M497*'5-اطلاعات کلیه پرسنل'!I497/12*40,'5-اطلاعات کلیه پرسنل'!I497*'5-اطلاعات کلیه پرسنل'!N497/52),0)+IF('5-اطلاعات کلیه پرسنل'!J497=option!$C$11,IF('5-اطلاعات کلیه پرسنل'!L497="دارد",'5-اطلاعات کلیه پرسنل'!M497*'5-اطلاعات کلیه پرسنل'!K497/12*40,'5-اطلاعات کلیه پرسنل'!K497*'5-اطلاعات کلیه پرسنل'!N497/52),0)</f>
        <v>0</v>
      </c>
      <c r="AH497" s="33">
        <f>IF('5-اطلاعات کلیه پرسنل'!P497="دکتری",1,IF('5-اطلاعات کلیه پرسنل'!P497="فوق لیسانس",0.8,IF('5-اطلاعات کلیه پرسنل'!P497="لیسانس",0.6,IF('5-اطلاعات کلیه پرسنل'!P497="فوق دیپلم",0.3,IF('5-اطلاعات کلیه پرسنل'!P497="",0,0.1)))))</f>
        <v>0</v>
      </c>
      <c r="AI497" s="81">
        <f>IF('5-اطلاعات کلیه پرسنل'!L497="دارد",'5-اطلاعات کلیه پرسنل'!M497/12,'5-اطلاعات کلیه پرسنل'!N497/2000)</f>
        <v>0</v>
      </c>
      <c r="AJ497" s="80">
        <f t="shared" si="55"/>
        <v>0</v>
      </c>
    </row>
    <row r="498" spans="29:36" x14ac:dyDescent="0.45">
      <c r="AC498" s="34">
        <f>IF('6-اطلاعات کلیه محصولات - خدمات'!C498="دارد",'6-اطلاعات کلیه محصولات - خدمات'!Q498,0)</f>
        <v>0</v>
      </c>
      <c r="AD498" s="34">
        <f>1403-'5-اطلاعات کلیه پرسنل'!E498:E1495</f>
        <v>1403</v>
      </c>
      <c r="AF498" s="55">
        <f>IF('5-اطلاعات کلیه پرسنل'!H498=option!$C$15,IF('5-اطلاعات کلیه پرسنل'!L498="دارد",'5-اطلاعات کلیه پرسنل'!M498/12*'5-اطلاعات کلیه پرسنل'!I498,'5-اطلاعات کلیه پرسنل'!N498/2000*'5-اطلاعات کلیه پرسنل'!I498),0)+IF('5-اطلاعات کلیه پرسنل'!J498=option!$C$15,IF('5-اطلاعات کلیه پرسنل'!L498="دارد",'5-اطلاعات کلیه پرسنل'!M498/12*'5-اطلاعات کلیه پرسنل'!K498,'5-اطلاعات کلیه پرسنل'!N498/2000*'5-اطلاعات کلیه پرسنل'!K498),0)</f>
        <v>0</v>
      </c>
      <c r="AG498" s="55">
        <f>IF('5-اطلاعات کلیه پرسنل'!H498=option!$C$11,IF('5-اطلاعات کلیه پرسنل'!L498="دارد",'5-اطلاعات کلیه پرسنل'!M498*'5-اطلاعات کلیه پرسنل'!I498/12*40,'5-اطلاعات کلیه پرسنل'!I498*'5-اطلاعات کلیه پرسنل'!N498/52),0)+IF('5-اطلاعات کلیه پرسنل'!J498=option!$C$11,IF('5-اطلاعات کلیه پرسنل'!L498="دارد",'5-اطلاعات کلیه پرسنل'!M498*'5-اطلاعات کلیه پرسنل'!K498/12*40,'5-اطلاعات کلیه پرسنل'!K498*'5-اطلاعات کلیه پرسنل'!N498/52),0)</f>
        <v>0</v>
      </c>
      <c r="AH498" s="33">
        <f>IF('5-اطلاعات کلیه پرسنل'!P498="دکتری",1,IF('5-اطلاعات کلیه پرسنل'!P498="فوق لیسانس",0.8,IF('5-اطلاعات کلیه پرسنل'!P498="لیسانس",0.6,IF('5-اطلاعات کلیه پرسنل'!P498="فوق دیپلم",0.3,IF('5-اطلاعات کلیه پرسنل'!P498="",0,0.1)))))</f>
        <v>0</v>
      </c>
      <c r="AI498" s="81">
        <f>IF('5-اطلاعات کلیه پرسنل'!L498="دارد",'5-اطلاعات کلیه پرسنل'!M498/12,'5-اطلاعات کلیه پرسنل'!N498/2000)</f>
        <v>0</v>
      </c>
      <c r="AJ498" s="80">
        <f t="shared" si="55"/>
        <v>0</v>
      </c>
    </row>
    <row r="499" spans="29:36" x14ac:dyDescent="0.45">
      <c r="AC499" s="34">
        <f>IF('6-اطلاعات کلیه محصولات - خدمات'!C499="دارد",'6-اطلاعات کلیه محصولات - خدمات'!Q499,0)</f>
        <v>0</v>
      </c>
      <c r="AD499" s="34">
        <f>1403-'5-اطلاعات کلیه پرسنل'!E499:E1496</f>
        <v>1403</v>
      </c>
      <c r="AF499" s="55">
        <f>IF('5-اطلاعات کلیه پرسنل'!H499=option!$C$15,IF('5-اطلاعات کلیه پرسنل'!L499="دارد",'5-اطلاعات کلیه پرسنل'!M499/12*'5-اطلاعات کلیه پرسنل'!I499,'5-اطلاعات کلیه پرسنل'!N499/2000*'5-اطلاعات کلیه پرسنل'!I499),0)+IF('5-اطلاعات کلیه پرسنل'!J499=option!$C$15,IF('5-اطلاعات کلیه پرسنل'!L499="دارد",'5-اطلاعات کلیه پرسنل'!M499/12*'5-اطلاعات کلیه پرسنل'!K499,'5-اطلاعات کلیه پرسنل'!N499/2000*'5-اطلاعات کلیه پرسنل'!K499),0)</f>
        <v>0</v>
      </c>
      <c r="AG499" s="55">
        <f>IF('5-اطلاعات کلیه پرسنل'!H499=option!$C$11,IF('5-اطلاعات کلیه پرسنل'!L499="دارد",'5-اطلاعات کلیه پرسنل'!M499*'5-اطلاعات کلیه پرسنل'!I499/12*40,'5-اطلاعات کلیه پرسنل'!I499*'5-اطلاعات کلیه پرسنل'!N499/52),0)+IF('5-اطلاعات کلیه پرسنل'!J499=option!$C$11,IF('5-اطلاعات کلیه پرسنل'!L499="دارد",'5-اطلاعات کلیه پرسنل'!M499*'5-اطلاعات کلیه پرسنل'!K499/12*40,'5-اطلاعات کلیه پرسنل'!K499*'5-اطلاعات کلیه پرسنل'!N499/52),0)</f>
        <v>0</v>
      </c>
      <c r="AH499" s="33">
        <f>IF('5-اطلاعات کلیه پرسنل'!P499="دکتری",1,IF('5-اطلاعات کلیه پرسنل'!P499="فوق لیسانس",0.8,IF('5-اطلاعات کلیه پرسنل'!P499="لیسانس",0.6,IF('5-اطلاعات کلیه پرسنل'!P499="فوق دیپلم",0.3,IF('5-اطلاعات کلیه پرسنل'!P499="",0,0.1)))))</f>
        <v>0</v>
      </c>
      <c r="AI499" s="81">
        <f>IF('5-اطلاعات کلیه پرسنل'!L499="دارد",'5-اطلاعات کلیه پرسنل'!M499/12,'5-اطلاعات کلیه پرسنل'!N499/2000)</f>
        <v>0</v>
      </c>
      <c r="AJ499" s="80">
        <f t="shared" si="55"/>
        <v>0</v>
      </c>
    </row>
    <row r="500" spans="29:36" x14ac:dyDescent="0.45">
      <c r="AC500" s="34">
        <f>IF('6-اطلاعات کلیه محصولات - خدمات'!C500="دارد",'6-اطلاعات کلیه محصولات - خدمات'!Q500,0)</f>
        <v>0</v>
      </c>
      <c r="AD500" s="34">
        <f>1403-'5-اطلاعات کلیه پرسنل'!E500:E1497</f>
        <v>1403</v>
      </c>
      <c r="AF500" s="55">
        <f>IF('5-اطلاعات کلیه پرسنل'!H500=option!$C$15,IF('5-اطلاعات کلیه پرسنل'!L500="دارد",'5-اطلاعات کلیه پرسنل'!M500/12*'5-اطلاعات کلیه پرسنل'!I500,'5-اطلاعات کلیه پرسنل'!N500/2000*'5-اطلاعات کلیه پرسنل'!I500),0)+IF('5-اطلاعات کلیه پرسنل'!J500=option!$C$15,IF('5-اطلاعات کلیه پرسنل'!L500="دارد",'5-اطلاعات کلیه پرسنل'!M500/12*'5-اطلاعات کلیه پرسنل'!K500,'5-اطلاعات کلیه پرسنل'!N500/2000*'5-اطلاعات کلیه پرسنل'!K500),0)</f>
        <v>0</v>
      </c>
      <c r="AG500" s="55">
        <f>IF('5-اطلاعات کلیه پرسنل'!H500=option!$C$11,IF('5-اطلاعات کلیه پرسنل'!L500="دارد",'5-اطلاعات کلیه پرسنل'!M500*'5-اطلاعات کلیه پرسنل'!I500/12*40,'5-اطلاعات کلیه پرسنل'!I500*'5-اطلاعات کلیه پرسنل'!N500/52),0)+IF('5-اطلاعات کلیه پرسنل'!J500=option!$C$11,IF('5-اطلاعات کلیه پرسنل'!L500="دارد",'5-اطلاعات کلیه پرسنل'!M500*'5-اطلاعات کلیه پرسنل'!K500/12*40,'5-اطلاعات کلیه پرسنل'!K500*'5-اطلاعات کلیه پرسنل'!N500/52),0)</f>
        <v>0</v>
      </c>
      <c r="AH500" s="33">
        <f>IF('5-اطلاعات کلیه پرسنل'!P500="دکتری",1,IF('5-اطلاعات کلیه پرسنل'!P500="فوق لیسانس",0.8,IF('5-اطلاعات کلیه پرسنل'!P500="لیسانس",0.6,IF('5-اطلاعات کلیه پرسنل'!P500="فوق دیپلم",0.3,IF('5-اطلاعات کلیه پرسنل'!P500="",0,0.1)))))</f>
        <v>0</v>
      </c>
      <c r="AI500" s="81">
        <f>IF('5-اطلاعات کلیه پرسنل'!L500="دارد",'5-اطلاعات کلیه پرسنل'!M500/12,'5-اطلاعات کلیه پرسنل'!N500/2000)</f>
        <v>0</v>
      </c>
      <c r="AJ500" s="80">
        <f t="shared" si="55"/>
        <v>0</v>
      </c>
    </row>
    <row r="501" spans="29:36" x14ac:dyDescent="0.45">
      <c r="AC501" s="34">
        <f>IF('6-اطلاعات کلیه محصولات - خدمات'!C501="دارد",'6-اطلاعات کلیه محصولات - خدمات'!Q501,0)</f>
        <v>0</v>
      </c>
      <c r="AD501" s="34">
        <f>1403-'5-اطلاعات کلیه پرسنل'!E501:E1498</f>
        <v>1403</v>
      </c>
      <c r="AF501" s="55">
        <f>IF('5-اطلاعات کلیه پرسنل'!H501=option!$C$15,IF('5-اطلاعات کلیه پرسنل'!L501="دارد",'5-اطلاعات کلیه پرسنل'!M501/12*'5-اطلاعات کلیه پرسنل'!I501,'5-اطلاعات کلیه پرسنل'!N501/2000*'5-اطلاعات کلیه پرسنل'!I501),0)+IF('5-اطلاعات کلیه پرسنل'!J501=option!$C$15,IF('5-اطلاعات کلیه پرسنل'!L501="دارد",'5-اطلاعات کلیه پرسنل'!M501/12*'5-اطلاعات کلیه پرسنل'!K501,'5-اطلاعات کلیه پرسنل'!N501/2000*'5-اطلاعات کلیه پرسنل'!K501),0)</f>
        <v>0</v>
      </c>
      <c r="AG501" s="55">
        <f>IF('5-اطلاعات کلیه پرسنل'!H501=option!$C$11,IF('5-اطلاعات کلیه پرسنل'!L501="دارد",'5-اطلاعات کلیه پرسنل'!M501*'5-اطلاعات کلیه پرسنل'!I501/12*40,'5-اطلاعات کلیه پرسنل'!I501*'5-اطلاعات کلیه پرسنل'!N501/52),0)+IF('5-اطلاعات کلیه پرسنل'!J501=option!$C$11,IF('5-اطلاعات کلیه پرسنل'!L501="دارد",'5-اطلاعات کلیه پرسنل'!M501*'5-اطلاعات کلیه پرسنل'!K501/12*40,'5-اطلاعات کلیه پرسنل'!K501*'5-اطلاعات کلیه پرسنل'!N501/52),0)</f>
        <v>0</v>
      </c>
      <c r="AH501" s="33">
        <f>IF('5-اطلاعات کلیه پرسنل'!P501="دکتری",1,IF('5-اطلاعات کلیه پرسنل'!P501="فوق لیسانس",0.8,IF('5-اطلاعات کلیه پرسنل'!P501="لیسانس",0.6,IF('5-اطلاعات کلیه پرسنل'!P501="فوق دیپلم",0.3,IF('5-اطلاعات کلیه پرسنل'!P501="",0,0.1)))))</f>
        <v>0</v>
      </c>
      <c r="AI501" s="81">
        <f>IF('5-اطلاعات کلیه پرسنل'!L501="دارد",'5-اطلاعات کلیه پرسنل'!M501/12,'5-اطلاعات کلیه پرسنل'!N501/2000)</f>
        <v>0</v>
      </c>
      <c r="AJ501" s="80">
        <f t="shared" si="55"/>
        <v>0</v>
      </c>
    </row>
    <row r="502" spans="29:36" x14ac:dyDescent="0.45">
      <c r="AC502" s="34">
        <f>IF('6-اطلاعات کلیه محصولات - خدمات'!C502="دارد",'6-اطلاعات کلیه محصولات - خدمات'!Q502,0)</f>
        <v>0</v>
      </c>
      <c r="AD502" s="34">
        <f>1403-'5-اطلاعات کلیه پرسنل'!E502:E1499</f>
        <v>1403</v>
      </c>
      <c r="AF502" s="55">
        <f>IF('5-اطلاعات کلیه پرسنل'!H502=option!$C$15,IF('5-اطلاعات کلیه پرسنل'!L502="دارد",'5-اطلاعات کلیه پرسنل'!M502/12*'5-اطلاعات کلیه پرسنل'!I502,'5-اطلاعات کلیه پرسنل'!N502/2000*'5-اطلاعات کلیه پرسنل'!I502),0)+IF('5-اطلاعات کلیه پرسنل'!J502=option!$C$15,IF('5-اطلاعات کلیه پرسنل'!L502="دارد",'5-اطلاعات کلیه پرسنل'!M502/12*'5-اطلاعات کلیه پرسنل'!K502,'5-اطلاعات کلیه پرسنل'!N502/2000*'5-اطلاعات کلیه پرسنل'!K502),0)</f>
        <v>0</v>
      </c>
      <c r="AG502" s="55">
        <f>IF('5-اطلاعات کلیه پرسنل'!H502=option!$C$11,IF('5-اطلاعات کلیه پرسنل'!L502="دارد",'5-اطلاعات کلیه پرسنل'!M502*'5-اطلاعات کلیه پرسنل'!I502/12*40,'5-اطلاعات کلیه پرسنل'!I502*'5-اطلاعات کلیه پرسنل'!N502/52),0)+IF('5-اطلاعات کلیه پرسنل'!J502=option!$C$11,IF('5-اطلاعات کلیه پرسنل'!L502="دارد",'5-اطلاعات کلیه پرسنل'!M502*'5-اطلاعات کلیه پرسنل'!K502/12*40,'5-اطلاعات کلیه پرسنل'!K502*'5-اطلاعات کلیه پرسنل'!N502/52),0)</f>
        <v>0</v>
      </c>
      <c r="AH502" s="33">
        <f>IF('5-اطلاعات کلیه پرسنل'!P502="دکتری",1,IF('5-اطلاعات کلیه پرسنل'!P502="فوق لیسانس",0.8,IF('5-اطلاعات کلیه پرسنل'!P502="لیسانس",0.6,IF('5-اطلاعات کلیه پرسنل'!P502="فوق دیپلم",0.3,IF('5-اطلاعات کلیه پرسنل'!P502="",0,0.1)))))</f>
        <v>0</v>
      </c>
      <c r="AI502" s="81">
        <f>IF('5-اطلاعات کلیه پرسنل'!L502="دارد",'5-اطلاعات کلیه پرسنل'!M502/12,'5-اطلاعات کلیه پرسنل'!N502/2000)</f>
        <v>0</v>
      </c>
      <c r="AJ502" s="80">
        <f t="shared" si="55"/>
        <v>0</v>
      </c>
    </row>
    <row r="503" spans="29:36" x14ac:dyDescent="0.45">
      <c r="AC503" s="34">
        <f>IF('6-اطلاعات کلیه محصولات - خدمات'!C503="دارد",'6-اطلاعات کلیه محصولات - خدمات'!Q503,0)</f>
        <v>0</v>
      </c>
      <c r="AD503" s="34">
        <f>1403-'5-اطلاعات کلیه پرسنل'!E503:E1500</f>
        <v>1403</v>
      </c>
      <c r="AF503" s="55">
        <f>IF('5-اطلاعات کلیه پرسنل'!H503=option!$C$15,IF('5-اطلاعات کلیه پرسنل'!L503="دارد",'5-اطلاعات کلیه پرسنل'!M503/12*'5-اطلاعات کلیه پرسنل'!I503,'5-اطلاعات کلیه پرسنل'!N503/2000*'5-اطلاعات کلیه پرسنل'!I503),0)+IF('5-اطلاعات کلیه پرسنل'!J503=option!$C$15,IF('5-اطلاعات کلیه پرسنل'!L503="دارد",'5-اطلاعات کلیه پرسنل'!M503/12*'5-اطلاعات کلیه پرسنل'!K503,'5-اطلاعات کلیه پرسنل'!N503/2000*'5-اطلاعات کلیه پرسنل'!K503),0)</f>
        <v>0</v>
      </c>
      <c r="AG503" s="55">
        <f>IF('5-اطلاعات کلیه پرسنل'!H503=option!$C$11,IF('5-اطلاعات کلیه پرسنل'!L503="دارد",'5-اطلاعات کلیه پرسنل'!M503*'5-اطلاعات کلیه پرسنل'!I503/12*40,'5-اطلاعات کلیه پرسنل'!I503*'5-اطلاعات کلیه پرسنل'!N503/52),0)+IF('5-اطلاعات کلیه پرسنل'!J503=option!$C$11,IF('5-اطلاعات کلیه پرسنل'!L503="دارد",'5-اطلاعات کلیه پرسنل'!M503*'5-اطلاعات کلیه پرسنل'!K503/12*40,'5-اطلاعات کلیه پرسنل'!K503*'5-اطلاعات کلیه پرسنل'!N503/52),0)</f>
        <v>0</v>
      </c>
      <c r="AH503" s="33">
        <f>IF('5-اطلاعات کلیه پرسنل'!P503="دکتری",1,IF('5-اطلاعات کلیه پرسنل'!P503="فوق لیسانس",0.8,IF('5-اطلاعات کلیه پرسنل'!P503="لیسانس",0.6,IF('5-اطلاعات کلیه پرسنل'!P503="فوق دیپلم",0.3,IF('5-اطلاعات کلیه پرسنل'!P503="",0,0.1)))))</f>
        <v>0</v>
      </c>
      <c r="AI503" s="81">
        <f>IF('5-اطلاعات کلیه پرسنل'!L503="دارد",'5-اطلاعات کلیه پرسنل'!M503/12,'5-اطلاعات کلیه پرسنل'!N503/2000)</f>
        <v>0</v>
      </c>
      <c r="AJ503" s="80">
        <f t="shared" si="55"/>
        <v>0</v>
      </c>
    </row>
    <row r="504" spans="29:36" x14ac:dyDescent="0.45">
      <c r="AC504" s="34">
        <f>IF('6-اطلاعات کلیه محصولات - خدمات'!C504="دارد",'6-اطلاعات کلیه محصولات - خدمات'!Q504,0)</f>
        <v>0</v>
      </c>
      <c r="AD504" s="34">
        <f>1403-'5-اطلاعات کلیه پرسنل'!E504:E1501</f>
        <v>1403</v>
      </c>
      <c r="AF504" s="55">
        <f>IF('5-اطلاعات کلیه پرسنل'!H504=option!$C$15,IF('5-اطلاعات کلیه پرسنل'!L504="دارد",'5-اطلاعات کلیه پرسنل'!M504/12*'5-اطلاعات کلیه پرسنل'!I504,'5-اطلاعات کلیه پرسنل'!N504/2000*'5-اطلاعات کلیه پرسنل'!I504),0)+IF('5-اطلاعات کلیه پرسنل'!J504=option!$C$15,IF('5-اطلاعات کلیه پرسنل'!L504="دارد",'5-اطلاعات کلیه پرسنل'!M504/12*'5-اطلاعات کلیه پرسنل'!K504,'5-اطلاعات کلیه پرسنل'!N504/2000*'5-اطلاعات کلیه پرسنل'!K504),0)</f>
        <v>0</v>
      </c>
      <c r="AG504" s="55">
        <f>IF('5-اطلاعات کلیه پرسنل'!H504=option!$C$11,IF('5-اطلاعات کلیه پرسنل'!L504="دارد",'5-اطلاعات کلیه پرسنل'!M504*'5-اطلاعات کلیه پرسنل'!I504/12*40,'5-اطلاعات کلیه پرسنل'!I504*'5-اطلاعات کلیه پرسنل'!N504/52),0)+IF('5-اطلاعات کلیه پرسنل'!J504=option!$C$11,IF('5-اطلاعات کلیه پرسنل'!L504="دارد",'5-اطلاعات کلیه پرسنل'!M504*'5-اطلاعات کلیه پرسنل'!K504/12*40,'5-اطلاعات کلیه پرسنل'!K504*'5-اطلاعات کلیه پرسنل'!N504/52),0)</f>
        <v>0</v>
      </c>
      <c r="AH504" s="33">
        <f>IF('5-اطلاعات کلیه پرسنل'!P504="دکتری",1,IF('5-اطلاعات کلیه پرسنل'!P504="فوق لیسانس",0.8,IF('5-اطلاعات کلیه پرسنل'!P504="لیسانس",0.6,IF('5-اطلاعات کلیه پرسنل'!P504="فوق دیپلم",0.3,IF('5-اطلاعات کلیه پرسنل'!P504="",0,0.1)))))</f>
        <v>0</v>
      </c>
      <c r="AI504" s="81">
        <f>IF('5-اطلاعات کلیه پرسنل'!L504="دارد",'5-اطلاعات کلیه پرسنل'!M504/12,'5-اطلاعات کلیه پرسنل'!N504/2000)</f>
        <v>0</v>
      </c>
      <c r="AJ504" s="80">
        <f t="shared" si="55"/>
        <v>0</v>
      </c>
    </row>
    <row r="505" spans="29:36" x14ac:dyDescent="0.45">
      <c r="AC505" s="34">
        <f>IF('6-اطلاعات کلیه محصولات - خدمات'!C505="دارد",'6-اطلاعات کلیه محصولات - خدمات'!Q505,0)</f>
        <v>0</v>
      </c>
      <c r="AD505" s="34">
        <f>1403-'5-اطلاعات کلیه پرسنل'!E505:E1502</f>
        <v>1403</v>
      </c>
      <c r="AF505" s="55">
        <f>IF('5-اطلاعات کلیه پرسنل'!H505=option!$C$15,IF('5-اطلاعات کلیه پرسنل'!L505="دارد",'5-اطلاعات کلیه پرسنل'!M505/12*'5-اطلاعات کلیه پرسنل'!I505,'5-اطلاعات کلیه پرسنل'!N505/2000*'5-اطلاعات کلیه پرسنل'!I505),0)+IF('5-اطلاعات کلیه پرسنل'!J505=option!$C$15,IF('5-اطلاعات کلیه پرسنل'!L505="دارد",'5-اطلاعات کلیه پرسنل'!M505/12*'5-اطلاعات کلیه پرسنل'!K505,'5-اطلاعات کلیه پرسنل'!N505/2000*'5-اطلاعات کلیه پرسنل'!K505),0)</f>
        <v>0</v>
      </c>
      <c r="AG505" s="55">
        <f>IF('5-اطلاعات کلیه پرسنل'!H505=option!$C$11,IF('5-اطلاعات کلیه پرسنل'!L505="دارد",'5-اطلاعات کلیه پرسنل'!M505*'5-اطلاعات کلیه پرسنل'!I505/12*40,'5-اطلاعات کلیه پرسنل'!I505*'5-اطلاعات کلیه پرسنل'!N505/52),0)+IF('5-اطلاعات کلیه پرسنل'!J505=option!$C$11,IF('5-اطلاعات کلیه پرسنل'!L505="دارد",'5-اطلاعات کلیه پرسنل'!M505*'5-اطلاعات کلیه پرسنل'!K505/12*40,'5-اطلاعات کلیه پرسنل'!K505*'5-اطلاعات کلیه پرسنل'!N505/52),0)</f>
        <v>0</v>
      </c>
      <c r="AH505" s="33">
        <f>IF('5-اطلاعات کلیه پرسنل'!P505="دکتری",1,IF('5-اطلاعات کلیه پرسنل'!P505="فوق لیسانس",0.8,IF('5-اطلاعات کلیه پرسنل'!P505="لیسانس",0.6,IF('5-اطلاعات کلیه پرسنل'!P505="فوق دیپلم",0.3,IF('5-اطلاعات کلیه پرسنل'!P505="",0,0.1)))))</f>
        <v>0</v>
      </c>
      <c r="AI505" s="81">
        <f>IF('5-اطلاعات کلیه پرسنل'!L505="دارد",'5-اطلاعات کلیه پرسنل'!M505/12,'5-اطلاعات کلیه پرسنل'!N505/2000)</f>
        <v>0</v>
      </c>
      <c r="AJ505" s="80">
        <f t="shared" si="55"/>
        <v>0</v>
      </c>
    </row>
    <row r="506" spans="29:36" x14ac:dyDescent="0.45">
      <c r="AC506" s="34">
        <f>IF('6-اطلاعات کلیه محصولات - خدمات'!C506="دارد",'6-اطلاعات کلیه محصولات - خدمات'!Q506,0)</f>
        <v>0</v>
      </c>
      <c r="AD506" s="34">
        <f>1403-'5-اطلاعات کلیه پرسنل'!E506:E1503</f>
        <v>1403</v>
      </c>
      <c r="AF506" s="55">
        <f>IF('5-اطلاعات کلیه پرسنل'!H506=option!$C$15,IF('5-اطلاعات کلیه پرسنل'!L506="دارد",'5-اطلاعات کلیه پرسنل'!M506/12*'5-اطلاعات کلیه پرسنل'!I506,'5-اطلاعات کلیه پرسنل'!N506/2000*'5-اطلاعات کلیه پرسنل'!I506),0)+IF('5-اطلاعات کلیه پرسنل'!J506=option!$C$15,IF('5-اطلاعات کلیه پرسنل'!L506="دارد",'5-اطلاعات کلیه پرسنل'!M506/12*'5-اطلاعات کلیه پرسنل'!K506,'5-اطلاعات کلیه پرسنل'!N506/2000*'5-اطلاعات کلیه پرسنل'!K506),0)</f>
        <v>0</v>
      </c>
      <c r="AG506" s="55">
        <f>IF('5-اطلاعات کلیه پرسنل'!H506=option!$C$11,IF('5-اطلاعات کلیه پرسنل'!L506="دارد",'5-اطلاعات کلیه پرسنل'!M506*'5-اطلاعات کلیه پرسنل'!I506/12*40,'5-اطلاعات کلیه پرسنل'!I506*'5-اطلاعات کلیه پرسنل'!N506/52),0)+IF('5-اطلاعات کلیه پرسنل'!J506=option!$C$11,IF('5-اطلاعات کلیه پرسنل'!L506="دارد",'5-اطلاعات کلیه پرسنل'!M506*'5-اطلاعات کلیه پرسنل'!K506/12*40,'5-اطلاعات کلیه پرسنل'!K506*'5-اطلاعات کلیه پرسنل'!N506/52),0)</f>
        <v>0</v>
      </c>
      <c r="AH506" s="33">
        <f>IF('5-اطلاعات کلیه پرسنل'!P506="دکتری",1,IF('5-اطلاعات کلیه پرسنل'!P506="فوق لیسانس",0.8,IF('5-اطلاعات کلیه پرسنل'!P506="لیسانس",0.6,IF('5-اطلاعات کلیه پرسنل'!P506="فوق دیپلم",0.3,IF('5-اطلاعات کلیه پرسنل'!P506="",0,0.1)))))</f>
        <v>0</v>
      </c>
      <c r="AI506" s="81">
        <f>IF('5-اطلاعات کلیه پرسنل'!L506="دارد",'5-اطلاعات کلیه پرسنل'!M506/12,'5-اطلاعات کلیه پرسنل'!N506/2000)</f>
        <v>0</v>
      </c>
      <c r="AJ506" s="80">
        <f t="shared" si="55"/>
        <v>0</v>
      </c>
    </row>
    <row r="507" spans="29:36" x14ac:dyDescent="0.45">
      <c r="AC507" s="34">
        <f>IF('6-اطلاعات کلیه محصولات - خدمات'!C507="دارد",'6-اطلاعات کلیه محصولات - خدمات'!Q507,0)</f>
        <v>0</v>
      </c>
      <c r="AD507" s="34">
        <f>1403-'5-اطلاعات کلیه پرسنل'!E507:E1504</f>
        <v>1403</v>
      </c>
      <c r="AF507" s="55">
        <f>IF('5-اطلاعات کلیه پرسنل'!H507=option!$C$15,IF('5-اطلاعات کلیه پرسنل'!L507="دارد",'5-اطلاعات کلیه پرسنل'!M507/12*'5-اطلاعات کلیه پرسنل'!I507,'5-اطلاعات کلیه پرسنل'!N507/2000*'5-اطلاعات کلیه پرسنل'!I507),0)+IF('5-اطلاعات کلیه پرسنل'!J507=option!$C$15,IF('5-اطلاعات کلیه پرسنل'!L507="دارد",'5-اطلاعات کلیه پرسنل'!M507/12*'5-اطلاعات کلیه پرسنل'!K507,'5-اطلاعات کلیه پرسنل'!N507/2000*'5-اطلاعات کلیه پرسنل'!K507),0)</f>
        <v>0</v>
      </c>
      <c r="AG507" s="55">
        <f>IF('5-اطلاعات کلیه پرسنل'!H507=option!$C$11,IF('5-اطلاعات کلیه پرسنل'!L507="دارد",'5-اطلاعات کلیه پرسنل'!M507*'5-اطلاعات کلیه پرسنل'!I507/12*40,'5-اطلاعات کلیه پرسنل'!I507*'5-اطلاعات کلیه پرسنل'!N507/52),0)+IF('5-اطلاعات کلیه پرسنل'!J507=option!$C$11,IF('5-اطلاعات کلیه پرسنل'!L507="دارد",'5-اطلاعات کلیه پرسنل'!M507*'5-اطلاعات کلیه پرسنل'!K507/12*40,'5-اطلاعات کلیه پرسنل'!K507*'5-اطلاعات کلیه پرسنل'!N507/52),0)</f>
        <v>0</v>
      </c>
      <c r="AH507" s="33">
        <f>IF('5-اطلاعات کلیه پرسنل'!P507="دکتری",1,IF('5-اطلاعات کلیه پرسنل'!P507="فوق لیسانس",0.8,IF('5-اطلاعات کلیه پرسنل'!P507="لیسانس",0.6,IF('5-اطلاعات کلیه پرسنل'!P507="فوق دیپلم",0.3,IF('5-اطلاعات کلیه پرسنل'!P507="",0,0.1)))))</f>
        <v>0</v>
      </c>
      <c r="AI507" s="81">
        <f>IF('5-اطلاعات کلیه پرسنل'!L507="دارد",'5-اطلاعات کلیه پرسنل'!M507/12,'5-اطلاعات کلیه پرسنل'!N507/2000)</f>
        <v>0</v>
      </c>
      <c r="AJ507" s="80">
        <f t="shared" si="55"/>
        <v>0</v>
      </c>
    </row>
    <row r="508" spans="29:36" x14ac:dyDescent="0.45">
      <c r="AC508" s="34">
        <f>IF('6-اطلاعات کلیه محصولات - خدمات'!C508="دارد",'6-اطلاعات کلیه محصولات - خدمات'!Q508,0)</f>
        <v>0</v>
      </c>
      <c r="AD508" s="34">
        <f>1403-'5-اطلاعات کلیه پرسنل'!E508:E1505</f>
        <v>1403</v>
      </c>
      <c r="AF508" s="55">
        <f>IF('5-اطلاعات کلیه پرسنل'!H508=option!$C$15,IF('5-اطلاعات کلیه پرسنل'!L508="دارد",'5-اطلاعات کلیه پرسنل'!M508/12*'5-اطلاعات کلیه پرسنل'!I508,'5-اطلاعات کلیه پرسنل'!N508/2000*'5-اطلاعات کلیه پرسنل'!I508),0)+IF('5-اطلاعات کلیه پرسنل'!J508=option!$C$15,IF('5-اطلاعات کلیه پرسنل'!L508="دارد",'5-اطلاعات کلیه پرسنل'!M508/12*'5-اطلاعات کلیه پرسنل'!K508,'5-اطلاعات کلیه پرسنل'!N508/2000*'5-اطلاعات کلیه پرسنل'!K508),0)</f>
        <v>0</v>
      </c>
      <c r="AG508" s="55">
        <f>IF('5-اطلاعات کلیه پرسنل'!H508=option!$C$11,IF('5-اطلاعات کلیه پرسنل'!L508="دارد",'5-اطلاعات کلیه پرسنل'!M508*'5-اطلاعات کلیه پرسنل'!I508/12*40,'5-اطلاعات کلیه پرسنل'!I508*'5-اطلاعات کلیه پرسنل'!N508/52),0)+IF('5-اطلاعات کلیه پرسنل'!J508=option!$C$11,IF('5-اطلاعات کلیه پرسنل'!L508="دارد",'5-اطلاعات کلیه پرسنل'!M508*'5-اطلاعات کلیه پرسنل'!K508/12*40,'5-اطلاعات کلیه پرسنل'!K508*'5-اطلاعات کلیه پرسنل'!N508/52),0)</f>
        <v>0</v>
      </c>
      <c r="AH508" s="33">
        <f>IF('5-اطلاعات کلیه پرسنل'!P508="دکتری",1,IF('5-اطلاعات کلیه پرسنل'!P508="فوق لیسانس",0.8,IF('5-اطلاعات کلیه پرسنل'!P508="لیسانس",0.6,IF('5-اطلاعات کلیه پرسنل'!P508="فوق دیپلم",0.3,IF('5-اطلاعات کلیه پرسنل'!P508="",0,0.1)))))</f>
        <v>0</v>
      </c>
      <c r="AI508" s="81">
        <f>IF('5-اطلاعات کلیه پرسنل'!L508="دارد",'5-اطلاعات کلیه پرسنل'!M508/12,'5-اطلاعات کلیه پرسنل'!N508/2000)</f>
        <v>0</v>
      </c>
      <c r="AJ508" s="80">
        <f t="shared" si="55"/>
        <v>0</v>
      </c>
    </row>
    <row r="509" spans="29:36" x14ac:dyDescent="0.45">
      <c r="AC509" s="34">
        <f>IF('6-اطلاعات کلیه محصولات - خدمات'!C509="دارد",'6-اطلاعات کلیه محصولات - خدمات'!Q509,0)</f>
        <v>0</v>
      </c>
      <c r="AD509" s="34">
        <f>1403-'5-اطلاعات کلیه پرسنل'!E509:E1506</f>
        <v>1403</v>
      </c>
      <c r="AF509" s="55">
        <f>IF('5-اطلاعات کلیه پرسنل'!H509=option!$C$15,IF('5-اطلاعات کلیه پرسنل'!L509="دارد",'5-اطلاعات کلیه پرسنل'!M509/12*'5-اطلاعات کلیه پرسنل'!I509,'5-اطلاعات کلیه پرسنل'!N509/2000*'5-اطلاعات کلیه پرسنل'!I509),0)+IF('5-اطلاعات کلیه پرسنل'!J509=option!$C$15,IF('5-اطلاعات کلیه پرسنل'!L509="دارد",'5-اطلاعات کلیه پرسنل'!M509/12*'5-اطلاعات کلیه پرسنل'!K509,'5-اطلاعات کلیه پرسنل'!N509/2000*'5-اطلاعات کلیه پرسنل'!K509),0)</f>
        <v>0</v>
      </c>
      <c r="AG509" s="55">
        <f>IF('5-اطلاعات کلیه پرسنل'!H509=option!$C$11,IF('5-اطلاعات کلیه پرسنل'!L509="دارد",'5-اطلاعات کلیه پرسنل'!M509*'5-اطلاعات کلیه پرسنل'!I509/12*40,'5-اطلاعات کلیه پرسنل'!I509*'5-اطلاعات کلیه پرسنل'!N509/52),0)+IF('5-اطلاعات کلیه پرسنل'!J509=option!$C$11,IF('5-اطلاعات کلیه پرسنل'!L509="دارد",'5-اطلاعات کلیه پرسنل'!M509*'5-اطلاعات کلیه پرسنل'!K509/12*40,'5-اطلاعات کلیه پرسنل'!K509*'5-اطلاعات کلیه پرسنل'!N509/52),0)</f>
        <v>0</v>
      </c>
      <c r="AH509" s="33">
        <f>IF('5-اطلاعات کلیه پرسنل'!P509="دکتری",1,IF('5-اطلاعات کلیه پرسنل'!P509="فوق لیسانس",0.8,IF('5-اطلاعات کلیه پرسنل'!P509="لیسانس",0.6,IF('5-اطلاعات کلیه پرسنل'!P509="فوق دیپلم",0.3,IF('5-اطلاعات کلیه پرسنل'!P509="",0,0.1)))))</f>
        <v>0</v>
      </c>
      <c r="AI509" s="81">
        <f>IF('5-اطلاعات کلیه پرسنل'!L509="دارد",'5-اطلاعات کلیه پرسنل'!M509/12,'5-اطلاعات کلیه پرسنل'!N509/2000)</f>
        <v>0</v>
      </c>
      <c r="AJ509" s="80">
        <f t="shared" si="55"/>
        <v>0</v>
      </c>
    </row>
    <row r="510" spans="29:36" x14ac:dyDescent="0.45">
      <c r="AC510" s="34">
        <f>IF('6-اطلاعات کلیه محصولات - خدمات'!C510="دارد",'6-اطلاعات کلیه محصولات - خدمات'!Q510,0)</f>
        <v>0</v>
      </c>
      <c r="AD510" s="34">
        <f>1403-'5-اطلاعات کلیه پرسنل'!E510:E1507</f>
        <v>1403</v>
      </c>
      <c r="AF510" s="55">
        <f>IF('5-اطلاعات کلیه پرسنل'!H510=option!$C$15,IF('5-اطلاعات کلیه پرسنل'!L510="دارد",'5-اطلاعات کلیه پرسنل'!M510/12*'5-اطلاعات کلیه پرسنل'!I510,'5-اطلاعات کلیه پرسنل'!N510/2000*'5-اطلاعات کلیه پرسنل'!I510),0)+IF('5-اطلاعات کلیه پرسنل'!J510=option!$C$15,IF('5-اطلاعات کلیه پرسنل'!L510="دارد",'5-اطلاعات کلیه پرسنل'!M510/12*'5-اطلاعات کلیه پرسنل'!K510,'5-اطلاعات کلیه پرسنل'!N510/2000*'5-اطلاعات کلیه پرسنل'!K510),0)</f>
        <v>0</v>
      </c>
      <c r="AG510" s="55">
        <f>IF('5-اطلاعات کلیه پرسنل'!H510=option!$C$11,IF('5-اطلاعات کلیه پرسنل'!L510="دارد",'5-اطلاعات کلیه پرسنل'!M510*'5-اطلاعات کلیه پرسنل'!I510/12*40,'5-اطلاعات کلیه پرسنل'!I510*'5-اطلاعات کلیه پرسنل'!N510/52),0)+IF('5-اطلاعات کلیه پرسنل'!J510=option!$C$11,IF('5-اطلاعات کلیه پرسنل'!L510="دارد",'5-اطلاعات کلیه پرسنل'!M510*'5-اطلاعات کلیه پرسنل'!K510/12*40,'5-اطلاعات کلیه پرسنل'!K510*'5-اطلاعات کلیه پرسنل'!N510/52),0)</f>
        <v>0</v>
      </c>
      <c r="AH510" s="33">
        <f>IF('5-اطلاعات کلیه پرسنل'!P510="دکتری",1,IF('5-اطلاعات کلیه پرسنل'!P510="فوق لیسانس",0.8,IF('5-اطلاعات کلیه پرسنل'!P510="لیسانس",0.6,IF('5-اطلاعات کلیه پرسنل'!P510="فوق دیپلم",0.3,IF('5-اطلاعات کلیه پرسنل'!P510="",0,0.1)))))</f>
        <v>0</v>
      </c>
      <c r="AI510" s="81">
        <f>IF('5-اطلاعات کلیه پرسنل'!L510="دارد",'5-اطلاعات کلیه پرسنل'!M510/12,'5-اطلاعات کلیه پرسنل'!N510/2000)</f>
        <v>0</v>
      </c>
      <c r="AJ510" s="80">
        <f t="shared" si="55"/>
        <v>0</v>
      </c>
    </row>
    <row r="511" spans="29:36" x14ac:dyDescent="0.45">
      <c r="AC511" s="34">
        <f>IF('6-اطلاعات کلیه محصولات - خدمات'!C511="دارد",'6-اطلاعات کلیه محصولات - خدمات'!Q511,0)</f>
        <v>0</v>
      </c>
      <c r="AD511" s="34">
        <f>1403-'5-اطلاعات کلیه پرسنل'!E511:E1508</f>
        <v>1403</v>
      </c>
      <c r="AF511" s="55">
        <f>IF('5-اطلاعات کلیه پرسنل'!H511=option!$C$15,IF('5-اطلاعات کلیه پرسنل'!L511="دارد",'5-اطلاعات کلیه پرسنل'!M511/12*'5-اطلاعات کلیه پرسنل'!I511,'5-اطلاعات کلیه پرسنل'!N511/2000*'5-اطلاعات کلیه پرسنل'!I511),0)+IF('5-اطلاعات کلیه پرسنل'!J511=option!$C$15,IF('5-اطلاعات کلیه پرسنل'!L511="دارد",'5-اطلاعات کلیه پرسنل'!M511/12*'5-اطلاعات کلیه پرسنل'!K511,'5-اطلاعات کلیه پرسنل'!N511/2000*'5-اطلاعات کلیه پرسنل'!K511),0)</f>
        <v>0</v>
      </c>
      <c r="AG511" s="55">
        <f>IF('5-اطلاعات کلیه پرسنل'!H511=option!$C$11,IF('5-اطلاعات کلیه پرسنل'!L511="دارد",'5-اطلاعات کلیه پرسنل'!M511*'5-اطلاعات کلیه پرسنل'!I511/12*40,'5-اطلاعات کلیه پرسنل'!I511*'5-اطلاعات کلیه پرسنل'!N511/52),0)+IF('5-اطلاعات کلیه پرسنل'!J511=option!$C$11,IF('5-اطلاعات کلیه پرسنل'!L511="دارد",'5-اطلاعات کلیه پرسنل'!M511*'5-اطلاعات کلیه پرسنل'!K511/12*40,'5-اطلاعات کلیه پرسنل'!K511*'5-اطلاعات کلیه پرسنل'!N511/52),0)</f>
        <v>0</v>
      </c>
      <c r="AH511" s="33">
        <f>IF('5-اطلاعات کلیه پرسنل'!P511="دکتری",1,IF('5-اطلاعات کلیه پرسنل'!P511="فوق لیسانس",0.8,IF('5-اطلاعات کلیه پرسنل'!P511="لیسانس",0.6,IF('5-اطلاعات کلیه پرسنل'!P511="فوق دیپلم",0.3,IF('5-اطلاعات کلیه پرسنل'!P511="",0,0.1)))))</f>
        <v>0</v>
      </c>
      <c r="AI511" s="81">
        <f>IF('5-اطلاعات کلیه پرسنل'!L511="دارد",'5-اطلاعات کلیه پرسنل'!M511/12,'5-اطلاعات کلیه پرسنل'!N511/2000)</f>
        <v>0</v>
      </c>
      <c r="AJ511" s="80">
        <f t="shared" si="55"/>
        <v>0</v>
      </c>
    </row>
    <row r="512" spans="29:36" x14ac:dyDescent="0.45">
      <c r="AC512" s="34">
        <f>IF('6-اطلاعات کلیه محصولات - خدمات'!C512="دارد",'6-اطلاعات کلیه محصولات - خدمات'!Q512,0)</f>
        <v>0</v>
      </c>
      <c r="AD512" s="34">
        <f>1403-'5-اطلاعات کلیه پرسنل'!E512:E1509</f>
        <v>1403</v>
      </c>
      <c r="AF512" s="55">
        <f>IF('5-اطلاعات کلیه پرسنل'!H512=option!$C$15,IF('5-اطلاعات کلیه پرسنل'!L512="دارد",'5-اطلاعات کلیه پرسنل'!M512/12*'5-اطلاعات کلیه پرسنل'!I512,'5-اطلاعات کلیه پرسنل'!N512/2000*'5-اطلاعات کلیه پرسنل'!I512),0)+IF('5-اطلاعات کلیه پرسنل'!J512=option!$C$15,IF('5-اطلاعات کلیه پرسنل'!L512="دارد",'5-اطلاعات کلیه پرسنل'!M512/12*'5-اطلاعات کلیه پرسنل'!K512,'5-اطلاعات کلیه پرسنل'!N512/2000*'5-اطلاعات کلیه پرسنل'!K512),0)</f>
        <v>0</v>
      </c>
      <c r="AG512" s="55">
        <f>IF('5-اطلاعات کلیه پرسنل'!H512=option!$C$11,IF('5-اطلاعات کلیه پرسنل'!L512="دارد",'5-اطلاعات کلیه پرسنل'!M512*'5-اطلاعات کلیه پرسنل'!I512/12*40,'5-اطلاعات کلیه پرسنل'!I512*'5-اطلاعات کلیه پرسنل'!N512/52),0)+IF('5-اطلاعات کلیه پرسنل'!J512=option!$C$11,IF('5-اطلاعات کلیه پرسنل'!L512="دارد",'5-اطلاعات کلیه پرسنل'!M512*'5-اطلاعات کلیه پرسنل'!K512/12*40,'5-اطلاعات کلیه پرسنل'!K512*'5-اطلاعات کلیه پرسنل'!N512/52),0)</f>
        <v>0</v>
      </c>
      <c r="AH512" s="33">
        <f>IF('5-اطلاعات کلیه پرسنل'!P512="دکتری",1,IF('5-اطلاعات کلیه پرسنل'!P512="فوق لیسانس",0.8,IF('5-اطلاعات کلیه پرسنل'!P512="لیسانس",0.6,IF('5-اطلاعات کلیه پرسنل'!P512="فوق دیپلم",0.3,IF('5-اطلاعات کلیه پرسنل'!P512="",0,0.1)))))</f>
        <v>0</v>
      </c>
      <c r="AI512" s="81">
        <f>IF('5-اطلاعات کلیه پرسنل'!L512="دارد",'5-اطلاعات کلیه پرسنل'!M512/12,'5-اطلاعات کلیه پرسنل'!N512/2000)</f>
        <v>0</v>
      </c>
      <c r="AJ512" s="80">
        <f t="shared" si="55"/>
        <v>0</v>
      </c>
    </row>
    <row r="513" spans="29:36" x14ac:dyDescent="0.45">
      <c r="AC513" s="34">
        <f>IF('6-اطلاعات کلیه محصولات - خدمات'!C513="دارد",'6-اطلاعات کلیه محصولات - خدمات'!Q513,0)</f>
        <v>0</v>
      </c>
      <c r="AD513" s="34">
        <f>1403-'5-اطلاعات کلیه پرسنل'!E513:E1510</f>
        <v>1403</v>
      </c>
      <c r="AF513" s="55">
        <f>IF('5-اطلاعات کلیه پرسنل'!H513=option!$C$15,IF('5-اطلاعات کلیه پرسنل'!L513="دارد",'5-اطلاعات کلیه پرسنل'!M513/12*'5-اطلاعات کلیه پرسنل'!I513,'5-اطلاعات کلیه پرسنل'!N513/2000*'5-اطلاعات کلیه پرسنل'!I513),0)+IF('5-اطلاعات کلیه پرسنل'!J513=option!$C$15,IF('5-اطلاعات کلیه پرسنل'!L513="دارد",'5-اطلاعات کلیه پرسنل'!M513/12*'5-اطلاعات کلیه پرسنل'!K513,'5-اطلاعات کلیه پرسنل'!N513/2000*'5-اطلاعات کلیه پرسنل'!K513),0)</f>
        <v>0</v>
      </c>
      <c r="AG513" s="55">
        <f>IF('5-اطلاعات کلیه پرسنل'!H513=option!$C$11,IF('5-اطلاعات کلیه پرسنل'!L513="دارد",'5-اطلاعات کلیه پرسنل'!M513*'5-اطلاعات کلیه پرسنل'!I513/12*40,'5-اطلاعات کلیه پرسنل'!I513*'5-اطلاعات کلیه پرسنل'!N513/52),0)+IF('5-اطلاعات کلیه پرسنل'!J513=option!$C$11,IF('5-اطلاعات کلیه پرسنل'!L513="دارد",'5-اطلاعات کلیه پرسنل'!M513*'5-اطلاعات کلیه پرسنل'!K513/12*40,'5-اطلاعات کلیه پرسنل'!K513*'5-اطلاعات کلیه پرسنل'!N513/52),0)</f>
        <v>0</v>
      </c>
      <c r="AH513" s="33">
        <f>IF('5-اطلاعات کلیه پرسنل'!P513="دکتری",1,IF('5-اطلاعات کلیه پرسنل'!P513="فوق لیسانس",0.8,IF('5-اطلاعات کلیه پرسنل'!P513="لیسانس",0.6,IF('5-اطلاعات کلیه پرسنل'!P513="فوق دیپلم",0.3,IF('5-اطلاعات کلیه پرسنل'!P513="",0,0.1)))))</f>
        <v>0</v>
      </c>
      <c r="AI513" s="81">
        <f>IF('5-اطلاعات کلیه پرسنل'!L513="دارد",'5-اطلاعات کلیه پرسنل'!M513/12,'5-اطلاعات کلیه پرسنل'!N513/2000)</f>
        <v>0</v>
      </c>
      <c r="AJ513" s="80">
        <f t="shared" si="55"/>
        <v>0</v>
      </c>
    </row>
    <row r="514" spans="29:36" x14ac:dyDescent="0.45">
      <c r="AC514" s="34">
        <f>IF('6-اطلاعات کلیه محصولات - خدمات'!C514="دارد",'6-اطلاعات کلیه محصولات - خدمات'!Q514,0)</f>
        <v>0</v>
      </c>
      <c r="AD514" s="34">
        <f>1403-'5-اطلاعات کلیه پرسنل'!E514:E1511</f>
        <v>1403</v>
      </c>
      <c r="AF514" s="55">
        <f>IF('5-اطلاعات کلیه پرسنل'!H514=option!$C$15,IF('5-اطلاعات کلیه پرسنل'!L514="دارد",'5-اطلاعات کلیه پرسنل'!M514/12*'5-اطلاعات کلیه پرسنل'!I514,'5-اطلاعات کلیه پرسنل'!N514/2000*'5-اطلاعات کلیه پرسنل'!I514),0)+IF('5-اطلاعات کلیه پرسنل'!J514=option!$C$15,IF('5-اطلاعات کلیه پرسنل'!L514="دارد",'5-اطلاعات کلیه پرسنل'!M514/12*'5-اطلاعات کلیه پرسنل'!K514,'5-اطلاعات کلیه پرسنل'!N514/2000*'5-اطلاعات کلیه پرسنل'!K514),0)</f>
        <v>0</v>
      </c>
      <c r="AG514" s="55">
        <f>IF('5-اطلاعات کلیه پرسنل'!H514=option!$C$11,IF('5-اطلاعات کلیه پرسنل'!L514="دارد",'5-اطلاعات کلیه پرسنل'!M514*'5-اطلاعات کلیه پرسنل'!I514/12*40,'5-اطلاعات کلیه پرسنل'!I514*'5-اطلاعات کلیه پرسنل'!N514/52),0)+IF('5-اطلاعات کلیه پرسنل'!J514=option!$C$11,IF('5-اطلاعات کلیه پرسنل'!L514="دارد",'5-اطلاعات کلیه پرسنل'!M514*'5-اطلاعات کلیه پرسنل'!K514/12*40,'5-اطلاعات کلیه پرسنل'!K514*'5-اطلاعات کلیه پرسنل'!N514/52),0)</f>
        <v>0</v>
      </c>
      <c r="AH514" s="33">
        <f>IF('5-اطلاعات کلیه پرسنل'!P514="دکتری",1,IF('5-اطلاعات کلیه پرسنل'!P514="فوق لیسانس",0.8,IF('5-اطلاعات کلیه پرسنل'!P514="لیسانس",0.6,IF('5-اطلاعات کلیه پرسنل'!P514="فوق دیپلم",0.3,IF('5-اطلاعات کلیه پرسنل'!P514="",0,0.1)))))</f>
        <v>0</v>
      </c>
      <c r="AI514" s="81">
        <f>IF('5-اطلاعات کلیه پرسنل'!L514="دارد",'5-اطلاعات کلیه پرسنل'!M514/12,'5-اطلاعات کلیه پرسنل'!N514/2000)</f>
        <v>0</v>
      </c>
      <c r="AJ514" s="80">
        <f t="shared" si="55"/>
        <v>0</v>
      </c>
    </row>
    <row r="515" spans="29:36" x14ac:dyDescent="0.45">
      <c r="AC515" s="34">
        <f>IF('6-اطلاعات کلیه محصولات - خدمات'!C515="دارد",'6-اطلاعات کلیه محصولات - خدمات'!Q515,0)</f>
        <v>0</v>
      </c>
      <c r="AD515" s="34">
        <f>1403-'5-اطلاعات کلیه پرسنل'!E515:E1512</f>
        <v>1403</v>
      </c>
      <c r="AF515" s="55">
        <f>IF('5-اطلاعات کلیه پرسنل'!H515=option!$C$15,IF('5-اطلاعات کلیه پرسنل'!L515="دارد",'5-اطلاعات کلیه پرسنل'!M515/12*'5-اطلاعات کلیه پرسنل'!I515,'5-اطلاعات کلیه پرسنل'!N515/2000*'5-اطلاعات کلیه پرسنل'!I515),0)+IF('5-اطلاعات کلیه پرسنل'!J515=option!$C$15,IF('5-اطلاعات کلیه پرسنل'!L515="دارد",'5-اطلاعات کلیه پرسنل'!M515/12*'5-اطلاعات کلیه پرسنل'!K515,'5-اطلاعات کلیه پرسنل'!N515/2000*'5-اطلاعات کلیه پرسنل'!K515),0)</f>
        <v>0</v>
      </c>
      <c r="AG515" s="55">
        <f>IF('5-اطلاعات کلیه پرسنل'!H515=option!$C$11,IF('5-اطلاعات کلیه پرسنل'!L515="دارد",'5-اطلاعات کلیه پرسنل'!M515*'5-اطلاعات کلیه پرسنل'!I515/12*40,'5-اطلاعات کلیه پرسنل'!I515*'5-اطلاعات کلیه پرسنل'!N515/52),0)+IF('5-اطلاعات کلیه پرسنل'!J515=option!$C$11,IF('5-اطلاعات کلیه پرسنل'!L515="دارد",'5-اطلاعات کلیه پرسنل'!M515*'5-اطلاعات کلیه پرسنل'!K515/12*40,'5-اطلاعات کلیه پرسنل'!K515*'5-اطلاعات کلیه پرسنل'!N515/52),0)</f>
        <v>0</v>
      </c>
      <c r="AH515" s="33">
        <f>IF('5-اطلاعات کلیه پرسنل'!P515="دکتری",1,IF('5-اطلاعات کلیه پرسنل'!P515="فوق لیسانس",0.8,IF('5-اطلاعات کلیه پرسنل'!P515="لیسانس",0.6,IF('5-اطلاعات کلیه پرسنل'!P515="فوق دیپلم",0.3,IF('5-اطلاعات کلیه پرسنل'!P515="",0,0.1)))))</f>
        <v>0</v>
      </c>
      <c r="AI515" s="81">
        <f>IF('5-اطلاعات کلیه پرسنل'!L515="دارد",'5-اطلاعات کلیه پرسنل'!M515/12,'5-اطلاعات کلیه پرسنل'!N515/2000)</f>
        <v>0</v>
      </c>
      <c r="AJ515" s="80">
        <f t="shared" si="55"/>
        <v>0</v>
      </c>
    </row>
    <row r="516" spans="29:36" x14ac:dyDescent="0.45">
      <c r="AC516" s="34">
        <f>IF('6-اطلاعات کلیه محصولات - خدمات'!C516="دارد",'6-اطلاعات کلیه محصولات - خدمات'!Q516,0)</f>
        <v>0</v>
      </c>
      <c r="AD516" s="34">
        <f>1403-'5-اطلاعات کلیه پرسنل'!E516:E1513</f>
        <v>1403</v>
      </c>
      <c r="AF516" s="55">
        <f>IF('5-اطلاعات کلیه پرسنل'!H516=option!$C$15,IF('5-اطلاعات کلیه پرسنل'!L516="دارد",'5-اطلاعات کلیه پرسنل'!M516/12*'5-اطلاعات کلیه پرسنل'!I516,'5-اطلاعات کلیه پرسنل'!N516/2000*'5-اطلاعات کلیه پرسنل'!I516),0)+IF('5-اطلاعات کلیه پرسنل'!J516=option!$C$15,IF('5-اطلاعات کلیه پرسنل'!L516="دارد",'5-اطلاعات کلیه پرسنل'!M516/12*'5-اطلاعات کلیه پرسنل'!K516,'5-اطلاعات کلیه پرسنل'!N516/2000*'5-اطلاعات کلیه پرسنل'!K516),0)</f>
        <v>0</v>
      </c>
      <c r="AG516" s="55">
        <f>IF('5-اطلاعات کلیه پرسنل'!H516=option!$C$11,IF('5-اطلاعات کلیه پرسنل'!L516="دارد",'5-اطلاعات کلیه پرسنل'!M516*'5-اطلاعات کلیه پرسنل'!I516/12*40,'5-اطلاعات کلیه پرسنل'!I516*'5-اطلاعات کلیه پرسنل'!N516/52),0)+IF('5-اطلاعات کلیه پرسنل'!J516=option!$C$11,IF('5-اطلاعات کلیه پرسنل'!L516="دارد",'5-اطلاعات کلیه پرسنل'!M516*'5-اطلاعات کلیه پرسنل'!K516/12*40,'5-اطلاعات کلیه پرسنل'!K516*'5-اطلاعات کلیه پرسنل'!N516/52),0)</f>
        <v>0</v>
      </c>
      <c r="AH516" s="33">
        <f>IF('5-اطلاعات کلیه پرسنل'!P516="دکتری",1,IF('5-اطلاعات کلیه پرسنل'!P516="فوق لیسانس",0.8,IF('5-اطلاعات کلیه پرسنل'!P516="لیسانس",0.6,IF('5-اطلاعات کلیه پرسنل'!P516="فوق دیپلم",0.3,IF('5-اطلاعات کلیه پرسنل'!P516="",0,0.1)))))</f>
        <v>0</v>
      </c>
      <c r="AI516" s="81">
        <f>IF('5-اطلاعات کلیه پرسنل'!L516="دارد",'5-اطلاعات کلیه پرسنل'!M516/12,'5-اطلاعات کلیه پرسنل'!N516/2000)</f>
        <v>0</v>
      </c>
      <c r="AJ516" s="80">
        <f t="shared" si="55"/>
        <v>0</v>
      </c>
    </row>
    <row r="517" spans="29:36" x14ac:dyDescent="0.45">
      <c r="AC517" s="34">
        <f>IF('6-اطلاعات کلیه محصولات - خدمات'!C517="دارد",'6-اطلاعات کلیه محصولات - خدمات'!Q517,0)</f>
        <v>0</v>
      </c>
      <c r="AD517" s="34">
        <f>1403-'5-اطلاعات کلیه پرسنل'!E517:E1514</f>
        <v>1403</v>
      </c>
      <c r="AF517" s="55">
        <f>IF('5-اطلاعات کلیه پرسنل'!H517=option!$C$15,IF('5-اطلاعات کلیه پرسنل'!L517="دارد",'5-اطلاعات کلیه پرسنل'!M517/12*'5-اطلاعات کلیه پرسنل'!I517,'5-اطلاعات کلیه پرسنل'!N517/2000*'5-اطلاعات کلیه پرسنل'!I517),0)+IF('5-اطلاعات کلیه پرسنل'!J517=option!$C$15,IF('5-اطلاعات کلیه پرسنل'!L517="دارد",'5-اطلاعات کلیه پرسنل'!M517/12*'5-اطلاعات کلیه پرسنل'!K517,'5-اطلاعات کلیه پرسنل'!N517/2000*'5-اطلاعات کلیه پرسنل'!K517),0)</f>
        <v>0</v>
      </c>
      <c r="AG517" s="55">
        <f>IF('5-اطلاعات کلیه پرسنل'!H517=option!$C$11,IF('5-اطلاعات کلیه پرسنل'!L517="دارد",'5-اطلاعات کلیه پرسنل'!M517*'5-اطلاعات کلیه پرسنل'!I517/12*40,'5-اطلاعات کلیه پرسنل'!I517*'5-اطلاعات کلیه پرسنل'!N517/52),0)+IF('5-اطلاعات کلیه پرسنل'!J517=option!$C$11,IF('5-اطلاعات کلیه پرسنل'!L517="دارد",'5-اطلاعات کلیه پرسنل'!M517*'5-اطلاعات کلیه پرسنل'!K517/12*40,'5-اطلاعات کلیه پرسنل'!K517*'5-اطلاعات کلیه پرسنل'!N517/52),0)</f>
        <v>0</v>
      </c>
      <c r="AH517" s="33">
        <f>IF('5-اطلاعات کلیه پرسنل'!P517="دکتری",1,IF('5-اطلاعات کلیه پرسنل'!P517="فوق لیسانس",0.8,IF('5-اطلاعات کلیه پرسنل'!P517="لیسانس",0.6,IF('5-اطلاعات کلیه پرسنل'!P517="فوق دیپلم",0.3,IF('5-اطلاعات کلیه پرسنل'!P517="",0,0.1)))))</f>
        <v>0</v>
      </c>
      <c r="AI517" s="81">
        <f>IF('5-اطلاعات کلیه پرسنل'!L517="دارد",'5-اطلاعات کلیه پرسنل'!M517/12,'5-اطلاعات کلیه پرسنل'!N517/2000)</f>
        <v>0</v>
      </c>
      <c r="AJ517" s="80">
        <f t="shared" si="55"/>
        <v>0</v>
      </c>
    </row>
    <row r="518" spans="29:36" x14ac:dyDescent="0.45">
      <c r="AC518" s="34">
        <f>IF('6-اطلاعات کلیه محصولات - خدمات'!C518="دارد",'6-اطلاعات کلیه محصولات - خدمات'!Q518,0)</f>
        <v>0</v>
      </c>
      <c r="AD518" s="34">
        <f>1403-'5-اطلاعات کلیه پرسنل'!E518:E1515</f>
        <v>1403</v>
      </c>
      <c r="AF518" s="55">
        <f>IF('5-اطلاعات کلیه پرسنل'!H518=option!$C$15,IF('5-اطلاعات کلیه پرسنل'!L518="دارد",'5-اطلاعات کلیه پرسنل'!M518/12*'5-اطلاعات کلیه پرسنل'!I518,'5-اطلاعات کلیه پرسنل'!N518/2000*'5-اطلاعات کلیه پرسنل'!I518),0)+IF('5-اطلاعات کلیه پرسنل'!J518=option!$C$15,IF('5-اطلاعات کلیه پرسنل'!L518="دارد",'5-اطلاعات کلیه پرسنل'!M518/12*'5-اطلاعات کلیه پرسنل'!K518,'5-اطلاعات کلیه پرسنل'!N518/2000*'5-اطلاعات کلیه پرسنل'!K518),0)</f>
        <v>0</v>
      </c>
      <c r="AG518" s="55">
        <f>IF('5-اطلاعات کلیه پرسنل'!H518=option!$C$11,IF('5-اطلاعات کلیه پرسنل'!L518="دارد",'5-اطلاعات کلیه پرسنل'!M518*'5-اطلاعات کلیه پرسنل'!I518/12*40,'5-اطلاعات کلیه پرسنل'!I518*'5-اطلاعات کلیه پرسنل'!N518/52),0)+IF('5-اطلاعات کلیه پرسنل'!J518=option!$C$11,IF('5-اطلاعات کلیه پرسنل'!L518="دارد",'5-اطلاعات کلیه پرسنل'!M518*'5-اطلاعات کلیه پرسنل'!K518/12*40,'5-اطلاعات کلیه پرسنل'!K518*'5-اطلاعات کلیه پرسنل'!N518/52),0)</f>
        <v>0</v>
      </c>
      <c r="AH518" s="33">
        <f>IF('5-اطلاعات کلیه پرسنل'!P518="دکتری",1,IF('5-اطلاعات کلیه پرسنل'!P518="فوق لیسانس",0.8,IF('5-اطلاعات کلیه پرسنل'!P518="لیسانس",0.6,IF('5-اطلاعات کلیه پرسنل'!P518="فوق دیپلم",0.3,IF('5-اطلاعات کلیه پرسنل'!P518="",0,0.1)))))</f>
        <v>0</v>
      </c>
      <c r="AI518" s="81">
        <f>IF('5-اطلاعات کلیه پرسنل'!L518="دارد",'5-اطلاعات کلیه پرسنل'!M518/12,'5-اطلاعات کلیه پرسنل'!N518/2000)</f>
        <v>0</v>
      </c>
      <c r="AJ518" s="80">
        <f t="shared" si="55"/>
        <v>0</v>
      </c>
    </row>
    <row r="519" spans="29:36" x14ac:dyDescent="0.45">
      <c r="AC519" s="34">
        <f>IF('6-اطلاعات کلیه محصولات - خدمات'!C519="دارد",'6-اطلاعات کلیه محصولات - خدمات'!Q519,0)</f>
        <v>0</v>
      </c>
      <c r="AD519" s="34">
        <f>1403-'5-اطلاعات کلیه پرسنل'!E519:E1516</f>
        <v>1403</v>
      </c>
      <c r="AF519" s="55">
        <f>IF('5-اطلاعات کلیه پرسنل'!H519=option!$C$15,IF('5-اطلاعات کلیه پرسنل'!L519="دارد",'5-اطلاعات کلیه پرسنل'!M519/12*'5-اطلاعات کلیه پرسنل'!I519,'5-اطلاعات کلیه پرسنل'!N519/2000*'5-اطلاعات کلیه پرسنل'!I519),0)+IF('5-اطلاعات کلیه پرسنل'!J519=option!$C$15,IF('5-اطلاعات کلیه پرسنل'!L519="دارد",'5-اطلاعات کلیه پرسنل'!M519/12*'5-اطلاعات کلیه پرسنل'!K519,'5-اطلاعات کلیه پرسنل'!N519/2000*'5-اطلاعات کلیه پرسنل'!K519),0)</f>
        <v>0</v>
      </c>
      <c r="AG519" s="55">
        <f>IF('5-اطلاعات کلیه پرسنل'!H519=option!$C$11,IF('5-اطلاعات کلیه پرسنل'!L519="دارد",'5-اطلاعات کلیه پرسنل'!M519*'5-اطلاعات کلیه پرسنل'!I519/12*40,'5-اطلاعات کلیه پرسنل'!I519*'5-اطلاعات کلیه پرسنل'!N519/52),0)+IF('5-اطلاعات کلیه پرسنل'!J519=option!$C$11,IF('5-اطلاعات کلیه پرسنل'!L519="دارد",'5-اطلاعات کلیه پرسنل'!M519*'5-اطلاعات کلیه پرسنل'!K519/12*40,'5-اطلاعات کلیه پرسنل'!K519*'5-اطلاعات کلیه پرسنل'!N519/52),0)</f>
        <v>0</v>
      </c>
      <c r="AH519" s="33">
        <f>IF('5-اطلاعات کلیه پرسنل'!P519="دکتری",1,IF('5-اطلاعات کلیه پرسنل'!P519="فوق لیسانس",0.8,IF('5-اطلاعات کلیه پرسنل'!P519="لیسانس",0.6,IF('5-اطلاعات کلیه پرسنل'!P519="فوق دیپلم",0.3,IF('5-اطلاعات کلیه پرسنل'!P519="",0,0.1)))))</f>
        <v>0</v>
      </c>
      <c r="AI519" s="81">
        <f>IF('5-اطلاعات کلیه پرسنل'!L519="دارد",'5-اطلاعات کلیه پرسنل'!M519/12,'5-اطلاعات کلیه پرسنل'!N519/2000)</f>
        <v>0</v>
      </c>
      <c r="AJ519" s="80">
        <f t="shared" si="55"/>
        <v>0</v>
      </c>
    </row>
    <row r="520" spans="29:36" x14ac:dyDescent="0.45">
      <c r="AC520" s="34">
        <f>IF('6-اطلاعات کلیه محصولات - خدمات'!C520="دارد",'6-اطلاعات کلیه محصولات - خدمات'!Q520,0)</f>
        <v>0</v>
      </c>
      <c r="AD520" s="34">
        <f>1403-'5-اطلاعات کلیه پرسنل'!E520:E1517</f>
        <v>1403</v>
      </c>
      <c r="AF520" s="55">
        <f>IF('5-اطلاعات کلیه پرسنل'!H520=option!$C$15,IF('5-اطلاعات کلیه پرسنل'!L520="دارد",'5-اطلاعات کلیه پرسنل'!M520/12*'5-اطلاعات کلیه پرسنل'!I520,'5-اطلاعات کلیه پرسنل'!N520/2000*'5-اطلاعات کلیه پرسنل'!I520),0)+IF('5-اطلاعات کلیه پرسنل'!J520=option!$C$15,IF('5-اطلاعات کلیه پرسنل'!L520="دارد",'5-اطلاعات کلیه پرسنل'!M520/12*'5-اطلاعات کلیه پرسنل'!K520,'5-اطلاعات کلیه پرسنل'!N520/2000*'5-اطلاعات کلیه پرسنل'!K520),0)</f>
        <v>0</v>
      </c>
      <c r="AG520" s="55">
        <f>IF('5-اطلاعات کلیه پرسنل'!H520=option!$C$11,IF('5-اطلاعات کلیه پرسنل'!L520="دارد",'5-اطلاعات کلیه پرسنل'!M520*'5-اطلاعات کلیه پرسنل'!I520/12*40,'5-اطلاعات کلیه پرسنل'!I520*'5-اطلاعات کلیه پرسنل'!N520/52),0)+IF('5-اطلاعات کلیه پرسنل'!J520=option!$C$11,IF('5-اطلاعات کلیه پرسنل'!L520="دارد",'5-اطلاعات کلیه پرسنل'!M520*'5-اطلاعات کلیه پرسنل'!K520/12*40,'5-اطلاعات کلیه پرسنل'!K520*'5-اطلاعات کلیه پرسنل'!N520/52),0)</f>
        <v>0</v>
      </c>
      <c r="AH520" s="33">
        <f>IF('5-اطلاعات کلیه پرسنل'!P520="دکتری",1,IF('5-اطلاعات کلیه پرسنل'!P520="فوق لیسانس",0.8,IF('5-اطلاعات کلیه پرسنل'!P520="لیسانس",0.6,IF('5-اطلاعات کلیه پرسنل'!P520="فوق دیپلم",0.3,IF('5-اطلاعات کلیه پرسنل'!P520="",0,0.1)))))</f>
        <v>0</v>
      </c>
      <c r="AI520" s="81">
        <f>IF('5-اطلاعات کلیه پرسنل'!L520="دارد",'5-اطلاعات کلیه پرسنل'!M520/12,'5-اطلاعات کلیه پرسنل'!N520/2000)</f>
        <v>0</v>
      </c>
      <c r="AJ520" s="80">
        <f t="shared" si="55"/>
        <v>0</v>
      </c>
    </row>
    <row r="521" spans="29:36" x14ac:dyDescent="0.45">
      <c r="AC521" s="34">
        <f>IF('6-اطلاعات کلیه محصولات - خدمات'!C521="دارد",'6-اطلاعات کلیه محصولات - خدمات'!Q521,0)</f>
        <v>0</v>
      </c>
      <c r="AD521" s="34">
        <f>1403-'5-اطلاعات کلیه پرسنل'!E521:E1518</f>
        <v>1403</v>
      </c>
      <c r="AF521" s="55">
        <f>IF('5-اطلاعات کلیه پرسنل'!H521=option!$C$15,IF('5-اطلاعات کلیه پرسنل'!L521="دارد",'5-اطلاعات کلیه پرسنل'!M521/12*'5-اطلاعات کلیه پرسنل'!I521,'5-اطلاعات کلیه پرسنل'!N521/2000*'5-اطلاعات کلیه پرسنل'!I521),0)+IF('5-اطلاعات کلیه پرسنل'!J521=option!$C$15,IF('5-اطلاعات کلیه پرسنل'!L521="دارد",'5-اطلاعات کلیه پرسنل'!M521/12*'5-اطلاعات کلیه پرسنل'!K521,'5-اطلاعات کلیه پرسنل'!N521/2000*'5-اطلاعات کلیه پرسنل'!K521),0)</f>
        <v>0</v>
      </c>
      <c r="AG521" s="55">
        <f>IF('5-اطلاعات کلیه پرسنل'!H521=option!$C$11,IF('5-اطلاعات کلیه پرسنل'!L521="دارد",'5-اطلاعات کلیه پرسنل'!M521*'5-اطلاعات کلیه پرسنل'!I521/12*40,'5-اطلاعات کلیه پرسنل'!I521*'5-اطلاعات کلیه پرسنل'!N521/52),0)+IF('5-اطلاعات کلیه پرسنل'!J521=option!$C$11,IF('5-اطلاعات کلیه پرسنل'!L521="دارد",'5-اطلاعات کلیه پرسنل'!M521*'5-اطلاعات کلیه پرسنل'!K521/12*40,'5-اطلاعات کلیه پرسنل'!K521*'5-اطلاعات کلیه پرسنل'!N521/52),0)</f>
        <v>0</v>
      </c>
      <c r="AH521" s="33">
        <f>IF('5-اطلاعات کلیه پرسنل'!P521="دکتری",1,IF('5-اطلاعات کلیه پرسنل'!P521="فوق لیسانس",0.8,IF('5-اطلاعات کلیه پرسنل'!P521="لیسانس",0.6,IF('5-اطلاعات کلیه پرسنل'!P521="فوق دیپلم",0.3,IF('5-اطلاعات کلیه پرسنل'!P521="",0,0.1)))))</f>
        <v>0</v>
      </c>
      <c r="AI521" s="81">
        <f>IF('5-اطلاعات کلیه پرسنل'!L521="دارد",'5-اطلاعات کلیه پرسنل'!M521/12,'5-اطلاعات کلیه پرسنل'!N521/2000)</f>
        <v>0</v>
      </c>
      <c r="AJ521" s="80">
        <f t="shared" si="55"/>
        <v>0</v>
      </c>
    </row>
    <row r="522" spans="29:36" x14ac:dyDescent="0.45">
      <c r="AC522" s="34">
        <f>IF('6-اطلاعات کلیه محصولات - خدمات'!C522="دارد",'6-اطلاعات کلیه محصولات - خدمات'!Q522,0)</f>
        <v>0</v>
      </c>
      <c r="AD522" s="34">
        <f>1403-'5-اطلاعات کلیه پرسنل'!E522:E1519</f>
        <v>1403</v>
      </c>
      <c r="AF522" s="55">
        <f>IF('5-اطلاعات کلیه پرسنل'!H522=option!$C$15,IF('5-اطلاعات کلیه پرسنل'!L522="دارد",'5-اطلاعات کلیه پرسنل'!M522/12*'5-اطلاعات کلیه پرسنل'!I522,'5-اطلاعات کلیه پرسنل'!N522/2000*'5-اطلاعات کلیه پرسنل'!I522),0)+IF('5-اطلاعات کلیه پرسنل'!J522=option!$C$15,IF('5-اطلاعات کلیه پرسنل'!L522="دارد",'5-اطلاعات کلیه پرسنل'!M522/12*'5-اطلاعات کلیه پرسنل'!K522,'5-اطلاعات کلیه پرسنل'!N522/2000*'5-اطلاعات کلیه پرسنل'!K522),0)</f>
        <v>0</v>
      </c>
      <c r="AG522" s="55">
        <f>IF('5-اطلاعات کلیه پرسنل'!H522=option!$C$11,IF('5-اطلاعات کلیه پرسنل'!L522="دارد",'5-اطلاعات کلیه پرسنل'!M522*'5-اطلاعات کلیه پرسنل'!I522/12*40,'5-اطلاعات کلیه پرسنل'!I522*'5-اطلاعات کلیه پرسنل'!N522/52),0)+IF('5-اطلاعات کلیه پرسنل'!J522=option!$C$11,IF('5-اطلاعات کلیه پرسنل'!L522="دارد",'5-اطلاعات کلیه پرسنل'!M522*'5-اطلاعات کلیه پرسنل'!K522/12*40,'5-اطلاعات کلیه پرسنل'!K522*'5-اطلاعات کلیه پرسنل'!N522/52),0)</f>
        <v>0</v>
      </c>
      <c r="AH522" s="33">
        <f>IF('5-اطلاعات کلیه پرسنل'!P522="دکتری",1,IF('5-اطلاعات کلیه پرسنل'!P522="فوق لیسانس",0.8,IF('5-اطلاعات کلیه پرسنل'!P522="لیسانس",0.6,IF('5-اطلاعات کلیه پرسنل'!P522="فوق دیپلم",0.3,IF('5-اطلاعات کلیه پرسنل'!P522="",0,0.1)))))</f>
        <v>0</v>
      </c>
      <c r="AI522" s="81">
        <f>IF('5-اطلاعات کلیه پرسنل'!L522="دارد",'5-اطلاعات کلیه پرسنل'!M522/12,'5-اطلاعات کلیه پرسنل'!N522/2000)</f>
        <v>0</v>
      </c>
      <c r="AJ522" s="80">
        <f t="shared" si="55"/>
        <v>0</v>
      </c>
    </row>
    <row r="523" spans="29:36" x14ac:dyDescent="0.45">
      <c r="AC523" s="34">
        <f>IF('6-اطلاعات کلیه محصولات - خدمات'!C523="دارد",'6-اطلاعات کلیه محصولات - خدمات'!Q523,0)</f>
        <v>0</v>
      </c>
      <c r="AD523" s="34">
        <f>1403-'5-اطلاعات کلیه پرسنل'!E523:E1520</f>
        <v>1403</v>
      </c>
      <c r="AF523" s="55">
        <f>IF('5-اطلاعات کلیه پرسنل'!H523=option!$C$15,IF('5-اطلاعات کلیه پرسنل'!L523="دارد",'5-اطلاعات کلیه پرسنل'!M523/12*'5-اطلاعات کلیه پرسنل'!I523,'5-اطلاعات کلیه پرسنل'!N523/2000*'5-اطلاعات کلیه پرسنل'!I523),0)+IF('5-اطلاعات کلیه پرسنل'!J523=option!$C$15,IF('5-اطلاعات کلیه پرسنل'!L523="دارد",'5-اطلاعات کلیه پرسنل'!M523/12*'5-اطلاعات کلیه پرسنل'!K523,'5-اطلاعات کلیه پرسنل'!N523/2000*'5-اطلاعات کلیه پرسنل'!K523),0)</f>
        <v>0</v>
      </c>
      <c r="AG523" s="55">
        <f>IF('5-اطلاعات کلیه پرسنل'!H523=option!$C$11,IF('5-اطلاعات کلیه پرسنل'!L523="دارد",'5-اطلاعات کلیه پرسنل'!M523*'5-اطلاعات کلیه پرسنل'!I523/12*40,'5-اطلاعات کلیه پرسنل'!I523*'5-اطلاعات کلیه پرسنل'!N523/52),0)+IF('5-اطلاعات کلیه پرسنل'!J523=option!$C$11,IF('5-اطلاعات کلیه پرسنل'!L523="دارد",'5-اطلاعات کلیه پرسنل'!M523*'5-اطلاعات کلیه پرسنل'!K523/12*40,'5-اطلاعات کلیه پرسنل'!K523*'5-اطلاعات کلیه پرسنل'!N523/52),0)</f>
        <v>0</v>
      </c>
      <c r="AH523" s="33">
        <f>IF('5-اطلاعات کلیه پرسنل'!P523="دکتری",1,IF('5-اطلاعات کلیه پرسنل'!P523="فوق لیسانس",0.8,IF('5-اطلاعات کلیه پرسنل'!P523="لیسانس",0.6,IF('5-اطلاعات کلیه پرسنل'!P523="فوق دیپلم",0.3,IF('5-اطلاعات کلیه پرسنل'!P523="",0,0.1)))))</f>
        <v>0</v>
      </c>
      <c r="AI523" s="81">
        <f>IF('5-اطلاعات کلیه پرسنل'!L523="دارد",'5-اطلاعات کلیه پرسنل'!M523/12,'5-اطلاعات کلیه پرسنل'!N523/2000)</f>
        <v>0</v>
      </c>
      <c r="AJ523" s="80">
        <f t="shared" ref="AJ523:AJ586" si="56">AI523*AH523</f>
        <v>0</v>
      </c>
    </row>
    <row r="524" spans="29:36" x14ac:dyDescent="0.45">
      <c r="AC524" s="34">
        <f>IF('6-اطلاعات کلیه محصولات - خدمات'!C524="دارد",'6-اطلاعات کلیه محصولات - خدمات'!Q524,0)</f>
        <v>0</v>
      </c>
      <c r="AD524" s="34">
        <f>1403-'5-اطلاعات کلیه پرسنل'!E524:E1521</f>
        <v>1403</v>
      </c>
      <c r="AF524" s="55">
        <f>IF('5-اطلاعات کلیه پرسنل'!H524=option!$C$15,IF('5-اطلاعات کلیه پرسنل'!L524="دارد",'5-اطلاعات کلیه پرسنل'!M524/12*'5-اطلاعات کلیه پرسنل'!I524,'5-اطلاعات کلیه پرسنل'!N524/2000*'5-اطلاعات کلیه پرسنل'!I524),0)+IF('5-اطلاعات کلیه پرسنل'!J524=option!$C$15,IF('5-اطلاعات کلیه پرسنل'!L524="دارد",'5-اطلاعات کلیه پرسنل'!M524/12*'5-اطلاعات کلیه پرسنل'!K524,'5-اطلاعات کلیه پرسنل'!N524/2000*'5-اطلاعات کلیه پرسنل'!K524),0)</f>
        <v>0</v>
      </c>
      <c r="AG524" s="55">
        <f>IF('5-اطلاعات کلیه پرسنل'!H524=option!$C$11,IF('5-اطلاعات کلیه پرسنل'!L524="دارد",'5-اطلاعات کلیه پرسنل'!M524*'5-اطلاعات کلیه پرسنل'!I524/12*40,'5-اطلاعات کلیه پرسنل'!I524*'5-اطلاعات کلیه پرسنل'!N524/52),0)+IF('5-اطلاعات کلیه پرسنل'!J524=option!$C$11,IF('5-اطلاعات کلیه پرسنل'!L524="دارد",'5-اطلاعات کلیه پرسنل'!M524*'5-اطلاعات کلیه پرسنل'!K524/12*40,'5-اطلاعات کلیه پرسنل'!K524*'5-اطلاعات کلیه پرسنل'!N524/52),0)</f>
        <v>0</v>
      </c>
      <c r="AH524" s="33">
        <f>IF('5-اطلاعات کلیه پرسنل'!P524="دکتری",1,IF('5-اطلاعات کلیه پرسنل'!P524="فوق لیسانس",0.8,IF('5-اطلاعات کلیه پرسنل'!P524="لیسانس",0.6,IF('5-اطلاعات کلیه پرسنل'!P524="فوق دیپلم",0.3,IF('5-اطلاعات کلیه پرسنل'!P524="",0,0.1)))))</f>
        <v>0</v>
      </c>
      <c r="AI524" s="81">
        <f>IF('5-اطلاعات کلیه پرسنل'!L524="دارد",'5-اطلاعات کلیه پرسنل'!M524/12,'5-اطلاعات کلیه پرسنل'!N524/2000)</f>
        <v>0</v>
      </c>
      <c r="AJ524" s="80">
        <f t="shared" si="56"/>
        <v>0</v>
      </c>
    </row>
    <row r="525" spans="29:36" x14ac:dyDescent="0.45">
      <c r="AC525" s="34">
        <f>IF('6-اطلاعات کلیه محصولات - خدمات'!C525="دارد",'6-اطلاعات کلیه محصولات - خدمات'!Q525,0)</f>
        <v>0</v>
      </c>
      <c r="AD525" s="34">
        <f>1403-'5-اطلاعات کلیه پرسنل'!E525:E1522</f>
        <v>1403</v>
      </c>
      <c r="AF525" s="55">
        <f>IF('5-اطلاعات کلیه پرسنل'!H525=option!$C$15,IF('5-اطلاعات کلیه پرسنل'!L525="دارد",'5-اطلاعات کلیه پرسنل'!M525/12*'5-اطلاعات کلیه پرسنل'!I525,'5-اطلاعات کلیه پرسنل'!N525/2000*'5-اطلاعات کلیه پرسنل'!I525),0)+IF('5-اطلاعات کلیه پرسنل'!J525=option!$C$15,IF('5-اطلاعات کلیه پرسنل'!L525="دارد",'5-اطلاعات کلیه پرسنل'!M525/12*'5-اطلاعات کلیه پرسنل'!K525,'5-اطلاعات کلیه پرسنل'!N525/2000*'5-اطلاعات کلیه پرسنل'!K525),0)</f>
        <v>0</v>
      </c>
      <c r="AG525" s="55">
        <f>IF('5-اطلاعات کلیه پرسنل'!H525=option!$C$11,IF('5-اطلاعات کلیه پرسنل'!L525="دارد",'5-اطلاعات کلیه پرسنل'!M525*'5-اطلاعات کلیه پرسنل'!I525/12*40,'5-اطلاعات کلیه پرسنل'!I525*'5-اطلاعات کلیه پرسنل'!N525/52),0)+IF('5-اطلاعات کلیه پرسنل'!J525=option!$C$11,IF('5-اطلاعات کلیه پرسنل'!L525="دارد",'5-اطلاعات کلیه پرسنل'!M525*'5-اطلاعات کلیه پرسنل'!K525/12*40,'5-اطلاعات کلیه پرسنل'!K525*'5-اطلاعات کلیه پرسنل'!N525/52),0)</f>
        <v>0</v>
      </c>
      <c r="AH525" s="33">
        <f>IF('5-اطلاعات کلیه پرسنل'!P525="دکتری",1,IF('5-اطلاعات کلیه پرسنل'!P525="فوق لیسانس",0.8,IF('5-اطلاعات کلیه پرسنل'!P525="لیسانس",0.6,IF('5-اطلاعات کلیه پرسنل'!P525="فوق دیپلم",0.3,IF('5-اطلاعات کلیه پرسنل'!P525="",0,0.1)))))</f>
        <v>0</v>
      </c>
      <c r="AI525" s="81">
        <f>IF('5-اطلاعات کلیه پرسنل'!L525="دارد",'5-اطلاعات کلیه پرسنل'!M525/12,'5-اطلاعات کلیه پرسنل'!N525/2000)</f>
        <v>0</v>
      </c>
      <c r="AJ525" s="80">
        <f t="shared" si="56"/>
        <v>0</v>
      </c>
    </row>
    <row r="526" spans="29:36" x14ac:dyDescent="0.45">
      <c r="AC526" s="34">
        <f>IF('6-اطلاعات کلیه محصولات - خدمات'!C526="دارد",'6-اطلاعات کلیه محصولات - خدمات'!Q526,0)</f>
        <v>0</v>
      </c>
      <c r="AD526" s="34">
        <f>1403-'5-اطلاعات کلیه پرسنل'!E526:E1523</f>
        <v>1403</v>
      </c>
      <c r="AF526" s="55">
        <f>IF('5-اطلاعات کلیه پرسنل'!H526=option!$C$15,IF('5-اطلاعات کلیه پرسنل'!L526="دارد",'5-اطلاعات کلیه پرسنل'!M526/12*'5-اطلاعات کلیه پرسنل'!I526,'5-اطلاعات کلیه پرسنل'!N526/2000*'5-اطلاعات کلیه پرسنل'!I526),0)+IF('5-اطلاعات کلیه پرسنل'!J526=option!$C$15,IF('5-اطلاعات کلیه پرسنل'!L526="دارد",'5-اطلاعات کلیه پرسنل'!M526/12*'5-اطلاعات کلیه پرسنل'!K526,'5-اطلاعات کلیه پرسنل'!N526/2000*'5-اطلاعات کلیه پرسنل'!K526),0)</f>
        <v>0</v>
      </c>
      <c r="AG526" s="55">
        <f>IF('5-اطلاعات کلیه پرسنل'!H526=option!$C$11,IF('5-اطلاعات کلیه پرسنل'!L526="دارد",'5-اطلاعات کلیه پرسنل'!M526*'5-اطلاعات کلیه پرسنل'!I526/12*40,'5-اطلاعات کلیه پرسنل'!I526*'5-اطلاعات کلیه پرسنل'!N526/52),0)+IF('5-اطلاعات کلیه پرسنل'!J526=option!$C$11,IF('5-اطلاعات کلیه پرسنل'!L526="دارد",'5-اطلاعات کلیه پرسنل'!M526*'5-اطلاعات کلیه پرسنل'!K526/12*40,'5-اطلاعات کلیه پرسنل'!K526*'5-اطلاعات کلیه پرسنل'!N526/52),0)</f>
        <v>0</v>
      </c>
      <c r="AH526" s="33">
        <f>IF('5-اطلاعات کلیه پرسنل'!P526="دکتری",1,IF('5-اطلاعات کلیه پرسنل'!P526="فوق لیسانس",0.8,IF('5-اطلاعات کلیه پرسنل'!P526="لیسانس",0.6,IF('5-اطلاعات کلیه پرسنل'!P526="فوق دیپلم",0.3,IF('5-اطلاعات کلیه پرسنل'!P526="",0,0.1)))))</f>
        <v>0</v>
      </c>
      <c r="AI526" s="81">
        <f>IF('5-اطلاعات کلیه پرسنل'!L526="دارد",'5-اطلاعات کلیه پرسنل'!M526/12,'5-اطلاعات کلیه پرسنل'!N526/2000)</f>
        <v>0</v>
      </c>
      <c r="AJ526" s="80">
        <f t="shared" si="56"/>
        <v>0</v>
      </c>
    </row>
    <row r="527" spans="29:36" x14ac:dyDescent="0.45">
      <c r="AC527" s="34">
        <f>IF('6-اطلاعات کلیه محصولات - خدمات'!C527="دارد",'6-اطلاعات کلیه محصولات - خدمات'!Q527,0)</f>
        <v>0</v>
      </c>
      <c r="AD527" s="34">
        <f>1403-'5-اطلاعات کلیه پرسنل'!E527:E1524</f>
        <v>1403</v>
      </c>
      <c r="AF527" s="55">
        <f>IF('5-اطلاعات کلیه پرسنل'!H527=option!$C$15,IF('5-اطلاعات کلیه پرسنل'!L527="دارد",'5-اطلاعات کلیه پرسنل'!M527/12*'5-اطلاعات کلیه پرسنل'!I527,'5-اطلاعات کلیه پرسنل'!N527/2000*'5-اطلاعات کلیه پرسنل'!I527),0)+IF('5-اطلاعات کلیه پرسنل'!J527=option!$C$15,IF('5-اطلاعات کلیه پرسنل'!L527="دارد",'5-اطلاعات کلیه پرسنل'!M527/12*'5-اطلاعات کلیه پرسنل'!K527,'5-اطلاعات کلیه پرسنل'!N527/2000*'5-اطلاعات کلیه پرسنل'!K527),0)</f>
        <v>0</v>
      </c>
      <c r="AG527" s="55">
        <f>IF('5-اطلاعات کلیه پرسنل'!H527=option!$C$11,IF('5-اطلاعات کلیه پرسنل'!L527="دارد",'5-اطلاعات کلیه پرسنل'!M527*'5-اطلاعات کلیه پرسنل'!I527/12*40,'5-اطلاعات کلیه پرسنل'!I527*'5-اطلاعات کلیه پرسنل'!N527/52),0)+IF('5-اطلاعات کلیه پرسنل'!J527=option!$C$11,IF('5-اطلاعات کلیه پرسنل'!L527="دارد",'5-اطلاعات کلیه پرسنل'!M527*'5-اطلاعات کلیه پرسنل'!K527/12*40,'5-اطلاعات کلیه پرسنل'!K527*'5-اطلاعات کلیه پرسنل'!N527/52),0)</f>
        <v>0</v>
      </c>
      <c r="AH527" s="33">
        <f>IF('5-اطلاعات کلیه پرسنل'!P527="دکتری",1,IF('5-اطلاعات کلیه پرسنل'!P527="فوق لیسانس",0.8,IF('5-اطلاعات کلیه پرسنل'!P527="لیسانس",0.6,IF('5-اطلاعات کلیه پرسنل'!P527="فوق دیپلم",0.3,IF('5-اطلاعات کلیه پرسنل'!P527="",0,0.1)))))</f>
        <v>0</v>
      </c>
      <c r="AI527" s="81">
        <f>IF('5-اطلاعات کلیه پرسنل'!L527="دارد",'5-اطلاعات کلیه پرسنل'!M527/12,'5-اطلاعات کلیه پرسنل'!N527/2000)</f>
        <v>0</v>
      </c>
      <c r="AJ527" s="80">
        <f t="shared" si="56"/>
        <v>0</v>
      </c>
    </row>
    <row r="528" spans="29:36" x14ac:dyDescent="0.45">
      <c r="AC528" s="34">
        <f>IF('6-اطلاعات کلیه محصولات - خدمات'!C528="دارد",'6-اطلاعات کلیه محصولات - خدمات'!Q528,0)</f>
        <v>0</v>
      </c>
      <c r="AD528" s="34">
        <f>1403-'5-اطلاعات کلیه پرسنل'!E528:E1525</f>
        <v>1403</v>
      </c>
      <c r="AF528" s="55">
        <f>IF('5-اطلاعات کلیه پرسنل'!H528=option!$C$15,IF('5-اطلاعات کلیه پرسنل'!L528="دارد",'5-اطلاعات کلیه پرسنل'!M528/12*'5-اطلاعات کلیه پرسنل'!I528,'5-اطلاعات کلیه پرسنل'!N528/2000*'5-اطلاعات کلیه پرسنل'!I528),0)+IF('5-اطلاعات کلیه پرسنل'!J528=option!$C$15,IF('5-اطلاعات کلیه پرسنل'!L528="دارد",'5-اطلاعات کلیه پرسنل'!M528/12*'5-اطلاعات کلیه پرسنل'!K528,'5-اطلاعات کلیه پرسنل'!N528/2000*'5-اطلاعات کلیه پرسنل'!K528),0)</f>
        <v>0</v>
      </c>
      <c r="AG528" s="55">
        <f>IF('5-اطلاعات کلیه پرسنل'!H528=option!$C$11,IF('5-اطلاعات کلیه پرسنل'!L528="دارد",'5-اطلاعات کلیه پرسنل'!M528*'5-اطلاعات کلیه پرسنل'!I528/12*40,'5-اطلاعات کلیه پرسنل'!I528*'5-اطلاعات کلیه پرسنل'!N528/52),0)+IF('5-اطلاعات کلیه پرسنل'!J528=option!$C$11,IF('5-اطلاعات کلیه پرسنل'!L528="دارد",'5-اطلاعات کلیه پرسنل'!M528*'5-اطلاعات کلیه پرسنل'!K528/12*40,'5-اطلاعات کلیه پرسنل'!K528*'5-اطلاعات کلیه پرسنل'!N528/52),0)</f>
        <v>0</v>
      </c>
      <c r="AH528" s="33">
        <f>IF('5-اطلاعات کلیه پرسنل'!P528="دکتری",1,IF('5-اطلاعات کلیه پرسنل'!P528="فوق لیسانس",0.8,IF('5-اطلاعات کلیه پرسنل'!P528="لیسانس",0.6,IF('5-اطلاعات کلیه پرسنل'!P528="فوق دیپلم",0.3,IF('5-اطلاعات کلیه پرسنل'!P528="",0,0.1)))))</f>
        <v>0</v>
      </c>
      <c r="AI528" s="81">
        <f>IF('5-اطلاعات کلیه پرسنل'!L528="دارد",'5-اطلاعات کلیه پرسنل'!M528/12,'5-اطلاعات کلیه پرسنل'!N528/2000)</f>
        <v>0</v>
      </c>
      <c r="AJ528" s="80">
        <f t="shared" si="56"/>
        <v>0</v>
      </c>
    </row>
    <row r="529" spans="29:36" x14ac:dyDescent="0.45">
      <c r="AC529" s="34">
        <f>IF('6-اطلاعات کلیه محصولات - خدمات'!C529="دارد",'6-اطلاعات کلیه محصولات - خدمات'!Q529,0)</f>
        <v>0</v>
      </c>
      <c r="AD529" s="34">
        <f>1403-'5-اطلاعات کلیه پرسنل'!E529:E1526</f>
        <v>1403</v>
      </c>
      <c r="AF529" s="55">
        <f>IF('5-اطلاعات کلیه پرسنل'!H529=option!$C$15,IF('5-اطلاعات کلیه پرسنل'!L529="دارد",'5-اطلاعات کلیه پرسنل'!M529/12*'5-اطلاعات کلیه پرسنل'!I529,'5-اطلاعات کلیه پرسنل'!N529/2000*'5-اطلاعات کلیه پرسنل'!I529),0)+IF('5-اطلاعات کلیه پرسنل'!J529=option!$C$15,IF('5-اطلاعات کلیه پرسنل'!L529="دارد",'5-اطلاعات کلیه پرسنل'!M529/12*'5-اطلاعات کلیه پرسنل'!K529,'5-اطلاعات کلیه پرسنل'!N529/2000*'5-اطلاعات کلیه پرسنل'!K529),0)</f>
        <v>0</v>
      </c>
      <c r="AG529" s="55">
        <f>IF('5-اطلاعات کلیه پرسنل'!H529=option!$C$11,IF('5-اطلاعات کلیه پرسنل'!L529="دارد",'5-اطلاعات کلیه پرسنل'!M529*'5-اطلاعات کلیه پرسنل'!I529/12*40,'5-اطلاعات کلیه پرسنل'!I529*'5-اطلاعات کلیه پرسنل'!N529/52),0)+IF('5-اطلاعات کلیه پرسنل'!J529=option!$C$11,IF('5-اطلاعات کلیه پرسنل'!L529="دارد",'5-اطلاعات کلیه پرسنل'!M529*'5-اطلاعات کلیه پرسنل'!K529/12*40,'5-اطلاعات کلیه پرسنل'!K529*'5-اطلاعات کلیه پرسنل'!N529/52),0)</f>
        <v>0</v>
      </c>
      <c r="AH529" s="33">
        <f>IF('5-اطلاعات کلیه پرسنل'!P529="دکتری",1,IF('5-اطلاعات کلیه پرسنل'!P529="فوق لیسانس",0.8,IF('5-اطلاعات کلیه پرسنل'!P529="لیسانس",0.6,IF('5-اطلاعات کلیه پرسنل'!P529="فوق دیپلم",0.3,IF('5-اطلاعات کلیه پرسنل'!P529="",0,0.1)))))</f>
        <v>0</v>
      </c>
      <c r="AI529" s="81">
        <f>IF('5-اطلاعات کلیه پرسنل'!L529="دارد",'5-اطلاعات کلیه پرسنل'!M529/12,'5-اطلاعات کلیه پرسنل'!N529/2000)</f>
        <v>0</v>
      </c>
      <c r="AJ529" s="80">
        <f t="shared" si="56"/>
        <v>0</v>
      </c>
    </row>
    <row r="530" spans="29:36" x14ac:dyDescent="0.45">
      <c r="AC530" s="34">
        <f>IF('6-اطلاعات کلیه محصولات - خدمات'!C530="دارد",'6-اطلاعات کلیه محصولات - خدمات'!Q530,0)</f>
        <v>0</v>
      </c>
      <c r="AD530" s="34">
        <f>1403-'5-اطلاعات کلیه پرسنل'!E530:E1527</f>
        <v>1403</v>
      </c>
      <c r="AF530" s="55">
        <f>IF('5-اطلاعات کلیه پرسنل'!H530=option!$C$15,IF('5-اطلاعات کلیه پرسنل'!L530="دارد",'5-اطلاعات کلیه پرسنل'!M530/12*'5-اطلاعات کلیه پرسنل'!I530,'5-اطلاعات کلیه پرسنل'!N530/2000*'5-اطلاعات کلیه پرسنل'!I530),0)+IF('5-اطلاعات کلیه پرسنل'!J530=option!$C$15,IF('5-اطلاعات کلیه پرسنل'!L530="دارد",'5-اطلاعات کلیه پرسنل'!M530/12*'5-اطلاعات کلیه پرسنل'!K530,'5-اطلاعات کلیه پرسنل'!N530/2000*'5-اطلاعات کلیه پرسنل'!K530),0)</f>
        <v>0</v>
      </c>
      <c r="AG530" s="55">
        <f>IF('5-اطلاعات کلیه پرسنل'!H530=option!$C$11,IF('5-اطلاعات کلیه پرسنل'!L530="دارد",'5-اطلاعات کلیه پرسنل'!M530*'5-اطلاعات کلیه پرسنل'!I530/12*40,'5-اطلاعات کلیه پرسنل'!I530*'5-اطلاعات کلیه پرسنل'!N530/52),0)+IF('5-اطلاعات کلیه پرسنل'!J530=option!$C$11,IF('5-اطلاعات کلیه پرسنل'!L530="دارد",'5-اطلاعات کلیه پرسنل'!M530*'5-اطلاعات کلیه پرسنل'!K530/12*40,'5-اطلاعات کلیه پرسنل'!K530*'5-اطلاعات کلیه پرسنل'!N530/52),0)</f>
        <v>0</v>
      </c>
      <c r="AH530" s="33">
        <f>IF('5-اطلاعات کلیه پرسنل'!P530="دکتری",1,IF('5-اطلاعات کلیه پرسنل'!P530="فوق لیسانس",0.8,IF('5-اطلاعات کلیه پرسنل'!P530="لیسانس",0.6,IF('5-اطلاعات کلیه پرسنل'!P530="فوق دیپلم",0.3,IF('5-اطلاعات کلیه پرسنل'!P530="",0,0.1)))))</f>
        <v>0</v>
      </c>
      <c r="AI530" s="81">
        <f>IF('5-اطلاعات کلیه پرسنل'!L530="دارد",'5-اطلاعات کلیه پرسنل'!M530/12,'5-اطلاعات کلیه پرسنل'!N530/2000)</f>
        <v>0</v>
      </c>
      <c r="AJ530" s="80">
        <f t="shared" si="56"/>
        <v>0</v>
      </c>
    </row>
    <row r="531" spans="29:36" x14ac:dyDescent="0.45">
      <c r="AC531" s="34">
        <f>IF('6-اطلاعات کلیه محصولات - خدمات'!C531="دارد",'6-اطلاعات کلیه محصولات - خدمات'!Q531,0)</f>
        <v>0</v>
      </c>
      <c r="AD531" s="34">
        <f>1403-'5-اطلاعات کلیه پرسنل'!E531:E1528</f>
        <v>1403</v>
      </c>
      <c r="AF531" s="55">
        <f>IF('5-اطلاعات کلیه پرسنل'!H531=option!$C$15,IF('5-اطلاعات کلیه پرسنل'!L531="دارد",'5-اطلاعات کلیه پرسنل'!M531/12*'5-اطلاعات کلیه پرسنل'!I531,'5-اطلاعات کلیه پرسنل'!N531/2000*'5-اطلاعات کلیه پرسنل'!I531),0)+IF('5-اطلاعات کلیه پرسنل'!J531=option!$C$15,IF('5-اطلاعات کلیه پرسنل'!L531="دارد",'5-اطلاعات کلیه پرسنل'!M531/12*'5-اطلاعات کلیه پرسنل'!K531,'5-اطلاعات کلیه پرسنل'!N531/2000*'5-اطلاعات کلیه پرسنل'!K531),0)</f>
        <v>0</v>
      </c>
      <c r="AG531" s="55">
        <f>IF('5-اطلاعات کلیه پرسنل'!H531=option!$C$11,IF('5-اطلاعات کلیه پرسنل'!L531="دارد",'5-اطلاعات کلیه پرسنل'!M531*'5-اطلاعات کلیه پرسنل'!I531/12*40,'5-اطلاعات کلیه پرسنل'!I531*'5-اطلاعات کلیه پرسنل'!N531/52),0)+IF('5-اطلاعات کلیه پرسنل'!J531=option!$C$11,IF('5-اطلاعات کلیه پرسنل'!L531="دارد",'5-اطلاعات کلیه پرسنل'!M531*'5-اطلاعات کلیه پرسنل'!K531/12*40,'5-اطلاعات کلیه پرسنل'!K531*'5-اطلاعات کلیه پرسنل'!N531/52),0)</f>
        <v>0</v>
      </c>
      <c r="AH531" s="33">
        <f>IF('5-اطلاعات کلیه پرسنل'!P531="دکتری",1,IF('5-اطلاعات کلیه پرسنل'!P531="فوق لیسانس",0.8,IF('5-اطلاعات کلیه پرسنل'!P531="لیسانس",0.6,IF('5-اطلاعات کلیه پرسنل'!P531="فوق دیپلم",0.3,IF('5-اطلاعات کلیه پرسنل'!P531="",0,0.1)))))</f>
        <v>0</v>
      </c>
      <c r="AI531" s="81">
        <f>IF('5-اطلاعات کلیه پرسنل'!L531="دارد",'5-اطلاعات کلیه پرسنل'!M531/12,'5-اطلاعات کلیه پرسنل'!N531/2000)</f>
        <v>0</v>
      </c>
      <c r="AJ531" s="80">
        <f t="shared" si="56"/>
        <v>0</v>
      </c>
    </row>
    <row r="532" spans="29:36" x14ac:dyDescent="0.45">
      <c r="AC532" s="34">
        <f>IF('6-اطلاعات کلیه محصولات - خدمات'!C532="دارد",'6-اطلاعات کلیه محصولات - خدمات'!Q532,0)</f>
        <v>0</v>
      </c>
      <c r="AD532" s="34">
        <f>1403-'5-اطلاعات کلیه پرسنل'!E532:E1529</f>
        <v>1403</v>
      </c>
      <c r="AF532" s="55">
        <f>IF('5-اطلاعات کلیه پرسنل'!H532=option!$C$15,IF('5-اطلاعات کلیه پرسنل'!L532="دارد",'5-اطلاعات کلیه پرسنل'!M532/12*'5-اطلاعات کلیه پرسنل'!I532,'5-اطلاعات کلیه پرسنل'!N532/2000*'5-اطلاعات کلیه پرسنل'!I532),0)+IF('5-اطلاعات کلیه پرسنل'!J532=option!$C$15,IF('5-اطلاعات کلیه پرسنل'!L532="دارد",'5-اطلاعات کلیه پرسنل'!M532/12*'5-اطلاعات کلیه پرسنل'!K532,'5-اطلاعات کلیه پرسنل'!N532/2000*'5-اطلاعات کلیه پرسنل'!K532),0)</f>
        <v>0</v>
      </c>
      <c r="AG532" s="55">
        <f>IF('5-اطلاعات کلیه پرسنل'!H532=option!$C$11,IF('5-اطلاعات کلیه پرسنل'!L532="دارد",'5-اطلاعات کلیه پرسنل'!M532*'5-اطلاعات کلیه پرسنل'!I532/12*40,'5-اطلاعات کلیه پرسنل'!I532*'5-اطلاعات کلیه پرسنل'!N532/52),0)+IF('5-اطلاعات کلیه پرسنل'!J532=option!$C$11,IF('5-اطلاعات کلیه پرسنل'!L532="دارد",'5-اطلاعات کلیه پرسنل'!M532*'5-اطلاعات کلیه پرسنل'!K532/12*40,'5-اطلاعات کلیه پرسنل'!K532*'5-اطلاعات کلیه پرسنل'!N532/52),0)</f>
        <v>0</v>
      </c>
      <c r="AH532" s="33">
        <f>IF('5-اطلاعات کلیه پرسنل'!P532="دکتری",1,IF('5-اطلاعات کلیه پرسنل'!P532="فوق لیسانس",0.8,IF('5-اطلاعات کلیه پرسنل'!P532="لیسانس",0.6,IF('5-اطلاعات کلیه پرسنل'!P532="فوق دیپلم",0.3,IF('5-اطلاعات کلیه پرسنل'!P532="",0,0.1)))))</f>
        <v>0</v>
      </c>
      <c r="AI532" s="81">
        <f>IF('5-اطلاعات کلیه پرسنل'!L532="دارد",'5-اطلاعات کلیه پرسنل'!M532/12,'5-اطلاعات کلیه پرسنل'!N532/2000)</f>
        <v>0</v>
      </c>
      <c r="AJ532" s="80">
        <f t="shared" si="56"/>
        <v>0</v>
      </c>
    </row>
    <row r="533" spans="29:36" x14ac:dyDescent="0.45">
      <c r="AC533" s="34">
        <f>IF('6-اطلاعات کلیه محصولات - خدمات'!C533="دارد",'6-اطلاعات کلیه محصولات - خدمات'!Q533,0)</f>
        <v>0</v>
      </c>
      <c r="AD533" s="34">
        <f>1403-'5-اطلاعات کلیه پرسنل'!E533:E1530</f>
        <v>1403</v>
      </c>
      <c r="AF533" s="55">
        <f>IF('5-اطلاعات کلیه پرسنل'!H533=option!$C$15,IF('5-اطلاعات کلیه پرسنل'!L533="دارد",'5-اطلاعات کلیه پرسنل'!M533/12*'5-اطلاعات کلیه پرسنل'!I533,'5-اطلاعات کلیه پرسنل'!N533/2000*'5-اطلاعات کلیه پرسنل'!I533),0)+IF('5-اطلاعات کلیه پرسنل'!J533=option!$C$15,IF('5-اطلاعات کلیه پرسنل'!L533="دارد",'5-اطلاعات کلیه پرسنل'!M533/12*'5-اطلاعات کلیه پرسنل'!K533,'5-اطلاعات کلیه پرسنل'!N533/2000*'5-اطلاعات کلیه پرسنل'!K533),0)</f>
        <v>0</v>
      </c>
      <c r="AG533" s="55">
        <f>IF('5-اطلاعات کلیه پرسنل'!H533=option!$C$11,IF('5-اطلاعات کلیه پرسنل'!L533="دارد",'5-اطلاعات کلیه پرسنل'!M533*'5-اطلاعات کلیه پرسنل'!I533/12*40,'5-اطلاعات کلیه پرسنل'!I533*'5-اطلاعات کلیه پرسنل'!N533/52),0)+IF('5-اطلاعات کلیه پرسنل'!J533=option!$C$11,IF('5-اطلاعات کلیه پرسنل'!L533="دارد",'5-اطلاعات کلیه پرسنل'!M533*'5-اطلاعات کلیه پرسنل'!K533/12*40,'5-اطلاعات کلیه پرسنل'!K533*'5-اطلاعات کلیه پرسنل'!N533/52),0)</f>
        <v>0</v>
      </c>
      <c r="AH533" s="33">
        <f>IF('5-اطلاعات کلیه پرسنل'!P533="دکتری",1,IF('5-اطلاعات کلیه پرسنل'!P533="فوق لیسانس",0.8,IF('5-اطلاعات کلیه پرسنل'!P533="لیسانس",0.6,IF('5-اطلاعات کلیه پرسنل'!P533="فوق دیپلم",0.3,IF('5-اطلاعات کلیه پرسنل'!P533="",0,0.1)))))</f>
        <v>0</v>
      </c>
      <c r="AI533" s="81">
        <f>IF('5-اطلاعات کلیه پرسنل'!L533="دارد",'5-اطلاعات کلیه پرسنل'!M533/12,'5-اطلاعات کلیه پرسنل'!N533/2000)</f>
        <v>0</v>
      </c>
      <c r="AJ533" s="80">
        <f t="shared" si="56"/>
        <v>0</v>
      </c>
    </row>
    <row r="534" spans="29:36" x14ac:dyDescent="0.45">
      <c r="AC534" s="34">
        <f>IF('6-اطلاعات کلیه محصولات - خدمات'!C534="دارد",'6-اطلاعات کلیه محصولات - خدمات'!Q534,0)</f>
        <v>0</v>
      </c>
      <c r="AD534" s="34">
        <f>1403-'5-اطلاعات کلیه پرسنل'!E534:E1531</f>
        <v>1403</v>
      </c>
      <c r="AF534" s="55">
        <f>IF('5-اطلاعات کلیه پرسنل'!H534=option!$C$15,IF('5-اطلاعات کلیه پرسنل'!L534="دارد",'5-اطلاعات کلیه پرسنل'!M534/12*'5-اطلاعات کلیه پرسنل'!I534,'5-اطلاعات کلیه پرسنل'!N534/2000*'5-اطلاعات کلیه پرسنل'!I534),0)+IF('5-اطلاعات کلیه پرسنل'!J534=option!$C$15,IF('5-اطلاعات کلیه پرسنل'!L534="دارد",'5-اطلاعات کلیه پرسنل'!M534/12*'5-اطلاعات کلیه پرسنل'!K534,'5-اطلاعات کلیه پرسنل'!N534/2000*'5-اطلاعات کلیه پرسنل'!K534),0)</f>
        <v>0</v>
      </c>
      <c r="AG534" s="55">
        <f>IF('5-اطلاعات کلیه پرسنل'!H534=option!$C$11,IF('5-اطلاعات کلیه پرسنل'!L534="دارد",'5-اطلاعات کلیه پرسنل'!M534*'5-اطلاعات کلیه پرسنل'!I534/12*40,'5-اطلاعات کلیه پرسنل'!I534*'5-اطلاعات کلیه پرسنل'!N534/52),0)+IF('5-اطلاعات کلیه پرسنل'!J534=option!$C$11,IF('5-اطلاعات کلیه پرسنل'!L534="دارد",'5-اطلاعات کلیه پرسنل'!M534*'5-اطلاعات کلیه پرسنل'!K534/12*40,'5-اطلاعات کلیه پرسنل'!K534*'5-اطلاعات کلیه پرسنل'!N534/52),0)</f>
        <v>0</v>
      </c>
      <c r="AH534" s="33">
        <f>IF('5-اطلاعات کلیه پرسنل'!P534="دکتری",1,IF('5-اطلاعات کلیه پرسنل'!P534="فوق لیسانس",0.8,IF('5-اطلاعات کلیه پرسنل'!P534="لیسانس",0.6,IF('5-اطلاعات کلیه پرسنل'!P534="فوق دیپلم",0.3,IF('5-اطلاعات کلیه پرسنل'!P534="",0,0.1)))))</f>
        <v>0</v>
      </c>
      <c r="AI534" s="81">
        <f>IF('5-اطلاعات کلیه پرسنل'!L534="دارد",'5-اطلاعات کلیه پرسنل'!M534/12,'5-اطلاعات کلیه پرسنل'!N534/2000)</f>
        <v>0</v>
      </c>
      <c r="AJ534" s="80">
        <f t="shared" si="56"/>
        <v>0</v>
      </c>
    </row>
    <row r="535" spans="29:36" x14ac:dyDescent="0.45">
      <c r="AC535" s="34">
        <f>IF('6-اطلاعات کلیه محصولات - خدمات'!C535="دارد",'6-اطلاعات کلیه محصولات - خدمات'!Q535,0)</f>
        <v>0</v>
      </c>
      <c r="AD535" s="34">
        <f>1403-'5-اطلاعات کلیه پرسنل'!E535:E1532</f>
        <v>1403</v>
      </c>
      <c r="AF535" s="55">
        <f>IF('5-اطلاعات کلیه پرسنل'!H535=option!$C$15,IF('5-اطلاعات کلیه پرسنل'!L535="دارد",'5-اطلاعات کلیه پرسنل'!M535/12*'5-اطلاعات کلیه پرسنل'!I535,'5-اطلاعات کلیه پرسنل'!N535/2000*'5-اطلاعات کلیه پرسنل'!I535),0)+IF('5-اطلاعات کلیه پرسنل'!J535=option!$C$15,IF('5-اطلاعات کلیه پرسنل'!L535="دارد",'5-اطلاعات کلیه پرسنل'!M535/12*'5-اطلاعات کلیه پرسنل'!K535,'5-اطلاعات کلیه پرسنل'!N535/2000*'5-اطلاعات کلیه پرسنل'!K535),0)</f>
        <v>0</v>
      </c>
      <c r="AG535" s="55">
        <f>IF('5-اطلاعات کلیه پرسنل'!H535=option!$C$11,IF('5-اطلاعات کلیه پرسنل'!L535="دارد",'5-اطلاعات کلیه پرسنل'!M535*'5-اطلاعات کلیه پرسنل'!I535/12*40,'5-اطلاعات کلیه پرسنل'!I535*'5-اطلاعات کلیه پرسنل'!N535/52),0)+IF('5-اطلاعات کلیه پرسنل'!J535=option!$C$11,IF('5-اطلاعات کلیه پرسنل'!L535="دارد",'5-اطلاعات کلیه پرسنل'!M535*'5-اطلاعات کلیه پرسنل'!K535/12*40,'5-اطلاعات کلیه پرسنل'!K535*'5-اطلاعات کلیه پرسنل'!N535/52),0)</f>
        <v>0</v>
      </c>
      <c r="AH535" s="33">
        <f>IF('5-اطلاعات کلیه پرسنل'!P535="دکتری",1,IF('5-اطلاعات کلیه پرسنل'!P535="فوق لیسانس",0.8,IF('5-اطلاعات کلیه پرسنل'!P535="لیسانس",0.6,IF('5-اطلاعات کلیه پرسنل'!P535="فوق دیپلم",0.3,IF('5-اطلاعات کلیه پرسنل'!P535="",0,0.1)))))</f>
        <v>0</v>
      </c>
      <c r="AI535" s="81">
        <f>IF('5-اطلاعات کلیه پرسنل'!L535="دارد",'5-اطلاعات کلیه پرسنل'!M535/12,'5-اطلاعات کلیه پرسنل'!N535/2000)</f>
        <v>0</v>
      </c>
      <c r="AJ535" s="80">
        <f t="shared" si="56"/>
        <v>0</v>
      </c>
    </row>
    <row r="536" spans="29:36" x14ac:dyDescent="0.45">
      <c r="AC536" s="34">
        <f>IF('6-اطلاعات کلیه محصولات - خدمات'!C536="دارد",'6-اطلاعات کلیه محصولات - خدمات'!Q536,0)</f>
        <v>0</v>
      </c>
      <c r="AD536" s="34">
        <f>1403-'5-اطلاعات کلیه پرسنل'!E536:E1533</f>
        <v>1403</v>
      </c>
      <c r="AF536" s="55">
        <f>IF('5-اطلاعات کلیه پرسنل'!H536=option!$C$15,IF('5-اطلاعات کلیه پرسنل'!L536="دارد",'5-اطلاعات کلیه پرسنل'!M536/12*'5-اطلاعات کلیه پرسنل'!I536,'5-اطلاعات کلیه پرسنل'!N536/2000*'5-اطلاعات کلیه پرسنل'!I536),0)+IF('5-اطلاعات کلیه پرسنل'!J536=option!$C$15,IF('5-اطلاعات کلیه پرسنل'!L536="دارد",'5-اطلاعات کلیه پرسنل'!M536/12*'5-اطلاعات کلیه پرسنل'!K536,'5-اطلاعات کلیه پرسنل'!N536/2000*'5-اطلاعات کلیه پرسنل'!K536),0)</f>
        <v>0</v>
      </c>
      <c r="AG536" s="55">
        <f>IF('5-اطلاعات کلیه پرسنل'!H536=option!$C$11,IF('5-اطلاعات کلیه پرسنل'!L536="دارد",'5-اطلاعات کلیه پرسنل'!M536*'5-اطلاعات کلیه پرسنل'!I536/12*40,'5-اطلاعات کلیه پرسنل'!I536*'5-اطلاعات کلیه پرسنل'!N536/52),0)+IF('5-اطلاعات کلیه پرسنل'!J536=option!$C$11,IF('5-اطلاعات کلیه پرسنل'!L536="دارد",'5-اطلاعات کلیه پرسنل'!M536*'5-اطلاعات کلیه پرسنل'!K536/12*40,'5-اطلاعات کلیه پرسنل'!K536*'5-اطلاعات کلیه پرسنل'!N536/52),0)</f>
        <v>0</v>
      </c>
      <c r="AH536" s="33">
        <f>IF('5-اطلاعات کلیه پرسنل'!P536="دکتری",1,IF('5-اطلاعات کلیه پرسنل'!P536="فوق لیسانس",0.8,IF('5-اطلاعات کلیه پرسنل'!P536="لیسانس",0.6,IF('5-اطلاعات کلیه پرسنل'!P536="فوق دیپلم",0.3,IF('5-اطلاعات کلیه پرسنل'!P536="",0,0.1)))))</f>
        <v>0</v>
      </c>
      <c r="AI536" s="81">
        <f>IF('5-اطلاعات کلیه پرسنل'!L536="دارد",'5-اطلاعات کلیه پرسنل'!M536/12,'5-اطلاعات کلیه پرسنل'!N536/2000)</f>
        <v>0</v>
      </c>
      <c r="AJ536" s="80">
        <f t="shared" si="56"/>
        <v>0</v>
      </c>
    </row>
    <row r="537" spans="29:36" x14ac:dyDescent="0.45">
      <c r="AC537" s="34">
        <f>IF('6-اطلاعات کلیه محصولات - خدمات'!C537="دارد",'6-اطلاعات کلیه محصولات - خدمات'!Q537,0)</f>
        <v>0</v>
      </c>
      <c r="AD537" s="34">
        <f>1403-'5-اطلاعات کلیه پرسنل'!E537:E1534</f>
        <v>1403</v>
      </c>
      <c r="AF537" s="55">
        <f>IF('5-اطلاعات کلیه پرسنل'!H537=option!$C$15,IF('5-اطلاعات کلیه پرسنل'!L537="دارد",'5-اطلاعات کلیه پرسنل'!M537/12*'5-اطلاعات کلیه پرسنل'!I537,'5-اطلاعات کلیه پرسنل'!N537/2000*'5-اطلاعات کلیه پرسنل'!I537),0)+IF('5-اطلاعات کلیه پرسنل'!J537=option!$C$15,IF('5-اطلاعات کلیه پرسنل'!L537="دارد",'5-اطلاعات کلیه پرسنل'!M537/12*'5-اطلاعات کلیه پرسنل'!K537,'5-اطلاعات کلیه پرسنل'!N537/2000*'5-اطلاعات کلیه پرسنل'!K537),0)</f>
        <v>0</v>
      </c>
      <c r="AG537" s="55">
        <f>IF('5-اطلاعات کلیه پرسنل'!H537=option!$C$11,IF('5-اطلاعات کلیه پرسنل'!L537="دارد",'5-اطلاعات کلیه پرسنل'!M537*'5-اطلاعات کلیه پرسنل'!I537/12*40,'5-اطلاعات کلیه پرسنل'!I537*'5-اطلاعات کلیه پرسنل'!N537/52),0)+IF('5-اطلاعات کلیه پرسنل'!J537=option!$C$11,IF('5-اطلاعات کلیه پرسنل'!L537="دارد",'5-اطلاعات کلیه پرسنل'!M537*'5-اطلاعات کلیه پرسنل'!K537/12*40,'5-اطلاعات کلیه پرسنل'!K537*'5-اطلاعات کلیه پرسنل'!N537/52),0)</f>
        <v>0</v>
      </c>
      <c r="AH537" s="33">
        <f>IF('5-اطلاعات کلیه پرسنل'!P537="دکتری",1,IF('5-اطلاعات کلیه پرسنل'!P537="فوق لیسانس",0.8,IF('5-اطلاعات کلیه پرسنل'!P537="لیسانس",0.6,IF('5-اطلاعات کلیه پرسنل'!P537="فوق دیپلم",0.3,IF('5-اطلاعات کلیه پرسنل'!P537="",0,0.1)))))</f>
        <v>0</v>
      </c>
      <c r="AI537" s="81">
        <f>IF('5-اطلاعات کلیه پرسنل'!L537="دارد",'5-اطلاعات کلیه پرسنل'!M537/12,'5-اطلاعات کلیه پرسنل'!N537/2000)</f>
        <v>0</v>
      </c>
      <c r="AJ537" s="80">
        <f t="shared" si="56"/>
        <v>0</v>
      </c>
    </row>
    <row r="538" spans="29:36" x14ac:dyDescent="0.45">
      <c r="AC538" s="34">
        <f>IF('6-اطلاعات کلیه محصولات - خدمات'!C538="دارد",'6-اطلاعات کلیه محصولات - خدمات'!Q538,0)</f>
        <v>0</v>
      </c>
      <c r="AD538" s="34">
        <f>1403-'5-اطلاعات کلیه پرسنل'!E538:E1535</f>
        <v>1403</v>
      </c>
      <c r="AF538" s="55">
        <f>IF('5-اطلاعات کلیه پرسنل'!H538=option!$C$15,IF('5-اطلاعات کلیه پرسنل'!L538="دارد",'5-اطلاعات کلیه پرسنل'!M538/12*'5-اطلاعات کلیه پرسنل'!I538,'5-اطلاعات کلیه پرسنل'!N538/2000*'5-اطلاعات کلیه پرسنل'!I538),0)+IF('5-اطلاعات کلیه پرسنل'!J538=option!$C$15,IF('5-اطلاعات کلیه پرسنل'!L538="دارد",'5-اطلاعات کلیه پرسنل'!M538/12*'5-اطلاعات کلیه پرسنل'!K538,'5-اطلاعات کلیه پرسنل'!N538/2000*'5-اطلاعات کلیه پرسنل'!K538),0)</f>
        <v>0</v>
      </c>
      <c r="AG538" s="55">
        <f>IF('5-اطلاعات کلیه پرسنل'!H538=option!$C$11,IF('5-اطلاعات کلیه پرسنل'!L538="دارد",'5-اطلاعات کلیه پرسنل'!M538*'5-اطلاعات کلیه پرسنل'!I538/12*40,'5-اطلاعات کلیه پرسنل'!I538*'5-اطلاعات کلیه پرسنل'!N538/52),0)+IF('5-اطلاعات کلیه پرسنل'!J538=option!$C$11,IF('5-اطلاعات کلیه پرسنل'!L538="دارد",'5-اطلاعات کلیه پرسنل'!M538*'5-اطلاعات کلیه پرسنل'!K538/12*40,'5-اطلاعات کلیه پرسنل'!K538*'5-اطلاعات کلیه پرسنل'!N538/52),0)</f>
        <v>0</v>
      </c>
      <c r="AH538" s="33">
        <f>IF('5-اطلاعات کلیه پرسنل'!P538="دکتری",1,IF('5-اطلاعات کلیه پرسنل'!P538="فوق لیسانس",0.8,IF('5-اطلاعات کلیه پرسنل'!P538="لیسانس",0.6,IF('5-اطلاعات کلیه پرسنل'!P538="فوق دیپلم",0.3,IF('5-اطلاعات کلیه پرسنل'!P538="",0,0.1)))))</f>
        <v>0</v>
      </c>
      <c r="AI538" s="81">
        <f>IF('5-اطلاعات کلیه پرسنل'!L538="دارد",'5-اطلاعات کلیه پرسنل'!M538/12,'5-اطلاعات کلیه پرسنل'!N538/2000)</f>
        <v>0</v>
      </c>
      <c r="AJ538" s="80">
        <f t="shared" si="56"/>
        <v>0</v>
      </c>
    </row>
    <row r="539" spans="29:36" x14ac:dyDescent="0.45">
      <c r="AC539" s="34">
        <f>IF('6-اطلاعات کلیه محصولات - خدمات'!C539="دارد",'6-اطلاعات کلیه محصولات - خدمات'!Q539,0)</f>
        <v>0</v>
      </c>
      <c r="AD539" s="34">
        <f>1403-'5-اطلاعات کلیه پرسنل'!E539:E1536</f>
        <v>1403</v>
      </c>
      <c r="AF539" s="55">
        <f>IF('5-اطلاعات کلیه پرسنل'!H539=option!$C$15,IF('5-اطلاعات کلیه پرسنل'!L539="دارد",'5-اطلاعات کلیه پرسنل'!M539/12*'5-اطلاعات کلیه پرسنل'!I539,'5-اطلاعات کلیه پرسنل'!N539/2000*'5-اطلاعات کلیه پرسنل'!I539),0)+IF('5-اطلاعات کلیه پرسنل'!J539=option!$C$15,IF('5-اطلاعات کلیه پرسنل'!L539="دارد",'5-اطلاعات کلیه پرسنل'!M539/12*'5-اطلاعات کلیه پرسنل'!K539,'5-اطلاعات کلیه پرسنل'!N539/2000*'5-اطلاعات کلیه پرسنل'!K539),0)</f>
        <v>0</v>
      </c>
      <c r="AG539" s="55">
        <f>IF('5-اطلاعات کلیه پرسنل'!H539=option!$C$11,IF('5-اطلاعات کلیه پرسنل'!L539="دارد",'5-اطلاعات کلیه پرسنل'!M539*'5-اطلاعات کلیه پرسنل'!I539/12*40,'5-اطلاعات کلیه پرسنل'!I539*'5-اطلاعات کلیه پرسنل'!N539/52),0)+IF('5-اطلاعات کلیه پرسنل'!J539=option!$C$11,IF('5-اطلاعات کلیه پرسنل'!L539="دارد",'5-اطلاعات کلیه پرسنل'!M539*'5-اطلاعات کلیه پرسنل'!K539/12*40,'5-اطلاعات کلیه پرسنل'!K539*'5-اطلاعات کلیه پرسنل'!N539/52),0)</f>
        <v>0</v>
      </c>
      <c r="AH539" s="33">
        <f>IF('5-اطلاعات کلیه پرسنل'!P539="دکتری",1,IF('5-اطلاعات کلیه پرسنل'!P539="فوق لیسانس",0.8,IF('5-اطلاعات کلیه پرسنل'!P539="لیسانس",0.6,IF('5-اطلاعات کلیه پرسنل'!P539="فوق دیپلم",0.3,IF('5-اطلاعات کلیه پرسنل'!P539="",0,0.1)))))</f>
        <v>0</v>
      </c>
      <c r="AI539" s="81">
        <f>IF('5-اطلاعات کلیه پرسنل'!L539="دارد",'5-اطلاعات کلیه پرسنل'!M539/12,'5-اطلاعات کلیه پرسنل'!N539/2000)</f>
        <v>0</v>
      </c>
      <c r="AJ539" s="80">
        <f t="shared" si="56"/>
        <v>0</v>
      </c>
    </row>
    <row r="540" spans="29:36" x14ac:dyDescent="0.45">
      <c r="AC540" s="34">
        <f>IF('6-اطلاعات کلیه محصولات - خدمات'!C540="دارد",'6-اطلاعات کلیه محصولات - خدمات'!Q540,0)</f>
        <v>0</v>
      </c>
      <c r="AD540" s="34">
        <f>1403-'5-اطلاعات کلیه پرسنل'!E540:E1537</f>
        <v>1403</v>
      </c>
      <c r="AF540" s="55">
        <f>IF('5-اطلاعات کلیه پرسنل'!H540=option!$C$15,IF('5-اطلاعات کلیه پرسنل'!L540="دارد",'5-اطلاعات کلیه پرسنل'!M540/12*'5-اطلاعات کلیه پرسنل'!I540,'5-اطلاعات کلیه پرسنل'!N540/2000*'5-اطلاعات کلیه پرسنل'!I540),0)+IF('5-اطلاعات کلیه پرسنل'!J540=option!$C$15,IF('5-اطلاعات کلیه پرسنل'!L540="دارد",'5-اطلاعات کلیه پرسنل'!M540/12*'5-اطلاعات کلیه پرسنل'!K540,'5-اطلاعات کلیه پرسنل'!N540/2000*'5-اطلاعات کلیه پرسنل'!K540),0)</f>
        <v>0</v>
      </c>
      <c r="AG540" s="55">
        <f>IF('5-اطلاعات کلیه پرسنل'!H540=option!$C$11,IF('5-اطلاعات کلیه پرسنل'!L540="دارد",'5-اطلاعات کلیه پرسنل'!M540*'5-اطلاعات کلیه پرسنل'!I540/12*40,'5-اطلاعات کلیه پرسنل'!I540*'5-اطلاعات کلیه پرسنل'!N540/52),0)+IF('5-اطلاعات کلیه پرسنل'!J540=option!$C$11,IF('5-اطلاعات کلیه پرسنل'!L540="دارد",'5-اطلاعات کلیه پرسنل'!M540*'5-اطلاعات کلیه پرسنل'!K540/12*40,'5-اطلاعات کلیه پرسنل'!K540*'5-اطلاعات کلیه پرسنل'!N540/52),0)</f>
        <v>0</v>
      </c>
      <c r="AH540" s="33">
        <f>IF('5-اطلاعات کلیه پرسنل'!P540="دکتری",1,IF('5-اطلاعات کلیه پرسنل'!P540="فوق لیسانس",0.8,IF('5-اطلاعات کلیه پرسنل'!P540="لیسانس",0.6,IF('5-اطلاعات کلیه پرسنل'!P540="فوق دیپلم",0.3,IF('5-اطلاعات کلیه پرسنل'!P540="",0,0.1)))))</f>
        <v>0</v>
      </c>
      <c r="AI540" s="81">
        <f>IF('5-اطلاعات کلیه پرسنل'!L540="دارد",'5-اطلاعات کلیه پرسنل'!M540/12,'5-اطلاعات کلیه پرسنل'!N540/2000)</f>
        <v>0</v>
      </c>
      <c r="AJ540" s="80">
        <f t="shared" si="56"/>
        <v>0</v>
      </c>
    </row>
    <row r="541" spans="29:36" x14ac:dyDescent="0.45">
      <c r="AC541" s="34">
        <f>IF('6-اطلاعات کلیه محصولات - خدمات'!C541="دارد",'6-اطلاعات کلیه محصولات - خدمات'!Q541,0)</f>
        <v>0</v>
      </c>
      <c r="AD541" s="34">
        <f>1403-'5-اطلاعات کلیه پرسنل'!E541:E1538</f>
        <v>1403</v>
      </c>
      <c r="AF541" s="55">
        <f>IF('5-اطلاعات کلیه پرسنل'!H541=option!$C$15,IF('5-اطلاعات کلیه پرسنل'!L541="دارد",'5-اطلاعات کلیه پرسنل'!M541/12*'5-اطلاعات کلیه پرسنل'!I541,'5-اطلاعات کلیه پرسنل'!N541/2000*'5-اطلاعات کلیه پرسنل'!I541),0)+IF('5-اطلاعات کلیه پرسنل'!J541=option!$C$15,IF('5-اطلاعات کلیه پرسنل'!L541="دارد",'5-اطلاعات کلیه پرسنل'!M541/12*'5-اطلاعات کلیه پرسنل'!K541,'5-اطلاعات کلیه پرسنل'!N541/2000*'5-اطلاعات کلیه پرسنل'!K541),0)</f>
        <v>0</v>
      </c>
      <c r="AG541" s="55">
        <f>IF('5-اطلاعات کلیه پرسنل'!H541=option!$C$11,IF('5-اطلاعات کلیه پرسنل'!L541="دارد",'5-اطلاعات کلیه پرسنل'!M541*'5-اطلاعات کلیه پرسنل'!I541/12*40,'5-اطلاعات کلیه پرسنل'!I541*'5-اطلاعات کلیه پرسنل'!N541/52),0)+IF('5-اطلاعات کلیه پرسنل'!J541=option!$C$11,IF('5-اطلاعات کلیه پرسنل'!L541="دارد",'5-اطلاعات کلیه پرسنل'!M541*'5-اطلاعات کلیه پرسنل'!K541/12*40,'5-اطلاعات کلیه پرسنل'!K541*'5-اطلاعات کلیه پرسنل'!N541/52),0)</f>
        <v>0</v>
      </c>
      <c r="AH541" s="33">
        <f>IF('5-اطلاعات کلیه پرسنل'!P541="دکتری",1,IF('5-اطلاعات کلیه پرسنل'!P541="فوق لیسانس",0.8,IF('5-اطلاعات کلیه پرسنل'!P541="لیسانس",0.6,IF('5-اطلاعات کلیه پرسنل'!P541="فوق دیپلم",0.3,IF('5-اطلاعات کلیه پرسنل'!P541="",0,0.1)))))</f>
        <v>0</v>
      </c>
      <c r="AI541" s="81">
        <f>IF('5-اطلاعات کلیه پرسنل'!L541="دارد",'5-اطلاعات کلیه پرسنل'!M541/12,'5-اطلاعات کلیه پرسنل'!N541/2000)</f>
        <v>0</v>
      </c>
      <c r="AJ541" s="80">
        <f t="shared" si="56"/>
        <v>0</v>
      </c>
    </row>
    <row r="542" spans="29:36" x14ac:dyDescent="0.45">
      <c r="AC542" s="34">
        <f>IF('6-اطلاعات کلیه محصولات - خدمات'!C542="دارد",'6-اطلاعات کلیه محصولات - خدمات'!Q542,0)</f>
        <v>0</v>
      </c>
      <c r="AD542" s="34">
        <f>1403-'5-اطلاعات کلیه پرسنل'!E542:E1539</f>
        <v>1403</v>
      </c>
      <c r="AF542" s="55">
        <f>IF('5-اطلاعات کلیه پرسنل'!H542=option!$C$15,IF('5-اطلاعات کلیه پرسنل'!L542="دارد",'5-اطلاعات کلیه پرسنل'!M542/12*'5-اطلاعات کلیه پرسنل'!I542,'5-اطلاعات کلیه پرسنل'!N542/2000*'5-اطلاعات کلیه پرسنل'!I542),0)+IF('5-اطلاعات کلیه پرسنل'!J542=option!$C$15,IF('5-اطلاعات کلیه پرسنل'!L542="دارد",'5-اطلاعات کلیه پرسنل'!M542/12*'5-اطلاعات کلیه پرسنل'!K542,'5-اطلاعات کلیه پرسنل'!N542/2000*'5-اطلاعات کلیه پرسنل'!K542),0)</f>
        <v>0</v>
      </c>
      <c r="AG542" s="55">
        <f>IF('5-اطلاعات کلیه پرسنل'!H542=option!$C$11,IF('5-اطلاعات کلیه پرسنل'!L542="دارد",'5-اطلاعات کلیه پرسنل'!M542*'5-اطلاعات کلیه پرسنل'!I542/12*40,'5-اطلاعات کلیه پرسنل'!I542*'5-اطلاعات کلیه پرسنل'!N542/52),0)+IF('5-اطلاعات کلیه پرسنل'!J542=option!$C$11,IF('5-اطلاعات کلیه پرسنل'!L542="دارد",'5-اطلاعات کلیه پرسنل'!M542*'5-اطلاعات کلیه پرسنل'!K542/12*40,'5-اطلاعات کلیه پرسنل'!K542*'5-اطلاعات کلیه پرسنل'!N542/52),0)</f>
        <v>0</v>
      </c>
      <c r="AH542" s="33">
        <f>IF('5-اطلاعات کلیه پرسنل'!P542="دکتری",1,IF('5-اطلاعات کلیه پرسنل'!P542="فوق لیسانس",0.8,IF('5-اطلاعات کلیه پرسنل'!P542="لیسانس",0.6,IF('5-اطلاعات کلیه پرسنل'!P542="فوق دیپلم",0.3,IF('5-اطلاعات کلیه پرسنل'!P542="",0,0.1)))))</f>
        <v>0</v>
      </c>
      <c r="AI542" s="81">
        <f>IF('5-اطلاعات کلیه پرسنل'!L542="دارد",'5-اطلاعات کلیه پرسنل'!M542/12,'5-اطلاعات کلیه پرسنل'!N542/2000)</f>
        <v>0</v>
      </c>
      <c r="AJ542" s="80">
        <f t="shared" si="56"/>
        <v>0</v>
      </c>
    </row>
    <row r="543" spans="29:36" x14ac:dyDescent="0.45">
      <c r="AC543" s="34">
        <f>IF('6-اطلاعات کلیه محصولات - خدمات'!C543="دارد",'6-اطلاعات کلیه محصولات - خدمات'!Q543,0)</f>
        <v>0</v>
      </c>
      <c r="AD543" s="34">
        <f>1403-'5-اطلاعات کلیه پرسنل'!E543:E1540</f>
        <v>1403</v>
      </c>
      <c r="AF543" s="55">
        <f>IF('5-اطلاعات کلیه پرسنل'!H543=option!$C$15,IF('5-اطلاعات کلیه پرسنل'!L543="دارد",'5-اطلاعات کلیه پرسنل'!M543/12*'5-اطلاعات کلیه پرسنل'!I543,'5-اطلاعات کلیه پرسنل'!N543/2000*'5-اطلاعات کلیه پرسنل'!I543),0)+IF('5-اطلاعات کلیه پرسنل'!J543=option!$C$15,IF('5-اطلاعات کلیه پرسنل'!L543="دارد",'5-اطلاعات کلیه پرسنل'!M543/12*'5-اطلاعات کلیه پرسنل'!K543,'5-اطلاعات کلیه پرسنل'!N543/2000*'5-اطلاعات کلیه پرسنل'!K543),0)</f>
        <v>0</v>
      </c>
      <c r="AG543" s="55">
        <f>IF('5-اطلاعات کلیه پرسنل'!H543=option!$C$11,IF('5-اطلاعات کلیه پرسنل'!L543="دارد",'5-اطلاعات کلیه پرسنل'!M543*'5-اطلاعات کلیه پرسنل'!I543/12*40,'5-اطلاعات کلیه پرسنل'!I543*'5-اطلاعات کلیه پرسنل'!N543/52),0)+IF('5-اطلاعات کلیه پرسنل'!J543=option!$C$11,IF('5-اطلاعات کلیه پرسنل'!L543="دارد",'5-اطلاعات کلیه پرسنل'!M543*'5-اطلاعات کلیه پرسنل'!K543/12*40,'5-اطلاعات کلیه پرسنل'!K543*'5-اطلاعات کلیه پرسنل'!N543/52),0)</f>
        <v>0</v>
      </c>
      <c r="AH543" s="33">
        <f>IF('5-اطلاعات کلیه پرسنل'!P543="دکتری",1,IF('5-اطلاعات کلیه پرسنل'!P543="فوق لیسانس",0.8,IF('5-اطلاعات کلیه پرسنل'!P543="لیسانس",0.6,IF('5-اطلاعات کلیه پرسنل'!P543="فوق دیپلم",0.3,IF('5-اطلاعات کلیه پرسنل'!P543="",0,0.1)))))</f>
        <v>0</v>
      </c>
      <c r="AI543" s="81">
        <f>IF('5-اطلاعات کلیه پرسنل'!L543="دارد",'5-اطلاعات کلیه پرسنل'!M543/12,'5-اطلاعات کلیه پرسنل'!N543/2000)</f>
        <v>0</v>
      </c>
      <c r="AJ543" s="80">
        <f t="shared" si="56"/>
        <v>0</v>
      </c>
    </row>
    <row r="544" spans="29:36" x14ac:dyDescent="0.45">
      <c r="AC544" s="34">
        <f>IF('6-اطلاعات کلیه محصولات - خدمات'!C544="دارد",'6-اطلاعات کلیه محصولات - خدمات'!Q544,0)</f>
        <v>0</v>
      </c>
      <c r="AD544" s="34">
        <f>1403-'5-اطلاعات کلیه پرسنل'!E544:E1541</f>
        <v>1403</v>
      </c>
      <c r="AF544" s="55">
        <f>IF('5-اطلاعات کلیه پرسنل'!H544=option!$C$15,IF('5-اطلاعات کلیه پرسنل'!L544="دارد",'5-اطلاعات کلیه پرسنل'!M544/12*'5-اطلاعات کلیه پرسنل'!I544,'5-اطلاعات کلیه پرسنل'!N544/2000*'5-اطلاعات کلیه پرسنل'!I544),0)+IF('5-اطلاعات کلیه پرسنل'!J544=option!$C$15,IF('5-اطلاعات کلیه پرسنل'!L544="دارد",'5-اطلاعات کلیه پرسنل'!M544/12*'5-اطلاعات کلیه پرسنل'!K544,'5-اطلاعات کلیه پرسنل'!N544/2000*'5-اطلاعات کلیه پرسنل'!K544),0)</f>
        <v>0</v>
      </c>
      <c r="AG544" s="55">
        <f>IF('5-اطلاعات کلیه پرسنل'!H544=option!$C$11,IF('5-اطلاعات کلیه پرسنل'!L544="دارد",'5-اطلاعات کلیه پرسنل'!M544*'5-اطلاعات کلیه پرسنل'!I544/12*40,'5-اطلاعات کلیه پرسنل'!I544*'5-اطلاعات کلیه پرسنل'!N544/52),0)+IF('5-اطلاعات کلیه پرسنل'!J544=option!$C$11,IF('5-اطلاعات کلیه پرسنل'!L544="دارد",'5-اطلاعات کلیه پرسنل'!M544*'5-اطلاعات کلیه پرسنل'!K544/12*40,'5-اطلاعات کلیه پرسنل'!K544*'5-اطلاعات کلیه پرسنل'!N544/52),0)</f>
        <v>0</v>
      </c>
      <c r="AH544" s="33">
        <f>IF('5-اطلاعات کلیه پرسنل'!P544="دکتری",1,IF('5-اطلاعات کلیه پرسنل'!P544="فوق لیسانس",0.8,IF('5-اطلاعات کلیه پرسنل'!P544="لیسانس",0.6,IF('5-اطلاعات کلیه پرسنل'!P544="فوق دیپلم",0.3,IF('5-اطلاعات کلیه پرسنل'!P544="",0,0.1)))))</f>
        <v>0</v>
      </c>
      <c r="AI544" s="81">
        <f>IF('5-اطلاعات کلیه پرسنل'!L544="دارد",'5-اطلاعات کلیه پرسنل'!M544/12,'5-اطلاعات کلیه پرسنل'!N544/2000)</f>
        <v>0</v>
      </c>
      <c r="AJ544" s="80">
        <f t="shared" si="56"/>
        <v>0</v>
      </c>
    </row>
    <row r="545" spans="29:36" x14ac:dyDescent="0.45">
      <c r="AC545" s="34">
        <f>IF('6-اطلاعات کلیه محصولات - خدمات'!C545="دارد",'6-اطلاعات کلیه محصولات - خدمات'!Q545,0)</f>
        <v>0</v>
      </c>
      <c r="AD545" s="34">
        <f>1403-'5-اطلاعات کلیه پرسنل'!E545:E1542</f>
        <v>1403</v>
      </c>
      <c r="AF545" s="55">
        <f>IF('5-اطلاعات کلیه پرسنل'!H545=option!$C$15,IF('5-اطلاعات کلیه پرسنل'!L545="دارد",'5-اطلاعات کلیه پرسنل'!M545/12*'5-اطلاعات کلیه پرسنل'!I545,'5-اطلاعات کلیه پرسنل'!N545/2000*'5-اطلاعات کلیه پرسنل'!I545),0)+IF('5-اطلاعات کلیه پرسنل'!J545=option!$C$15,IF('5-اطلاعات کلیه پرسنل'!L545="دارد",'5-اطلاعات کلیه پرسنل'!M545/12*'5-اطلاعات کلیه پرسنل'!K545,'5-اطلاعات کلیه پرسنل'!N545/2000*'5-اطلاعات کلیه پرسنل'!K545),0)</f>
        <v>0</v>
      </c>
      <c r="AG545" s="55">
        <f>IF('5-اطلاعات کلیه پرسنل'!H545=option!$C$11,IF('5-اطلاعات کلیه پرسنل'!L545="دارد",'5-اطلاعات کلیه پرسنل'!M545*'5-اطلاعات کلیه پرسنل'!I545/12*40,'5-اطلاعات کلیه پرسنل'!I545*'5-اطلاعات کلیه پرسنل'!N545/52),0)+IF('5-اطلاعات کلیه پرسنل'!J545=option!$C$11,IF('5-اطلاعات کلیه پرسنل'!L545="دارد",'5-اطلاعات کلیه پرسنل'!M545*'5-اطلاعات کلیه پرسنل'!K545/12*40,'5-اطلاعات کلیه پرسنل'!K545*'5-اطلاعات کلیه پرسنل'!N545/52),0)</f>
        <v>0</v>
      </c>
      <c r="AH545" s="33">
        <f>IF('5-اطلاعات کلیه پرسنل'!P545="دکتری",1,IF('5-اطلاعات کلیه پرسنل'!P545="فوق لیسانس",0.8,IF('5-اطلاعات کلیه پرسنل'!P545="لیسانس",0.6,IF('5-اطلاعات کلیه پرسنل'!P545="فوق دیپلم",0.3,IF('5-اطلاعات کلیه پرسنل'!P545="",0,0.1)))))</f>
        <v>0</v>
      </c>
      <c r="AI545" s="81">
        <f>IF('5-اطلاعات کلیه پرسنل'!L545="دارد",'5-اطلاعات کلیه پرسنل'!M545/12,'5-اطلاعات کلیه پرسنل'!N545/2000)</f>
        <v>0</v>
      </c>
      <c r="AJ545" s="80">
        <f t="shared" si="56"/>
        <v>0</v>
      </c>
    </row>
    <row r="546" spans="29:36" x14ac:dyDescent="0.45">
      <c r="AC546" s="34">
        <f>IF('6-اطلاعات کلیه محصولات - خدمات'!C546="دارد",'6-اطلاعات کلیه محصولات - خدمات'!Q546,0)</f>
        <v>0</v>
      </c>
      <c r="AD546" s="34">
        <f>1403-'5-اطلاعات کلیه پرسنل'!E546:E1543</f>
        <v>1403</v>
      </c>
      <c r="AF546" s="55">
        <f>IF('5-اطلاعات کلیه پرسنل'!H546=option!$C$15,IF('5-اطلاعات کلیه پرسنل'!L546="دارد",'5-اطلاعات کلیه پرسنل'!M546/12*'5-اطلاعات کلیه پرسنل'!I546,'5-اطلاعات کلیه پرسنل'!N546/2000*'5-اطلاعات کلیه پرسنل'!I546),0)+IF('5-اطلاعات کلیه پرسنل'!J546=option!$C$15,IF('5-اطلاعات کلیه پرسنل'!L546="دارد",'5-اطلاعات کلیه پرسنل'!M546/12*'5-اطلاعات کلیه پرسنل'!K546,'5-اطلاعات کلیه پرسنل'!N546/2000*'5-اطلاعات کلیه پرسنل'!K546),0)</f>
        <v>0</v>
      </c>
      <c r="AG546" s="55">
        <f>IF('5-اطلاعات کلیه پرسنل'!H546=option!$C$11,IF('5-اطلاعات کلیه پرسنل'!L546="دارد",'5-اطلاعات کلیه پرسنل'!M546*'5-اطلاعات کلیه پرسنل'!I546/12*40,'5-اطلاعات کلیه پرسنل'!I546*'5-اطلاعات کلیه پرسنل'!N546/52),0)+IF('5-اطلاعات کلیه پرسنل'!J546=option!$C$11,IF('5-اطلاعات کلیه پرسنل'!L546="دارد",'5-اطلاعات کلیه پرسنل'!M546*'5-اطلاعات کلیه پرسنل'!K546/12*40,'5-اطلاعات کلیه پرسنل'!K546*'5-اطلاعات کلیه پرسنل'!N546/52),0)</f>
        <v>0</v>
      </c>
      <c r="AH546" s="33">
        <f>IF('5-اطلاعات کلیه پرسنل'!P546="دکتری",1,IF('5-اطلاعات کلیه پرسنل'!P546="فوق لیسانس",0.8,IF('5-اطلاعات کلیه پرسنل'!P546="لیسانس",0.6,IF('5-اطلاعات کلیه پرسنل'!P546="فوق دیپلم",0.3,IF('5-اطلاعات کلیه پرسنل'!P546="",0,0.1)))))</f>
        <v>0</v>
      </c>
      <c r="AI546" s="81">
        <f>IF('5-اطلاعات کلیه پرسنل'!L546="دارد",'5-اطلاعات کلیه پرسنل'!M546/12,'5-اطلاعات کلیه پرسنل'!N546/2000)</f>
        <v>0</v>
      </c>
      <c r="AJ546" s="80">
        <f t="shared" si="56"/>
        <v>0</v>
      </c>
    </row>
    <row r="547" spans="29:36" x14ac:dyDescent="0.45">
      <c r="AC547" s="34">
        <f>IF('6-اطلاعات کلیه محصولات - خدمات'!C547="دارد",'6-اطلاعات کلیه محصولات - خدمات'!Q547,0)</f>
        <v>0</v>
      </c>
      <c r="AD547" s="34">
        <f>1403-'5-اطلاعات کلیه پرسنل'!E547:E1544</f>
        <v>1403</v>
      </c>
      <c r="AF547" s="55">
        <f>IF('5-اطلاعات کلیه پرسنل'!H547=option!$C$15,IF('5-اطلاعات کلیه پرسنل'!L547="دارد",'5-اطلاعات کلیه پرسنل'!M547/12*'5-اطلاعات کلیه پرسنل'!I547,'5-اطلاعات کلیه پرسنل'!N547/2000*'5-اطلاعات کلیه پرسنل'!I547),0)+IF('5-اطلاعات کلیه پرسنل'!J547=option!$C$15,IF('5-اطلاعات کلیه پرسنل'!L547="دارد",'5-اطلاعات کلیه پرسنل'!M547/12*'5-اطلاعات کلیه پرسنل'!K547,'5-اطلاعات کلیه پرسنل'!N547/2000*'5-اطلاعات کلیه پرسنل'!K547),0)</f>
        <v>0</v>
      </c>
      <c r="AG547" s="55">
        <f>IF('5-اطلاعات کلیه پرسنل'!H547=option!$C$11,IF('5-اطلاعات کلیه پرسنل'!L547="دارد",'5-اطلاعات کلیه پرسنل'!M547*'5-اطلاعات کلیه پرسنل'!I547/12*40,'5-اطلاعات کلیه پرسنل'!I547*'5-اطلاعات کلیه پرسنل'!N547/52),0)+IF('5-اطلاعات کلیه پرسنل'!J547=option!$C$11,IF('5-اطلاعات کلیه پرسنل'!L547="دارد",'5-اطلاعات کلیه پرسنل'!M547*'5-اطلاعات کلیه پرسنل'!K547/12*40,'5-اطلاعات کلیه پرسنل'!K547*'5-اطلاعات کلیه پرسنل'!N547/52),0)</f>
        <v>0</v>
      </c>
      <c r="AH547" s="33">
        <f>IF('5-اطلاعات کلیه پرسنل'!P547="دکتری",1,IF('5-اطلاعات کلیه پرسنل'!P547="فوق لیسانس",0.8,IF('5-اطلاعات کلیه پرسنل'!P547="لیسانس",0.6,IF('5-اطلاعات کلیه پرسنل'!P547="فوق دیپلم",0.3,IF('5-اطلاعات کلیه پرسنل'!P547="",0,0.1)))))</f>
        <v>0</v>
      </c>
      <c r="AI547" s="81">
        <f>IF('5-اطلاعات کلیه پرسنل'!L547="دارد",'5-اطلاعات کلیه پرسنل'!M547/12,'5-اطلاعات کلیه پرسنل'!N547/2000)</f>
        <v>0</v>
      </c>
      <c r="AJ547" s="80">
        <f t="shared" si="56"/>
        <v>0</v>
      </c>
    </row>
    <row r="548" spans="29:36" x14ac:dyDescent="0.45">
      <c r="AC548" s="34">
        <f>IF('6-اطلاعات کلیه محصولات - خدمات'!C548="دارد",'6-اطلاعات کلیه محصولات - خدمات'!Q548,0)</f>
        <v>0</v>
      </c>
      <c r="AD548" s="34">
        <f>1403-'5-اطلاعات کلیه پرسنل'!E548:E1545</f>
        <v>1403</v>
      </c>
      <c r="AF548" s="55">
        <f>IF('5-اطلاعات کلیه پرسنل'!H548=option!$C$15,IF('5-اطلاعات کلیه پرسنل'!L548="دارد",'5-اطلاعات کلیه پرسنل'!M548/12*'5-اطلاعات کلیه پرسنل'!I548,'5-اطلاعات کلیه پرسنل'!N548/2000*'5-اطلاعات کلیه پرسنل'!I548),0)+IF('5-اطلاعات کلیه پرسنل'!J548=option!$C$15,IF('5-اطلاعات کلیه پرسنل'!L548="دارد",'5-اطلاعات کلیه پرسنل'!M548/12*'5-اطلاعات کلیه پرسنل'!K548,'5-اطلاعات کلیه پرسنل'!N548/2000*'5-اطلاعات کلیه پرسنل'!K548),0)</f>
        <v>0</v>
      </c>
      <c r="AG548" s="55">
        <f>IF('5-اطلاعات کلیه پرسنل'!H548=option!$C$11,IF('5-اطلاعات کلیه پرسنل'!L548="دارد",'5-اطلاعات کلیه پرسنل'!M548*'5-اطلاعات کلیه پرسنل'!I548/12*40,'5-اطلاعات کلیه پرسنل'!I548*'5-اطلاعات کلیه پرسنل'!N548/52),0)+IF('5-اطلاعات کلیه پرسنل'!J548=option!$C$11,IF('5-اطلاعات کلیه پرسنل'!L548="دارد",'5-اطلاعات کلیه پرسنل'!M548*'5-اطلاعات کلیه پرسنل'!K548/12*40,'5-اطلاعات کلیه پرسنل'!K548*'5-اطلاعات کلیه پرسنل'!N548/52),0)</f>
        <v>0</v>
      </c>
      <c r="AH548" s="33">
        <f>IF('5-اطلاعات کلیه پرسنل'!P548="دکتری",1,IF('5-اطلاعات کلیه پرسنل'!P548="فوق لیسانس",0.8,IF('5-اطلاعات کلیه پرسنل'!P548="لیسانس",0.6,IF('5-اطلاعات کلیه پرسنل'!P548="فوق دیپلم",0.3,IF('5-اطلاعات کلیه پرسنل'!P548="",0,0.1)))))</f>
        <v>0</v>
      </c>
      <c r="AI548" s="81">
        <f>IF('5-اطلاعات کلیه پرسنل'!L548="دارد",'5-اطلاعات کلیه پرسنل'!M548/12,'5-اطلاعات کلیه پرسنل'!N548/2000)</f>
        <v>0</v>
      </c>
      <c r="AJ548" s="80">
        <f t="shared" si="56"/>
        <v>0</v>
      </c>
    </row>
    <row r="549" spans="29:36" x14ac:dyDescent="0.45">
      <c r="AC549" s="34">
        <f>IF('6-اطلاعات کلیه محصولات - خدمات'!C549="دارد",'6-اطلاعات کلیه محصولات - خدمات'!Q549,0)</f>
        <v>0</v>
      </c>
      <c r="AD549" s="34">
        <f>1403-'5-اطلاعات کلیه پرسنل'!E549:E1546</f>
        <v>1403</v>
      </c>
      <c r="AF549" s="55">
        <f>IF('5-اطلاعات کلیه پرسنل'!H549=option!$C$15,IF('5-اطلاعات کلیه پرسنل'!L549="دارد",'5-اطلاعات کلیه پرسنل'!M549/12*'5-اطلاعات کلیه پرسنل'!I549,'5-اطلاعات کلیه پرسنل'!N549/2000*'5-اطلاعات کلیه پرسنل'!I549),0)+IF('5-اطلاعات کلیه پرسنل'!J549=option!$C$15,IF('5-اطلاعات کلیه پرسنل'!L549="دارد",'5-اطلاعات کلیه پرسنل'!M549/12*'5-اطلاعات کلیه پرسنل'!K549,'5-اطلاعات کلیه پرسنل'!N549/2000*'5-اطلاعات کلیه پرسنل'!K549),0)</f>
        <v>0</v>
      </c>
      <c r="AG549" s="55">
        <f>IF('5-اطلاعات کلیه پرسنل'!H549=option!$C$11,IF('5-اطلاعات کلیه پرسنل'!L549="دارد",'5-اطلاعات کلیه پرسنل'!M549*'5-اطلاعات کلیه پرسنل'!I549/12*40,'5-اطلاعات کلیه پرسنل'!I549*'5-اطلاعات کلیه پرسنل'!N549/52),0)+IF('5-اطلاعات کلیه پرسنل'!J549=option!$C$11,IF('5-اطلاعات کلیه پرسنل'!L549="دارد",'5-اطلاعات کلیه پرسنل'!M549*'5-اطلاعات کلیه پرسنل'!K549/12*40,'5-اطلاعات کلیه پرسنل'!K549*'5-اطلاعات کلیه پرسنل'!N549/52),0)</f>
        <v>0</v>
      </c>
      <c r="AH549" s="33">
        <f>IF('5-اطلاعات کلیه پرسنل'!P549="دکتری",1,IF('5-اطلاعات کلیه پرسنل'!P549="فوق لیسانس",0.8,IF('5-اطلاعات کلیه پرسنل'!P549="لیسانس",0.6,IF('5-اطلاعات کلیه پرسنل'!P549="فوق دیپلم",0.3,IF('5-اطلاعات کلیه پرسنل'!P549="",0,0.1)))))</f>
        <v>0</v>
      </c>
      <c r="AI549" s="81">
        <f>IF('5-اطلاعات کلیه پرسنل'!L549="دارد",'5-اطلاعات کلیه پرسنل'!M549/12,'5-اطلاعات کلیه پرسنل'!N549/2000)</f>
        <v>0</v>
      </c>
      <c r="AJ549" s="80">
        <f t="shared" si="56"/>
        <v>0</v>
      </c>
    </row>
    <row r="550" spans="29:36" x14ac:dyDescent="0.45">
      <c r="AC550" s="34">
        <f>IF('6-اطلاعات کلیه محصولات - خدمات'!C550="دارد",'6-اطلاعات کلیه محصولات - خدمات'!Q550,0)</f>
        <v>0</v>
      </c>
      <c r="AD550" s="34">
        <f>1403-'5-اطلاعات کلیه پرسنل'!E550:E1547</f>
        <v>1403</v>
      </c>
      <c r="AF550" s="55">
        <f>IF('5-اطلاعات کلیه پرسنل'!H550=option!$C$15,IF('5-اطلاعات کلیه پرسنل'!L550="دارد",'5-اطلاعات کلیه پرسنل'!M550/12*'5-اطلاعات کلیه پرسنل'!I550,'5-اطلاعات کلیه پرسنل'!N550/2000*'5-اطلاعات کلیه پرسنل'!I550),0)+IF('5-اطلاعات کلیه پرسنل'!J550=option!$C$15,IF('5-اطلاعات کلیه پرسنل'!L550="دارد",'5-اطلاعات کلیه پرسنل'!M550/12*'5-اطلاعات کلیه پرسنل'!K550,'5-اطلاعات کلیه پرسنل'!N550/2000*'5-اطلاعات کلیه پرسنل'!K550),0)</f>
        <v>0</v>
      </c>
      <c r="AG550" s="55">
        <f>IF('5-اطلاعات کلیه پرسنل'!H550=option!$C$11,IF('5-اطلاعات کلیه پرسنل'!L550="دارد",'5-اطلاعات کلیه پرسنل'!M550*'5-اطلاعات کلیه پرسنل'!I550/12*40,'5-اطلاعات کلیه پرسنل'!I550*'5-اطلاعات کلیه پرسنل'!N550/52),0)+IF('5-اطلاعات کلیه پرسنل'!J550=option!$C$11,IF('5-اطلاعات کلیه پرسنل'!L550="دارد",'5-اطلاعات کلیه پرسنل'!M550*'5-اطلاعات کلیه پرسنل'!K550/12*40,'5-اطلاعات کلیه پرسنل'!K550*'5-اطلاعات کلیه پرسنل'!N550/52),0)</f>
        <v>0</v>
      </c>
      <c r="AH550" s="33">
        <f>IF('5-اطلاعات کلیه پرسنل'!P550="دکتری",1,IF('5-اطلاعات کلیه پرسنل'!P550="فوق لیسانس",0.8,IF('5-اطلاعات کلیه پرسنل'!P550="لیسانس",0.6,IF('5-اطلاعات کلیه پرسنل'!P550="فوق دیپلم",0.3,IF('5-اطلاعات کلیه پرسنل'!P550="",0,0.1)))))</f>
        <v>0</v>
      </c>
      <c r="AI550" s="81">
        <f>IF('5-اطلاعات کلیه پرسنل'!L550="دارد",'5-اطلاعات کلیه پرسنل'!M550/12,'5-اطلاعات کلیه پرسنل'!N550/2000)</f>
        <v>0</v>
      </c>
      <c r="AJ550" s="80">
        <f t="shared" si="56"/>
        <v>0</v>
      </c>
    </row>
    <row r="551" spans="29:36" x14ac:dyDescent="0.45">
      <c r="AC551" s="34">
        <f>IF('6-اطلاعات کلیه محصولات - خدمات'!C551="دارد",'6-اطلاعات کلیه محصولات - خدمات'!Q551,0)</f>
        <v>0</v>
      </c>
      <c r="AD551" s="34">
        <f>1403-'5-اطلاعات کلیه پرسنل'!E551:E1548</f>
        <v>1403</v>
      </c>
      <c r="AF551" s="55">
        <f>IF('5-اطلاعات کلیه پرسنل'!H551=option!$C$15,IF('5-اطلاعات کلیه پرسنل'!L551="دارد",'5-اطلاعات کلیه پرسنل'!M551/12*'5-اطلاعات کلیه پرسنل'!I551,'5-اطلاعات کلیه پرسنل'!N551/2000*'5-اطلاعات کلیه پرسنل'!I551),0)+IF('5-اطلاعات کلیه پرسنل'!J551=option!$C$15,IF('5-اطلاعات کلیه پرسنل'!L551="دارد",'5-اطلاعات کلیه پرسنل'!M551/12*'5-اطلاعات کلیه پرسنل'!K551,'5-اطلاعات کلیه پرسنل'!N551/2000*'5-اطلاعات کلیه پرسنل'!K551),0)</f>
        <v>0</v>
      </c>
      <c r="AG551" s="55">
        <f>IF('5-اطلاعات کلیه پرسنل'!H551=option!$C$11,IF('5-اطلاعات کلیه پرسنل'!L551="دارد",'5-اطلاعات کلیه پرسنل'!M551*'5-اطلاعات کلیه پرسنل'!I551/12*40,'5-اطلاعات کلیه پرسنل'!I551*'5-اطلاعات کلیه پرسنل'!N551/52),0)+IF('5-اطلاعات کلیه پرسنل'!J551=option!$C$11,IF('5-اطلاعات کلیه پرسنل'!L551="دارد",'5-اطلاعات کلیه پرسنل'!M551*'5-اطلاعات کلیه پرسنل'!K551/12*40,'5-اطلاعات کلیه پرسنل'!K551*'5-اطلاعات کلیه پرسنل'!N551/52),0)</f>
        <v>0</v>
      </c>
      <c r="AH551" s="33">
        <f>IF('5-اطلاعات کلیه پرسنل'!P551="دکتری",1,IF('5-اطلاعات کلیه پرسنل'!P551="فوق لیسانس",0.8,IF('5-اطلاعات کلیه پرسنل'!P551="لیسانس",0.6,IF('5-اطلاعات کلیه پرسنل'!P551="فوق دیپلم",0.3,IF('5-اطلاعات کلیه پرسنل'!P551="",0,0.1)))))</f>
        <v>0</v>
      </c>
      <c r="AI551" s="81">
        <f>IF('5-اطلاعات کلیه پرسنل'!L551="دارد",'5-اطلاعات کلیه پرسنل'!M551/12,'5-اطلاعات کلیه پرسنل'!N551/2000)</f>
        <v>0</v>
      </c>
      <c r="AJ551" s="80">
        <f t="shared" si="56"/>
        <v>0</v>
      </c>
    </row>
    <row r="552" spans="29:36" x14ac:dyDescent="0.45">
      <c r="AC552" s="34">
        <f>IF('6-اطلاعات کلیه محصولات - خدمات'!C552="دارد",'6-اطلاعات کلیه محصولات - خدمات'!Q552,0)</f>
        <v>0</v>
      </c>
      <c r="AD552" s="34">
        <f>1403-'5-اطلاعات کلیه پرسنل'!E552:E1549</f>
        <v>1403</v>
      </c>
      <c r="AF552" s="55">
        <f>IF('5-اطلاعات کلیه پرسنل'!H552=option!$C$15,IF('5-اطلاعات کلیه پرسنل'!L552="دارد",'5-اطلاعات کلیه پرسنل'!M552/12*'5-اطلاعات کلیه پرسنل'!I552,'5-اطلاعات کلیه پرسنل'!N552/2000*'5-اطلاعات کلیه پرسنل'!I552),0)+IF('5-اطلاعات کلیه پرسنل'!J552=option!$C$15,IF('5-اطلاعات کلیه پرسنل'!L552="دارد",'5-اطلاعات کلیه پرسنل'!M552/12*'5-اطلاعات کلیه پرسنل'!K552,'5-اطلاعات کلیه پرسنل'!N552/2000*'5-اطلاعات کلیه پرسنل'!K552),0)</f>
        <v>0</v>
      </c>
      <c r="AG552" s="55">
        <f>IF('5-اطلاعات کلیه پرسنل'!H552=option!$C$11,IF('5-اطلاعات کلیه پرسنل'!L552="دارد",'5-اطلاعات کلیه پرسنل'!M552*'5-اطلاعات کلیه پرسنل'!I552/12*40,'5-اطلاعات کلیه پرسنل'!I552*'5-اطلاعات کلیه پرسنل'!N552/52),0)+IF('5-اطلاعات کلیه پرسنل'!J552=option!$C$11,IF('5-اطلاعات کلیه پرسنل'!L552="دارد",'5-اطلاعات کلیه پرسنل'!M552*'5-اطلاعات کلیه پرسنل'!K552/12*40,'5-اطلاعات کلیه پرسنل'!K552*'5-اطلاعات کلیه پرسنل'!N552/52),0)</f>
        <v>0</v>
      </c>
      <c r="AH552" s="33">
        <f>IF('5-اطلاعات کلیه پرسنل'!P552="دکتری",1,IF('5-اطلاعات کلیه پرسنل'!P552="فوق لیسانس",0.8,IF('5-اطلاعات کلیه پرسنل'!P552="لیسانس",0.6,IF('5-اطلاعات کلیه پرسنل'!P552="فوق دیپلم",0.3,IF('5-اطلاعات کلیه پرسنل'!P552="",0,0.1)))))</f>
        <v>0</v>
      </c>
      <c r="AI552" s="81">
        <f>IF('5-اطلاعات کلیه پرسنل'!L552="دارد",'5-اطلاعات کلیه پرسنل'!M552/12,'5-اطلاعات کلیه پرسنل'!N552/2000)</f>
        <v>0</v>
      </c>
      <c r="AJ552" s="80">
        <f t="shared" si="56"/>
        <v>0</v>
      </c>
    </row>
    <row r="553" spans="29:36" x14ac:dyDescent="0.45">
      <c r="AC553" s="34">
        <f>IF('6-اطلاعات کلیه محصولات - خدمات'!C553="دارد",'6-اطلاعات کلیه محصولات - خدمات'!Q553,0)</f>
        <v>0</v>
      </c>
      <c r="AD553" s="34">
        <f>1403-'5-اطلاعات کلیه پرسنل'!E553:E1550</f>
        <v>1403</v>
      </c>
      <c r="AF553" s="55">
        <f>IF('5-اطلاعات کلیه پرسنل'!H553=option!$C$15,IF('5-اطلاعات کلیه پرسنل'!L553="دارد",'5-اطلاعات کلیه پرسنل'!M553/12*'5-اطلاعات کلیه پرسنل'!I553,'5-اطلاعات کلیه پرسنل'!N553/2000*'5-اطلاعات کلیه پرسنل'!I553),0)+IF('5-اطلاعات کلیه پرسنل'!J553=option!$C$15,IF('5-اطلاعات کلیه پرسنل'!L553="دارد",'5-اطلاعات کلیه پرسنل'!M553/12*'5-اطلاعات کلیه پرسنل'!K553,'5-اطلاعات کلیه پرسنل'!N553/2000*'5-اطلاعات کلیه پرسنل'!K553),0)</f>
        <v>0</v>
      </c>
      <c r="AG553" s="55">
        <f>IF('5-اطلاعات کلیه پرسنل'!H553=option!$C$11,IF('5-اطلاعات کلیه پرسنل'!L553="دارد",'5-اطلاعات کلیه پرسنل'!M553*'5-اطلاعات کلیه پرسنل'!I553/12*40,'5-اطلاعات کلیه پرسنل'!I553*'5-اطلاعات کلیه پرسنل'!N553/52),0)+IF('5-اطلاعات کلیه پرسنل'!J553=option!$C$11,IF('5-اطلاعات کلیه پرسنل'!L553="دارد",'5-اطلاعات کلیه پرسنل'!M553*'5-اطلاعات کلیه پرسنل'!K553/12*40,'5-اطلاعات کلیه پرسنل'!K553*'5-اطلاعات کلیه پرسنل'!N553/52),0)</f>
        <v>0</v>
      </c>
      <c r="AH553" s="33">
        <f>IF('5-اطلاعات کلیه پرسنل'!P553="دکتری",1,IF('5-اطلاعات کلیه پرسنل'!P553="فوق لیسانس",0.8,IF('5-اطلاعات کلیه پرسنل'!P553="لیسانس",0.6,IF('5-اطلاعات کلیه پرسنل'!P553="فوق دیپلم",0.3,IF('5-اطلاعات کلیه پرسنل'!P553="",0,0.1)))))</f>
        <v>0</v>
      </c>
      <c r="AI553" s="81">
        <f>IF('5-اطلاعات کلیه پرسنل'!L553="دارد",'5-اطلاعات کلیه پرسنل'!M553/12,'5-اطلاعات کلیه پرسنل'!N553/2000)</f>
        <v>0</v>
      </c>
      <c r="AJ553" s="80">
        <f t="shared" si="56"/>
        <v>0</v>
      </c>
    </row>
    <row r="554" spans="29:36" x14ac:dyDescent="0.45">
      <c r="AC554" s="34">
        <f>IF('6-اطلاعات کلیه محصولات - خدمات'!C554="دارد",'6-اطلاعات کلیه محصولات - خدمات'!Q554,0)</f>
        <v>0</v>
      </c>
      <c r="AD554" s="34">
        <f>1403-'5-اطلاعات کلیه پرسنل'!E554:E1551</f>
        <v>1403</v>
      </c>
      <c r="AF554" s="55">
        <f>IF('5-اطلاعات کلیه پرسنل'!H554=option!$C$15,IF('5-اطلاعات کلیه پرسنل'!L554="دارد",'5-اطلاعات کلیه پرسنل'!M554/12*'5-اطلاعات کلیه پرسنل'!I554,'5-اطلاعات کلیه پرسنل'!N554/2000*'5-اطلاعات کلیه پرسنل'!I554),0)+IF('5-اطلاعات کلیه پرسنل'!J554=option!$C$15,IF('5-اطلاعات کلیه پرسنل'!L554="دارد",'5-اطلاعات کلیه پرسنل'!M554/12*'5-اطلاعات کلیه پرسنل'!K554,'5-اطلاعات کلیه پرسنل'!N554/2000*'5-اطلاعات کلیه پرسنل'!K554),0)</f>
        <v>0</v>
      </c>
      <c r="AG554" s="55">
        <f>IF('5-اطلاعات کلیه پرسنل'!H554=option!$C$11,IF('5-اطلاعات کلیه پرسنل'!L554="دارد",'5-اطلاعات کلیه پرسنل'!M554*'5-اطلاعات کلیه پرسنل'!I554/12*40,'5-اطلاعات کلیه پرسنل'!I554*'5-اطلاعات کلیه پرسنل'!N554/52),0)+IF('5-اطلاعات کلیه پرسنل'!J554=option!$C$11,IF('5-اطلاعات کلیه پرسنل'!L554="دارد",'5-اطلاعات کلیه پرسنل'!M554*'5-اطلاعات کلیه پرسنل'!K554/12*40,'5-اطلاعات کلیه پرسنل'!K554*'5-اطلاعات کلیه پرسنل'!N554/52),0)</f>
        <v>0</v>
      </c>
      <c r="AH554" s="33">
        <f>IF('5-اطلاعات کلیه پرسنل'!P554="دکتری",1,IF('5-اطلاعات کلیه پرسنل'!P554="فوق لیسانس",0.8,IF('5-اطلاعات کلیه پرسنل'!P554="لیسانس",0.6,IF('5-اطلاعات کلیه پرسنل'!P554="فوق دیپلم",0.3,IF('5-اطلاعات کلیه پرسنل'!P554="",0,0.1)))))</f>
        <v>0</v>
      </c>
      <c r="AI554" s="81">
        <f>IF('5-اطلاعات کلیه پرسنل'!L554="دارد",'5-اطلاعات کلیه پرسنل'!M554/12,'5-اطلاعات کلیه پرسنل'!N554/2000)</f>
        <v>0</v>
      </c>
      <c r="AJ554" s="80">
        <f t="shared" si="56"/>
        <v>0</v>
      </c>
    </row>
    <row r="555" spans="29:36" x14ac:dyDescent="0.45">
      <c r="AC555" s="34">
        <f>IF('6-اطلاعات کلیه محصولات - خدمات'!C555="دارد",'6-اطلاعات کلیه محصولات - خدمات'!Q555,0)</f>
        <v>0</v>
      </c>
      <c r="AD555" s="34">
        <f>1403-'5-اطلاعات کلیه پرسنل'!E555:E1552</f>
        <v>1403</v>
      </c>
      <c r="AF555" s="55">
        <f>IF('5-اطلاعات کلیه پرسنل'!H555=option!$C$15,IF('5-اطلاعات کلیه پرسنل'!L555="دارد",'5-اطلاعات کلیه پرسنل'!M555/12*'5-اطلاعات کلیه پرسنل'!I555,'5-اطلاعات کلیه پرسنل'!N555/2000*'5-اطلاعات کلیه پرسنل'!I555),0)+IF('5-اطلاعات کلیه پرسنل'!J555=option!$C$15,IF('5-اطلاعات کلیه پرسنل'!L555="دارد",'5-اطلاعات کلیه پرسنل'!M555/12*'5-اطلاعات کلیه پرسنل'!K555,'5-اطلاعات کلیه پرسنل'!N555/2000*'5-اطلاعات کلیه پرسنل'!K555),0)</f>
        <v>0</v>
      </c>
      <c r="AG555" s="55">
        <f>IF('5-اطلاعات کلیه پرسنل'!H555=option!$C$11,IF('5-اطلاعات کلیه پرسنل'!L555="دارد",'5-اطلاعات کلیه پرسنل'!M555*'5-اطلاعات کلیه پرسنل'!I555/12*40,'5-اطلاعات کلیه پرسنل'!I555*'5-اطلاعات کلیه پرسنل'!N555/52),0)+IF('5-اطلاعات کلیه پرسنل'!J555=option!$C$11,IF('5-اطلاعات کلیه پرسنل'!L555="دارد",'5-اطلاعات کلیه پرسنل'!M555*'5-اطلاعات کلیه پرسنل'!K555/12*40,'5-اطلاعات کلیه پرسنل'!K555*'5-اطلاعات کلیه پرسنل'!N555/52),0)</f>
        <v>0</v>
      </c>
      <c r="AH555" s="33">
        <f>IF('5-اطلاعات کلیه پرسنل'!P555="دکتری",1,IF('5-اطلاعات کلیه پرسنل'!P555="فوق لیسانس",0.8,IF('5-اطلاعات کلیه پرسنل'!P555="لیسانس",0.6,IF('5-اطلاعات کلیه پرسنل'!P555="فوق دیپلم",0.3,IF('5-اطلاعات کلیه پرسنل'!P555="",0,0.1)))))</f>
        <v>0</v>
      </c>
      <c r="AI555" s="81">
        <f>IF('5-اطلاعات کلیه پرسنل'!L555="دارد",'5-اطلاعات کلیه پرسنل'!M555/12,'5-اطلاعات کلیه پرسنل'!N555/2000)</f>
        <v>0</v>
      </c>
      <c r="AJ555" s="80">
        <f t="shared" si="56"/>
        <v>0</v>
      </c>
    </row>
    <row r="556" spans="29:36" x14ac:dyDescent="0.45">
      <c r="AC556" s="34">
        <f>IF('6-اطلاعات کلیه محصولات - خدمات'!C556="دارد",'6-اطلاعات کلیه محصولات - خدمات'!Q556,0)</f>
        <v>0</v>
      </c>
      <c r="AD556" s="34">
        <f>1403-'5-اطلاعات کلیه پرسنل'!E556:E1553</f>
        <v>1403</v>
      </c>
      <c r="AF556" s="55">
        <f>IF('5-اطلاعات کلیه پرسنل'!H556=option!$C$15,IF('5-اطلاعات کلیه پرسنل'!L556="دارد",'5-اطلاعات کلیه پرسنل'!M556/12*'5-اطلاعات کلیه پرسنل'!I556,'5-اطلاعات کلیه پرسنل'!N556/2000*'5-اطلاعات کلیه پرسنل'!I556),0)+IF('5-اطلاعات کلیه پرسنل'!J556=option!$C$15,IF('5-اطلاعات کلیه پرسنل'!L556="دارد",'5-اطلاعات کلیه پرسنل'!M556/12*'5-اطلاعات کلیه پرسنل'!K556,'5-اطلاعات کلیه پرسنل'!N556/2000*'5-اطلاعات کلیه پرسنل'!K556),0)</f>
        <v>0</v>
      </c>
      <c r="AG556" s="55">
        <f>IF('5-اطلاعات کلیه پرسنل'!H556=option!$C$11,IF('5-اطلاعات کلیه پرسنل'!L556="دارد",'5-اطلاعات کلیه پرسنل'!M556*'5-اطلاعات کلیه پرسنل'!I556/12*40,'5-اطلاعات کلیه پرسنل'!I556*'5-اطلاعات کلیه پرسنل'!N556/52),0)+IF('5-اطلاعات کلیه پرسنل'!J556=option!$C$11,IF('5-اطلاعات کلیه پرسنل'!L556="دارد",'5-اطلاعات کلیه پرسنل'!M556*'5-اطلاعات کلیه پرسنل'!K556/12*40,'5-اطلاعات کلیه پرسنل'!K556*'5-اطلاعات کلیه پرسنل'!N556/52),0)</f>
        <v>0</v>
      </c>
      <c r="AH556" s="33">
        <f>IF('5-اطلاعات کلیه پرسنل'!P556="دکتری",1,IF('5-اطلاعات کلیه پرسنل'!P556="فوق لیسانس",0.8,IF('5-اطلاعات کلیه پرسنل'!P556="لیسانس",0.6,IF('5-اطلاعات کلیه پرسنل'!P556="فوق دیپلم",0.3,IF('5-اطلاعات کلیه پرسنل'!P556="",0,0.1)))))</f>
        <v>0</v>
      </c>
      <c r="AI556" s="81">
        <f>IF('5-اطلاعات کلیه پرسنل'!L556="دارد",'5-اطلاعات کلیه پرسنل'!M556/12,'5-اطلاعات کلیه پرسنل'!N556/2000)</f>
        <v>0</v>
      </c>
      <c r="AJ556" s="80">
        <f t="shared" si="56"/>
        <v>0</v>
      </c>
    </row>
    <row r="557" spans="29:36" x14ac:dyDescent="0.45">
      <c r="AC557" s="34">
        <f>IF('6-اطلاعات کلیه محصولات - خدمات'!C557="دارد",'6-اطلاعات کلیه محصولات - خدمات'!Q557,0)</f>
        <v>0</v>
      </c>
      <c r="AD557" s="34">
        <f>1403-'5-اطلاعات کلیه پرسنل'!E557:E1554</f>
        <v>1403</v>
      </c>
      <c r="AF557" s="55">
        <f>IF('5-اطلاعات کلیه پرسنل'!H557=option!$C$15,IF('5-اطلاعات کلیه پرسنل'!L557="دارد",'5-اطلاعات کلیه پرسنل'!M557/12*'5-اطلاعات کلیه پرسنل'!I557,'5-اطلاعات کلیه پرسنل'!N557/2000*'5-اطلاعات کلیه پرسنل'!I557),0)+IF('5-اطلاعات کلیه پرسنل'!J557=option!$C$15,IF('5-اطلاعات کلیه پرسنل'!L557="دارد",'5-اطلاعات کلیه پرسنل'!M557/12*'5-اطلاعات کلیه پرسنل'!K557,'5-اطلاعات کلیه پرسنل'!N557/2000*'5-اطلاعات کلیه پرسنل'!K557),0)</f>
        <v>0</v>
      </c>
      <c r="AG557" s="55">
        <f>IF('5-اطلاعات کلیه پرسنل'!H557=option!$C$11,IF('5-اطلاعات کلیه پرسنل'!L557="دارد",'5-اطلاعات کلیه پرسنل'!M557*'5-اطلاعات کلیه پرسنل'!I557/12*40,'5-اطلاعات کلیه پرسنل'!I557*'5-اطلاعات کلیه پرسنل'!N557/52),0)+IF('5-اطلاعات کلیه پرسنل'!J557=option!$C$11,IF('5-اطلاعات کلیه پرسنل'!L557="دارد",'5-اطلاعات کلیه پرسنل'!M557*'5-اطلاعات کلیه پرسنل'!K557/12*40,'5-اطلاعات کلیه پرسنل'!K557*'5-اطلاعات کلیه پرسنل'!N557/52),0)</f>
        <v>0</v>
      </c>
      <c r="AH557" s="33">
        <f>IF('5-اطلاعات کلیه پرسنل'!P557="دکتری",1,IF('5-اطلاعات کلیه پرسنل'!P557="فوق لیسانس",0.8,IF('5-اطلاعات کلیه پرسنل'!P557="لیسانس",0.6,IF('5-اطلاعات کلیه پرسنل'!P557="فوق دیپلم",0.3,IF('5-اطلاعات کلیه پرسنل'!P557="",0,0.1)))))</f>
        <v>0</v>
      </c>
      <c r="AI557" s="81">
        <f>IF('5-اطلاعات کلیه پرسنل'!L557="دارد",'5-اطلاعات کلیه پرسنل'!M557/12,'5-اطلاعات کلیه پرسنل'!N557/2000)</f>
        <v>0</v>
      </c>
      <c r="AJ557" s="80">
        <f t="shared" si="56"/>
        <v>0</v>
      </c>
    </row>
    <row r="558" spans="29:36" x14ac:dyDescent="0.45">
      <c r="AC558" s="34">
        <f>IF('6-اطلاعات کلیه محصولات - خدمات'!C558="دارد",'6-اطلاعات کلیه محصولات - خدمات'!Q558,0)</f>
        <v>0</v>
      </c>
      <c r="AD558" s="34">
        <f>1403-'5-اطلاعات کلیه پرسنل'!E558:E1555</f>
        <v>1403</v>
      </c>
      <c r="AF558" s="55">
        <f>IF('5-اطلاعات کلیه پرسنل'!H558=option!$C$15,IF('5-اطلاعات کلیه پرسنل'!L558="دارد",'5-اطلاعات کلیه پرسنل'!M558/12*'5-اطلاعات کلیه پرسنل'!I558,'5-اطلاعات کلیه پرسنل'!N558/2000*'5-اطلاعات کلیه پرسنل'!I558),0)+IF('5-اطلاعات کلیه پرسنل'!J558=option!$C$15,IF('5-اطلاعات کلیه پرسنل'!L558="دارد",'5-اطلاعات کلیه پرسنل'!M558/12*'5-اطلاعات کلیه پرسنل'!K558,'5-اطلاعات کلیه پرسنل'!N558/2000*'5-اطلاعات کلیه پرسنل'!K558),0)</f>
        <v>0</v>
      </c>
      <c r="AG558" s="55">
        <f>IF('5-اطلاعات کلیه پرسنل'!H558=option!$C$11,IF('5-اطلاعات کلیه پرسنل'!L558="دارد",'5-اطلاعات کلیه پرسنل'!M558*'5-اطلاعات کلیه پرسنل'!I558/12*40,'5-اطلاعات کلیه پرسنل'!I558*'5-اطلاعات کلیه پرسنل'!N558/52),0)+IF('5-اطلاعات کلیه پرسنل'!J558=option!$C$11,IF('5-اطلاعات کلیه پرسنل'!L558="دارد",'5-اطلاعات کلیه پرسنل'!M558*'5-اطلاعات کلیه پرسنل'!K558/12*40,'5-اطلاعات کلیه پرسنل'!K558*'5-اطلاعات کلیه پرسنل'!N558/52),0)</f>
        <v>0</v>
      </c>
      <c r="AH558" s="33">
        <f>IF('5-اطلاعات کلیه پرسنل'!P558="دکتری",1,IF('5-اطلاعات کلیه پرسنل'!P558="فوق لیسانس",0.8,IF('5-اطلاعات کلیه پرسنل'!P558="لیسانس",0.6,IF('5-اطلاعات کلیه پرسنل'!P558="فوق دیپلم",0.3,IF('5-اطلاعات کلیه پرسنل'!P558="",0,0.1)))))</f>
        <v>0</v>
      </c>
      <c r="AI558" s="81">
        <f>IF('5-اطلاعات کلیه پرسنل'!L558="دارد",'5-اطلاعات کلیه پرسنل'!M558/12,'5-اطلاعات کلیه پرسنل'!N558/2000)</f>
        <v>0</v>
      </c>
      <c r="AJ558" s="80">
        <f t="shared" si="56"/>
        <v>0</v>
      </c>
    </row>
    <row r="559" spans="29:36" x14ac:dyDescent="0.45">
      <c r="AC559" s="34">
        <f>IF('6-اطلاعات کلیه محصولات - خدمات'!C559="دارد",'6-اطلاعات کلیه محصولات - خدمات'!Q559,0)</f>
        <v>0</v>
      </c>
      <c r="AD559" s="34">
        <f>1403-'5-اطلاعات کلیه پرسنل'!E559:E1556</f>
        <v>1403</v>
      </c>
      <c r="AF559" s="55">
        <f>IF('5-اطلاعات کلیه پرسنل'!H559=option!$C$15,IF('5-اطلاعات کلیه پرسنل'!L559="دارد",'5-اطلاعات کلیه پرسنل'!M559/12*'5-اطلاعات کلیه پرسنل'!I559,'5-اطلاعات کلیه پرسنل'!N559/2000*'5-اطلاعات کلیه پرسنل'!I559),0)+IF('5-اطلاعات کلیه پرسنل'!J559=option!$C$15,IF('5-اطلاعات کلیه پرسنل'!L559="دارد",'5-اطلاعات کلیه پرسنل'!M559/12*'5-اطلاعات کلیه پرسنل'!K559,'5-اطلاعات کلیه پرسنل'!N559/2000*'5-اطلاعات کلیه پرسنل'!K559),0)</f>
        <v>0</v>
      </c>
      <c r="AG559" s="55">
        <f>IF('5-اطلاعات کلیه پرسنل'!H559=option!$C$11,IF('5-اطلاعات کلیه پرسنل'!L559="دارد",'5-اطلاعات کلیه پرسنل'!M559*'5-اطلاعات کلیه پرسنل'!I559/12*40,'5-اطلاعات کلیه پرسنل'!I559*'5-اطلاعات کلیه پرسنل'!N559/52),0)+IF('5-اطلاعات کلیه پرسنل'!J559=option!$C$11,IF('5-اطلاعات کلیه پرسنل'!L559="دارد",'5-اطلاعات کلیه پرسنل'!M559*'5-اطلاعات کلیه پرسنل'!K559/12*40,'5-اطلاعات کلیه پرسنل'!K559*'5-اطلاعات کلیه پرسنل'!N559/52),0)</f>
        <v>0</v>
      </c>
      <c r="AH559" s="33">
        <f>IF('5-اطلاعات کلیه پرسنل'!P559="دکتری",1,IF('5-اطلاعات کلیه پرسنل'!P559="فوق لیسانس",0.8,IF('5-اطلاعات کلیه پرسنل'!P559="لیسانس",0.6,IF('5-اطلاعات کلیه پرسنل'!P559="فوق دیپلم",0.3,IF('5-اطلاعات کلیه پرسنل'!P559="",0,0.1)))))</f>
        <v>0</v>
      </c>
      <c r="AI559" s="81">
        <f>IF('5-اطلاعات کلیه پرسنل'!L559="دارد",'5-اطلاعات کلیه پرسنل'!M559/12,'5-اطلاعات کلیه پرسنل'!N559/2000)</f>
        <v>0</v>
      </c>
      <c r="AJ559" s="80">
        <f t="shared" si="56"/>
        <v>0</v>
      </c>
    </row>
    <row r="560" spans="29:36" x14ac:dyDescent="0.45">
      <c r="AC560" s="34">
        <f>IF('6-اطلاعات کلیه محصولات - خدمات'!C560="دارد",'6-اطلاعات کلیه محصولات - خدمات'!Q560,0)</f>
        <v>0</v>
      </c>
      <c r="AD560" s="34">
        <f>1403-'5-اطلاعات کلیه پرسنل'!E560:E1557</f>
        <v>1403</v>
      </c>
      <c r="AF560" s="55">
        <f>IF('5-اطلاعات کلیه پرسنل'!H560=option!$C$15,IF('5-اطلاعات کلیه پرسنل'!L560="دارد",'5-اطلاعات کلیه پرسنل'!M560/12*'5-اطلاعات کلیه پرسنل'!I560,'5-اطلاعات کلیه پرسنل'!N560/2000*'5-اطلاعات کلیه پرسنل'!I560),0)+IF('5-اطلاعات کلیه پرسنل'!J560=option!$C$15,IF('5-اطلاعات کلیه پرسنل'!L560="دارد",'5-اطلاعات کلیه پرسنل'!M560/12*'5-اطلاعات کلیه پرسنل'!K560,'5-اطلاعات کلیه پرسنل'!N560/2000*'5-اطلاعات کلیه پرسنل'!K560),0)</f>
        <v>0</v>
      </c>
      <c r="AG560" s="55">
        <f>IF('5-اطلاعات کلیه پرسنل'!H560=option!$C$11,IF('5-اطلاعات کلیه پرسنل'!L560="دارد",'5-اطلاعات کلیه پرسنل'!M560*'5-اطلاعات کلیه پرسنل'!I560/12*40,'5-اطلاعات کلیه پرسنل'!I560*'5-اطلاعات کلیه پرسنل'!N560/52),0)+IF('5-اطلاعات کلیه پرسنل'!J560=option!$C$11,IF('5-اطلاعات کلیه پرسنل'!L560="دارد",'5-اطلاعات کلیه پرسنل'!M560*'5-اطلاعات کلیه پرسنل'!K560/12*40,'5-اطلاعات کلیه پرسنل'!K560*'5-اطلاعات کلیه پرسنل'!N560/52),0)</f>
        <v>0</v>
      </c>
      <c r="AH560" s="33">
        <f>IF('5-اطلاعات کلیه پرسنل'!P560="دکتری",1,IF('5-اطلاعات کلیه پرسنل'!P560="فوق لیسانس",0.8,IF('5-اطلاعات کلیه پرسنل'!P560="لیسانس",0.6,IF('5-اطلاعات کلیه پرسنل'!P560="فوق دیپلم",0.3,IF('5-اطلاعات کلیه پرسنل'!P560="",0,0.1)))))</f>
        <v>0</v>
      </c>
      <c r="AI560" s="81">
        <f>IF('5-اطلاعات کلیه پرسنل'!L560="دارد",'5-اطلاعات کلیه پرسنل'!M560/12,'5-اطلاعات کلیه پرسنل'!N560/2000)</f>
        <v>0</v>
      </c>
      <c r="AJ560" s="80">
        <f t="shared" si="56"/>
        <v>0</v>
      </c>
    </row>
    <row r="561" spans="29:36" x14ac:dyDescent="0.45">
      <c r="AC561" s="34">
        <f>IF('6-اطلاعات کلیه محصولات - خدمات'!C561="دارد",'6-اطلاعات کلیه محصولات - خدمات'!Q561,0)</f>
        <v>0</v>
      </c>
      <c r="AD561" s="34">
        <f>1403-'5-اطلاعات کلیه پرسنل'!E561:E1558</f>
        <v>1403</v>
      </c>
      <c r="AF561" s="55">
        <f>IF('5-اطلاعات کلیه پرسنل'!H561=option!$C$15,IF('5-اطلاعات کلیه پرسنل'!L561="دارد",'5-اطلاعات کلیه پرسنل'!M561/12*'5-اطلاعات کلیه پرسنل'!I561,'5-اطلاعات کلیه پرسنل'!N561/2000*'5-اطلاعات کلیه پرسنل'!I561),0)+IF('5-اطلاعات کلیه پرسنل'!J561=option!$C$15,IF('5-اطلاعات کلیه پرسنل'!L561="دارد",'5-اطلاعات کلیه پرسنل'!M561/12*'5-اطلاعات کلیه پرسنل'!K561,'5-اطلاعات کلیه پرسنل'!N561/2000*'5-اطلاعات کلیه پرسنل'!K561),0)</f>
        <v>0</v>
      </c>
      <c r="AG561" s="55">
        <f>IF('5-اطلاعات کلیه پرسنل'!H561=option!$C$11,IF('5-اطلاعات کلیه پرسنل'!L561="دارد",'5-اطلاعات کلیه پرسنل'!M561*'5-اطلاعات کلیه پرسنل'!I561/12*40,'5-اطلاعات کلیه پرسنل'!I561*'5-اطلاعات کلیه پرسنل'!N561/52),0)+IF('5-اطلاعات کلیه پرسنل'!J561=option!$C$11,IF('5-اطلاعات کلیه پرسنل'!L561="دارد",'5-اطلاعات کلیه پرسنل'!M561*'5-اطلاعات کلیه پرسنل'!K561/12*40,'5-اطلاعات کلیه پرسنل'!K561*'5-اطلاعات کلیه پرسنل'!N561/52),0)</f>
        <v>0</v>
      </c>
      <c r="AH561" s="33">
        <f>IF('5-اطلاعات کلیه پرسنل'!P561="دکتری",1,IF('5-اطلاعات کلیه پرسنل'!P561="فوق لیسانس",0.8,IF('5-اطلاعات کلیه پرسنل'!P561="لیسانس",0.6,IF('5-اطلاعات کلیه پرسنل'!P561="فوق دیپلم",0.3,IF('5-اطلاعات کلیه پرسنل'!P561="",0,0.1)))))</f>
        <v>0</v>
      </c>
      <c r="AI561" s="81">
        <f>IF('5-اطلاعات کلیه پرسنل'!L561="دارد",'5-اطلاعات کلیه پرسنل'!M561/12,'5-اطلاعات کلیه پرسنل'!N561/2000)</f>
        <v>0</v>
      </c>
      <c r="AJ561" s="80">
        <f t="shared" si="56"/>
        <v>0</v>
      </c>
    </row>
    <row r="562" spans="29:36" x14ac:dyDescent="0.45">
      <c r="AC562" s="34">
        <f>IF('6-اطلاعات کلیه محصولات - خدمات'!C562="دارد",'6-اطلاعات کلیه محصولات - خدمات'!Q562,0)</f>
        <v>0</v>
      </c>
      <c r="AD562" s="34">
        <f>1403-'5-اطلاعات کلیه پرسنل'!E562:E1559</f>
        <v>1403</v>
      </c>
      <c r="AF562" s="55">
        <f>IF('5-اطلاعات کلیه پرسنل'!H562=option!$C$15,IF('5-اطلاعات کلیه پرسنل'!L562="دارد",'5-اطلاعات کلیه پرسنل'!M562/12*'5-اطلاعات کلیه پرسنل'!I562,'5-اطلاعات کلیه پرسنل'!N562/2000*'5-اطلاعات کلیه پرسنل'!I562),0)+IF('5-اطلاعات کلیه پرسنل'!J562=option!$C$15,IF('5-اطلاعات کلیه پرسنل'!L562="دارد",'5-اطلاعات کلیه پرسنل'!M562/12*'5-اطلاعات کلیه پرسنل'!K562,'5-اطلاعات کلیه پرسنل'!N562/2000*'5-اطلاعات کلیه پرسنل'!K562),0)</f>
        <v>0</v>
      </c>
      <c r="AG562" s="55">
        <f>IF('5-اطلاعات کلیه پرسنل'!H562=option!$C$11,IF('5-اطلاعات کلیه پرسنل'!L562="دارد",'5-اطلاعات کلیه پرسنل'!M562*'5-اطلاعات کلیه پرسنل'!I562/12*40,'5-اطلاعات کلیه پرسنل'!I562*'5-اطلاعات کلیه پرسنل'!N562/52),0)+IF('5-اطلاعات کلیه پرسنل'!J562=option!$C$11,IF('5-اطلاعات کلیه پرسنل'!L562="دارد",'5-اطلاعات کلیه پرسنل'!M562*'5-اطلاعات کلیه پرسنل'!K562/12*40,'5-اطلاعات کلیه پرسنل'!K562*'5-اطلاعات کلیه پرسنل'!N562/52),0)</f>
        <v>0</v>
      </c>
      <c r="AH562" s="33">
        <f>IF('5-اطلاعات کلیه پرسنل'!P562="دکتری",1,IF('5-اطلاعات کلیه پرسنل'!P562="فوق لیسانس",0.8,IF('5-اطلاعات کلیه پرسنل'!P562="لیسانس",0.6,IF('5-اطلاعات کلیه پرسنل'!P562="فوق دیپلم",0.3,IF('5-اطلاعات کلیه پرسنل'!P562="",0,0.1)))))</f>
        <v>0</v>
      </c>
      <c r="AI562" s="81">
        <f>IF('5-اطلاعات کلیه پرسنل'!L562="دارد",'5-اطلاعات کلیه پرسنل'!M562/12,'5-اطلاعات کلیه پرسنل'!N562/2000)</f>
        <v>0</v>
      </c>
      <c r="AJ562" s="80">
        <f t="shared" si="56"/>
        <v>0</v>
      </c>
    </row>
    <row r="563" spans="29:36" x14ac:dyDescent="0.45">
      <c r="AC563" s="34">
        <f>IF('6-اطلاعات کلیه محصولات - خدمات'!C563="دارد",'6-اطلاعات کلیه محصولات - خدمات'!Q563,0)</f>
        <v>0</v>
      </c>
      <c r="AD563" s="34">
        <f>1403-'5-اطلاعات کلیه پرسنل'!E563:E1560</f>
        <v>1403</v>
      </c>
      <c r="AF563" s="55">
        <f>IF('5-اطلاعات کلیه پرسنل'!H563=option!$C$15,IF('5-اطلاعات کلیه پرسنل'!L563="دارد",'5-اطلاعات کلیه پرسنل'!M563/12*'5-اطلاعات کلیه پرسنل'!I563,'5-اطلاعات کلیه پرسنل'!N563/2000*'5-اطلاعات کلیه پرسنل'!I563),0)+IF('5-اطلاعات کلیه پرسنل'!J563=option!$C$15,IF('5-اطلاعات کلیه پرسنل'!L563="دارد",'5-اطلاعات کلیه پرسنل'!M563/12*'5-اطلاعات کلیه پرسنل'!K563,'5-اطلاعات کلیه پرسنل'!N563/2000*'5-اطلاعات کلیه پرسنل'!K563),0)</f>
        <v>0</v>
      </c>
      <c r="AG563" s="55">
        <f>IF('5-اطلاعات کلیه پرسنل'!H563=option!$C$11,IF('5-اطلاعات کلیه پرسنل'!L563="دارد",'5-اطلاعات کلیه پرسنل'!M563*'5-اطلاعات کلیه پرسنل'!I563/12*40,'5-اطلاعات کلیه پرسنل'!I563*'5-اطلاعات کلیه پرسنل'!N563/52),0)+IF('5-اطلاعات کلیه پرسنل'!J563=option!$C$11,IF('5-اطلاعات کلیه پرسنل'!L563="دارد",'5-اطلاعات کلیه پرسنل'!M563*'5-اطلاعات کلیه پرسنل'!K563/12*40,'5-اطلاعات کلیه پرسنل'!K563*'5-اطلاعات کلیه پرسنل'!N563/52),0)</f>
        <v>0</v>
      </c>
      <c r="AH563" s="33">
        <f>IF('5-اطلاعات کلیه پرسنل'!P563="دکتری",1,IF('5-اطلاعات کلیه پرسنل'!P563="فوق لیسانس",0.8,IF('5-اطلاعات کلیه پرسنل'!P563="لیسانس",0.6,IF('5-اطلاعات کلیه پرسنل'!P563="فوق دیپلم",0.3,IF('5-اطلاعات کلیه پرسنل'!P563="",0,0.1)))))</f>
        <v>0</v>
      </c>
      <c r="AI563" s="81">
        <f>IF('5-اطلاعات کلیه پرسنل'!L563="دارد",'5-اطلاعات کلیه پرسنل'!M563/12,'5-اطلاعات کلیه پرسنل'!N563/2000)</f>
        <v>0</v>
      </c>
      <c r="AJ563" s="80">
        <f t="shared" si="56"/>
        <v>0</v>
      </c>
    </row>
    <row r="564" spans="29:36" x14ac:dyDescent="0.45">
      <c r="AC564" s="34">
        <f>IF('6-اطلاعات کلیه محصولات - خدمات'!C564="دارد",'6-اطلاعات کلیه محصولات - خدمات'!Q564,0)</f>
        <v>0</v>
      </c>
      <c r="AD564" s="34">
        <f>1403-'5-اطلاعات کلیه پرسنل'!E564:E1561</f>
        <v>1403</v>
      </c>
      <c r="AF564" s="55">
        <f>IF('5-اطلاعات کلیه پرسنل'!H564=option!$C$15,IF('5-اطلاعات کلیه پرسنل'!L564="دارد",'5-اطلاعات کلیه پرسنل'!M564/12*'5-اطلاعات کلیه پرسنل'!I564,'5-اطلاعات کلیه پرسنل'!N564/2000*'5-اطلاعات کلیه پرسنل'!I564),0)+IF('5-اطلاعات کلیه پرسنل'!J564=option!$C$15,IF('5-اطلاعات کلیه پرسنل'!L564="دارد",'5-اطلاعات کلیه پرسنل'!M564/12*'5-اطلاعات کلیه پرسنل'!K564,'5-اطلاعات کلیه پرسنل'!N564/2000*'5-اطلاعات کلیه پرسنل'!K564),0)</f>
        <v>0</v>
      </c>
      <c r="AG564" s="55">
        <f>IF('5-اطلاعات کلیه پرسنل'!H564=option!$C$11,IF('5-اطلاعات کلیه پرسنل'!L564="دارد",'5-اطلاعات کلیه پرسنل'!M564*'5-اطلاعات کلیه پرسنل'!I564/12*40,'5-اطلاعات کلیه پرسنل'!I564*'5-اطلاعات کلیه پرسنل'!N564/52),0)+IF('5-اطلاعات کلیه پرسنل'!J564=option!$C$11,IF('5-اطلاعات کلیه پرسنل'!L564="دارد",'5-اطلاعات کلیه پرسنل'!M564*'5-اطلاعات کلیه پرسنل'!K564/12*40,'5-اطلاعات کلیه پرسنل'!K564*'5-اطلاعات کلیه پرسنل'!N564/52),0)</f>
        <v>0</v>
      </c>
      <c r="AH564" s="33">
        <f>IF('5-اطلاعات کلیه پرسنل'!P564="دکتری",1,IF('5-اطلاعات کلیه پرسنل'!P564="فوق لیسانس",0.8,IF('5-اطلاعات کلیه پرسنل'!P564="لیسانس",0.6,IF('5-اطلاعات کلیه پرسنل'!P564="فوق دیپلم",0.3,IF('5-اطلاعات کلیه پرسنل'!P564="",0,0.1)))))</f>
        <v>0</v>
      </c>
      <c r="AI564" s="81">
        <f>IF('5-اطلاعات کلیه پرسنل'!L564="دارد",'5-اطلاعات کلیه پرسنل'!M564/12,'5-اطلاعات کلیه پرسنل'!N564/2000)</f>
        <v>0</v>
      </c>
      <c r="AJ564" s="80">
        <f t="shared" si="56"/>
        <v>0</v>
      </c>
    </row>
    <row r="565" spans="29:36" x14ac:dyDescent="0.45">
      <c r="AC565" s="34">
        <f>IF('6-اطلاعات کلیه محصولات - خدمات'!C565="دارد",'6-اطلاعات کلیه محصولات - خدمات'!Q565,0)</f>
        <v>0</v>
      </c>
      <c r="AD565" s="34">
        <f>1403-'5-اطلاعات کلیه پرسنل'!E565:E1562</f>
        <v>1403</v>
      </c>
      <c r="AF565" s="55">
        <f>IF('5-اطلاعات کلیه پرسنل'!H565=option!$C$15,IF('5-اطلاعات کلیه پرسنل'!L565="دارد",'5-اطلاعات کلیه پرسنل'!M565/12*'5-اطلاعات کلیه پرسنل'!I565,'5-اطلاعات کلیه پرسنل'!N565/2000*'5-اطلاعات کلیه پرسنل'!I565),0)+IF('5-اطلاعات کلیه پرسنل'!J565=option!$C$15,IF('5-اطلاعات کلیه پرسنل'!L565="دارد",'5-اطلاعات کلیه پرسنل'!M565/12*'5-اطلاعات کلیه پرسنل'!K565,'5-اطلاعات کلیه پرسنل'!N565/2000*'5-اطلاعات کلیه پرسنل'!K565),0)</f>
        <v>0</v>
      </c>
      <c r="AG565" s="55">
        <f>IF('5-اطلاعات کلیه پرسنل'!H565=option!$C$11,IF('5-اطلاعات کلیه پرسنل'!L565="دارد",'5-اطلاعات کلیه پرسنل'!M565*'5-اطلاعات کلیه پرسنل'!I565/12*40,'5-اطلاعات کلیه پرسنل'!I565*'5-اطلاعات کلیه پرسنل'!N565/52),0)+IF('5-اطلاعات کلیه پرسنل'!J565=option!$C$11,IF('5-اطلاعات کلیه پرسنل'!L565="دارد",'5-اطلاعات کلیه پرسنل'!M565*'5-اطلاعات کلیه پرسنل'!K565/12*40,'5-اطلاعات کلیه پرسنل'!K565*'5-اطلاعات کلیه پرسنل'!N565/52),0)</f>
        <v>0</v>
      </c>
      <c r="AH565" s="33">
        <f>IF('5-اطلاعات کلیه پرسنل'!P565="دکتری",1,IF('5-اطلاعات کلیه پرسنل'!P565="فوق لیسانس",0.8,IF('5-اطلاعات کلیه پرسنل'!P565="لیسانس",0.6,IF('5-اطلاعات کلیه پرسنل'!P565="فوق دیپلم",0.3,IF('5-اطلاعات کلیه پرسنل'!P565="",0,0.1)))))</f>
        <v>0</v>
      </c>
      <c r="AI565" s="81">
        <f>IF('5-اطلاعات کلیه پرسنل'!L565="دارد",'5-اطلاعات کلیه پرسنل'!M565/12,'5-اطلاعات کلیه پرسنل'!N565/2000)</f>
        <v>0</v>
      </c>
      <c r="AJ565" s="80">
        <f t="shared" si="56"/>
        <v>0</v>
      </c>
    </row>
    <row r="566" spans="29:36" x14ac:dyDescent="0.45">
      <c r="AC566" s="34">
        <f>IF('6-اطلاعات کلیه محصولات - خدمات'!C566="دارد",'6-اطلاعات کلیه محصولات - خدمات'!Q566,0)</f>
        <v>0</v>
      </c>
      <c r="AD566" s="34">
        <f>1403-'5-اطلاعات کلیه پرسنل'!E566:E1563</f>
        <v>1403</v>
      </c>
      <c r="AF566" s="55">
        <f>IF('5-اطلاعات کلیه پرسنل'!H566=option!$C$15,IF('5-اطلاعات کلیه پرسنل'!L566="دارد",'5-اطلاعات کلیه پرسنل'!M566/12*'5-اطلاعات کلیه پرسنل'!I566,'5-اطلاعات کلیه پرسنل'!N566/2000*'5-اطلاعات کلیه پرسنل'!I566),0)+IF('5-اطلاعات کلیه پرسنل'!J566=option!$C$15,IF('5-اطلاعات کلیه پرسنل'!L566="دارد",'5-اطلاعات کلیه پرسنل'!M566/12*'5-اطلاعات کلیه پرسنل'!K566,'5-اطلاعات کلیه پرسنل'!N566/2000*'5-اطلاعات کلیه پرسنل'!K566),0)</f>
        <v>0</v>
      </c>
      <c r="AG566" s="55">
        <f>IF('5-اطلاعات کلیه پرسنل'!H566=option!$C$11,IF('5-اطلاعات کلیه پرسنل'!L566="دارد",'5-اطلاعات کلیه پرسنل'!M566*'5-اطلاعات کلیه پرسنل'!I566/12*40,'5-اطلاعات کلیه پرسنل'!I566*'5-اطلاعات کلیه پرسنل'!N566/52),0)+IF('5-اطلاعات کلیه پرسنل'!J566=option!$C$11,IF('5-اطلاعات کلیه پرسنل'!L566="دارد",'5-اطلاعات کلیه پرسنل'!M566*'5-اطلاعات کلیه پرسنل'!K566/12*40,'5-اطلاعات کلیه پرسنل'!K566*'5-اطلاعات کلیه پرسنل'!N566/52),0)</f>
        <v>0</v>
      </c>
      <c r="AH566" s="33">
        <f>IF('5-اطلاعات کلیه پرسنل'!P566="دکتری",1,IF('5-اطلاعات کلیه پرسنل'!P566="فوق لیسانس",0.8,IF('5-اطلاعات کلیه پرسنل'!P566="لیسانس",0.6,IF('5-اطلاعات کلیه پرسنل'!P566="فوق دیپلم",0.3,IF('5-اطلاعات کلیه پرسنل'!P566="",0,0.1)))))</f>
        <v>0</v>
      </c>
      <c r="AI566" s="81">
        <f>IF('5-اطلاعات کلیه پرسنل'!L566="دارد",'5-اطلاعات کلیه پرسنل'!M566/12,'5-اطلاعات کلیه پرسنل'!N566/2000)</f>
        <v>0</v>
      </c>
      <c r="AJ566" s="80">
        <f t="shared" si="56"/>
        <v>0</v>
      </c>
    </row>
    <row r="567" spans="29:36" x14ac:dyDescent="0.45">
      <c r="AC567" s="34">
        <f>IF('6-اطلاعات کلیه محصولات - خدمات'!C567="دارد",'6-اطلاعات کلیه محصولات - خدمات'!Q567,0)</f>
        <v>0</v>
      </c>
      <c r="AD567" s="34">
        <f>1403-'5-اطلاعات کلیه پرسنل'!E567:E1564</f>
        <v>1403</v>
      </c>
      <c r="AF567" s="55">
        <f>IF('5-اطلاعات کلیه پرسنل'!H567=option!$C$15,IF('5-اطلاعات کلیه پرسنل'!L567="دارد",'5-اطلاعات کلیه پرسنل'!M567/12*'5-اطلاعات کلیه پرسنل'!I567,'5-اطلاعات کلیه پرسنل'!N567/2000*'5-اطلاعات کلیه پرسنل'!I567),0)+IF('5-اطلاعات کلیه پرسنل'!J567=option!$C$15,IF('5-اطلاعات کلیه پرسنل'!L567="دارد",'5-اطلاعات کلیه پرسنل'!M567/12*'5-اطلاعات کلیه پرسنل'!K567,'5-اطلاعات کلیه پرسنل'!N567/2000*'5-اطلاعات کلیه پرسنل'!K567),0)</f>
        <v>0</v>
      </c>
      <c r="AG567" s="55">
        <f>IF('5-اطلاعات کلیه پرسنل'!H567=option!$C$11,IF('5-اطلاعات کلیه پرسنل'!L567="دارد",'5-اطلاعات کلیه پرسنل'!M567*'5-اطلاعات کلیه پرسنل'!I567/12*40,'5-اطلاعات کلیه پرسنل'!I567*'5-اطلاعات کلیه پرسنل'!N567/52),0)+IF('5-اطلاعات کلیه پرسنل'!J567=option!$C$11,IF('5-اطلاعات کلیه پرسنل'!L567="دارد",'5-اطلاعات کلیه پرسنل'!M567*'5-اطلاعات کلیه پرسنل'!K567/12*40,'5-اطلاعات کلیه پرسنل'!K567*'5-اطلاعات کلیه پرسنل'!N567/52),0)</f>
        <v>0</v>
      </c>
      <c r="AH567" s="33">
        <f>IF('5-اطلاعات کلیه پرسنل'!P567="دکتری",1,IF('5-اطلاعات کلیه پرسنل'!P567="فوق لیسانس",0.8,IF('5-اطلاعات کلیه پرسنل'!P567="لیسانس",0.6,IF('5-اطلاعات کلیه پرسنل'!P567="فوق دیپلم",0.3,IF('5-اطلاعات کلیه پرسنل'!P567="",0,0.1)))))</f>
        <v>0</v>
      </c>
      <c r="AI567" s="81">
        <f>IF('5-اطلاعات کلیه پرسنل'!L567="دارد",'5-اطلاعات کلیه پرسنل'!M567/12,'5-اطلاعات کلیه پرسنل'!N567/2000)</f>
        <v>0</v>
      </c>
      <c r="AJ567" s="80">
        <f t="shared" si="56"/>
        <v>0</v>
      </c>
    </row>
    <row r="568" spans="29:36" x14ac:dyDescent="0.45">
      <c r="AC568" s="34">
        <f>IF('6-اطلاعات کلیه محصولات - خدمات'!C568="دارد",'6-اطلاعات کلیه محصولات - خدمات'!Q568,0)</f>
        <v>0</v>
      </c>
      <c r="AD568" s="34">
        <f>1403-'5-اطلاعات کلیه پرسنل'!E568:E1565</f>
        <v>1403</v>
      </c>
      <c r="AF568" s="55">
        <f>IF('5-اطلاعات کلیه پرسنل'!H568=option!$C$15,IF('5-اطلاعات کلیه پرسنل'!L568="دارد",'5-اطلاعات کلیه پرسنل'!M568/12*'5-اطلاعات کلیه پرسنل'!I568,'5-اطلاعات کلیه پرسنل'!N568/2000*'5-اطلاعات کلیه پرسنل'!I568),0)+IF('5-اطلاعات کلیه پرسنل'!J568=option!$C$15,IF('5-اطلاعات کلیه پرسنل'!L568="دارد",'5-اطلاعات کلیه پرسنل'!M568/12*'5-اطلاعات کلیه پرسنل'!K568,'5-اطلاعات کلیه پرسنل'!N568/2000*'5-اطلاعات کلیه پرسنل'!K568),0)</f>
        <v>0</v>
      </c>
      <c r="AG568" s="55">
        <f>IF('5-اطلاعات کلیه پرسنل'!H568=option!$C$11,IF('5-اطلاعات کلیه پرسنل'!L568="دارد",'5-اطلاعات کلیه پرسنل'!M568*'5-اطلاعات کلیه پرسنل'!I568/12*40,'5-اطلاعات کلیه پرسنل'!I568*'5-اطلاعات کلیه پرسنل'!N568/52),0)+IF('5-اطلاعات کلیه پرسنل'!J568=option!$C$11,IF('5-اطلاعات کلیه پرسنل'!L568="دارد",'5-اطلاعات کلیه پرسنل'!M568*'5-اطلاعات کلیه پرسنل'!K568/12*40,'5-اطلاعات کلیه پرسنل'!K568*'5-اطلاعات کلیه پرسنل'!N568/52),0)</f>
        <v>0</v>
      </c>
      <c r="AH568" s="33">
        <f>IF('5-اطلاعات کلیه پرسنل'!P568="دکتری",1,IF('5-اطلاعات کلیه پرسنل'!P568="فوق لیسانس",0.8,IF('5-اطلاعات کلیه پرسنل'!P568="لیسانس",0.6,IF('5-اطلاعات کلیه پرسنل'!P568="فوق دیپلم",0.3,IF('5-اطلاعات کلیه پرسنل'!P568="",0,0.1)))))</f>
        <v>0</v>
      </c>
      <c r="AI568" s="81">
        <f>IF('5-اطلاعات کلیه پرسنل'!L568="دارد",'5-اطلاعات کلیه پرسنل'!M568/12,'5-اطلاعات کلیه پرسنل'!N568/2000)</f>
        <v>0</v>
      </c>
      <c r="AJ568" s="80">
        <f t="shared" si="56"/>
        <v>0</v>
      </c>
    </row>
    <row r="569" spans="29:36" x14ac:dyDescent="0.45">
      <c r="AC569" s="34">
        <f>IF('6-اطلاعات کلیه محصولات - خدمات'!C569="دارد",'6-اطلاعات کلیه محصولات - خدمات'!Q569,0)</f>
        <v>0</v>
      </c>
      <c r="AD569" s="34">
        <f>1403-'5-اطلاعات کلیه پرسنل'!E569:E1566</f>
        <v>1403</v>
      </c>
      <c r="AF569" s="55">
        <f>IF('5-اطلاعات کلیه پرسنل'!H569=option!$C$15,IF('5-اطلاعات کلیه پرسنل'!L569="دارد",'5-اطلاعات کلیه پرسنل'!M569/12*'5-اطلاعات کلیه پرسنل'!I569,'5-اطلاعات کلیه پرسنل'!N569/2000*'5-اطلاعات کلیه پرسنل'!I569),0)+IF('5-اطلاعات کلیه پرسنل'!J569=option!$C$15,IF('5-اطلاعات کلیه پرسنل'!L569="دارد",'5-اطلاعات کلیه پرسنل'!M569/12*'5-اطلاعات کلیه پرسنل'!K569,'5-اطلاعات کلیه پرسنل'!N569/2000*'5-اطلاعات کلیه پرسنل'!K569),0)</f>
        <v>0</v>
      </c>
      <c r="AG569" s="55">
        <f>IF('5-اطلاعات کلیه پرسنل'!H569=option!$C$11,IF('5-اطلاعات کلیه پرسنل'!L569="دارد",'5-اطلاعات کلیه پرسنل'!M569*'5-اطلاعات کلیه پرسنل'!I569/12*40,'5-اطلاعات کلیه پرسنل'!I569*'5-اطلاعات کلیه پرسنل'!N569/52),0)+IF('5-اطلاعات کلیه پرسنل'!J569=option!$C$11,IF('5-اطلاعات کلیه پرسنل'!L569="دارد",'5-اطلاعات کلیه پرسنل'!M569*'5-اطلاعات کلیه پرسنل'!K569/12*40,'5-اطلاعات کلیه پرسنل'!K569*'5-اطلاعات کلیه پرسنل'!N569/52),0)</f>
        <v>0</v>
      </c>
      <c r="AH569" s="33">
        <f>IF('5-اطلاعات کلیه پرسنل'!P569="دکتری",1,IF('5-اطلاعات کلیه پرسنل'!P569="فوق لیسانس",0.8,IF('5-اطلاعات کلیه پرسنل'!P569="لیسانس",0.6,IF('5-اطلاعات کلیه پرسنل'!P569="فوق دیپلم",0.3,IF('5-اطلاعات کلیه پرسنل'!P569="",0,0.1)))))</f>
        <v>0</v>
      </c>
      <c r="AI569" s="81">
        <f>IF('5-اطلاعات کلیه پرسنل'!L569="دارد",'5-اطلاعات کلیه پرسنل'!M569/12,'5-اطلاعات کلیه پرسنل'!N569/2000)</f>
        <v>0</v>
      </c>
      <c r="AJ569" s="80">
        <f t="shared" si="56"/>
        <v>0</v>
      </c>
    </row>
    <row r="570" spans="29:36" x14ac:dyDescent="0.45">
      <c r="AC570" s="34">
        <f>IF('6-اطلاعات کلیه محصولات - خدمات'!C570="دارد",'6-اطلاعات کلیه محصولات - خدمات'!Q570,0)</f>
        <v>0</v>
      </c>
      <c r="AD570" s="34">
        <f>1403-'5-اطلاعات کلیه پرسنل'!E570:E1567</f>
        <v>1403</v>
      </c>
      <c r="AF570" s="55">
        <f>IF('5-اطلاعات کلیه پرسنل'!H570=option!$C$15,IF('5-اطلاعات کلیه پرسنل'!L570="دارد",'5-اطلاعات کلیه پرسنل'!M570/12*'5-اطلاعات کلیه پرسنل'!I570,'5-اطلاعات کلیه پرسنل'!N570/2000*'5-اطلاعات کلیه پرسنل'!I570),0)+IF('5-اطلاعات کلیه پرسنل'!J570=option!$C$15,IF('5-اطلاعات کلیه پرسنل'!L570="دارد",'5-اطلاعات کلیه پرسنل'!M570/12*'5-اطلاعات کلیه پرسنل'!K570,'5-اطلاعات کلیه پرسنل'!N570/2000*'5-اطلاعات کلیه پرسنل'!K570),0)</f>
        <v>0</v>
      </c>
      <c r="AG570" s="55">
        <f>IF('5-اطلاعات کلیه پرسنل'!H570=option!$C$11,IF('5-اطلاعات کلیه پرسنل'!L570="دارد",'5-اطلاعات کلیه پرسنل'!M570*'5-اطلاعات کلیه پرسنل'!I570/12*40,'5-اطلاعات کلیه پرسنل'!I570*'5-اطلاعات کلیه پرسنل'!N570/52),0)+IF('5-اطلاعات کلیه پرسنل'!J570=option!$C$11,IF('5-اطلاعات کلیه پرسنل'!L570="دارد",'5-اطلاعات کلیه پرسنل'!M570*'5-اطلاعات کلیه پرسنل'!K570/12*40,'5-اطلاعات کلیه پرسنل'!K570*'5-اطلاعات کلیه پرسنل'!N570/52),0)</f>
        <v>0</v>
      </c>
      <c r="AH570" s="33">
        <f>IF('5-اطلاعات کلیه پرسنل'!P570="دکتری",1,IF('5-اطلاعات کلیه پرسنل'!P570="فوق لیسانس",0.8,IF('5-اطلاعات کلیه پرسنل'!P570="لیسانس",0.6,IF('5-اطلاعات کلیه پرسنل'!P570="فوق دیپلم",0.3,IF('5-اطلاعات کلیه پرسنل'!P570="",0,0.1)))))</f>
        <v>0</v>
      </c>
      <c r="AI570" s="81">
        <f>IF('5-اطلاعات کلیه پرسنل'!L570="دارد",'5-اطلاعات کلیه پرسنل'!M570/12,'5-اطلاعات کلیه پرسنل'!N570/2000)</f>
        <v>0</v>
      </c>
      <c r="AJ570" s="80">
        <f t="shared" si="56"/>
        <v>0</v>
      </c>
    </row>
    <row r="571" spans="29:36" x14ac:dyDescent="0.45">
      <c r="AC571" s="34">
        <f>IF('6-اطلاعات کلیه محصولات - خدمات'!C571="دارد",'6-اطلاعات کلیه محصولات - خدمات'!Q571,0)</f>
        <v>0</v>
      </c>
      <c r="AD571" s="34">
        <f>1403-'5-اطلاعات کلیه پرسنل'!E571:E1568</f>
        <v>1403</v>
      </c>
      <c r="AF571" s="55">
        <f>IF('5-اطلاعات کلیه پرسنل'!H571=option!$C$15,IF('5-اطلاعات کلیه پرسنل'!L571="دارد",'5-اطلاعات کلیه پرسنل'!M571/12*'5-اطلاعات کلیه پرسنل'!I571,'5-اطلاعات کلیه پرسنل'!N571/2000*'5-اطلاعات کلیه پرسنل'!I571),0)+IF('5-اطلاعات کلیه پرسنل'!J571=option!$C$15,IF('5-اطلاعات کلیه پرسنل'!L571="دارد",'5-اطلاعات کلیه پرسنل'!M571/12*'5-اطلاعات کلیه پرسنل'!K571,'5-اطلاعات کلیه پرسنل'!N571/2000*'5-اطلاعات کلیه پرسنل'!K571),0)</f>
        <v>0</v>
      </c>
      <c r="AG571" s="55">
        <f>IF('5-اطلاعات کلیه پرسنل'!H571=option!$C$11,IF('5-اطلاعات کلیه پرسنل'!L571="دارد",'5-اطلاعات کلیه پرسنل'!M571*'5-اطلاعات کلیه پرسنل'!I571/12*40,'5-اطلاعات کلیه پرسنل'!I571*'5-اطلاعات کلیه پرسنل'!N571/52),0)+IF('5-اطلاعات کلیه پرسنل'!J571=option!$C$11,IF('5-اطلاعات کلیه پرسنل'!L571="دارد",'5-اطلاعات کلیه پرسنل'!M571*'5-اطلاعات کلیه پرسنل'!K571/12*40,'5-اطلاعات کلیه پرسنل'!K571*'5-اطلاعات کلیه پرسنل'!N571/52),0)</f>
        <v>0</v>
      </c>
      <c r="AH571" s="33">
        <f>IF('5-اطلاعات کلیه پرسنل'!P571="دکتری",1,IF('5-اطلاعات کلیه پرسنل'!P571="فوق لیسانس",0.8,IF('5-اطلاعات کلیه پرسنل'!P571="لیسانس",0.6,IF('5-اطلاعات کلیه پرسنل'!P571="فوق دیپلم",0.3,IF('5-اطلاعات کلیه پرسنل'!P571="",0,0.1)))))</f>
        <v>0</v>
      </c>
      <c r="AI571" s="81">
        <f>IF('5-اطلاعات کلیه پرسنل'!L571="دارد",'5-اطلاعات کلیه پرسنل'!M571/12,'5-اطلاعات کلیه پرسنل'!N571/2000)</f>
        <v>0</v>
      </c>
      <c r="AJ571" s="80">
        <f t="shared" si="56"/>
        <v>0</v>
      </c>
    </row>
    <row r="572" spans="29:36" x14ac:dyDescent="0.45">
      <c r="AC572" s="34">
        <f>IF('6-اطلاعات کلیه محصولات - خدمات'!C572="دارد",'6-اطلاعات کلیه محصولات - خدمات'!Q572,0)</f>
        <v>0</v>
      </c>
      <c r="AD572" s="34">
        <f>1403-'5-اطلاعات کلیه پرسنل'!E572:E1569</f>
        <v>1403</v>
      </c>
      <c r="AF572" s="55">
        <f>IF('5-اطلاعات کلیه پرسنل'!H572=option!$C$15,IF('5-اطلاعات کلیه پرسنل'!L572="دارد",'5-اطلاعات کلیه پرسنل'!M572/12*'5-اطلاعات کلیه پرسنل'!I572,'5-اطلاعات کلیه پرسنل'!N572/2000*'5-اطلاعات کلیه پرسنل'!I572),0)+IF('5-اطلاعات کلیه پرسنل'!J572=option!$C$15,IF('5-اطلاعات کلیه پرسنل'!L572="دارد",'5-اطلاعات کلیه پرسنل'!M572/12*'5-اطلاعات کلیه پرسنل'!K572,'5-اطلاعات کلیه پرسنل'!N572/2000*'5-اطلاعات کلیه پرسنل'!K572),0)</f>
        <v>0</v>
      </c>
      <c r="AG572" s="55">
        <f>IF('5-اطلاعات کلیه پرسنل'!H572=option!$C$11,IF('5-اطلاعات کلیه پرسنل'!L572="دارد",'5-اطلاعات کلیه پرسنل'!M572*'5-اطلاعات کلیه پرسنل'!I572/12*40,'5-اطلاعات کلیه پرسنل'!I572*'5-اطلاعات کلیه پرسنل'!N572/52),0)+IF('5-اطلاعات کلیه پرسنل'!J572=option!$C$11,IF('5-اطلاعات کلیه پرسنل'!L572="دارد",'5-اطلاعات کلیه پرسنل'!M572*'5-اطلاعات کلیه پرسنل'!K572/12*40,'5-اطلاعات کلیه پرسنل'!K572*'5-اطلاعات کلیه پرسنل'!N572/52),0)</f>
        <v>0</v>
      </c>
      <c r="AH572" s="33">
        <f>IF('5-اطلاعات کلیه پرسنل'!P572="دکتری",1,IF('5-اطلاعات کلیه پرسنل'!P572="فوق لیسانس",0.8,IF('5-اطلاعات کلیه پرسنل'!P572="لیسانس",0.6,IF('5-اطلاعات کلیه پرسنل'!P572="فوق دیپلم",0.3,IF('5-اطلاعات کلیه پرسنل'!P572="",0,0.1)))))</f>
        <v>0</v>
      </c>
      <c r="AI572" s="81">
        <f>IF('5-اطلاعات کلیه پرسنل'!L572="دارد",'5-اطلاعات کلیه پرسنل'!M572/12,'5-اطلاعات کلیه پرسنل'!N572/2000)</f>
        <v>0</v>
      </c>
      <c r="AJ572" s="80">
        <f t="shared" si="56"/>
        <v>0</v>
      </c>
    </row>
    <row r="573" spans="29:36" x14ac:dyDescent="0.45">
      <c r="AC573" s="34">
        <f>IF('6-اطلاعات کلیه محصولات - خدمات'!C573="دارد",'6-اطلاعات کلیه محصولات - خدمات'!Q573,0)</f>
        <v>0</v>
      </c>
      <c r="AD573" s="34">
        <f>1403-'5-اطلاعات کلیه پرسنل'!E573:E1570</f>
        <v>1403</v>
      </c>
      <c r="AF573" s="55">
        <f>IF('5-اطلاعات کلیه پرسنل'!H573=option!$C$15,IF('5-اطلاعات کلیه پرسنل'!L573="دارد",'5-اطلاعات کلیه پرسنل'!M573/12*'5-اطلاعات کلیه پرسنل'!I573,'5-اطلاعات کلیه پرسنل'!N573/2000*'5-اطلاعات کلیه پرسنل'!I573),0)+IF('5-اطلاعات کلیه پرسنل'!J573=option!$C$15,IF('5-اطلاعات کلیه پرسنل'!L573="دارد",'5-اطلاعات کلیه پرسنل'!M573/12*'5-اطلاعات کلیه پرسنل'!K573,'5-اطلاعات کلیه پرسنل'!N573/2000*'5-اطلاعات کلیه پرسنل'!K573),0)</f>
        <v>0</v>
      </c>
      <c r="AG573" s="55">
        <f>IF('5-اطلاعات کلیه پرسنل'!H573=option!$C$11,IF('5-اطلاعات کلیه پرسنل'!L573="دارد",'5-اطلاعات کلیه پرسنل'!M573*'5-اطلاعات کلیه پرسنل'!I573/12*40,'5-اطلاعات کلیه پرسنل'!I573*'5-اطلاعات کلیه پرسنل'!N573/52),0)+IF('5-اطلاعات کلیه پرسنل'!J573=option!$C$11,IF('5-اطلاعات کلیه پرسنل'!L573="دارد",'5-اطلاعات کلیه پرسنل'!M573*'5-اطلاعات کلیه پرسنل'!K573/12*40,'5-اطلاعات کلیه پرسنل'!K573*'5-اطلاعات کلیه پرسنل'!N573/52),0)</f>
        <v>0</v>
      </c>
      <c r="AH573" s="33">
        <f>IF('5-اطلاعات کلیه پرسنل'!P573="دکتری",1,IF('5-اطلاعات کلیه پرسنل'!P573="فوق لیسانس",0.8,IF('5-اطلاعات کلیه پرسنل'!P573="لیسانس",0.6,IF('5-اطلاعات کلیه پرسنل'!P573="فوق دیپلم",0.3,IF('5-اطلاعات کلیه پرسنل'!P573="",0,0.1)))))</f>
        <v>0</v>
      </c>
      <c r="AI573" s="81">
        <f>IF('5-اطلاعات کلیه پرسنل'!L573="دارد",'5-اطلاعات کلیه پرسنل'!M573/12,'5-اطلاعات کلیه پرسنل'!N573/2000)</f>
        <v>0</v>
      </c>
      <c r="AJ573" s="80">
        <f t="shared" si="56"/>
        <v>0</v>
      </c>
    </row>
    <row r="574" spans="29:36" x14ac:dyDescent="0.45">
      <c r="AC574" s="34">
        <f>IF('6-اطلاعات کلیه محصولات - خدمات'!C574="دارد",'6-اطلاعات کلیه محصولات - خدمات'!Q574,0)</f>
        <v>0</v>
      </c>
      <c r="AD574" s="34">
        <f>1403-'5-اطلاعات کلیه پرسنل'!E574:E1571</f>
        <v>1403</v>
      </c>
      <c r="AF574" s="55">
        <f>IF('5-اطلاعات کلیه پرسنل'!H574=option!$C$15,IF('5-اطلاعات کلیه پرسنل'!L574="دارد",'5-اطلاعات کلیه پرسنل'!M574/12*'5-اطلاعات کلیه پرسنل'!I574,'5-اطلاعات کلیه پرسنل'!N574/2000*'5-اطلاعات کلیه پرسنل'!I574),0)+IF('5-اطلاعات کلیه پرسنل'!J574=option!$C$15,IF('5-اطلاعات کلیه پرسنل'!L574="دارد",'5-اطلاعات کلیه پرسنل'!M574/12*'5-اطلاعات کلیه پرسنل'!K574,'5-اطلاعات کلیه پرسنل'!N574/2000*'5-اطلاعات کلیه پرسنل'!K574),0)</f>
        <v>0</v>
      </c>
      <c r="AG574" s="55">
        <f>IF('5-اطلاعات کلیه پرسنل'!H574=option!$C$11,IF('5-اطلاعات کلیه پرسنل'!L574="دارد",'5-اطلاعات کلیه پرسنل'!M574*'5-اطلاعات کلیه پرسنل'!I574/12*40,'5-اطلاعات کلیه پرسنل'!I574*'5-اطلاعات کلیه پرسنل'!N574/52),0)+IF('5-اطلاعات کلیه پرسنل'!J574=option!$C$11,IF('5-اطلاعات کلیه پرسنل'!L574="دارد",'5-اطلاعات کلیه پرسنل'!M574*'5-اطلاعات کلیه پرسنل'!K574/12*40,'5-اطلاعات کلیه پرسنل'!K574*'5-اطلاعات کلیه پرسنل'!N574/52),0)</f>
        <v>0</v>
      </c>
      <c r="AH574" s="33">
        <f>IF('5-اطلاعات کلیه پرسنل'!P574="دکتری",1,IF('5-اطلاعات کلیه پرسنل'!P574="فوق لیسانس",0.8,IF('5-اطلاعات کلیه پرسنل'!P574="لیسانس",0.6,IF('5-اطلاعات کلیه پرسنل'!P574="فوق دیپلم",0.3,IF('5-اطلاعات کلیه پرسنل'!P574="",0,0.1)))))</f>
        <v>0</v>
      </c>
      <c r="AI574" s="81">
        <f>IF('5-اطلاعات کلیه پرسنل'!L574="دارد",'5-اطلاعات کلیه پرسنل'!M574/12,'5-اطلاعات کلیه پرسنل'!N574/2000)</f>
        <v>0</v>
      </c>
      <c r="AJ574" s="80">
        <f t="shared" si="56"/>
        <v>0</v>
      </c>
    </row>
    <row r="575" spans="29:36" x14ac:dyDescent="0.45">
      <c r="AC575" s="34">
        <f>IF('6-اطلاعات کلیه محصولات - خدمات'!C575="دارد",'6-اطلاعات کلیه محصولات - خدمات'!Q575,0)</f>
        <v>0</v>
      </c>
      <c r="AD575" s="34">
        <f>1403-'5-اطلاعات کلیه پرسنل'!E575:E1572</f>
        <v>1403</v>
      </c>
      <c r="AF575" s="55">
        <f>IF('5-اطلاعات کلیه پرسنل'!H575=option!$C$15,IF('5-اطلاعات کلیه پرسنل'!L575="دارد",'5-اطلاعات کلیه پرسنل'!M575/12*'5-اطلاعات کلیه پرسنل'!I575,'5-اطلاعات کلیه پرسنل'!N575/2000*'5-اطلاعات کلیه پرسنل'!I575),0)+IF('5-اطلاعات کلیه پرسنل'!J575=option!$C$15,IF('5-اطلاعات کلیه پرسنل'!L575="دارد",'5-اطلاعات کلیه پرسنل'!M575/12*'5-اطلاعات کلیه پرسنل'!K575,'5-اطلاعات کلیه پرسنل'!N575/2000*'5-اطلاعات کلیه پرسنل'!K575),0)</f>
        <v>0</v>
      </c>
      <c r="AG575" s="55">
        <f>IF('5-اطلاعات کلیه پرسنل'!H575=option!$C$11,IF('5-اطلاعات کلیه پرسنل'!L575="دارد",'5-اطلاعات کلیه پرسنل'!M575*'5-اطلاعات کلیه پرسنل'!I575/12*40,'5-اطلاعات کلیه پرسنل'!I575*'5-اطلاعات کلیه پرسنل'!N575/52),0)+IF('5-اطلاعات کلیه پرسنل'!J575=option!$C$11,IF('5-اطلاعات کلیه پرسنل'!L575="دارد",'5-اطلاعات کلیه پرسنل'!M575*'5-اطلاعات کلیه پرسنل'!K575/12*40,'5-اطلاعات کلیه پرسنل'!K575*'5-اطلاعات کلیه پرسنل'!N575/52),0)</f>
        <v>0</v>
      </c>
      <c r="AH575" s="33">
        <f>IF('5-اطلاعات کلیه پرسنل'!P575="دکتری",1,IF('5-اطلاعات کلیه پرسنل'!P575="فوق لیسانس",0.8,IF('5-اطلاعات کلیه پرسنل'!P575="لیسانس",0.6,IF('5-اطلاعات کلیه پرسنل'!P575="فوق دیپلم",0.3,IF('5-اطلاعات کلیه پرسنل'!P575="",0,0.1)))))</f>
        <v>0</v>
      </c>
      <c r="AI575" s="81">
        <f>IF('5-اطلاعات کلیه پرسنل'!L575="دارد",'5-اطلاعات کلیه پرسنل'!M575/12,'5-اطلاعات کلیه پرسنل'!N575/2000)</f>
        <v>0</v>
      </c>
      <c r="AJ575" s="80">
        <f t="shared" si="56"/>
        <v>0</v>
      </c>
    </row>
    <row r="576" spans="29:36" x14ac:dyDescent="0.45">
      <c r="AC576" s="34">
        <f>IF('6-اطلاعات کلیه محصولات - خدمات'!C576="دارد",'6-اطلاعات کلیه محصولات - خدمات'!Q576,0)</f>
        <v>0</v>
      </c>
      <c r="AD576" s="34">
        <f>1403-'5-اطلاعات کلیه پرسنل'!E576:E1573</f>
        <v>1403</v>
      </c>
      <c r="AF576" s="55">
        <f>IF('5-اطلاعات کلیه پرسنل'!H576=option!$C$15,IF('5-اطلاعات کلیه پرسنل'!L576="دارد",'5-اطلاعات کلیه پرسنل'!M576/12*'5-اطلاعات کلیه پرسنل'!I576,'5-اطلاعات کلیه پرسنل'!N576/2000*'5-اطلاعات کلیه پرسنل'!I576),0)+IF('5-اطلاعات کلیه پرسنل'!J576=option!$C$15,IF('5-اطلاعات کلیه پرسنل'!L576="دارد",'5-اطلاعات کلیه پرسنل'!M576/12*'5-اطلاعات کلیه پرسنل'!K576,'5-اطلاعات کلیه پرسنل'!N576/2000*'5-اطلاعات کلیه پرسنل'!K576),0)</f>
        <v>0</v>
      </c>
      <c r="AG576" s="55">
        <f>IF('5-اطلاعات کلیه پرسنل'!H576=option!$C$11,IF('5-اطلاعات کلیه پرسنل'!L576="دارد",'5-اطلاعات کلیه پرسنل'!M576*'5-اطلاعات کلیه پرسنل'!I576/12*40,'5-اطلاعات کلیه پرسنل'!I576*'5-اطلاعات کلیه پرسنل'!N576/52),0)+IF('5-اطلاعات کلیه پرسنل'!J576=option!$C$11,IF('5-اطلاعات کلیه پرسنل'!L576="دارد",'5-اطلاعات کلیه پرسنل'!M576*'5-اطلاعات کلیه پرسنل'!K576/12*40,'5-اطلاعات کلیه پرسنل'!K576*'5-اطلاعات کلیه پرسنل'!N576/52),0)</f>
        <v>0</v>
      </c>
      <c r="AH576" s="33">
        <f>IF('5-اطلاعات کلیه پرسنل'!P576="دکتری",1,IF('5-اطلاعات کلیه پرسنل'!P576="فوق لیسانس",0.8,IF('5-اطلاعات کلیه پرسنل'!P576="لیسانس",0.6,IF('5-اطلاعات کلیه پرسنل'!P576="فوق دیپلم",0.3,IF('5-اطلاعات کلیه پرسنل'!P576="",0,0.1)))))</f>
        <v>0</v>
      </c>
      <c r="AI576" s="81">
        <f>IF('5-اطلاعات کلیه پرسنل'!L576="دارد",'5-اطلاعات کلیه پرسنل'!M576/12,'5-اطلاعات کلیه پرسنل'!N576/2000)</f>
        <v>0</v>
      </c>
      <c r="AJ576" s="80">
        <f t="shared" si="56"/>
        <v>0</v>
      </c>
    </row>
    <row r="577" spans="29:36" x14ac:dyDescent="0.45">
      <c r="AC577" s="34">
        <f>IF('6-اطلاعات کلیه محصولات - خدمات'!C577="دارد",'6-اطلاعات کلیه محصولات - خدمات'!Q577,0)</f>
        <v>0</v>
      </c>
      <c r="AD577" s="34">
        <f>1403-'5-اطلاعات کلیه پرسنل'!E577:E1574</f>
        <v>1403</v>
      </c>
      <c r="AF577" s="55">
        <f>IF('5-اطلاعات کلیه پرسنل'!H577=option!$C$15,IF('5-اطلاعات کلیه پرسنل'!L577="دارد",'5-اطلاعات کلیه پرسنل'!M577/12*'5-اطلاعات کلیه پرسنل'!I577,'5-اطلاعات کلیه پرسنل'!N577/2000*'5-اطلاعات کلیه پرسنل'!I577),0)+IF('5-اطلاعات کلیه پرسنل'!J577=option!$C$15,IF('5-اطلاعات کلیه پرسنل'!L577="دارد",'5-اطلاعات کلیه پرسنل'!M577/12*'5-اطلاعات کلیه پرسنل'!K577,'5-اطلاعات کلیه پرسنل'!N577/2000*'5-اطلاعات کلیه پرسنل'!K577),0)</f>
        <v>0</v>
      </c>
      <c r="AG577" s="55">
        <f>IF('5-اطلاعات کلیه پرسنل'!H577=option!$C$11,IF('5-اطلاعات کلیه پرسنل'!L577="دارد",'5-اطلاعات کلیه پرسنل'!M577*'5-اطلاعات کلیه پرسنل'!I577/12*40,'5-اطلاعات کلیه پرسنل'!I577*'5-اطلاعات کلیه پرسنل'!N577/52),0)+IF('5-اطلاعات کلیه پرسنل'!J577=option!$C$11,IF('5-اطلاعات کلیه پرسنل'!L577="دارد",'5-اطلاعات کلیه پرسنل'!M577*'5-اطلاعات کلیه پرسنل'!K577/12*40,'5-اطلاعات کلیه پرسنل'!K577*'5-اطلاعات کلیه پرسنل'!N577/52),0)</f>
        <v>0</v>
      </c>
      <c r="AH577" s="33">
        <f>IF('5-اطلاعات کلیه پرسنل'!P577="دکتری",1,IF('5-اطلاعات کلیه پرسنل'!P577="فوق لیسانس",0.8,IF('5-اطلاعات کلیه پرسنل'!P577="لیسانس",0.6,IF('5-اطلاعات کلیه پرسنل'!P577="فوق دیپلم",0.3,IF('5-اطلاعات کلیه پرسنل'!P577="",0,0.1)))))</f>
        <v>0</v>
      </c>
      <c r="AI577" s="81">
        <f>IF('5-اطلاعات کلیه پرسنل'!L577="دارد",'5-اطلاعات کلیه پرسنل'!M577/12,'5-اطلاعات کلیه پرسنل'!N577/2000)</f>
        <v>0</v>
      </c>
      <c r="AJ577" s="80">
        <f t="shared" si="56"/>
        <v>0</v>
      </c>
    </row>
    <row r="578" spans="29:36" x14ac:dyDescent="0.45">
      <c r="AC578" s="34">
        <f>IF('6-اطلاعات کلیه محصولات - خدمات'!C578="دارد",'6-اطلاعات کلیه محصولات - خدمات'!Q578,0)</f>
        <v>0</v>
      </c>
      <c r="AD578" s="34">
        <f>1403-'5-اطلاعات کلیه پرسنل'!E578:E1575</f>
        <v>1403</v>
      </c>
      <c r="AF578" s="55">
        <f>IF('5-اطلاعات کلیه پرسنل'!H578=option!$C$15,IF('5-اطلاعات کلیه پرسنل'!L578="دارد",'5-اطلاعات کلیه پرسنل'!M578/12*'5-اطلاعات کلیه پرسنل'!I578,'5-اطلاعات کلیه پرسنل'!N578/2000*'5-اطلاعات کلیه پرسنل'!I578),0)+IF('5-اطلاعات کلیه پرسنل'!J578=option!$C$15,IF('5-اطلاعات کلیه پرسنل'!L578="دارد",'5-اطلاعات کلیه پرسنل'!M578/12*'5-اطلاعات کلیه پرسنل'!K578,'5-اطلاعات کلیه پرسنل'!N578/2000*'5-اطلاعات کلیه پرسنل'!K578),0)</f>
        <v>0</v>
      </c>
      <c r="AG578" s="55">
        <f>IF('5-اطلاعات کلیه پرسنل'!H578=option!$C$11,IF('5-اطلاعات کلیه پرسنل'!L578="دارد",'5-اطلاعات کلیه پرسنل'!M578*'5-اطلاعات کلیه پرسنل'!I578/12*40,'5-اطلاعات کلیه پرسنل'!I578*'5-اطلاعات کلیه پرسنل'!N578/52),0)+IF('5-اطلاعات کلیه پرسنل'!J578=option!$C$11,IF('5-اطلاعات کلیه پرسنل'!L578="دارد",'5-اطلاعات کلیه پرسنل'!M578*'5-اطلاعات کلیه پرسنل'!K578/12*40,'5-اطلاعات کلیه پرسنل'!K578*'5-اطلاعات کلیه پرسنل'!N578/52),0)</f>
        <v>0</v>
      </c>
      <c r="AH578" s="33">
        <f>IF('5-اطلاعات کلیه پرسنل'!P578="دکتری",1,IF('5-اطلاعات کلیه پرسنل'!P578="فوق لیسانس",0.8,IF('5-اطلاعات کلیه پرسنل'!P578="لیسانس",0.6,IF('5-اطلاعات کلیه پرسنل'!P578="فوق دیپلم",0.3,IF('5-اطلاعات کلیه پرسنل'!P578="",0,0.1)))))</f>
        <v>0</v>
      </c>
      <c r="AI578" s="81">
        <f>IF('5-اطلاعات کلیه پرسنل'!L578="دارد",'5-اطلاعات کلیه پرسنل'!M578/12,'5-اطلاعات کلیه پرسنل'!N578/2000)</f>
        <v>0</v>
      </c>
      <c r="AJ578" s="80">
        <f t="shared" si="56"/>
        <v>0</v>
      </c>
    </row>
    <row r="579" spans="29:36" x14ac:dyDescent="0.45">
      <c r="AC579" s="34">
        <f>IF('6-اطلاعات کلیه محصولات - خدمات'!C579="دارد",'6-اطلاعات کلیه محصولات - خدمات'!Q579,0)</f>
        <v>0</v>
      </c>
      <c r="AD579" s="34">
        <f>1403-'5-اطلاعات کلیه پرسنل'!E579:E1576</f>
        <v>1403</v>
      </c>
      <c r="AF579" s="55">
        <f>IF('5-اطلاعات کلیه پرسنل'!H579=option!$C$15,IF('5-اطلاعات کلیه پرسنل'!L579="دارد",'5-اطلاعات کلیه پرسنل'!M579/12*'5-اطلاعات کلیه پرسنل'!I579,'5-اطلاعات کلیه پرسنل'!N579/2000*'5-اطلاعات کلیه پرسنل'!I579),0)+IF('5-اطلاعات کلیه پرسنل'!J579=option!$C$15,IF('5-اطلاعات کلیه پرسنل'!L579="دارد",'5-اطلاعات کلیه پرسنل'!M579/12*'5-اطلاعات کلیه پرسنل'!K579,'5-اطلاعات کلیه پرسنل'!N579/2000*'5-اطلاعات کلیه پرسنل'!K579),0)</f>
        <v>0</v>
      </c>
      <c r="AG579" s="55">
        <f>IF('5-اطلاعات کلیه پرسنل'!H579=option!$C$11,IF('5-اطلاعات کلیه پرسنل'!L579="دارد",'5-اطلاعات کلیه پرسنل'!M579*'5-اطلاعات کلیه پرسنل'!I579/12*40,'5-اطلاعات کلیه پرسنل'!I579*'5-اطلاعات کلیه پرسنل'!N579/52),0)+IF('5-اطلاعات کلیه پرسنل'!J579=option!$C$11,IF('5-اطلاعات کلیه پرسنل'!L579="دارد",'5-اطلاعات کلیه پرسنل'!M579*'5-اطلاعات کلیه پرسنل'!K579/12*40,'5-اطلاعات کلیه پرسنل'!K579*'5-اطلاعات کلیه پرسنل'!N579/52),0)</f>
        <v>0</v>
      </c>
      <c r="AH579" s="33">
        <f>IF('5-اطلاعات کلیه پرسنل'!P579="دکتری",1,IF('5-اطلاعات کلیه پرسنل'!P579="فوق لیسانس",0.8,IF('5-اطلاعات کلیه پرسنل'!P579="لیسانس",0.6,IF('5-اطلاعات کلیه پرسنل'!P579="فوق دیپلم",0.3,IF('5-اطلاعات کلیه پرسنل'!P579="",0,0.1)))))</f>
        <v>0</v>
      </c>
      <c r="AI579" s="81">
        <f>IF('5-اطلاعات کلیه پرسنل'!L579="دارد",'5-اطلاعات کلیه پرسنل'!M579/12,'5-اطلاعات کلیه پرسنل'!N579/2000)</f>
        <v>0</v>
      </c>
      <c r="AJ579" s="80">
        <f t="shared" si="56"/>
        <v>0</v>
      </c>
    </row>
    <row r="580" spans="29:36" x14ac:dyDescent="0.45">
      <c r="AC580" s="34">
        <f>IF('6-اطلاعات کلیه محصولات - خدمات'!C580="دارد",'6-اطلاعات کلیه محصولات - خدمات'!Q580,0)</f>
        <v>0</v>
      </c>
      <c r="AD580" s="34">
        <f>1403-'5-اطلاعات کلیه پرسنل'!E580:E1577</f>
        <v>1403</v>
      </c>
      <c r="AF580" s="55">
        <f>IF('5-اطلاعات کلیه پرسنل'!H580=option!$C$15,IF('5-اطلاعات کلیه پرسنل'!L580="دارد",'5-اطلاعات کلیه پرسنل'!M580/12*'5-اطلاعات کلیه پرسنل'!I580,'5-اطلاعات کلیه پرسنل'!N580/2000*'5-اطلاعات کلیه پرسنل'!I580),0)+IF('5-اطلاعات کلیه پرسنل'!J580=option!$C$15,IF('5-اطلاعات کلیه پرسنل'!L580="دارد",'5-اطلاعات کلیه پرسنل'!M580/12*'5-اطلاعات کلیه پرسنل'!K580,'5-اطلاعات کلیه پرسنل'!N580/2000*'5-اطلاعات کلیه پرسنل'!K580),0)</f>
        <v>0</v>
      </c>
      <c r="AG580" s="55">
        <f>IF('5-اطلاعات کلیه پرسنل'!H580=option!$C$11,IF('5-اطلاعات کلیه پرسنل'!L580="دارد",'5-اطلاعات کلیه پرسنل'!M580*'5-اطلاعات کلیه پرسنل'!I580/12*40,'5-اطلاعات کلیه پرسنل'!I580*'5-اطلاعات کلیه پرسنل'!N580/52),0)+IF('5-اطلاعات کلیه پرسنل'!J580=option!$C$11,IF('5-اطلاعات کلیه پرسنل'!L580="دارد",'5-اطلاعات کلیه پرسنل'!M580*'5-اطلاعات کلیه پرسنل'!K580/12*40,'5-اطلاعات کلیه پرسنل'!K580*'5-اطلاعات کلیه پرسنل'!N580/52),0)</f>
        <v>0</v>
      </c>
      <c r="AH580" s="33">
        <f>IF('5-اطلاعات کلیه پرسنل'!P580="دکتری",1,IF('5-اطلاعات کلیه پرسنل'!P580="فوق لیسانس",0.8,IF('5-اطلاعات کلیه پرسنل'!P580="لیسانس",0.6,IF('5-اطلاعات کلیه پرسنل'!P580="فوق دیپلم",0.3,IF('5-اطلاعات کلیه پرسنل'!P580="",0,0.1)))))</f>
        <v>0</v>
      </c>
      <c r="AI580" s="81">
        <f>IF('5-اطلاعات کلیه پرسنل'!L580="دارد",'5-اطلاعات کلیه پرسنل'!M580/12,'5-اطلاعات کلیه پرسنل'!N580/2000)</f>
        <v>0</v>
      </c>
      <c r="AJ580" s="80">
        <f t="shared" si="56"/>
        <v>0</v>
      </c>
    </row>
    <row r="581" spans="29:36" x14ac:dyDescent="0.45">
      <c r="AC581" s="34">
        <f>IF('6-اطلاعات کلیه محصولات - خدمات'!C581="دارد",'6-اطلاعات کلیه محصولات - خدمات'!Q581,0)</f>
        <v>0</v>
      </c>
      <c r="AD581" s="34">
        <f>1403-'5-اطلاعات کلیه پرسنل'!E581:E1578</f>
        <v>1403</v>
      </c>
      <c r="AF581" s="55">
        <f>IF('5-اطلاعات کلیه پرسنل'!H581=option!$C$15,IF('5-اطلاعات کلیه پرسنل'!L581="دارد",'5-اطلاعات کلیه پرسنل'!M581/12*'5-اطلاعات کلیه پرسنل'!I581,'5-اطلاعات کلیه پرسنل'!N581/2000*'5-اطلاعات کلیه پرسنل'!I581),0)+IF('5-اطلاعات کلیه پرسنل'!J581=option!$C$15,IF('5-اطلاعات کلیه پرسنل'!L581="دارد",'5-اطلاعات کلیه پرسنل'!M581/12*'5-اطلاعات کلیه پرسنل'!K581,'5-اطلاعات کلیه پرسنل'!N581/2000*'5-اطلاعات کلیه پرسنل'!K581),0)</f>
        <v>0</v>
      </c>
      <c r="AG581" s="55">
        <f>IF('5-اطلاعات کلیه پرسنل'!H581=option!$C$11,IF('5-اطلاعات کلیه پرسنل'!L581="دارد",'5-اطلاعات کلیه پرسنل'!M581*'5-اطلاعات کلیه پرسنل'!I581/12*40,'5-اطلاعات کلیه پرسنل'!I581*'5-اطلاعات کلیه پرسنل'!N581/52),0)+IF('5-اطلاعات کلیه پرسنل'!J581=option!$C$11,IF('5-اطلاعات کلیه پرسنل'!L581="دارد",'5-اطلاعات کلیه پرسنل'!M581*'5-اطلاعات کلیه پرسنل'!K581/12*40,'5-اطلاعات کلیه پرسنل'!K581*'5-اطلاعات کلیه پرسنل'!N581/52),0)</f>
        <v>0</v>
      </c>
      <c r="AH581" s="33">
        <f>IF('5-اطلاعات کلیه پرسنل'!P581="دکتری",1,IF('5-اطلاعات کلیه پرسنل'!P581="فوق لیسانس",0.8,IF('5-اطلاعات کلیه پرسنل'!P581="لیسانس",0.6,IF('5-اطلاعات کلیه پرسنل'!P581="فوق دیپلم",0.3,IF('5-اطلاعات کلیه پرسنل'!P581="",0,0.1)))))</f>
        <v>0</v>
      </c>
      <c r="AI581" s="81">
        <f>IF('5-اطلاعات کلیه پرسنل'!L581="دارد",'5-اطلاعات کلیه پرسنل'!M581/12,'5-اطلاعات کلیه پرسنل'!N581/2000)</f>
        <v>0</v>
      </c>
      <c r="AJ581" s="80">
        <f t="shared" si="56"/>
        <v>0</v>
      </c>
    </row>
    <row r="582" spans="29:36" x14ac:dyDescent="0.45">
      <c r="AC582" s="34">
        <f>IF('6-اطلاعات کلیه محصولات - خدمات'!C582="دارد",'6-اطلاعات کلیه محصولات - خدمات'!Q582,0)</f>
        <v>0</v>
      </c>
      <c r="AD582" s="34">
        <f>1403-'5-اطلاعات کلیه پرسنل'!E582:E1579</f>
        <v>1403</v>
      </c>
      <c r="AF582" s="55">
        <f>IF('5-اطلاعات کلیه پرسنل'!H582=option!$C$15,IF('5-اطلاعات کلیه پرسنل'!L582="دارد",'5-اطلاعات کلیه پرسنل'!M582/12*'5-اطلاعات کلیه پرسنل'!I582,'5-اطلاعات کلیه پرسنل'!N582/2000*'5-اطلاعات کلیه پرسنل'!I582),0)+IF('5-اطلاعات کلیه پرسنل'!J582=option!$C$15,IF('5-اطلاعات کلیه پرسنل'!L582="دارد",'5-اطلاعات کلیه پرسنل'!M582/12*'5-اطلاعات کلیه پرسنل'!K582,'5-اطلاعات کلیه پرسنل'!N582/2000*'5-اطلاعات کلیه پرسنل'!K582),0)</f>
        <v>0</v>
      </c>
      <c r="AG582" s="55">
        <f>IF('5-اطلاعات کلیه پرسنل'!H582=option!$C$11,IF('5-اطلاعات کلیه پرسنل'!L582="دارد",'5-اطلاعات کلیه پرسنل'!M582*'5-اطلاعات کلیه پرسنل'!I582/12*40,'5-اطلاعات کلیه پرسنل'!I582*'5-اطلاعات کلیه پرسنل'!N582/52),0)+IF('5-اطلاعات کلیه پرسنل'!J582=option!$C$11,IF('5-اطلاعات کلیه پرسنل'!L582="دارد",'5-اطلاعات کلیه پرسنل'!M582*'5-اطلاعات کلیه پرسنل'!K582/12*40,'5-اطلاعات کلیه پرسنل'!K582*'5-اطلاعات کلیه پرسنل'!N582/52),0)</f>
        <v>0</v>
      </c>
      <c r="AH582" s="33">
        <f>IF('5-اطلاعات کلیه پرسنل'!P582="دکتری",1,IF('5-اطلاعات کلیه پرسنل'!P582="فوق لیسانس",0.8,IF('5-اطلاعات کلیه پرسنل'!P582="لیسانس",0.6,IF('5-اطلاعات کلیه پرسنل'!P582="فوق دیپلم",0.3,IF('5-اطلاعات کلیه پرسنل'!P582="",0,0.1)))))</f>
        <v>0</v>
      </c>
      <c r="AI582" s="81">
        <f>IF('5-اطلاعات کلیه پرسنل'!L582="دارد",'5-اطلاعات کلیه پرسنل'!M582/12,'5-اطلاعات کلیه پرسنل'!N582/2000)</f>
        <v>0</v>
      </c>
      <c r="AJ582" s="80">
        <f t="shared" si="56"/>
        <v>0</v>
      </c>
    </row>
    <row r="583" spans="29:36" x14ac:dyDescent="0.45">
      <c r="AC583" s="34">
        <f>IF('6-اطلاعات کلیه محصولات - خدمات'!C583="دارد",'6-اطلاعات کلیه محصولات - خدمات'!Q583,0)</f>
        <v>0</v>
      </c>
      <c r="AD583" s="34">
        <f>1403-'5-اطلاعات کلیه پرسنل'!E583:E1580</f>
        <v>1403</v>
      </c>
      <c r="AF583" s="55">
        <f>IF('5-اطلاعات کلیه پرسنل'!H583=option!$C$15,IF('5-اطلاعات کلیه پرسنل'!L583="دارد",'5-اطلاعات کلیه پرسنل'!M583/12*'5-اطلاعات کلیه پرسنل'!I583,'5-اطلاعات کلیه پرسنل'!N583/2000*'5-اطلاعات کلیه پرسنل'!I583),0)+IF('5-اطلاعات کلیه پرسنل'!J583=option!$C$15,IF('5-اطلاعات کلیه پرسنل'!L583="دارد",'5-اطلاعات کلیه پرسنل'!M583/12*'5-اطلاعات کلیه پرسنل'!K583,'5-اطلاعات کلیه پرسنل'!N583/2000*'5-اطلاعات کلیه پرسنل'!K583),0)</f>
        <v>0</v>
      </c>
      <c r="AG583" s="55">
        <f>IF('5-اطلاعات کلیه پرسنل'!H583=option!$C$11,IF('5-اطلاعات کلیه پرسنل'!L583="دارد",'5-اطلاعات کلیه پرسنل'!M583*'5-اطلاعات کلیه پرسنل'!I583/12*40,'5-اطلاعات کلیه پرسنل'!I583*'5-اطلاعات کلیه پرسنل'!N583/52),0)+IF('5-اطلاعات کلیه پرسنل'!J583=option!$C$11,IF('5-اطلاعات کلیه پرسنل'!L583="دارد",'5-اطلاعات کلیه پرسنل'!M583*'5-اطلاعات کلیه پرسنل'!K583/12*40,'5-اطلاعات کلیه پرسنل'!K583*'5-اطلاعات کلیه پرسنل'!N583/52),0)</f>
        <v>0</v>
      </c>
      <c r="AH583" s="33">
        <f>IF('5-اطلاعات کلیه پرسنل'!P583="دکتری",1,IF('5-اطلاعات کلیه پرسنل'!P583="فوق لیسانس",0.8,IF('5-اطلاعات کلیه پرسنل'!P583="لیسانس",0.6,IF('5-اطلاعات کلیه پرسنل'!P583="فوق دیپلم",0.3,IF('5-اطلاعات کلیه پرسنل'!P583="",0,0.1)))))</f>
        <v>0</v>
      </c>
      <c r="AI583" s="81">
        <f>IF('5-اطلاعات کلیه پرسنل'!L583="دارد",'5-اطلاعات کلیه پرسنل'!M583/12,'5-اطلاعات کلیه پرسنل'!N583/2000)</f>
        <v>0</v>
      </c>
      <c r="AJ583" s="80">
        <f t="shared" si="56"/>
        <v>0</v>
      </c>
    </row>
    <row r="584" spans="29:36" x14ac:dyDescent="0.45">
      <c r="AC584" s="34">
        <f>IF('6-اطلاعات کلیه محصولات - خدمات'!C584="دارد",'6-اطلاعات کلیه محصولات - خدمات'!Q584,0)</f>
        <v>0</v>
      </c>
      <c r="AD584" s="34">
        <f>1403-'5-اطلاعات کلیه پرسنل'!E584:E1581</f>
        <v>1403</v>
      </c>
      <c r="AF584" s="55">
        <f>IF('5-اطلاعات کلیه پرسنل'!H584=option!$C$15,IF('5-اطلاعات کلیه پرسنل'!L584="دارد",'5-اطلاعات کلیه پرسنل'!M584/12*'5-اطلاعات کلیه پرسنل'!I584,'5-اطلاعات کلیه پرسنل'!N584/2000*'5-اطلاعات کلیه پرسنل'!I584),0)+IF('5-اطلاعات کلیه پرسنل'!J584=option!$C$15,IF('5-اطلاعات کلیه پرسنل'!L584="دارد",'5-اطلاعات کلیه پرسنل'!M584/12*'5-اطلاعات کلیه پرسنل'!K584,'5-اطلاعات کلیه پرسنل'!N584/2000*'5-اطلاعات کلیه پرسنل'!K584),0)</f>
        <v>0</v>
      </c>
      <c r="AG584" s="55">
        <f>IF('5-اطلاعات کلیه پرسنل'!H584=option!$C$11,IF('5-اطلاعات کلیه پرسنل'!L584="دارد",'5-اطلاعات کلیه پرسنل'!M584*'5-اطلاعات کلیه پرسنل'!I584/12*40,'5-اطلاعات کلیه پرسنل'!I584*'5-اطلاعات کلیه پرسنل'!N584/52),0)+IF('5-اطلاعات کلیه پرسنل'!J584=option!$C$11,IF('5-اطلاعات کلیه پرسنل'!L584="دارد",'5-اطلاعات کلیه پرسنل'!M584*'5-اطلاعات کلیه پرسنل'!K584/12*40,'5-اطلاعات کلیه پرسنل'!K584*'5-اطلاعات کلیه پرسنل'!N584/52),0)</f>
        <v>0</v>
      </c>
      <c r="AH584" s="33">
        <f>IF('5-اطلاعات کلیه پرسنل'!P584="دکتری",1,IF('5-اطلاعات کلیه پرسنل'!P584="فوق لیسانس",0.8,IF('5-اطلاعات کلیه پرسنل'!P584="لیسانس",0.6,IF('5-اطلاعات کلیه پرسنل'!P584="فوق دیپلم",0.3,IF('5-اطلاعات کلیه پرسنل'!P584="",0,0.1)))))</f>
        <v>0</v>
      </c>
      <c r="AI584" s="81">
        <f>IF('5-اطلاعات کلیه پرسنل'!L584="دارد",'5-اطلاعات کلیه پرسنل'!M584/12,'5-اطلاعات کلیه پرسنل'!N584/2000)</f>
        <v>0</v>
      </c>
      <c r="AJ584" s="80">
        <f t="shared" si="56"/>
        <v>0</v>
      </c>
    </row>
    <row r="585" spans="29:36" x14ac:dyDescent="0.45">
      <c r="AC585" s="34">
        <f>IF('6-اطلاعات کلیه محصولات - خدمات'!C585="دارد",'6-اطلاعات کلیه محصولات - خدمات'!Q585,0)</f>
        <v>0</v>
      </c>
      <c r="AD585" s="34">
        <f>1403-'5-اطلاعات کلیه پرسنل'!E585:E1582</f>
        <v>1403</v>
      </c>
      <c r="AF585" s="55">
        <f>IF('5-اطلاعات کلیه پرسنل'!H585=option!$C$15,IF('5-اطلاعات کلیه پرسنل'!L585="دارد",'5-اطلاعات کلیه پرسنل'!M585/12*'5-اطلاعات کلیه پرسنل'!I585,'5-اطلاعات کلیه پرسنل'!N585/2000*'5-اطلاعات کلیه پرسنل'!I585),0)+IF('5-اطلاعات کلیه پرسنل'!J585=option!$C$15,IF('5-اطلاعات کلیه پرسنل'!L585="دارد",'5-اطلاعات کلیه پرسنل'!M585/12*'5-اطلاعات کلیه پرسنل'!K585,'5-اطلاعات کلیه پرسنل'!N585/2000*'5-اطلاعات کلیه پرسنل'!K585),0)</f>
        <v>0</v>
      </c>
      <c r="AG585" s="55">
        <f>IF('5-اطلاعات کلیه پرسنل'!H585=option!$C$11,IF('5-اطلاعات کلیه پرسنل'!L585="دارد",'5-اطلاعات کلیه پرسنل'!M585*'5-اطلاعات کلیه پرسنل'!I585/12*40,'5-اطلاعات کلیه پرسنل'!I585*'5-اطلاعات کلیه پرسنل'!N585/52),0)+IF('5-اطلاعات کلیه پرسنل'!J585=option!$C$11,IF('5-اطلاعات کلیه پرسنل'!L585="دارد",'5-اطلاعات کلیه پرسنل'!M585*'5-اطلاعات کلیه پرسنل'!K585/12*40,'5-اطلاعات کلیه پرسنل'!K585*'5-اطلاعات کلیه پرسنل'!N585/52),0)</f>
        <v>0</v>
      </c>
      <c r="AH585" s="33">
        <f>IF('5-اطلاعات کلیه پرسنل'!P585="دکتری",1,IF('5-اطلاعات کلیه پرسنل'!P585="فوق لیسانس",0.8,IF('5-اطلاعات کلیه پرسنل'!P585="لیسانس",0.6,IF('5-اطلاعات کلیه پرسنل'!P585="فوق دیپلم",0.3,IF('5-اطلاعات کلیه پرسنل'!P585="",0,0.1)))))</f>
        <v>0</v>
      </c>
      <c r="AI585" s="81">
        <f>IF('5-اطلاعات کلیه پرسنل'!L585="دارد",'5-اطلاعات کلیه پرسنل'!M585/12,'5-اطلاعات کلیه پرسنل'!N585/2000)</f>
        <v>0</v>
      </c>
      <c r="AJ585" s="80">
        <f t="shared" si="56"/>
        <v>0</v>
      </c>
    </row>
    <row r="586" spans="29:36" x14ac:dyDescent="0.45">
      <c r="AC586" s="34">
        <f>IF('6-اطلاعات کلیه محصولات - خدمات'!C586="دارد",'6-اطلاعات کلیه محصولات - خدمات'!Q586,0)</f>
        <v>0</v>
      </c>
      <c r="AD586" s="34">
        <f>1403-'5-اطلاعات کلیه پرسنل'!E586:E1583</f>
        <v>1403</v>
      </c>
      <c r="AF586" s="55">
        <f>IF('5-اطلاعات کلیه پرسنل'!H586=option!$C$15,IF('5-اطلاعات کلیه پرسنل'!L586="دارد",'5-اطلاعات کلیه پرسنل'!M586/12*'5-اطلاعات کلیه پرسنل'!I586,'5-اطلاعات کلیه پرسنل'!N586/2000*'5-اطلاعات کلیه پرسنل'!I586),0)+IF('5-اطلاعات کلیه پرسنل'!J586=option!$C$15,IF('5-اطلاعات کلیه پرسنل'!L586="دارد",'5-اطلاعات کلیه پرسنل'!M586/12*'5-اطلاعات کلیه پرسنل'!K586,'5-اطلاعات کلیه پرسنل'!N586/2000*'5-اطلاعات کلیه پرسنل'!K586),0)</f>
        <v>0</v>
      </c>
      <c r="AG586" s="55">
        <f>IF('5-اطلاعات کلیه پرسنل'!H586=option!$C$11,IF('5-اطلاعات کلیه پرسنل'!L586="دارد",'5-اطلاعات کلیه پرسنل'!M586*'5-اطلاعات کلیه پرسنل'!I586/12*40,'5-اطلاعات کلیه پرسنل'!I586*'5-اطلاعات کلیه پرسنل'!N586/52),0)+IF('5-اطلاعات کلیه پرسنل'!J586=option!$C$11,IF('5-اطلاعات کلیه پرسنل'!L586="دارد",'5-اطلاعات کلیه پرسنل'!M586*'5-اطلاعات کلیه پرسنل'!K586/12*40,'5-اطلاعات کلیه پرسنل'!K586*'5-اطلاعات کلیه پرسنل'!N586/52),0)</f>
        <v>0</v>
      </c>
      <c r="AH586" s="33">
        <f>IF('5-اطلاعات کلیه پرسنل'!P586="دکتری",1,IF('5-اطلاعات کلیه پرسنل'!P586="فوق لیسانس",0.8,IF('5-اطلاعات کلیه پرسنل'!P586="لیسانس",0.6,IF('5-اطلاعات کلیه پرسنل'!P586="فوق دیپلم",0.3,IF('5-اطلاعات کلیه پرسنل'!P586="",0,0.1)))))</f>
        <v>0</v>
      </c>
      <c r="AI586" s="81">
        <f>IF('5-اطلاعات کلیه پرسنل'!L586="دارد",'5-اطلاعات کلیه پرسنل'!M586/12,'5-اطلاعات کلیه پرسنل'!N586/2000)</f>
        <v>0</v>
      </c>
      <c r="AJ586" s="80">
        <f t="shared" si="56"/>
        <v>0</v>
      </c>
    </row>
    <row r="587" spans="29:36" x14ac:dyDescent="0.45">
      <c r="AC587" s="34">
        <f>IF('6-اطلاعات کلیه محصولات - خدمات'!C587="دارد",'6-اطلاعات کلیه محصولات - خدمات'!Q587,0)</f>
        <v>0</v>
      </c>
      <c r="AD587" s="34">
        <f>1403-'5-اطلاعات کلیه پرسنل'!E587:E1584</f>
        <v>1403</v>
      </c>
      <c r="AF587" s="55">
        <f>IF('5-اطلاعات کلیه پرسنل'!H587=option!$C$15,IF('5-اطلاعات کلیه پرسنل'!L587="دارد",'5-اطلاعات کلیه پرسنل'!M587/12*'5-اطلاعات کلیه پرسنل'!I587,'5-اطلاعات کلیه پرسنل'!N587/2000*'5-اطلاعات کلیه پرسنل'!I587),0)+IF('5-اطلاعات کلیه پرسنل'!J587=option!$C$15,IF('5-اطلاعات کلیه پرسنل'!L587="دارد",'5-اطلاعات کلیه پرسنل'!M587/12*'5-اطلاعات کلیه پرسنل'!K587,'5-اطلاعات کلیه پرسنل'!N587/2000*'5-اطلاعات کلیه پرسنل'!K587),0)</f>
        <v>0</v>
      </c>
      <c r="AG587" s="55">
        <f>IF('5-اطلاعات کلیه پرسنل'!H587=option!$C$11,IF('5-اطلاعات کلیه پرسنل'!L587="دارد",'5-اطلاعات کلیه پرسنل'!M587*'5-اطلاعات کلیه پرسنل'!I587/12*40,'5-اطلاعات کلیه پرسنل'!I587*'5-اطلاعات کلیه پرسنل'!N587/52),0)+IF('5-اطلاعات کلیه پرسنل'!J587=option!$C$11,IF('5-اطلاعات کلیه پرسنل'!L587="دارد",'5-اطلاعات کلیه پرسنل'!M587*'5-اطلاعات کلیه پرسنل'!K587/12*40,'5-اطلاعات کلیه پرسنل'!K587*'5-اطلاعات کلیه پرسنل'!N587/52),0)</f>
        <v>0</v>
      </c>
      <c r="AH587" s="33">
        <f>IF('5-اطلاعات کلیه پرسنل'!P587="دکتری",1,IF('5-اطلاعات کلیه پرسنل'!P587="فوق لیسانس",0.8,IF('5-اطلاعات کلیه پرسنل'!P587="لیسانس",0.6,IF('5-اطلاعات کلیه پرسنل'!P587="فوق دیپلم",0.3,IF('5-اطلاعات کلیه پرسنل'!P587="",0,0.1)))))</f>
        <v>0</v>
      </c>
      <c r="AI587" s="81">
        <f>IF('5-اطلاعات کلیه پرسنل'!L587="دارد",'5-اطلاعات کلیه پرسنل'!M587/12,'5-اطلاعات کلیه پرسنل'!N587/2000)</f>
        <v>0</v>
      </c>
      <c r="AJ587" s="80">
        <f t="shared" ref="AJ587:AJ650" si="57">AI587*AH587</f>
        <v>0</v>
      </c>
    </row>
    <row r="588" spans="29:36" x14ac:dyDescent="0.45">
      <c r="AC588" s="34">
        <f>IF('6-اطلاعات کلیه محصولات - خدمات'!C588="دارد",'6-اطلاعات کلیه محصولات - خدمات'!Q588,0)</f>
        <v>0</v>
      </c>
      <c r="AD588" s="34">
        <f>1403-'5-اطلاعات کلیه پرسنل'!E588:E1585</f>
        <v>1403</v>
      </c>
      <c r="AF588" s="55">
        <f>IF('5-اطلاعات کلیه پرسنل'!H588=option!$C$15,IF('5-اطلاعات کلیه پرسنل'!L588="دارد",'5-اطلاعات کلیه پرسنل'!M588/12*'5-اطلاعات کلیه پرسنل'!I588,'5-اطلاعات کلیه پرسنل'!N588/2000*'5-اطلاعات کلیه پرسنل'!I588),0)+IF('5-اطلاعات کلیه پرسنل'!J588=option!$C$15,IF('5-اطلاعات کلیه پرسنل'!L588="دارد",'5-اطلاعات کلیه پرسنل'!M588/12*'5-اطلاعات کلیه پرسنل'!K588,'5-اطلاعات کلیه پرسنل'!N588/2000*'5-اطلاعات کلیه پرسنل'!K588),0)</f>
        <v>0</v>
      </c>
      <c r="AG588" s="55">
        <f>IF('5-اطلاعات کلیه پرسنل'!H588=option!$C$11,IF('5-اطلاعات کلیه پرسنل'!L588="دارد",'5-اطلاعات کلیه پرسنل'!M588*'5-اطلاعات کلیه پرسنل'!I588/12*40,'5-اطلاعات کلیه پرسنل'!I588*'5-اطلاعات کلیه پرسنل'!N588/52),0)+IF('5-اطلاعات کلیه پرسنل'!J588=option!$C$11,IF('5-اطلاعات کلیه پرسنل'!L588="دارد",'5-اطلاعات کلیه پرسنل'!M588*'5-اطلاعات کلیه پرسنل'!K588/12*40,'5-اطلاعات کلیه پرسنل'!K588*'5-اطلاعات کلیه پرسنل'!N588/52),0)</f>
        <v>0</v>
      </c>
      <c r="AH588" s="33">
        <f>IF('5-اطلاعات کلیه پرسنل'!P588="دکتری",1,IF('5-اطلاعات کلیه پرسنل'!P588="فوق لیسانس",0.8,IF('5-اطلاعات کلیه پرسنل'!P588="لیسانس",0.6,IF('5-اطلاعات کلیه پرسنل'!P588="فوق دیپلم",0.3,IF('5-اطلاعات کلیه پرسنل'!P588="",0,0.1)))))</f>
        <v>0</v>
      </c>
      <c r="AI588" s="81">
        <f>IF('5-اطلاعات کلیه پرسنل'!L588="دارد",'5-اطلاعات کلیه پرسنل'!M588/12,'5-اطلاعات کلیه پرسنل'!N588/2000)</f>
        <v>0</v>
      </c>
      <c r="AJ588" s="80">
        <f t="shared" si="57"/>
        <v>0</v>
      </c>
    </row>
    <row r="589" spans="29:36" x14ac:dyDescent="0.45">
      <c r="AC589" s="34">
        <f>IF('6-اطلاعات کلیه محصولات - خدمات'!C589="دارد",'6-اطلاعات کلیه محصولات - خدمات'!Q589,0)</f>
        <v>0</v>
      </c>
      <c r="AD589" s="34">
        <f>1403-'5-اطلاعات کلیه پرسنل'!E589:E1586</f>
        <v>1403</v>
      </c>
      <c r="AF589" s="55">
        <f>IF('5-اطلاعات کلیه پرسنل'!H589=option!$C$15,IF('5-اطلاعات کلیه پرسنل'!L589="دارد",'5-اطلاعات کلیه پرسنل'!M589/12*'5-اطلاعات کلیه پرسنل'!I589,'5-اطلاعات کلیه پرسنل'!N589/2000*'5-اطلاعات کلیه پرسنل'!I589),0)+IF('5-اطلاعات کلیه پرسنل'!J589=option!$C$15,IF('5-اطلاعات کلیه پرسنل'!L589="دارد",'5-اطلاعات کلیه پرسنل'!M589/12*'5-اطلاعات کلیه پرسنل'!K589,'5-اطلاعات کلیه پرسنل'!N589/2000*'5-اطلاعات کلیه پرسنل'!K589),0)</f>
        <v>0</v>
      </c>
      <c r="AG589" s="55">
        <f>IF('5-اطلاعات کلیه پرسنل'!H589=option!$C$11,IF('5-اطلاعات کلیه پرسنل'!L589="دارد",'5-اطلاعات کلیه پرسنل'!M589*'5-اطلاعات کلیه پرسنل'!I589/12*40,'5-اطلاعات کلیه پرسنل'!I589*'5-اطلاعات کلیه پرسنل'!N589/52),0)+IF('5-اطلاعات کلیه پرسنل'!J589=option!$C$11,IF('5-اطلاعات کلیه پرسنل'!L589="دارد",'5-اطلاعات کلیه پرسنل'!M589*'5-اطلاعات کلیه پرسنل'!K589/12*40,'5-اطلاعات کلیه پرسنل'!K589*'5-اطلاعات کلیه پرسنل'!N589/52),0)</f>
        <v>0</v>
      </c>
      <c r="AH589" s="33">
        <f>IF('5-اطلاعات کلیه پرسنل'!P589="دکتری",1,IF('5-اطلاعات کلیه پرسنل'!P589="فوق لیسانس",0.8,IF('5-اطلاعات کلیه پرسنل'!P589="لیسانس",0.6,IF('5-اطلاعات کلیه پرسنل'!P589="فوق دیپلم",0.3,IF('5-اطلاعات کلیه پرسنل'!P589="",0,0.1)))))</f>
        <v>0</v>
      </c>
      <c r="AI589" s="81">
        <f>IF('5-اطلاعات کلیه پرسنل'!L589="دارد",'5-اطلاعات کلیه پرسنل'!M589/12,'5-اطلاعات کلیه پرسنل'!N589/2000)</f>
        <v>0</v>
      </c>
      <c r="AJ589" s="80">
        <f t="shared" si="57"/>
        <v>0</v>
      </c>
    </row>
    <row r="590" spans="29:36" x14ac:dyDescent="0.45">
      <c r="AC590" s="34">
        <f>IF('6-اطلاعات کلیه محصولات - خدمات'!C590="دارد",'6-اطلاعات کلیه محصولات - خدمات'!Q590,0)</f>
        <v>0</v>
      </c>
      <c r="AD590" s="34">
        <f>1403-'5-اطلاعات کلیه پرسنل'!E590:E1587</f>
        <v>1403</v>
      </c>
      <c r="AF590" s="55">
        <f>IF('5-اطلاعات کلیه پرسنل'!H590=option!$C$15,IF('5-اطلاعات کلیه پرسنل'!L590="دارد",'5-اطلاعات کلیه پرسنل'!M590/12*'5-اطلاعات کلیه پرسنل'!I590,'5-اطلاعات کلیه پرسنل'!N590/2000*'5-اطلاعات کلیه پرسنل'!I590),0)+IF('5-اطلاعات کلیه پرسنل'!J590=option!$C$15,IF('5-اطلاعات کلیه پرسنل'!L590="دارد",'5-اطلاعات کلیه پرسنل'!M590/12*'5-اطلاعات کلیه پرسنل'!K590,'5-اطلاعات کلیه پرسنل'!N590/2000*'5-اطلاعات کلیه پرسنل'!K590),0)</f>
        <v>0</v>
      </c>
      <c r="AG590" s="55">
        <f>IF('5-اطلاعات کلیه پرسنل'!H590=option!$C$11,IF('5-اطلاعات کلیه پرسنل'!L590="دارد",'5-اطلاعات کلیه پرسنل'!M590*'5-اطلاعات کلیه پرسنل'!I590/12*40,'5-اطلاعات کلیه پرسنل'!I590*'5-اطلاعات کلیه پرسنل'!N590/52),0)+IF('5-اطلاعات کلیه پرسنل'!J590=option!$C$11,IF('5-اطلاعات کلیه پرسنل'!L590="دارد",'5-اطلاعات کلیه پرسنل'!M590*'5-اطلاعات کلیه پرسنل'!K590/12*40,'5-اطلاعات کلیه پرسنل'!K590*'5-اطلاعات کلیه پرسنل'!N590/52),0)</f>
        <v>0</v>
      </c>
      <c r="AH590" s="33">
        <f>IF('5-اطلاعات کلیه پرسنل'!P590="دکتری",1,IF('5-اطلاعات کلیه پرسنل'!P590="فوق لیسانس",0.8,IF('5-اطلاعات کلیه پرسنل'!P590="لیسانس",0.6,IF('5-اطلاعات کلیه پرسنل'!P590="فوق دیپلم",0.3,IF('5-اطلاعات کلیه پرسنل'!P590="",0,0.1)))))</f>
        <v>0</v>
      </c>
      <c r="AI590" s="81">
        <f>IF('5-اطلاعات کلیه پرسنل'!L590="دارد",'5-اطلاعات کلیه پرسنل'!M590/12,'5-اطلاعات کلیه پرسنل'!N590/2000)</f>
        <v>0</v>
      </c>
      <c r="AJ590" s="80">
        <f t="shared" si="57"/>
        <v>0</v>
      </c>
    </row>
    <row r="591" spans="29:36" x14ac:dyDescent="0.45">
      <c r="AC591" s="34">
        <f>IF('6-اطلاعات کلیه محصولات - خدمات'!C591="دارد",'6-اطلاعات کلیه محصولات - خدمات'!Q591,0)</f>
        <v>0</v>
      </c>
      <c r="AD591" s="34">
        <f>1403-'5-اطلاعات کلیه پرسنل'!E591:E1588</f>
        <v>1403</v>
      </c>
      <c r="AF591" s="55">
        <f>IF('5-اطلاعات کلیه پرسنل'!H591=option!$C$15,IF('5-اطلاعات کلیه پرسنل'!L591="دارد",'5-اطلاعات کلیه پرسنل'!M591/12*'5-اطلاعات کلیه پرسنل'!I591,'5-اطلاعات کلیه پرسنل'!N591/2000*'5-اطلاعات کلیه پرسنل'!I591),0)+IF('5-اطلاعات کلیه پرسنل'!J591=option!$C$15,IF('5-اطلاعات کلیه پرسنل'!L591="دارد",'5-اطلاعات کلیه پرسنل'!M591/12*'5-اطلاعات کلیه پرسنل'!K591,'5-اطلاعات کلیه پرسنل'!N591/2000*'5-اطلاعات کلیه پرسنل'!K591),0)</f>
        <v>0</v>
      </c>
      <c r="AG591" s="55">
        <f>IF('5-اطلاعات کلیه پرسنل'!H591=option!$C$11,IF('5-اطلاعات کلیه پرسنل'!L591="دارد",'5-اطلاعات کلیه پرسنل'!M591*'5-اطلاعات کلیه پرسنل'!I591/12*40,'5-اطلاعات کلیه پرسنل'!I591*'5-اطلاعات کلیه پرسنل'!N591/52),0)+IF('5-اطلاعات کلیه پرسنل'!J591=option!$C$11,IF('5-اطلاعات کلیه پرسنل'!L591="دارد",'5-اطلاعات کلیه پرسنل'!M591*'5-اطلاعات کلیه پرسنل'!K591/12*40,'5-اطلاعات کلیه پرسنل'!K591*'5-اطلاعات کلیه پرسنل'!N591/52),0)</f>
        <v>0</v>
      </c>
      <c r="AH591" s="33">
        <f>IF('5-اطلاعات کلیه پرسنل'!P591="دکتری",1,IF('5-اطلاعات کلیه پرسنل'!P591="فوق لیسانس",0.8,IF('5-اطلاعات کلیه پرسنل'!P591="لیسانس",0.6,IF('5-اطلاعات کلیه پرسنل'!P591="فوق دیپلم",0.3,IF('5-اطلاعات کلیه پرسنل'!P591="",0,0.1)))))</f>
        <v>0</v>
      </c>
      <c r="AI591" s="81">
        <f>IF('5-اطلاعات کلیه پرسنل'!L591="دارد",'5-اطلاعات کلیه پرسنل'!M591/12,'5-اطلاعات کلیه پرسنل'!N591/2000)</f>
        <v>0</v>
      </c>
      <c r="AJ591" s="80">
        <f t="shared" si="57"/>
        <v>0</v>
      </c>
    </row>
    <row r="592" spans="29:36" x14ac:dyDescent="0.45">
      <c r="AC592" s="34">
        <f>IF('6-اطلاعات کلیه محصولات - خدمات'!C592="دارد",'6-اطلاعات کلیه محصولات - خدمات'!Q592,0)</f>
        <v>0</v>
      </c>
      <c r="AD592" s="34">
        <f>1403-'5-اطلاعات کلیه پرسنل'!E592:E1589</f>
        <v>1403</v>
      </c>
      <c r="AF592" s="55">
        <f>IF('5-اطلاعات کلیه پرسنل'!H592=option!$C$15,IF('5-اطلاعات کلیه پرسنل'!L592="دارد",'5-اطلاعات کلیه پرسنل'!M592/12*'5-اطلاعات کلیه پرسنل'!I592,'5-اطلاعات کلیه پرسنل'!N592/2000*'5-اطلاعات کلیه پرسنل'!I592),0)+IF('5-اطلاعات کلیه پرسنل'!J592=option!$C$15,IF('5-اطلاعات کلیه پرسنل'!L592="دارد",'5-اطلاعات کلیه پرسنل'!M592/12*'5-اطلاعات کلیه پرسنل'!K592,'5-اطلاعات کلیه پرسنل'!N592/2000*'5-اطلاعات کلیه پرسنل'!K592),0)</f>
        <v>0</v>
      </c>
      <c r="AG592" s="55">
        <f>IF('5-اطلاعات کلیه پرسنل'!H592=option!$C$11,IF('5-اطلاعات کلیه پرسنل'!L592="دارد",'5-اطلاعات کلیه پرسنل'!M592*'5-اطلاعات کلیه پرسنل'!I592/12*40,'5-اطلاعات کلیه پرسنل'!I592*'5-اطلاعات کلیه پرسنل'!N592/52),0)+IF('5-اطلاعات کلیه پرسنل'!J592=option!$C$11,IF('5-اطلاعات کلیه پرسنل'!L592="دارد",'5-اطلاعات کلیه پرسنل'!M592*'5-اطلاعات کلیه پرسنل'!K592/12*40,'5-اطلاعات کلیه پرسنل'!K592*'5-اطلاعات کلیه پرسنل'!N592/52),0)</f>
        <v>0</v>
      </c>
      <c r="AH592" s="33">
        <f>IF('5-اطلاعات کلیه پرسنل'!P592="دکتری",1,IF('5-اطلاعات کلیه پرسنل'!P592="فوق لیسانس",0.8,IF('5-اطلاعات کلیه پرسنل'!P592="لیسانس",0.6,IF('5-اطلاعات کلیه پرسنل'!P592="فوق دیپلم",0.3,IF('5-اطلاعات کلیه پرسنل'!P592="",0,0.1)))))</f>
        <v>0</v>
      </c>
      <c r="AI592" s="81">
        <f>IF('5-اطلاعات کلیه پرسنل'!L592="دارد",'5-اطلاعات کلیه پرسنل'!M592/12,'5-اطلاعات کلیه پرسنل'!N592/2000)</f>
        <v>0</v>
      </c>
      <c r="AJ592" s="80">
        <f t="shared" si="57"/>
        <v>0</v>
      </c>
    </row>
    <row r="593" spans="29:36" x14ac:dyDescent="0.45">
      <c r="AC593" s="34">
        <f>IF('6-اطلاعات کلیه محصولات - خدمات'!C593="دارد",'6-اطلاعات کلیه محصولات - خدمات'!Q593,0)</f>
        <v>0</v>
      </c>
      <c r="AD593" s="34">
        <f>1403-'5-اطلاعات کلیه پرسنل'!E593:E1590</f>
        <v>1403</v>
      </c>
      <c r="AF593" s="55">
        <f>IF('5-اطلاعات کلیه پرسنل'!H593=option!$C$15,IF('5-اطلاعات کلیه پرسنل'!L593="دارد",'5-اطلاعات کلیه پرسنل'!M593/12*'5-اطلاعات کلیه پرسنل'!I593,'5-اطلاعات کلیه پرسنل'!N593/2000*'5-اطلاعات کلیه پرسنل'!I593),0)+IF('5-اطلاعات کلیه پرسنل'!J593=option!$C$15,IF('5-اطلاعات کلیه پرسنل'!L593="دارد",'5-اطلاعات کلیه پرسنل'!M593/12*'5-اطلاعات کلیه پرسنل'!K593,'5-اطلاعات کلیه پرسنل'!N593/2000*'5-اطلاعات کلیه پرسنل'!K593),0)</f>
        <v>0</v>
      </c>
      <c r="AG593" s="55">
        <f>IF('5-اطلاعات کلیه پرسنل'!H593=option!$C$11,IF('5-اطلاعات کلیه پرسنل'!L593="دارد",'5-اطلاعات کلیه پرسنل'!M593*'5-اطلاعات کلیه پرسنل'!I593/12*40,'5-اطلاعات کلیه پرسنل'!I593*'5-اطلاعات کلیه پرسنل'!N593/52),0)+IF('5-اطلاعات کلیه پرسنل'!J593=option!$C$11,IF('5-اطلاعات کلیه پرسنل'!L593="دارد",'5-اطلاعات کلیه پرسنل'!M593*'5-اطلاعات کلیه پرسنل'!K593/12*40,'5-اطلاعات کلیه پرسنل'!K593*'5-اطلاعات کلیه پرسنل'!N593/52),0)</f>
        <v>0</v>
      </c>
      <c r="AH593" s="33">
        <f>IF('5-اطلاعات کلیه پرسنل'!P593="دکتری",1,IF('5-اطلاعات کلیه پرسنل'!P593="فوق لیسانس",0.8,IF('5-اطلاعات کلیه پرسنل'!P593="لیسانس",0.6,IF('5-اطلاعات کلیه پرسنل'!P593="فوق دیپلم",0.3,IF('5-اطلاعات کلیه پرسنل'!P593="",0,0.1)))))</f>
        <v>0</v>
      </c>
      <c r="AI593" s="81">
        <f>IF('5-اطلاعات کلیه پرسنل'!L593="دارد",'5-اطلاعات کلیه پرسنل'!M593/12,'5-اطلاعات کلیه پرسنل'!N593/2000)</f>
        <v>0</v>
      </c>
      <c r="AJ593" s="80">
        <f t="shared" si="57"/>
        <v>0</v>
      </c>
    </row>
    <row r="594" spans="29:36" x14ac:dyDescent="0.45">
      <c r="AC594" s="34">
        <f>IF('6-اطلاعات کلیه محصولات - خدمات'!C594="دارد",'6-اطلاعات کلیه محصولات - خدمات'!Q594,0)</f>
        <v>0</v>
      </c>
      <c r="AD594" s="34">
        <f>1403-'5-اطلاعات کلیه پرسنل'!E594:E1591</f>
        <v>1403</v>
      </c>
      <c r="AF594" s="55">
        <f>IF('5-اطلاعات کلیه پرسنل'!H594=option!$C$15,IF('5-اطلاعات کلیه پرسنل'!L594="دارد",'5-اطلاعات کلیه پرسنل'!M594/12*'5-اطلاعات کلیه پرسنل'!I594,'5-اطلاعات کلیه پرسنل'!N594/2000*'5-اطلاعات کلیه پرسنل'!I594),0)+IF('5-اطلاعات کلیه پرسنل'!J594=option!$C$15,IF('5-اطلاعات کلیه پرسنل'!L594="دارد",'5-اطلاعات کلیه پرسنل'!M594/12*'5-اطلاعات کلیه پرسنل'!K594,'5-اطلاعات کلیه پرسنل'!N594/2000*'5-اطلاعات کلیه پرسنل'!K594),0)</f>
        <v>0</v>
      </c>
      <c r="AG594" s="55">
        <f>IF('5-اطلاعات کلیه پرسنل'!H594=option!$C$11,IF('5-اطلاعات کلیه پرسنل'!L594="دارد",'5-اطلاعات کلیه پرسنل'!M594*'5-اطلاعات کلیه پرسنل'!I594/12*40,'5-اطلاعات کلیه پرسنل'!I594*'5-اطلاعات کلیه پرسنل'!N594/52),0)+IF('5-اطلاعات کلیه پرسنل'!J594=option!$C$11,IF('5-اطلاعات کلیه پرسنل'!L594="دارد",'5-اطلاعات کلیه پرسنل'!M594*'5-اطلاعات کلیه پرسنل'!K594/12*40,'5-اطلاعات کلیه پرسنل'!K594*'5-اطلاعات کلیه پرسنل'!N594/52),0)</f>
        <v>0</v>
      </c>
      <c r="AH594" s="33">
        <f>IF('5-اطلاعات کلیه پرسنل'!P594="دکتری",1,IF('5-اطلاعات کلیه پرسنل'!P594="فوق لیسانس",0.8,IF('5-اطلاعات کلیه پرسنل'!P594="لیسانس",0.6,IF('5-اطلاعات کلیه پرسنل'!P594="فوق دیپلم",0.3,IF('5-اطلاعات کلیه پرسنل'!P594="",0,0.1)))))</f>
        <v>0</v>
      </c>
      <c r="AI594" s="81">
        <f>IF('5-اطلاعات کلیه پرسنل'!L594="دارد",'5-اطلاعات کلیه پرسنل'!M594/12,'5-اطلاعات کلیه پرسنل'!N594/2000)</f>
        <v>0</v>
      </c>
      <c r="AJ594" s="80">
        <f t="shared" si="57"/>
        <v>0</v>
      </c>
    </row>
    <row r="595" spans="29:36" x14ac:dyDescent="0.45">
      <c r="AC595" s="34">
        <f>IF('6-اطلاعات کلیه محصولات - خدمات'!C595="دارد",'6-اطلاعات کلیه محصولات - خدمات'!Q595,0)</f>
        <v>0</v>
      </c>
      <c r="AD595" s="34">
        <f>1403-'5-اطلاعات کلیه پرسنل'!E595:E1592</f>
        <v>1403</v>
      </c>
      <c r="AF595" s="55">
        <f>IF('5-اطلاعات کلیه پرسنل'!H595=option!$C$15,IF('5-اطلاعات کلیه پرسنل'!L595="دارد",'5-اطلاعات کلیه پرسنل'!M595/12*'5-اطلاعات کلیه پرسنل'!I595,'5-اطلاعات کلیه پرسنل'!N595/2000*'5-اطلاعات کلیه پرسنل'!I595),0)+IF('5-اطلاعات کلیه پرسنل'!J595=option!$C$15,IF('5-اطلاعات کلیه پرسنل'!L595="دارد",'5-اطلاعات کلیه پرسنل'!M595/12*'5-اطلاعات کلیه پرسنل'!K595,'5-اطلاعات کلیه پرسنل'!N595/2000*'5-اطلاعات کلیه پرسنل'!K595),0)</f>
        <v>0</v>
      </c>
      <c r="AG595" s="55">
        <f>IF('5-اطلاعات کلیه پرسنل'!H595=option!$C$11,IF('5-اطلاعات کلیه پرسنل'!L595="دارد",'5-اطلاعات کلیه پرسنل'!M595*'5-اطلاعات کلیه پرسنل'!I595/12*40,'5-اطلاعات کلیه پرسنل'!I595*'5-اطلاعات کلیه پرسنل'!N595/52),0)+IF('5-اطلاعات کلیه پرسنل'!J595=option!$C$11,IF('5-اطلاعات کلیه پرسنل'!L595="دارد",'5-اطلاعات کلیه پرسنل'!M595*'5-اطلاعات کلیه پرسنل'!K595/12*40,'5-اطلاعات کلیه پرسنل'!K595*'5-اطلاعات کلیه پرسنل'!N595/52),0)</f>
        <v>0</v>
      </c>
      <c r="AH595" s="33">
        <f>IF('5-اطلاعات کلیه پرسنل'!P595="دکتری",1,IF('5-اطلاعات کلیه پرسنل'!P595="فوق لیسانس",0.8,IF('5-اطلاعات کلیه پرسنل'!P595="لیسانس",0.6,IF('5-اطلاعات کلیه پرسنل'!P595="فوق دیپلم",0.3,IF('5-اطلاعات کلیه پرسنل'!P595="",0,0.1)))))</f>
        <v>0</v>
      </c>
      <c r="AI595" s="81">
        <f>IF('5-اطلاعات کلیه پرسنل'!L595="دارد",'5-اطلاعات کلیه پرسنل'!M595/12,'5-اطلاعات کلیه پرسنل'!N595/2000)</f>
        <v>0</v>
      </c>
      <c r="AJ595" s="80">
        <f t="shared" si="57"/>
        <v>0</v>
      </c>
    </row>
    <row r="596" spans="29:36" x14ac:dyDescent="0.45">
      <c r="AC596" s="34">
        <f>IF('6-اطلاعات کلیه محصولات - خدمات'!C596="دارد",'6-اطلاعات کلیه محصولات - خدمات'!Q596,0)</f>
        <v>0</v>
      </c>
      <c r="AD596" s="34">
        <f>1403-'5-اطلاعات کلیه پرسنل'!E596:E1593</f>
        <v>1403</v>
      </c>
      <c r="AF596" s="55">
        <f>IF('5-اطلاعات کلیه پرسنل'!H596=option!$C$15,IF('5-اطلاعات کلیه پرسنل'!L596="دارد",'5-اطلاعات کلیه پرسنل'!M596/12*'5-اطلاعات کلیه پرسنل'!I596,'5-اطلاعات کلیه پرسنل'!N596/2000*'5-اطلاعات کلیه پرسنل'!I596),0)+IF('5-اطلاعات کلیه پرسنل'!J596=option!$C$15,IF('5-اطلاعات کلیه پرسنل'!L596="دارد",'5-اطلاعات کلیه پرسنل'!M596/12*'5-اطلاعات کلیه پرسنل'!K596,'5-اطلاعات کلیه پرسنل'!N596/2000*'5-اطلاعات کلیه پرسنل'!K596),0)</f>
        <v>0</v>
      </c>
      <c r="AG596" s="55">
        <f>IF('5-اطلاعات کلیه پرسنل'!H596=option!$C$11,IF('5-اطلاعات کلیه پرسنل'!L596="دارد",'5-اطلاعات کلیه پرسنل'!M596*'5-اطلاعات کلیه پرسنل'!I596/12*40,'5-اطلاعات کلیه پرسنل'!I596*'5-اطلاعات کلیه پرسنل'!N596/52),0)+IF('5-اطلاعات کلیه پرسنل'!J596=option!$C$11,IF('5-اطلاعات کلیه پرسنل'!L596="دارد",'5-اطلاعات کلیه پرسنل'!M596*'5-اطلاعات کلیه پرسنل'!K596/12*40,'5-اطلاعات کلیه پرسنل'!K596*'5-اطلاعات کلیه پرسنل'!N596/52),0)</f>
        <v>0</v>
      </c>
      <c r="AH596" s="33">
        <f>IF('5-اطلاعات کلیه پرسنل'!P596="دکتری",1,IF('5-اطلاعات کلیه پرسنل'!P596="فوق لیسانس",0.8,IF('5-اطلاعات کلیه پرسنل'!P596="لیسانس",0.6,IF('5-اطلاعات کلیه پرسنل'!P596="فوق دیپلم",0.3,IF('5-اطلاعات کلیه پرسنل'!P596="",0,0.1)))))</f>
        <v>0</v>
      </c>
      <c r="AI596" s="81">
        <f>IF('5-اطلاعات کلیه پرسنل'!L596="دارد",'5-اطلاعات کلیه پرسنل'!M596/12,'5-اطلاعات کلیه پرسنل'!N596/2000)</f>
        <v>0</v>
      </c>
      <c r="AJ596" s="80">
        <f t="shared" si="57"/>
        <v>0</v>
      </c>
    </row>
    <row r="597" spans="29:36" x14ac:dyDescent="0.45">
      <c r="AC597" s="34">
        <f>IF('6-اطلاعات کلیه محصولات - خدمات'!C597="دارد",'6-اطلاعات کلیه محصولات - خدمات'!Q597,0)</f>
        <v>0</v>
      </c>
      <c r="AD597" s="34">
        <f>1403-'5-اطلاعات کلیه پرسنل'!E597:E1594</f>
        <v>1403</v>
      </c>
      <c r="AF597" s="55">
        <f>IF('5-اطلاعات کلیه پرسنل'!H597=option!$C$15,IF('5-اطلاعات کلیه پرسنل'!L597="دارد",'5-اطلاعات کلیه پرسنل'!M597/12*'5-اطلاعات کلیه پرسنل'!I597,'5-اطلاعات کلیه پرسنل'!N597/2000*'5-اطلاعات کلیه پرسنل'!I597),0)+IF('5-اطلاعات کلیه پرسنل'!J597=option!$C$15,IF('5-اطلاعات کلیه پرسنل'!L597="دارد",'5-اطلاعات کلیه پرسنل'!M597/12*'5-اطلاعات کلیه پرسنل'!K597,'5-اطلاعات کلیه پرسنل'!N597/2000*'5-اطلاعات کلیه پرسنل'!K597),0)</f>
        <v>0</v>
      </c>
      <c r="AG597" s="55">
        <f>IF('5-اطلاعات کلیه پرسنل'!H597=option!$C$11,IF('5-اطلاعات کلیه پرسنل'!L597="دارد",'5-اطلاعات کلیه پرسنل'!M597*'5-اطلاعات کلیه پرسنل'!I597/12*40,'5-اطلاعات کلیه پرسنل'!I597*'5-اطلاعات کلیه پرسنل'!N597/52),0)+IF('5-اطلاعات کلیه پرسنل'!J597=option!$C$11,IF('5-اطلاعات کلیه پرسنل'!L597="دارد",'5-اطلاعات کلیه پرسنل'!M597*'5-اطلاعات کلیه پرسنل'!K597/12*40,'5-اطلاعات کلیه پرسنل'!K597*'5-اطلاعات کلیه پرسنل'!N597/52),0)</f>
        <v>0</v>
      </c>
      <c r="AH597" s="33">
        <f>IF('5-اطلاعات کلیه پرسنل'!P597="دکتری",1,IF('5-اطلاعات کلیه پرسنل'!P597="فوق لیسانس",0.8,IF('5-اطلاعات کلیه پرسنل'!P597="لیسانس",0.6,IF('5-اطلاعات کلیه پرسنل'!P597="فوق دیپلم",0.3,IF('5-اطلاعات کلیه پرسنل'!P597="",0,0.1)))))</f>
        <v>0</v>
      </c>
      <c r="AI597" s="81">
        <f>IF('5-اطلاعات کلیه پرسنل'!L597="دارد",'5-اطلاعات کلیه پرسنل'!M597/12,'5-اطلاعات کلیه پرسنل'!N597/2000)</f>
        <v>0</v>
      </c>
      <c r="AJ597" s="80">
        <f t="shared" si="57"/>
        <v>0</v>
      </c>
    </row>
    <row r="598" spans="29:36" x14ac:dyDescent="0.45">
      <c r="AC598" s="34">
        <f>IF('6-اطلاعات کلیه محصولات - خدمات'!C598="دارد",'6-اطلاعات کلیه محصولات - خدمات'!Q598,0)</f>
        <v>0</v>
      </c>
      <c r="AD598" s="34">
        <f>1403-'5-اطلاعات کلیه پرسنل'!E598:E1595</f>
        <v>1403</v>
      </c>
      <c r="AF598" s="55">
        <f>IF('5-اطلاعات کلیه پرسنل'!H598=option!$C$15,IF('5-اطلاعات کلیه پرسنل'!L598="دارد",'5-اطلاعات کلیه پرسنل'!M598/12*'5-اطلاعات کلیه پرسنل'!I598,'5-اطلاعات کلیه پرسنل'!N598/2000*'5-اطلاعات کلیه پرسنل'!I598),0)+IF('5-اطلاعات کلیه پرسنل'!J598=option!$C$15,IF('5-اطلاعات کلیه پرسنل'!L598="دارد",'5-اطلاعات کلیه پرسنل'!M598/12*'5-اطلاعات کلیه پرسنل'!K598,'5-اطلاعات کلیه پرسنل'!N598/2000*'5-اطلاعات کلیه پرسنل'!K598),0)</f>
        <v>0</v>
      </c>
      <c r="AG598" s="55">
        <f>IF('5-اطلاعات کلیه پرسنل'!H598=option!$C$11,IF('5-اطلاعات کلیه پرسنل'!L598="دارد",'5-اطلاعات کلیه پرسنل'!M598*'5-اطلاعات کلیه پرسنل'!I598/12*40,'5-اطلاعات کلیه پرسنل'!I598*'5-اطلاعات کلیه پرسنل'!N598/52),0)+IF('5-اطلاعات کلیه پرسنل'!J598=option!$C$11,IF('5-اطلاعات کلیه پرسنل'!L598="دارد",'5-اطلاعات کلیه پرسنل'!M598*'5-اطلاعات کلیه پرسنل'!K598/12*40,'5-اطلاعات کلیه پرسنل'!K598*'5-اطلاعات کلیه پرسنل'!N598/52),0)</f>
        <v>0</v>
      </c>
      <c r="AH598" s="33">
        <f>IF('5-اطلاعات کلیه پرسنل'!P598="دکتری",1,IF('5-اطلاعات کلیه پرسنل'!P598="فوق لیسانس",0.8,IF('5-اطلاعات کلیه پرسنل'!P598="لیسانس",0.6,IF('5-اطلاعات کلیه پرسنل'!P598="فوق دیپلم",0.3,IF('5-اطلاعات کلیه پرسنل'!P598="",0,0.1)))))</f>
        <v>0</v>
      </c>
      <c r="AI598" s="81">
        <f>IF('5-اطلاعات کلیه پرسنل'!L598="دارد",'5-اطلاعات کلیه پرسنل'!M598/12,'5-اطلاعات کلیه پرسنل'!N598/2000)</f>
        <v>0</v>
      </c>
      <c r="AJ598" s="80">
        <f t="shared" si="57"/>
        <v>0</v>
      </c>
    </row>
    <row r="599" spans="29:36" x14ac:dyDescent="0.45">
      <c r="AC599" s="34">
        <f>IF('6-اطلاعات کلیه محصولات - خدمات'!C599="دارد",'6-اطلاعات کلیه محصولات - خدمات'!Q599,0)</f>
        <v>0</v>
      </c>
      <c r="AD599" s="34">
        <f>1403-'5-اطلاعات کلیه پرسنل'!E599:E1596</f>
        <v>1403</v>
      </c>
      <c r="AF599" s="55">
        <f>IF('5-اطلاعات کلیه پرسنل'!H599=option!$C$15,IF('5-اطلاعات کلیه پرسنل'!L599="دارد",'5-اطلاعات کلیه پرسنل'!M599/12*'5-اطلاعات کلیه پرسنل'!I599,'5-اطلاعات کلیه پرسنل'!N599/2000*'5-اطلاعات کلیه پرسنل'!I599),0)+IF('5-اطلاعات کلیه پرسنل'!J599=option!$C$15,IF('5-اطلاعات کلیه پرسنل'!L599="دارد",'5-اطلاعات کلیه پرسنل'!M599/12*'5-اطلاعات کلیه پرسنل'!K599,'5-اطلاعات کلیه پرسنل'!N599/2000*'5-اطلاعات کلیه پرسنل'!K599),0)</f>
        <v>0</v>
      </c>
      <c r="AG599" s="55">
        <f>IF('5-اطلاعات کلیه پرسنل'!H599=option!$C$11,IF('5-اطلاعات کلیه پرسنل'!L599="دارد",'5-اطلاعات کلیه پرسنل'!M599*'5-اطلاعات کلیه پرسنل'!I599/12*40,'5-اطلاعات کلیه پرسنل'!I599*'5-اطلاعات کلیه پرسنل'!N599/52),0)+IF('5-اطلاعات کلیه پرسنل'!J599=option!$C$11,IF('5-اطلاعات کلیه پرسنل'!L599="دارد",'5-اطلاعات کلیه پرسنل'!M599*'5-اطلاعات کلیه پرسنل'!K599/12*40,'5-اطلاعات کلیه پرسنل'!K599*'5-اطلاعات کلیه پرسنل'!N599/52),0)</f>
        <v>0</v>
      </c>
      <c r="AH599" s="33">
        <f>IF('5-اطلاعات کلیه پرسنل'!P599="دکتری",1,IF('5-اطلاعات کلیه پرسنل'!P599="فوق لیسانس",0.8,IF('5-اطلاعات کلیه پرسنل'!P599="لیسانس",0.6,IF('5-اطلاعات کلیه پرسنل'!P599="فوق دیپلم",0.3,IF('5-اطلاعات کلیه پرسنل'!P599="",0,0.1)))))</f>
        <v>0</v>
      </c>
      <c r="AI599" s="81">
        <f>IF('5-اطلاعات کلیه پرسنل'!L599="دارد",'5-اطلاعات کلیه پرسنل'!M599/12,'5-اطلاعات کلیه پرسنل'!N599/2000)</f>
        <v>0</v>
      </c>
      <c r="AJ599" s="80">
        <f t="shared" si="57"/>
        <v>0</v>
      </c>
    </row>
    <row r="600" spans="29:36" x14ac:dyDescent="0.45">
      <c r="AC600" s="34">
        <f>IF('6-اطلاعات کلیه محصولات - خدمات'!C600="دارد",'6-اطلاعات کلیه محصولات - خدمات'!Q600,0)</f>
        <v>0</v>
      </c>
      <c r="AD600" s="34">
        <f>1403-'5-اطلاعات کلیه پرسنل'!E600:E1597</f>
        <v>1403</v>
      </c>
      <c r="AF600" s="55">
        <f>IF('5-اطلاعات کلیه پرسنل'!H600=option!$C$15,IF('5-اطلاعات کلیه پرسنل'!L600="دارد",'5-اطلاعات کلیه پرسنل'!M600/12*'5-اطلاعات کلیه پرسنل'!I600,'5-اطلاعات کلیه پرسنل'!N600/2000*'5-اطلاعات کلیه پرسنل'!I600),0)+IF('5-اطلاعات کلیه پرسنل'!J600=option!$C$15,IF('5-اطلاعات کلیه پرسنل'!L600="دارد",'5-اطلاعات کلیه پرسنل'!M600/12*'5-اطلاعات کلیه پرسنل'!K600,'5-اطلاعات کلیه پرسنل'!N600/2000*'5-اطلاعات کلیه پرسنل'!K600),0)</f>
        <v>0</v>
      </c>
      <c r="AG600" s="55">
        <f>IF('5-اطلاعات کلیه پرسنل'!H600=option!$C$11,IF('5-اطلاعات کلیه پرسنل'!L600="دارد",'5-اطلاعات کلیه پرسنل'!M600*'5-اطلاعات کلیه پرسنل'!I600/12*40,'5-اطلاعات کلیه پرسنل'!I600*'5-اطلاعات کلیه پرسنل'!N600/52),0)+IF('5-اطلاعات کلیه پرسنل'!J600=option!$C$11,IF('5-اطلاعات کلیه پرسنل'!L600="دارد",'5-اطلاعات کلیه پرسنل'!M600*'5-اطلاعات کلیه پرسنل'!K600/12*40,'5-اطلاعات کلیه پرسنل'!K600*'5-اطلاعات کلیه پرسنل'!N600/52),0)</f>
        <v>0</v>
      </c>
      <c r="AH600" s="33">
        <f>IF('5-اطلاعات کلیه پرسنل'!P600="دکتری",1,IF('5-اطلاعات کلیه پرسنل'!P600="فوق لیسانس",0.8,IF('5-اطلاعات کلیه پرسنل'!P600="لیسانس",0.6,IF('5-اطلاعات کلیه پرسنل'!P600="فوق دیپلم",0.3,IF('5-اطلاعات کلیه پرسنل'!P600="",0,0.1)))))</f>
        <v>0</v>
      </c>
      <c r="AI600" s="81">
        <f>IF('5-اطلاعات کلیه پرسنل'!L600="دارد",'5-اطلاعات کلیه پرسنل'!M600/12,'5-اطلاعات کلیه پرسنل'!N600/2000)</f>
        <v>0</v>
      </c>
      <c r="AJ600" s="80">
        <f t="shared" si="57"/>
        <v>0</v>
      </c>
    </row>
    <row r="601" spans="29:36" x14ac:dyDescent="0.45">
      <c r="AC601" s="34">
        <f>IF('6-اطلاعات کلیه محصولات - خدمات'!C601="دارد",'6-اطلاعات کلیه محصولات - خدمات'!Q601,0)</f>
        <v>0</v>
      </c>
      <c r="AD601" s="34">
        <f>1403-'5-اطلاعات کلیه پرسنل'!E601:E1598</f>
        <v>1403</v>
      </c>
      <c r="AF601" s="55">
        <f>IF('5-اطلاعات کلیه پرسنل'!H601=option!$C$15,IF('5-اطلاعات کلیه پرسنل'!L601="دارد",'5-اطلاعات کلیه پرسنل'!M601/12*'5-اطلاعات کلیه پرسنل'!I601,'5-اطلاعات کلیه پرسنل'!N601/2000*'5-اطلاعات کلیه پرسنل'!I601),0)+IF('5-اطلاعات کلیه پرسنل'!J601=option!$C$15,IF('5-اطلاعات کلیه پرسنل'!L601="دارد",'5-اطلاعات کلیه پرسنل'!M601/12*'5-اطلاعات کلیه پرسنل'!K601,'5-اطلاعات کلیه پرسنل'!N601/2000*'5-اطلاعات کلیه پرسنل'!K601),0)</f>
        <v>0</v>
      </c>
      <c r="AG601" s="55">
        <f>IF('5-اطلاعات کلیه پرسنل'!H601=option!$C$11,IF('5-اطلاعات کلیه پرسنل'!L601="دارد",'5-اطلاعات کلیه پرسنل'!M601*'5-اطلاعات کلیه پرسنل'!I601/12*40,'5-اطلاعات کلیه پرسنل'!I601*'5-اطلاعات کلیه پرسنل'!N601/52),0)+IF('5-اطلاعات کلیه پرسنل'!J601=option!$C$11,IF('5-اطلاعات کلیه پرسنل'!L601="دارد",'5-اطلاعات کلیه پرسنل'!M601*'5-اطلاعات کلیه پرسنل'!K601/12*40,'5-اطلاعات کلیه پرسنل'!K601*'5-اطلاعات کلیه پرسنل'!N601/52),0)</f>
        <v>0</v>
      </c>
      <c r="AH601" s="33">
        <f>IF('5-اطلاعات کلیه پرسنل'!P601="دکتری",1,IF('5-اطلاعات کلیه پرسنل'!P601="فوق لیسانس",0.8,IF('5-اطلاعات کلیه پرسنل'!P601="لیسانس",0.6,IF('5-اطلاعات کلیه پرسنل'!P601="فوق دیپلم",0.3,IF('5-اطلاعات کلیه پرسنل'!P601="",0,0.1)))))</f>
        <v>0</v>
      </c>
      <c r="AI601" s="81">
        <f>IF('5-اطلاعات کلیه پرسنل'!L601="دارد",'5-اطلاعات کلیه پرسنل'!M601/12,'5-اطلاعات کلیه پرسنل'!N601/2000)</f>
        <v>0</v>
      </c>
      <c r="AJ601" s="80">
        <f t="shared" si="57"/>
        <v>0</v>
      </c>
    </row>
    <row r="602" spans="29:36" x14ac:dyDescent="0.45">
      <c r="AC602" s="34">
        <f>IF('6-اطلاعات کلیه محصولات - خدمات'!C602="دارد",'6-اطلاعات کلیه محصولات - خدمات'!Q602,0)</f>
        <v>0</v>
      </c>
      <c r="AD602" s="34">
        <f>1403-'5-اطلاعات کلیه پرسنل'!E602:E1599</f>
        <v>1403</v>
      </c>
      <c r="AF602" s="55">
        <f>IF('5-اطلاعات کلیه پرسنل'!H602=option!$C$15,IF('5-اطلاعات کلیه پرسنل'!L602="دارد",'5-اطلاعات کلیه پرسنل'!M602/12*'5-اطلاعات کلیه پرسنل'!I602,'5-اطلاعات کلیه پرسنل'!N602/2000*'5-اطلاعات کلیه پرسنل'!I602),0)+IF('5-اطلاعات کلیه پرسنل'!J602=option!$C$15,IF('5-اطلاعات کلیه پرسنل'!L602="دارد",'5-اطلاعات کلیه پرسنل'!M602/12*'5-اطلاعات کلیه پرسنل'!K602,'5-اطلاعات کلیه پرسنل'!N602/2000*'5-اطلاعات کلیه پرسنل'!K602),0)</f>
        <v>0</v>
      </c>
      <c r="AG602" s="55">
        <f>IF('5-اطلاعات کلیه پرسنل'!H602=option!$C$11,IF('5-اطلاعات کلیه پرسنل'!L602="دارد",'5-اطلاعات کلیه پرسنل'!M602*'5-اطلاعات کلیه پرسنل'!I602/12*40,'5-اطلاعات کلیه پرسنل'!I602*'5-اطلاعات کلیه پرسنل'!N602/52),0)+IF('5-اطلاعات کلیه پرسنل'!J602=option!$C$11,IF('5-اطلاعات کلیه پرسنل'!L602="دارد",'5-اطلاعات کلیه پرسنل'!M602*'5-اطلاعات کلیه پرسنل'!K602/12*40,'5-اطلاعات کلیه پرسنل'!K602*'5-اطلاعات کلیه پرسنل'!N602/52),0)</f>
        <v>0</v>
      </c>
      <c r="AH602" s="33">
        <f>IF('5-اطلاعات کلیه پرسنل'!P602="دکتری",1,IF('5-اطلاعات کلیه پرسنل'!P602="فوق لیسانس",0.8,IF('5-اطلاعات کلیه پرسنل'!P602="لیسانس",0.6,IF('5-اطلاعات کلیه پرسنل'!P602="فوق دیپلم",0.3,IF('5-اطلاعات کلیه پرسنل'!P602="",0,0.1)))))</f>
        <v>0</v>
      </c>
      <c r="AI602" s="81">
        <f>IF('5-اطلاعات کلیه پرسنل'!L602="دارد",'5-اطلاعات کلیه پرسنل'!M602/12,'5-اطلاعات کلیه پرسنل'!N602/2000)</f>
        <v>0</v>
      </c>
      <c r="AJ602" s="80">
        <f t="shared" si="57"/>
        <v>0</v>
      </c>
    </row>
    <row r="603" spans="29:36" x14ac:dyDescent="0.45">
      <c r="AC603" s="34">
        <f>IF('6-اطلاعات کلیه محصولات - خدمات'!C603="دارد",'6-اطلاعات کلیه محصولات - خدمات'!Q603,0)</f>
        <v>0</v>
      </c>
      <c r="AD603" s="34">
        <f>1403-'5-اطلاعات کلیه پرسنل'!E603:E1600</f>
        <v>1403</v>
      </c>
      <c r="AF603" s="55">
        <f>IF('5-اطلاعات کلیه پرسنل'!H603=option!$C$15,IF('5-اطلاعات کلیه پرسنل'!L603="دارد",'5-اطلاعات کلیه پرسنل'!M603/12*'5-اطلاعات کلیه پرسنل'!I603,'5-اطلاعات کلیه پرسنل'!N603/2000*'5-اطلاعات کلیه پرسنل'!I603),0)+IF('5-اطلاعات کلیه پرسنل'!J603=option!$C$15,IF('5-اطلاعات کلیه پرسنل'!L603="دارد",'5-اطلاعات کلیه پرسنل'!M603/12*'5-اطلاعات کلیه پرسنل'!K603,'5-اطلاعات کلیه پرسنل'!N603/2000*'5-اطلاعات کلیه پرسنل'!K603),0)</f>
        <v>0</v>
      </c>
      <c r="AG603" s="55">
        <f>IF('5-اطلاعات کلیه پرسنل'!H603=option!$C$11,IF('5-اطلاعات کلیه پرسنل'!L603="دارد",'5-اطلاعات کلیه پرسنل'!M603*'5-اطلاعات کلیه پرسنل'!I603/12*40,'5-اطلاعات کلیه پرسنل'!I603*'5-اطلاعات کلیه پرسنل'!N603/52),0)+IF('5-اطلاعات کلیه پرسنل'!J603=option!$C$11,IF('5-اطلاعات کلیه پرسنل'!L603="دارد",'5-اطلاعات کلیه پرسنل'!M603*'5-اطلاعات کلیه پرسنل'!K603/12*40,'5-اطلاعات کلیه پرسنل'!K603*'5-اطلاعات کلیه پرسنل'!N603/52),0)</f>
        <v>0</v>
      </c>
      <c r="AH603" s="33">
        <f>IF('5-اطلاعات کلیه پرسنل'!P603="دکتری",1,IF('5-اطلاعات کلیه پرسنل'!P603="فوق لیسانس",0.8,IF('5-اطلاعات کلیه پرسنل'!P603="لیسانس",0.6,IF('5-اطلاعات کلیه پرسنل'!P603="فوق دیپلم",0.3,IF('5-اطلاعات کلیه پرسنل'!P603="",0,0.1)))))</f>
        <v>0</v>
      </c>
      <c r="AI603" s="81">
        <f>IF('5-اطلاعات کلیه پرسنل'!L603="دارد",'5-اطلاعات کلیه پرسنل'!M603/12,'5-اطلاعات کلیه پرسنل'!N603/2000)</f>
        <v>0</v>
      </c>
      <c r="AJ603" s="80">
        <f t="shared" si="57"/>
        <v>0</v>
      </c>
    </row>
    <row r="604" spans="29:36" x14ac:dyDescent="0.45">
      <c r="AC604" s="34">
        <f>IF('6-اطلاعات کلیه محصولات - خدمات'!C604="دارد",'6-اطلاعات کلیه محصولات - خدمات'!Q604,0)</f>
        <v>0</v>
      </c>
      <c r="AD604" s="34">
        <f>1403-'5-اطلاعات کلیه پرسنل'!E604:E1601</f>
        <v>1403</v>
      </c>
      <c r="AF604" s="55">
        <f>IF('5-اطلاعات کلیه پرسنل'!H604=option!$C$15,IF('5-اطلاعات کلیه پرسنل'!L604="دارد",'5-اطلاعات کلیه پرسنل'!M604/12*'5-اطلاعات کلیه پرسنل'!I604,'5-اطلاعات کلیه پرسنل'!N604/2000*'5-اطلاعات کلیه پرسنل'!I604),0)+IF('5-اطلاعات کلیه پرسنل'!J604=option!$C$15,IF('5-اطلاعات کلیه پرسنل'!L604="دارد",'5-اطلاعات کلیه پرسنل'!M604/12*'5-اطلاعات کلیه پرسنل'!K604,'5-اطلاعات کلیه پرسنل'!N604/2000*'5-اطلاعات کلیه پرسنل'!K604),0)</f>
        <v>0</v>
      </c>
      <c r="AG604" s="55">
        <f>IF('5-اطلاعات کلیه پرسنل'!H604=option!$C$11,IF('5-اطلاعات کلیه پرسنل'!L604="دارد",'5-اطلاعات کلیه پرسنل'!M604*'5-اطلاعات کلیه پرسنل'!I604/12*40,'5-اطلاعات کلیه پرسنل'!I604*'5-اطلاعات کلیه پرسنل'!N604/52),0)+IF('5-اطلاعات کلیه پرسنل'!J604=option!$C$11,IF('5-اطلاعات کلیه پرسنل'!L604="دارد",'5-اطلاعات کلیه پرسنل'!M604*'5-اطلاعات کلیه پرسنل'!K604/12*40,'5-اطلاعات کلیه پرسنل'!K604*'5-اطلاعات کلیه پرسنل'!N604/52),0)</f>
        <v>0</v>
      </c>
      <c r="AH604" s="33">
        <f>IF('5-اطلاعات کلیه پرسنل'!P604="دکتری",1,IF('5-اطلاعات کلیه پرسنل'!P604="فوق لیسانس",0.8,IF('5-اطلاعات کلیه پرسنل'!P604="لیسانس",0.6,IF('5-اطلاعات کلیه پرسنل'!P604="فوق دیپلم",0.3,IF('5-اطلاعات کلیه پرسنل'!P604="",0,0.1)))))</f>
        <v>0</v>
      </c>
      <c r="AI604" s="81">
        <f>IF('5-اطلاعات کلیه پرسنل'!L604="دارد",'5-اطلاعات کلیه پرسنل'!M604/12,'5-اطلاعات کلیه پرسنل'!N604/2000)</f>
        <v>0</v>
      </c>
      <c r="AJ604" s="80">
        <f t="shared" si="57"/>
        <v>0</v>
      </c>
    </row>
    <row r="605" spans="29:36" x14ac:dyDescent="0.45">
      <c r="AC605" s="34">
        <f>IF('6-اطلاعات کلیه محصولات - خدمات'!C605="دارد",'6-اطلاعات کلیه محصولات - خدمات'!Q605,0)</f>
        <v>0</v>
      </c>
      <c r="AD605" s="34">
        <f>1403-'5-اطلاعات کلیه پرسنل'!E605:E1602</f>
        <v>1403</v>
      </c>
      <c r="AF605" s="55">
        <f>IF('5-اطلاعات کلیه پرسنل'!H605=option!$C$15,IF('5-اطلاعات کلیه پرسنل'!L605="دارد",'5-اطلاعات کلیه پرسنل'!M605/12*'5-اطلاعات کلیه پرسنل'!I605,'5-اطلاعات کلیه پرسنل'!N605/2000*'5-اطلاعات کلیه پرسنل'!I605),0)+IF('5-اطلاعات کلیه پرسنل'!J605=option!$C$15,IF('5-اطلاعات کلیه پرسنل'!L605="دارد",'5-اطلاعات کلیه پرسنل'!M605/12*'5-اطلاعات کلیه پرسنل'!K605,'5-اطلاعات کلیه پرسنل'!N605/2000*'5-اطلاعات کلیه پرسنل'!K605),0)</f>
        <v>0</v>
      </c>
      <c r="AG605" s="55">
        <f>IF('5-اطلاعات کلیه پرسنل'!H605=option!$C$11,IF('5-اطلاعات کلیه پرسنل'!L605="دارد",'5-اطلاعات کلیه پرسنل'!M605*'5-اطلاعات کلیه پرسنل'!I605/12*40,'5-اطلاعات کلیه پرسنل'!I605*'5-اطلاعات کلیه پرسنل'!N605/52),0)+IF('5-اطلاعات کلیه پرسنل'!J605=option!$C$11,IF('5-اطلاعات کلیه پرسنل'!L605="دارد",'5-اطلاعات کلیه پرسنل'!M605*'5-اطلاعات کلیه پرسنل'!K605/12*40,'5-اطلاعات کلیه پرسنل'!K605*'5-اطلاعات کلیه پرسنل'!N605/52),0)</f>
        <v>0</v>
      </c>
      <c r="AH605" s="33">
        <f>IF('5-اطلاعات کلیه پرسنل'!P605="دکتری",1,IF('5-اطلاعات کلیه پرسنل'!P605="فوق لیسانس",0.8,IF('5-اطلاعات کلیه پرسنل'!P605="لیسانس",0.6,IF('5-اطلاعات کلیه پرسنل'!P605="فوق دیپلم",0.3,IF('5-اطلاعات کلیه پرسنل'!P605="",0,0.1)))))</f>
        <v>0</v>
      </c>
      <c r="AI605" s="81">
        <f>IF('5-اطلاعات کلیه پرسنل'!L605="دارد",'5-اطلاعات کلیه پرسنل'!M605/12,'5-اطلاعات کلیه پرسنل'!N605/2000)</f>
        <v>0</v>
      </c>
      <c r="AJ605" s="80">
        <f t="shared" si="57"/>
        <v>0</v>
      </c>
    </row>
    <row r="606" spans="29:36" x14ac:dyDescent="0.45">
      <c r="AC606" s="34">
        <f>IF('6-اطلاعات کلیه محصولات - خدمات'!C606="دارد",'6-اطلاعات کلیه محصولات - خدمات'!Q606,0)</f>
        <v>0</v>
      </c>
      <c r="AD606" s="34">
        <f>1403-'5-اطلاعات کلیه پرسنل'!E606:E1603</f>
        <v>1403</v>
      </c>
      <c r="AF606" s="55">
        <f>IF('5-اطلاعات کلیه پرسنل'!H606=option!$C$15,IF('5-اطلاعات کلیه پرسنل'!L606="دارد",'5-اطلاعات کلیه پرسنل'!M606/12*'5-اطلاعات کلیه پرسنل'!I606,'5-اطلاعات کلیه پرسنل'!N606/2000*'5-اطلاعات کلیه پرسنل'!I606),0)+IF('5-اطلاعات کلیه پرسنل'!J606=option!$C$15,IF('5-اطلاعات کلیه پرسنل'!L606="دارد",'5-اطلاعات کلیه پرسنل'!M606/12*'5-اطلاعات کلیه پرسنل'!K606,'5-اطلاعات کلیه پرسنل'!N606/2000*'5-اطلاعات کلیه پرسنل'!K606),0)</f>
        <v>0</v>
      </c>
      <c r="AG606" s="55">
        <f>IF('5-اطلاعات کلیه پرسنل'!H606=option!$C$11,IF('5-اطلاعات کلیه پرسنل'!L606="دارد",'5-اطلاعات کلیه پرسنل'!M606*'5-اطلاعات کلیه پرسنل'!I606/12*40,'5-اطلاعات کلیه پرسنل'!I606*'5-اطلاعات کلیه پرسنل'!N606/52),0)+IF('5-اطلاعات کلیه پرسنل'!J606=option!$C$11,IF('5-اطلاعات کلیه پرسنل'!L606="دارد",'5-اطلاعات کلیه پرسنل'!M606*'5-اطلاعات کلیه پرسنل'!K606/12*40,'5-اطلاعات کلیه پرسنل'!K606*'5-اطلاعات کلیه پرسنل'!N606/52),0)</f>
        <v>0</v>
      </c>
      <c r="AH606" s="33">
        <f>IF('5-اطلاعات کلیه پرسنل'!P606="دکتری",1,IF('5-اطلاعات کلیه پرسنل'!P606="فوق لیسانس",0.8,IF('5-اطلاعات کلیه پرسنل'!P606="لیسانس",0.6,IF('5-اطلاعات کلیه پرسنل'!P606="فوق دیپلم",0.3,IF('5-اطلاعات کلیه پرسنل'!P606="",0,0.1)))))</f>
        <v>0</v>
      </c>
      <c r="AI606" s="81">
        <f>IF('5-اطلاعات کلیه پرسنل'!L606="دارد",'5-اطلاعات کلیه پرسنل'!M606/12,'5-اطلاعات کلیه پرسنل'!N606/2000)</f>
        <v>0</v>
      </c>
      <c r="AJ606" s="80">
        <f t="shared" si="57"/>
        <v>0</v>
      </c>
    </row>
    <row r="607" spans="29:36" x14ac:dyDescent="0.45">
      <c r="AC607" s="34">
        <f>IF('6-اطلاعات کلیه محصولات - خدمات'!C607="دارد",'6-اطلاعات کلیه محصولات - خدمات'!Q607,0)</f>
        <v>0</v>
      </c>
      <c r="AD607" s="34">
        <f>1403-'5-اطلاعات کلیه پرسنل'!E607:E1604</f>
        <v>1403</v>
      </c>
      <c r="AF607" s="55">
        <f>IF('5-اطلاعات کلیه پرسنل'!H607=option!$C$15,IF('5-اطلاعات کلیه پرسنل'!L607="دارد",'5-اطلاعات کلیه پرسنل'!M607/12*'5-اطلاعات کلیه پرسنل'!I607,'5-اطلاعات کلیه پرسنل'!N607/2000*'5-اطلاعات کلیه پرسنل'!I607),0)+IF('5-اطلاعات کلیه پرسنل'!J607=option!$C$15,IF('5-اطلاعات کلیه پرسنل'!L607="دارد",'5-اطلاعات کلیه پرسنل'!M607/12*'5-اطلاعات کلیه پرسنل'!K607,'5-اطلاعات کلیه پرسنل'!N607/2000*'5-اطلاعات کلیه پرسنل'!K607),0)</f>
        <v>0</v>
      </c>
      <c r="AG607" s="55">
        <f>IF('5-اطلاعات کلیه پرسنل'!H607=option!$C$11,IF('5-اطلاعات کلیه پرسنل'!L607="دارد",'5-اطلاعات کلیه پرسنل'!M607*'5-اطلاعات کلیه پرسنل'!I607/12*40,'5-اطلاعات کلیه پرسنل'!I607*'5-اطلاعات کلیه پرسنل'!N607/52),0)+IF('5-اطلاعات کلیه پرسنل'!J607=option!$C$11,IF('5-اطلاعات کلیه پرسنل'!L607="دارد",'5-اطلاعات کلیه پرسنل'!M607*'5-اطلاعات کلیه پرسنل'!K607/12*40,'5-اطلاعات کلیه پرسنل'!K607*'5-اطلاعات کلیه پرسنل'!N607/52),0)</f>
        <v>0</v>
      </c>
      <c r="AH607" s="33">
        <f>IF('5-اطلاعات کلیه پرسنل'!P607="دکتری",1,IF('5-اطلاعات کلیه پرسنل'!P607="فوق لیسانس",0.8,IF('5-اطلاعات کلیه پرسنل'!P607="لیسانس",0.6,IF('5-اطلاعات کلیه پرسنل'!P607="فوق دیپلم",0.3,IF('5-اطلاعات کلیه پرسنل'!P607="",0,0.1)))))</f>
        <v>0</v>
      </c>
      <c r="AI607" s="81">
        <f>IF('5-اطلاعات کلیه پرسنل'!L607="دارد",'5-اطلاعات کلیه پرسنل'!M607/12,'5-اطلاعات کلیه پرسنل'!N607/2000)</f>
        <v>0</v>
      </c>
      <c r="AJ607" s="80">
        <f t="shared" si="57"/>
        <v>0</v>
      </c>
    </row>
    <row r="608" spans="29:36" x14ac:dyDescent="0.45">
      <c r="AC608" s="34">
        <f>IF('6-اطلاعات کلیه محصولات - خدمات'!C608="دارد",'6-اطلاعات کلیه محصولات - خدمات'!Q608,0)</f>
        <v>0</v>
      </c>
      <c r="AD608" s="34">
        <f>1403-'5-اطلاعات کلیه پرسنل'!E608:E1605</f>
        <v>1403</v>
      </c>
      <c r="AF608" s="55">
        <f>IF('5-اطلاعات کلیه پرسنل'!H608=option!$C$15,IF('5-اطلاعات کلیه پرسنل'!L608="دارد",'5-اطلاعات کلیه پرسنل'!M608/12*'5-اطلاعات کلیه پرسنل'!I608,'5-اطلاعات کلیه پرسنل'!N608/2000*'5-اطلاعات کلیه پرسنل'!I608),0)+IF('5-اطلاعات کلیه پرسنل'!J608=option!$C$15,IF('5-اطلاعات کلیه پرسنل'!L608="دارد",'5-اطلاعات کلیه پرسنل'!M608/12*'5-اطلاعات کلیه پرسنل'!K608,'5-اطلاعات کلیه پرسنل'!N608/2000*'5-اطلاعات کلیه پرسنل'!K608),0)</f>
        <v>0</v>
      </c>
      <c r="AG608" s="55">
        <f>IF('5-اطلاعات کلیه پرسنل'!H608=option!$C$11,IF('5-اطلاعات کلیه پرسنل'!L608="دارد",'5-اطلاعات کلیه پرسنل'!M608*'5-اطلاعات کلیه پرسنل'!I608/12*40,'5-اطلاعات کلیه پرسنل'!I608*'5-اطلاعات کلیه پرسنل'!N608/52),0)+IF('5-اطلاعات کلیه پرسنل'!J608=option!$C$11,IF('5-اطلاعات کلیه پرسنل'!L608="دارد",'5-اطلاعات کلیه پرسنل'!M608*'5-اطلاعات کلیه پرسنل'!K608/12*40,'5-اطلاعات کلیه پرسنل'!K608*'5-اطلاعات کلیه پرسنل'!N608/52),0)</f>
        <v>0</v>
      </c>
      <c r="AH608" s="33">
        <f>IF('5-اطلاعات کلیه پرسنل'!P608="دکتری",1,IF('5-اطلاعات کلیه پرسنل'!P608="فوق لیسانس",0.8,IF('5-اطلاعات کلیه پرسنل'!P608="لیسانس",0.6,IF('5-اطلاعات کلیه پرسنل'!P608="فوق دیپلم",0.3,IF('5-اطلاعات کلیه پرسنل'!P608="",0,0.1)))))</f>
        <v>0</v>
      </c>
      <c r="AI608" s="81">
        <f>IF('5-اطلاعات کلیه پرسنل'!L608="دارد",'5-اطلاعات کلیه پرسنل'!M608/12,'5-اطلاعات کلیه پرسنل'!N608/2000)</f>
        <v>0</v>
      </c>
      <c r="AJ608" s="80">
        <f t="shared" si="57"/>
        <v>0</v>
      </c>
    </row>
    <row r="609" spans="29:36" x14ac:dyDescent="0.45">
      <c r="AC609" s="34">
        <f>IF('6-اطلاعات کلیه محصولات - خدمات'!C609="دارد",'6-اطلاعات کلیه محصولات - خدمات'!Q609,0)</f>
        <v>0</v>
      </c>
      <c r="AD609" s="34">
        <f>1403-'5-اطلاعات کلیه پرسنل'!E609:E1606</f>
        <v>1403</v>
      </c>
      <c r="AF609" s="55">
        <f>IF('5-اطلاعات کلیه پرسنل'!H609=option!$C$15,IF('5-اطلاعات کلیه پرسنل'!L609="دارد",'5-اطلاعات کلیه پرسنل'!M609/12*'5-اطلاعات کلیه پرسنل'!I609,'5-اطلاعات کلیه پرسنل'!N609/2000*'5-اطلاعات کلیه پرسنل'!I609),0)+IF('5-اطلاعات کلیه پرسنل'!J609=option!$C$15,IF('5-اطلاعات کلیه پرسنل'!L609="دارد",'5-اطلاعات کلیه پرسنل'!M609/12*'5-اطلاعات کلیه پرسنل'!K609,'5-اطلاعات کلیه پرسنل'!N609/2000*'5-اطلاعات کلیه پرسنل'!K609),0)</f>
        <v>0</v>
      </c>
      <c r="AG609" s="55">
        <f>IF('5-اطلاعات کلیه پرسنل'!H609=option!$C$11,IF('5-اطلاعات کلیه پرسنل'!L609="دارد",'5-اطلاعات کلیه پرسنل'!M609*'5-اطلاعات کلیه پرسنل'!I609/12*40,'5-اطلاعات کلیه پرسنل'!I609*'5-اطلاعات کلیه پرسنل'!N609/52),0)+IF('5-اطلاعات کلیه پرسنل'!J609=option!$C$11,IF('5-اطلاعات کلیه پرسنل'!L609="دارد",'5-اطلاعات کلیه پرسنل'!M609*'5-اطلاعات کلیه پرسنل'!K609/12*40,'5-اطلاعات کلیه پرسنل'!K609*'5-اطلاعات کلیه پرسنل'!N609/52),0)</f>
        <v>0</v>
      </c>
      <c r="AH609" s="33">
        <f>IF('5-اطلاعات کلیه پرسنل'!P609="دکتری",1,IF('5-اطلاعات کلیه پرسنل'!P609="فوق لیسانس",0.8,IF('5-اطلاعات کلیه پرسنل'!P609="لیسانس",0.6,IF('5-اطلاعات کلیه پرسنل'!P609="فوق دیپلم",0.3,IF('5-اطلاعات کلیه پرسنل'!P609="",0,0.1)))))</f>
        <v>0</v>
      </c>
      <c r="AI609" s="81">
        <f>IF('5-اطلاعات کلیه پرسنل'!L609="دارد",'5-اطلاعات کلیه پرسنل'!M609/12,'5-اطلاعات کلیه پرسنل'!N609/2000)</f>
        <v>0</v>
      </c>
      <c r="AJ609" s="80">
        <f t="shared" si="57"/>
        <v>0</v>
      </c>
    </row>
    <row r="610" spans="29:36" x14ac:dyDescent="0.45">
      <c r="AC610" s="34">
        <f>IF('6-اطلاعات کلیه محصولات - خدمات'!C610="دارد",'6-اطلاعات کلیه محصولات - خدمات'!Q610,0)</f>
        <v>0</v>
      </c>
      <c r="AD610" s="34">
        <f>1403-'5-اطلاعات کلیه پرسنل'!E610:E1607</f>
        <v>1403</v>
      </c>
      <c r="AF610" s="55">
        <f>IF('5-اطلاعات کلیه پرسنل'!H610=option!$C$15,IF('5-اطلاعات کلیه پرسنل'!L610="دارد",'5-اطلاعات کلیه پرسنل'!M610/12*'5-اطلاعات کلیه پرسنل'!I610,'5-اطلاعات کلیه پرسنل'!N610/2000*'5-اطلاعات کلیه پرسنل'!I610),0)+IF('5-اطلاعات کلیه پرسنل'!J610=option!$C$15,IF('5-اطلاعات کلیه پرسنل'!L610="دارد",'5-اطلاعات کلیه پرسنل'!M610/12*'5-اطلاعات کلیه پرسنل'!K610,'5-اطلاعات کلیه پرسنل'!N610/2000*'5-اطلاعات کلیه پرسنل'!K610),0)</f>
        <v>0</v>
      </c>
      <c r="AG610" s="55">
        <f>IF('5-اطلاعات کلیه پرسنل'!H610=option!$C$11,IF('5-اطلاعات کلیه پرسنل'!L610="دارد",'5-اطلاعات کلیه پرسنل'!M610*'5-اطلاعات کلیه پرسنل'!I610/12*40,'5-اطلاعات کلیه پرسنل'!I610*'5-اطلاعات کلیه پرسنل'!N610/52),0)+IF('5-اطلاعات کلیه پرسنل'!J610=option!$C$11,IF('5-اطلاعات کلیه پرسنل'!L610="دارد",'5-اطلاعات کلیه پرسنل'!M610*'5-اطلاعات کلیه پرسنل'!K610/12*40,'5-اطلاعات کلیه پرسنل'!K610*'5-اطلاعات کلیه پرسنل'!N610/52),0)</f>
        <v>0</v>
      </c>
      <c r="AH610" s="33">
        <f>IF('5-اطلاعات کلیه پرسنل'!P610="دکتری",1,IF('5-اطلاعات کلیه پرسنل'!P610="فوق لیسانس",0.8,IF('5-اطلاعات کلیه پرسنل'!P610="لیسانس",0.6,IF('5-اطلاعات کلیه پرسنل'!P610="فوق دیپلم",0.3,IF('5-اطلاعات کلیه پرسنل'!P610="",0,0.1)))))</f>
        <v>0</v>
      </c>
      <c r="AI610" s="81">
        <f>IF('5-اطلاعات کلیه پرسنل'!L610="دارد",'5-اطلاعات کلیه پرسنل'!M610/12,'5-اطلاعات کلیه پرسنل'!N610/2000)</f>
        <v>0</v>
      </c>
      <c r="AJ610" s="80">
        <f t="shared" si="57"/>
        <v>0</v>
      </c>
    </row>
    <row r="611" spans="29:36" x14ac:dyDescent="0.45">
      <c r="AC611" s="34">
        <f>IF('6-اطلاعات کلیه محصولات - خدمات'!C611="دارد",'6-اطلاعات کلیه محصولات - خدمات'!Q611,0)</f>
        <v>0</v>
      </c>
      <c r="AD611" s="34">
        <f>1403-'5-اطلاعات کلیه پرسنل'!E611:E1608</f>
        <v>1403</v>
      </c>
      <c r="AF611" s="55">
        <f>IF('5-اطلاعات کلیه پرسنل'!H611=option!$C$15,IF('5-اطلاعات کلیه پرسنل'!L611="دارد",'5-اطلاعات کلیه پرسنل'!M611/12*'5-اطلاعات کلیه پرسنل'!I611,'5-اطلاعات کلیه پرسنل'!N611/2000*'5-اطلاعات کلیه پرسنل'!I611),0)+IF('5-اطلاعات کلیه پرسنل'!J611=option!$C$15,IF('5-اطلاعات کلیه پرسنل'!L611="دارد",'5-اطلاعات کلیه پرسنل'!M611/12*'5-اطلاعات کلیه پرسنل'!K611,'5-اطلاعات کلیه پرسنل'!N611/2000*'5-اطلاعات کلیه پرسنل'!K611),0)</f>
        <v>0</v>
      </c>
      <c r="AG611" s="55">
        <f>IF('5-اطلاعات کلیه پرسنل'!H611=option!$C$11,IF('5-اطلاعات کلیه پرسنل'!L611="دارد",'5-اطلاعات کلیه پرسنل'!M611*'5-اطلاعات کلیه پرسنل'!I611/12*40,'5-اطلاعات کلیه پرسنل'!I611*'5-اطلاعات کلیه پرسنل'!N611/52),0)+IF('5-اطلاعات کلیه پرسنل'!J611=option!$C$11,IF('5-اطلاعات کلیه پرسنل'!L611="دارد",'5-اطلاعات کلیه پرسنل'!M611*'5-اطلاعات کلیه پرسنل'!K611/12*40,'5-اطلاعات کلیه پرسنل'!K611*'5-اطلاعات کلیه پرسنل'!N611/52),0)</f>
        <v>0</v>
      </c>
      <c r="AH611" s="33">
        <f>IF('5-اطلاعات کلیه پرسنل'!P611="دکتری",1,IF('5-اطلاعات کلیه پرسنل'!P611="فوق لیسانس",0.8,IF('5-اطلاعات کلیه پرسنل'!P611="لیسانس",0.6,IF('5-اطلاعات کلیه پرسنل'!P611="فوق دیپلم",0.3,IF('5-اطلاعات کلیه پرسنل'!P611="",0,0.1)))))</f>
        <v>0</v>
      </c>
      <c r="AI611" s="81">
        <f>IF('5-اطلاعات کلیه پرسنل'!L611="دارد",'5-اطلاعات کلیه پرسنل'!M611/12,'5-اطلاعات کلیه پرسنل'!N611/2000)</f>
        <v>0</v>
      </c>
      <c r="AJ611" s="80">
        <f t="shared" si="57"/>
        <v>0</v>
      </c>
    </row>
    <row r="612" spans="29:36" x14ac:dyDescent="0.45">
      <c r="AC612" s="34">
        <f>IF('6-اطلاعات کلیه محصولات - خدمات'!C612="دارد",'6-اطلاعات کلیه محصولات - خدمات'!Q612,0)</f>
        <v>0</v>
      </c>
      <c r="AD612" s="34">
        <f>1403-'5-اطلاعات کلیه پرسنل'!E612:E1609</f>
        <v>1403</v>
      </c>
      <c r="AF612" s="55">
        <f>IF('5-اطلاعات کلیه پرسنل'!H612=option!$C$15,IF('5-اطلاعات کلیه پرسنل'!L612="دارد",'5-اطلاعات کلیه پرسنل'!M612/12*'5-اطلاعات کلیه پرسنل'!I612,'5-اطلاعات کلیه پرسنل'!N612/2000*'5-اطلاعات کلیه پرسنل'!I612),0)+IF('5-اطلاعات کلیه پرسنل'!J612=option!$C$15,IF('5-اطلاعات کلیه پرسنل'!L612="دارد",'5-اطلاعات کلیه پرسنل'!M612/12*'5-اطلاعات کلیه پرسنل'!K612,'5-اطلاعات کلیه پرسنل'!N612/2000*'5-اطلاعات کلیه پرسنل'!K612),0)</f>
        <v>0</v>
      </c>
      <c r="AG612" s="55">
        <f>IF('5-اطلاعات کلیه پرسنل'!H612=option!$C$11,IF('5-اطلاعات کلیه پرسنل'!L612="دارد",'5-اطلاعات کلیه پرسنل'!M612*'5-اطلاعات کلیه پرسنل'!I612/12*40,'5-اطلاعات کلیه پرسنل'!I612*'5-اطلاعات کلیه پرسنل'!N612/52),0)+IF('5-اطلاعات کلیه پرسنل'!J612=option!$C$11,IF('5-اطلاعات کلیه پرسنل'!L612="دارد",'5-اطلاعات کلیه پرسنل'!M612*'5-اطلاعات کلیه پرسنل'!K612/12*40,'5-اطلاعات کلیه پرسنل'!K612*'5-اطلاعات کلیه پرسنل'!N612/52),0)</f>
        <v>0</v>
      </c>
      <c r="AH612" s="33">
        <f>IF('5-اطلاعات کلیه پرسنل'!P612="دکتری",1,IF('5-اطلاعات کلیه پرسنل'!P612="فوق لیسانس",0.8,IF('5-اطلاعات کلیه پرسنل'!P612="لیسانس",0.6,IF('5-اطلاعات کلیه پرسنل'!P612="فوق دیپلم",0.3,IF('5-اطلاعات کلیه پرسنل'!P612="",0,0.1)))))</f>
        <v>0</v>
      </c>
      <c r="AI612" s="81">
        <f>IF('5-اطلاعات کلیه پرسنل'!L612="دارد",'5-اطلاعات کلیه پرسنل'!M612/12,'5-اطلاعات کلیه پرسنل'!N612/2000)</f>
        <v>0</v>
      </c>
      <c r="AJ612" s="80">
        <f t="shared" si="57"/>
        <v>0</v>
      </c>
    </row>
    <row r="613" spans="29:36" x14ac:dyDescent="0.45">
      <c r="AC613" s="34">
        <f>IF('6-اطلاعات کلیه محصولات - خدمات'!C613="دارد",'6-اطلاعات کلیه محصولات - خدمات'!Q613,0)</f>
        <v>0</v>
      </c>
      <c r="AD613" s="34">
        <f>1403-'5-اطلاعات کلیه پرسنل'!E613:E1610</f>
        <v>1403</v>
      </c>
      <c r="AF613" s="55">
        <f>IF('5-اطلاعات کلیه پرسنل'!H613=option!$C$15,IF('5-اطلاعات کلیه پرسنل'!L613="دارد",'5-اطلاعات کلیه پرسنل'!M613/12*'5-اطلاعات کلیه پرسنل'!I613,'5-اطلاعات کلیه پرسنل'!N613/2000*'5-اطلاعات کلیه پرسنل'!I613),0)+IF('5-اطلاعات کلیه پرسنل'!J613=option!$C$15,IF('5-اطلاعات کلیه پرسنل'!L613="دارد",'5-اطلاعات کلیه پرسنل'!M613/12*'5-اطلاعات کلیه پرسنل'!K613,'5-اطلاعات کلیه پرسنل'!N613/2000*'5-اطلاعات کلیه پرسنل'!K613),0)</f>
        <v>0</v>
      </c>
      <c r="AG613" s="55">
        <f>IF('5-اطلاعات کلیه پرسنل'!H613=option!$C$11,IF('5-اطلاعات کلیه پرسنل'!L613="دارد",'5-اطلاعات کلیه پرسنل'!M613*'5-اطلاعات کلیه پرسنل'!I613/12*40,'5-اطلاعات کلیه پرسنل'!I613*'5-اطلاعات کلیه پرسنل'!N613/52),0)+IF('5-اطلاعات کلیه پرسنل'!J613=option!$C$11,IF('5-اطلاعات کلیه پرسنل'!L613="دارد",'5-اطلاعات کلیه پرسنل'!M613*'5-اطلاعات کلیه پرسنل'!K613/12*40,'5-اطلاعات کلیه پرسنل'!K613*'5-اطلاعات کلیه پرسنل'!N613/52),0)</f>
        <v>0</v>
      </c>
      <c r="AH613" s="33">
        <f>IF('5-اطلاعات کلیه پرسنل'!P613="دکتری",1,IF('5-اطلاعات کلیه پرسنل'!P613="فوق لیسانس",0.8,IF('5-اطلاعات کلیه پرسنل'!P613="لیسانس",0.6,IF('5-اطلاعات کلیه پرسنل'!P613="فوق دیپلم",0.3,IF('5-اطلاعات کلیه پرسنل'!P613="",0,0.1)))))</f>
        <v>0</v>
      </c>
      <c r="AI613" s="81">
        <f>IF('5-اطلاعات کلیه پرسنل'!L613="دارد",'5-اطلاعات کلیه پرسنل'!M613/12,'5-اطلاعات کلیه پرسنل'!N613/2000)</f>
        <v>0</v>
      </c>
      <c r="AJ613" s="80">
        <f t="shared" si="57"/>
        <v>0</v>
      </c>
    </row>
    <row r="614" spans="29:36" x14ac:dyDescent="0.45">
      <c r="AC614" s="34">
        <f>IF('6-اطلاعات کلیه محصولات - خدمات'!C614="دارد",'6-اطلاعات کلیه محصولات - خدمات'!Q614,0)</f>
        <v>0</v>
      </c>
      <c r="AD614" s="34">
        <f>1403-'5-اطلاعات کلیه پرسنل'!E614:E1611</f>
        <v>1403</v>
      </c>
      <c r="AF614" s="55">
        <f>IF('5-اطلاعات کلیه پرسنل'!H614=option!$C$15,IF('5-اطلاعات کلیه پرسنل'!L614="دارد",'5-اطلاعات کلیه پرسنل'!M614/12*'5-اطلاعات کلیه پرسنل'!I614,'5-اطلاعات کلیه پرسنل'!N614/2000*'5-اطلاعات کلیه پرسنل'!I614),0)+IF('5-اطلاعات کلیه پرسنل'!J614=option!$C$15,IF('5-اطلاعات کلیه پرسنل'!L614="دارد",'5-اطلاعات کلیه پرسنل'!M614/12*'5-اطلاعات کلیه پرسنل'!K614,'5-اطلاعات کلیه پرسنل'!N614/2000*'5-اطلاعات کلیه پرسنل'!K614),0)</f>
        <v>0</v>
      </c>
      <c r="AG614" s="55">
        <f>IF('5-اطلاعات کلیه پرسنل'!H614=option!$C$11,IF('5-اطلاعات کلیه پرسنل'!L614="دارد",'5-اطلاعات کلیه پرسنل'!M614*'5-اطلاعات کلیه پرسنل'!I614/12*40,'5-اطلاعات کلیه پرسنل'!I614*'5-اطلاعات کلیه پرسنل'!N614/52),0)+IF('5-اطلاعات کلیه پرسنل'!J614=option!$C$11,IF('5-اطلاعات کلیه پرسنل'!L614="دارد",'5-اطلاعات کلیه پرسنل'!M614*'5-اطلاعات کلیه پرسنل'!K614/12*40,'5-اطلاعات کلیه پرسنل'!K614*'5-اطلاعات کلیه پرسنل'!N614/52),0)</f>
        <v>0</v>
      </c>
      <c r="AH614" s="33">
        <f>IF('5-اطلاعات کلیه پرسنل'!P614="دکتری",1,IF('5-اطلاعات کلیه پرسنل'!P614="فوق لیسانس",0.8,IF('5-اطلاعات کلیه پرسنل'!P614="لیسانس",0.6,IF('5-اطلاعات کلیه پرسنل'!P614="فوق دیپلم",0.3,IF('5-اطلاعات کلیه پرسنل'!P614="",0,0.1)))))</f>
        <v>0</v>
      </c>
      <c r="AI614" s="81">
        <f>IF('5-اطلاعات کلیه پرسنل'!L614="دارد",'5-اطلاعات کلیه پرسنل'!M614/12,'5-اطلاعات کلیه پرسنل'!N614/2000)</f>
        <v>0</v>
      </c>
      <c r="AJ614" s="80">
        <f t="shared" si="57"/>
        <v>0</v>
      </c>
    </row>
    <row r="615" spans="29:36" x14ac:dyDescent="0.45">
      <c r="AC615" s="34">
        <f>IF('6-اطلاعات کلیه محصولات - خدمات'!C615="دارد",'6-اطلاعات کلیه محصولات - خدمات'!Q615,0)</f>
        <v>0</v>
      </c>
      <c r="AD615" s="34">
        <f>1403-'5-اطلاعات کلیه پرسنل'!E615:E1612</f>
        <v>1403</v>
      </c>
      <c r="AF615" s="55">
        <f>IF('5-اطلاعات کلیه پرسنل'!H615=option!$C$15,IF('5-اطلاعات کلیه پرسنل'!L615="دارد",'5-اطلاعات کلیه پرسنل'!M615/12*'5-اطلاعات کلیه پرسنل'!I615,'5-اطلاعات کلیه پرسنل'!N615/2000*'5-اطلاعات کلیه پرسنل'!I615),0)+IF('5-اطلاعات کلیه پرسنل'!J615=option!$C$15,IF('5-اطلاعات کلیه پرسنل'!L615="دارد",'5-اطلاعات کلیه پرسنل'!M615/12*'5-اطلاعات کلیه پرسنل'!K615,'5-اطلاعات کلیه پرسنل'!N615/2000*'5-اطلاعات کلیه پرسنل'!K615),0)</f>
        <v>0</v>
      </c>
      <c r="AG615" s="55">
        <f>IF('5-اطلاعات کلیه پرسنل'!H615=option!$C$11,IF('5-اطلاعات کلیه پرسنل'!L615="دارد",'5-اطلاعات کلیه پرسنل'!M615*'5-اطلاعات کلیه پرسنل'!I615/12*40,'5-اطلاعات کلیه پرسنل'!I615*'5-اطلاعات کلیه پرسنل'!N615/52),0)+IF('5-اطلاعات کلیه پرسنل'!J615=option!$C$11,IF('5-اطلاعات کلیه پرسنل'!L615="دارد",'5-اطلاعات کلیه پرسنل'!M615*'5-اطلاعات کلیه پرسنل'!K615/12*40,'5-اطلاعات کلیه پرسنل'!K615*'5-اطلاعات کلیه پرسنل'!N615/52),0)</f>
        <v>0</v>
      </c>
      <c r="AH615" s="33">
        <f>IF('5-اطلاعات کلیه پرسنل'!P615="دکتری",1,IF('5-اطلاعات کلیه پرسنل'!P615="فوق لیسانس",0.8,IF('5-اطلاعات کلیه پرسنل'!P615="لیسانس",0.6,IF('5-اطلاعات کلیه پرسنل'!P615="فوق دیپلم",0.3,IF('5-اطلاعات کلیه پرسنل'!P615="",0,0.1)))))</f>
        <v>0</v>
      </c>
      <c r="AI615" s="81">
        <f>IF('5-اطلاعات کلیه پرسنل'!L615="دارد",'5-اطلاعات کلیه پرسنل'!M615/12,'5-اطلاعات کلیه پرسنل'!N615/2000)</f>
        <v>0</v>
      </c>
      <c r="AJ615" s="80">
        <f t="shared" si="57"/>
        <v>0</v>
      </c>
    </row>
    <row r="616" spans="29:36" x14ac:dyDescent="0.45">
      <c r="AC616" s="34">
        <f>IF('6-اطلاعات کلیه محصولات - خدمات'!C616="دارد",'6-اطلاعات کلیه محصولات - خدمات'!Q616,0)</f>
        <v>0</v>
      </c>
      <c r="AD616" s="34">
        <f>1403-'5-اطلاعات کلیه پرسنل'!E616:E1613</f>
        <v>1403</v>
      </c>
      <c r="AF616" s="55">
        <f>IF('5-اطلاعات کلیه پرسنل'!H616=option!$C$15,IF('5-اطلاعات کلیه پرسنل'!L616="دارد",'5-اطلاعات کلیه پرسنل'!M616/12*'5-اطلاعات کلیه پرسنل'!I616,'5-اطلاعات کلیه پرسنل'!N616/2000*'5-اطلاعات کلیه پرسنل'!I616),0)+IF('5-اطلاعات کلیه پرسنل'!J616=option!$C$15,IF('5-اطلاعات کلیه پرسنل'!L616="دارد",'5-اطلاعات کلیه پرسنل'!M616/12*'5-اطلاعات کلیه پرسنل'!K616,'5-اطلاعات کلیه پرسنل'!N616/2000*'5-اطلاعات کلیه پرسنل'!K616),0)</f>
        <v>0</v>
      </c>
      <c r="AG616" s="55">
        <f>IF('5-اطلاعات کلیه پرسنل'!H616=option!$C$11,IF('5-اطلاعات کلیه پرسنل'!L616="دارد",'5-اطلاعات کلیه پرسنل'!M616*'5-اطلاعات کلیه پرسنل'!I616/12*40,'5-اطلاعات کلیه پرسنل'!I616*'5-اطلاعات کلیه پرسنل'!N616/52),0)+IF('5-اطلاعات کلیه پرسنل'!J616=option!$C$11,IF('5-اطلاعات کلیه پرسنل'!L616="دارد",'5-اطلاعات کلیه پرسنل'!M616*'5-اطلاعات کلیه پرسنل'!K616/12*40,'5-اطلاعات کلیه پرسنل'!K616*'5-اطلاعات کلیه پرسنل'!N616/52),0)</f>
        <v>0</v>
      </c>
      <c r="AH616" s="33">
        <f>IF('5-اطلاعات کلیه پرسنل'!P616="دکتری",1,IF('5-اطلاعات کلیه پرسنل'!P616="فوق لیسانس",0.8,IF('5-اطلاعات کلیه پرسنل'!P616="لیسانس",0.6,IF('5-اطلاعات کلیه پرسنل'!P616="فوق دیپلم",0.3,IF('5-اطلاعات کلیه پرسنل'!P616="",0,0.1)))))</f>
        <v>0</v>
      </c>
      <c r="AI616" s="81">
        <f>IF('5-اطلاعات کلیه پرسنل'!L616="دارد",'5-اطلاعات کلیه پرسنل'!M616/12,'5-اطلاعات کلیه پرسنل'!N616/2000)</f>
        <v>0</v>
      </c>
      <c r="AJ616" s="80">
        <f t="shared" si="57"/>
        <v>0</v>
      </c>
    </row>
    <row r="617" spans="29:36" x14ac:dyDescent="0.45">
      <c r="AC617" s="34">
        <f>IF('6-اطلاعات کلیه محصولات - خدمات'!C617="دارد",'6-اطلاعات کلیه محصولات - خدمات'!Q617,0)</f>
        <v>0</v>
      </c>
      <c r="AD617" s="34">
        <f>1403-'5-اطلاعات کلیه پرسنل'!E617:E1614</f>
        <v>1403</v>
      </c>
      <c r="AF617" s="55">
        <f>IF('5-اطلاعات کلیه پرسنل'!H617=option!$C$15,IF('5-اطلاعات کلیه پرسنل'!L617="دارد",'5-اطلاعات کلیه پرسنل'!M617/12*'5-اطلاعات کلیه پرسنل'!I617,'5-اطلاعات کلیه پرسنل'!N617/2000*'5-اطلاعات کلیه پرسنل'!I617),0)+IF('5-اطلاعات کلیه پرسنل'!J617=option!$C$15,IF('5-اطلاعات کلیه پرسنل'!L617="دارد",'5-اطلاعات کلیه پرسنل'!M617/12*'5-اطلاعات کلیه پرسنل'!K617,'5-اطلاعات کلیه پرسنل'!N617/2000*'5-اطلاعات کلیه پرسنل'!K617),0)</f>
        <v>0</v>
      </c>
      <c r="AG617" s="55">
        <f>IF('5-اطلاعات کلیه پرسنل'!H617=option!$C$11,IF('5-اطلاعات کلیه پرسنل'!L617="دارد",'5-اطلاعات کلیه پرسنل'!M617*'5-اطلاعات کلیه پرسنل'!I617/12*40,'5-اطلاعات کلیه پرسنل'!I617*'5-اطلاعات کلیه پرسنل'!N617/52),0)+IF('5-اطلاعات کلیه پرسنل'!J617=option!$C$11,IF('5-اطلاعات کلیه پرسنل'!L617="دارد",'5-اطلاعات کلیه پرسنل'!M617*'5-اطلاعات کلیه پرسنل'!K617/12*40,'5-اطلاعات کلیه پرسنل'!K617*'5-اطلاعات کلیه پرسنل'!N617/52),0)</f>
        <v>0</v>
      </c>
      <c r="AH617" s="33">
        <f>IF('5-اطلاعات کلیه پرسنل'!P617="دکتری",1,IF('5-اطلاعات کلیه پرسنل'!P617="فوق لیسانس",0.8,IF('5-اطلاعات کلیه پرسنل'!P617="لیسانس",0.6,IF('5-اطلاعات کلیه پرسنل'!P617="فوق دیپلم",0.3,IF('5-اطلاعات کلیه پرسنل'!P617="",0,0.1)))))</f>
        <v>0</v>
      </c>
      <c r="AI617" s="81">
        <f>IF('5-اطلاعات کلیه پرسنل'!L617="دارد",'5-اطلاعات کلیه پرسنل'!M617/12,'5-اطلاعات کلیه پرسنل'!N617/2000)</f>
        <v>0</v>
      </c>
      <c r="AJ617" s="80">
        <f t="shared" si="57"/>
        <v>0</v>
      </c>
    </row>
    <row r="618" spans="29:36" x14ac:dyDescent="0.45">
      <c r="AC618" s="34">
        <f>IF('6-اطلاعات کلیه محصولات - خدمات'!C618="دارد",'6-اطلاعات کلیه محصولات - خدمات'!Q618,0)</f>
        <v>0</v>
      </c>
      <c r="AD618" s="34">
        <f>1403-'5-اطلاعات کلیه پرسنل'!E618:E1615</f>
        <v>1403</v>
      </c>
      <c r="AF618" s="55">
        <f>IF('5-اطلاعات کلیه پرسنل'!H618=option!$C$15,IF('5-اطلاعات کلیه پرسنل'!L618="دارد",'5-اطلاعات کلیه پرسنل'!M618/12*'5-اطلاعات کلیه پرسنل'!I618,'5-اطلاعات کلیه پرسنل'!N618/2000*'5-اطلاعات کلیه پرسنل'!I618),0)+IF('5-اطلاعات کلیه پرسنل'!J618=option!$C$15,IF('5-اطلاعات کلیه پرسنل'!L618="دارد",'5-اطلاعات کلیه پرسنل'!M618/12*'5-اطلاعات کلیه پرسنل'!K618,'5-اطلاعات کلیه پرسنل'!N618/2000*'5-اطلاعات کلیه پرسنل'!K618),0)</f>
        <v>0</v>
      </c>
      <c r="AG618" s="55">
        <f>IF('5-اطلاعات کلیه پرسنل'!H618=option!$C$11,IF('5-اطلاعات کلیه پرسنل'!L618="دارد",'5-اطلاعات کلیه پرسنل'!M618*'5-اطلاعات کلیه پرسنل'!I618/12*40,'5-اطلاعات کلیه پرسنل'!I618*'5-اطلاعات کلیه پرسنل'!N618/52),0)+IF('5-اطلاعات کلیه پرسنل'!J618=option!$C$11,IF('5-اطلاعات کلیه پرسنل'!L618="دارد",'5-اطلاعات کلیه پرسنل'!M618*'5-اطلاعات کلیه پرسنل'!K618/12*40,'5-اطلاعات کلیه پرسنل'!K618*'5-اطلاعات کلیه پرسنل'!N618/52),0)</f>
        <v>0</v>
      </c>
      <c r="AH618" s="33">
        <f>IF('5-اطلاعات کلیه پرسنل'!P618="دکتری",1,IF('5-اطلاعات کلیه پرسنل'!P618="فوق لیسانس",0.8,IF('5-اطلاعات کلیه پرسنل'!P618="لیسانس",0.6,IF('5-اطلاعات کلیه پرسنل'!P618="فوق دیپلم",0.3,IF('5-اطلاعات کلیه پرسنل'!P618="",0,0.1)))))</f>
        <v>0</v>
      </c>
      <c r="AI618" s="81">
        <f>IF('5-اطلاعات کلیه پرسنل'!L618="دارد",'5-اطلاعات کلیه پرسنل'!M618/12,'5-اطلاعات کلیه پرسنل'!N618/2000)</f>
        <v>0</v>
      </c>
      <c r="AJ618" s="80">
        <f t="shared" si="57"/>
        <v>0</v>
      </c>
    </row>
    <row r="619" spans="29:36" x14ac:dyDescent="0.45">
      <c r="AC619" s="34">
        <f>IF('6-اطلاعات کلیه محصولات - خدمات'!C619="دارد",'6-اطلاعات کلیه محصولات - خدمات'!Q619,0)</f>
        <v>0</v>
      </c>
      <c r="AD619" s="34">
        <f>1403-'5-اطلاعات کلیه پرسنل'!E619:E1616</f>
        <v>1403</v>
      </c>
      <c r="AF619" s="55">
        <f>IF('5-اطلاعات کلیه پرسنل'!H619=option!$C$15,IF('5-اطلاعات کلیه پرسنل'!L619="دارد",'5-اطلاعات کلیه پرسنل'!M619/12*'5-اطلاعات کلیه پرسنل'!I619,'5-اطلاعات کلیه پرسنل'!N619/2000*'5-اطلاعات کلیه پرسنل'!I619),0)+IF('5-اطلاعات کلیه پرسنل'!J619=option!$C$15,IF('5-اطلاعات کلیه پرسنل'!L619="دارد",'5-اطلاعات کلیه پرسنل'!M619/12*'5-اطلاعات کلیه پرسنل'!K619,'5-اطلاعات کلیه پرسنل'!N619/2000*'5-اطلاعات کلیه پرسنل'!K619),0)</f>
        <v>0</v>
      </c>
      <c r="AG619" s="55">
        <f>IF('5-اطلاعات کلیه پرسنل'!H619=option!$C$11,IF('5-اطلاعات کلیه پرسنل'!L619="دارد",'5-اطلاعات کلیه پرسنل'!M619*'5-اطلاعات کلیه پرسنل'!I619/12*40,'5-اطلاعات کلیه پرسنل'!I619*'5-اطلاعات کلیه پرسنل'!N619/52),0)+IF('5-اطلاعات کلیه پرسنل'!J619=option!$C$11,IF('5-اطلاعات کلیه پرسنل'!L619="دارد",'5-اطلاعات کلیه پرسنل'!M619*'5-اطلاعات کلیه پرسنل'!K619/12*40,'5-اطلاعات کلیه پرسنل'!K619*'5-اطلاعات کلیه پرسنل'!N619/52),0)</f>
        <v>0</v>
      </c>
      <c r="AH619" s="33">
        <f>IF('5-اطلاعات کلیه پرسنل'!P619="دکتری",1,IF('5-اطلاعات کلیه پرسنل'!P619="فوق لیسانس",0.8,IF('5-اطلاعات کلیه پرسنل'!P619="لیسانس",0.6,IF('5-اطلاعات کلیه پرسنل'!P619="فوق دیپلم",0.3,IF('5-اطلاعات کلیه پرسنل'!P619="",0,0.1)))))</f>
        <v>0</v>
      </c>
      <c r="AI619" s="81">
        <f>IF('5-اطلاعات کلیه پرسنل'!L619="دارد",'5-اطلاعات کلیه پرسنل'!M619/12,'5-اطلاعات کلیه پرسنل'!N619/2000)</f>
        <v>0</v>
      </c>
      <c r="AJ619" s="80">
        <f t="shared" si="57"/>
        <v>0</v>
      </c>
    </row>
    <row r="620" spans="29:36" x14ac:dyDescent="0.45">
      <c r="AC620" s="34">
        <f>IF('6-اطلاعات کلیه محصولات - خدمات'!C620="دارد",'6-اطلاعات کلیه محصولات - خدمات'!Q620,0)</f>
        <v>0</v>
      </c>
      <c r="AD620" s="34">
        <f>1403-'5-اطلاعات کلیه پرسنل'!E620:E1617</f>
        <v>1403</v>
      </c>
      <c r="AF620" s="55">
        <f>IF('5-اطلاعات کلیه پرسنل'!H620=option!$C$15,IF('5-اطلاعات کلیه پرسنل'!L620="دارد",'5-اطلاعات کلیه پرسنل'!M620/12*'5-اطلاعات کلیه پرسنل'!I620,'5-اطلاعات کلیه پرسنل'!N620/2000*'5-اطلاعات کلیه پرسنل'!I620),0)+IF('5-اطلاعات کلیه پرسنل'!J620=option!$C$15,IF('5-اطلاعات کلیه پرسنل'!L620="دارد",'5-اطلاعات کلیه پرسنل'!M620/12*'5-اطلاعات کلیه پرسنل'!K620,'5-اطلاعات کلیه پرسنل'!N620/2000*'5-اطلاعات کلیه پرسنل'!K620),0)</f>
        <v>0</v>
      </c>
      <c r="AG620" s="55">
        <f>IF('5-اطلاعات کلیه پرسنل'!H620=option!$C$11,IF('5-اطلاعات کلیه پرسنل'!L620="دارد",'5-اطلاعات کلیه پرسنل'!M620*'5-اطلاعات کلیه پرسنل'!I620/12*40,'5-اطلاعات کلیه پرسنل'!I620*'5-اطلاعات کلیه پرسنل'!N620/52),0)+IF('5-اطلاعات کلیه پرسنل'!J620=option!$C$11,IF('5-اطلاعات کلیه پرسنل'!L620="دارد",'5-اطلاعات کلیه پرسنل'!M620*'5-اطلاعات کلیه پرسنل'!K620/12*40,'5-اطلاعات کلیه پرسنل'!K620*'5-اطلاعات کلیه پرسنل'!N620/52),0)</f>
        <v>0</v>
      </c>
      <c r="AH620" s="33">
        <f>IF('5-اطلاعات کلیه پرسنل'!P620="دکتری",1,IF('5-اطلاعات کلیه پرسنل'!P620="فوق لیسانس",0.8,IF('5-اطلاعات کلیه پرسنل'!P620="لیسانس",0.6,IF('5-اطلاعات کلیه پرسنل'!P620="فوق دیپلم",0.3,IF('5-اطلاعات کلیه پرسنل'!P620="",0,0.1)))))</f>
        <v>0</v>
      </c>
      <c r="AI620" s="81">
        <f>IF('5-اطلاعات کلیه پرسنل'!L620="دارد",'5-اطلاعات کلیه پرسنل'!M620/12,'5-اطلاعات کلیه پرسنل'!N620/2000)</f>
        <v>0</v>
      </c>
      <c r="AJ620" s="80">
        <f t="shared" si="57"/>
        <v>0</v>
      </c>
    </row>
    <row r="621" spans="29:36" x14ac:dyDescent="0.45">
      <c r="AC621" s="34">
        <f>IF('6-اطلاعات کلیه محصولات - خدمات'!C621="دارد",'6-اطلاعات کلیه محصولات - خدمات'!Q621,0)</f>
        <v>0</v>
      </c>
      <c r="AD621" s="34">
        <f>1403-'5-اطلاعات کلیه پرسنل'!E621:E1618</f>
        <v>1403</v>
      </c>
      <c r="AF621" s="55">
        <f>IF('5-اطلاعات کلیه پرسنل'!H621=option!$C$15,IF('5-اطلاعات کلیه پرسنل'!L621="دارد",'5-اطلاعات کلیه پرسنل'!M621/12*'5-اطلاعات کلیه پرسنل'!I621,'5-اطلاعات کلیه پرسنل'!N621/2000*'5-اطلاعات کلیه پرسنل'!I621),0)+IF('5-اطلاعات کلیه پرسنل'!J621=option!$C$15,IF('5-اطلاعات کلیه پرسنل'!L621="دارد",'5-اطلاعات کلیه پرسنل'!M621/12*'5-اطلاعات کلیه پرسنل'!K621,'5-اطلاعات کلیه پرسنل'!N621/2000*'5-اطلاعات کلیه پرسنل'!K621),0)</f>
        <v>0</v>
      </c>
      <c r="AG621" s="55">
        <f>IF('5-اطلاعات کلیه پرسنل'!H621=option!$C$11,IF('5-اطلاعات کلیه پرسنل'!L621="دارد",'5-اطلاعات کلیه پرسنل'!M621*'5-اطلاعات کلیه پرسنل'!I621/12*40,'5-اطلاعات کلیه پرسنل'!I621*'5-اطلاعات کلیه پرسنل'!N621/52),0)+IF('5-اطلاعات کلیه پرسنل'!J621=option!$C$11,IF('5-اطلاعات کلیه پرسنل'!L621="دارد",'5-اطلاعات کلیه پرسنل'!M621*'5-اطلاعات کلیه پرسنل'!K621/12*40,'5-اطلاعات کلیه پرسنل'!K621*'5-اطلاعات کلیه پرسنل'!N621/52),0)</f>
        <v>0</v>
      </c>
      <c r="AH621" s="33">
        <f>IF('5-اطلاعات کلیه پرسنل'!P621="دکتری",1,IF('5-اطلاعات کلیه پرسنل'!P621="فوق لیسانس",0.8,IF('5-اطلاعات کلیه پرسنل'!P621="لیسانس",0.6,IF('5-اطلاعات کلیه پرسنل'!P621="فوق دیپلم",0.3,IF('5-اطلاعات کلیه پرسنل'!P621="",0,0.1)))))</f>
        <v>0</v>
      </c>
      <c r="AI621" s="81">
        <f>IF('5-اطلاعات کلیه پرسنل'!L621="دارد",'5-اطلاعات کلیه پرسنل'!M621/12,'5-اطلاعات کلیه پرسنل'!N621/2000)</f>
        <v>0</v>
      </c>
      <c r="AJ621" s="80">
        <f t="shared" si="57"/>
        <v>0</v>
      </c>
    </row>
    <row r="622" spans="29:36" x14ac:dyDescent="0.45">
      <c r="AC622" s="34">
        <f>IF('6-اطلاعات کلیه محصولات - خدمات'!C622="دارد",'6-اطلاعات کلیه محصولات - خدمات'!Q622,0)</f>
        <v>0</v>
      </c>
      <c r="AD622" s="34">
        <f>1403-'5-اطلاعات کلیه پرسنل'!E622:E1619</f>
        <v>1403</v>
      </c>
      <c r="AF622" s="55">
        <f>IF('5-اطلاعات کلیه پرسنل'!H622=option!$C$15,IF('5-اطلاعات کلیه پرسنل'!L622="دارد",'5-اطلاعات کلیه پرسنل'!M622/12*'5-اطلاعات کلیه پرسنل'!I622,'5-اطلاعات کلیه پرسنل'!N622/2000*'5-اطلاعات کلیه پرسنل'!I622),0)+IF('5-اطلاعات کلیه پرسنل'!J622=option!$C$15,IF('5-اطلاعات کلیه پرسنل'!L622="دارد",'5-اطلاعات کلیه پرسنل'!M622/12*'5-اطلاعات کلیه پرسنل'!K622,'5-اطلاعات کلیه پرسنل'!N622/2000*'5-اطلاعات کلیه پرسنل'!K622),0)</f>
        <v>0</v>
      </c>
      <c r="AG622" s="55">
        <f>IF('5-اطلاعات کلیه پرسنل'!H622=option!$C$11,IF('5-اطلاعات کلیه پرسنل'!L622="دارد",'5-اطلاعات کلیه پرسنل'!M622*'5-اطلاعات کلیه پرسنل'!I622/12*40,'5-اطلاعات کلیه پرسنل'!I622*'5-اطلاعات کلیه پرسنل'!N622/52),0)+IF('5-اطلاعات کلیه پرسنل'!J622=option!$C$11,IF('5-اطلاعات کلیه پرسنل'!L622="دارد",'5-اطلاعات کلیه پرسنل'!M622*'5-اطلاعات کلیه پرسنل'!K622/12*40,'5-اطلاعات کلیه پرسنل'!K622*'5-اطلاعات کلیه پرسنل'!N622/52),0)</f>
        <v>0</v>
      </c>
      <c r="AH622" s="33">
        <f>IF('5-اطلاعات کلیه پرسنل'!P622="دکتری",1,IF('5-اطلاعات کلیه پرسنل'!P622="فوق لیسانس",0.8,IF('5-اطلاعات کلیه پرسنل'!P622="لیسانس",0.6,IF('5-اطلاعات کلیه پرسنل'!P622="فوق دیپلم",0.3,IF('5-اطلاعات کلیه پرسنل'!P622="",0,0.1)))))</f>
        <v>0</v>
      </c>
      <c r="AI622" s="81">
        <f>IF('5-اطلاعات کلیه پرسنل'!L622="دارد",'5-اطلاعات کلیه پرسنل'!M622/12,'5-اطلاعات کلیه پرسنل'!N622/2000)</f>
        <v>0</v>
      </c>
      <c r="AJ622" s="80">
        <f t="shared" si="57"/>
        <v>0</v>
      </c>
    </row>
    <row r="623" spans="29:36" x14ac:dyDescent="0.45">
      <c r="AC623" s="34">
        <f>IF('6-اطلاعات کلیه محصولات - خدمات'!C623="دارد",'6-اطلاعات کلیه محصولات - خدمات'!Q623,0)</f>
        <v>0</v>
      </c>
      <c r="AD623" s="34">
        <f>1403-'5-اطلاعات کلیه پرسنل'!E623:E1620</f>
        <v>1403</v>
      </c>
      <c r="AF623" s="55">
        <f>IF('5-اطلاعات کلیه پرسنل'!H623=option!$C$15,IF('5-اطلاعات کلیه پرسنل'!L623="دارد",'5-اطلاعات کلیه پرسنل'!M623/12*'5-اطلاعات کلیه پرسنل'!I623,'5-اطلاعات کلیه پرسنل'!N623/2000*'5-اطلاعات کلیه پرسنل'!I623),0)+IF('5-اطلاعات کلیه پرسنل'!J623=option!$C$15,IF('5-اطلاعات کلیه پرسنل'!L623="دارد",'5-اطلاعات کلیه پرسنل'!M623/12*'5-اطلاعات کلیه پرسنل'!K623,'5-اطلاعات کلیه پرسنل'!N623/2000*'5-اطلاعات کلیه پرسنل'!K623),0)</f>
        <v>0</v>
      </c>
      <c r="AG623" s="55">
        <f>IF('5-اطلاعات کلیه پرسنل'!H623=option!$C$11,IF('5-اطلاعات کلیه پرسنل'!L623="دارد",'5-اطلاعات کلیه پرسنل'!M623*'5-اطلاعات کلیه پرسنل'!I623/12*40,'5-اطلاعات کلیه پرسنل'!I623*'5-اطلاعات کلیه پرسنل'!N623/52),0)+IF('5-اطلاعات کلیه پرسنل'!J623=option!$C$11,IF('5-اطلاعات کلیه پرسنل'!L623="دارد",'5-اطلاعات کلیه پرسنل'!M623*'5-اطلاعات کلیه پرسنل'!K623/12*40,'5-اطلاعات کلیه پرسنل'!K623*'5-اطلاعات کلیه پرسنل'!N623/52),0)</f>
        <v>0</v>
      </c>
      <c r="AH623" s="33">
        <f>IF('5-اطلاعات کلیه پرسنل'!P623="دکتری",1,IF('5-اطلاعات کلیه پرسنل'!P623="فوق لیسانس",0.8,IF('5-اطلاعات کلیه پرسنل'!P623="لیسانس",0.6,IF('5-اطلاعات کلیه پرسنل'!P623="فوق دیپلم",0.3,IF('5-اطلاعات کلیه پرسنل'!P623="",0,0.1)))))</f>
        <v>0</v>
      </c>
      <c r="AI623" s="81">
        <f>IF('5-اطلاعات کلیه پرسنل'!L623="دارد",'5-اطلاعات کلیه پرسنل'!M623/12,'5-اطلاعات کلیه پرسنل'!N623/2000)</f>
        <v>0</v>
      </c>
      <c r="AJ623" s="80">
        <f t="shared" si="57"/>
        <v>0</v>
      </c>
    </row>
    <row r="624" spans="29:36" x14ac:dyDescent="0.45">
      <c r="AC624" s="34">
        <f>IF('6-اطلاعات کلیه محصولات - خدمات'!C624="دارد",'6-اطلاعات کلیه محصولات - خدمات'!Q624,0)</f>
        <v>0</v>
      </c>
      <c r="AD624" s="34">
        <f>1403-'5-اطلاعات کلیه پرسنل'!E624:E1621</f>
        <v>1403</v>
      </c>
      <c r="AF624" s="55">
        <f>IF('5-اطلاعات کلیه پرسنل'!H624=option!$C$15,IF('5-اطلاعات کلیه پرسنل'!L624="دارد",'5-اطلاعات کلیه پرسنل'!M624/12*'5-اطلاعات کلیه پرسنل'!I624,'5-اطلاعات کلیه پرسنل'!N624/2000*'5-اطلاعات کلیه پرسنل'!I624),0)+IF('5-اطلاعات کلیه پرسنل'!J624=option!$C$15,IF('5-اطلاعات کلیه پرسنل'!L624="دارد",'5-اطلاعات کلیه پرسنل'!M624/12*'5-اطلاعات کلیه پرسنل'!K624,'5-اطلاعات کلیه پرسنل'!N624/2000*'5-اطلاعات کلیه پرسنل'!K624),0)</f>
        <v>0</v>
      </c>
      <c r="AG624" s="55">
        <f>IF('5-اطلاعات کلیه پرسنل'!H624=option!$C$11,IF('5-اطلاعات کلیه پرسنل'!L624="دارد",'5-اطلاعات کلیه پرسنل'!M624*'5-اطلاعات کلیه پرسنل'!I624/12*40,'5-اطلاعات کلیه پرسنل'!I624*'5-اطلاعات کلیه پرسنل'!N624/52),0)+IF('5-اطلاعات کلیه پرسنل'!J624=option!$C$11,IF('5-اطلاعات کلیه پرسنل'!L624="دارد",'5-اطلاعات کلیه پرسنل'!M624*'5-اطلاعات کلیه پرسنل'!K624/12*40,'5-اطلاعات کلیه پرسنل'!K624*'5-اطلاعات کلیه پرسنل'!N624/52),0)</f>
        <v>0</v>
      </c>
      <c r="AH624" s="33">
        <f>IF('5-اطلاعات کلیه پرسنل'!P624="دکتری",1,IF('5-اطلاعات کلیه پرسنل'!P624="فوق لیسانس",0.8,IF('5-اطلاعات کلیه پرسنل'!P624="لیسانس",0.6,IF('5-اطلاعات کلیه پرسنل'!P624="فوق دیپلم",0.3,IF('5-اطلاعات کلیه پرسنل'!P624="",0,0.1)))))</f>
        <v>0</v>
      </c>
      <c r="AI624" s="81">
        <f>IF('5-اطلاعات کلیه پرسنل'!L624="دارد",'5-اطلاعات کلیه پرسنل'!M624/12,'5-اطلاعات کلیه پرسنل'!N624/2000)</f>
        <v>0</v>
      </c>
      <c r="AJ624" s="80">
        <f t="shared" si="57"/>
        <v>0</v>
      </c>
    </row>
    <row r="625" spans="29:36" x14ac:dyDescent="0.45">
      <c r="AC625" s="34">
        <f>IF('6-اطلاعات کلیه محصولات - خدمات'!C625="دارد",'6-اطلاعات کلیه محصولات - خدمات'!Q625,0)</f>
        <v>0</v>
      </c>
      <c r="AD625" s="34">
        <f>1403-'5-اطلاعات کلیه پرسنل'!E625:E1622</f>
        <v>1403</v>
      </c>
      <c r="AF625" s="55">
        <f>IF('5-اطلاعات کلیه پرسنل'!H625=option!$C$15,IF('5-اطلاعات کلیه پرسنل'!L625="دارد",'5-اطلاعات کلیه پرسنل'!M625/12*'5-اطلاعات کلیه پرسنل'!I625,'5-اطلاعات کلیه پرسنل'!N625/2000*'5-اطلاعات کلیه پرسنل'!I625),0)+IF('5-اطلاعات کلیه پرسنل'!J625=option!$C$15,IF('5-اطلاعات کلیه پرسنل'!L625="دارد",'5-اطلاعات کلیه پرسنل'!M625/12*'5-اطلاعات کلیه پرسنل'!K625,'5-اطلاعات کلیه پرسنل'!N625/2000*'5-اطلاعات کلیه پرسنل'!K625),0)</f>
        <v>0</v>
      </c>
      <c r="AG625" s="55">
        <f>IF('5-اطلاعات کلیه پرسنل'!H625=option!$C$11,IF('5-اطلاعات کلیه پرسنل'!L625="دارد",'5-اطلاعات کلیه پرسنل'!M625*'5-اطلاعات کلیه پرسنل'!I625/12*40,'5-اطلاعات کلیه پرسنل'!I625*'5-اطلاعات کلیه پرسنل'!N625/52),0)+IF('5-اطلاعات کلیه پرسنل'!J625=option!$C$11,IF('5-اطلاعات کلیه پرسنل'!L625="دارد",'5-اطلاعات کلیه پرسنل'!M625*'5-اطلاعات کلیه پرسنل'!K625/12*40,'5-اطلاعات کلیه پرسنل'!K625*'5-اطلاعات کلیه پرسنل'!N625/52),0)</f>
        <v>0</v>
      </c>
      <c r="AH625" s="33">
        <f>IF('5-اطلاعات کلیه پرسنل'!P625="دکتری",1,IF('5-اطلاعات کلیه پرسنل'!P625="فوق لیسانس",0.8,IF('5-اطلاعات کلیه پرسنل'!P625="لیسانس",0.6,IF('5-اطلاعات کلیه پرسنل'!P625="فوق دیپلم",0.3,IF('5-اطلاعات کلیه پرسنل'!P625="",0,0.1)))))</f>
        <v>0</v>
      </c>
      <c r="AI625" s="81">
        <f>IF('5-اطلاعات کلیه پرسنل'!L625="دارد",'5-اطلاعات کلیه پرسنل'!M625/12,'5-اطلاعات کلیه پرسنل'!N625/2000)</f>
        <v>0</v>
      </c>
      <c r="AJ625" s="80">
        <f t="shared" si="57"/>
        <v>0</v>
      </c>
    </row>
    <row r="626" spans="29:36" x14ac:dyDescent="0.45">
      <c r="AC626" s="34">
        <f>IF('6-اطلاعات کلیه محصولات - خدمات'!C626="دارد",'6-اطلاعات کلیه محصولات - خدمات'!Q626,0)</f>
        <v>0</v>
      </c>
      <c r="AD626" s="34">
        <f>1403-'5-اطلاعات کلیه پرسنل'!E626:E1623</f>
        <v>1403</v>
      </c>
      <c r="AF626" s="55">
        <f>IF('5-اطلاعات کلیه پرسنل'!H626=option!$C$15,IF('5-اطلاعات کلیه پرسنل'!L626="دارد",'5-اطلاعات کلیه پرسنل'!M626/12*'5-اطلاعات کلیه پرسنل'!I626,'5-اطلاعات کلیه پرسنل'!N626/2000*'5-اطلاعات کلیه پرسنل'!I626),0)+IF('5-اطلاعات کلیه پرسنل'!J626=option!$C$15,IF('5-اطلاعات کلیه پرسنل'!L626="دارد",'5-اطلاعات کلیه پرسنل'!M626/12*'5-اطلاعات کلیه پرسنل'!K626,'5-اطلاعات کلیه پرسنل'!N626/2000*'5-اطلاعات کلیه پرسنل'!K626),0)</f>
        <v>0</v>
      </c>
      <c r="AG626" s="55">
        <f>IF('5-اطلاعات کلیه پرسنل'!H626=option!$C$11,IF('5-اطلاعات کلیه پرسنل'!L626="دارد",'5-اطلاعات کلیه پرسنل'!M626*'5-اطلاعات کلیه پرسنل'!I626/12*40,'5-اطلاعات کلیه پرسنل'!I626*'5-اطلاعات کلیه پرسنل'!N626/52),0)+IF('5-اطلاعات کلیه پرسنل'!J626=option!$C$11,IF('5-اطلاعات کلیه پرسنل'!L626="دارد",'5-اطلاعات کلیه پرسنل'!M626*'5-اطلاعات کلیه پرسنل'!K626/12*40,'5-اطلاعات کلیه پرسنل'!K626*'5-اطلاعات کلیه پرسنل'!N626/52),0)</f>
        <v>0</v>
      </c>
      <c r="AH626" s="33">
        <f>IF('5-اطلاعات کلیه پرسنل'!P626="دکتری",1,IF('5-اطلاعات کلیه پرسنل'!P626="فوق لیسانس",0.8,IF('5-اطلاعات کلیه پرسنل'!P626="لیسانس",0.6,IF('5-اطلاعات کلیه پرسنل'!P626="فوق دیپلم",0.3,IF('5-اطلاعات کلیه پرسنل'!P626="",0,0.1)))))</f>
        <v>0</v>
      </c>
      <c r="AI626" s="81">
        <f>IF('5-اطلاعات کلیه پرسنل'!L626="دارد",'5-اطلاعات کلیه پرسنل'!M626/12,'5-اطلاعات کلیه پرسنل'!N626/2000)</f>
        <v>0</v>
      </c>
      <c r="AJ626" s="80">
        <f t="shared" si="57"/>
        <v>0</v>
      </c>
    </row>
    <row r="627" spans="29:36" x14ac:dyDescent="0.45">
      <c r="AC627" s="34">
        <f>IF('6-اطلاعات کلیه محصولات - خدمات'!C627="دارد",'6-اطلاعات کلیه محصولات - خدمات'!Q627,0)</f>
        <v>0</v>
      </c>
      <c r="AD627" s="34">
        <f>1403-'5-اطلاعات کلیه پرسنل'!E627:E1624</f>
        <v>1403</v>
      </c>
      <c r="AF627" s="55">
        <f>IF('5-اطلاعات کلیه پرسنل'!H627=option!$C$15,IF('5-اطلاعات کلیه پرسنل'!L627="دارد",'5-اطلاعات کلیه پرسنل'!M627/12*'5-اطلاعات کلیه پرسنل'!I627,'5-اطلاعات کلیه پرسنل'!N627/2000*'5-اطلاعات کلیه پرسنل'!I627),0)+IF('5-اطلاعات کلیه پرسنل'!J627=option!$C$15,IF('5-اطلاعات کلیه پرسنل'!L627="دارد",'5-اطلاعات کلیه پرسنل'!M627/12*'5-اطلاعات کلیه پرسنل'!K627,'5-اطلاعات کلیه پرسنل'!N627/2000*'5-اطلاعات کلیه پرسنل'!K627),0)</f>
        <v>0</v>
      </c>
      <c r="AG627" s="55">
        <f>IF('5-اطلاعات کلیه پرسنل'!H627=option!$C$11,IF('5-اطلاعات کلیه پرسنل'!L627="دارد",'5-اطلاعات کلیه پرسنل'!M627*'5-اطلاعات کلیه پرسنل'!I627/12*40,'5-اطلاعات کلیه پرسنل'!I627*'5-اطلاعات کلیه پرسنل'!N627/52),0)+IF('5-اطلاعات کلیه پرسنل'!J627=option!$C$11,IF('5-اطلاعات کلیه پرسنل'!L627="دارد",'5-اطلاعات کلیه پرسنل'!M627*'5-اطلاعات کلیه پرسنل'!K627/12*40,'5-اطلاعات کلیه پرسنل'!K627*'5-اطلاعات کلیه پرسنل'!N627/52),0)</f>
        <v>0</v>
      </c>
      <c r="AH627" s="33">
        <f>IF('5-اطلاعات کلیه پرسنل'!P627="دکتری",1,IF('5-اطلاعات کلیه پرسنل'!P627="فوق لیسانس",0.8,IF('5-اطلاعات کلیه پرسنل'!P627="لیسانس",0.6,IF('5-اطلاعات کلیه پرسنل'!P627="فوق دیپلم",0.3,IF('5-اطلاعات کلیه پرسنل'!P627="",0,0.1)))))</f>
        <v>0</v>
      </c>
      <c r="AI627" s="81">
        <f>IF('5-اطلاعات کلیه پرسنل'!L627="دارد",'5-اطلاعات کلیه پرسنل'!M627/12,'5-اطلاعات کلیه پرسنل'!N627/2000)</f>
        <v>0</v>
      </c>
      <c r="AJ627" s="80">
        <f t="shared" si="57"/>
        <v>0</v>
      </c>
    </row>
    <row r="628" spans="29:36" x14ac:dyDescent="0.45">
      <c r="AC628" s="34">
        <f>IF('6-اطلاعات کلیه محصولات - خدمات'!C628="دارد",'6-اطلاعات کلیه محصولات - خدمات'!Q628,0)</f>
        <v>0</v>
      </c>
      <c r="AD628" s="34">
        <f>1403-'5-اطلاعات کلیه پرسنل'!E628:E1625</f>
        <v>1403</v>
      </c>
      <c r="AF628" s="55">
        <f>IF('5-اطلاعات کلیه پرسنل'!H628=option!$C$15,IF('5-اطلاعات کلیه پرسنل'!L628="دارد",'5-اطلاعات کلیه پرسنل'!M628/12*'5-اطلاعات کلیه پرسنل'!I628,'5-اطلاعات کلیه پرسنل'!N628/2000*'5-اطلاعات کلیه پرسنل'!I628),0)+IF('5-اطلاعات کلیه پرسنل'!J628=option!$C$15,IF('5-اطلاعات کلیه پرسنل'!L628="دارد",'5-اطلاعات کلیه پرسنل'!M628/12*'5-اطلاعات کلیه پرسنل'!K628,'5-اطلاعات کلیه پرسنل'!N628/2000*'5-اطلاعات کلیه پرسنل'!K628),0)</f>
        <v>0</v>
      </c>
      <c r="AG628" s="55">
        <f>IF('5-اطلاعات کلیه پرسنل'!H628=option!$C$11,IF('5-اطلاعات کلیه پرسنل'!L628="دارد",'5-اطلاعات کلیه پرسنل'!M628*'5-اطلاعات کلیه پرسنل'!I628/12*40,'5-اطلاعات کلیه پرسنل'!I628*'5-اطلاعات کلیه پرسنل'!N628/52),0)+IF('5-اطلاعات کلیه پرسنل'!J628=option!$C$11,IF('5-اطلاعات کلیه پرسنل'!L628="دارد",'5-اطلاعات کلیه پرسنل'!M628*'5-اطلاعات کلیه پرسنل'!K628/12*40,'5-اطلاعات کلیه پرسنل'!K628*'5-اطلاعات کلیه پرسنل'!N628/52),0)</f>
        <v>0</v>
      </c>
      <c r="AH628" s="33">
        <f>IF('5-اطلاعات کلیه پرسنل'!P628="دکتری",1,IF('5-اطلاعات کلیه پرسنل'!P628="فوق لیسانس",0.8,IF('5-اطلاعات کلیه پرسنل'!P628="لیسانس",0.6,IF('5-اطلاعات کلیه پرسنل'!P628="فوق دیپلم",0.3,IF('5-اطلاعات کلیه پرسنل'!P628="",0,0.1)))))</f>
        <v>0</v>
      </c>
      <c r="AI628" s="81">
        <f>IF('5-اطلاعات کلیه پرسنل'!L628="دارد",'5-اطلاعات کلیه پرسنل'!M628/12,'5-اطلاعات کلیه پرسنل'!N628/2000)</f>
        <v>0</v>
      </c>
      <c r="AJ628" s="80">
        <f t="shared" si="57"/>
        <v>0</v>
      </c>
    </row>
    <row r="629" spans="29:36" x14ac:dyDescent="0.45">
      <c r="AC629" s="34">
        <f>IF('6-اطلاعات کلیه محصولات - خدمات'!C629="دارد",'6-اطلاعات کلیه محصولات - خدمات'!Q629,0)</f>
        <v>0</v>
      </c>
      <c r="AD629" s="34">
        <f>1403-'5-اطلاعات کلیه پرسنل'!E629:E1626</f>
        <v>1403</v>
      </c>
      <c r="AF629" s="55">
        <f>IF('5-اطلاعات کلیه پرسنل'!H629=option!$C$15,IF('5-اطلاعات کلیه پرسنل'!L629="دارد",'5-اطلاعات کلیه پرسنل'!M629/12*'5-اطلاعات کلیه پرسنل'!I629,'5-اطلاعات کلیه پرسنل'!N629/2000*'5-اطلاعات کلیه پرسنل'!I629),0)+IF('5-اطلاعات کلیه پرسنل'!J629=option!$C$15,IF('5-اطلاعات کلیه پرسنل'!L629="دارد",'5-اطلاعات کلیه پرسنل'!M629/12*'5-اطلاعات کلیه پرسنل'!K629,'5-اطلاعات کلیه پرسنل'!N629/2000*'5-اطلاعات کلیه پرسنل'!K629),0)</f>
        <v>0</v>
      </c>
      <c r="AG629" s="55">
        <f>IF('5-اطلاعات کلیه پرسنل'!H629=option!$C$11,IF('5-اطلاعات کلیه پرسنل'!L629="دارد",'5-اطلاعات کلیه پرسنل'!M629*'5-اطلاعات کلیه پرسنل'!I629/12*40,'5-اطلاعات کلیه پرسنل'!I629*'5-اطلاعات کلیه پرسنل'!N629/52),0)+IF('5-اطلاعات کلیه پرسنل'!J629=option!$C$11,IF('5-اطلاعات کلیه پرسنل'!L629="دارد",'5-اطلاعات کلیه پرسنل'!M629*'5-اطلاعات کلیه پرسنل'!K629/12*40,'5-اطلاعات کلیه پرسنل'!K629*'5-اطلاعات کلیه پرسنل'!N629/52),0)</f>
        <v>0</v>
      </c>
      <c r="AH629" s="33">
        <f>IF('5-اطلاعات کلیه پرسنل'!P629="دکتری",1,IF('5-اطلاعات کلیه پرسنل'!P629="فوق لیسانس",0.8,IF('5-اطلاعات کلیه پرسنل'!P629="لیسانس",0.6,IF('5-اطلاعات کلیه پرسنل'!P629="فوق دیپلم",0.3,IF('5-اطلاعات کلیه پرسنل'!P629="",0,0.1)))))</f>
        <v>0</v>
      </c>
      <c r="AI629" s="81">
        <f>IF('5-اطلاعات کلیه پرسنل'!L629="دارد",'5-اطلاعات کلیه پرسنل'!M629/12,'5-اطلاعات کلیه پرسنل'!N629/2000)</f>
        <v>0</v>
      </c>
      <c r="AJ629" s="80">
        <f t="shared" si="57"/>
        <v>0</v>
      </c>
    </row>
    <row r="630" spans="29:36" x14ac:dyDescent="0.45">
      <c r="AC630" s="34">
        <f>IF('6-اطلاعات کلیه محصولات - خدمات'!C630="دارد",'6-اطلاعات کلیه محصولات - خدمات'!Q630,0)</f>
        <v>0</v>
      </c>
      <c r="AD630" s="34">
        <f>1403-'5-اطلاعات کلیه پرسنل'!E630:E1627</f>
        <v>1403</v>
      </c>
      <c r="AF630" s="55">
        <f>IF('5-اطلاعات کلیه پرسنل'!H630=option!$C$15,IF('5-اطلاعات کلیه پرسنل'!L630="دارد",'5-اطلاعات کلیه پرسنل'!M630/12*'5-اطلاعات کلیه پرسنل'!I630,'5-اطلاعات کلیه پرسنل'!N630/2000*'5-اطلاعات کلیه پرسنل'!I630),0)+IF('5-اطلاعات کلیه پرسنل'!J630=option!$C$15,IF('5-اطلاعات کلیه پرسنل'!L630="دارد",'5-اطلاعات کلیه پرسنل'!M630/12*'5-اطلاعات کلیه پرسنل'!K630,'5-اطلاعات کلیه پرسنل'!N630/2000*'5-اطلاعات کلیه پرسنل'!K630),0)</f>
        <v>0</v>
      </c>
      <c r="AG630" s="55">
        <f>IF('5-اطلاعات کلیه پرسنل'!H630=option!$C$11,IF('5-اطلاعات کلیه پرسنل'!L630="دارد",'5-اطلاعات کلیه پرسنل'!M630*'5-اطلاعات کلیه پرسنل'!I630/12*40,'5-اطلاعات کلیه پرسنل'!I630*'5-اطلاعات کلیه پرسنل'!N630/52),0)+IF('5-اطلاعات کلیه پرسنل'!J630=option!$C$11,IF('5-اطلاعات کلیه پرسنل'!L630="دارد",'5-اطلاعات کلیه پرسنل'!M630*'5-اطلاعات کلیه پرسنل'!K630/12*40,'5-اطلاعات کلیه پرسنل'!K630*'5-اطلاعات کلیه پرسنل'!N630/52),0)</f>
        <v>0</v>
      </c>
      <c r="AH630" s="33">
        <f>IF('5-اطلاعات کلیه پرسنل'!P630="دکتری",1,IF('5-اطلاعات کلیه پرسنل'!P630="فوق لیسانس",0.8,IF('5-اطلاعات کلیه پرسنل'!P630="لیسانس",0.6,IF('5-اطلاعات کلیه پرسنل'!P630="فوق دیپلم",0.3,IF('5-اطلاعات کلیه پرسنل'!P630="",0,0.1)))))</f>
        <v>0</v>
      </c>
      <c r="AI630" s="81">
        <f>IF('5-اطلاعات کلیه پرسنل'!L630="دارد",'5-اطلاعات کلیه پرسنل'!M630/12,'5-اطلاعات کلیه پرسنل'!N630/2000)</f>
        <v>0</v>
      </c>
      <c r="AJ630" s="80">
        <f t="shared" si="57"/>
        <v>0</v>
      </c>
    </row>
    <row r="631" spans="29:36" x14ac:dyDescent="0.45">
      <c r="AC631" s="34">
        <f>IF('6-اطلاعات کلیه محصولات - خدمات'!C631="دارد",'6-اطلاعات کلیه محصولات - خدمات'!Q631,0)</f>
        <v>0</v>
      </c>
      <c r="AD631" s="34">
        <f>1403-'5-اطلاعات کلیه پرسنل'!E631:E1628</f>
        <v>1403</v>
      </c>
      <c r="AF631" s="55">
        <f>IF('5-اطلاعات کلیه پرسنل'!H631=option!$C$15,IF('5-اطلاعات کلیه پرسنل'!L631="دارد",'5-اطلاعات کلیه پرسنل'!M631/12*'5-اطلاعات کلیه پرسنل'!I631,'5-اطلاعات کلیه پرسنل'!N631/2000*'5-اطلاعات کلیه پرسنل'!I631),0)+IF('5-اطلاعات کلیه پرسنل'!J631=option!$C$15,IF('5-اطلاعات کلیه پرسنل'!L631="دارد",'5-اطلاعات کلیه پرسنل'!M631/12*'5-اطلاعات کلیه پرسنل'!K631,'5-اطلاعات کلیه پرسنل'!N631/2000*'5-اطلاعات کلیه پرسنل'!K631),0)</f>
        <v>0</v>
      </c>
      <c r="AG631" s="55">
        <f>IF('5-اطلاعات کلیه پرسنل'!H631=option!$C$11,IF('5-اطلاعات کلیه پرسنل'!L631="دارد",'5-اطلاعات کلیه پرسنل'!M631*'5-اطلاعات کلیه پرسنل'!I631/12*40,'5-اطلاعات کلیه پرسنل'!I631*'5-اطلاعات کلیه پرسنل'!N631/52),0)+IF('5-اطلاعات کلیه پرسنل'!J631=option!$C$11,IF('5-اطلاعات کلیه پرسنل'!L631="دارد",'5-اطلاعات کلیه پرسنل'!M631*'5-اطلاعات کلیه پرسنل'!K631/12*40,'5-اطلاعات کلیه پرسنل'!K631*'5-اطلاعات کلیه پرسنل'!N631/52),0)</f>
        <v>0</v>
      </c>
      <c r="AH631" s="33">
        <f>IF('5-اطلاعات کلیه پرسنل'!P631="دکتری",1,IF('5-اطلاعات کلیه پرسنل'!P631="فوق لیسانس",0.8,IF('5-اطلاعات کلیه پرسنل'!P631="لیسانس",0.6,IF('5-اطلاعات کلیه پرسنل'!P631="فوق دیپلم",0.3,IF('5-اطلاعات کلیه پرسنل'!P631="",0,0.1)))))</f>
        <v>0</v>
      </c>
      <c r="AI631" s="81">
        <f>IF('5-اطلاعات کلیه پرسنل'!L631="دارد",'5-اطلاعات کلیه پرسنل'!M631/12,'5-اطلاعات کلیه پرسنل'!N631/2000)</f>
        <v>0</v>
      </c>
      <c r="AJ631" s="80">
        <f t="shared" si="57"/>
        <v>0</v>
      </c>
    </row>
    <row r="632" spans="29:36" x14ac:dyDescent="0.45">
      <c r="AC632" s="34">
        <f>IF('6-اطلاعات کلیه محصولات - خدمات'!C632="دارد",'6-اطلاعات کلیه محصولات - خدمات'!Q632,0)</f>
        <v>0</v>
      </c>
      <c r="AD632" s="34">
        <f>1403-'5-اطلاعات کلیه پرسنل'!E632:E1629</f>
        <v>1403</v>
      </c>
      <c r="AF632" s="55">
        <f>IF('5-اطلاعات کلیه پرسنل'!H632=option!$C$15,IF('5-اطلاعات کلیه پرسنل'!L632="دارد",'5-اطلاعات کلیه پرسنل'!M632/12*'5-اطلاعات کلیه پرسنل'!I632,'5-اطلاعات کلیه پرسنل'!N632/2000*'5-اطلاعات کلیه پرسنل'!I632),0)+IF('5-اطلاعات کلیه پرسنل'!J632=option!$C$15,IF('5-اطلاعات کلیه پرسنل'!L632="دارد",'5-اطلاعات کلیه پرسنل'!M632/12*'5-اطلاعات کلیه پرسنل'!K632,'5-اطلاعات کلیه پرسنل'!N632/2000*'5-اطلاعات کلیه پرسنل'!K632),0)</f>
        <v>0</v>
      </c>
      <c r="AG632" s="55">
        <f>IF('5-اطلاعات کلیه پرسنل'!H632=option!$C$11,IF('5-اطلاعات کلیه پرسنل'!L632="دارد",'5-اطلاعات کلیه پرسنل'!M632*'5-اطلاعات کلیه پرسنل'!I632/12*40,'5-اطلاعات کلیه پرسنل'!I632*'5-اطلاعات کلیه پرسنل'!N632/52),0)+IF('5-اطلاعات کلیه پرسنل'!J632=option!$C$11,IF('5-اطلاعات کلیه پرسنل'!L632="دارد",'5-اطلاعات کلیه پرسنل'!M632*'5-اطلاعات کلیه پرسنل'!K632/12*40,'5-اطلاعات کلیه پرسنل'!K632*'5-اطلاعات کلیه پرسنل'!N632/52),0)</f>
        <v>0</v>
      </c>
      <c r="AH632" s="33">
        <f>IF('5-اطلاعات کلیه پرسنل'!P632="دکتری",1,IF('5-اطلاعات کلیه پرسنل'!P632="فوق لیسانس",0.8,IF('5-اطلاعات کلیه پرسنل'!P632="لیسانس",0.6,IF('5-اطلاعات کلیه پرسنل'!P632="فوق دیپلم",0.3,IF('5-اطلاعات کلیه پرسنل'!P632="",0,0.1)))))</f>
        <v>0</v>
      </c>
      <c r="AI632" s="81">
        <f>IF('5-اطلاعات کلیه پرسنل'!L632="دارد",'5-اطلاعات کلیه پرسنل'!M632/12,'5-اطلاعات کلیه پرسنل'!N632/2000)</f>
        <v>0</v>
      </c>
      <c r="AJ632" s="80">
        <f t="shared" si="57"/>
        <v>0</v>
      </c>
    </row>
    <row r="633" spans="29:36" x14ac:dyDescent="0.45">
      <c r="AC633" s="34">
        <f>IF('6-اطلاعات کلیه محصولات - خدمات'!C633="دارد",'6-اطلاعات کلیه محصولات - خدمات'!Q633,0)</f>
        <v>0</v>
      </c>
      <c r="AD633" s="34">
        <f>1403-'5-اطلاعات کلیه پرسنل'!E633:E1630</f>
        <v>1403</v>
      </c>
      <c r="AF633" s="55">
        <f>IF('5-اطلاعات کلیه پرسنل'!H633=option!$C$15,IF('5-اطلاعات کلیه پرسنل'!L633="دارد",'5-اطلاعات کلیه پرسنل'!M633/12*'5-اطلاعات کلیه پرسنل'!I633,'5-اطلاعات کلیه پرسنل'!N633/2000*'5-اطلاعات کلیه پرسنل'!I633),0)+IF('5-اطلاعات کلیه پرسنل'!J633=option!$C$15,IF('5-اطلاعات کلیه پرسنل'!L633="دارد",'5-اطلاعات کلیه پرسنل'!M633/12*'5-اطلاعات کلیه پرسنل'!K633,'5-اطلاعات کلیه پرسنل'!N633/2000*'5-اطلاعات کلیه پرسنل'!K633),0)</f>
        <v>0</v>
      </c>
      <c r="AG633" s="55">
        <f>IF('5-اطلاعات کلیه پرسنل'!H633=option!$C$11,IF('5-اطلاعات کلیه پرسنل'!L633="دارد",'5-اطلاعات کلیه پرسنل'!M633*'5-اطلاعات کلیه پرسنل'!I633/12*40,'5-اطلاعات کلیه پرسنل'!I633*'5-اطلاعات کلیه پرسنل'!N633/52),0)+IF('5-اطلاعات کلیه پرسنل'!J633=option!$C$11,IF('5-اطلاعات کلیه پرسنل'!L633="دارد",'5-اطلاعات کلیه پرسنل'!M633*'5-اطلاعات کلیه پرسنل'!K633/12*40,'5-اطلاعات کلیه پرسنل'!K633*'5-اطلاعات کلیه پرسنل'!N633/52),0)</f>
        <v>0</v>
      </c>
      <c r="AH633" s="33">
        <f>IF('5-اطلاعات کلیه پرسنل'!P633="دکتری",1,IF('5-اطلاعات کلیه پرسنل'!P633="فوق لیسانس",0.8,IF('5-اطلاعات کلیه پرسنل'!P633="لیسانس",0.6,IF('5-اطلاعات کلیه پرسنل'!P633="فوق دیپلم",0.3,IF('5-اطلاعات کلیه پرسنل'!P633="",0,0.1)))))</f>
        <v>0</v>
      </c>
      <c r="AI633" s="81">
        <f>IF('5-اطلاعات کلیه پرسنل'!L633="دارد",'5-اطلاعات کلیه پرسنل'!M633/12,'5-اطلاعات کلیه پرسنل'!N633/2000)</f>
        <v>0</v>
      </c>
      <c r="AJ633" s="80">
        <f t="shared" si="57"/>
        <v>0</v>
      </c>
    </row>
    <row r="634" spans="29:36" x14ac:dyDescent="0.45">
      <c r="AC634" s="34">
        <f>IF('6-اطلاعات کلیه محصولات - خدمات'!C634="دارد",'6-اطلاعات کلیه محصولات - خدمات'!Q634,0)</f>
        <v>0</v>
      </c>
      <c r="AD634" s="34">
        <f>1403-'5-اطلاعات کلیه پرسنل'!E634:E1631</f>
        <v>1403</v>
      </c>
      <c r="AF634" s="55">
        <f>IF('5-اطلاعات کلیه پرسنل'!H634=option!$C$15,IF('5-اطلاعات کلیه پرسنل'!L634="دارد",'5-اطلاعات کلیه پرسنل'!M634/12*'5-اطلاعات کلیه پرسنل'!I634,'5-اطلاعات کلیه پرسنل'!N634/2000*'5-اطلاعات کلیه پرسنل'!I634),0)+IF('5-اطلاعات کلیه پرسنل'!J634=option!$C$15,IF('5-اطلاعات کلیه پرسنل'!L634="دارد",'5-اطلاعات کلیه پرسنل'!M634/12*'5-اطلاعات کلیه پرسنل'!K634,'5-اطلاعات کلیه پرسنل'!N634/2000*'5-اطلاعات کلیه پرسنل'!K634),0)</f>
        <v>0</v>
      </c>
      <c r="AG634" s="55">
        <f>IF('5-اطلاعات کلیه پرسنل'!H634=option!$C$11,IF('5-اطلاعات کلیه پرسنل'!L634="دارد",'5-اطلاعات کلیه پرسنل'!M634*'5-اطلاعات کلیه پرسنل'!I634/12*40,'5-اطلاعات کلیه پرسنل'!I634*'5-اطلاعات کلیه پرسنل'!N634/52),0)+IF('5-اطلاعات کلیه پرسنل'!J634=option!$C$11,IF('5-اطلاعات کلیه پرسنل'!L634="دارد",'5-اطلاعات کلیه پرسنل'!M634*'5-اطلاعات کلیه پرسنل'!K634/12*40,'5-اطلاعات کلیه پرسنل'!K634*'5-اطلاعات کلیه پرسنل'!N634/52),0)</f>
        <v>0</v>
      </c>
      <c r="AH634" s="33">
        <f>IF('5-اطلاعات کلیه پرسنل'!P634="دکتری",1,IF('5-اطلاعات کلیه پرسنل'!P634="فوق لیسانس",0.8,IF('5-اطلاعات کلیه پرسنل'!P634="لیسانس",0.6,IF('5-اطلاعات کلیه پرسنل'!P634="فوق دیپلم",0.3,IF('5-اطلاعات کلیه پرسنل'!P634="",0,0.1)))))</f>
        <v>0</v>
      </c>
      <c r="AI634" s="81">
        <f>IF('5-اطلاعات کلیه پرسنل'!L634="دارد",'5-اطلاعات کلیه پرسنل'!M634/12,'5-اطلاعات کلیه پرسنل'!N634/2000)</f>
        <v>0</v>
      </c>
      <c r="AJ634" s="80">
        <f t="shared" si="57"/>
        <v>0</v>
      </c>
    </row>
    <row r="635" spans="29:36" x14ac:dyDescent="0.45">
      <c r="AC635" s="34">
        <f>IF('6-اطلاعات کلیه محصولات - خدمات'!C635="دارد",'6-اطلاعات کلیه محصولات - خدمات'!Q635,0)</f>
        <v>0</v>
      </c>
      <c r="AD635" s="34">
        <f>1403-'5-اطلاعات کلیه پرسنل'!E635:E1632</f>
        <v>1403</v>
      </c>
      <c r="AF635" s="55">
        <f>IF('5-اطلاعات کلیه پرسنل'!H635=option!$C$15,IF('5-اطلاعات کلیه پرسنل'!L635="دارد",'5-اطلاعات کلیه پرسنل'!M635/12*'5-اطلاعات کلیه پرسنل'!I635,'5-اطلاعات کلیه پرسنل'!N635/2000*'5-اطلاعات کلیه پرسنل'!I635),0)+IF('5-اطلاعات کلیه پرسنل'!J635=option!$C$15,IF('5-اطلاعات کلیه پرسنل'!L635="دارد",'5-اطلاعات کلیه پرسنل'!M635/12*'5-اطلاعات کلیه پرسنل'!K635,'5-اطلاعات کلیه پرسنل'!N635/2000*'5-اطلاعات کلیه پرسنل'!K635),0)</f>
        <v>0</v>
      </c>
      <c r="AG635" s="55">
        <f>IF('5-اطلاعات کلیه پرسنل'!H635=option!$C$11,IF('5-اطلاعات کلیه پرسنل'!L635="دارد",'5-اطلاعات کلیه پرسنل'!M635*'5-اطلاعات کلیه پرسنل'!I635/12*40,'5-اطلاعات کلیه پرسنل'!I635*'5-اطلاعات کلیه پرسنل'!N635/52),0)+IF('5-اطلاعات کلیه پرسنل'!J635=option!$C$11,IF('5-اطلاعات کلیه پرسنل'!L635="دارد",'5-اطلاعات کلیه پرسنل'!M635*'5-اطلاعات کلیه پرسنل'!K635/12*40,'5-اطلاعات کلیه پرسنل'!K635*'5-اطلاعات کلیه پرسنل'!N635/52),0)</f>
        <v>0</v>
      </c>
      <c r="AH635" s="33">
        <f>IF('5-اطلاعات کلیه پرسنل'!P635="دکتری",1,IF('5-اطلاعات کلیه پرسنل'!P635="فوق لیسانس",0.8,IF('5-اطلاعات کلیه پرسنل'!P635="لیسانس",0.6,IF('5-اطلاعات کلیه پرسنل'!P635="فوق دیپلم",0.3,IF('5-اطلاعات کلیه پرسنل'!P635="",0,0.1)))))</f>
        <v>0</v>
      </c>
      <c r="AI635" s="81">
        <f>IF('5-اطلاعات کلیه پرسنل'!L635="دارد",'5-اطلاعات کلیه پرسنل'!M635/12,'5-اطلاعات کلیه پرسنل'!N635/2000)</f>
        <v>0</v>
      </c>
      <c r="AJ635" s="80">
        <f t="shared" si="57"/>
        <v>0</v>
      </c>
    </row>
    <row r="636" spans="29:36" x14ac:dyDescent="0.45">
      <c r="AC636" s="34">
        <f>IF('6-اطلاعات کلیه محصولات - خدمات'!C636="دارد",'6-اطلاعات کلیه محصولات - خدمات'!Q636,0)</f>
        <v>0</v>
      </c>
      <c r="AD636" s="34">
        <f>1403-'5-اطلاعات کلیه پرسنل'!E636:E1633</f>
        <v>1403</v>
      </c>
      <c r="AF636" s="55">
        <f>IF('5-اطلاعات کلیه پرسنل'!H636=option!$C$15,IF('5-اطلاعات کلیه پرسنل'!L636="دارد",'5-اطلاعات کلیه پرسنل'!M636/12*'5-اطلاعات کلیه پرسنل'!I636,'5-اطلاعات کلیه پرسنل'!N636/2000*'5-اطلاعات کلیه پرسنل'!I636),0)+IF('5-اطلاعات کلیه پرسنل'!J636=option!$C$15,IF('5-اطلاعات کلیه پرسنل'!L636="دارد",'5-اطلاعات کلیه پرسنل'!M636/12*'5-اطلاعات کلیه پرسنل'!K636,'5-اطلاعات کلیه پرسنل'!N636/2000*'5-اطلاعات کلیه پرسنل'!K636),0)</f>
        <v>0</v>
      </c>
      <c r="AG636" s="55">
        <f>IF('5-اطلاعات کلیه پرسنل'!H636=option!$C$11,IF('5-اطلاعات کلیه پرسنل'!L636="دارد",'5-اطلاعات کلیه پرسنل'!M636*'5-اطلاعات کلیه پرسنل'!I636/12*40,'5-اطلاعات کلیه پرسنل'!I636*'5-اطلاعات کلیه پرسنل'!N636/52),0)+IF('5-اطلاعات کلیه پرسنل'!J636=option!$C$11,IF('5-اطلاعات کلیه پرسنل'!L636="دارد",'5-اطلاعات کلیه پرسنل'!M636*'5-اطلاعات کلیه پرسنل'!K636/12*40,'5-اطلاعات کلیه پرسنل'!K636*'5-اطلاعات کلیه پرسنل'!N636/52),0)</f>
        <v>0</v>
      </c>
      <c r="AH636" s="33">
        <f>IF('5-اطلاعات کلیه پرسنل'!P636="دکتری",1,IF('5-اطلاعات کلیه پرسنل'!P636="فوق لیسانس",0.8,IF('5-اطلاعات کلیه پرسنل'!P636="لیسانس",0.6,IF('5-اطلاعات کلیه پرسنل'!P636="فوق دیپلم",0.3,IF('5-اطلاعات کلیه پرسنل'!P636="",0,0.1)))))</f>
        <v>0</v>
      </c>
      <c r="AI636" s="81">
        <f>IF('5-اطلاعات کلیه پرسنل'!L636="دارد",'5-اطلاعات کلیه پرسنل'!M636/12,'5-اطلاعات کلیه پرسنل'!N636/2000)</f>
        <v>0</v>
      </c>
      <c r="AJ636" s="80">
        <f t="shared" si="57"/>
        <v>0</v>
      </c>
    </row>
    <row r="637" spans="29:36" x14ac:dyDescent="0.45">
      <c r="AC637" s="34">
        <f>IF('6-اطلاعات کلیه محصولات - خدمات'!C637="دارد",'6-اطلاعات کلیه محصولات - خدمات'!Q637,0)</f>
        <v>0</v>
      </c>
      <c r="AD637" s="34">
        <f>1403-'5-اطلاعات کلیه پرسنل'!E637:E1634</f>
        <v>1403</v>
      </c>
      <c r="AF637" s="55">
        <f>IF('5-اطلاعات کلیه پرسنل'!H637=option!$C$15,IF('5-اطلاعات کلیه پرسنل'!L637="دارد",'5-اطلاعات کلیه پرسنل'!M637/12*'5-اطلاعات کلیه پرسنل'!I637,'5-اطلاعات کلیه پرسنل'!N637/2000*'5-اطلاعات کلیه پرسنل'!I637),0)+IF('5-اطلاعات کلیه پرسنل'!J637=option!$C$15,IF('5-اطلاعات کلیه پرسنل'!L637="دارد",'5-اطلاعات کلیه پرسنل'!M637/12*'5-اطلاعات کلیه پرسنل'!K637,'5-اطلاعات کلیه پرسنل'!N637/2000*'5-اطلاعات کلیه پرسنل'!K637),0)</f>
        <v>0</v>
      </c>
      <c r="AG637" s="55">
        <f>IF('5-اطلاعات کلیه پرسنل'!H637=option!$C$11,IF('5-اطلاعات کلیه پرسنل'!L637="دارد",'5-اطلاعات کلیه پرسنل'!M637*'5-اطلاعات کلیه پرسنل'!I637/12*40,'5-اطلاعات کلیه پرسنل'!I637*'5-اطلاعات کلیه پرسنل'!N637/52),0)+IF('5-اطلاعات کلیه پرسنل'!J637=option!$C$11,IF('5-اطلاعات کلیه پرسنل'!L637="دارد",'5-اطلاعات کلیه پرسنل'!M637*'5-اطلاعات کلیه پرسنل'!K637/12*40,'5-اطلاعات کلیه پرسنل'!K637*'5-اطلاعات کلیه پرسنل'!N637/52),0)</f>
        <v>0</v>
      </c>
      <c r="AH637" s="33">
        <f>IF('5-اطلاعات کلیه پرسنل'!P637="دکتری",1,IF('5-اطلاعات کلیه پرسنل'!P637="فوق لیسانس",0.8,IF('5-اطلاعات کلیه پرسنل'!P637="لیسانس",0.6,IF('5-اطلاعات کلیه پرسنل'!P637="فوق دیپلم",0.3,IF('5-اطلاعات کلیه پرسنل'!P637="",0,0.1)))))</f>
        <v>0</v>
      </c>
      <c r="AI637" s="81">
        <f>IF('5-اطلاعات کلیه پرسنل'!L637="دارد",'5-اطلاعات کلیه پرسنل'!M637/12,'5-اطلاعات کلیه پرسنل'!N637/2000)</f>
        <v>0</v>
      </c>
      <c r="AJ637" s="80">
        <f t="shared" si="57"/>
        <v>0</v>
      </c>
    </row>
    <row r="638" spans="29:36" x14ac:dyDescent="0.45">
      <c r="AC638" s="34">
        <f>IF('6-اطلاعات کلیه محصولات - خدمات'!C638="دارد",'6-اطلاعات کلیه محصولات - خدمات'!Q638,0)</f>
        <v>0</v>
      </c>
      <c r="AD638" s="34">
        <f>1403-'5-اطلاعات کلیه پرسنل'!E638:E1635</f>
        <v>1403</v>
      </c>
      <c r="AF638" s="55">
        <f>IF('5-اطلاعات کلیه پرسنل'!H638=option!$C$15,IF('5-اطلاعات کلیه پرسنل'!L638="دارد",'5-اطلاعات کلیه پرسنل'!M638/12*'5-اطلاعات کلیه پرسنل'!I638,'5-اطلاعات کلیه پرسنل'!N638/2000*'5-اطلاعات کلیه پرسنل'!I638),0)+IF('5-اطلاعات کلیه پرسنل'!J638=option!$C$15,IF('5-اطلاعات کلیه پرسنل'!L638="دارد",'5-اطلاعات کلیه پرسنل'!M638/12*'5-اطلاعات کلیه پرسنل'!K638,'5-اطلاعات کلیه پرسنل'!N638/2000*'5-اطلاعات کلیه پرسنل'!K638),0)</f>
        <v>0</v>
      </c>
      <c r="AG638" s="55">
        <f>IF('5-اطلاعات کلیه پرسنل'!H638=option!$C$11,IF('5-اطلاعات کلیه پرسنل'!L638="دارد",'5-اطلاعات کلیه پرسنل'!M638*'5-اطلاعات کلیه پرسنل'!I638/12*40,'5-اطلاعات کلیه پرسنل'!I638*'5-اطلاعات کلیه پرسنل'!N638/52),0)+IF('5-اطلاعات کلیه پرسنل'!J638=option!$C$11,IF('5-اطلاعات کلیه پرسنل'!L638="دارد",'5-اطلاعات کلیه پرسنل'!M638*'5-اطلاعات کلیه پرسنل'!K638/12*40,'5-اطلاعات کلیه پرسنل'!K638*'5-اطلاعات کلیه پرسنل'!N638/52),0)</f>
        <v>0</v>
      </c>
      <c r="AH638" s="33">
        <f>IF('5-اطلاعات کلیه پرسنل'!P638="دکتری",1,IF('5-اطلاعات کلیه پرسنل'!P638="فوق لیسانس",0.8,IF('5-اطلاعات کلیه پرسنل'!P638="لیسانس",0.6,IF('5-اطلاعات کلیه پرسنل'!P638="فوق دیپلم",0.3,IF('5-اطلاعات کلیه پرسنل'!P638="",0,0.1)))))</f>
        <v>0</v>
      </c>
      <c r="AI638" s="81">
        <f>IF('5-اطلاعات کلیه پرسنل'!L638="دارد",'5-اطلاعات کلیه پرسنل'!M638/12,'5-اطلاعات کلیه پرسنل'!N638/2000)</f>
        <v>0</v>
      </c>
      <c r="AJ638" s="80">
        <f t="shared" si="57"/>
        <v>0</v>
      </c>
    </row>
    <row r="639" spans="29:36" x14ac:dyDescent="0.45">
      <c r="AC639" s="34">
        <f>IF('6-اطلاعات کلیه محصولات - خدمات'!C639="دارد",'6-اطلاعات کلیه محصولات - خدمات'!Q639,0)</f>
        <v>0</v>
      </c>
      <c r="AD639" s="34">
        <f>1403-'5-اطلاعات کلیه پرسنل'!E639:E1636</f>
        <v>1403</v>
      </c>
      <c r="AF639" s="55">
        <f>IF('5-اطلاعات کلیه پرسنل'!H639=option!$C$15,IF('5-اطلاعات کلیه پرسنل'!L639="دارد",'5-اطلاعات کلیه پرسنل'!M639/12*'5-اطلاعات کلیه پرسنل'!I639,'5-اطلاعات کلیه پرسنل'!N639/2000*'5-اطلاعات کلیه پرسنل'!I639),0)+IF('5-اطلاعات کلیه پرسنل'!J639=option!$C$15,IF('5-اطلاعات کلیه پرسنل'!L639="دارد",'5-اطلاعات کلیه پرسنل'!M639/12*'5-اطلاعات کلیه پرسنل'!K639,'5-اطلاعات کلیه پرسنل'!N639/2000*'5-اطلاعات کلیه پرسنل'!K639),0)</f>
        <v>0</v>
      </c>
      <c r="AG639" s="55">
        <f>IF('5-اطلاعات کلیه پرسنل'!H639=option!$C$11,IF('5-اطلاعات کلیه پرسنل'!L639="دارد",'5-اطلاعات کلیه پرسنل'!M639*'5-اطلاعات کلیه پرسنل'!I639/12*40,'5-اطلاعات کلیه پرسنل'!I639*'5-اطلاعات کلیه پرسنل'!N639/52),0)+IF('5-اطلاعات کلیه پرسنل'!J639=option!$C$11,IF('5-اطلاعات کلیه پرسنل'!L639="دارد",'5-اطلاعات کلیه پرسنل'!M639*'5-اطلاعات کلیه پرسنل'!K639/12*40,'5-اطلاعات کلیه پرسنل'!K639*'5-اطلاعات کلیه پرسنل'!N639/52),0)</f>
        <v>0</v>
      </c>
      <c r="AH639" s="33">
        <f>IF('5-اطلاعات کلیه پرسنل'!P639="دکتری",1,IF('5-اطلاعات کلیه پرسنل'!P639="فوق لیسانس",0.8,IF('5-اطلاعات کلیه پرسنل'!P639="لیسانس",0.6,IF('5-اطلاعات کلیه پرسنل'!P639="فوق دیپلم",0.3,IF('5-اطلاعات کلیه پرسنل'!P639="",0,0.1)))))</f>
        <v>0</v>
      </c>
      <c r="AI639" s="81">
        <f>IF('5-اطلاعات کلیه پرسنل'!L639="دارد",'5-اطلاعات کلیه پرسنل'!M639/12,'5-اطلاعات کلیه پرسنل'!N639/2000)</f>
        <v>0</v>
      </c>
      <c r="AJ639" s="80">
        <f t="shared" si="57"/>
        <v>0</v>
      </c>
    </row>
    <row r="640" spans="29:36" x14ac:dyDescent="0.45">
      <c r="AC640" s="34">
        <f>IF('6-اطلاعات کلیه محصولات - خدمات'!C640="دارد",'6-اطلاعات کلیه محصولات - خدمات'!Q640,0)</f>
        <v>0</v>
      </c>
      <c r="AD640" s="34">
        <f>1403-'5-اطلاعات کلیه پرسنل'!E640:E1637</f>
        <v>1403</v>
      </c>
      <c r="AF640" s="55">
        <f>IF('5-اطلاعات کلیه پرسنل'!H640=option!$C$15,IF('5-اطلاعات کلیه پرسنل'!L640="دارد",'5-اطلاعات کلیه پرسنل'!M640/12*'5-اطلاعات کلیه پرسنل'!I640,'5-اطلاعات کلیه پرسنل'!N640/2000*'5-اطلاعات کلیه پرسنل'!I640),0)+IF('5-اطلاعات کلیه پرسنل'!J640=option!$C$15,IF('5-اطلاعات کلیه پرسنل'!L640="دارد",'5-اطلاعات کلیه پرسنل'!M640/12*'5-اطلاعات کلیه پرسنل'!K640,'5-اطلاعات کلیه پرسنل'!N640/2000*'5-اطلاعات کلیه پرسنل'!K640),0)</f>
        <v>0</v>
      </c>
      <c r="AG640" s="55">
        <f>IF('5-اطلاعات کلیه پرسنل'!H640=option!$C$11,IF('5-اطلاعات کلیه پرسنل'!L640="دارد",'5-اطلاعات کلیه پرسنل'!M640*'5-اطلاعات کلیه پرسنل'!I640/12*40,'5-اطلاعات کلیه پرسنل'!I640*'5-اطلاعات کلیه پرسنل'!N640/52),0)+IF('5-اطلاعات کلیه پرسنل'!J640=option!$C$11,IF('5-اطلاعات کلیه پرسنل'!L640="دارد",'5-اطلاعات کلیه پرسنل'!M640*'5-اطلاعات کلیه پرسنل'!K640/12*40,'5-اطلاعات کلیه پرسنل'!K640*'5-اطلاعات کلیه پرسنل'!N640/52),0)</f>
        <v>0</v>
      </c>
      <c r="AH640" s="33">
        <f>IF('5-اطلاعات کلیه پرسنل'!P640="دکتری",1,IF('5-اطلاعات کلیه پرسنل'!P640="فوق لیسانس",0.8,IF('5-اطلاعات کلیه پرسنل'!P640="لیسانس",0.6,IF('5-اطلاعات کلیه پرسنل'!P640="فوق دیپلم",0.3,IF('5-اطلاعات کلیه پرسنل'!P640="",0,0.1)))))</f>
        <v>0</v>
      </c>
      <c r="AI640" s="81">
        <f>IF('5-اطلاعات کلیه پرسنل'!L640="دارد",'5-اطلاعات کلیه پرسنل'!M640/12,'5-اطلاعات کلیه پرسنل'!N640/2000)</f>
        <v>0</v>
      </c>
      <c r="AJ640" s="80">
        <f t="shared" si="57"/>
        <v>0</v>
      </c>
    </row>
    <row r="641" spans="29:36" x14ac:dyDescent="0.45">
      <c r="AC641" s="34">
        <f>IF('6-اطلاعات کلیه محصولات - خدمات'!C641="دارد",'6-اطلاعات کلیه محصولات - خدمات'!Q641,0)</f>
        <v>0</v>
      </c>
      <c r="AD641" s="34">
        <f>1403-'5-اطلاعات کلیه پرسنل'!E641:E1638</f>
        <v>1403</v>
      </c>
      <c r="AF641" s="55">
        <f>IF('5-اطلاعات کلیه پرسنل'!H641=option!$C$15,IF('5-اطلاعات کلیه پرسنل'!L641="دارد",'5-اطلاعات کلیه پرسنل'!M641/12*'5-اطلاعات کلیه پرسنل'!I641,'5-اطلاعات کلیه پرسنل'!N641/2000*'5-اطلاعات کلیه پرسنل'!I641),0)+IF('5-اطلاعات کلیه پرسنل'!J641=option!$C$15,IF('5-اطلاعات کلیه پرسنل'!L641="دارد",'5-اطلاعات کلیه پرسنل'!M641/12*'5-اطلاعات کلیه پرسنل'!K641,'5-اطلاعات کلیه پرسنل'!N641/2000*'5-اطلاعات کلیه پرسنل'!K641),0)</f>
        <v>0</v>
      </c>
      <c r="AG641" s="55">
        <f>IF('5-اطلاعات کلیه پرسنل'!H641=option!$C$11,IF('5-اطلاعات کلیه پرسنل'!L641="دارد",'5-اطلاعات کلیه پرسنل'!M641*'5-اطلاعات کلیه پرسنل'!I641/12*40,'5-اطلاعات کلیه پرسنل'!I641*'5-اطلاعات کلیه پرسنل'!N641/52),0)+IF('5-اطلاعات کلیه پرسنل'!J641=option!$C$11,IF('5-اطلاعات کلیه پرسنل'!L641="دارد",'5-اطلاعات کلیه پرسنل'!M641*'5-اطلاعات کلیه پرسنل'!K641/12*40,'5-اطلاعات کلیه پرسنل'!K641*'5-اطلاعات کلیه پرسنل'!N641/52),0)</f>
        <v>0</v>
      </c>
      <c r="AH641" s="33">
        <f>IF('5-اطلاعات کلیه پرسنل'!P641="دکتری",1,IF('5-اطلاعات کلیه پرسنل'!P641="فوق لیسانس",0.8,IF('5-اطلاعات کلیه پرسنل'!P641="لیسانس",0.6,IF('5-اطلاعات کلیه پرسنل'!P641="فوق دیپلم",0.3,IF('5-اطلاعات کلیه پرسنل'!P641="",0,0.1)))))</f>
        <v>0</v>
      </c>
      <c r="AI641" s="81">
        <f>IF('5-اطلاعات کلیه پرسنل'!L641="دارد",'5-اطلاعات کلیه پرسنل'!M641/12,'5-اطلاعات کلیه پرسنل'!N641/2000)</f>
        <v>0</v>
      </c>
      <c r="AJ641" s="80">
        <f t="shared" si="57"/>
        <v>0</v>
      </c>
    </row>
    <row r="642" spans="29:36" x14ac:dyDescent="0.45">
      <c r="AC642" s="34">
        <f>IF('6-اطلاعات کلیه محصولات - خدمات'!C642="دارد",'6-اطلاعات کلیه محصولات - خدمات'!Q642,0)</f>
        <v>0</v>
      </c>
      <c r="AD642" s="34">
        <f>1403-'5-اطلاعات کلیه پرسنل'!E642:E1639</f>
        <v>1403</v>
      </c>
      <c r="AF642" s="55">
        <f>IF('5-اطلاعات کلیه پرسنل'!H642=option!$C$15,IF('5-اطلاعات کلیه پرسنل'!L642="دارد",'5-اطلاعات کلیه پرسنل'!M642/12*'5-اطلاعات کلیه پرسنل'!I642,'5-اطلاعات کلیه پرسنل'!N642/2000*'5-اطلاعات کلیه پرسنل'!I642),0)+IF('5-اطلاعات کلیه پرسنل'!J642=option!$C$15,IF('5-اطلاعات کلیه پرسنل'!L642="دارد",'5-اطلاعات کلیه پرسنل'!M642/12*'5-اطلاعات کلیه پرسنل'!K642,'5-اطلاعات کلیه پرسنل'!N642/2000*'5-اطلاعات کلیه پرسنل'!K642),0)</f>
        <v>0</v>
      </c>
      <c r="AG642" s="55">
        <f>IF('5-اطلاعات کلیه پرسنل'!H642=option!$C$11,IF('5-اطلاعات کلیه پرسنل'!L642="دارد",'5-اطلاعات کلیه پرسنل'!M642*'5-اطلاعات کلیه پرسنل'!I642/12*40,'5-اطلاعات کلیه پرسنل'!I642*'5-اطلاعات کلیه پرسنل'!N642/52),0)+IF('5-اطلاعات کلیه پرسنل'!J642=option!$C$11,IF('5-اطلاعات کلیه پرسنل'!L642="دارد",'5-اطلاعات کلیه پرسنل'!M642*'5-اطلاعات کلیه پرسنل'!K642/12*40,'5-اطلاعات کلیه پرسنل'!K642*'5-اطلاعات کلیه پرسنل'!N642/52),0)</f>
        <v>0</v>
      </c>
      <c r="AH642" s="33">
        <f>IF('5-اطلاعات کلیه پرسنل'!P642="دکتری",1,IF('5-اطلاعات کلیه پرسنل'!P642="فوق لیسانس",0.8,IF('5-اطلاعات کلیه پرسنل'!P642="لیسانس",0.6,IF('5-اطلاعات کلیه پرسنل'!P642="فوق دیپلم",0.3,IF('5-اطلاعات کلیه پرسنل'!P642="",0,0.1)))))</f>
        <v>0</v>
      </c>
      <c r="AI642" s="81">
        <f>IF('5-اطلاعات کلیه پرسنل'!L642="دارد",'5-اطلاعات کلیه پرسنل'!M642/12,'5-اطلاعات کلیه پرسنل'!N642/2000)</f>
        <v>0</v>
      </c>
      <c r="AJ642" s="80">
        <f t="shared" si="57"/>
        <v>0</v>
      </c>
    </row>
    <row r="643" spans="29:36" x14ac:dyDescent="0.45">
      <c r="AC643" s="34">
        <f>IF('6-اطلاعات کلیه محصولات - خدمات'!C643="دارد",'6-اطلاعات کلیه محصولات - خدمات'!Q643,0)</f>
        <v>0</v>
      </c>
      <c r="AD643" s="34">
        <f>1403-'5-اطلاعات کلیه پرسنل'!E643:E1640</f>
        <v>1403</v>
      </c>
      <c r="AF643" s="55">
        <f>IF('5-اطلاعات کلیه پرسنل'!H643=option!$C$15,IF('5-اطلاعات کلیه پرسنل'!L643="دارد",'5-اطلاعات کلیه پرسنل'!M643/12*'5-اطلاعات کلیه پرسنل'!I643,'5-اطلاعات کلیه پرسنل'!N643/2000*'5-اطلاعات کلیه پرسنل'!I643),0)+IF('5-اطلاعات کلیه پرسنل'!J643=option!$C$15,IF('5-اطلاعات کلیه پرسنل'!L643="دارد",'5-اطلاعات کلیه پرسنل'!M643/12*'5-اطلاعات کلیه پرسنل'!K643,'5-اطلاعات کلیه پرسنل'!N643/2000*'5-اطلاعات کلیه پرسنل'!K643),0)</f>
        <v>0</v>
      </c>
      <c r="AG643" s="55">
        <f>IF('5-اطلاعات کلیه پرسنل'!H643=option!$C$11,IF('5-اطلاعات کلیه پرسنل'!L643="دارد",'5-اطلاعات کلیه پرسنل'!M643*'5-اطلاعات کلیه پرسنل'!I643/12*40,'5-اطلاعات کلیه پرسنل'!I643*'5-اطلاعات کلیه پرسنل'!N643/52),0)+IF('5-اطلاعات کلیه پرسنل'!J643=option!$C$11,IF('5-اطلاعات کلیه پرسنل'!L643="دارد",'5-اطلاعات کلیه پرسنل'!M643*'5-اطلاعات کلیه پرسنل'!K643/12*40,'5-اطلاعات کلیه پرسنل'!K643*'5-اطلاعات کلیه پرسنل'!N643/52),0)</f>
        <v>0</v>
      </c>
      <c r="AH643" s="33">
        <f>IF('5-اطلاعات کلیه پرسنل'!P643="دکتری",1,IF('5-اطلاعات کلیه پرسنل'!P643="فوق لیسانس",0.8,IF('5-اطلاعات کلیه پرسنل'!P643="لیسانس",0.6,IF('5-اطلاعات کلیه پرسنل'!P643="فوق دیپلم",0.3,IF('5-اطلاعات کلیه پرسنل'!P643="",0,0.1)))))</f>
        <v>0</v>
      </c>
      <c r="AI643" s="81">
        <f>IF('5-اطلاعات کلیه پرسنل'!L643="دارد",'5-اطلاعات کلیه پرسنل'!M643/12,'5-اطلاعات کلیه پرسنل'!N643/2000)</f>
        <v>0</v>
      </c>
      <c r="AJ643" s="80">
        <f t="shared" si="57"/>
        <v>0</v>
      </c>
    </row>
    <row r="644" spans="29:36" x14ac:dyDescent="0.45">
      <c r="AC644" s="34">
        <f>IF('6-اطلاعات کلیه محصولات - خدمات'!C644="دارد",'6-اطلاعات کلیه محصولات - خدمات'!Q644,0)</f>
        <v>0</v>
      </c>
      <c r="AD644" s="34">
        <f>1403-'5-اطلاعات کلیه پرسنل'!E644:E1641</f>
        <v>1403</v>
      </c>
      <c r="AF644" s="55">
        <f>IF('5-اطلاعات کلیه پرسنل'!H644=option!$C$15,IF('5-اطلاعات کلیه پرسنل'!L644="دارد",'5-اطلاعات کلیه پرسنل'!M644/12*'5-اطلاعات کلیه پرسنل'!I644,'5-اطلاعات کلیه پرسنل'!N644/2000*'5-اطلاعات کلیه پرسنل'!I644),0)+IF('5-اطلاعات کلیه پرسنل'!J644=option!$C$15,IF('5-اطلاعات کلیه پرسنل'!L644="دارد",'5-اطلاعات کلیه پرسنل'!M644/12*'5-اطلاعات کلیه پرسنل'!K644,'5-اطلاعات کلیه پرسنل'!N644/2000*'5-اطلاعات کلیه پرسنل'!K644),0)</f>
        <v>0</v>
      </c>
      <c r="AG644" s="55">
        <f>IF('5-اطلاعات کلیه پرسنل'!H644=option!$C$11,IF('5-اطلاعات کلیه پرسنل'!L644="دارد",'5-اطلاعات کلیه پرسنل'!M644*'5-اطلاعات کلیه پرسنل'!I644/12*40,'5-اطلاعات کلیه پرسنل'!I644*'5-اطلاعات کلیه پرسنل'!N644/52),0)+IF('5-اطلاعات کلیه پرسنل'!J644=option!$C$11,IF('5-اطلاعات کلیه پرسنل'!L644="دارد",'5-اطلاعات کلیه پرسنل'!M644*'5-اطلاعات کلیه پرسنل'!K644/12*40,'5-اطلاعات کلیه پرسنل'!K644*'5-اطلاعات کلیه پرسنل'!N644/52),0)</f>
        <v>0</v>
      </c>
      <c r="AH644" s="33">
        <f>IF('5-اطلاعات کلیه پرسنل'!P644="دکتری",1,IF('5-اطلاعات کلیه پرسنل'!P644="فوق لیسانس",0.8,IF('5-اطلاعات کلیه پرسنل'!P644="لیسانس",0.6,IF('5-اطلاعات کلیه پرسنل'!P644="فوق دیپلم",0.3,IF('5-اطلاعات کلیه پرسنل'!P644="",0,0.1)))))</f>
        <v>0</v>
      </c>
      <c r="AI644" s="81">
        <f>IF('5-اطلاعات کلیه پرسنل'!L644="دارد",'5-اطلاعات کلیه پرسنل'!M644/12,'5-اطلاعات کلیه پرسنل'!N644/2000)</f>
        <v>0</v>
      </c>
      <c r="AJ644" s="80">
        <f t="shared" si="57"/>
        <v>0</v>
      </c>
    </row>
    <row r="645" spans="29:36" x14ac:dyDescent="0.45">
      <c r="AC645" s="34">
        <f>IF('6-اطلاعات کلیه محصولات - خدمات'!C645="دارد",'6-اطلاعات کلیه محصولات - خدمات'!Q645,0)</f>
        <v>0</v>
      </c>
      <c r="AD645" s="34">
        <f>1403-'5-اطلاعات کلیه پرسنل'!E645:E1642</f>
        <v>1403</v>
      </c>
      <c r="AF645" s="55">
        <f>IF('5-اطلاعات کلیه پرسنل'!H645=option!$C$15,IF('5-اطلاعات کلیه پرسنل'!L645="دارد",'5-اطلاعات کلیه پرسنل'!M645/12*'5-اطلاعات کلیه پرسنل'!I645,'5-اطلاعات کلیه پرسنل'!N645/2000*'5-اطلاعات کلیه پرسنل'!I645),0)+IF('5-اطلاعات کلیه پرسنل'!J645=option!$C$15,IF('5-اطلاعات کلیه پرسنل'!L645="دارد",'5-اطلاعات کلیه پرسنل'!M645/12*'5-اطلاعات کلیه پرسنل'!K645,'5-اطلاعات کلیه پرسنل'!N645/2000*'5-اطلاعات کلیه پرسنل'!K645),0)</f>
        <v>0</v>
      </c>
      <c r="AG645" s="55">
        <f>IF('5-اطلاعات کلیه پرسنل'!H645=option!$C$11,IF('5-اطلاعات کلیه پرسنل'!L645="دارد",'5-اطلاعات کلیه پرسنل'!M645*'5-اطلاعات کلیه پرسنل'!I645/12*40,'5-اطلاعات کلیه پرسنل'!I645*'5-اطلاعات کلیه پرسنل'!N645/52),0)+IF('5-اطلاعات کلیه پرسنل'!J645=option!$C$11,IF('5-اطلاعات کلیه پرسنل'!L645="دارد",'5-اطلاعات کلیه پرسنل'!M645*'5-اطلاعات کلیه پرسنل'!K645/12*40,'5-اطلاعات کلیه پرسنل'!K645*'5-اطلاعات کلیه پرسنل'!N645/52),0)</f>
        <v>0</v>
      </c>
      <c r="AH645" s="33">
        <f>IF('5-اطلاعات کلیه پرسنل'!P645="دکتری",1,IF('5-اطلاعات کلیه پرسنل'!P645="فوق لیسانس",0.8,IF('5-اطلاعات کلیه پرسنل'!P645="لیسانس",0.6,IF('5-اطلاعات کلیه پرسنل'!P645="فوق دیپلم",0.3,IF('5-اطلاعات کلیه پرسنل'!P645="",0,0.1)))))</f>
        <v>0</v>
      </c>
      <c r="AI645" s="81">
        <f>IF('5-اطلاعات کلیه پرسنل'!L645="دارد",'5-اطلاعات کلیه پرسنل'!M645/12,'5-اطلاعات کلیه پرسنل'!N645/2000)</f>
        <v>0</v>
      </c>
      <c r="AJ645" s="80">
        <f t="shared" si="57"/>
        <v>0</v>
      </c>
    </row>
    <row r="646" spans="29:36" x14ac:dyDescent="0.45">
      <c r="AC646" s="34">
        <f>IF('6-اطلاعات کلیه محصولات - خدمات'!C646="دارد",'6-اطلاعات کلیه محصولات - خدمات'!Q646,0)</f>
        <v>0</v>
      </c>
      <c r="AD646" s="34">
        <f>1403-'5-اطلاعات کلیه پرسنل'!E646:E1643</f>
        <v>1403</v>
      </c>
      <c r="AF646" s="55">
        <f>IF('5-اطلاعات کلیه پرسنل'!H646=option!$C$15,IF('5-اطلاعات کلیه پرسنل'!L646="دارد",'5-اطلاعات کلیه پرسنل'!M646/12*'5-اطلاعات کلیه پرسنل'!I646,'5-اطلاعات کلیه پرسنل'!N646/2000*'5-اطلاعات کلیه پرسنل'!I646),0)+IF('5-اطلاعات کلیه پرسنل'!J646=option!$C$15,IF('5-اطلاعات کلیه پرسنل'!L646="دارد",'5-اطلاعات کلیه پرسنل'!M646/12*'5-اطلاعات کلیه پرسنل'!K646,'5-اطلاعات کلیه پرسنل'!N646/2000*'5-اطلاعات کلیه پرسنل'!K646),0)</f>
        <v>0</v>
      </c>
      <c r="AG646" s="55">
        <f>IF('5-اطلاعات کلیه پرسنل'!H646=option!$C$11,IF('5-اطلاعات کلیه پرسنل'!L646="دارد",'5-اطلاعات کلیه پرسنل'!M646*'5-اطلاعات کلیه پرسنل'!I646/12*40,'5-اطلاعات کلیه پرسنل'!I646*'5-اطلاعات کلیه پرسنل'!N646/52),0)+IF('5-اطلاعات کلیه پرسنل'!J646=option!$C$11,IF('5-اطلاعات کلیه پرسنل'!L646="دارد",'5-اطلاعات کلیه پرسنل'!M646*'5-اطلاعات کلیه پرسنل'!K646/12*40,'5-اطلاعات کلیه پرسنل'!K646*'5-اطلاعات کلیه پرسنل'!N646/52),0)</f>
        <v>0</v>
      </c>
      <c r="AH646" s="33">
        <f>IF('5-اطلاعات کلیه پرسنل'!P646="دکتری",1,IF('5-اطلاعات کلیه پرسنل'!P646="فوق لیسانس",0.8,IF('5-اطلاعات کلیه پرسنل'!P646="لیسانس",0.6,IF('5-اطلاعات کلیه پرسنل'!P646="فوق دیپلم",0.3,IF('5-اطلاعات کلیه پرسنل'!P646="",0,0.1)))))</f>
        <v>0</v>
      </c>
      <c r="AI646" s="81">
        <f>IF('5-اطلاعات کلیه پرسنل'!L646="دارد",'5-اطلاعات کلیه پرسنل'!M646/12,'5-اطلاعات کلیه پرسنل'!N646/2000)</f>
        <v>0</v>
      </c>
      <c r="AJ646" s="80">
        <f t="shared" si="57"/>
        <v>0</v>
      </c>
    </row>
    <row r="647" spans="29:36" x14ac:dyDescent="0.45">
      <c r="AC647" s="34">
        <f>IF('6-اطلاعات کلیه محصولات - خدمات'!C647="دارد",'6-اطلاعات کلیه محصولات - خدمات'!Q647,0)</f>
        <v>0</v>
      </c>
      <c r="AD647" s="34">
        <f>1403-'5-اطلاعات کلیه پرسنل'!E647:E1644</f>
        <v>1403</v>
      </c>
      <c r="AF647" s="55">
        <f>IF('5-اطلاعات کلیه پرسنل'!H647=option!$C$15,IF('5-اطلاعات کلیه پرسنل'!L647="دارد",'5-اطلاعات کلیه پرسنل'!M647/12*'5-اطلاعات کلیه پرسنل'!I647,'5-اطلاعات کلیه پرسنل'!N647/2000*'5-اطلاعات کلیه پرسنل'!I647),0)+IF('5-اطلاعات کلیه پرسنل'!J647=option!$C$15,IF('5-اطلاعات کلیه پرسنل'!L647="دارد",'5-اطلاعات کلیه پرسنل'!M647/12*'5-اطلاعات کلیه پرسنل'!K647,'5-اطلاعات کلیه پرسنل'!N647/2000*'5-اطلاعات کلیه پرسنل'!K647),0)</f>
        <v>0</v>
      </c>
      <c r="AG647" s="55">
        <f>IF('5-اطلاعات کلیه پرسنل'!H647=option!$C$11,IF('5-اطلاعات کلیه پرسنل'!L647="دارد",'5-اطلاعات کلیه پرسنل'!M647*'5-اطلاعات کلیه پرسنل'!I647/12*40,'5-اطلاعات کلیه پرسنل'!I647*'5-اطلاعات کلیه پرسنل'!N647/52),0)+IF('5-اطلاعات کلیه پرسنل'!J647=option!$C$11,IF('5-اطلاعات کلیه پرسنل'!L647="دارد",'5-اطلاعات کلیه پرسنل'!M647*'5-اطلاعات کلیه پرسنل'!K647/12*40,'5-اطلاعات کلیه پرسنل'!K647*'5-اطلاعات کلیه پرسنل'!N647/52),0)</f>
        <v>0</v>
      </c>
      <c r="AH647" s="33">
        <f>IF('5-اطلاعات کلیه پرسنل'!P647="دکتری",1,IF('5-اطلاعات کلیه پرسنل'!P647="فوق لیسانس",0.8,IF('5-اطلاعات کلیه پرسنل'!P647="لیسانس",0.6,IF('5-اطلاعات کلیه پرسنل'!P647="فوق دیپلم",0.3,IF('5-اطلاعات کلیه پرسنل'!P647="",0,0.1)))))</f>
        <v>0</v>
      </c>
      <c r="AI647" s="81">
        <f>IF('5-اطلاعات کلیه پرسنل'!L647="دارد",'5-اطلاعات کلیه پرسنل'!M647/12,'5-اطلاعات کلیه پرسنل'!N647/2000)</f>
        <v>0</v>
      </c>
      <c r="AJ647" s="80">
        <f t="shared" si="57"/>
        <v>0</v>
      </c>
    </row>
    <row r="648" spans="29:36" x14ac:dyDescent="0.45">
      <c r="AC648" s="34">
        <f>IF('6-اطلاعات کلیه محصولات - خدمات'!C648="دارد",'6-اطلاعات کلیه محصولات - خدمات'!Q648,0)</f>
        <v>0</v>
      </c>
      <c r="AD648" s="34">
        <f>1403-'5-اطلاعات کلیه پرسنل'!E648:E1645</f>
        <v>1403</v>
      </c>
      <c r="AF648" s="55">
        <f>IF('5-اطلاعات کلیه پرسنل'!H648=option!$C$15,IF('5-اطلاعات کلیه پرسنل'!L648="دارد",'5-اطلاعات کلیه پرسنل'!M648/12*'5-اطلاعات کلیه پرسنل'!I648,'5-اطلاعات کلیه پرسنل'!N648/2000*'5-اطلاعات کلیه پرسنل'!I648),0)+IF('5-اطلاعات کلیه پرسنل'!J648=option!$C$15,IF('5-اطلاعات کلیه پرسنل'!L648="دارد",'5-اطلاعات کلیه پرسنل'!M648/12*'5-اطلاعات کلیه پرسنل'!K648,'5-اطلاعات کلیه پرسنل'!N648/2000*'5-اطلاعات کلیه پرسنل'!K648),0)</f>
        <v>0</v>
      </c>
      <c r="AG648" s="55">
        <f>IF('5-اطلاعات کلیه پرسنل'!H648=option!$C$11,IF('5-اطلاعات کلیه پرسنل'!L648="دارد",'5-اطلاعات کلیه پرسنل'!M648*'5-اطلاعات کلیه پرسنل'!I648/12*40,'5-اطلاعات کلیه پرسنل'!I648*'5-اطلاعات کلیه پرسنل'!N648/52),0)+IF('5-اطلاعات کلیه پرسنل'!J648=option!$C$11,IF('5-اطلاعات کلیه پرسنل'!L648="دارد",'5-اطلاعات کلیه پرسنل'!M648*'5-اطلاعات کلیه پرسنل'!K648/12*40,'5-اطلاعات کلیه پرسنل'!K648*'5-اطلاعات کلیه پرسنل'!N648/52),0)</f>
        <v>0</v>
      </c>
      <c r="AH648" s="33">
        <f>IF('5-اطلاعات کلیه پرسنل'!P648="دکتری",1,IF('5-اطلاعات کلیه پرسنل'!P648="فوق لیسانس",0.8,IF('5-اطلاعات کلیه پرسنل'!P648="لیسانس",0.6,IF('5-اطلاعات کلیه پرسنل'!P648="فوق دیپلم",0.3,IF('5-اطلاعات کلیه پرسنل'!P648="",0,0.1)))))</f>
        <v>0</v>
      </c>
      <c r="AI648" s="81">
        <f>IF('5-اطلاعات کلیه پرسنل'!L648="دارد",'5-اطلاعات کلیه پرسنل'!M648/12,'5-اطلاعات کلیه پرسنل'!N648/2000)</f>
        <v>0</v>
      </c>
      <c r="AJ648" s="80">
        <f t="shared" si="57"/>
        <v>0</v>
      </c>
    </row>
    <row r="649" spans="29:36" x14ac:dyDescent="0.45">
      <c r="AC649" s="34">
        <f>IF('6-اطلاعات کلیه محصولات - خدمات'!C649="دارد",'6-اطلاعات کلیه محصولات - خدمات'!Q649,0)</f>
        <v>0</v>
      </c>
      <c r="AD649" s="34">
        <f>1403-'5-اطلاعات کلیه پرسنل'!E649:E1646</f>
        <v>1403</v>
      </c>
      <c r="AF649" s="55">
        <f>IF('5-اطلاعات کلیه پرسنل'!H649=option!$C$15,IF('5-اطلاعات کلیه پرسنل'!L649="دارد",'5-اطلاعات کلیه پرسنل'!M649/12*'5-اطلاعات کلیه پرسنل'!I649,'5-اطلاعات کلیه پرسنل'!N649/2000*'5-اطلاعات کلیه پرسنل'!I649),0)+IF('5-اطلاعات کلیه پرسنل'!J649=option!$C$15,IF('5-اطلاعات کلیه پرسنل'!L649="دارد",'5-اطلاعات کلیه پرسنل'!M649/12*'5-اطلاعات کلیه پرسنل'!K649,'5-اطلاعات کلیه پرسنل'!N649/2000*'5-اطلاعات کلیه پرسنل'!K649),0)</f>
        <v>0</v>
      </c>
      <c r="AG649" s="55">
        <f>IF('5-اطلاعات کلیه پرسنل'!H649=option!$C$11,IF('5-اطلاعات کلیه پرسنل'!L649="دارد",'5-اطلاعات کلیه پرسنل'!M649*'5-اطلاعات کلیه پرسنل'!I649/12*40,'5-اطلاعات کلیه پرسنل'!I649*'5-اطلاعات کلیه پرسنل'!N649/52),0)+IF('5-اطلاعات کلیه پرسنل'!J649=option!$C$11,IF('5-اطلاعات کلیه پرسنل'!L649="دارد",'5-اطلاعات کلیه پرسنل'!M649*'5-اطلاعات کلیه پرسنل'!K649/12*40,'5-اطلاعات کلیه پرسنل'!K649*'5-اطلاعات کلیه پرسنل'!N649/52),0)</f>
        <v>0</v>
      </c>
      <c r="AH649" s="33">
        <f>IF('5-اطلاعات کلیه پرسنل'!P649="دکتری",1,IF('5-اطلاعات کلیه پرسنل'!P649="فوق لیسانس",0.8,IF('5-اطلاعات کلیه پرسنل'!P649="لیسانس",0.6,IF('5-اطلاعات کلیه پرسنل'!P649="فوق دیپلم",0.3,IF('5-اطلاعات کلیه پرسنل'!P649="",0,0.1)))))</f>
        <v>0</v>
      </c>
      <c r="AI649" s="81">
        <f>IF('5-اطلاعات کلیه پرسنل'!L649="دارد",'5-اطلاعات کلیه پرسنل'!M649/12,'5-اطلاعات کلیه پرسنل'!N649/2000)</f>
        <v>0</v>
      </c>
      <c r="AJ649" s="80">
        <f t="shared" si="57"/>
        <v>0</v>
      </c>
    </row>
    <row r="650" spans="29:36" x14ac:dyDescent="0.45">
      <c r="AC650" s="34">
        <f>IF('6-اطلاعات کلیه محصولات - خدمات'!C650="دارد",'6-اطلاعات کلیه محصولات - خدمات'!Q650,0)</f>
        <v>0</v>
      </c>
      <c r="AD650" s="34">
        <f>1403-'5-اطلاعات کلیه پرسنل'!E650:E1647</f>
        <v>1403</v>
      </c>
      <c r="AF650" s="55">
        <f>IF('5-اطلاعات کلیه پرسنل'!H650=option!$C$15,IF('5-اطلاعات کلیه پرسنل'!L650="دارد",'5-اطلاعات کلیه پرسنل'!M650/12*'5-اطلاعات کلیه پرسنل'!I650,'5-اطلاعات کلیه پرسنل'!N650/2000*'5-اطلاعات کلیه پرسنل'!I650),0)+IF('5-اطلاعات کلیه پرسنل'!J650=option!$C$15,IF('5-اطلاعات کلیه پرسنل'!L650="دارد",'5-اطلاعات کلیه پرسنل'!M650/12*'5-اطلاعات کلیه پرسنل'!K650,'5-اطلاعات کلیه پرسنل'!N650/2000*'5-اطلاعات کلیه پرسنل'!K650),0)</f>
        <v>0</v>
      </c>
      <c r="AG650" s="55">
        <f>IF('5-اطلاعات کلیه پرسنل'!H650=option!$C$11,IF('5-اطلاعات کلیه پرسنل'!L650="دارد",'5-اطلاعات کلیه پرسنل'!M650*'5-اطلاعات کلیه پرسنل'!I650/12*40,'5-اطلاعات کلیه پرسنل'!I650*'5-اطلاعات کلیه پرسنل'!N650/52),0)+IF('5-اطلاعات کلیه پرسنل'!J650=option!$C$11,IF('5-اطلاعات کلیه پرسنل'!L650="دارد",'5-اطلاعات کلیه پرسنل'!M650*'5-اطلاعات کلیه پرسنل'!K650/12*40,'5-اطلاعات کلیه پرسنل'!K650*'5-اطلاعات کلیه پرسنل'!N650/52),0)</f>
        <v>0</v>
      </c>
      <c r="AH650" s="33">
        <f>IF('5-اطلاعات کلیه پرسنل'!P650="دکتری",1,IF('5-اطلاعات کلیه پرسنل'!P650="فوق لیسانس",0.8,IF('5-اطلاعات کلیه پرسنل'!P650="لیسانس",0.6,IF('5-اطلاعات کلیه پرسنل'!P650="فوق دیپلم",0.3,IF('5-اطلاعات کلیه پرسنل'!P650="",0,0.1)))))</f>
        <v>0</v>
      </c>
      <c r="AI650" s="81">
        <f>IF('5-اطلاعات کلیه پرسنل'!L650="دارد",'5-اطلاعات کلیه پرسنل'!M650/12,'5-اطلاعات کلیه پرسنل'!N650/2000)</f>
        <v>0</v>
      </c>
      <c r="AJ650" s="80">
        <f t="shared" si="57"/>
        <v>0</v>
      </c>
    </row>
    <row r="651" spans="29:36" x14ac:dyDescent="0.45">
      <c r="AC651" s="34">
        <f>IF('6-اطلاعات کلیه محصولات - خدمات'!C651="دارد",'6-اطلاعات کلیه محصولات - خدمات'!Q651,0)</f>
        <v>0</v>
      </c>
      <c r="AD651" s="34">
        <f>1403-'5-اطلاعات کلیه پرسنل'!E651:E1648</f>
        <v>1403</v>
      </c>
      <c r="AF651" s="55">
        <f>IF('5-اطلاعات کلیه پرسنل'!H651=option!$C$15,IF('5-اطلاعات کلیه پرسنل'!L651="دارد",'5-اطلاعات کلیه پرسنل'!M651/12*'5-اطلاعات کلیه پرسنل'!I651,'5-اطلاعات کلیه پرسنل'!N651/2000*'5-اطلاعات کلیه پرسنل'!I651),0)+IF('5-اطلاعات کلیه پرسنل'!J651=option!$C$15,IF('5-اطلاعات کلیه پرسنل'!L651="دارد",'5-اطلاعات کلیه پرسنل'!M651/12*'5-اطلاعات کلیه پرسنل'!K651,'5-اطلاعات کلیه پرسنل'!N651/2000*'5-اطلاعات کلیه پرسنل'!K651),0)</f>
        <v>0</v>
      </c>
      <c r="AG651" s="55">
        <f>IF('5-اطلاعات کلیه پرسنل'!H651=option!$C$11,IF('5-اطلاعات کلیه پرسنل'!L651="دارد",'5-اطلاعات کلیه پرسنل'!M651*'5-اطلاعات کلیه پرسنل'!I651/12*40,'5-اطلاعات کلیه پرسنل'!I651*'5-اطلاعات کلیه پرسنل'!N651/52),0)+IF('5-اطلاعات کلیه پرسنل'!J651=option!$C$11,IF('5-اطلاعات کلیه پرسنل'!L651="دارد",'5-اطلاعات کلیه پرسنل'!M651*'5-اطلاعات کلیه پرسنل'!K651/12*40,'5-اطلاعات کلیه پرسنل'!K651*'5-اطلاعات کلیه پرسنل'!N651/52),0)</f>
        <v>0</v>
      </c>
      <c r="AH651" s="33">
        <f>IF('5-اطلاعات کلیه پرسنل'!P651="دکتری",1,IF('5-اطلاعات کلیه پرسنل'!P651="فوق لیسانس",0.8,IF('5-اطلاعات کلیه پرسنل'!P651="لیسانس",0.6,IF('5-اطلاعات کلیه پرسنل'!P651="فوق دیپلم",0.3,IF('5-اطلاعات کلیه پرسنل'!P651="",0,0.1)))))</f>
        <v>0</v>
      </c>
      <c r="AI651" s="81">
        <f>IF('5-اطلاعات کلیه پرسنل'!L651="دارد",'5-اطلاعات کلیه پرسنل'!M651/12,'5-اطلاعات کلیه پرسنل'!N651/2000)</f>
        <v>0</v>
      </c>
      <c r="AJ651" s="80">
        <f t="shared" ref="AJ651:AJ714" si="58">AI651*AH651</f>
        <v>0</v>
      </c>
    </row>
    <row r="652" spans="29:36" x14ac:dyDescent="0.45">
      <c r="AC652" s="34">
        <f>IF('6-اطلاعات کلیه محصولات - خدمات'!C652="دارد",'6-اطلاعات کلیه محصولات - خدمات'!Q652,0)</f>
        <v>0</v>
      </c>
      <c r="AD652" s="34">
        <f>1403-'5-اطلاعات کلیه پرسنل'!E652:E1649</f>
        <v>1403</v>
      </c>
      <c r="AF652" s="55">
        <f>IF('5-اطلاعات کلیه پرسنل'!H652=option!$C$15,IF('5-اطلاعات کلیه پرسنل'!L652="دارد",'5-اطلاعات کلیه پرسنل'!M652/12*'5-اطلاعات کلیه پرسنل'!I652,'5-اطلاعات کلیه پرسنل'!N652/2000*'5-اطلاعات کلیه پرسنل'!I652),0)+IF('5-اطلاعات کلیه پرسنل'!J652=option!$C$15,IF('5-اطلاعات کلیه پرسنل'!L652="دارد",'5-اطلاعات کلیه پرسنل'!M652/12*'5-اطلاعات کلیه پرسنل'!K652,'5-اطلاعات کلیه پرسنل'!N652/2000*'5-اطلاعات کلیه پرسنل'!K652),0)</f>
        <v>0</v>
      </c>
      <c r="AG652" s="55">
        <f>IF('5-اطلاعات کلیه پرسنل'!H652=option!$C$11,IF('5-اطلاعات کلیه پرسنل'!L652="دارد",'5-اطلاعات کلیه پرسنل'!M652*'5-اطلاعات کلیه پرسنل'!I652/12*40,'5-اطلاعات کلیه پرسنل'!I652*'5-اطلاعات کلیه پرسنل'!N652/52),0)+IF('5-اطلاعات کلیه پرسنل'!J652=option!$C$11,IF('5-اطلاعات کلیه پرسنل'!L652="دارد",'5-اطلاعات کلیه پرسنل'!M652*'5-اطلاعات کلیه پرسنل'!K652/12*40,'5-اطلاعات کلیه پرسنل'!K652*'5-اطلاعات کلیه پرسنل'!N652/52),0)</f>
        <v>0</v>
      </c>
      <c r="AH652" s="33">
        <f>IF('5-اطلاعات کلیه پرسنل'!P652="دکتری",1,IF('5-اطلاعات کلیه پرسنل'!P652="فوق لیسانس",0.8,IF('5-اطلاعات کلیه پرسنل'!P652="لیسانس",0.6,IF('5-اطلاعات کلیه پرسنل'!P652="فوق دیپلم",0.3,IF('5-اطلاعات کلیه پرسنل'!P652="",0,0.1)))))</f>
        <v>0</v>
      </c>
      <c r="AI652" s="81">
        <f>IF('5-اطلاعات کلیه پرسنل'!L652="دارد",'5-اطلاعات کلیه پرسنل'!M652/12,'5-اطلاعات کلیه پرسنل'!N652/2000)</f>
        <v>0</v>
      </c>
      <c r="AJ652" s="80">
        <f t="shared" si="58"/>
        <v>0</v>
      </c>
    </row>
    <row r="653" spans="29:36" x14ac:dyDescent="0.45">
      <c r="AC653" s="34">
        <f>IF('6-اطلاعات کلیه محصولات - خدمات'!C653="دارد",'6-اطلاعات کلیه محصولات - خدمات'!Q653,0)</f>
        <v>0</v>
      </c>
      <c r="AD653" s="34">
        <f>1403-'5-اطلاعات کلیه پرسنل'!E653:E1650</f>
        <v>1403</v>
      </c>
      <c r="AF653" s="55">
        <f>IF('5-اطلاعات کلیه پرسنل'!H653=option!$C$15,IF('5-اطلاعات کلیه پرسنل'!L653="دارد",'5-اطلاعات کلیه پرسنل'!M653/12*'5-اطلاعات کلیه پرسنل'!I653,'5-اطلاعات کلیه پرسنل'!N653/2000*'5-اطلاعات کلیه پرسنل'!I653),0)+IF('5-اطلاعات کلیه پرسنل'!J653=option!$C$15,IF('5-اطلاعات کلیه پرسنل'!L653="دارد",'5-اطلاعات کلیه پرسنل'!M653/12*'5-اطلاعات کلیه پرسنل'!K653,'5-اطلاعات کلیه پرسنل'!N653/2000*'5-اطلاعات کلیه پرسنل'!K653),0)</f>
        <v>0</v>
      </c>
      <c r="AG653" s="55">
        <f>IF('5-اطلاعات کلیه پرسنل'!H653=option!$C$11,IF('5-اطلاعات کلیه پرسنل'!L653="دارد",'5-اطلاعات کلیه پرسنل'!M653*'5-اطلاعات کلیه پرسنل'!I653/12*40,'5-اطلاعات کلیه پرسنل'!I653*'5-اطلاعات کلیه پرسنل'!N653/52),0)+IF('5-اطلاعات کلیه پرسنل'!J653=option!$C$11,IF('5-اطلاعات کلیه پرسنل'!L653="دارد",'5-اطلاعات کلیه پرسنل'!M653*'5-اطلاعات کلیه پرسنل'!K653/12*40,'5-اطلاعات کلیه پرسنل'!K653*'5-اطلاعات کلیه پرسنل'!N653/52),0)</f>
        <v>0</v>
      </c>
      <c r="AH653" s="33">
        <f>IF('5-اطلاعات کلیه پرسنل'!P653="دکتری",1,IF('5-اطلاعات کلیه پرسنل'!P653="فوق لیسانس",0.8,IF('5-اطلاعات کلیه پرسنل'!P653="لیسانس",0.6,IF('5-اطلاعات کلیه پرسنل'!P653="فوق دیپلم",0.3,IF('5-اطلاعات کلیه پرسنل'!P653="",0,0.1)))))</f>
        <v>0</v>
      </c>
      <c r="AI653" s="81">
        <f>IF('5-اطلاعات کلیه پرسنل'!L653="دارد",'5-اطلاعات کلیه پرسنل'!M653/12,'5-اطلاعات کلیه پرسنل'!N653/2000)</f>
        <v>0</v>
      </c>
      <c r="AJ653" s="80">
        <f t="shared" si="58"/>
        <v>0</v>
      </c>
    </row>
    <row r="654" spans="29:36" x14ac:dyDescent="0.45">
      <c r="AC654" s="34">
        <f>IF('6-اطلاعات کلیه محصولات - خدمات'!C654="دارد",'6-اطلاعات کلیه محصولات - خدمات'!Q654,0)</f>
        <v>0</v>
      </c>
      <c r="AD654" s="34">
        <f>1403-'5-اطلاعات کلیه پرسنل'!E654:E1651</f>
        <v>1403</v>
      </c>
      <c r="AF654" s="55">
        <f>IF('5-اطلاعات کلیه پرسنل'!H654=option!$C$15,IF('5-اطلاعات کلیه پرسنل'!L654="دارد",'5-اطلاعات کلیه پرسنل'!M654/12*'5-اطلاعات کلیه پرسنل'!I654,'5-اطلاعات کلیه پرسنل'!N654/2000*'5-اطلاعات کلیه پرسنل'!I654),0)+IF('5-اطلاعات کلیه پرسنل'!J654=option!$C$15,IF('5-اطلاعات کلیه پرسنل'!L654="دارد",'5-اطلاعات کلیه پرسنل'!M654/12*'5-اطلاعات کلیه پرسنل'!K654,'5-اطلاعات کلیه پرسنل'!N654/2000*'5-اطلاعات کلیه پرسنل'!K654),0)</f>
        <v>0</v>
      </c>
      <c r="AG654" s="55">
        <f>IF('5-اطلاعات کلیه پرسنل'!H654=option!$C$11,IF('5-اطلاعات کلیه پرسنل'!L654="دارد",'5-اطلاعات کلیه پرسنل'!M654*'5-اطلاعات کلیه پرسنل'!I654/12*40,'5-اطلاعات کلیه پرسنل'!I654*'5-اطلاعات کلیه پرسنل'!N654/52),0)+IF('5-اطلاعات کلیه پرسنل'!J654=option!$C$11,IF('5-اطلاعات کلیه پرسنل'!L654="دارد",'5-اطلاعات کلیه پرسنل'!M654*'5-اطلاعات کلیه پرسنل'!K654/12*40,'5-اطلاعات کلیه پرسنل'!K654*'5-اطلاعات کلیه پرسنل'!N654/52),0)</f>
        <v>0</v>
      </c>
      <c r="AH654" s="33">
        <f>IF('5-اطلاعات کلیه پرسنل'!P654="دکتری",1,IF('5-اطلاعات کلیه پرسنل'!P654="فوق لیسانس",0.8,IF('5-اطلاعات کلیه پرسنل'!P654="لیسانس",0.6,IF('5-اطلاعات کلیه پرسنل'!P654="فوق دیپلم",0.3,IF('5-اطلاعات کلیه پرسنل'!P654="",0,0.1)))))</f>
        <v>0</v>
      </c>
      <c r="AI654" s="81">
        <f>IF('5-اطلاعات کلیه پرسنل'!L654="دارد",'5-اطلاعات کلیه پرسنل'!M654/12,'5-اطلاعات کلیه پرسنل'!N654/2000)</f>
        <v>0</v>
      </c>
      <c r="AJ654" s="80">
        <f t="shared" si="58"/>
        <v>0</v>
      </c>
    </row>
    <row r="655" spans="29:36" x14ac:dyDescent="0.45">
      <c r="AC655" s="34">
        <f>IF('6-اطلاعات کلیه محصولات - خدمات'!C655="دارد",'6-اطلاعات کلیه محصولات - خدمات'!Q655,0)</f>
        <v>0</v>
      </c>
      <c r="AD655" s="34">
        <f>1403-'5-اطلاعات کلیه پرسنل'!E655:E1652</f>
        <v>1403</v>
      </c>
      <c r="AF655" s="55">
        <f>IF('5-اطلاعات کلیه پرسنل'!H655=option!$C$15,IF('5-اطلاعات کلیه پرسنل'!L655="دارد",'5-اطلاعات کلیه پرسنل'!M655/12*'5-اطلاعات کلیه پرسنل'!I655,'5-اطلاعات کلیه پرسنل'!N655/2000*'5-اطلاعات کلیه پرسنل'!I655),0)+IF('5-اطلاعات کلیه پرسنل'!J655=option!$C$15,IF('5-اطلاعات کلیه پرسنل'!L655="دارد",'5-اطلاعات کلیه پرسنل'!M655/12*'5-اطلاعات کلیه پرسنل'!K655,'5-اطلاعات کلیه پرسنل'!N655/2000*'5-اطلاعات کلیه پرسنل'!K655),0)</f>
        <v>0</v>
      </c>
      <c r="AG655" s="55">
        <f>IF('5-اطلاعات کلیه پرسنل'!H655=option!$C$11,IF('5-اطلاعات کلیه پرسنل'!L655="دارد",'5-اطلاعات کلیه پرسنل'!M655*'5-اطلاعات کلیه پرسنل'!I655/12*40,'5-اطلاعات کلیه پرسنل'!I655*'5-اطلاعات کلیه پرسنل'!N655/52),0)+IF('5-اطلاعات کلیه پرسنل'!J655=option!$C$11,IF('5-اطلاعات کلیه پرسنل'!L655="دارد",'5-اطلاعات کلیه پرسنل'!M655*'5-اطلاعات کلیه پرسنل'!K655/12*40,'5-اطلاعات کلیه پرسنل'!K655*'5-اطلاعات کلیه پرسنل'!N655/52),0)</f>
        <v>0</v>
      </c>
      <c r="AH655" s="33">
        <f>IF('5-اطلاعات کلیه پرسنل'!P655="دکتری",1,IF('5-اطلاعات کلیه پرسنل'!P655="فوق لیسانس",0.8,IF('5-اطلاعات کلیه پرسنل'!P655="لیسانس",0.6,IF('5-اطلاعات کلیه پرسنل'!P655="فوق دیپلم",0.3,IF('5-اطلاعات کلیه پرسنل'!P655="",0,0.1)))))</f>
        <v>0</v>
      </c>
      <c r="AI655" s="81">
        <f>IF('5-اطلاعات کلیه پرسنل'!L655="دارد",'5-اطلاعات کلیه پرسنل'!M655/12,'5-اطلاعات کلیه پرسنل'!N655/2000)</f>
        <v>0</v>
      </c>
      <c r="AJ655" s="80">
        <f t="shared" si="58"/>
        <v>0</v>
      </c>
    </row>
    <row r="656" spans="29:36" x14ac:dyDescent="0.45">
      <c r="AC656" s="34">
        <f>IF('6-اطلاعات کلیه محصولات - خدمات'!C656="دارد",'6-اطلاعات کلیه محصولات - خدمات'!Q656,0)</f>
        <v>0</v>
      </c>
      <c r="AD656" s="34">
        <f>1403-'5-اطلاعات کلیه پرسنل'!E656:E1653</f>
        <v>1403</v>
      </c>
      <c r="AF656" s="55">
        <f>IF('5-اطلاعات کلیه پرسنل'!H656=option!$C$15,IF('5-اطلاعات کلیه پرسنل'!L656="دارد",'5-اطلاعات کلیه پرسنل'!M656/12*'5-اطلاعات کلیه پرسنل'!I656,'5-اطلاعات کلیه پرسنل'!N656/2000*'5-اطلاعات کلیه پرسنل'!I656),0)+IF('5-اطلاعات کلیه پرسنل'!J656=option!$C$15,IF('5-اطلاعات کلیه پرسنل'!L656="دارد",'5-اطلاعات کلیه پرسنل'!M656/12*'5-اطلاعات کلیه پرسنل'!K656,'5-اطلاعات کلیه پرسنل'!N656/2000*'5-اطلاعات کلیه پرسنل'!K656),0)</f>
        <v>0</v>
      </c>
      <c r="AG656" s="55">
        <f>IF('5-اطلاعات کلیه پرسنل'!H656=option!$C$11,IF('5-اطلاعات کلیه پرسنل'!L656="دارد",'5-اطلاعات کلیه پرسنل'!M656*'5-اطلاعات کلیه پرسنل'!I656/12*40,'5-اطلاعات کلیه پرسنل'!I656*'5-اطلاعات کلیه پرسنل'!N656/52),0)+IF('5-اطلاعات کلیه پرسنل'!J656=option!$C$11,IF('5-اطلاعات کلیه پرسنل'!L656="دارد",'5-اطلاعات کلیه پرسنل'!M656*'5-اطلاعات کلیه پرسنل'!K656/12*40,'5-اطلاعات کلیه پرسنل'!K656*'5-اطلاعات کلیه پرسنل'!N656/52),0)</f>
        <v>0</v>
      </c>
      <c r="AH656" s="33">
        <f>IF('5-اطلاعات کلیه پرسنل'!P656="دکتری",1,IF('5-اطلاعات کلیه پرسنل'!P656="فوق لیسانس",0.8,IF('5-اطلاعات کلیه پرسنل'!P656="لیسانس",0.6,IF('5-اطلاعات کلیه پرسنل'!P656="فوق دیپلم",0.3,IF('5-اطلاعات کلیه پرسنل'!P656="",0,0.1)))))</f>
        <v>0</v>
      </c>
      <c r="AI656" s="81">
        <f>IF('5-اطلاعات کلیه پرسنل'!L656="دارد",'5-اطلاعات کلیه پرسنل'!M656/12,'5-اطلاعات کلیه پرسنل'!N656/2000)</f>
        <v>0</v>
      </c>
      <c r="AJ656" s="80">
        <f t="shared" si="58"/>
        <v>0</v>
      </c>
    </row>
    <row r="657" spans="29:36" x14ac:dyDescent="0.45">
      <c r="AC657" s="34">
        <f>IF('6-اطلاعات کلیه محصولات - خدمات'!C657="دارد",'6-اطلاعات کلیه محصولات - خدمات'!Q657,0)</f>
        <v>0</v>
      </c>
      <c r="AD657" s="34">
        <f>1403-'5-اطلاعات کلیه پرسنل'!E657:E1654</f>
        <v>1403</v>
      </c>
      <c r="AF657" s="55">
        <f>IF('5-اطلاعات کلیه پرسنل'!H657=option!$C$15,IF('5-اطلاعات کلیه پرسنل'!L657="دارد",'5-اطلاعات کلیه پرسنل'!M657/12*'5-اطلاعات کلیه پرسنل'!I657,'5-اطلاعات کلیه پرسنل'!N657/2000*'5-اطلاعات کلیه پرسنل'!I657),0)+IF('5-اطلاعات کلیه پرسنل'!J657=option!$C$15,IF('5-اطلاعات کلیه پرسنل'!L657="دارد",'5-اطلاعات کلیه پرسنل'!M657/12*'5-اطلاعات کلیه پرسنل'!K657,'5-اطلاعات کلیه پرسنل'!N657/2000*'5-اطلاعات کلیه پرسنل'!K657),0)</f>
        <v>0</v>
      </c>
      <c r="AG657" s="55">
        <f>IF('5-اطلاعات کلیه پرسنل'!H657=option!$C$11,IF('5-اطلاعات کلیه پرسنل'!L657="دارد",'5-اطلاعات کلیه پرسنل'!M657*'5-اطلاعات کلیه پرسنل'!I657/12*40,'5-اطلاعات کلیه پرسنل'!I657*'5-اطلاعات کلیه پرسنل'!N657/52),0)+IF('5-اطلاعات کلیه پرسنل'!J657=option!$C$11,IF('5-اطلاعات کلیه پرسنل'!L657="دارد",'5-اطلاعات کلیه پرسنل'!M657*'5-اطلاعات کلیه پرسنل'!K657/12*40,'5-اطلاعات کلیه پرسنل'!K657*'5-اطلاعات کلیه پرسنل'!N657/52),0)</f>
        <v>0</v>
      </c>
      <c r="AH657" s="33">
        <f>IF('5-اطلاعات کلیه پرسنل'!P657="دکتری",1,IF('5-اطلاعات کلیه پرسنل'!P657="فوق لیسانس",0.8,IF('5-اطلاعات کلیه پرسنل'!P657="لیسانس",0.6,IF('5-اطلاعات کلیه پرسنل'!P657="فوق دیپلم",0.3,IF('5-اطلاعات کلیه پرسنل'!P657="",0,0.1)))))</f>
        <v>0</v>
      </c>
      <c r="AI657" s="81">
        <f>IF('5-اطلاعات کلیه پرسنل'!L657="دارد",'5-اطلاعات کلیه پرسنل'!M657/12,'5-اطلاعات کلیه پرسنل'!N657/2000)</f>
        <v>0</v>
      </c>
      <c r="AJ657" s="80">
        <f t="shared" si="58"/>
        <v>0</v>
      </c>
    </row>
    <row r="658" spans="29:36" x14ac:dyDescent="0.45">
      <c r="AC658" s="34">
        <f>IF('6-اطلاعات کلیه محصولات - خدمات'!C658="دارد",'6-اطلاعات کلیه محصولات - خدمات'!Q658,0)</f>
        <v>0</v>
      </c>
      <c r="AD658" s="34">
        <f>1403-'5-اطلاعات کلیه پرسنل'!E658:E1655</f>
        <v>1403</v>
      </c>
      <c r="AF658" s="55">
        <f>IF('5-اطلاعات کلیه پرسنل'!H658=option!$C$15,IF('5-اطلاعات کلیه پرسنل'!L658="دارد",'5-اطلاعات کلیه پرسنل'!M658/12*'5-اطلاعات کلیه پرسنل'!I658,'5-اطلاعات کلیه پرسنل'!N658/2000*'5-اطلاعات کلیه پرسنل'!I658),0)+IF('5-اطلاعات کلیه پرسنل'!J658=option!$C$15,IF('5-اطلاعات کلیه پرسنل'!L658="دارد",'5-اطلاعات کلیه پرسنل'!M658/12*'5-اطلاعات کلیه پرسنل'!K658,'5-اطلاعات کلیه پرسنل'!N658/2000*'5-اطلاعات کلیه پرسنل'!K658),0)</f>
        <v>0</v>
      </c>
      <c r="AG658" s="55">
        <f>IF('5-اطلاعات کلیه پرسنل'!H658=option!$C$11,IF('5-اطلاعات کلیه پرسنل'!L658="دارد",'5-اطلاعات کلیه پرسنل'!M658*'5-اطلاعات کلیه پرسنل'!I658/12*40,'5-اطلاعات کلیه پرسنل'!I658*'5-اطلاعات کلیه پرسنل'!N658/52),0)+IF('5-اطلاعات کلیه پرسنل'!J658=option!$C$11,IF('5-اطلاعات کلیه پرسنل'!L658="دارد",'5-اطلاعات کلیه پرسنل'!M658*'5-اطلاعات کلیه پرسنل'!K658/12*40,'5-اطلاعات کلیه پرسنل'!K658*'5-اطلاعات کلیه پرسنل'!N658/52),0)</f>
        <v>0</v>
      </c>
      <c r="AH658" s="33">
        <f>IF('5-اطلاعات کلیه پرسنل'!P658="دکتری",1,IF('5-اطلاعات کلیه پرسنل'!P658="فوق لیسانس",0.8,IF('5-اطلاعات کلیه پرسنل'!P658="لیسانس",0.6,IF('5-اطلاعات کلیه پرسنل'!P658="فوق دیپلم",0.3,IF('5-اطلاعات کلیه پرسنل'!P658="",0,0.1)))))</f>
        <v>0</v>
      </c>
      <c r="AI658" s="81">
        <f>IF('5-اطلاعات کلیه پرسنل'!L658="دارد",'5-اطلاعات کلیه پرسنل'!M658/12,'5-اطلاعات کلیه پرسنل'!N658/2000)</f>
        <v>0</v>
      </c>
      <c r="AJ658" s="80">
        <f t="shared" si="58"/>
        <v>0</v>
      </c>
    </row>
    <row r="659" spans="29:36" x14ac:dyDescent="0.45">
      <c r="AC659" s="34">
        <f>IF('6-اطلاعات کلیه محصولات - خدمات'!C659="دارد",'6-اطلاعات کلیه محصولات - خدمات'!Q659,0)</f>
        <v>0</v>
      </c>
      <c r="AD659" s="34">
        <f>1403-'5-اطلاعات کلیه پرسنل'!E659:E1656</f>
        <v>1403</v>
      </c>
      <c r="AF659" s="55">
        <f>IF('5-اطلاعات کلیه پرسنل'!H659=option!$C$15,IF('5-اطلاعات کلیه پرسنل'!L659="دارد",'5-اطلاعات کلیه پرسنل'!M659/12*'5-اطلاعات کلیه پرسنل'!I659,'5-اطلاعات کلیه پرسنل'!N659/2000*'5-اطلاعات کلیه پرسنل'!I659),0)+IF('5-اطلاعات کلیه پرسنل'!J659=option!$C$15,IF('5-اطلاعات کلیه پرسنل'!L659="دارد",'5-اطلاعات کلیه پرسنل'!M659/12*'5-اطلاعات کلیه پرسنل'!K659,'5-اطلاعات کلیه پرسنل'!N659/2000*'5-اطلاعات کلیه پرسنل'!K659),0)</f>
        <v>0</v>
      </c>
      <c r="AG659" s="55">
        <f>IF('5-اطلاعات کلیه پرسنل'!H659=option!$C$11,IF('5-اطلاعات کلیه پرسنل'!L659="دارد",'5-اطلاعات کلیه پرسنل'!M659*'5-اطلاعات کلیه پرسنل'!I659/12*40,'5-اطلاعات کلیه پرسنل'!I659*'5-اطلاعات کلیه پرسنل'!N659/52),0)+IF('5-اطلاعات کلیه پرسنل'!J659=option!$C$11,IF('5-اطلاعات کلیه پرسنل'!L659="دارد",'5-اطلاعات کلیه پرسنل'!M659*'5-اطلاعات کلیه پرسنل'!K659/12*40,'5-اطلاعات کلیه پرسنل'!K659*'5-اطلاعات کلیه پرسنل'!N659/52),0)</f>
        <v>0</v>
      </c>
      <c r="AH659" s="33">
        <f>IF('5-اطلاعات کلیه پرسنل'!P659="دکتری",1,IF('5-اطلاعات کلیه پرسنل'!P659="فوق لیسانس",0.8,IF('5-اطلاعات کلیه پرسنل'!P659="لیسانس",0.6,IF('5-اطلاعات کلیه پرسنل'!P659="فوق دیپلم",0.3,IF('5-اطلاعات کلیه پرسنل'!P659="",0,0.1)))))</f>
        <v>0</v>
      </c>
      <c r="AI659" s="81">
        <f>IF('5-اطلاعات کلیه پرسنل'!L659="دارد",'5-اطلاعات کلیه پرسنل'!M659/12,'5-اطلاعات کلیه پرسنل'!N659/2000)</f>
        <v>0</v>
      </c>
      <c r="AJ659" s="80">
        <f t="shared" si="58"/>
        <v>0</v>
      </c>
    </row>
    <row r="660" spans="29:36" x14ac:dyDescent="0.45">
      <c r="AC660" s="34">
        <f>IF('6-اطلاعات کلیه محصولات - خدمات'!C660="دارد",'6-اطلاعات کلیه محصولات - خدمات'!Q660,0)</f>
        <v>0</v>
      </c>
      <c r="AD660" s="34">
        <f>1403-'5-اطلاعات کلیه پرسنل'!E660:E1657</f>
        <v>1403</v>
      </c>
      <c r="AF660" s="55">
        <f>IF('5-اطلاعات کلیه پرسنل'!H660=option!$C$15,IF('5-اطلاعات کلیه پرسنل'!L660="دارد",'5-اطلاعات کلیه پرسنل'!M660/12*'5-اطلاعات کلیه پرسنل'!I660,'5-اطلاعات کلیه پرسنل'!N660/2000*'5-اطلاعات کلیه پرسنل'!I660),0)+IF('5-اطلاعات کلیه پرسنل'!J660=option!$C$15,IF('5-اطلاعات کلیه پرسنل'!L660="دارد",'5-اطلاعات کلیه پرسنل'!M660/12*'5-اطلاعات کلیه پرسنل'!K660,'5-اطلاعات کلیه پرسنل'!N660/2000*'5-اطلاعات کلیه پرسنل'!K660),0)</f>
        <v>0</v>
      </c>
      <c r="AG660" s="55">
        <f>IF('5-اطلاعات کلیه پرسنل'!H660=option!$C$11,IF('5-اطلاعات کلیه پرسنل'!L660="دارد",'5-اطلاعات کلیه پرسنل'!M660*'5-اطلاعات کلیه پرسنل'!I660/12*40,'5-اطلاعات کلیه پرسنل'!I660*'5-اطلاعات کلیه پرسنل'!N660/52),0)+IF('5-اطلاعات کلیه پرسنل'!J660=option!$C$11,IF('5-اطلاعات کلیه پرسنل'!L660="دارد",'5-اطلاعات کلیه پرسنل'!M660*'5-اطلاعات کلیه پرسنل'!K660/12*40,'5-اطلاعات کلیه پرسنل'!K660*'5-اطلاعات کلیه پرسنل'!N660/52),0)</f>
        <v>0</v>
      </c>
      <c r="AH660" s="33">
        <f>IF('5-اطلاعات کلیه پرسنل'!P660="دکتری",1,IF('5-اطلاعات کلیه پرسنل'!P660="فوق لیسانس",0.8,IF('5-اطلاعات کلیه پرسنل'!P660="لیسانس",0.6,IF('5-اطلاعات کلیه پرسنل'!P660="فوق دیپلم",0.3,IF('5-اطلاعات کلیه پرسنل'!P660="",0,0.1)))))</f>
        <v>0</v>
      </c>
      <c r="AI660" s="81">
        <f>IF('5-اطلاعات کلیه پرسنل'!L660="دارد",'5-اطلاعات کلیه پرسنل'!M660/12,'5-اطلاعات کلیه پرسنل'!N660/2000)</f>
        <v>0</v>
      </c>
      <c r="AJ660" s="80">
        <f t="shared" si="58"/>
        <v>0</v>
      </c>
    </row>
    <row r="661" spans="29:36" x14ac:dyDescent="0.45">
      <c r="AC661" s="34">
        <f>IF('6-اطلاعات کلیه محصولات - خدمات'!C661="دارد",'6-اطلاعات کلیه محصولات - خدمات'!Q661,0)</f>
        <v>0</v>
      </c>
      <c r="AD661" s="34">
        <f>1403-'5-اطلاعات کلیه پرسنل'!E661:E1658</f>
        <v>1403</v>
      </c>
      <c r="AF661" s="55">
        <f>IF('5-اطلاعات کلیه پرسنل'!H661=option!$C$15,IF('5-اطلاعات کلیه پرسنل'!L661="دارد",'5-اطلاعات کلیه پرسنل'!M661/12*'5-اطلاعات کلیه پرسنل'!I661,'5-اطلاعات کلیه پرسنل'!N661/2000*'5-اطلاعات کلیه پرسنل'!I661),0)+IF('5-اطلاعات کلیه پرسنل'!J661=option!$C$15,IF('5-اطلاعات کلیه پرسنل'!L661="دارد",'5-اطلاعات کلیه پرسنل'!M661/12*'5-اطلاعات کلیه پرسنل'!K661,'5-اطلاعات کلیه پرسنل'!N661/2000*'5-اطلاعات کلیه پرسنل'!K661),0)</f>
        <v>0</v>
      </c>
      <c r="AG661" s="55">
        <f>IF('5-اطلاعات کلیه پرسنل'!H661=option!$C$11,IF('5-اطلاعات کلیه پرسنل'!L661="دارد",'5-اطلاعات کلیه پرسنل'!M661*'5-اطلاعات کلیه پرسنل'!I661/12*40,'5-اطلاعات کلیه پرسنل'!I661*'5-اطلاعات کلیه پرسنل'!N661/52),0)+IF('5-اطلاعات کلیه پرسنل'!J661=option!$C$11,IF('5-اطلاعات کلیه پرسنل'!L661="دارد",'5-اطلاعات کلیه پرسنل'!M661*'5-اطلاعات کلیه پرسنل'!K661/12*40,'5-اطلاعات کلیه پرسنل'!K661*'5-اطلاعات کلیه پرسنل'!N661/52),0)</f>
        <v>0</v>
      </c>
      <c r="AH661" s="33">
        <f>IF('5-اطلاعات کلیه پرسنل'!P661="دکتری",1,IF('5-اطلاعات کلیه پرسنل'!P661="فوق لیسانس",0.8,IF('5-اطلاعات کلیه پرسنل'!P661="لیسانس",0.6,IF('5-اطلاعات کلیه پرسنل'!P661="فوق دیپلم",0.3,IF('5-اطلاعات کلیه پرسنل'!P661="",0,0.1)))))</f>
        <v>0</v>
      </c>
      <c r="AI661" s="81">
        <f>IF('5-اطلاعات کلیه پرسنل'!L661="دارد",'5-اطلاعات کلیه پرسنل'!M661/12,'5-اطلاعات کلیه پرسنل'!N661/2000)</f>
        <v>0</v>
      </c>
      <c r="AJ661" s="80">
        <f t="shared" si="58"/>
        <v>0</v>
      </c>
    </row>
    <row r="662" spans="29:36" x14ac:dyDescent="0.45">
      <c r="AC662" s="34">
        <f>IF('6-اطلاعات کلیه محصولات - خدمات'!C662="دارد",'6-اطلاعات کلیه محصولات - خدمات'!Q662,0)</f>
        <v>0</v>
      </c>
      <c r="AD662" s="34">
        <f>1403-'5-اطلاعات کلیه پرسنل'!E662:E1659</f>
        <v>1403</v>
      </c>
      <c r="AF662" s="55">
        <f>IF('5-اطلاعات کلیه پرسنل'!H662=option!$C$15,IF('5-اطلاعات کلیه پرسنل'!L662="دارد",'5-اطلاعات کلیه پرسنل'!M662/12*'5-اطلاعات کلیه پرسنل'!I662,'5-اطلاعات کلیه پرسنل'!N662/2000*'5-اطلاعات کلیه پرسنل'!I662),0)+IF('5-اطلاعات کلیه پرسنل'!J662=option!$C$15,IF('5-اطلاعات کلیه پرسنل'!L662="دارد",'5-اطلاعات کلیه پرسنل'!M662/12*'5-اطلاعات کلیه پرسنل'!K662,'5-اطلاعات کلیه پرسنل'!N662/2000*'5-اطلاعات کلیه پرسنل'!K662),0)</f>
        <v>0</v>
      </c>
      <c r="AG662" s="55">
        <f>IF('5-اطلاعات کلیه پرسنل'!H662=option!$C$11,IF('5-اطلاعات کلیه پرسنل'!L662="دارد",'5-اطلاعات کلیه پرسنل'!M662*'5-اطلاعات کلیه پرسنل'!I662/12*40,'5-اطلاعات کلیه پرسنل'!I662*'5-اطلاعات کلیه پرسنل'!N662/52),0)+IF('5-اطلاعات کلیه پرسنل'!J662=option!$C$11,IF('5-اطلاعات کلیه پرسنل'!L662="دارد",'5-اطلاعات کلیه پرسنل'!M662*'5-اطلاعات کلیه پرسنل'!K662/12*40,'5-اطلاعات کلیه پرسنل'!K662*'5-اطلاعات کلیه پرسنل'!N662/52),0)</f>
        <v>0</v>
      </c>
      <c r="AH662" s="33">
        <f>IF('5-اطلاعات کلیه پرسنل'!P662="دکتری",1,IF('5-اطلاعات کلیه پرسنل'!P662="فوق لیسانس",0.8,IF('5-اطلاعات کلیه پرسنل'!P662="لیسانس",0.6,IF('5-اطلاعات کلیه پرسنل'!P662="فوق دیپلم",0.3,IF('5-اطلاعات کلیه پرسنل'!P662="",0,0.1)))))</f>
        <v>0</v>
      </c>
      <c r="AI662" s="81">
        <f>IF('5-اطلاعات کلیه پرسنل'!L662="دارد",'5-اطلاعات کلیه پرسنل'!M662/12,'5-اطلاعات کلیه پرسنل'!N662/2000)</f>
        <v>0</v>
      </c>
      <c r="AJ662" s="80">
        <f t="shared" si="58"/>
        <v>0</v>
      </c>
    </row>
    <row r="663" spans="29:36" x14ac:dyDescent="0.45">
      <c r="AC663" s="34">
        <f>IF('6-اطلاعات کلیه محصولات - خدمات'!C663="دارد",'6-اطلاعات کلیه محصولات - خدمات'!Q663,0)</f>
        <v>0</v>
      </c>
      <c r="AD663" s="34">
        <f>1403-'5-اطلاعات کلیه پرسنل'!E663:E1660</f>
        <v>1403</v>
      </c>
      <c r="AF663" s="55">
        <f>IF('5-اطلاعات کلیه پرسنل'!H663=option!$C$15,IF('5-اطلاعات کلیه پرسنل'!L663="دارد",'5-اطلاعات کلیه پرسنل'!M663/12*'5-اطلاعات کلیه پرسنل'!I663,'5-اطلاعات کلیه پرسنل'!N663/2000*'5-اطلاعات کلیه پرسنل'!I663),0)+IF('5-اطلاعات کلیه پرسنل'!J663=option!$C$15,IF('5-اطلاعات کلیه پرسنل'!L663="دارد",'5-اطلاعات کلیه پرسنل'!M663/12*'5-اطلاعات کلیه پرسنل'!K663,'5-اطلاعات کلیه پرسنل'!N663/2000*'5-اطلاعات کلیه پرسنل'!K663),0)</f>
        <v>0</v>
      </c>
      <c r="AG663" s="55">
        <f>IF('5-اطلاعات کلیه پرسنل'!H663=option!$C$11,IF('5-اطلاعات کلیه پرسنل'!L663="دارد",'5-اطلاعات کلیه پرسنل'!M663*'5-اطلاعات کلیه پرسنل'!I663/12*40,'5-اطلاعات کلیه پرسنل'!I663*'5-اطلاعات کلیه پرسنل'!N663/52),0)+IF('5-اطلاعات کلیه پرسنل'!J663=option!$C$11,IF('5-اطلاعات کلیه پرسنل'!L663="دارد",'5-اطلاعات کلیه پرسنل'!M663*'5-اطلاعات کلیه پرسنل'!K663/12*40,'5-اطلاعات کلیه پرسنل'!K663*'5-اطلاعات کلیه پرسنل'!N663/52),0)</f>
        <v>0</v>
      </c>
      <c r="AH663" s="33">
        <f>IF('5-اطلاعات کلیه پرسنل'!P663="دکتری",1,IF('5-اطلاعات کلیه پرسنل'!P663="فوق لیسانس",0.8,IF('5-اطلاعات کلیه پرسنل'!P663="لیسانس",0.6,IF('5-اطلاعات کلیه پرسنل'!P663="فوق دیپلم",0.3,IF('5-اطلاعات کلیه پرسنل'!P663="",0,0.1)))))</f>
        <v>0</v>
      </c>
      <c r="AI663" s="81">
        <f>IF('5-اطلاعات کلیه پرسنل'!L663="دارد",'5-اطلاعات کلیه پرسنل'!M663/12,'5-اطلاعات کلیه پرسنل'!N663/2000)</f>
        <v>0</v>
      </c>
      <c r="AJ663" s="80">
        <f t="shared" si="58"/>
        <v>0</v>
      </c>
    </row>
    <row r="664" spans="29:36" x14ac:dyDescent="0.45">
      <c r="AC664" s="34">
        <f>IF('6-اطلاعات کلیه محصولات - خدمات'!C664="دارد",'6-اطلاعات کلیه محصولات - خدمات'!Q664,0)</f>
        <v>0</v>
      </c>
      <c r="AD664" s="34">
        <f>1403-'5-اطلاعات کلیه پرسنل'!E664:E1661</f>
        <v>1403</v>
      </c>
      <c r="AF664" s="55">
        <f>IF('5-اطلاعات کلیه پرسنل'!H664=option!$C$15,IF('5-اطلاعات کلیه پرسنل'!L664="دارد",'5-اطلاعات کلیه پرسنل'!M664/12*'5-اطلاعات کلیه پرسنل'!I664,'5-اطلاعات کلیه پرسنل'!N664/2000*'5-اطلاعات کلیه پرسنل'!I664),0)+IF('5-اطلاعات کلیه پرسنل'!J664=option!$C$15,IF('5-اطلاعات کلیه پرسنل'!L664="دارد",'5-اطلاعات کلیه پرسنل'!M664/12*'5-اطلاعات کلیه پرسنل'!K664,'5-اطلاعات کلیه پرسنل'!N664/2000*'5-اطلاعات کلیه پرسنل'!K664),0)</f>
        <v>0</v>
      </c>
      <c r="AG664" s="55">
        <f>IF('5-اطلاعات کلیه پرسنل'!H664=option!$C$11,IF('5-اطلاعات کلیه پرسنل'!L664="دارد",'5-اطلاعات کلیه پرسنل'!M664*'5-اطلاعات کلیه پرسنل'!I664/12*40,'5-اطلاعات کلیه پرسنل'!I664*'5-اطلاعات کلیه پرسنل'!N664/52),0)+IF('5-اطلاعات کلیه پرسنل'!J664=option!$C$11,IF('5-اطلاعات کلیه پرسنل'!L664="دارد",'5-اطلاعات کلیه پرسنل'!M664*'5-اطلاعات کلیه پرسنل'!K664/12*40,'5-اطلاعات کلیه پرسنل'!K664*'5-اطلاعات کلیه پرسنل'!N664/52),0)</f>
        <v>0</v>
      </c>
      <c r="AH664" s="33">
        <f>IF('5-اطلاعات کلیه پرسنل'!P664="دکتری",1,IF('5-اطلاعات کلیه پرسنل'!P664="فوق لیسانس",0.8,IF('5-اطلاعات کلیه پرسنل'!P664="لیسانس",0.6,IF('5-اطلاعات کلیه پرسنل'!P664="فوق دیپلم",0.3,IF('5-اطلاعات کلیه پرسنل'!P664="",0,0.1)))))</f>
        <v>0</v>
      </c>
      <c r="AI664" s="81">
        <f>IF('5-اطلاعات کلیه پرسنل'!L664="دارد",'5-اطلاعات کلیه پرسنل'!M664/12,'5-اطلاعات کلیه پرسنل'!N664/2000)</f>
        <v>0</v>
      </c>
      <c r="AJ664" s="80">
        <f t="shared" si="58"/>
        <v>0</v>
      </c>
    </row>
    <row r="665" spans="29:36" x14ac:dyDescent="0.45">
      <c r="AC665" s="34">
        <f>IF('6-اطلاعات کلیه محصولات - خدمات'!C665="دارد",'6-اطلاعات کلیه محصولات - خدمات'!Q665,0)</f>
        <v>0</v>
      </c>
      <c r="AD665" s="34">
        <f>1403-'5-اطلاعات کلیه پرسنل'!E665:E1662</f>
        <v>1403</v>
      </c>
      <c r="AF665" s="55">
        <f>IF('5-اطلاعات کلیه پرسنل'!H665=option!$C$15,IF('5-اطلاعات کلیه پرسنل'!L665="دارد",'5-اطلاعات کلیه پرسنل'!M665/12*'5-اطلاعات کلیه پرسنل'!I665,'5-اطلاعات کلیه پرسنل'!N665/2000*'5-اطلاعات کلیه پرسنل'!I665),0)+IF('5-اطلاعات کلیه پرسنل'!J665=option!$C$15,IF('5-اطلاعات کلیه پرسنل'!L665="دارد",'5-اطلاعات کلیه پرسنل'!M665/12*'5-اطلاعات کلیه پرسنل'!K665,'5-اطلاعات کلیه پرسنل'!N665/2000*'5-اطلاعات کلیه پرسنل'!K665),0)</f>
        <v>0</v>
      </c>
      <c r="AG665" s="55">
        <f>IF('5-اطلاعات کلیه پرسنل'!H665=option!$C$11,IF('5-اطلاعات کلیه پرسنل'!L665="دارد",'5-اطلاعات کلیه پرسنل'!M665*'5-اطلاعات کلیه پرسنل'!I665/12*40,'5-اطلاعات کلیه پرسنل'!I665*'5-اطلاعات کلیه پرسنل'!N665/52),0)+IF('5-اطلاعات کلیه پرسنل'!J665=option!$C$11,IF('5-اطلاعات کلیه پرسنل'!L665="دارد",'5-اطلاعات کلیه پرسنل'!M665*'5-اطلاعات کلیه پرسنل'!K665/12*40,'5-اطلاعات کلیه پرسنل'!K665*'5-اطلاعات کلیه پرسنل'!N665/52),0)</f>
        <v>0</v>
      </c>
      <c r="AH665" s="33">
        <f>IF('5-اطلاعات کلیه پرسنل'!P665="دکتری",1,IF('5-اطلاعات کلیه پرسنل'!P665="فوق لیسانس",0.8,IF('5-اطلاعات کلیه پرسنل'!P665="لیسانس",0.6,IF('5-اطلاعات کلیه پرسنل'!P665="فوق دیپلم",0.3,IF('5-اطلاعات کلیه پرسنل'!P665="",0,0.1)))))</f>
        <v>0</v>
      </c>
      <c r="AI665" s="81">
        <f>IF('5-اطلاعات کلیه پرسنل'!L665="دارد",'5-اطلاعات کلیه پرسنل'!M665/12,'5-اطلاعات کلیه پرسنل'!N665/2000)</f>
        <v>0</v>
      </c>
      <c r="AJ665" s="80">
        <f t="shared" si="58"/>
        <v>0</v>
      </c>
    </row>
    <row r="666" spans="29:36" x14ac:dyDescent="0.45">
      <c r="AC666" s="34">
        <f>IF('6-اطلاعات کلیه محصولات - خدمات'!C666="دارد",'6-اطلاعات کلیه محصولات - خدمات'!Q666,0)</f>
        <v>0</v>
      </c>
      <c r="AD666" s="34">
        <f>1403-'5-اطلاعات کلیه پرسنل'!E666:E1663</f>
        <v>1403</v>
      </c>
      <c r="AF666" s="55">
        <f>IF('5-اطلاعات کلیه پرسنل'!H666=option!$C$15,IF('5-اطلاعات کلیه پرسنل'!L666="دارد",'5-اطلاعات کلیه پرسنل'!M666/12*'5-اطلاعات کلیه پرسنل'!I666,'5-اطلاعات کلیه پرسنل'!N666/2000*'5-اطلاعات کلیه پرسنل'!I666),0)+IF('5-اطلاعات کلیه پرسنل'!J666=option!$C$15,IF('5-اطلاعات کلیه پرسنل'!L666="دارد",'5-اطلاعات کلیه پرسنل'!M666/12*'5-اطلاعات کلیه پرسنل'!K666,'5-اطلاعات کلیه پرسنل'!N666/2000*'5-اطلاعات کلیه پرسنل'!K666),0)</f>
        <v>0</v>
      </c>
      <c r="AG666" s="55">
        <f>IF('5-اطلاعات کلیه پرسنل'!H666=option!$C$11,IF('5-اطلاعات کلیه پرسنل'!L666="دارد",'5-اطلاعات کلیه پرسنل'!M666*'5-اطلاعات کلیه پرسنل'!I666/12*40,'5-اطلاعات کلیه پرسنل'!I666*'5-اطلاعات کلیه پرسنل'!N666/52),0)+IF('5-اطلاعات کلیه پرسنل'!J666=option!$C$11,IF('5-اطلاعات کلیه پرسنل'!L666="دارد",'5-اطلاعات کلیه پرسنل'!M666*'5-اطلاعات کلیه پرسنل'!K666/12*40,'5-اطلاعات کلیه پرسنل'!K666*'5-اطلاعات کلیه پرسنل'!N666/52),0)</f>
        <v>0</v>
      </c>
      <c r="AH666" s="33">
        <f>IF('5-اطلاعات کلیه پرسنل'!P666="دکتری",1,IF('5-اطلاعات کلیه پرسنل'!P666="فوق لیسانس",0.8,IF('5-اطلاعات کلیه پرسنل'!P666="لیسانس",0.6,IF('5-اطلاعات کلیه پرسنل'!P666="فوق دیپلم",0.3,IF('5-اطلاعات کلیه پرسنل'!P666="",0,0.1)))))</f>
        <v>0</v>
      </c>
      <c r="AI666" s="81">
        <f>IF('5-اطلاعات کلیه پرسنل'!L666="دارد",'5-اطلاعات کلیه پرسنل'!M666/12,'5-اطلاعات کلیه پرسنل'!N666/2000)</f>
        <v>0</v>
      </c>
      <c r="AJ666" s="80">
        <f t="shared" si="58"/>
        <v>0</v>
      </c>
    </row>
    <row r="667" spans="29:36" x14ac:dyDescent="0.45">
      <c r="AC667" s="34">
        <f>IF('6-اطلاعات کلیه محصولات - خدمات'!C667="دارد",'6-اطلاعات کلیه محصولات - خدمات'!Q667,0)</f>
        <v>0</v>
      </c>
      <c r="AD667" s="34">
        <f>1403-'5-اطلاعات کلیه پرسنل'!E667:E1664</f>
        <v>1403</v>
      </c>
      <c r="AF667" s="55">
        <f>IF('5-اطلاعات کلیه پرسنل'!H667=option!$C$15,IF('5-اطلاعات کلیه پرسنل'!L667="دارد",'5-اطلاعات کلیه پرسنل'!M667/12*'5-اطلاعات کلیه پرسنل'!I667,'5-اطلاعات کلیه پرسنل'!N667/2000*'5-اطلاعات کلیه پرسنل'!I667),0)+IF('5-اطلاعات کلیه پرسنل'!J667=option!$C$15,IF('5-اطلاعات کلیه پرسنل'!L667="دارد",'5-اطلاعات کلیه پرسنل'!M667/12*'5-اطلاعات کلیه پرسنل'!K667,'5-اطلاعات کلیه پرسنل'!N667/2000*'5-اطلاعات کلیه پرسنل'!K667),0)</f>
        <v>0</v>
      </c>
      <c r="AG667" s="55">
        <f>IF('5-اطلاعات کلیه پرسنل'!H667=option!$C$11,IF('5-اطلاعات کلیه پرسنل'!L667="دارد",'5-اطلاعات کلیه پرسنل'!M667*'5-اطلاعات کلیه پرسنل'!I667/12*40,'5-اطلاعات کلیه پرسنل'!I667*'5-اطلاعات کلیه پرسنل'!N667/52),0)+IF('5-اطلاعات کلیه پرسنل'!J667=option!$C$11,IF('5-اطلاعات کلیه پرسنل'!L667="دارد",'5-اطلاعات کلیه پرسنل'!M667*'5-اطلاعات کلیه پرسنل'!K667/12*40,'5-اطلاعات کلیه پرسنل'!K667*'5-اطلاعات کلیه پرسنل'!N667/52),0)</f>
        <v>0</v>
      </c>
      <c r="AH667" s="33">
        <f>IF('5-اطلاعات کلیه پرسنل'!P667="دکتری",1,IF('5-اطلاعات کلیه پرسنل'!P667="فوق لیسانس",0.8,IF('5-اطلاعات کلیه پرسنل'!P667="لیسانس",0.6,IF('5-اطلاعات کلیه پرسنل'!P667="فوق دیپلم",0.3,IF('5-اطلاعات کلیه پرسنل'!P667="",0,0.1)))))</f>
        <v>0</v>
      </c>
      <c r="AI667" s="81">
        <f>IF('5-اطلاعات کلیه پرسنل'!L667="دارد",'5-اطلاعات کلیه پرسنل'!M667/12,'5-اطلاعات کلیه پرسنل'!N667/2000)</f>
        <v>0</v>
      </c>
      <c r="AJ667" s="80">
        <f t="shared" si="58"/>
        <v>0</v>
      </c>
    </row>
    <row r="668" spans="29:36" x14ac:dyDescent="0.45">
      <c r="AC668" s="34">
        <f>IF('6-اطلاعات کلیه محصولات - خدمات'!C668="دارد",'6-اطلاعات کلیه محصولات - خدمات'!Q668,0)</f>
        <v>0</v>
      </c>
      <c r="AD668" s="34">
        <f>1403-'5-اطلاعات کلیه پرسنل'!E668:E1665</f>
        <v>1403</v>
      </c>
      <c r="AF668" s="55">
        <f>IF('5-اطلاعات کلیه پرسنل'!H668=option!$C$15,IF('5-اطلاعات کلیه پرسنل'!L668="دارد",'5-اطلاعات کلیه پرسنل'!M668/12*'5-اطلاعات کلیه پرسنل'!I668,'5-اطلاعات کلیه پرسنل'!N668/2000*'5-اطلاعات کلیه پرسنل'!I668),0)+IF('5-اطلاعات کلیه پرسنل'!J668=option!$C$15,IF('5-اطلاعات کلیه پرسنل'!L668="دارد",'5-اطلاعات کلیه پرسنل'!M668/12*'5-اطلاعات کلیه پرسنل'!K668,'5-اطلاعات کلیه پرسنل'!N668/2000*'5-اطلاعات کلیه پرسنل'!K668),0)</f>
        <v>0</v>
      </c>
      <c r="AG668" s="55">
        <f>IF('5-اطلاعات کلیه پرسنل'!H668=option!$C$11,IF('5-اطلاعات کلیه پرسنل'!L668="دارد",'5-اطلاعات کلیه پرسنل'!M668*'5-اطلاعات کلیه پرسنل'!I668/12*40,'5-اطلاعات کلیه پرسنل'!I668*'5-اطلاعات کلیه پرسنل'!N668/52),0)+IF('5-اطلاعات کلیه پرسنل'!J668=option!$C$11,IF('5-اطلاعات کلیه پرسنل'!L668="دارد",'5-اطلاعات کلیه پرسنل'!M668*'5-اطلاعات کلیه پرسنل'!K668/12*40,'5-اطلاعات کلیه پرسنل'!K668*'5-اطلاعات کلیه پرسنل'!N668/52),0)</f>
        <v>0</v>
      </c>
      <c r="AH668" s="33">
        <f>IF('5-اطلاعات کلیه پرسنل'!P668="دکتری",1,IF('5-اطلاعات کلیه پرسنل'!P668="فوق لیسانس",0.8,IF('5-اطلاعات کلیه پرسنل'!P668="لیسانس",0.6,IF('5-اطلاعات کلیه پرسنل'!P668="فوق دیپلم",0.3,IF('5-اطلاعات کلیه پرسنل'!P668="",0,0.1)))))</f>
        <v>0</v>
      </c>
      <c r="AI668" s="81">
        <f>IF('5-اطلاعات کلیه پرسنل'!L668="دارد",'5-اطلاعات کلیه پرسنل'!M668/12,'5-اطلاعات کلیه پرسنل'!N668/2000)</f>
        <v>0</v>
      </c>
      <c r="AJ668" s="80">
        <f t="shared" si="58"/>
        <v>0</v>
      </c>
    </row>
    <row r="669" spans="29:36" x14ac:dyDescent="0.45">
      <c r="AC669" s="34">
        <f>IF('6-اطلاعات کلیه محصولات - خدمات'!C669="دارد",'6-اطلاعات کلیه محصولات - خدمات'!Q669,0)</f>
        <v>0</v>
      </c>
      <c r="AD669" s="34">
        <f>1403-'5-اطلاعات کلیه پرسنل'!E669:E1666</f>
        <v>1403</v>
      </c>
      <c r="AF669" s="55">
        <f>IF('5-اطلاعات کلیه پرسنل'!H669=option!$C$15,IF('5-اطلاعات کلیه پرسنل'!L669="دارد",'5-اطلاعات کلیه پرسنل'!M669/12*'5-اطلاعات کلیه پرسنل'!I669,'5-اطلاعات کلیه پرسنل'!N669/2000*'5-اطلاعات کلیه پرسنل'!I669),0)+IF('5-اطلاعات کلیه پرسنل'!J669=option!$C$15,IF('5-اطلاعات کلیه پرسنل'!L669="دارد",'5-اطلاعات کلیه پرسنل'!M669/12*'5-اطلاعات کلیه پرسنل'!K669,'5-اطلاعات کلیه پرسنل'!N669/2000*'5-اطلاعات کلیه پرسنل'!K669),0)</f>
        <v>0</v>
      </c>
      <c r="AG669" s="55">
        <f>IF('5-اطلاعات کلیه پرسنل'!H669=option!$C$11,IF('5-اطلاعات کلیه پرسنل'!L669="دارد",'5-اطلاعات کلیه پرسنل'!M669*'5-اطلاعات کلیه پرسنل'!I669/12*40,'5-اطلاعات کلیه پرسنل'!I669*'5-اطلاعات کلیه پرسنل'!N669/52),0)+IF('5-اطلاعات کلیه پرسنل'!J669=option!$C$11,IF('5-اطلاعات کلیه پرسنل'!L669="دارد",'5-اطلاعات کلیه پرسنل'!M669*'5-اطلاعات کلیه پرسنل'!K669/12*40,'5-اطلاعات کلیه پرسنل'!K669*'5-اطلاعات کلیه پرسنل'!N669/52),0)</f>
        <v>0</v>
      </c>
      <c r="AH669" s="33">
        <f>IF('5-اطلاعات کلیه پرسنل'!P669="دکتری",1,IF('5-اطلاعات کلیه پرسنل'!P669="فوق لیسانس",0.8,IF('5-اطلاعات کلیه پرسنل'!P669="لیسانس",0.6,IF('5-اطلاعات کلیه پرسنل'!P669="فوق دیپلم",0.3,IF('5-اطلاعات کلیه پرسنل'!P669="",0,0.1)))))</f>
        <v>0</v>
      </c>
      <c r="AI669" s="81">
        <f>IF('5-اطلاعات کلیه پرسنل'!L669="دارد",'5-اطلاعات کلیه پرسنل'!M669/12,'5-اطلاعات کلیه پرسنل'!N669/2000)</f>
        <v>0</v>
      </c>
      <c r="AJ669" s="80">
        <f t="shared" si="58"/>
        <v>0</v>
      </c>
    </row>
    <row r="670" spans="29:36" x14ac:dyDescent="0.45">
      <c r="AC670" s="34">
        <f>IF('6-اطلاعات کلیه محصولات - خدمات'!C670="دارد",'6-اطلاعات کلیه محصولات - خدمات'!Q670,0)</f>
        <v>0</v>
      </c>
      <c r="AD670" s="34">
        <f>1403-'5-اطلاعات کلیه پرسنل'!E670:E1667</f>
        <v>1403</v>
      </c>
      <c r="AF670" s="55">
        <f>IF('5-اطلاعات کلیه پرسنل'!H670=option!$C$15,IF('5-اطلاعات کلیه پرسنل'!L670="دارد",'5-اطلاعات کلیه پرسنل'!M670/12*'5-اطلاعات کلیه پرسنل'!I670,'5-اطلاعات کلیه پرسنل'!N670/2000*'5-اطلاعات کلیه پرسنل'!I670),0)+IF('5-اطلاعات کلیه پرسنل'!J670=option!$C$15,IF('5-اطلاعات کلیه پرسنل'!L670="دارد",'5-اطلاعات کلیه پرسنل'!M670/12*'5-اطلاعات کلیه پرسنل'!K670,'5-اطلاعات کلیه پرسنل'!N670/2000*'5-اطلاعات کلیه پرسنل'!K670),0)</f>
        <v>0</v>
      </c>
      <c r="AG670" s="55">
        <f>IF('5-اطلاعات کلیه پرسنل'!H670=option!$C$11,IF('5-اطلاعات کلیه پرسنل'!L670="دارد",'5-اطلاعات کلیه پرسنل'!M670*'5-اطلاعات کلیه پرسنل'!I670/12*40,'5-اطلاعات کلیه پرسنل'!I670*'5-اطلاعات کلیه پرسنل'!N670/52),0)+IF('5-اطلاعات کلیه پرسنل'!J670=option!$C$11,IF('5-اطلاعات کلیه پرسنل'!L670="دارد",'5-اطلاعات کلیه پرسنل'!M670*'5-اطلاعات کلیه پرسنل'!K670/12*40,'5-اطلاعات کلیه پرسنل'!K670*'5-اطلاعات کلیه پرسنل'!N670/52),0)</f>
        <v>0</v>
      </c>
      <c r="AH670" s="33">
        <f>IF('5-اطلاعات کلیه پرسنل'!P670="دکتری",1,IF('5-اطلاعات کلیه پرسنل'!P670="فوق لیسانس",0.8,IF('5-اطلاعات کلیه پرسنل'!P670="لیسانس",0.6,IF('5-اطلاعات کلیه پرسنل'!P670="فوق دیپلم",0.3,IF('5-اطلاعات کلیه پرسنل'!P670="",0,0.1)))))</f>
        <v>0</v>
      </c>
      <c r="AI670" s="81">
        <f>IF('5-اطلاعات کلیه پرسنل'!L670="دارد",'5-اطلاعات کلیه پرسنل'!M670/12,'5-اطلاعات کلیه پرسنل'!N670/2000)</f>
        <v>0</v>
      </c>
      <c r="AJ670" s="80">
        <f t="shared" si="58"/>
        <v>0</v>
      </c>
    </row>
    <row r="671" spans="29:36" x14ac:dyDescent="0.45">
      <c r="AC671" s="34">
        <f>IF('6-اطلاعات کلیه محصولات - خدمات'!C671="دارد",'6-اطلاعات کلیه محصولات - خدمات'!Q671,0)</f>
        <v>0</v>
      </c>
      <c r="AD671" s="34">
        <f>1403-'5-اطلاعات کلیه پرسنل'!E671:E1668</f>
        <v>1403</v>
      </c>
      <c r="AF671" s="55">
        <f>IF('5-اطلاعات کلیه پرسنل'!H671=option!$C$15,IF('5-اطلاعات کلیه پرسنل'!L671="دارد",'5-اطلاعات کلیه پرسنل'!M671/12*'5-اطلاعات کلیه پرسنل'!I671,'5-اطلاعات کلیه پرسنل'!N671/2000*'5-اطلاعات کلیه پرسنل'!I671),0)+IF('5-اطلاعات کلیه پرسنل'!J671=option!$C$15,IF('5-اطلاعات کلیه پرسنل'!L671="دارد",'5-اطلاعات کلیه پرسنل'!M671/12*'5-اطلاعات کلیه پرسنل'!K671,'5-اطلاعات کلیه پرسنل'!N671/2000*'5-اطلاعات کلیه پرسنل'!K671),0)</f>
        <v>0</v>
      </c>
      <c r="AG671" s="55">
        <f>IF('5-اطلاعات کلیه پرسنل'!H671=option!$C$11,IF('5-اطلاعات کلیه پرسنل'!L671="دارد",'5-اطلاعات کلیه پرسنل'!M671*'5-اطلاعات کلیه پرسنل'!I671/12*40,'5-اطلاعات کلیه پرسنل'!I671*'5-اطلاعات کلیه پرسنل'!N671/52),0)+IF('5-اطلاعات کلیه پرسنل'!J671=option!$C$11,IF('5-اطلاعات کلیه پرسنل'!L671="دارد",'5-اطلاعات کلیه پرسنل'!M671*'5-اطلاعات کلیه پرسنل'!K671/12*40,'5-اطلاعات کلیه پرسنل'!K671*'5-اطلاعات کلیه پرسنل'!N671/52),0)</f>
        <v>0</v>
      </c>
      <c r="AH671" s="33">
        <f>IF('5-اطلاعات کلیه پرسنل'!P671="دکتری",1,IF('5-اطلاعات کلیه پرسنل'!P671="فوق لیسانس",0.8,IF('5-اطلاعات کلیه پرسنل'!P671="لیسانس",0.6,IF('5-اطلاعات کلیه پرسنل'!P671="فوق دیپلم",0.3,IF('5-اطلاعات کلیه پرسنل'!P671="",0,0.1)))))</f>
        <v>0</v>
      </c>
      <c r="AI671" s="81">
        <f>IF('5-اطلاعات کلیه پرسنل'!L671="دارد",'5-اطلاعات کلیه پرسنل'!M671/12,'5-اطلاعات کلیه پرسنل'!N671/2000)</f>
        <v>0</v>
      </c>
      <c r="AJ671" s="80">
        <f t="shared" si="58"/>
        <v>0</v>
      </c>
    </row>
    <row r="672" spans="29:36" x14ac:dyDescent="0.45">
      <c r="AC672" s="34">
        <f>IF('6-اطلاعات کلیه محصولات - خدمات'!C672="دارد",'6-اطلاعات کلیه محصولات - خدمات'!Q672,0)</f>
        <v>0</v>
      </c>
      <c r="AD672" s="34">
        <f>1403-'5-اطلاعات کلیه پرسنل'!E672:E1669</f>
        <v>1403</v>
      </c>
      <c r="AF672" s="55">
        <f>IF('5-اطلاعات کلیه پرسنل'!H672=option!$C$15,IF('5-اطلاعات کلیه پرسنل'!L672="دارد",'5-اطلاعات کلیه پرسنل'!M672/12*'5-اطلاعات کلیه پرسنل'!I672,'5-اطلاعات کلیه پرسنل'!N672/2000*'5-اطلاعات کلیه پرسنل'!I672),0)+IF('5-اطلاعات کلیه پرسنل'!J672=option!$C$15,IF('5-اطلاعات کلیه پرسنل'!L672="دارد",'5-اطلاعات کلیه پرسنل'!M672/12*'5-اطلاعات کلیه پرسنل'!K672,'5-اطلاعات کلیه پرسنل'!N672/2000*'5-اطلاعات کلیه پرسنل'!K672),0)</f>
        <v>0</v>
      </c>
      <c r="AG672" s="55">
        <f>IF('5-اطلاعات کلیه پرسنل'!H672=option!$C$11,IF('5-اطلاعات کلیه پرسنل'!L672="دارد",'5-اطلاعات کلیه پرسنل'!M672*'5-اطلاعات کلیه پرسنل'!I672/12*40,'5-اطلاعات کلیه پرسنل'!I672*'5-اطلاعات کلیه پرسنل'!N672/52),0)+IF('5-اطلاعات کلیه پرسنل'!J672=option!$C$11,IF('5-اطلاعات کلیه پرسنل'!L672="دارد",'5-اطلاعات کلیه پرسنل'!M672*'5-اطلاعات کلیه پرسنل'!K672/12*40,'5-اطلاعات کلیه پرسنل'!K672*'5-اطلاعات کلیه پرسنل'!N672/52),0)</f>
        <v>0</v>
      </c>
      <c r="AH672" s="33">
        <f>IF('5-اطلاعات کلیه پرسنل'!P672="دکتری",1,IF('5-اطلاعات کلیه پرسنل'!P672="فوق لیسانس",0.8,IF('5-اطلاعات کلیه پرسنل'!P672="لیسانس",0.6,IF('5-اطلاعات کلیه پرسنل'!P672="فوق دیپلم",0.3,IF('5-اطلاعات کلیه پرسنل'!P672="",0,0.1)))))</f>
        <v>0</v>
      </c>
      <c r="AI672" s="81">
        <f>IF('5-اطلاعات کلیه پرسنل'!L672="دارد",'5-اطلاعات کلیه پرسنل'!M672/12,'5-اطلاعات کلیه پرسنل'!N672/2000)</f>
        <v>0</v>
      </c>
      <c r="AJ672" s="80">
        <f t="shared" si="58"/>
        <v>0</v>
      </c>
    </row>
    <row r="673" spans="29:36" x14ac:dyDescent="0.45">
      <c r="AC673" s="34">
        <f>IF('6-اطلاعات کلیه محصولات - خدمات'!C673="دارد",'6-اطلاعات کلیه محصولات - خدمات'!Q673,0)</f>
        <v>0</v>
      </c>
      <c r="AD673" s="34">
        <f>1403-'5-اطلاعات کلیه پرسنل'!E673:E1670</f>
        <v>1403</v>
      </c>
      <c r="AF673" s="55">
        <f>IF('5-اطلاعات کلیه پرسنل'!H673=option!$C$15,IF('5-اطلاعات کلیه پرسنل'!L673="دارد",'5-اطلاعات کلیه پرسنل'!M673/12*'5-اطلاعات کلیه پرسنل'!I673,'5-اطلاعات کلیه پرسنل'!N673/2000*'5-اطلاعات کلیه پرسنل'!I673),0)+IF('5-اطلاعات کلیه پرسنل'!J673=option!$C$15,IF('5-اطلاعات کلیه پرسنل'!L673="دارد",'5-اطلاعات کلیه پرسنل'!M673/12*'5-اطلاعات کلیه پرسنل'!K673,'5-اطلاعات کلیه پرسنل'!N673/2000*'5-اطلاعات کلیه پرسنل'!K673),0)</f>
        <v>0</v>
      </c>
      <c r="AG673" s="55">
        <f>IF('5-اطلاعات کلیه پرسنل'!H673=option!$C$11,IF('5-اطلاعات کلیه پرسنل'!L673="دارد",'5-اطلاعات کلیه پرسنل'!M673*'5-اطلاعات کلیه پرسنل'!I673/12*40,'5-اطلاعات کلیه پرسنل'!I673*'5-اطلاعات کلیه پرسنل'!N673/52),0)+IF('5-اطلاعات کلیه پرسنل'!J673=option!$C$11,IF('5-اطلاعات کلیه پرسنل'!L673="دارد",'5-اطلاعات کلیه پرسنل'!M673*'5-اطلاعات کلیه پرسنل'!K673/12*40,'5-اطلاعات کلیه پرسنل'!K673*'5-اطلاعات کلیه پرسنل'!N673/52),0)</f>
        <v>0</v>
      </c>
      <c r="AH673" s="33">
        <f>IF('5-اطلاعات کلیه پرسنل'!P673="دکتری",1,IF('5-اطلاعات کلیه پرسنل'!P673="فوق لیسانس",0.8,IF('5-اطلاعات کلیه پرسنل'!P673="لیسانس",0.6,IF('5-اطلاعات کلیه پرسنل'!P673="فوق دیپلم",0.3,IF('5-اطلاعات کلیه پرسنل'!P673="",0,0.1)))))</f>
        <v>0</v>
      </c>
      <c r="AI673" s="81">
        <f>IF('5-اطلاعات کلیه پرسنل'!L673="دارد",'5-اطلاعات کلیه پرسنل'!M673/12,'5-اطلاعات کلیه پرسنل'!N673/2000)</f>
        <v>0</v>
      </c>
      <c r="AJ673" s="80">
        <f t="shared" si="58"/>
        <v>0</v>
      </c>
    </row>
    <row r="674" spans="29:36" x14ac:dyDescent="0.45">
      <c r="AC674" s="34">
        <f>IF('6-اطلاعات کلیه محصولات - خدمات'!C674="دارد",'6-اطلاعات کلیه محصولات - خدمات'!Q674,0)</f>
        <v>0</v>
      </c>
      <c r="AD674" s="34">
        <f>1403-'5-اطلاعات کلیه پرسنل'!E674:E1671</f>
        <v>1403</v>
      </c>
      <c r="AF674" s="55">
        <f>IF('5-اطلاعات کلیه پرسنل'!H674=option!$C$15,IF('5-اطلاعات کلیه پرسنل'!L674="دارد",'5-اطلاعات کلیه پرسنل'!M674/12*'5-اطلاعات کلیه پرسنل'!I674,'5-اطلاعات کلیه پرسنل'!N674/2000*'5-اطلاعات کلیه پرسنل'!I674),0)+IF('5-اطلاعات کلیه پرسنل'!J674=option!$C$15,IF('5-اطلاعات کلیه پرسنل'!L674="دارد",'5-اطلاعات کلیه پرسنل'!M674/12*'5-اطلاعات کلیه پرسنل'!K674,'5-اطلاعات کلیه پرسنل'!N674/2000*'5-اطلاعات کلیه پرسنل'!K674),0)</f>
        <v>0</v>
      </c>
      <c r="AG674" s="55">
        <f>IF('5-اطلاعات کلیه پرسنل'!H674=option!$C$11,IF('5-اطلاعات کلیه پرسنل'!L674="دارد",'5-اطلاعات کلیه پرسنل'!M674*'5-اطلاعات کلیه پرسنل'!I674/12*40,'5-اطلاعات کلیه پرسنل'!I674*'5-اطلاعات کلیه پرسنل'!N674/52),0)+IF('5-اطلاعات کلیه پرسنل'!J674=option!$C$11,IF('5-اطلاعات کلیه پرسنل'!L674="دارد",'5-اطلاعات کلیه پرسنل'!M674*'5-اطلاعات کلیه پرسنل'!K674/12*40,'5-اطلاعات کلیه پرسنل'!K674*'5-اطلاعات کلیه پرسنل'!N674/52),0)</f>
        <v>0</v>
      </c>
      <c r="AH674" s="33">
        <f>IF('5-اطلاعات کلیه پرسنل'!P674="دکتری",1,IF('5-اطلاعات کلیه پرسنل'!P674="فوق لیسانس",0.8,IF('5-اطلاعات کلیه پرسنل'!P674="لیسانس",0.6,IF('5-اطلاعات کلیه پرسنل'!P674="فوق دیپلم",0.3,IF('5-اطلاعات کلیه پرسنل'!P674="",0,0.1)))))</f>
        <v>0</v>
      </c>
      <c r="AI674" s="81">
        <f>IF('5-اطلاعات کلیه پرسنل'!L674="دارد",'5-اطلاعات کلیه پرسنل'!M674/12,'5-اطلاعات کلیه پرسنل'!N674/2000)</f>
        <v>0</v>
      </c>
      <c r="AJ674" s="80">
        <f t="shared" si="58"/>
        <v>0</v>
      </c>
    </row>
    <row r="675" spans="29:36" x14ac:dyDescent="0.45">
      <c r="AC675" s="34">
        <f>IF('6-اطلاعات کلیه محصولات - خدمات'!C675="دارد",'6-اطلاعات کلیه محصولات - خدمات'!Q675,0)</f>
        <v>0</v>
      </c>
      <c r="AD675" s="34">
        <f>1403-'5-اطلاعات کلیه پرسنل'!E675:E1672</f>
        <v>1403</v>
      </c>
      <c r="AF675" s="55">
        <f>IF('5-اطلاعات کلیه پرسنل'!H675=option!$C$15,IF('5-اطلاعات کلیه پرسنل'!L675="دارد",'5-اطلاعات کلیه پرسنل'!M675/12*'5-اطلاعات کلیه پرسنل'!I675,'5-اطلاعات کلیه پرسنل'!N675/2000*'5-اطلاعات کلیه پرسنل'!I675),0)+IF('5-اطلاعات کلیه پرسنل'!J675=option!$C$15,IF('5-اطلاعات کلیه پرسنل'!L675="دارد",'5-اطلاعات کلیه پرسنل'!M675/12*'5-اطلاعات کلیه پرسنل'!K675,'5-اطلاعات کلیه پرسنل'!N675/2000*'5-اطلاعات کلیه پرسنل'!K675),0)</f>
        <v>0</v>
      </c>
      <c r="AG675" s="55">
        <f>IF('5-اطلاعات کلیه پرسنل'!H675=option!$C$11,IF('5-اطلاعات کلیه پرسنل'!L675="دارد",'5-اطلاعات کلیه پرسنل'!M675*'5-اطلاعات کلیه پرسنل'!I675/12*40,'5-اطلاعات کلیه پرسنل'!I675*'5-اطلاعات کلیه پرسنل'!N675/52),0)+IF('5-اطلاعات کلیه پرسنل'!J675=option!$C$11,IF('5-اطلاعات کلیه پرسنل'!L675="دارد",'5-اطلاعات کلیه پرسنل'!M675*'5-اطلاعات کلیه پرسنل'!K675/12*40,'5-اطلاعات کلیه پرسنل'!K675*'5-اطلاعات کلیه پرسنل'!N675/52),0)</f>
        <v>0</v>
      </c>
      <c r="AH675" s="33">
        <f>IF('5-اطلاعات کلیه پرسنل'!P675="دکتری",1,IF('5-اطلاعات کلیه پرسنل'!P675="فوق لیسانس",0.8,IF('5-اطلاعات کلیه پرسنل'!P675="لیسانس",0.6,IF('5-اطلاعات کلیه پرسنل'!P675="فوق دیپلم",0.3,IF('5-اطلاعات کلیه پرسنل'!P675="",0,0.1)))))</f>
        <v>0</v>
      </c>
      <c r="AI675" s="81">
        <f>IF('5-اطلاعات کلیه پرسنل'!L675="دارد",'5-اطلاعات کلیه پرسنل'!M675/12,'5-اطلاعات کلیه پرسنل'!N675/2000)</f>
        <v>0</v>
      </c>
      <c r="AJ675" s="80">
        <f t="shared" si="58"/>
        <v>0</v>
      </c>
    </row>
    <row r="676" spans="29:36" x14ac:dyDescent="0.45">
      <c r="AC676" s="34">
        <f>IF('6-اطلاعات کلیه محصولات - خدمات'!C676="دارد",'6-اطلاعات کلیه محصولات - خدمات'!Q676,0)</f>
        <v>0</v>
      </c>
      <c r="AD676" s="34">
        <f>1403-'5-اطلاعات کلیه پرسنل'!E676:E1673</f>
        <v>1403</v>
      </c>
      <c r="AF676" s="55">
        <f>IF('5-اطلاعات کلیه پرسنل'!H676=option!$C$15,IF('5-اطلاعات کلیه پرسنل'!L676="دارد",'5-اطلاعات کلیه پرسنل'!M676/12*'5-اطلاعات کلیه پرسنل'!I676,'5-اطلاعات کلیه پرسنل'!N676/2000*'5-اطلاعات کلیه پرسنل'!I676),0)+IF('5-اطلاعات کلیه پرسنل'!J676=option!$C$15,IF('5-اطلاعات کلیه پرسنل'!L676="دارد",'5-اطلاعات کلیه پرسنل'!M676/12*'5-اطلاعات کلیه پرسنل'!K676,'5-اطلاعات کلیه پرسنل'!N676/2000*'5-اطلاعات کلیه پرسنل'!K676),0)</f>
        <v>0</v>
      </c>
      <c r="AG676" s="55">
        <f>IF('5-اطلاعات کلیه پرسنل'!H676=option!$C$11,IF('5-اطلاعات کلیه پرسنل'!L676="دارد",'5-اطلاعات کلیه پرسنل'!M676*'5-اطلاعات کلیه پرسنل'!I676/12*40,'5-اطلاعات کلیه پرسنل'!I676*'5-اطلاعات کلیه پرسنل'!N676/52),0)+IF('5-اطلاعات کلیه پرسنل'!J676=option!$C$11,IF('5-اطلاعات کلیه پرسنل'!L676="دارد",'5-اطلاعات کلیه پرسنل'!M676*'5-اطلاعات کلیه پرسنل'!K676/12*40,'5-اطلاعات کلیه پرسنل'!K676*'5-اطلاعات کلیه پرسنل'!N676/52),0)</f>
        <v>0</v>
      </c>
      <c r="AH676" s="33">
        <f>IF('5-اطلاعات کلیه پرسنل'!P676="دکتری",1,IF('5-اطلاعات کلیه پرسنل'!P676="فوق لیسانس",0.8,IF('5-اطلاعات کلیه پرسنل'!P676="لیسانس",0.6,IF('5-اطلاعات کلیه پرسنل'!P676="فوق دیپلم",0.3,IF('5-اطلاعات کلیه پرسنل'!P676="",0,0.1)))))</f>
        <v>0</v>
      </c>
      <c r="AI676" s="81">
        <f>IF('5-اطلاعات کلیه پرسنل'!L676="دارد",'5-اطلاعات کلیه پرسنل'!M676/12,'5-اطلاعات کلیه پرسنل'!N676/2000)</f>
        <v>0</v>
      </c>
      <c r="AJ676" s="80">
        <f t="shared" si="58"/>
        <v>0</v>
      </c>
    </row>
    <row r="677" spans="29:36" x14ac:dyDescent="0.45">
      <c r="AC677" s="34">
        <f>IF('6-اطلاعات کلیه محصولات - خدمات'!C677="دارد",'6-اطلاعات کلیه محصولات - خدمات'!Q677,0)</f>
        <v>0</v>
      </c>
      <c r="AD677" s="34">
        <f>1403-'5-اطلاعات کلیه پرسنل'!E677:E1674</f>
        <v>1403</v>
      </c>
      <c r="AF677" s="55">
        <f>IF('5-اطلاعات کلیه پرسنل'!H677=option!$C$15,IF('5-اطلاعات کلیه پرسنل'!L677="دارد",'5-اطلاعات کلیه پرسنل'!M677/12*'5-اطلاعات کلیه پرسنل'!I677,'5-اطلاعات کلیه پرسنل'!N677/2000*'5-اطلاعات کلیه پرسنل'!I677),0)+IF('5-اطلاعات کلیه پرسنل'!J677=option!$C$15,IF('5-اطلاعات کلیه پرسنل'!L677="دارد",'5-اطلاعات کلیه پرسنل'!M677/12*'5-اطلاعات کلیه پرسنل'!K677,'5-اطلاعات کلیه پرسنل'!N677/2000*'5-اطلاعات کلیه پرسنل'!K677),0)</f>
        <v>0</v>
      </c>
      <c r="AG677" s="55">
        <f>IF('5-اطلاعات کلیه پرسنل'!H677=option!$C$11,IF('5-اطلاعات کلیه پرسنل'!L677="دارد",'5-اطلاعات کلیه پرسنل'!M677*'5-اطلاعات کلیه پرسنل'!I677/12*40,'5-اطلاعات کلیه پرسنل'!I677*'5-اطلاعات کلیه پرسنل'!N677/52),0)+IF('5-اطلاعات کلیه پرسنل'!J677=option!$C$11,IF('5-اطلاعات کلیه پرسنل'!L677="دارد",'5-اطلاعات کلیه پرسنل'!M677*'5-اطلاعات کلیه پرسنل'!K677/12*40,'5-اطلاعات کلیه پرسنل'!K677*'5-اطلاعات کلیه پرسنل'!N677/52),0)</f>
        <v>0</v>
      </c>
      <c r="AH677" s="33">
        <f>IF('5-اطلاعات کلیه پرسنل'!P677="دکتری",1,IF('5-اطلاعات کلیه پرسنل'!P677="فوق لیسانس",0.8,IF('5-اطلاعات کلیه پرسنل'!P677="لیسانس",0.6,IF('5-اطلاعات کلیه پرسنل'!P677="فوق دیپلم",0.3,IF('5-اطلاعات کلیه پرسنل'!P677="",0,0.1)))))</f>
        <v>0</v>
      </c>
      <c r="AI677" s="81">
        <f>IF('5-اطلاعات کلیه پرسنل'!L677="دارد",'5-اطلاعات کلیه پرسنل'!M677/12,'5-اطلاعات کلیه پرسنل'!N677/2000)</f>
        <v>0</v>
      </c>
      <c r="AJ677" s="80">
        <f t="shared" si="58"/>
        <v>0</v>
      </c>
    </row>
    <row r="678" spans="29:36" x14ac:dyDescent="0.45">
      <c r="AC678" s="34">
        <f>IF('6-اطلاعات کلیه محصولات - خدمات'!C678="دارد",'6-اطلاعات کلیه محصولات - خدمات'!Q678,0)</f>
        <v>0</v>
      </c>
      <c r="AD678" s="34">
        <f>1403-'5-اطلاعات کلیه پرسنل'!E678:E1675</f>
        <v>1403</v>
      </c>
      <c r="AF678" s="55">
        <f>IF('5-اطلاعات کلیه پرسنل'!H678=option!$C$15,IF('5-اطلاعات کلیه پرسنل'!L678="دارد",'5-اطلاعات کلیه پرسنل'!M678/12*'5-اطلاعات کلیه پرسنل'!I678,'5-اطلاعات کلیه پرسنل'!N678/2000*'5-اطلاعات کلیه پرسنل'!I678),0)+IF('5-اطلاعات کلیه پرسنل'!J678=option!$C$15,IF('5-اطلاعات کلیه پرسنل'!L678="دارد",'5-اطلاعات کلیه پرسنل'!M678/12*'5-اطلاعات کلیه پرسنل'!K678,'5-اطلاعات کلیه پرسنل'!N678/2000*'5-اطلاعات کلیه پرسنل'!K678),0)</f>
        <v>0</v>
      </c>
      <c r="AG678" s="55">
        <f>IF('5-اطلاعات کلیه پرسنل'!H678=option!$C$11,IF('5-اطلاعات کلیه پرسنل'!L678="دارد",'5-اطلاعات کلیه پرسنل'!M678*'5-اطلاعات کلیه پرسنل'!I678/12*40,'5-اطلاعات کلیه پرسنل'!I678*'5-اطلاعات کلیه پرسنل'!N678/52),0)+IF('5-اطلاعات کلیه پرسنل'!J678=option!$C$11,IF('5-اطلاعات کلیه پرسنل'!L678="دارد",'5-اطلاعات کلیه پرسنل'!M678*'5-اطلاعات کلیه پرسنل'!K678/12*40,'5-اطلاعات کلیه پرسنل'!K678*'5-اطلاعات کلیه پرسنل'!N678/52),0)</f>
        <v>0</v>
      </c>
      <c r="AH678" s="33">
        <f>IF('5-اطلاعات کلیه پرسنل'!P678="دکتری",1,IF('5-اطلاعات کلیه پرسنل'!P678="فوق لیسانس",0.8,IF('5-اطلاعات کلیه پرسنل'!P678="لیسانس",0.6,IF('5-اطلاعات کلیه پرسنل'!P678="فوق دیپلم",0.3,IF('5-اطلاعات کلیه پرسنل'!P678="",0,0.1)))))</f>
        <v>0</v>
      </c>
      <c r="AI678" s="81">
        <f>IF('5-اطلاعات کلیه پرسنل'!L678="دارد",'5-اطلاعات کلیه پرسنل'!M678/12,'5-اطلاعات کلیه پرسنل'!N678/2000)</f>
        <v>0</v>
      </c>
      <c r="AJ678" s="80">
        <f t="shared" si="58"/>
        <v>0</v>
      </c>
    </row>
    <row r="679" spans="29:36" x14ac:dyDescent="0.45">
      <c r="AC679" s="34">
        <f>IF('6-اطلاعات کلیه محصولات - خدمات'!C679="دارد",'6-اطلاعات کلیه محصولات - خدمات'!Q679,0)</f>
        <v>0</v>
      </c>
      <c r="AD679" s="34">
        <f>1403-'5-اطلاعات کلیه پرسنل'!E679:E1676</f>
        <v>1403</v>
      </c>
      <c r="AF679" s="55">
        <f>IF('5-اطلاعات کلیه پرسنل'!H679=option!$C$15,IF('5-اطلاعات کلیه پرسنل'!L679="دارد",'5-اطلاعات کلیه پرسنل'!M679/12*'5-اطلاعات کلیه پرسنل'!I679,'5-اطلاعات کلیه پرسنل'!N679/2000*'5-اطلاعات کلیه پرسنل'!I679),0)+IF('5-اطلاعات کلیه پرسنل'!J679=option!$C$15,IF('5-اطلاعات کلیه پرسنل'!L679="دارد",'5-اطلاعات کلیه پرسنل'!M679/12*'5-اطلاعات کلیه پرسنل'!K679,'5-اطلاعات کلیه پرسنل'!N679/2000*'5-اطلاعات کلیه پرسنل'!K679),0)</f>
        <v>0</v>
      </c>
      <c r="AG679" s="55">
        <f>IF('5-اطلاعات کلیه پرسنل'!H679=option!$C$11,IF('5-اطلاعات کلیه پرسنل'!L679="دارد",'5-اطلاعات کلیه پرسنل'!M679*'5-اطلاعات کلیه پرسنل'!I679/12*40,'5-اطلاعات کلیه پرسنل'!I679*'5-اطلاعات کلیه پرسنل'!N679/52),0)+IF('5-اطلاعات کلیه پرسنل'!J679=option!$C$11,IF('5-اطلاعات کلیه پرسنل'!L679="دارد",'5-اطلاعات کلیه پرسنل'!M679*'5-اطلاعات کلیه پرسنل'!K679/12*40,'5-اطلاعات کلیه پرسنل'!K679*'5-اطلاعات کلیه پرسنل'!N679/52),0)</f>
        <v>0</v>
      </c>
      <c r="AH679" s="33">
        <f>IF('5-اطلاعات کلیه پرسنل'!P679="دکتری",1,IF('5-اطلاعات کلیه پرسنل'!P679="فوق لیسانس",0.8,IF('5-اطلاعات کلیه پرسنل'!P679="لیسانس",0.6,IF('5-اطلاعات کلیه پرسنل'!P679="فوق دیپلم",0.3,IF('5-اطلاعات کلیه پرسنل'!P679="",0,0.1)))))</f>
        <v>0</v>
      </c>
      <c r="AI679" s="81">
        <f>IF('5-اطلاعات کلیه پرسنل'!L679="دارد",'5-اطلاعات کلیه پرسنل'!M679/12,'5-اطلاعات کلیه پرسنل'!N679/2000)</f>
        <v>0</v>
      </c>
      <c r="AJ679" s="80">
        <f t="shared" si="58"/>
        <v>0</v>
      </c>
    </row>
    <row r="680" spans="29:36" x14ac:dyDescent="0.45">
      <c r="AC680" s="34">
        <f>IF('6-اطلاعات کلیه محصولات - خدمات'!C680="دارد",'6-اطلاعات کلیه محصولات - خدمات'!Q680,0)</f>
        <v>0</v>
      </c>
      <c r="AD680" s="34">
        <f>1403-'5-اطلاعات کلیه پرسنل'!E680:E1677</f>
        <v>1403</v>
      </c>
      <c r="AF680" s="55">
        <f>IF('5-اطلاعات کلیه پرسنل'!H680=option!$C$15,IF('5-اطلاعات کلیه پرسنل'!L680="دارد",'5-اطلاعات کلیه پرسنل'!M680/12*'5-اطلاعات کلیه پرسنل'!I680,'5-اطلاعات کلیه پرسنل'!N680/2000*'5-اطلاعات کلیه پرسنل'!I680),0)+IF('5-اطلاعات کلیه پرسنل'!J680=option!$C$15,IF('5-اطلاعات کلیه پرسنل'!L680="دارد",'5-اطلاعات کلیه پرسنل'!M680/12*'5-اطلاعات کلیه پرسنل'!K680,'5-اطلاعات کلیه پرسنل'!N680/2000*'5-اطلاعات کلیه پرسنل'!K680),0)</f>
        <v>0</v>
      </c>
      <c r="AG680" s="55">
        <f>IF('5-اطلاعات کلیه پرسنل'!H680=option!$C$11,IF('5-اطلاعات کلیه پرسنل'!L680="دارد",'5-اطلاعات کلیه پرسنل'!M680*'5-اطلاعات کلیه پرسنل'!I680/12*40,'5-اطلاعات کلیه پرسنل'!I680*'5-اطلاعات کلیه پرسنل'!N680/52),0)+IF('5-اطلاعات کلیه پرسنل'!J680=option!$C$11,IF('5-اطلاعات کلیه پرسنل'!L680="دارد",'5-اطلاعات کلیه پرسنل'!M680*'5-اطلاعات کلیه پرسنل'!K680/12*40,'5-اطلاعات کلیه پرسنل'!K680*'5-اطلاعات کلیه پرسنل'!N680/52),0)</f>
        <v>0</v>
      </c>
      <c r="AH680" s="33">
        <f>IF('5-اطلاعات کلیه پرسنل'!P680="دکتری",1,IF('5-اطلاعات کلیه پرسنل'!P680="فوق لیسانس",0.8,IF('5-اطلاعات کلیه پرسنل'!P680="لیسانس",0.6,IF('5-اطلاعات کلیه پرسنل'!P680="فوق دیپلم",0.3,IF('5-اطلاعات کلیه پرسنل'!P680="",0,0.1)))))</f>
        <v>0</v>
      </c>
      <c r="AI680" s="81">
        <f>IF('5-اطلاعات کلیه پرسنل'!L680="دارد",'5-اطلاعات کلیه پرسنل'!M680/12,'5-اطلاعات کلیه پرسنل'!N680/2000)</f>
        <v>0</v>
      </c>
      <c r="AJ680" s="80">
        <f t="shared" si="58"/>
        <v>0</v>
      </c>
    </row>
    <row r="681" spans="29:36" x14ac:dyDescent="0.45">
      <c r="AC681" s="34">
        <f>IF('6-اطلاعات کلیه محصولات - خدمات'!C681="دارد",'6-اطلاعات کلیه محصولات - خدمات'!Q681,0)</f>
        <v>0</v>
      </c>
      <c r="AD681" s="34">
        <f>1403-'5-اطلاعات کلیه پرسنل'!E681:E1678</f>
        <v>1403</v>
      </c>
      <c r="AF681" s="55">
        <f>IF('5-اطلاعات کلیه پرسنل'!H681=option!$C$15,IF('5-اطلاعات کلیه پرسنل'!L681="دارد",'5-اطلاعات کلیه پرسنل'!M681/12*'5-اطلاعات کلیه پرسنل'!I681,'5-اطلاعات کلیه پرسنل'!N681/2000*'5-اطلاعات کلیه پرسنل'!I681),0)+IF('5-اطلاعات کلیه پرسنل'!J681=option!$C$15,IF('5-اطلاعات کلیه پرسنل'!L681="دارد",'5-اطلاعات کلیه پرسنل'!M681/12*'5-اطلاعات کلیه پرسنل'!K681,'5-اطلاعات کلیه پرسنل'!N681/2000*'5-اطلاعات کلیه پرسنل'!K681),0)</f>
        <v>0</v>
      </c>
      <c r="AG681" s="55">
        <f>IF('5-اطلاعات کلیه پرسنل'!H681=option!$C$11,IF('5-اطلاعات کلیه پرسنل'!L681="دارد",'5-اطلاعات کلیه پرسنل'!M681*'5-اطلاعات کلیه پرسنل'!I681/12*40,'5-اطلاعات کلیه پرسنل'!I681*'5-اطلاعات کلیه پرسنل'!N681/52),0)+IF('5-اطلاعات کلیه پرسنل'!J681=option!$C$11,IF('5-اطلاعات کلیه پرسنل'!L681="دارد",'5-اطلاعات کلیه پرسنل'!M681*'5-اطلاعات کلیه پرسنل'!K681/12*40,'5-اطلاعات کلیه پرسنل'!K681*'5-اطلاعات کلیه پرسنل'!N681/52),0)</f>
        <v>0</v>
      </c>
      <c r="AH681" s="33">
        <f>IF('5-اطلاعات کلیه پرسنل'!P681="دکتری",1,IF('5-اطلاعات کلیه پرسنل'!P681="فوق لیسانس",0.8,IF('5-اطلاعات کلیه پرسنل'!P681="لیسانس",0.6,IF('5-اطلاعات کلیه پرسنل'!P681="فوق دیپلم",0.3,IF('5-اطلاعات کلیه پرسنل'!P681="",0,0.1)))))</f>
        <v>0</v>
      </c>
      <c r="AI681" s="81">
        <f>IF('5-اطلاعات کلیه پرسنل'!L681="دارد",'5-اطلاعات کلیه پرسنل'!M681/12,'5-اطلاعات کلیه پرسنل'!N681/2000)</f>
        <v>0</v>
      </c>
      <c r="AJ681" s="80">
        <f t="shared" si="58"/>
        <v>0</v>
      </c>
    </row>
    <row r="682" spans="29:36" x14ac:dyDescent="0.45">
      <c r="AC682" s="34">
        <f>IF('6-اطلاعات کلیه محصولات - خدمات'!C682="دارد",'6-اطلاعات کلیه محصولات - خدمات'!Q682,0)</f>
        <v>0</v>
      </c>
      <c r="AD682" s="34">
        <f>1403-'5-اطلاعات کلیه پرسنل'!E682:E1679</f>
        <v>1403</v>
      </c>
      <c r="AF682" s="55">
        <f>IF('5-اطلاعات کلیه پرسنل'!H682=option!$C$15,IF('5-اطلاعات کلیه پرسنل'!L682="دارد",'5-اطلاعات کلیه پرسنل'!M682/12*'5-اطلاعات کلیه پرسنل'!I682,'5-اطلاعات کلیه پرسنل'!N682/2000*'5-اطلاعات کلیه پرسنل'!I682),0)+IF('5-اطلاعات کلیه پرسنل'!J682=option!$C$15,IF('5-اطلاعات کلیه پرسنل'!L682="دارد",'5-اطلاعات کلیه پرسنل'!M682/12*'5-اطلاعات کلیه پرسنل'!K682,'5-اطلاعات کلیه پرسنل'!N682/2000*'5-اطلاعات کلیه پرسنل'!K682),0)</f>
        <v>0</v>
      </c>
      <c r="AG682" s="55">
        <f>IF('5-اطلاعات کلیه پرسنل'!H682=option!$C$11,IF('5-اطلاعات کلیه پرسنل'!L682="دارد",'5-اطلاعات کلیه پرسنل'!M682*'5-اطلاعات کلیه پرسنل'!I682/12*40,'5-اطلاعات کلیه پرسنل'!I682*'5-اطلاعات کلیه پرسنل'!N682/52),0)+IF('5-اطلاعات کلیه پرسنل'!J682=option!$C$11,IF('5-اطلاعات کلیه پرسنل'!L682="دارد",'5-اطلاعات کلیه پرسنل'!M682*'5-اطلاعات کلیه پرسنل'!K682/12*40,'5-اطلاعات کلیه پرسنل'!K682*'5-اطلاعات کلیه پرسنل'!N682/52),0)</f>
        <v>0</v>
      </c>
      <c r="AH682" s="33">
        <f>IF('5-اطلاعات کلیه پرسنل'!P682="دکتری",1,IF('5-اطلاعات کلیه پرسنل'!P682="فوق لیسانس",0.8,IF('5-اطلاعات کلیه پرسنل'!P682="لیسانس",0.6,IF('5-اطلاعات کلیه پرسنل'!P682="فوق دیپلم",0.3,IF('5-اطلاعات کلیه پرسنل'!P682="",0,0.1)))))</f>
        <v>0</v>
      </c>
      <c r="AI682" s="81">
        <f>IF('5-اطلاعات کلیه پرسنل'!L682="دارد",'5-اطلاعات کلیه پرسنل'!M682/12,'5-اطلاعات کلیه پرسنل'!N682/2000)</f>
        <v>0</v>
      </c>
      <c r="AJ682" s="80">
        <f t="shared" si="58"/>
        <v>0</v>
      </c>
    </row>
    <row r="683" spans="29:36" x14ac:dyDescent="0.45">
      <c r="AC683" s="34">
        <f>IF('6-اطلاعات کلیه محصولات - خدمات'!C683="دارد",'6-اطلاعات کلیه محصولات - خدمات'!Q683,0)</f>
        <v>0</v>
      </c>
      <c r="AD683" s="34">
        <f>1403-'5-اطلاعات کلیه پرسنل'!E683:E1680</f>
        <v>1403</v>
      </c>
      <c r="AF683" s="55">
        <f>IF('5-اطلاعات کلیه پرسنل'!H683=option!$C$15,IF('5-اطلاعات کلیه پرسنل'!L683="دارد",'5-اطلاعات کلیه پرسنل'!M683/12*'5-اطلاعات کلیه پرسنل'!I683,'5-اطلاعات کلیه پرسنل'!N683/2000*'5-اطلاعات کلیه پرسنل'!I683),0)+IF('5-اطلاعات کلیه پرسنل'!J683=option!$C$15,IF('5-اطلاعات کلیه پرسنل'!L683="دارد",'5-اطلاعات کلیه پرسنل'!M683/12*'5-اطلاعات کلیه پرسنل'!K683,'5-اطلاعات کلیه پرسنل'!N683/2000*'5-اطلاعات کلیه پرسنل'!K683),0)</f>
        <v>0</v>
      </c>
      <c r="AG683" s="55">
        <f>IF('5-اطلاعات کلیه پرسنل'!H683=option!$C$11,IF('5-اطلاعات کلیه پرسنل'!L683="دارد",'5-اطلاعات کلیه پرسنل'!M683*'5-اطلاعات کلیه پرسنل'!I683/12*40,'5-اطلاعات کلیه پرسنل'!I683*'5-اطلاعات کلیه پرسنل'!N683/52),0)+IF('5-اطلاعات کلیه پرسنل'!J683=option!$C$11,IF('5-اطلاعات کلیه پرسنل'!L683="دارد",'5-اطلاعات کلیه پرسنل'!M683*'5-اطلاعات کلیه پرسنل'!K683/12*40,'5-اطلاعات کلیه پرسنل'!K683*'5-اطلاعات کلیه پرسنل'!N683/52),0)</f>
        <v>0</v>
      </c>
      <c r="AH683" s="33">
        <f>IF('5-اطلاعات کلیه پرسنل'!P683="دکتری",1,IF('5-اطلاعات کلیه پرسنل'!P683="فوق لیسانس",0.8,IF('5-اطلاعات کلیه پرسنل'!P683="لیسانس",0.6,IF('5-اطلاعات کلیه پرسنل'!P683="فوق دیپلم",0.3,IF('5-اطلاعات کلیه پرسنل'!P683="",0,0.1)))))</f>
        <v>0</v>
      </c>
      <c r="AI683" s="81">
        <f>IF('5-اطلاعات کلیه پرسنل'!L683="دارد",'5-اطلاعات کلیه پرسنل'!M683/12,'5-اطلاعات کلیه پرسنل'!N683/2000)</f>
        <v>0</v>
      </c>
      <c r="AJ683" s="80">
        <f t="shared" si="58"/>
        <v>0</v>
      </c>
    </row>
    <row r="684" spans="29:36" x14ac:dyDescent="0.45">
      <c r="AC684" s="34">
        <f>IF('6-اطلاعات کلیه محصولات - خدمات'!C684="دارد",'6-اطلاعات کلیه محصولات - خدمات'!Q684,0)</f>
        <v>0</v>
      </c>
      <c r="AD684" s="34">
        <f>1403-'5-اطلاعات کلیه پرسنل'!E684:E1681</f>
        <v>1403</v>
      </c>
      <c r="AF684" s="55">
        <f>IF('5-اطلاعات کلیه پرسنل'!H684=option!$C$15,IF('5-اطلاعات کلیه پرسنل'!L684="دارد",'5-اطلاعات کلیه پرسنل'!M684/12*'5-اطلاعات کلیه پرسنل'!I684,'5-اطلاعات کلیه پرسنل'!N684/2000*'5-اطلاعات کلیه پرسنل'!I684),0)+IF('5-اطلاعات کلیه پرسنل'!J684=option!$C$15,IF('5-اطلاعات کلیه پرسنل'!L684="دارد",'5-اطلاعات کلیه پرسنل'!M684/12*'5-اطلاعات کلیه پرسنل'!K684,'5-اطلاعات کلیه پرسنل'!N684/2000*'5-اطلاعات کلیه پرسنل'!K684),0)</f>
        <v>0</v>
      </c>
      <c r="AG684" s="55">
        <f>IF('5-اطلاعات کلیه پرسنل'!H684=option!$C$11,IF('5-اطلاعات کلیه پرسنل'!L684="دارد",'5-اطلاعات کلیه پرسنل'!M684*'5-اطلاعات کلیه پرسنل'!I684/12*40,'5-اطلاعات کلیه پرسنل'!I684*'5-اطلاعات کلیه پرسنل'!N684/52),0)+IF('5-اطلاعات کلیه پرسنل'!J684=option!$C$11,IF('5-اطلاعات کلیه پرسنل'!L684="دارد",'5-اطلاعات کلیه پرسنل'!M684*'5-اطلاعات کلیه پرسنل'!K684/12*40,'5-اطلاعات کلیه پرسنل'!K684*'5-اطلاعات کلیه پرسنل'!N684/52),0)</f>
        <v>0</v>
      </c>
      <c r="AH684" s="33">
        <f>IF('5-اطلاعات کلیه پرسنل'!P684="دکتری",1,IF('5-اطلاعات کلیه پرسنل'!P684="فوق لیسانس",0.8,IF('5-اطلاعات کلیه پرسنل'!P684="لیسانس",0.6,IF('5-اطلاعات کلیه پرسنل'!P684="فوق دیپلم",0.3,IF('5-اطلاعات کلیه پرسنل'!P684="",0,0.1)))))</f>
        <v>0</v>
      </c>
      <c r="AI684" s="81">
        <f>IF('5-اطلاعات کلیه پرسنل'!L684="دارد",'5-اطلاعات کلیه پرسنل'!M684/12,'5-اطلاعات کلیه پرسنل'!N684/2000)</f>
        <v>0</v>
      </c>
      <c r="AJ684" s="80">
        <f t="shared" si="58"/>
        <v>0</v>
      </c>
    </row>
    <row r="685" spans="29:36" x14ac:dyDescent="0.45">
      <c r="AC685" s="34">
        <f>IF('6-اطلاعات کلیه محصولات - خدمات'!C685="دارد",'6-اطلاعات کلیه محصولات - خدمات'!Q685,0)</f>
        <v>0</v>
      </c>
      <c r="AD685" s="34">
        <f>1403-'5-اطلاعات کلیه پرسنل'!E685:E1682</f>
        <v>1403</v>
      </c>
      <c r="AF685" s="55">
        <f>IF('5-اطلاعات کلیه پرسنل'!H685=option!$C$15,IF('5-اطلاعات کلیه پرسنل'!L685="دارد",'5-اطلاعات کلیه پرسنل'!M685/12*'5-اطلاعات کلیه پرسنل'!I685,'5-اطلاعات کلیه پرسنل'!N685/2000*'5-اطلاعات کلیه پرسنل'!I685),0)+IF('5-اطلاعات کلیه پرسنل'!J685=option!$C$15,IF('5-اطلاعات کلیه پرسنل'!L685="دارد",'5-اطلاعات کلیه پرسنل'!M685/12*'5-اطلاعات کلیه پرسنل'!K685,'5-اطلاعات کلیه پرسنل'!N685/2000*'5-اطلاعات کلیه پرسنل'!K685),0)</f>
        <v>0</v>
      </c>
      <c r="AG685" s="55">
        <f>IF('5-اطلاعات کلیه پرسنل'!H685=option!$C$11,IF('5-اطلاعات کلیه پرسنل'!L685="دارد",'5-اطلاعات کلیه پرسنل'!M685*'5-اطلاعات کلیه پرسنل'!I685/12*40,'5-اطلاعات کلیه پرسنل'!I685*'5-اطلاعات کلیه پرسنل'!N685/52),0)+IF('5-اطلاعات کلیه پرسنل'!J685=option!$C$11,IF('5-اطلاعات کلیه پرسنل'!L685="دارد",'5-اطلاعات کلیه پرسنل'!M685*'5-اطلاعات کلیه پرسنل'!K685/12*40,'5-اطلاعات کلیه پرسنل'!K685*'5-اطلاعات کلیه پرسنل'!N685/52),0)</f>
        <v>0</v>
      </c>
      <c r="AH685" s="33">
        <f>IF('5-اطلاعات کلیه پرسنل'!P685="دکتری",1,IF('5-اطلاعات کلیه پرسنل'!P685="فوق لیسانس",0.8,IF('5-اطلاعات کلیه پرسنل'!P685="لیسانس",0.6,IF('5-اطلاعات کلیه پرسنل'!P685="فوق دیپلم",0.3,IF('5-اطلاعات کلیه پرسنل'!P685="",0,0.1)))))</f>
        <v>0</v>
      </c>
      <c r="AI685" s="81">
        <f>IF('5-اطلاعات کلیه پرسنل'!L685="دارد",'5-اطلاعات کلیه پرسنل'!M685/12,'5-اطلاعات کلیه پرسنل'!N685/2000)</f>
        <v>0</v>
      </c>
      <c r="AJ685" s="80">
        <f t="shared" si="58"/>
        <v>0</v>
      </c>
    </row>
    <row r="686" spans="29:36" x14ac:dyDescent="0.45">
      <c r="AC686" s="34">
        <f>IF('6-اطلاعات کلیه محصولات - خدمات'!C686="دارد",'6-اطلاعات کلیه محصولات - خدمات'!Q686,0)</f>
        <v>0</v>
      </c>
      <c r="AD686" s="34">
        <f>1403-'5-اطلاعات کلیه پرسنل'!E686:E1683</f>
        <v>1403</v>
      </c>
      <c r="AF686" s="55">
        <f>IF('5-اطلاعات کلیه پرسنل'!H686=option!$C$15,IF('5-اطلاعات کلیه پرسنل'!L686="دارد",'5-اطلاعات کلیه پرسنل'!M686/12*'5-اطلاعات کلیه پرسنل'!I686,'5-اطلاعات کلیه پرسنل'!N686/2000*'5-اطلاعات کلیه پرسنل'!I686),0)+IF('5-اطلاعات کلیه پرسنل'!J686=option!$C$15,IF('5-اطلاعات کلیه پرسنل'!L686="دارد",'5-اطلاعات کلیه پرسنل'!M686/12*'5-اطلاعات کلیه پرسنل'!K686,'5-اطلاعات کلیه پرسنل'!N686/2000*'5-اطلاعات کلیه پرسنل'!K686),0)</f>
        <v>0</v>
      </c>
      <c r="AG686" s="55">
        <f>IF('5-اطلاعات کلیه پرسنل'!H686=option!$C$11,IF('5-اطلاعات کلیه پرسنل'!L686="دارد",'5-اطلاعات کلیه پرسنل'!M686*'5-اطلاعات کلیه پرسنل'!I686/12*40,'5-اطلاعات کلیه پرسنل'!I686*'5-اطلاعات کلیه پرسنل'!N686/52),0)+IF('5-اطلاعات کلیه پرسنل'!J686=option!$C$11,IF('5-اطلاعات کلیه پرسنل'!L686="دارد",'5-اطلاعات کلیه پرسنل'!M686*'5-اطلاعات کلیه پرسنل'!K686/12*40,'5-اطلاعات کلیه پرسنل'!K686*'5-اطلاعات کلیه پرسنل'!N686/52),0)</f>
        <v>0</v>
      </c>
      <c r="AH686" s="33">
        <f>IF('5-اطلاعات کلیه پرسنل'!P686="دکتری",1,IF('5-اطلاعات کلیه پرسنل'!P686="فوق لیسانس",0.8,IF('5-اطلاعات کلیه پرسنل'!P686="لیسانس",0.6,IF('5-اطلاعات کلیه پرسنل'!P686="فوق دیپلم",0.3,IF('5-اطلاعات کلیه پرسنل'!P686="",0,0.1)))))</f>
        <v>0</v>
      </c>
      <c r="AI686" s="81">
        <f>IF('5-اطلاعات کلیه پرسنل'!L686="دارد",'5-اطلاعات کلیه پرسنل'!M686/12,'5-اطلاعات کلیه پرسنل'!N686/2000)</f>
        <v>0</v>
      </c>
      <c r="AJ686" s="80">
        <f t="shared" si="58"/>
        <v>0</v>
      </c>
    </row>
    <row r="687" spans="29:36" x14ac:dyDescent="0.45">
      <c r="AC687" s="34">
        <f>IF('6-اطلاعات کلیه محصولات - خدمات'!C687="دارد",'6-اطلاعات کلیه محصولات - خدمات'!Q687,0)</f>
        <v>0</v>
      </c>
      <c r="AD687" s="34">
        <f>1403-'5-اطلاعات کلیه پرسنل'!E687:E1684</f>
        <v>1403</v>
      </c>
      <c r="AF687" s="55">
        <f>IF('5-اطلاعات کلیه پرسنل'!H687=option!$C$15,IF('5-اطلاعات کلیه پرسنل'!L687="دارد",'5-اطلاعات کلیه پرسنل'!M687/12*'5-اطلاعات کلیه پرسنل'!I687,'5-اطلاعات کلیه پرسنل'!N687/2000*'5-اطلاعات کلیه پرسنل'!I687),0)+IF('5-اطلاعات کلیه پرسنل'!J687=option!$C$15,IF('5-اطلاعات کلیه پرسنل'!L687="دارد",'5-اطلاعات کلیه پرسنل'!M687/12*'5-اطلاعات کلیه پرسنل'!K687,'5-اطلاعات کلیه پرسنل'!N687/2000*'5-اطلاعات کلیه پرسنل'!K687),0)</f>
        <v>0</v>
      </c>
      <c r="AG687" s="55">
        <f>IF('5-اطلاعات کلیه پرسنل'!H687=option!$C$11,IF('5-اطلاعات کلیه پرسنل'!L687="دارد",'5-اطلاعات کلیه پرسنل'!M687*'5-اطلاعات کلیه پرسنل'!I687/12*40,'5-اطلاعات کلیه پرسنل'!I687*'5-اطلاعات کلیه پرسنل'!N687/52),0)+IF('5-اطلاعات کلیه پرسنل'!J687=option!$C$11,IF('5-اطلاعات کلیه پرسنل'!L687="دارد",'5-اطلاعات کلیه پرسنل'!M687*'5-اطلاعات کلیه پرسنل'!K687/12*40,'5-اطلاعات کلیه پرسنل'!K687*'5-اطلاعات کلیه پرسنل'!N687/52),0)</f>
        <v>0</v>
      </c>
      <c r="AH687" s="33">
        <f>IF('5-اطلاعات کلیه پرسنل'!P687="دکتری",1,IF('5-اطلاعات کلیه پرسنل'!P687="فوق لیسانس",0.8,IF('5-اطلاعات کلیه پرسنل'!P687="لیسانس",0.6,IF('5-اطلاعات کلیه پرسنل'!P687="فوق دیپلم",0.3,IF('5-اطلاعات کلیه پرسنل'!P687="",0,0.1)))))</f>
        <v>0</v>
      </c>
      <c r="AI687" s="81">
        <f>IF('5-اطلاعات کلیه پرسنل'!L687="دارد",'5-اطلاعات کلیه پرسنل'!M687/12,'5-اطلاعات کلیه پرسنل'!N687/2000)</f>
        <v>0</v>
      </c>
      <c r="AJ687" s="80">
        <f t="shared" si="58"/>
        <v>0</v>
      </c>
    </row>
    <row r="688" spans="29:36" x14ac:dyDescent="0.45">
      <c r="AC688" s="34">
        <f>IF('6-اطلاعات کلیه محصولات - خدمات'!C688="دارد",'6-اطلاعات کلیه محصولات - خدمات'!Q688,0)</f>
        <v>0</v>
      </c>
      <c r="AD688" s="34">
        <f>1403-'5-اطلاعات کلیه پرسنل'!E688:E1685</f>
        <v>1403</v>
      </c>
      <c r="AF688" s="55">
        <f>IF('5-اطلاعات کلیه پرسنل'!H688=option!$C$15,IF('5-اطلاعات کلیه پرسنل'!L688="دارد",'5-اطلاعات کلیه پرسنل'!M688/12*'5-اطلاعات کلیه پرسنل'!I688,'5-اطلاعات کلیه پرسنل'!N688/2000*'5-اطلاعات کلیه پرسنل'!I688),0)+IF('5-اطلاعات کلیه پرسنل'!J688=option!$C$15,IF('5-اطلاعات کلیه پرسنل'!L688="دارد",'5-اطلاعات کلیه پرسنل'!M688/12*'5-اطلاعات کلیه پرسنل'!K688,'5-اطلاعات کلیه پرسنل'!N688/2000*'5-اطلاعات کلیه پرسنل'!K688),0)</f>
        <v>0</v>
      </c>
      <c r="AG688" s="55">
        <f>IF('5-اطلاعات کلیه پرسنل'!H688=option!$C$11,IF('5-اطلاعات کلیه پرسنل'!L688="دارد",'5-اطلاعات کلیه پرسنل'!M688*'5-اطلاعات کلیه پرسنل'!I688/12*40,'5-اطلاعات کلیه پرسنل'!I688*'5-اطلاعات کلیه پرسنل'!N688/52),0)+IF('5-اطلاعات کلیه پرسنل'!J688=option!$C$11,IF('5-اطلاعات کلیه پرسنل'!L688="دارد",'5-اطلاعات کلیه پرسنل'!M688*'5-اطلاعات کلیه پرسنل'!K688/12*40,'5-اطلاعات کلیه پرسنل'!K688*'5-اطلاعات کلیه پرسنل'!N688/52),0)</f>
        <v>0</v>
      </c>
      <c r="AH688" s="33">
        <f>IF('5-اطلاعات کلیه پرسنل'!P688="دکتری",1,IF('5-اطلاعات کلیه پرسنل'!P688="فوق لیسانس",0.8,IF('5-اطلاعات کلیه پرسنل'!P688="لیسانس",0.6,IF('5-اطلاعات کلیه پرسنل'!P688="فوق دیپلم",0.3,IF('5-اطلاعات کلیه پرسنل'!P688="",0,0.1)))))</f>
        <v>0</v>
      </c>
      <c r="AI688" s="81">
        <f>IF('5-اطلاعات کلیه پرسنل'!L688="دارد",'5-اطلاعات کلیه پرسنل'!M688/12,'5-اطلاعات کلیه پرسنل'!N688/2000)</f>
        <v>0</v>
      </c>
      <c r="AJ688" s="80">
        <f t="shared" si="58"/>
        <v>0</v>
      </c>
    </row>
    <row r="689" spans="29:36" x14ac:dyDescent="0.45">
      <c r="AC689" s="34">
        <f>IF('6-اطلاعات کلیه محصولات - خدمات'!C689="دارد",'6-اطلاعات کلیه محصولات - خدمات'!Q689,0)</f>
        <v>0</v>
      </c>
      <c r="AD689" s="34">
        <f>1403-'5-اطلاعات کلیه پرسنل'!E689:E1686</f>
        <v>1403</v>
      </c>
      <c r="AF689" s="55">
        <f>IF('5-اطلاعات کلیه پرسنل'!H689=option!$C$15,IF('5-اطلاعات کلیه پرسنل'!L689="دارد",'5-اطلاعات کلیه پرسنل'!M689/12*'5-اطلاعات کلیه پرسنل'!I689,'5-اطلاعات کلیه پرسنل'!N689/2000*'5-اطلاعات کلیه پرسنل'!I689),0)+IF('5-اطلاعات کلیه پرسنل'!J689=option!$C$15,IF('5-اطلاعات کلیه پرسنل'!L689="دارد",'5-اطلاعات کلیه پرسنل'!M689/12*'5-اطلاعات کلیه پرسنل'!K689,'5-اطلاعات کلیه پرسنل'!N689/2000*'5-اطلاعات کلیه پرسنل'!K689),0)</f>
        <v>0</v>
      </c>
      <c r="AG689" s="55">
        <f>IF('5-اطلاعات کلیه پرسنل'!H689=option!$C$11,IF('5-اطلاعات کلیه پرسنل'!L689="دارد",'5-اطلاعات کلیه پرسنل'!M689*'5-اطلاعات کلیه پرسنل'!I689/12*40,'5-اطلاعات کلیه پرسنل'!I689*'5-اطلاعات کلیه پرسنل'!N689/52),0)+IF('5-اطلاعات کلیه پرسنل'!J689=option!$C$11,IF('5-اطلاعات کلیه پرسنل'!L689="دارد",'5-اطلاعات کلیه پرسنل'!M689*'5-اطلاعات کلیه پرسنل'!K689/12*40,'5-اطلاعات کلیه پرسنل'!K689*'5-اطلاعات کلیه پرسنل'!N689/52),0)</f>
        <v>0</v>
      </c>
      <c r="AH689" s="33">
        <f>IF('5-اطلاعات کلیه پرسنل'!P689="دکتری",1,IF('5-اطلاعات کلیه پرسنل'!P689="فوق لیسانس",0.8,IF('5-اطلاعات کلیه پرسنل'!P689="لیسانس",0.6,IF('5-اطلاعات کلیه پرسنل'!P689="فوق دیپلم",0.3,IF('5-اطلاعات کلیه پرسنل'!P689="",0,0.1)))))</f>
        <v>0</v>
      </c>
      <c r="AI689" s="81">
        <f>IF('5-اطلاعات کلیه پرسنل'!L689="دارد",'5-اطلاعات کلیه پرسنل'!M689/12,'5-اطلاعات کلیه پرسنل'!N689/2000)</f>
        <v>0</v>
      </c>
      <c r="AJ689" s="80">
        <f t="shared" si="58"/>
        <v>0</v>
      </c>
    </row>
    <row r="690" spans="29:36" x14ac:dyDescent="0.45">
      <c r="AC690" s="34">
        <f>IF('6-اطلاعات کلیه محصولات - خدمات'!C690="دارد",'6-اطلاعات کلیه محصولات - خدمات'!Q690,0)</f>
        <v>0</v>
      </c>
      <c r="AD690" s="34">
        <f>1403-'5-اطلاعات کلیه پرسنل'!E690:E1687</f>
        <v>1403</v>
      </c>
      <c r="AF690" s="55">
        <f>IF('5-اطلاعات کلیه پرسنل'!H690=option!$C$15,IF('5-اطلاعات کلیه پرسنل'!L690="دارد",'5-اطلاعات کلیه پرسنل'!M690/12*'5-اطلاعات کلیه پرسنل'!I690,'5-اطلاعات کلیه پرسنل'!N690/2000*'5-اطلاعات کلیه پرسنل'!I690),0)+IF('5-اطلاعات کلیه پرسنل'!J690=option!$C$15,IF('5-اطلاعات کلیه پرسنل'!L690="دارد",'5-اطلاعات کلیه پرسنل'!M690/12*'5-اطلاعات کلیه پرسنل'!K690,'5-اطلاعات کلیه پرسنل'!N690/2000*'5-اطلاعات کلیه پرسنل'!K690),0)</f>
        <v>0</v>
      </c>
      <c r="AG690" s="55">
        <f>IF('5-اطلاعات کلیه پرسنل'!H690=option!$C$11,IF('5-اطلاعات کلیه پرسنل'!L690="دارد",'5-اطلاعات کلیه پرسنل'!M690*'5-اطلاعات کلیه پرسنل'!I690/12*40,'5-اطلاعات کلیه پرسنل'!I690*'5-اطلاعات کلیه پرسنل'!N690/52),0)+IF('5-اطلاعات کلیه پرسنل'!J690=option!$C$11,IF('5-اطلاعات کلیه پرسنل'!L690="دارد",'5-اطلاعات کلیه پرسنل'!M690*'5-اطلاعات کلیه پرسنل'!K690/12*40,'5-اطلاعات کلیه پرسنل'!K690*'5-اطلاعات کلیه پرسنل'!N690/52),0)</f>
        <v>0</v>
      </c>
      <c r="AH690" s="33">
        <f>IF('5-اطلاعات کلیه پرسنل'!P690="دکتری",1,IF('5-اطلاعات کلیه پرسنل'!P690="فوق لیسانس",0.8,IF('5-اطلاعات کلیه پرسنل'!P690="لیسانس",0.6,IF('5-اطلاعات کلیه پرسنل'!P690="فوق دیپلم",0.3,IF('5-اطلاعات کلیه پرسنل'!P690="",0,0.1)))))</f>
        <v>0</v>
      </c>
      <c r="AI690" s="81">
        <f>IF('5-اطلاعات کلیه پرسنل'!L690="دارد",'5-اطلاعات کلیه پرسنل'!M690/12,'5-اطلاعات کلیه پرسنل'!N690/2000)</f>
        <v>0</v>
      </c>
      <c r="AJ690" s="80">
        <f t="shared" si="58"/>
        <v>0</v>
      </c>
    </row>
    <row r="691" spans="29:36" x14ac:dyDescent="0.45">
      <c r="AC691" s="34">
        <f>IF('6-اطلاعات کلیه محصولات - خدمات'!C691="دارد",'6-اطلاعات کلیه محصولات - خدمات'!Q691,0)</f>
        <v>0</v>
      </c>
      <c r="AD691" s="34">
        <f>1403-'5-اطلاعات کلیه پرسنل'!E691:E1688</f>
        <v>1403</v>
      </c>
      <c r="AF691" s="55">
        <f>IF('5-اطلاعات کلیه پرسنل'!H691=option!$C$15,IF('5-اطلاعات کلیه پرسنل'!L691="دارد",'5-اطلاعات کلیه پرسنل'!M691/12*'5-اطلاعات کلیه پرسنل'!I691,'5-اطلاعات کلیه پرسنل'!N691/2000*'5-اطلاعات کلیه پرسنل'!I691),0)+IF('5-اطلاعات کلیه پرسنل'!J691=option!$C$15,IF('5-اطلاعات کلیه پرسنل'!L691="دارد",'5-اطلاعات کلیه پرسنل'!M691/12*'5-اطلاعات کلیه پرسنل'!K691,'5-اطلاعات کلیه پرسنل'!N691/2000*'5-اطلاعات کلیه پرسنل'!K691),0)</f>
        <v>0</v>
      </c>
      <c r="AG691" s="55">
        <f>IF('5-اطلاعات کلیه پرسنل'!H691=option!$C$11,IF('5-اطلاعات کلیه پرسنل'!L691="دارد",'5-اطلاعات کلیه پرسنل'!M691*'5-اطلاعات کلیه پرسنل'!I691/12*40,'5-اطلاعات کلیه پرسنل'!I691*'5-اطلاعات کلیه پرسنل'!N691/52),0)+IF('5-اطلاعات کلیه پرسنل'!J691=option!$C$11,IF('5-اطلاعات کلیه پرسنل'!L691="دارد",'5-اطلاعات کلیه پرسنل'!M691*'5-اطلاعات کلیه پرسنل'!K691/12*40,'5-اطلاعات کلیه پرسنل'!K691*'5-اطلاعات کلیه پرسنل'!N691/52),0)</f>
        <v>0</v>
      </c>
      <c r="AH691" s="33">
        <f>IF('5-اطلاعات کلیه پرسنل'!P691="دکتری",1,IF('5-اطلاعات کلیه پرسنل'!P691="فوق لیسانس",0.8,IF('5-اطلاعات کلیه پرسنل'!P691="لیسانس",0.6,IF('5-اطلاعات کلیه پرسنل'!P691="فوق دیپلم",0.3,IF('5-اطلاعات کلیه پرسنل'!P691="",0,0.1)))))</f>
        <v>0</v>
      </c>
      <c r="AI691" s="81">
        <f>IF('5-اطلاعات کلیه پرسنل'!L691="دارد",'5-اطلاعات کلیه پرسنل'!M691/12,'5-اطلاعات کلیه پرسنل'!N691/2000)</f>
        <v>0</v>
      </c>
      <c r="AJ691" s="80">
        <f t="shared" si="58"/>
        <v>0</v>
      </c>
    </row>
    <row r="692" spans="29:36" x14ac:dyDescent="0.45">
      <c r="AC692" s="34">
        <f>IF('6-اطلاعات کلیه محصولات - خدمات'!C692="دارد",'6-اطلاعات کلیه محصولات - خدمات'!Q692,0)</f>
        <v>0</v>
      </c>
      <c r="AD692" s="34">
        <f>1403-'5-اطلاعات کلیه پرسنل'!E692:E1689</f>
        <v>1403</v>
      </c>
      <c r="AF692" s="55">
        <f>IF('5-اطلاعات کلیه پرسنل'!H692=option!$C$15,IF('5-اطلاعات کلیه پرسنل'!L692="دارد",'5-اطلاعات کلیه پرسنل'!M692/12*'5-اطلاعات کلیه پرسنل'!I692,'5-اطلاعات کلیه پرسنل'!N692/2000*'5-اطلاعات کلیه پرسنل'!I692),0)+IF('5-اطلاعات کلیه پرسنل'!J692=option!$C$15,IF('5-اطلاعات کلیه پرسنل'!L692="دارد",'5-اطلاعات کلیه پرسنل'!M692/12*'5-اطلاعات کلیه پرسنل'!K692,'5-اطلاعات کلیه پرسنل'!N692/2000*'5-اطلاعات کلیه پرسنل'!K692),0)</f>
        <v>0</v>
      </c>
      <c r="AG692" s="55">
        <f>IF('5-اطلاعات کلیه پرسنل'!H692=option!$C$11,IF('5-اطلاعات کلیه پرسنل'!L692="دارد",'5-اطلاعات کلیه پرسنل'!M692*'5-اطلاعات کلیه پرسنل'!I692/12*40,'5-اطلاعات کلیه پرسنل'!I692*'5-اطلاعات کلیه پرسنل'!N692/52),0)+IF('5-اطلاعات کلیه پرسنل'!J692=option!$C$11,IF('5-اطلاعات کلیه پرسنل'!L692="دارد",'5-اطلاعات کلیه پرسنل'!M692*'5-اطلاعات کلیه پرسنل'!K692/12*40,'5-اطلاعات کلیه پرسنل'!K692*'5-اطلاعات کلیه پرسنل'!N692/52),0)</f>
        <v>0</v>
      </c>
      <c r="AH692" s="33">
        <f>IF('5-اطلاعات کلیه پرسنل'!P692="دکتری",1,IF('5-اطلاعات کلیه پرسنل'!P692="فوق لیسانس",0.8,IF('5-اطلاعات کلیه پرسنل'!P692="لیسانس",0.6,IF('5-اطلاعات کلیه پرسنل'!P692="فوق دیپلم",0.3,IF('5-اطلاعات کلیه پرسنل'!P692="",0,0.1)))))</f>
        <v>0</v>
      </c>
      <c r="AI692" s="81">
        <f>IF('5-اطلاعات کلیه پرسنل'!L692="دارد",'5-اطلاعات کلیه پرسنل'!M692/12,'5-اطلاعات کلیه پرسنل'!N692/2000)</f>
        <v>0</v>
      </c>
      <c r="AJ692" s="80">
        <f t="shared" si="58"/>
        <v>0</v>
      </c>
    </row>
    <row r="693" spans="29:36" x14ac:dyDescent="0.45">
      <c r="AC693" s="34">
        <f>IF('6-اطلاعات کلیه محصولات - خدمات'!C693="دارد",'6-اطلاعات کلیه محصولات - خدمات'!Q693,0)</f>
        <v>0</v>
      </c>
      <c r="AD693" s="34">
        <f>1403-'5-اطلاعات کلیه پرسنل'!E693:E1690</f>
        <v>1403</v>
      </c>
      <c r="AF693" s="55">
        <f>IF('5-اطلاعات کلیه پرسنل'!H693=option!$C$15,IF('5-اطلاعات کلیه پرسنل'!L693="دارد",'5-اطلاعات کلیه پرسنل'!M693/12*'5-اطلاعات کلیه پرسنل'!I693,'5-اطلاعات کلیه پرسنل'!N693/2000*'5-اطلاعات کلیه پرسنل'!I693),0)+IF('5-اطلاعات کلیه پرسنل'!J693=option!$C$15,IF('5-اطلاعات کلیه پرسنل'!L693="دارد",'5-اطلاعات کلیه پرسنل'!M693/12*'5-اطلاعات کلیه پرسنل'!K693,'5-اطلاعات کلیه پرسنل'!N693/2000*'5-اطلاعات کلیه پرسنل'!K693),0)</f>
        <v>0</v>
      </c>
      <c r="AG693" s="55">
        <f>IF('5-اطلاعات کلیه پرسنل'!H693=option!$C$11,IF('5-اطلاعات کلیه پرسنل'!L693="دارد",'5-اطلاعات کلیه پرسنل'!M693*'5-اطلاعات کلیه پرسنل'!I693/12*40,'5-اطلاعات کلیه پرسنل'!I693*'5-اطلاعات کلیه پرسنل'!N693/52),0)+IF('5-اطلاعات کلیه پرسنل'!J693=option!$C$11,IF('5-اطلاعات کلیه پرسنل'!L693="دارد",'5-اطلاعات کلیه پرسنل'!M693*'5-اطلاعات کلیه پرسنل'!K693/12*40,'5-اطلاعات کلیه پرسنل'!K693*'5-اطلاعات کلیه پرسنل'!N693/52),0)</f>
        <v>0</v>
      </c>
      <c r="AH693" s="33">
        <f>IF('5-اطلاعات کلیه پرسنل'!P693="دکتری",1,IF('5-اطلاعات کلیه پرسنل'!P693="فوق لیسانس",0.8,IF('5-اطلاعات کلیه پرسنل'!P693="لیسانس",0.6,IF('5-اطلاعات کلیه پرسنل'!P693="فوق دیپلم",0.3,IF('5-اطلاعات کلیه پرسنل'!P693="",0,0.1)))))</f>
        <v>0</v>
      </c>
      <c r="AI693" s="81">
        <f>IF('5-اطلاعات کلیه پرسنل'!L693="دارد",'5-اطلاعات کلیه پرسنل'!M693/12,'5-اطلاعات کلیه پرسنل'!N693/2000)</f>
        <v>0</v>
      </c>
      <c r="AJ693" s="80">
        <f t="shared" si="58"/>
        <v>0</v>
      </c>
    </row>
    <row r="694" spans="29:36" x14ac:dyDescent="0.45">
      <c r="AC694" s="34">
        <f>IF('6-اطلاعات کلیه محصولات - خدمات'!C694="دارد",'6-اطلاعات کلیه محصولات - خدمات'!Q694,0)</f>
        <v>0</v>
      </c>
      <c r="AD694" s="34">
        <f>1403-'5-اطلاعات کلیه پرسنل'!E694:E1691</f>
        <v>1403</v>
      </c>
      <c r="AF694" s="55">
        <f>IF('5-اطلاعات کلیه پرسنل'!H694=option!$C$15,IF('5-اطلاعات کلیه پرسنل'!L694="دارد",'5-اطلاعات کلیه پرسنل'!M694/12*'5-اطلاعات کلیه پرسنل'!I694,'5-اطلاعات کلیه پرسنل'!N694/2000*'5-اطلاعات کلیه پرسنل'!I694),0)+IF('5-اطلاعات کلیه پرسنل'!J694=option!$C$15,IF('5-اطلاعات کلیه پرسنل'!L694="دارد",'5-اطلاعات کلیه پرسنل'!M694/12*'5-اطلاعات کلیه پرسنل'!K694,'5-اطلاعات کلیه پرسنل'!N694/2000*'5-اطلاعات کلیه پرسنل'!K694),0)</f>
        <v>0</v>
      </c>
      <c r="AG694" s="55">
        <f>IF('5-اطلاعات کلیه پرسنل'!H694=option!$C$11,IF('5-اطلاعات کلیه پرسنل'!L694="دارد",'5-اطلاعات کلیه پرسنل'!M694*'5-اطلاعات کلیه پرسنل'!I694/12*40,'5-اطلاعات کلیه پرسنل'!I694*'5-اطلاعات کلیه پرسنل'!N694/52),0)+IF('5-اطلاعات کلیه پرسنل'!J694=option!$C$11,IF('5-اطلاعات کلیه پرسنل'!L694="دارد",'5-اطلاعات کلیه پرسنل'!M694*'5-اطلاعات کلیه پرسنل'!K694/12*40,'5-اطلاعات کلیه پرسنل'!K694*'5-اطلاعات کلیه پرسنل'!N694/52),0)</f>
        <v>0</v>
      </c>
      <c r="AH694" s="33">
        <f>IF('5-اطلاعات کلیه پرسنل'!P694="دکتری",1,IF('5-اطلاعات کلیه پرسنل'!P694="فوق لیسانس",0.8,IF('5-اطلاعات کلیه پرسنل'!P694="لیسانس",0.6,IF('5-اطلاعات کلیه پرسنل'!P694="فوق دیپلم",0.3,IF('5-اطلاعات کلیه پرسنل'!P694="",0,0.1)))))</f>
        <v>0</v>
      </c>
      <c r="AI694" s="81">
        <f>IF('5-اطلاعات کلیه پرسنل'!L694="دارد",'5-اطلاعات کلیه پرسنل'!M694/12,'5-اطلاعات کلیه پرسنل'!N694/2000)</f>
        <v>0</v>
      </c>
      <c r="AJ694" s="80">
        <f t="shared" si="58"/>
        <v>0</v>
      </c>
    </row>
    <row r="695" spans="29:36" x14ac:dyDescent="0.45">
      <c r="AC695" s="34">
        <f>IF('6-اطلاعات کلیه محصولات - خدمات'!C695="دارد",'6-اطلاعات کلیه محصولات - خدمات'!Q695,0)</f>
        <v>0</v>
      </c>
      <c r="AD695" s="34">
        <f>1403-'5-اطلاعات کلیه پرسنل'!E695:E1692</f>
        <v>1403</v>
      </c>
      <c r="AF695" s="55">
        <f>IF('5-اطلاعات کلیه پرسنل'!H695=option!$C$15,IF('5-اطلاعات کلیه پرسنل'!L695="دارد",'5-اطلاعات کلیه پرسنل'!M695/12*'5-اطلاعات کلیه پرسنل'!I695,'5-اطلاعات کلیه پرسنل'!N695/2000*'5-اطلاعات کلیه پرسنل'!I695),0)+IF('5-اطلاعات کلیه پرسنل'!J695=option!$C$15,IF('5-اطلاعات کلیه پرسنل'!L695="دارد",'5-اطلاعات کلیه پرسنل'!M695/12*'5-اطلاعات کلیه پرسنل'!K695,'5-اطلاعات کلیه پرسنل'!N695/2000*'5-اطلاعات کلیه پرسنل'!K695),0)</f>
        <v>0</v>
      </c>
      <c r="AG695" s="55">
        <f>IF('5-اطلاعات کلیه پرسنل'!H695=option!$C$11,IF('5-اطلاعات کلیه پرسنل'!L695="دارد",'5-اطلاعات کلیه پرسنل'!M695*'5-اطلاعات کلیه پرسنل'!I695/12*40,'5-اطلاعات کلیه پرسنل'!I695*'5-اطلاعات کلیه پرسنل'!N695/52),0)+IF('5-اطلاعات کلیه پرسنل'!J695=option!$C$11,IF('5-اطلاعات کلیه پرسنل'!L695="دارد",'5-اطلاعات کلیه پرسنل'!M695*'5-اطلاعات کلیه پرسنل'!K695/12*40,'5-اطلاعات کلیه پرسنل'!K695*'5-اطلاعات کلیه پرسنل'!N695/52),0)</f>
        <v>0</v>
      </c>
      <c r="AH695" s="33">
        <f>IF('5-اطلاعات کلیه پرسنل'!P695="دکتری",1,IF('5-اطلاعات کلیه پرسنل'!P695="فوق لیسانس",0.8,IF('5-اطلاعات کلیه پرسنل'!P695="لیسانس",0.6,IF('5-اطلاعات کلیه پرسنل'!P695="فوق دیپلم",0.3,IF('5-اطلاعات کلیه پرسنل'!P695="",0,0.1)))))</f>
        <v>0</v>
      </c>
      <c r="AI695" s="81">
        <f>IF('5-اطلاعات کلیه پرسنل'!L695="دارد",'5-اطلاعات کلیه پرسنل'!M695/12,'5-اطلاعات کلیه پرسنل'!N695/2000)</f>
        <v>0</v>
      </c>
      <c r="AJ695" s="80">
        <f t="shared" si="58"/>
        <v>0</v>
      </c>
    </row>
    <row r="696" spans="29:36" x14ac:dyDescent="0.45">
      <c r="AC696" s="34">
        <f>IF('6-اطلاعات کلیه محصولات - خدمات'!C696="دارد",'6-اطلاعات کلیه محصولات - خدمات'!Q696,0)</f>
        <v>0</v>
      </c>
      <c r="AD696" s="34">
        <f>1403-'5-اطلاعات کلیه پرسنل'!E696:E1693</f>
        <v>1403</v>
      </c>
      <c r="AF696" s="55">
        <f>IF('5-اطلاعات کلیه پرسنل'!H696=option!$C$15,IF('5-اطلاعات کلیه پرسنل'!L696="دارد",'5-اطلاعات کلیه پرسنل'!M696/12*'5-اطلاعات کلیه پرسنل'!I696,'5-اطلاعات کلیه پرسنل'!N696/2000*'5-اطلاعات کلیه پرسنل'!I696),0)+IF('5-اطلاعات کلیه پرسنل'!J696=option!$C$15,IF('5-اطلاعات کلیه پرسنل'!L696="دارد",'5-اطلاعات کلیه پرسنل'!M696/12*'5-اطلاعات کلیه پرسنل'!K696,'5-اطلاعات کلیه پرسنل'!N696/2000*'5-اطلاعات کلیه پرسنل'!K696),0)</f>
        <v>0</v>
      </c>
      <c r="AG696" s="55">
        <f>IF('5-اطلاعات کلیه پرسنل'!H696=option!$C$11,IF('5-اطلاعات کلیه پرسنل'!L696="دارد",'5-اطلاعات کلیه پرسنل'!M696*'5-اطلاعات کلیه پرسنل'!I696/12*40,'5-اطلاعات کلیه پرسنل'!I696*'5-اطلاعات کلیه پرسنل'!N696/52),0)+IF('5-اطلاعات کلیه پرسنل'!J696=option!$C$11,IF('5-اطلاعات کلیه پرسنل'!L696="دارد",'5-اطلاعات کلیه پرسنل'!M696*'5-اطلاعات کلیه پرسنل'!K696/12*40,'5-اطلاعات کلیه پرسنل'!K696*'5-اطلاعات کلیه پرسنل'!N696/52),0)</f>
        <v>0</v>
      </c>
      <c r="AH696" s="33">
        <f>IF('5-اطلاعات کلیه پرسنل'!P696="دکتری",1,IF('5-اطلاعات کلیه پرسنل'!P696="فوق لیسانس",0.8,IF('5-اطلاعات کلیه پرسنل'!P696="لیسانس",0.6,IF('5-اطلاعات کلیه پرسنل'!P696="فوق دیپلم",0.3,IF('5-اطلاعات کلیه پرسنل'!P696="",0,0.1)))))</f>
        <v>0</v>
      </c>
      <c r="AI696" s="81">
        <f>IF('5-اطلاعات کلیه پرسنل'!L696="دارد",'5-اطلاعات کلیه پرسنل'!M696/12,'5-اطلاعات کلیه پرسنل'!N696/2000)</f>
        <v>0</v>
      </c>
      <c r="AJ696" s="80">
        <f t="shared" si="58"/>
        <v>0</v>
      </c>
    </row>
    <row r="697" spans="29:36" x14ac:dyDescent="0.45">
      <c r="AC697" s="34">
        <f>IF('6-اطلاعات کلیه محصولات - خدمات'!C697="دارد",'6-اطلاعات کلیه محصولات - خدمات'!Q697,0)</f>
        <v>0</v>
      </c>
      <c r="AD697" s="34">
        <f>1403-'5-اطلاعات کلیه پرسنل'!E697:E1694</f>
        <v>1403</v>
      </c>
      <c r="AF697" s="55">
        <f>IF('5-اطلاعات کلیه پرسنل'!H697=option!$C$15,IF('5-اطلاعات کلیه پرسنل'!L697="دارد",'5-اطلاعات کلیه پرسنل'!M697/12*'5-اطلاعات کلیه پرسنل'!I697,'5-اطلاعات کلیه پرسنل'!N697/2000*'5-اطلاعات کلیه پرسنل'!I697),0)+IF('5-اطلاعات کلیه پرسنل'!J697=option!$C$15,IF('5-اطلاعات کلیه پرسنل'!L697="دارد",'5-اطلاعات کلیه پرسنل'!M697/12*'5-اطلاعات کلیه پرسنل'!K697,'5-اطلاعات کلیه پرسنل'!N697/2000*'5-اطلاعات کلیه پرسنل'!K697),0)</f>
        <v>0</v>
      </c>
      <c r="AG697" s="55">
        <f>IF('5-اطلاعات کلیه پرسنل'!H697=option!$C$11,IF('5-اطلاعات کلیه پرسنل'!L697="دارد",'5-اطلاعات کلیه پرسنل'!M697*'5-اطلاعات کلیه پرسنل'!I697/12*40,'5-اطلاعات کلیه پرسنل'!I697*'5-اطلاعات کلیه پرسنل'!N697/52),0)+IF('5-اطلاعات کلیه پرسنل'!J697=option!$C$11,IF('5-اطلاعات کلیه پرسنل'!L697="دارد",'5-اطلاعات کلیه پرسنل'!M697*'5-اطلاعات کلیه پرسنل'!K697/12*40,'5-اطلاعات کلیه پرسنل'!K697*'5-اطلاعات کلیه پرسنل'!N697/52),0)</f>
        <v>0</v>
      </c>
      <c r="AH697" s="33">
        <f>IF('5-اطلاعات کلیه پرسنل'!P697="دکتری",1,IF('5-اطلاعات کلیه پرسنل'!P697="فوق لیسانس",0.8,IF('5-اطلاعات کلیه پرسنل'!P697="لیسانس",0.6,IF('5-اطلاعات کلیه پرسنل'!P697="فوق دیپلم",0.3,IF('5-اطلاعات کلیه پرسنل'!P697="",0,0.1)))))</f>
        <v>0</v>
      </c>
      <c r="AI697" s="81">
        <f>IF('5-اطلاعات کلیه پرسنل'!L697="دارد",'5-اطلاعات کلیه پرسنل'!M697/12,'5-اطلاعات کلیه پرسنل'!N697/2000)</f>
        <v>0</v>
      </c>
      <c r="AJ697" s="80">
        <f t="shared" si="58"/>
        <v>0</v>
      </c>
    </row>
    <row r="698" spans="29:36" x14ac:dyDescent="0.45">
      <c r="AC698" s="34">
        <f>IF('6-اطلاعات کلیه محصولات - خدمات'!C698="دارد",'6-اطلاعات کلیه محصولات - خدمات'!Q698,0)</f>
        <v>0</v>
      </c>
      <c r="AD698" s="34">
        <f>1403-'5-اطلاعات کلیه پرسنل'!E698:E1695</f>
        <v>1403</v>
      </c>
      <c r="AF698" s="55">
        <f>IF('5-اطلاعات کلیه پرسنل'!H698=option!$C$15,IF('5-اطلاعات کلیه پرسنل'!L698="دارد",'5-اطلاعات کلیه پرسنل'!M698/12*'5-اطلاعات کلیه پرسنل'!I698,'5-اطلاعات کلیه پرسنل'!N698/2000*'5-اطلاعات کلیه پرسنل'!I698),0)+IF('5-اطلاعات کلیه پرسنل'!J698=option!$C$15,IF('5-اطلاعات کلیه پرسنل'!L698="دارد",'5-اطلاعات کلیه پرسنل'!M698/12*'5-اطلاعات کلیه پرسنل'!K698,'5-اطلاعات کلیه پرسنل'!N698/2000*'5-اطلاعات کلیه پرسنل'!K698),0)</f>
        <v>0</v>
      </c>
      <c r="AG698" s="55">
        <f>IF('5-اطلاعات کلیه پرسنل'!H698=option!$C$11,IF('5-اطلاعات کلیه پرسنل'!L698="دارد",'5-اطلاعات کلیه پرسنل'!M698*'5-اطلاعات کلیه پرسنل'!I698/12*40,'5-اطلاعات کلیه پرسنل'!I698*'5-اطلاعات کلیه پرسنل'!N698/52),0)+IF('5-اطلاعات کلیه پرسنل'!J698=option!$C$11,IF('5-اطلاعات کلیه پرسنل'!L698="دارد",'5-اطلاعات کلیه پرسنل'!M698*'5-اطلاعات کلیه پرسنل'!K698/12*40,'5-اطلاعات کلیه پرسنل'!K698*'5-اطلاعات کلیه پرسنل'!N698/52),0)</f>
        <v>0</v>
      </c>
      <c r="AH698" s="33">
        <f>IF('5-اطلاعات کلیه پرسنل'!P698="دکتری",1,IF('5-اطلاعات کلیه پرسنل'!P698="فوق لیسانس",0.8,IF('5-اطلاعات کلیه پرسنل'!P698="لیسانس",0.6,IF('5-اطلاعات کلیه پرسنل'!P698="فوق دیپلم",0.3,IF('5-اطلاعات کلیه پرسنل'!P698="",0,0.1)))))</f>
        <v>0</v>
      </c>
      <c r="AI698" s="81">
        <f>IF('5-اطلاعات کلیه پرسنل'!L698="دارد",'5-اطلاعات کلیه پرسنل'!M698/12,'5-اطلاعات کلیه پرسنل'!N698/2000)</f>
        <v>0</v>
      </c>
      <c r="AJ698" s="80">
        <f t="shared" si="58"/>
        <v>0</v>
      </c>
    </row>
    <row r="699" spans="29:36" x14ac:dyDescent="0.45">
      <c r="AC699" s="34">
        <f>IF('6-اطلاعات کلیه محصولات - خدمات'!C699="دارد",'6-اطلاعات کلیه محصولات - خدمات'!Q699,0)</f>
        <v>0</v>
      </c>
      <c r="AD699" s="34">
        <f>1403-'5-اطلاعات کلیه پرسنل'!E699:E1696</f>
        <v>1403</v>
      </c>
      <c r="AF699" s="55">
        <f>IF('5-اطلاعات کلیه پرسنل'!H699=option!$C$15,IF('5-اطلاعات کلیه پرسنل'!L699="دارد",'5-اطلاعات کلیه پرسنل'!M699/12*'5-اطلاعات کلیه پرسنل'!I699,'5-اطلاعات کلیه پرسنل'!N699/2000*'5-اطلاعات کلیه پرسنل'!I699),0)+IF('5-اطلاعات کلیه پرسنل'!J699=option!$C$15,IF('5-اطلاعات کلیه پرسنل'!L699="دارد",'5-اطلاعات کلیه پرسنل'!M699/12*'5-اطلاعات کلیه پرسنل'!K699,'5-اطلاعات کلیه پرسنل'!N699/2000*'5-اطلاعات کلیه پرسنل'!K699),0)</f>
        <v>0</v>
      </c>
      <c r="AG699" s="55">
        <f>IF('5-اطلاعات کلیه پرسنل'!H699=option!$C$11,IF('5-اطلاعات کلیه پرسنل'!L699="دارد",'5-اطلاعات کلیه پرسنل'!M699*'5-اطلاعات کلیه پرسنل'!I699/12*40,'5-اطلاعات کلیه پرسنل'!I699*'5-اطلاعات کلیه پرسنل'!N699/52),0)+IF('5-اطلاعات کلیه پرسنل'!J699=option!$C$11,IF('5-اطلاعات کلیه پرسنل'!L699="دارد",'5-اطلاعات کلیه پرسنل'!M699*'5-اطلاعات کلیه پرسنل'!K699/12*40,'5-اطلاعات کلیه پرسنل'!K699*'5-اطلاعات کلیه پرسنل'!N699/52),0)</f>
        <v>0</v>
      </c>
      <c r="AH699" s="33">
        <f>IF('5-اطلاعات کلیه پرسنل'!P699="دکتری",1,IF('5-اطلاعات کلیه پرسنل'!P699="فوق لیسانس",0.8,IF('5-اطلاعات کلیه پرسنل'!P699="لیسانس",0.6,IF('5-اطلاعات کلیه پرسنل'!P699="فوق دیپلم",0.3,IF('5-اطلاعات کلیه پرسنل'!P699="",0,0.1)))))</f>
        <v>0</v>
      </c>
      <c r="AI699" s="81">
        <f>IF('5-اطلاعات کلیه پرسنل'!L699="دارد",'5-اطلاعات کلیه پرسنل'!M699/12,'5-اطلاعات کلیه پرسنل'!N699/2000)</f>
        <v>0</v>
      </c>
      <c r="AJ699" s="80">
        <f t="shared" si="58"/>
        <v>0</v>
      </c>
    </row>
    <row r="700" spans="29:36" x14ac:dyDescent="0.45">
      <c r="AC700" s="34">
        <f>IF('6-اطلاعات کلیه محصولات - خدمات'!C700="دارد",'6-اطلاعات کلیه محصولات - خدمات'!Q700,0)</f>
        <v>0</v>
      </c>
      <c r="AD700" s="34">
        <f>1403-'5-اطلاعات کلیه پرسنل'!E700:E1697</f>
        <v>1403</v>
      </c>
      <c r="AF700" s="55">
        <f>IF('5-اطلاعات کلیه پرسنل'!H700=option!$C$15,IF('5-اطلاعات کلیه پرسنل'!L700="دارد",'5-اطلاعات کلیه پرسنل'!M700/12*'5-اطلاعات کلیه پرسنل'!I700,'5-اطلاعات کلیه پرسنل'!N700/2000*'5-اطلاعات کلیه پرسنل'!I700),0)+IF('5-اطلاعات کلیه پرسنل'!J700=option!$C$15,IF('5-اطلاعات کلیه پرسنل'!L700="دارد",'5-اطلاعات کلیه پرسنل'!M700/12*'5-اطلاعات کلیه پرسنل'!K700,'5-اطلاعات کلیه پرسنل'!N700/2000*'5-اطلاعات کلیه پرسنل'!K700),0)</f>
        <v>0</v>
      </c>
      <c r="AG700" s="55">
        <f>IF('5-اطلاعات کلیه پرسنل'!H700=option!$C$11,IF('5-اطلاعات کلیه پرسنل'!L700="دارد",'5-اطلاعات کلیه پرسنل'!M700*'5-اطلاعات کلیه پرسنل'!I700/12*40,'5-اطلاعات کلیه پرسنل'!I700*'5-اطلاعات کلیه پرسنل'!N700/52),0)+IF('5-اطلاعات کلیه پرسنل'!J700=option!$C$11,IF('5-اطلاعات کلیه پرسنل'!L700="دارد",'5-اطلاعات کلیه پرسنل'!M700*'5-اطلاعات کلیه پرسنل'!K700/12*40,'5-اطلاعات کلیه پرسنل'!K700*'5-اطلاعات کلیه پرسنل'!N700/52),0)</f>
        <v>0</v>
      </c>
      <c r="AH700" s="33">
        <f>IF('5-اطلاعات کلیه پرسنل'!P700="دکتری",1,IF('5-اطلاعات کلیه پرسنل'!P700="فوق لیسانس",0.8,IF('5-اطلاعات کلیه پرسنل'!P700="لیسانس",0.6,IF('5-اطلاعات کلیه پرسنل'!P700="فوق دیپلم",0.3,IF('5-اطلاعات کلیه پرسنل'!P700="",0,0.1)))))</f>
        <v>0</v>
      </c>
      <c r="AI700" s="81">
        <f>IF('5-اطلاعات کلیه پرسنل'!L700="دارد",'5-اطلاعات کلیه پرسنل'!M700/12,'5-اطلاعات کلیه پرسنل'!N700/2000)</f>
        <v>0</v>
      </c>
      <c r="AJ700" s="80">
        <f t="shared" si="58"/>
        <v>0</v>
      </c>
    </row>
    <row r="701" spans="29:36" x14ac:dyDescent="0.45">
      <c r="AC701" s="34">
        <f>IF('6-اطلاعات کلیه محصولات - خدمات'!C701="دارد",'6-اطلاعات کلیه محصولات - خدمات'!Q701,0)</f>
        <v>0</v>
      </c>
      <c r="AD701" s="34">
        <f>1403-'5-اطلاعات کلیه پرسنل'!E701:E1698</f>
        <v>1403</v>
      </c>
      <c r="AF701" s="55">
        <f>IF('5-اطلاعات کلیه پرسنل'!H701=option!$C$15,IF('5-اطلاعات کلیه پرسنل'!L701="دارد",'5-اطلاعات کلیه پرسنل'!M701/12*'5-اطلاعات کلیه پرسنل'!I701,'5-اطلاعات کلیه پرسنل'!N701/2000*'5-اطلاعات کلیه پرسنل'!I701),0)+IF('5-اطلاعات کلیه پرسنل'!J701=option!$C$15,IF('5-اطلاعات کلیه پرسنل'!L701="دارد",'5-اطلاعات کلیه پرسنل'!M701/12*'5-اطلاعات کلیه پرسنل'!K701,'5-اطلاعات کلیه پرسنل'!N701/2000*'5-اطلاعات کلیه پرسنل'!K701),0)</f>
        <v>0</v>
      </c>
      <c r="AG701" s="55">
        <f>IF('5-اطلاعات کلیه پرسنل'!H701=option!$C$11,IF('5-اطلاعات کلیه پرسنل'!L701="دارد",'5-اطلاعات کلیه پرسنل'!M701*'5-اطلاعات کلیه پرسنل'!I701/12*40,'5-اطلاعات کلیه پرسنل'!I701*'5-اطلاعات کلیه پرسنل'!N701/52),0)+IF('5-اطلاعات کلیه پرسنل'!J701=option!$C$11,IF('5-اطلاعات کلیه پرسنل'!L701="دارد",'5-اطلاعات کلیه پرسنل'!M701*'5-اطلاعات کلیه پرسنل'!K701/12*40,'5-اطلاعات کلیه پرسنل'!K701*'5-اطلاعات کلیه پرسنل'!N701/52),0)</f>
        <v>0</v>
      </c>
      <c r="AH701" s="33">
        <f>IF('5-اطلاعات کلیه پرسنل'!P701="دکتری",1,IF('5-اطلاعات کلیه پرسنل'!P701="فوق لیسانس",0.8,IF('5-اطلاعات کلیه پرسنل'!P701="لیسانس",0.6,IF('5-اطلاعات کلیه پرسنل'!P701="فوق دیپلم",0.3,IF('5-اطلاعات کلیه پرسنل'!P701="",0,0.1)))))</f>
        <v>0</v>
      </c>
      <c r="AI701" s="81">
        <f>IF('5-اطلاعات کلیه پرسنل'!L701="دارد",'5-اطلاعات کلیه پرسنل'!M701/12,'5-اطلاعات کلیه پرسنل'!N701/2000)</f>
        <v>0</v>
      </c>
      <c r="AJ701" s="80">
        <f t="shared" si="58"/>
        <v>0</v>
      </c>
    </row>
    <row r="702" spans="29:36" x14ac:dyDescent="0.45">
      <c r="AC702" s="34">
        <f>IF('6-اطلاعات کلیه محصولات - خدمات'!C702="دارد",'6-اطلاعات کلیه محصولات - خدمات'!Q702,0)</f>
        <v>0</v>
      </c>
      <c r="AD702" s="34">
        <f>1403-'5-اطلاعات کلیه پرسنل'!E702:E1699</f>
        <v>1403</v>
      </c>
      <c r="AF702" s="55">
        <f>IF('5-اطلاعات کلیه پرسنل'!H702=option!$C$15,IF('5-اطلاعات کلیه پرسنل'!L702="دارد",'5-اطلاعات کلیه پرسنل'!M702/12*'5-اطلاعات کلیه پرسنل'!I702,'5-اطلاعات کلیه پرسنل'!N702/2000*'5-اطلاعات کلیه پرسنل'!I702),0)+IF('5-اطلاعات کلیه پرسنل'!J702=option!$C$15,IF('5-اطلاعات کلیه پرسنل'!L702="دارد",'5-اطلاعات کلیه پرسنل'!M702/12*'5-اطلاعات کلیه پرسنل'!K702,'5-اطلاعات کلیه پرسنل'!N702/2000*'5-اطلاعات کلیه پرسنل'!K702),0)</f>
        <v>0</v>
      </c>
      <c r="AG702" s="55">
        <f>IF('5-اطلاعات کلیه پرسنل'!H702=option!$C$11,IF('5-اطلاعات کلیه پرسنل'!L702="دارد",'5-اطلاعات کلیه پرسنل'!M702*'5-اطلاعات کلیه پرسنل'!I702/12*40,'5-اطلاعات کلیه پرسنل'!I702*'5-اطلاعات کلیه پرسنل'!N702/52),0)+IF('5-اطلاعات کلیه پرسنل'!J702=option!$C$11,IF('5-اطلاعات کلیه پرسنل'!L702="دارد",'5-اطلاعات کلیه پرسنل'!M702*'5-اطلاعات کلیه پرسنل'!K702/12*40,'5-اطلاعات کلیه پرسنل'!K702*'5-اطلاعات کلیه پرسنل'!N702/52),0)</f>
        <v>0</v>
      </c>
      <c r="AH702" s="33">
        <f>IF('5-اطلاعات کلیه پرسنل'!P702="دکتری",1,IF('5-اطلاعات کلیه پرسنل'!P702="فوق لیسانس",0.8,IF('5-اطلاعات کلیه پرسنل'!P702="لیسانس",0.6,IF('5-اطلاعات کلیه پرسنل'!P702="فوق دیپلم",0.3,IF('5-اطلاعات کلیه پرسنل'!P702="",0,0.1)))))</f>
        <v>0</v>
      </c>
      <c r="AI702" s="81">
        <f>IF('5-اطلاعات کلیه پرسنل'!L702="دارد",'5-اطلاعات کلیه پرسنل'!M702/12,'5-اطلاعات کلیه پرسنل'!N702/2000)</f>
        <v>0</v>
      </c>
      <c r="AJ702" s="80">
        <f t="shared" si="58"/>
        <v>0</v>
      </c>
    </row>
    <row r="703" spans="29:36" x14ac:dyDescent="0.45">
      <c r="AC703" s="34">
        <f>IF('6-اطلاعات کلیه محصولات - خدمات'!C703="دارد",'6-اطلاعات کلیه محصولات - خدمات'!Q703,0)</f>
        <v>0</v>
      </c>
      <c r="AD703" s="34">
        <f>1403-'5-اطلاعات کلیه پرسنل'!E703:E1700</f>
        <v>1403</v>
      </c>
      <c r="AF703" s="55">
        <f>IF('5-اطلاعات کلیه پرسنل'!H703=option!$C$15,IF('5-اطلاعات کلیه پرسنل'!L703="دارد",'5-اطلاعات کلیه پرسنل'!M703/12*'5-اطلاعات کلیه پرسنل'!I703,'5-اطلاعات کلیه پرسنل'!N703/2000*'5-اطلاعات کلیه پرسنل'!I703),0)+IF('5-اطلاعات کلیه پرسنل'!J703=option!$C$15,IF('5-اطلاعات کلیه پرسنل'!L703="دارد",'5-اطلاعات کلیه پرسنل'!M703/12*'5-اطلاعات کلیه پرسنل'!K703,'5-اطلاعات کلیه پرسنل'!N703/2000*'5-اطلاعات کلیه پرسنل'!K703),0)</f>
        <v>0</v>
      </c>
      <c r="AG703" s="55">
        <f>IF('5-اطلاعات کلیه پرسنل'!H703=option!$C$11,IF('5-اطلاعات کلیه پرسنل'!L703="دارد",'5-اطلاعات کلیه پرسنل'!M703*'5-اطلاعات کلیه پرسنل'!I703/12*40,'5-اطلاعات کلیه پرسنل'!I703*'5-اطلاعات کلیه پرسنل'!N703/52),0)+IF('5-اطلاعات کلیه پرسنل'!J703=option!$C$11,IF('5-اطلاعات کلیه پرسنل'!L703="دارد",'5-اطلاعات کلیه پرسنل'!M703*'5-اطلاعات کلیه پرسنل'!K703/12*40,'5-اطلاعات کلیه پرسنل'!K703*'5-اطلاعات کلیه پرسنل'!N703/52),0)</f>
        <v>0</v>
      </c>
      <c r="AH703" s="33">
        <f>IF('5-اطلاعات کلیه پرسنل'!P703="دکتری",1,IF('5-اطلاعات کلیه پرسنل'!P703="فوق لیسانس",0.8,IF('5-اطلاعات کلیه پرسنل'!P703="لیسانس",0.6,IF('5-اطلاعات کلیه پرسنل'!P703="فوق دیپلم",0.3,IF('5-اطلاعات کلیه پرسنل'!P703="",0,0.1)))))</f>
        <v>0</v>
      </c>
      <c r="AI703" s="81">
        <f>IF('5-اطلاعات کلیه پرسنل'!L703="دارد",'5-اطلاعات کلیه پرسنل'!M703/12,'5-اطلاعات کلیه پرسنل'!N703/2000)</f>
        <v>0</v>
      </c>
      <c r="AJ703" s="80">
        <f t="shared" si="58"/>
        <v>0</v>
      </c>
    </row>
    <row r="704" spans="29:36" x14ac:dyDescent="0.45">
      <c r="AC704" s="34">
        <f>IF('6-اطلاعات کلیه محصولات - خدمات'!C704="دارد",'6-اطلاعات کلیه محصولات - خدمات'!Q704,0)</f>
        <v>0</v>
      </c>
      <c r="AD704" s="34">
        <f>1403-'5-اطلاعات کلیه پرسنل'!E704:E1701</f>
        <v>1403</v>
      </c>
      <c r="AF704" s="55">
        <f>IF('5-اطلاعات کلیه پرسنل'!H704=option!$C$15,IF('5-اطلاعات کلیه پرسنل'!L704="دارد",'5-اطلاعات کلیه پرسنل'!M704/12*'5-اطلاعات کلیه پرسنل'!I704,'5-اطلاعات کلیه پرسنل'!N704/2000*'5-اطلاعات کلیه پرسنل'!I704),0)+IF('5-اطلاعات کلیه پرسنل'!J704=option!$C$15,IF('5-اطلاعات کلیه پرسنل'!L704="دارد",'5-اطلاعات کلیه پرسنل'!M704/12*'5-اطلاعات کلیه پرسنل'!K704,'5-اطلاعات کلیه پرسنل'!N704/2000*'5-اطلاعات کلیه پرسنل'!K704),0)</f>
        <v>0</v>
      </c>
      <c r="AG704" s="55">
        <f>IF('5-اطلاعات کلیه پرسنل'!H704=option!$C$11,IF('5-اطلاعات کلیه پرسنل'!L704="دارد",'5-اطلاعات کلیه پرسنل'!M704*'5-اطلاعات کلیه پرسنل'!I704/12*40,'5-اطلاعات کلیه پرسنل'!I704*'5-اطلاعات کلیه پرسنل'!N704/52),0)+IF('5-اطلاعات کلیه پرسنل'!J704=option!$C$11,IF('5-اطلاعات کلیه پرسنل'!L704="دارد",'5-اطلاعات کلیه پرسنل'!M704*'5-اطلاعات کلیه پرسنل'!K704/12*40,'5-اطلاعات کلیه پرسنل'!K704*'5-اطلاعات کلیه پرسنل'!N704/52),0)</f>
        <v>0</v>
      </c>
      <c r="AH704" s="33">
        <f>IF('5-اطلاعات کلیه پرسنل'!P704="دکتری",1,IF('5-اطلاعات کلیه پرسنل'!P704="فوق لیسانس",0.8,IF('5-اطلاعات کلیه پرسنل'!P704="لیسانس",0.6,IF('5-اطلاعات کلیه پرسنل'!P704="فوق دیپلم",0.3,IF('5-اطلاعات کلیه پرسنل'!P704="",0,0.1)))))</f>
        <v>0</v>
      </c>
      <c r="AI704" s="81">
        <f>IF('5-اطلاعات کلیه پرسنل'!L704="دارد",'5-اطلاعات کلیه پرسنل'!M704/12,'5-اطلاعات کلیه پرسنل'!N704/2000)</f>
        <v>0</v>
      </c>
      <c r="AJ704" s="80">
        <f t="shared" si="58"/>
        <v>0</v>
      </c>
    </row>
    <row r="705" spans="29:36" x14ac:dyDescent="0.45">
      <c r="AC705" s="34">
        <f>IF('6-اطلاعات کلیه محصولات - خدمات'!C705="دارد",'6-اطلاعات کلیه محصولات - خدمات'!Q705,0)</f>
        <v>0</v>
      </c>
      <c r="AD705" s="34">
        <f>1403-'5-اطلاعات کلیه پرسنل'!E705:E1702</f>
        <v>1403</v>
      </c>
      <c r="AF705" s="55">
        <f>IF('5-اطلاعات کلیه پرسنل'!H705=option!$C$15,IF('5-اطلاعات کلیه پرسنل'!L705="دارد",'5-اطلاعات کلیه پرسنل'!M705/12*'5-اطلاعات کلیه پرسنل'!I705,'5-اطلاعات کلیه پرسنل'!N705/2000*'5-اطلاعات کلیه پرسنل'!I705),0)+IF('5-اطلاعات کلیه پرسنل'!J705=option!$C$15,IF('5-اطلاعات کلیه پرسنل'!L705="دارد",'5-اطلاعات کلیه پرسنل'!M705/12*'5-اطلاعات کلیه پرسنل'!K705,'5-اطلاعات کلیه پرسنل'!N705/2000*'5-اطلاعات کلیه پرسنل'!K705),0)</f>
        <v>0</v>
      </c>
      <c r="AG705" s="55">
        <f>IF('5-اطلاعات کلیه پرسنل'!H705=option!$C$11,IF('5-اطلاعات کلیه پرسنل'!L705="دارد",'5-اطلاعات کلیه پرسنل'!M705*'5-اطلاعات کلیه پرسنل'!I705/12*40,'5-اطلاعات کلیه پرسنل'!I705*'5-اطلاعات کلیه پرسنل'!N705/52),0)+IF('5-اطلاعات کلیه پرسنل'!J705=option!$C$11,IF('5-اطلاعات کلیه پرسنل'!L705="دارد",'5-اطلاعات کلیه پرسنل'!M705*'5-اطلاعات کلیه پرسنل'!K705/12*40,'5-اطلاعات کلیه پرسنل'!K705*'5-اطلاعات کلیه پرسنل'!N705/52),0)</f>
        <v>0</v>
      </c>
      <c r="AH705" s="33">
        <f>IF('5-اطلاعات کلیه پرسنل'!P705="دکتری",1,IF('5-اطلاعات کلیه پرسنل'!P705="فوق لیسانس",0.8,IF('5-اطلاعات کلیه پرسنل'!P705="لیسانس",0.6,IF('5-اطلاعات کلیه پرسنل'!P705="فوق دیپلم",0.3,IF('5-اطلاعات کلیه پرسنل'!P705="",0,0.1)))))</f>
        <v>0</v>
      </c>
      <c r="AI705" s="81">
        <f>IF('5-اطلاعات کلیه پرسنل'!L705="دارد",'5-اطلاعات کلیه پرسنل'!M705/12,'5-اطلاعات کلیه پرسنل'!N705/2000)</f>
        <v>0</v>
      </c>
      <c r="AJ705" s="80">
        <f t="shared" si="58"/>
        <v>0</v>
      </c>
    </row>
    <row r="706" spans="29:36" x14ac:dyDescent="0.45">
      <c r="AC706" s="34">
        <f>IF('6-اطلاعات کلیه محصولات - خدمات'!C706="دارد",'6-اطلاعات کلیه محصولات - خدمات'!Q706,0)</f>
        <v>0</v>
      </c>
      <c r="AD706" s="34">
        <f>1403-'5-اطلاعات کلیه پرسنل'!E706:E1703</f>
        <v>1403</v>
      </c>
      <c r="AF706" s="55">
        <f>IF('5-اطلاعات کلیه پرسنل'!H706=option!$C$15,IF('5-اطلاعات کلیه پرسنل'!L706="دارد",'5-اطلاعات کلیه پرسنل'!M706/12*'5-اطلاعات کلیه پرسنل'!I706,'5-اطلاعات کلیه پرسنل'!N706/2000*'5-اطلاعات کلیه پرسنل'!I706),0)+IF('5-اطلاعات کلیه پرسنل'!J706=option!$C$15,IF('5-اطلاعات کلیه پرسنل'!L706="دارد",'5-اطلاعات کلیه پرسنل'!M706/12*'5-اطلاعات کلیه پرسنل'!K706,'5-اطلاعات کلیه پرسنل'!N706/2000*'5-اطلاعات کلیه پرسنل'!K706),0)</f>
        <v>0</v>
      </c>
      <c r="AG706" s="55">
        <f>IF('5-اطلاعات کلیه پرسنل'!H706=option!$C$11,IF('5-اطلاعات کلیه پرسنل'!L706="دارد",'5-اطلاعات کلیه پرسنل'!M706*'5-اطلاعات کلیه پرسنل'!I706/12*40,'5-اطلاعات کلیه پرسنل'!I706*'5-اطلاعات کلیه پرسنل'!N706/52),0)+IF('5-اطلاعات کلیه پرسنل'!J706=option!$C$11,IF('5-اطلاعات کلیه پرسنل'!L706="دارد",'5-اطلاعات کلیه پرسنل'!M706*'5-اطلاعات کلیه پرسنل'!K706/12*40,'5-اطلاعات کلیه پرسنل'!K706*'5-اطلاعات کلیه پرسنل'!N706/52),0)</f>
        <v>0</v>
      </c>
      <c r="AH706" s="33">
        <f>IF('5-اطلاعات کلیه پرسنل'!P706="دکتری",1,IF('5-اطلاعات کلیه پرسنل'!P706="فوق لیسانس",0.8,IF('5-اطلاعات کلیه پرسنل'!P706="لیسانس",0.6,IF('5-اطلاعات کلیه پرسنل'!P706="فوق دیپلم",0.3,IF('5-اطلاعات کلیه پرسنل'!P706="",0,0.1)))))</f>
        <v>0</v>
      </c>
      <c r="AI706" s="81">
        <f>IF('5-اطلاعات کلیه پرسنل'!L706="دارد",'5-اطلاعات کلیه پرسنل'!M706/12,'5-اطلاعات کلیه پرسنل'!N706/2000)</f>
        <v>0</v>
      </c>
      <c r="AJ706" s="80">
        <f t="shared" si="58"/>
        <v>0</v>
      </c>
    </row>
    <row r="707" spans="29:36" x14ac:dyDescent="0.45">
      <c r="AC707" s="34">
        <f>IF('6-اطلاعات کلیه محصولات - خدمات'!C707="دارد",'6-اطلاعات کلیه محصولات - خدمات'!Q707,0)</f>
        <v>0</v>
      </c>
      <c r="AD707" s="34">
        <f>1403-'5-اطلاعات کلیه پرسنل'!E707:E1704</f>
        <v>1403</v>
      </c>
      <c r="AF707" s="55">
        <f>IF('5-اطلاعات کلیه پرسنل'!H707=option!$C$15,IF('5-اطلاعات کلیه پرسنل'!L707="دارد",'5-اطلاعات کلیه پرسنل'!M707/12*'5-اطلاعات کلیه پرسنل'!I707,'5-اطلاعات کلیه پرسنل'!N707/2000*'5-اطلاعات کلیه پرسنل'!I707),0)+IF('5-اطلاعات کلیه پرسنل'!J707=option!$C$15,IF('5-اطلاعات کلیه پرسنل'!L707="دارد",'5-اطلاعات کلیه پرسنل'!M707/12*'5-اطلاعات کلیه پرسنل'!K707,'5-اطلاعات کلیه پرسنل'!N707/2000*'5-اطلاعات کلیه پرسنل'!K707),0)</f>
        <v>0</v>
      </c>
      <c r="AG707" s="55">
        <f>IF('5-اطلاعات کلیه پرسنل'!H707=option!$C$11,IF('5-اطلاعات کلیه پرسنل'!L707="دارد",'5-اطلاعات کلیه پرسنل'!M707*'5-اطلاعات کلیه پرسنل'!I707/12*40,'5-اطلاعات کلیه پرسنل'!I707*'5-اطلاعات کلیه پرسنل'!N707/52),0)+IF('5-اطلاعات کلیه پرسنل'!J707=option!$C$11,IF('5-اطلاعات کلیه پرسنل'!L707="دارد",'5-اطلاعات کلیه پرسنل'!M707*'5-اطلاعات کلیه پرسنل'!K707/12*40,'5-اطلاعات کلیه پرسنل'!K707*'5-اطلاعات کلیه پرسنل'!N707/52),0)</f>
        <v>0</v>
      </c>
      <c r="AH707" s="33">
        <f>IF('5-اطلاعات کلیه پرسنل'!P707="دکتری",1,IF('5-اطلاعات کلیه پرسنل'!P707="فوق لیسانس",0.8,IF('5-اطلاعات کلیه پرسنل'!P707="لیسانس",0.6,IF('5-اطلاعات کلیه پرسنل'!P707="فوق دیپلم",0.3,IF('5-اطلاعات کلیه پرسنل'!P707="",0,0.1)))))</f>
        <v>0</v>
      </c>
      <c r="AI707" s="81">
        <f>IF('5-اطلاعات کلیه پرسنل'!L707="دارد",'5-اطلاعات کلیه پرسنل'!M707/12,'5-اطلاعات کلیه پرسنل'!N707/2000)</f>
        <v>0</v>
      </c>
      <c r="AJ707" s="80">
        <f t="shared" si="58"/>
        <v>0</v>
      </c>
    </row>
    <row r="708" spans="29:36" x14ac:dyDescent="0.45">
      <c r="AC708" s="34">
        <f>IF('6-اطلاعات کلیه محصولات - خدمات'!C708="دارد",'6-اطلاعات کلیه محصولات - خدمات'!Q708,0)</f>
        <v>0</v>
      </c>
      <c r="AD708" s="34">
        <f>1403-'5-اطلاعات کلیه پرسنل'!E708:E1705</f>
        <v>1403</v>
      </c>
      <c r="AF708" s="55">
        <f>IF('5-اطلاعات کلیه پرسنل'!H708=option!$C$15,IF('5-اطلاعات کلیه پرسنل'!L708="دارد",'5-اطلاعات کلیه پرسنل'!M708/12*'5-اطلاعات کلیه پرسنل'!I708,'5-اطلاعات کلیه پرسنل'!N708/2000*'5-اطلاعات کلیه پرسنل'!I708),0)+IF('5-اطلاعات کلیه پرسنل'!J708=option!$C$15,IF('5-اطلاعات کلیه پرسنل'!L708="دارد",'5-اطلاعات کلیه پرسنل'!M708/12*'5-اطلاعات کلیه پرسنل'!K708,'5-اطلاعات کلیه پرسنل'!N708/2000*'5-اطلاعات کلیه پرسنل'!K708),0)</f>
        <v>0</v>
      </c>
      <c r="AG708" s="55">
        <f>IF('5-اطلاعات کلیه پرسنل'!H708=option!$C$11,IF('5-اطلاعات کلیه پرسنل'!L708="دارد",'5-اطلاعات کلیه پرسنل'!M708*'5-اطلاعات کلیه پرسنل'!I708/12*40,'5-اطلاعات کلیه پرسنل'!I708*'5-اطلاعات کلیه پرسنل'!N708/52),0)+IF('5-اطلاعات کلیه پرسنل'!J708=option!$C$11,IF('5-اطلاعات کلیه پرسنل'!L708="دارد",'5-اطلاعات کلیه پرسنل'!M708*'5-اطلاعات کلیه پرسنل'!K708/12*40,'5-اطلاعات کلیه پرسنل'!K708*'5-اطلاعات کلیه پرسنل'!N708/52),0)</f>
        <v>0</v>
      </c>
      <c r="AH708" s="33">
        <f>IF('5-اطلاعات کلیه پرسنل'!P708="دکتری",1,IF('5-اطلاعات کلیه پرسنل'!P708="فوق لیسانس",0.8,IF('5-اطلاعات کلیه پرسنل'!P708="لیسانس",0.6,IF('5-اطلاعات کلیه پرسنل'!P708="فوق دیپلم",0.3,IF('5-اطلاعات کلیه پرسنل'!P708="",0,0.1)))))</f>
        <v>0</v>
      </c>
      <c r="AI708" s="81">
        <f>IF('5-اطلاعات کلیه پرسنل'!L708="دارد",'5-اطلاعات کلیه پرسنل'!M708/12,'5-اطلاعات کلیه پرسنل'!N708/2000)</f>
        <v>0</v>
      </c>
      <c r="AJ708" s="80">
        <f t="shared" si="58"/>
        <v>0</v>
      </c>
    </row>
    <row r="709" spans="29:36" x14ac:dyDescent="0.45">
      <c r="AC709" s="34">
        <f>IF('6-اطلاعات کلیه محصولات - خدمات'!C709="دارد",'6-اطلاعات کلیه محصولات - خدمات'!Q709,0)</f>
        <v>0</v>
      </c>
      <c r="AD709" s="34">
        <f>1403-'5-اطلاعات کلیه پرسنل'!E709:E1706</f>
        <v>1403</v>
      </c>
      <c r="AF709" s="55">
        <f>IF('5-اطلاعات کلیه پرسنل'!H709=option!$C$15,IF('5-اطلاعات کلیه پرسنل'!L709="دارد",'5-اطلاعات کلیه پرسنل'!M709/12*'5-اطلاعات کلیه پرسنل'!I709,'5-اطلاعات کلیه پرسنل'!N709/2000*'5-اطلاعات کلیه پرسنل'!I709),0)+IF('5-اطلاعات کلیه پرسنل'!J709=option!$C$15,IF('5-اطلاعات کلیه پرسنل'!L709="دارد",'5-اطلاعات کلیه پرسنل'!M709/12*'5-اطلاعات کلیه پرسنل'!K709,'5-اطلاعات کلیه پرسنل'!N709/2000*'5-اطلاعات کلیه پرسنل'!K709),0)</f>
        <v>0</v>
      </c>
      <c r="AG709" s="55">
        <f>IF('5-اطلاعات کلیه پرسنل'!H709=option!$C$11,IF('5-اطلاعات کلیه پرسنل'!L709="دارد",'5-اطلاعات کلیه پرسنل'!M709*'5-اطلاعات کلیه پرسنل'!I709/12*40,'5-اطلاعات کلیه پرسنل'!I709*'5-اطلاعات کلیه پرسنل'!N709/52),0)+IF('5-اطلاعات کلیه پرسنل'!J709=option!$C$11,IF('5-اطلاعات کلیه پرسنل'!L709="دارد",'5-اطلاعات کلیه پرسنل'!M709*'5-اطلاعات کلیه پرسنل'!K709/12*40,'5-اطلاعات کلیه پرسنل'!K709*'5-اطلاعات کلیه پرسنل'!N709/52),0)</f>
        <v>0</v>
      </c>
      <c r="AH709" s="33">
        <f>IF('5-اطلاعات کلیه پرسنل'!P709="دکتری",1,IF('5-اطلاعات کلیه پرسنل'!P709="فوق لیسانس",0.8,IF('5-اطلاعات کلیه پرسنل'!P709="لیسانس",0.6,IF('5-اطلاعات کلیه پرسنل'!P709="فوق دیپلم",0.3,IF('5-اطلاعات کلیه پرسنل'!P709="",0,0.1)))))</f>
        <v>0</v>
      </c>
      <c r="AI709" s="81">
        <f>IF('5-اطلاعات کلیه پرسنل'!L709="دارد",'5-اطلاعات کلیه پرسنل'!M709/12,'5-اطلاعات کلیه پرسنل'!N709/2000)</f>
        <v>0</v>
      </c>
      <c r="AJ709" s="80">
        <f t="shared" si="58"/>
        <v>0</v>
      </c>
    </row>
    <row r="710" spans="29:36" x14ac:dyDescent="0.45">
      <c r="AC710" s="34">
        <f>IF('6-اطلاعات کلیه محصولات - خدمات'!C710="دارد",'6-اطلاعات کلیه محصولات - خدمات'!Q710,0)</f>
        <v>0</v>
      </c>
      <c r="AD710" s="34">
        <f>1403-'5-اطلاعات کلیه پرسنل'!E710:E1707</f>
        <v>1403</v>
      </c>
      <c r="AF710" s="55">
        <f>IF('5-اطلاعات کلیه پرسنل'!H710=option!$C$15,IF('5-اطلاعات کلیه پرسنل'!L710="دارد",'5-اطلاعات کلیه پرسنل'!M710/12*'5-اطلاعات کلیه پرسنل'!I710,'5-اطلاعات کلیه پرسنل'!N710/2000*'5-اطلاعات کلیه پرسنل'!I710),0)+IF('5-اطلاعات کلیه پرسنل'!J710=option!$C$15,IF('5-اطلاعات کلیه پرسنل'!L710="دارد",'5-اطلاعات کلیه پرسنل'!M710/12*'5-اطلاعات کلیه پرسنل'!K710,'5-اطلاعات کلیه پرسنل'!N710/2000*'5-اطلاعات کلیه پرسنل'!K710),0)</f>
        <v>0</v>
      </c>
      <c r="AG710" s="55">
        <f>IF('5-اطلاعات کلیه پرسنل'!H710=option!$C$11,IF('5-اطلاعات کلیه پرسنل'!L710="دارد",'5-اطلاعات کلیه پرسنل'!M710*'5-اطلاعات کلیه پرسنل'!I710/12*40,'5-اطلاعات کلیه پرسنل'!I710*'5-اطلاعات کلیه پرسنل'!N710/52),0)+IF('5-اطلاعات کلیه پرسنل'!J710=option!$C$11,IF('5-اطلاعات کلیه پرسنل'!L710="دارد",'5-اطلاعات کلیه پرسنل'!M710*'5-اطلاعات کلیه پرسنل'!K710/12*40,'5-اطلاعات کلیه پرسنل'!K710*'5-اطلاعات کلیه پرسنل'!N710/52),0)</f>
        <v>0</v>
      </c>
      <c r="AH710" s="33">
        <f>IF('5-اطلاعات کلیه پرسنل'!P710="دکتری",1,IF('5-اطلاعات کلیه پرسنل'!P710="فوق لیسانس",0.8,IF('5-اطلاعات کلیه پرسنل'!P710="لیسانس",0.6,IF('5-اطلاعات کلیه پرسنل'!P710="فوق دیپلم",0.3,IF('5-اطلاعات کلیه پرسنل'!P710="",0,0.1)))))</f>
        <v>0</v>
      </c>
      <c r="AI710" s="81">
        <f>IF('5-اطلاعات کلیه پرسنل'!L710="دارد",'5-اطلاعات کلیه پرسنل'!M710/12,'5-اطلاعات کلیه پرسنل'!N710/2000)</f>
        <v>0</v>
      </c>
      <c r="AJ710" s="80">
        <f t="shared" si="58"/>
        <v>0</v>
      </c>
    </row>
    <row r="711" spans="29:36" x14ac:dyDescent="0.45">
      <c r="AC711" s="34">
        <f>IF('6-اطلاعات کلیه محصولات - خدمات'!C711="دارد",'6-اطلاعات کلیه محصولات - خدمات'!Q711,0)</f>
        <v>0</v>
      </c>
      <c r="AD711" s="34">
        <f>1403-'5-اطلاعات کلیه پرسنل'!E711:E1708</f>
        <v>1403</v>
      </c>
      <c r="AF711" s="55">
        <f>IF('5-اطلاعات کلیه پرسنل'!H711=option!$C$15,IF('5-اطلاعات کلیه پرسنل'!L711="دارد",'5-اطلاعات کلیه پرسنل'!M711/12*'5-اطلاعات کلیه پرسنل'!I711,'5-اطلاعات کلیه پرسنل'!N711/2000*'5-اطلاعات کلیه پرسنل'!I711),0)+IF('5-اطلاعات کلیه پرسنل'!J711=option!$C$15,IF('5-اطلاعات کلیه پرسنل'!L711="دارد",'5-اطلاعات کلیه پرسنل'!M711/12*'5-اطلاعات کلیه پرسنل'!K711,'5-اطلاعات کلیه پرسنل'!N711/2000*'5-اطلاعات کلیه پرسنل'!K711),0)</f>
        <v>0</v>
      </c>
      <c r="AG711" s="55">
        <f>IF('5-اطلاعات کلیه پرسنل'!H711=option!$C$11,IF('5-اطلاعات کلیه پرسنل'!L711="دارد",'5-اطلاعات کلیه پرسنل'!M711*'5-اطلاعات کلیه پرسنل'!I711/12*40,'5-اطلاعات کلیه پرسنل'!I711*'5-اطلاعات کلیه پرسنل'!N711/52),0)+IF('5-اطلاعات کلیه پرسنل'!J711=option!$C$11,IF('5-اطلاعات کلیه پرسنل'!L711="دارد",'5-اطلاعات کلیه پرسنل'!M711*'5-اطلاعات کلیه پرسنل'!K711/12*40,'5-اطلاعات کلیه پرسنل'!K711*'5-اطلاعات کلیه پرسنل'!N711/52),0)</f>
        <v>0</v>
      </c>
      <c r="AH711" s="33">
        <f>IF('5-اطلاعات کلیه پرسنل'!P711="دکتری",1,IF('5-اطلاعات کلیه پرسنل'!P711="فوق لیسانس",0.8,IF('5-اطلاعات کلیه پرسنل'!P711="لیسانس",0.6,IF('5-اطلاعات کلیه پرسنل'!P711="فوق دیپلم",0.3,IF('5-اطلاعات کلیه پرسنل'!P711="",0,0.1)))))</f>
        <v>0</v>
      </c>
      <c r="AI711" s="81">
        <f>IF('5-اطلاعات کلیه پرسنل'!L711="دارد",'5-اطلاعات کلیه پرسنل'!M711/12,'5-اطلاعات کلیه پرسنل'!N711/2000)</f>
        <v>0</v>
      </c>
      <c r="AJ711" s="80">
        <f t="shared" si="58"/>
        <v>0</v>
      </c>
    </row>
    <row r="712" spans="29:36" x14ac:dyDescent="0.45">
      <c r="AC712" s="34">
        <f>IF('6-اطلاعات کلیه محصولات - خدمات'!C712="دارد",'6-اطلاعات کلیه محصولات - خدمات'!Q712,0)</f>
        <v>0</v>
      </c>
      <c r="AD712" s="34">
        <f>1403-'5-اطلاعات کلیه پرسنل'!E712:E1709</f>
        <v>1403</v>
      </c>
      <c r="AF712" s="55">
        <f>IF('5-اطلاعات کلیه پرسنل'!H712=option!$C$15,IF('5-اطلاعات کلیه پرسنل'!L712="دارد",'5-اطلاعات کلیه پرسنل'!M712/12*'5-اطلاعات کلیه پرسنل'!I712,'5-اطلاعات کلیه پرسنل'!N712/2000*'5-اطلاعات کلیه پرسنل'!I712),0)+IF('5-اطلاعات کلیه پرسنل'!J712=option!$C$15,IF('5-اطلاعات کلیه پرسنل'!L712="دارد",'5-اطلاعات کلیه پرسنل'!M712/12*'5-اطلاعات کلیه پرسنل'!K712,'5-اطلاعات کلیه پرسنل'!N712/2000*'5-اطلاعات کلیه پرسنل'!K712),0)</f>
        <v>0</v>
      </c>
      <c r="AG712" s="55">
        <f>IF('5-اطلاعات کلیه پرسنل'!H712=option!$C$11,IF('5-اطلاعات کلیه پرسنل'!L712="دارد",'5-اطلاعات کلیه پرسنل'!M712*'5-اطلاعات کلیه پرسنل'!I712/12*40,'5-اطلاعات کلیه پرسنل'!I712*'5-اطلاعات کلیه پرسنل'!N712/52),0)+IF('5-اطلاعات کلیه پرسنل'!J712=option!$C$11,IF('5-اطلاعات کلیه پرسنل'!L712="دارد",'5-اطلاعات کلیه پرسنل'!M712*'5-اطلاعات کلیه پرسنل'!K712/12*40,'5-اطلاعات کلیه پرسنل'!K712*'5-اطلاعات کلیه پرسنل'!N712/52),0)</f>
        <v>0</v>
      </c>
      <c r="AH712" s="33">
        <f>IF('5-اطلاعات کلیه پرسنل'!P712="دکتری",1,IF('5-اطلاعات کلیه پرسنل'!P712="فوق لیسانس",0.8,IF('5-اطلاعات کلیه پرسنل'!P712="لیسانس",0.6,IF('5-اطلاعات کلیه پرسنل'!P712="فوق دیپلم",0.3,IF('5-اطلاعات کلیه پرسنل'!P712="",0,0.1)))))</f>
        <v>0</v>
      </c>
      <c r="AI712" s="81">
        <f>IF('5-اطلاعات کلیه پرسنل'!L712="دارد",'5-اطلاعات کلیه پرسنل'!M712/12,'5-اطلاعات کلیه پرسنل'!N712/2000)</f>
        <v>0</v>
      </c>
      <c r="AJ712" s="80">
        <f t="shared" si="58"/>
        <v>0</v>
      </c>
    </row>
    <row r="713" spans="29:36" x14ac:dyDescent="0.45">
      <c r="AC713" s="34">
        <f>IF('6-اطلاعات کلیه محصولات - خدمات'!C713="دارد",'6-اطلاعات کلیه محصولات - خدمات'!Q713,0)</f>
        <v>0</v>
      </c>
      <c r="AD713" s="34">
        <f>1403-'5-اطلاعات کلیه پرسنل'!E713:E1710</f>
        <v>1403</v>
      </c>
      <c r="AF713" s="55">
        <f>IF('5-اطلاعات کلیه پرسنل'!H713=option!$C$15,IF('5-اطلاعات کلیه پرسنل'!L713="دارد",'5-اطلاعات کلیه پرسنل'!M713/12*'5-اطلاعات کلیه پرسنل'!I713,'5-اطلاعات کلیه پرسنل'!N713/2000*'5-اطلاعات کلیه پرسنل'!I713),0)+IF('5-اطلاعات کلیه پرسنل'!J713=option!$C$15,IF('5-اطلاعات کلیه پرسنل'!L713="دارد",'5-اطلاعات کلیه پرسنل'!M713/12*'5-اطلاعات کلیه پرسنل'!K713,'5-اطلاعات کلیه پرسنل'!N713/2000*'5-اطلاعات کلیه پرسنل'!K713),0)</f>
        <v>0</v>
      </c>
      <c r="AG713" s="55">
        <f>IF('5-اطلاعات کلیه پرسنل'!H713=option!$C$11,IF('5-اطلاعات کلیه پرسنل'!L713="دارد",'5-اطلاعات کلیه پرسنل'!M713*'5-اطلاعات کلیه پرسنل'!I713/12*40,'5-اطلاعات کلیه پرسنل'!I713*'5-اطلاعات کلیه پرسنل'!N713/52),0)+IF('5-اطلاعات کلیه پرسنل'!J713=option!$C$11,IF('5-اطلاعات کلیه پرسنل'!L713="دارد",'5-اطلاعات کلیه پرسنل'!M713*'5-اطلاعات کلیه پرسنل'!K713/12*40,'5-اطلاعات کلیه پرسنل'!K713*'5-اطلاعات کلیه پرسنل'!N713/52),0)</f>
        <v>0</v>
      </c>
      <c r="AH713" s="33">
        <f>IF('5-اطلاعات کلیه پرسنل'!P713="دکتری",1,IF('5-اطلاعات کلیه پرسنل'!P713="فوق لیسانس",0.8,IF('5-اطلاعات کلیه پرسنل'!P713="لیسانس",0.6,IF('5-اطلاعات کلیه پرسنل'!P713="فوق دیپلم",0.3,IF('5-اطلاعات کلیه پرسنل'!P713="",0,0.1)))))</f>
        <v>0</v>
      </c>
      <c r="AI713" s="81">
        <f>IF('5-اطلاعات کلیه پرسنل'!L713="دارد",'5-اطلاعات کلیه پرسنل'!M713/12,'5-اطلاعات کلیه پرسنل'!N713/2000)</f>
        <v>0</v>
      </c>
      <c r="AJ713" s="80">
        <f t="shared" si="58"/>
        <v>0</v>
      </c>
    </row>
    <row r="714" spans="29:36" x14ac:dyDescent="0.45">
      <c r="AC714" s="34">
        <f>IF('6-اطلاعات کلیه محصولات - خدمات'!C714="دارد",'6-اطلاعات کلیه محصولات - خدمات'!Q714,0)</f>
        <v>0</v>
      </c>
      <c r="AD714" s="34">
        <f>1403-'5-اطلاعات کلیه پرسنل'!E714:E1711</f>
        <v>1403</v>
      </c>
      <c r="AF714" s="55">
        <f>IF('5-اطلاعات کلیه پرسنل'!H714=option!$C$15,IF('5-اطلاعات کلیه پرسنل'!L714="دارد",'5-اطلاعات کلیه پرسنل'!M714/12*'5-اطلاعات کلیه پرسنل'!I714,'5-اطلاعات کلیه پرسنل'!N714/2000*'5-اطلاعات کلیه پرسنل'!I714),0)+IF('5-اطلاعات کلیه پرسنل'!J714=option!$C$15,IF('5-اطلاعات کلیه پرسنل'!L714="دارد",'5-اطلاعات کلیه پرسنل'!M714/12*'5-اطلاعات کلیه پرسنل'!K714,'5-اطلاعات کلیه پرسنل'!N714/2000*'5-اطلاعات کلیه پرسنل'!K714),0)</f>
        <v>0</v>
      </c>
      <c r="AG714" s="55">
        <f>IF('5-اطلاعات کلیه پرسنل'!H714=option!$C$11,IF('5-اطلاعات کلیه پرسنل'!L714="دارد",'5-اطلاعات کلیه پرسنل'!M714*'5-اطلاعات کلیه پرسنل'!I714/12*40,'5-اطلاعات کلیه پرسنل'!I714*'5-اطلاعات کلیه پرسنل'!N714/52),0)+IF('5-اطلاعات کلیه پرسنل'!J714=option!$C$11,IF('5-اطلاعات کلیه پرسنل'!L714="دارد",'5-اطلاعات کلیه پرسنل'!M714*'5-اطلاعات کلیه پرسنل'!K714/12*40,'5-اطلاعات کلیه پرسنل'!K714*'5-اطلاعات کلیه پرسنل'!N714/52),0)</f>
        <v>0</v>
      </c>
      <c r="AH714" s="33">
        <f>IF('5-اطلاعات کلیه پرسنل'!P714="دکتری",1,IF('5-اطلاعات کلیه پرسنل'!P714="فوق لیسانس",0.8,IF('5-اطلاعات کلیه پرسنل'!P714="لیسانس",0.6,IF('5-اطلاعات کلیه پرسنل'!P714="فوق دیپلم",0.3,IF('5-اطلاعات کلیه پرسنل'!P714="",0,0.1)))))</f>
        <v>0</v>
      </c>
      <c r="AI714" s="81">
        <f>IF('5-اطلاعات کلیه پرسنل'!L714="دارد",'5-اطلاعات کلیه پرسنل'!M714/12,'5-اطلاعات کلیه پرسنل'!N714/2000)</f>
        <v>0</v>
      </c>
      <c r="AJ714" s="80">
        <f t="shared" si="58"/>
        <v>0</v>
      </c>
    </row>
    <row r="715" spans="29:36" x14ac:dyDescent="0.45">
      <c r="AC715" s="34">
        <f>IF('6-اطلاعات کلیه محصولات - خدمات'!C715="دارد",'6-اطلاعات کلیه محصولات - خدمات'!Q715,0)</f>
        <v>0</v>
      </c>
      <c r="AD715" s="34">
        <f>1403-'5-اطلاعات کلیه پرسنل'!E715:E1712</f>
        <v>1403</v>
      </c>
      <c r="AF715" s="55">
        <f>IF('5-اطلاعات کلیه پرسنل'!H715=option!$C$15,IF('5-اطلاعات کلیه پرسنل'!L715="دارد",'5-اطلاعات کلیه پرسنل'!M715/12*'5-اطلاعات کلیه پرسنل'!I715,'5-اطلاعات کلیه پرسنل'!N715/2000*'5-اطلاعات کلیه پرسنل'!I715),0)+IF('5-اطلاعات کلیه پرسنل'!J715=option!$C$15,IF('5-اطلاعات کلیه پرسنل'!L715="دارد",'5-اطلاعات کلیه پرسنل'!M715/12*'5-اطلاعات کلیه پرسنل'!K715,'5-اطلاعات کلیه پرسنل'!N715/2000*'5-اطلاعات کلیه پرسنل'!K715),0)</f>
        <v>0</v>
      </c>
      <c r="AG715" s="55">
        <f>IF('5-اطلاعات کلیه پرسنل'!H715=option!$C$11,IF('5-اطلاعات کلیه پرسنل'!L715="دارد",'5-اطلاعات کلیه پرسنل'!M715*'5-اطلاعات کلیه پرسنل'!I715/12*40,'5-اطلاعات کلیه پرسنل'!I715*'5-اطلاعات کلیه پرسنل'!N715/52),0)+IF('5-اطلاعات کلیه پرسنل'!J715=option!$C$11,IF('5-اطلاعات کلیه پرسنل'!L715="دارد",'5-اطلاعات کلیه پرسنل'!M715*'5-اطلاعات کلیه پرسنل'!K715/12*40,'5-اطلاعات کلیه پرسنل'!K715*'5-اطلاعات کلیه پرسنل'!N715/52),0)</f>
        <v>0</v>
      </c>
      <c r="AH715" s="33">
        <f>IF('5-اطلاعات کلیه پرسنل'!P715="دکتری",1,IF('5-اطلاعات کلیه پرسنل'!P715="فوق لیسانس",0.8,IF('5-اطلاعات کلیه پرسنل'!P715="لیسانس",0.6,IF('5-اطلاعات کلیه پرسنل'!P715="فوق دیپلم",0.3,IF('5-اطلاعات کلیه پرسنل'!P715="",0,0.1)))))</f>
        <v>0</v>
      </c>
      <c r="AI715" s="81">
        <f>IF('5-اطلاعات کلیه پرسنل'!L715="دارد",'5-اطلاعات کلیه پرسنل'!M715/12,'5-اطلاعات کلیه پرسنل'!N715/2000)</f>
        <v>0</v>
      </c>
      <c r="AJ715" s="80">
        <f t="shared" ref="AJ715:AJ778" si="59">AI715*AH715</f>
        <v>0</v>
      </c>
    </row>
    <row r="716" spans="29:36" x14ac:dyDescent="0.45">
      <c r="AC716" s="34">
        <f>IF('6-اطلاعات کلیه محصولات - خدمات'!C716="دارد",'6-اطلاعات کلیه محصولات - خدمات'!Q716,0)</f>
        <v>0</v>
      </c>
      <c r="AD716" s="34">
        <f>1403-'5-اطلاعات کلیه پرسنل'!E716:E1713</f>
        <v>1403</v>
      </c>
      <c r="AF716" s="55">
        <f>IF('5-اطلاعات کلیه پرسنل'!H716=option!$C$15,IF('5-اطلاعات کلیه پرسنل'!L716="دارد",'5-اطلاعات کلیه پرسنل'!M716/12*'5-اطلاعات کلیه پرسنل'!I716,'5-اطلاعات کلیه پرسنل'!N716/2000*'5-اطلاعات کلیه پرسنل'!I716),0)+IF('5-اطلاعات کلیه پرسنل'!J716=option!$C$15,IF('5-اطلاعات کلیه پرسنل'!L716="دارد",'5-اطلاعات کلیه پرسنل'!M716/12*'5-اطلاعات کلیه پرسنل'!K716,'5-اطلاعات کلیه پرسنل'!N716/2000*'5-اطلاعات کلیه پرسنل'!K716),0)</f>
        <v>0</v>
      </c>
      <c r="AG716" s="55">
        <f>IF('5-اطلاعات کلیه پرسنل'!H716=option!$C$11,IF('5-اطلاعات کلیه پرسنل'!L716="دارد",'5-اطلاعات کلیه پرسنل'!M716*'5-اطلاعات کلیه پرسنل'!I716/12*40,'5-اطلاعات کلیه پرسنل'!I716*'5-اطلاعات کلیه پرسنل'!N716/52),0)+IF('5-اطلاعات کلیه پرسنل'!J716=option!$C$11,IF('5-اطلاعات کلیه پرسنل'!L716="دارد",'5-اطلاعات کلیه پرسنل'!M716*'5-اطلاعات کلیه پرسنل'!K716/12*40,'5-اطلاعات کلیه پرسنل'!K716*'5-اطلاعات کلیه پرسنل'!N716/52),0)</f>
        <v>0</v>
      </c>
      <c r="AH716" s="33">
        <f>IF('5-اطلاعات کلیه پرسنل'!P716="دکتری",1,IF('5-اطلاعات کلیه پرسنل'!P716="فوق لیسانس",0.8,IF('5-اطلاعات کلیه پرسنل'!P716="لیسانس",0.6,IF('5-اطلاعات کلیه پرسنل'!P716="فوق دیپلم",0.3,IF('5-اطلاعات کلیه پرسنل'!P716="",0,0.1)))))</f>
        <v>0</v>
      </c>
      <c r="AI716" s="81">
        <f>IF('5-اطلاعات کلیه پرسنل'!L716="دارد",'5-اطلاعات کلیه پرسنل'!M716/12,'5-اطلاعات کلیه پرسنل'!N716/2000)</f>
        <v>0</v>
      </c>
      <c r="AJ716" s="80">
        <f t="shared" si="59"/>
        <v>0</v>
      </c>
    </row>
    <row r="717" spans="29:36" x14ac:dyDescent="0.45">
      <c r="AC717" s="34">
        <f>IF('6-اطلاعات کلیه محصولات - خدمات'!C717="دارد",'6-اطلاعات کلیه محصولات - خدمات'!Q717,0)</f>
        <v>0</v>
      </c>
      <c r="AD717" s="34">
        <f>1403-'5-اطلاعات کلیه پرسنل'!E717:E1714</f>
        <v>1403</v>
      </c>
      <c r="AF717" s="55">
        <f>IF('5-اطلاعات کلیه پرسنل'!H717=option!$C$15,IF('5-اطلاعات کلیه پرسنل'!L717="دارد",'5-اطلاعات کلیه پرسنل'!M717/12*'5-اطلاعات کلیه پرسنل'!I717,'5-اطلاعات کلیه پرسنل'!N717/2000*'5-اطلاعات کلیه پرسنل'!I717),0)+IF('5-اطلاعات کلیه پرسنل'!J717=option!$C$15,IF('5-اطلاعات کلیه پرسنل'!L717="دارد",'5-اطلاعات کلیه پرسنل'!M717/12*'5-اطلاعات کلیه پرسنل'!K717,'5-اطلاعات کلیه پرسنل'!N717/2000*'5-اطلاعات کلیه پرسنل'!K717),0)</f>
        <v>0</v>
      </c>
      <c r="AG717" s="55">
        <f>IF('5-اطلاعات کلیه پرسنل'!H717=option!$C$11,IF('5-اطلاعات کلیه پرسنل'!L717="دارد",'5-اطلاعات کلیه پرسنل'!M717*'5-اطلاعات کلیه پرسنل'!I717/12*40,'5-اطلاعات کلیه پرسنل'!I717*'5-اطلاعات کلیه پرسنل'!N717/52),0)+IF('5-اطلاعات کلیه پرسنل'!J717=option!$C$11,IF('5-اطلاعات کلیه پرسنل'!L717="دارد",'5-اطلاعات کلیه پرسنل'!M717*'5-اطلاعات کلیه پرسنل'!K717/12*40,'5-اطلاعات کلیه پرسنل'!K717*'5-اطلاعات کلیه پرسنل'!N717/52),0)</f>
        <v>0</v>
      </c>
      <c r="AH717" s="33">
        <f>IF('5-اطلاعات کلیه پرسنل'!P717="دکتری",1,IF('5-اطلاعات کلیه پرسنل'!P717="فوق لیسانس",0.8,IF('5-اطلاعات کلیه پرسنل'!P717="لیسانس",0.6,IF('5-اطلاعات کلیه پرسنل'!P717="فوق دیپلم",0.3,IF('5-اطلاعات کلیه پرسنل'!P717="",0,0.1)))))</f>
        <v>0</v>
      </c>
      <c r="AI717" s="81">
        <f>IF('5-اطلاعات کلیه پرسنل'!L717="دارد",'5-اطلاعات کلیه پرسنل'!M717/12,'5-اطلاعات کلیه پرسنل'!N717/2000)</f>
        <v>0</v>
      </c>
      <c r="AJ717" s="80">
        <f t="shared" si="59"/>
        <v>0</v>
      </c>
    </row>
    <row r="718" spans="29:36" x14ac:dyDescent="0.45">
      <c r="AC718" s="34">
        <f>IF('6-اطلاعات کلیه محصولات - خدمات'!C718="دارد",'6-اطلاعات کلیه محصولات - خدمات'!Q718,0)</f>
        <v>0</v>
      </c>
      <c r="AD718" s="34">
        <f>1403-'5-اطلاعات کلیه پرسنل'!E718:E1715</f>
        <v>1403</v>
      </c>
      <c r="AF718" s="55">
        <f>IF('5-اطلاعات کلیه پرسنل'!H718=option!$C$15,IF('5-اطلاعات کلیه پرسنل'!L718="دارد",'5-اطلاعات کلیه پرسنل'!M718/12*'5-اطلاعات کلیه پرسنل'!I718,'5-اطلاعات کلیه پرسنل'!N718/2000*'5-اطلاعات کلیه پرسنل'!I718),0)+IF('5-اطلاعات کلیه پرسنل'!J718=option!$C$15,IF('5-اطلاعات کلیه پرسنل'!L718="دارد",'5-اطلاعات کلیه پرسنل'!M718/12*'5-اطلاعات کلیه پرسنل'!K718,'5-اطلاعات کلیه پرسنل'!N718/2000*'5-اطلاعات کلیه پرسنل'!K718),0)</f>
        <v>0</v>
      </c>
      <c r="AG718" s="55">
        <f>IF('5-اطلاعات کلیه پرسنل'!H718=option!$C$11,IF('5-اطلاعات کلیه پرسنل'!L718="دارد",'5-اطلاعات کلیه پرسنل'!M718*'5-اطلاعات کلیه پرسنل'!I718/12*40,'5-اطلاعات کلیه پرسنل'!I718*'5-اطلاعات کلیه پرسنل'!N718/52),0)+IF('5-اطلاعات کلیه پرسنل'!J718=option!$C$11,IF('5-اطلاعات کلیه پرسنل'!L718="دارد",'5-اطلاعات کلیه پرسنل'!M718*'5-اطلاعات کلیه پرسنل'!K718/12*40,'5-اطلاعات کلیه پرسنل'!K718*'5-اطلاعات کلیه پرسنل'!N718/52),0)</f>
        <v>0</v>
      </c>
      <c r="AH718" s="33">
        <f>IF('5-اطلاعات کلیه پرسنل'!P718="دکتری",1,IF('5-اطلاعات کلیه پرسنل'!P718="فوق لیسانس",0.8,IF('5-اطلاعات کلیه پرسنل'!P718="لیسانس",0.6,IF('5-اطلاعات کلیه پرسنل'!P718="فوق دیپلم",0.3,IF('5-اطلاعات کلیه پرسنل'!P718="",0,0.1)))))</f>
        <v>0</v>
      </c>
      <c r="AI718" s="81">
        <f>IF('5-اطلاعات کلیه پرسنل'!L718="دارد",'5-اطلاعات کلیه پرسنل'!M718/12,'5-اطلاعات کلیه پرسنل'!N718/2000)</f>
        <v>0</v>
      </c>
      <c r="AJ718" s="80">
        <f t="shared" si="59"/>
        <v>0</v>
      </c>
    </row>
    <row r="719" spans="29:36" x14ac:dyDescent="0.45">
      <c r="AC719" s="34">
        <f>IF('6-اطلاعات کلیه محصولات - خدمات'!C719="دارد",'6-اطلاعات کلیه محصولات - خدمات'!Q719,0)</f>
        <v>0</v>
      </c>
      <c r="AD719" s="34">
        <f>1403-'5-اطلاعات کلیه پرسنل'!E719:E1716</f>
        <v>1403</v>
      </c>
      <c r="AF719" s="55">
        <f>IF('5-اطلاعات کلیه پرسنل'!H719=option!$C$15,IF('5-اطلاعات کلیه پرسنل'!L719="دارد",'5-اطلاعات کلیه پرسنل'!M719/12*'5-اطلاعات کلیه پرسنل'!I719,'5-اطلاعات کلیه پرسنل'!N719/2000*'5-اطلاعات کلیه پرسنل'!I719),0)+IF('5-اطلاعات کلیه پرسنل'!J719=option!$C$15,IF('5-اطلاعات کلیه پرسنل'!L719="دارد",'5-اطلاعات کلیه پرسنل'!M719/12*'5-اطلاعات کلیه پرسنل'!K719,'5-اطلاعات کلیه پرسنل'!N719/2000*'5-اطلاعات کلیه پرسنل'!K719),0)</f>
        <v>0</v>
      </c>
      <c r="AG719" s="55">
        <f>IF('5-اطلاعات کلیه پرسنل'!H719=option!$C$11,IF('5-اطلاعات کلیه پرسنل'!L719="دارد",'5-اطلاعات کلیه پرسنل'!M719*'5-اطلاعات کلیه پرسنل'!I719/12*40,'5-اطلاعات کلیه پرسنل'!I719*'5-اطلاعات کلیه پرسنل'!N719/52),0)+IF('5-اطلاعات کلیه پرسنل'!J719=option!$C$11,IF('5-اطلاعات کلیه پرسنل'!L719="دارد",'5-اطلاعات کلیه پرسنل'!M719*'5-اطلاعات کلیه پرسنل'!K719/12*40,'5-اطلاعات کلیه پرسنل'!K719*'5-اطلاعات کلیه پرسنل'!N719/52),0)</f>
        <v>0</v>
      </c>
      <c r="AH719" s="33">
        <f>IF('5-اطلاعات کلیه پرسنل'!P719="دکتری",1,IF('5-اطلاعات کلیه پرسنل'!P719="فوق لیسانس",0.8,IF('5-اطلاعات کلیه پرسنل'!P719="لیسانس",0.6,IF('5-اطلاعات کلیه پرسنل'!P719="فوق دیپلم",0.3,IF('5-اطلاعات کلیه پرسنل'!P719="",0,0.1)))))</f>
        <v>0</v>
      </c>
      <c r="AI719" s="81">
        <f>IF('5-اطلاعات کلیه پرسنل'!L719="دارد",'5-اطلاعات کلیه پرسنل'!M719/12,'5-اطلاعات کلیه پرسنل'!N719/2000)</f>
        <v>0</v>
      </c>
      <c r="AJ719" s="80">
        <f t="shared" si="59"/>
        <v>0</v>
      </c>
    </row>
    <row r="720" spans="29:36" x14ac:dyDescent="0.45">
      <c r="AC720" s="34">
        <f>IF('6-اطلاعات کلیه محصولات - خدمات'!C720="دارد",'6-اطلاعات کلیه محصولات - خدمات'!Q720,0)</f>
        <v>0</v>
      </c>
      <c r="AD720" s="34">
        <f>1403-'5-اطلاعات کلیه پرسنل'!E720:E1717</f>
        <v>1403</v>
      </c>
      <c r="AF720" s="55">
        <f>IF('5-اطلاعات کلیه پرسنل'!H720=option!$C$15,IF('5-اطلاعات کلیه پرسنل'!L720="دارد",'5-اطلاعات کلیه پرسنل'!M720/12*'5-اطلاعات کلیه پرسنل'!I720,'5-اطلاعات کلیه پرسنل'!N720/2000*'5-اطلاعات کلیه پرسنل'!I720),0)+IF('5-اطلاعات کلیه پرسنل'!J720=option!$C$15,IF('5-اطلاعات کلیه پرسنل'!L720="دارد",'5-اطلاعات کلیه پرسنل'!M720/12*'5-اطلاعات کلیه پرسنل'!K720,'5-اطلاعات کلیه پرسنل'!N720/2000*'5-اطلاعات کلیه پرسنل'!K720),0)</f>
        <v>0</v>
      </c>
      <c r="AG720" s="55">
        <f>IF('5-اطلاعات کلیه پرسنل'!H720=option!$C$11,IF('5-اطلاعات کلیه پرسنل'!L720="دارد",'5-اطلاعات کلیه پرسنل'!M720*'5-اطلاعات کلیه پرسنل'!I720/12*40,'5-اطلاعات کلیه پرسنل'!I720*'5-اطلاعات کلیه پرسنل'!N720/52),0)+IF('5-اطلاعات کلیه پرسنل'!J720=option!$C$11,IF('5-اطلاعات کلیه پرسنل'!L720="دارد",'5-اطلاعات کلیه پرسنل'!M720*'5-اطلاعات کلیه پرسنل'!K720/12*40,'5-اطلاعات کلیه پرسنل'!K720*'5-اطلاعات کلیه پرسنل'!N720/52),0)</f>
        <v>0</v>
      </c>
      <c r="AH720" s="33">
        <f>IF('5-اطلاعات کلیه پرسنل'!P720="دکتری",1,IF('5-اطلاعات کلیه پرسنل'!P720="فوق لیسانس",0.8,IF('5-اطلاعات کلیه پرسنل'!P720="لیسانس",0.6,IF('5-اطلاعات کلیه پرسنل'!P720="فوق دیپلم",0.3,IF('5-اطلاعات کلیه پرسنل'!P720="",0,0.1)))))</f>
        <v>0</v>
      </c>
      <c r="AI720" s="81">
        <f>IF('5-اطلاعات کلیه پرسنل'!L720="دارد",'5-اطلاعات کلیه پرسنل'!M720/12,'5-اطلاعات کلیه پرسنل'!N720/2000)</f>
        <v>0</v>
      </c>
      <c r="AJ720" s="80">
        <f t="shared" si="59"/>
        <v>0</v>
      </c>
    </row>
    <row r="721" spans="29:36" x14ac:dyDescent="0.45">
      <c r="AC721" s="34">
        <f>IF('6-اطلاعات کلیه محصولات - خدمات'!C721="دارد",'6-اطلاعات کلیه محصولات - خدمات'!Q721,0)</f>
        <v>0</v>
      </c>
      <c r="AD721" s="34">
        <f>1403-'5-اطلاعات کلیه پرسنل'!E721:E1718</f>
        <v>1403</v>
      </c>
      <c r="AF721" s="55">
        <f>IF('5-اطلاعات کلیه پرسنل'!H721=option!$C$15,IF('5-اطلاعات کلیه پرسنل'!L721="دارد",'5-اطلاعات کلیه پرسنل'!M721/12*'5-اطلاعات کلیه پرسنل'!I721,'5-اطلاعات کلیه پرسنل'!N721/2000*'5-اطلاعات کلیه پرسنل'!I721),0)+IF('5-اطلاعات کلیه پرسنل'!J721=option!$C$15,IF('5-اطلاعات کلیه پرسنل'!L721="دارد",'5-اطلاعات کلیه پرسنل'!M721/12*'5-اطلاعات کلیه پرسنل'!K721,'5-اطلاعات کلیه پرسنل'!N721/2000*'5-اطلاعات کلیه پرسنل'!K721),0)</f>
        <v>0</v>
      </c>
      <c r="AG721" s="55">
        <f>IF('5-اطلاعات کلیه پرسنل'!H721=option!$C$11,IF('5-اطلاعات کلیه پرسنل'!L721="دارد",'5-اطلاعات کلیه پرسنل'!M721*'5-اطلاعات کلیه پرسنل'!I721/12*40,'5-اطلاعات کلیه پرسنل'!I721*'5-اطلاعات کلیه پرسنل'!N721/52),0)+IF('5-اطلاعات کلیه پرسنل'!J721=option!$C$11,IF('5-اطلاعات کلیه پرسنل'!L721="دارد",'5-اطلاعات کلیه پرسنل'!M721*'5-اطلاعات کلیه پرسنل'!K721/12*40,'5-اطلاعات کلیه پرسنل'!K721*'5-اطلاعات کلیه پرسنل'!N721/52),0)</f>
        <v>0</v>
      </c>
      <c r="AH721" s="33">
        <f>IF('5-اطلاعات کلیه پرسنل'!P721="دکتری",1,IF('5-اطلاعات کلیه پرسنل'!P721="فوق لیسانس",0.8,IF('5-اطلاعات کلیه پرسنل'!P721="لیسانس",0.6,IF('5-اطلاعات کلیه پرسنل'!P721="فوق دیپلم",0.3,IF('5-اطلاعات کلیه پرسنل'!P721="",0,0.1)))))</f>
        <v>0</v>
      </c>
      <c r="AI721" s="81">
        <f>IF('5-اطلاعات کلیه پرسنل'!L721="دارد",'5-اطلاعات کلیه پرسنل'!M721/12,'5-اطلاعات کلیه پرسنل'!N721/2000)</f>
        <v>0</v>
      </c>
      <c r="AJ721" s="80">
        <f t="shared" si="59"/>
        <v>0</v>
      </c>
    </row>
    <row r="722" spans="29:36" x14ac:dyDescent="0.45">
      <c r="AC722" s="34">
        <f>IF('6-اطلاعات کلیه محصولات - خدمات'!C722="دارد",'6-اطلاعات کلیه محصولات - خدمات'!Q722,0)</f>
        <v>0</v>
      </c>
      <c r="AD722" s="34">
        <f>1403-'5-اطلاعات کلیه پرسنل'!E722:E1719</f>
        <v>1403</v>
      </c>
      <c r="AF722" s="55">
        <f>IF('5-اطلاعات کلیه پرسنل'!H722=option!$C$15,IF('5-اطلاعات کلیه پرسنل'!L722="دارد",'5-اطلاعات کلیه پرسنل'!M722/12*'5-اطلاعات کلیه پرسنل'!I722,'5-اطلاعات کلیه پرسنل'!N722/2000*'5-اطلاعات کلیه پرسنل'!I722),0)+IF('5-اطلاعات کلیه پرسنل'!J722=option!$C$15,IF('5-اطلاعات کلیه پرسنل'!L722="دارد",'5-اطلاعات کلیه پرسنل'!M722/12*'5-اطلاعات کلیه پرسنل'!K722,'5-اطلاعات کلیه پرسنل'!N722/2000*'5-اطلاعات کلیه پرسنل'!K722),0)</f>
        <v>0</v>
      </c>
      <c r="AG722" s="55">
        <f>IF('5-اطلاعات کلیه پرسنل'!H722=option!$C$11,IF('5-اطلاعات کلیه پرسنل'!L722="دارد",'5-اطلاعات کلیه پرسنل'!M722*'5-اطلاعات کلیه پرسنل'!I722/12*40,'5-اطلاعات کلیه پرسنل'!I722*'5-اطلاعات کلیه پرسنل'!N722/52),0)+IF('5-اطلاعات کلیه پرسنل'!J722=option!$C$11,IF('5-اطلاعات کلیه پرسنل'!L722="دارد",'5-اطلاعات کلیه پرسنل'!M722*'5-اطلاعات کلیه پرسنل'!K722/12*40,'5-اطلاعات کلیه پرسنل'!K722*'5-اطلاعات کلیه پرسنل'!N722/52),0)</f>
        <v>0</v>
      </c>
      <c r="AH722" s="33">
        <f>IF('5-اطلاعات کلیه پرسنل'!P722="دکتری",1,IF('5-اطلاعات کلیه پرسنل'!P722="فوق لیسانس",0.8,IF('5-اطلاعات کلیه پرسنل'!P722="لیسانس",0.6,IF('5-اطلاعات کلیه پرسنل'!P722="فوق دیپلم",0.3,IF('5-اطلاعات کلیه پرسنل'!P722="",0,0.1)))))</f>
        <v>0</v>
      </c>
      <c r="AI722" s="81">
        <f>IF('5-اطلاعات کلیه پرسنل'!L722="دارد",'5-اطلاعات کلیه پرسنل'!M722/12,'5-اطلاعات کلیه پرسنل'!N722/2000)</f>
        <v>0</v>
      </c>
      <c r="AJ722" s="80">
        <f t="shared" si="59"/>
        <v>0</v>
      </c>
    </row>
    <row r="723" spans="29:36" x14ac:dyDescent="0.45">
      <c r="AC723" s="34">
        <f>IF('6-اطلاعات کلیه محصولات - خدمات'!C723="دارد",'6-اطلاعات کلیه محصولات - خدمات'!Q723,0)</f>
        <v>0</v>
      </c>
      <c r="AD723" s="34">
        <f>1403-'5-اطلاعات کلیه پرسنل'!E723:E1720</f>
        <v>1403</v>
      </c>
      <c r="AF723" s="55">
        <f>IF('5-اطلاعات کلیه پرسنل'!H723=option!$C$15,IF('5-اطلاعات کلیه پرسنل'!L723="دارد",'5-اطلاعات کلیه پرسنل'!M723/12*'5-اطلاعات کلیه پرسنل'!I723,'5-اطلاعات کلیه پرسنل'!N723/2000*'5-اطلاعات کلیه پرسنل'!I723),0)+IF('5-اطلاعات کلیه پرسنل'!J723=option!$C$15,IF('5-اطلاعات کلیه پرسنل'!L723="دارد",'5-اطلاعات کلیه پرسنل'!M723/12*'5-اطلاعات کلیه پرسنل'!K723,'5-اطلاعات کلیه پرسنل'!N723/2000*'5-اطلاعات کلیه پرسنل'!K723),0)</f>
        <v>0</v>
      </c>
      <c r="AG723" s="55">
        <f>IF('5-اطلاعات کلیه پرسنل'!H723=option!$C$11,IF('5-اطلاعات کلیه پرسنل'!L723="دارد",'5-اطلاعات کلیه پرسنل'!M723*'5-اطلاعات کلیه پرسنل'!I723/12*40,'5-اطلاعات کلیه پرسنل'!I723*'5-اطلاعات کلیه پرسنل'!N723/52),0)+IF('5-اطلاعات کلیه پرسنل'!J723=option!$C$11,IF('5-اطلاعات کلیه پرسنل'!L723="دارد",'5-اطلاعات کلیه پرسنل'!M723*'5-اطلاعات کلیه پرسنل'!K723/12*40,'5-اطلاعات کلیه پرسنل'!K723*'5-اطلاعات کلیه پرسنل'!N723/52),0)</f>
        <v>0</v>
      </c>
      <c r="AH723" s="33">
        <f>IF('5-اطلاعات کلیه پرسنل'!P723="دکتری",1,IF('5-اطلاعات کلیه پرسنل'!P723="فوق لیسانس",0.8,IF('5-اطلاعات کلیه پرسنل'!P723="لیسانس",0.6,IF('5-اطلاعات کلیه پرسنل'!P723="فوق دیپلم",0.3,IF('5-اطلاعات کلیه پرسنل'!P723="",0,0.1)))))</f>
        <v>0</v>
      </c>
      <c r="AI723" s="81">
        <f>IF('5-اطلاعات کلیه پرسنل'!L723="دارد",'5-اطلاعات کلیه پرسنل'!M723/12,'5-اطلاعات کلیه پرسنل'!N723/2000)</f>
        <v>0</v>
      </c>
      <c r="AJ723" s="80">
        <f t="shared" si="59"/>
        <v>0</v>
      </c>
    </row>
    <row r="724" spans="29:36" x14ac:dyDescent="0.45">
      <c r="AC724" s="34">
        <f>IF('6-اطلاعات کلیه محصولات - خدمات'!C724="دارد",'6-اطلاعات کلیه محصولات - خدمات'!Q724,0)</f>
        <v>0</v>
      </c>
      <c r="AD724" s="34">
        <f>1403-'5-اطلاعات کلیه پرسنل'!E724:E1721</f>
        <v>1403</v>
      </c>
      <c r="AF724" s="55">
        <f>IF('5-اطلاعات کلیه پرسنل'!H724=option!$C$15,IF('5-اطلاعات کلیه پرسنل'!L724="دارد",'5-اطلاعات کلیه پرسنل'!M724/12*'5-اطلاعات کلیه پرسنل'!I724,'5-اطلاعات کلیه پرسنل'!N724/2000*'5-اطلاعات کلیه پرسنل'!I724),0)+IF('5-اطلاعات کلیه پرسنل'!J724=option!$C$15,IF('5-اطلاعات کلیه پرسنل'!L724="دارد",'5-اطلاعات کلیه پرسنل'!M724/12*'5-اطلاعات کلیه پرسنل'!K724,'5-اطلاعات کلیه پرسنل'!N724/2000*'5-اطلاعات کلیه پرسنل'!K724),0)</f>
        <v>0</v>
      </c>
      <c r="AG724" s="55">
        <f>IF('5-اطلاعات کلیه پرسنل'!H724=option!$C$11,IF('5-اطلاعات کلیه پرسنل'!L724="دارد",'5-اطلاعات کلیه پرسنل'!M724*'5-اطلاعات کلیه پرسنل'!I724/12*40,'5-اطلاعات کلیه پرسنل'!I724*'5-اطلاعات کلیه پرسنل'!N724/52),0)+IF('5-اطلاعات کلیه پرسنل'!J724=option!$C$11,IF('5-اطلاعات کلیه پرسنل'!L724="دارد",'5-اطلاعات کلیه پرسنل'!M724*'5-اطلاعات کلیه پرسنل'!K724/12*40,'5-اطلاعات کلیه پرسنل'!K724*'5-اطلاعات کلیه پرسنل'!N724/52),0)</f>
        <v>0</v>
      </c>
      <c r="AH724" s="33">
        <f>IF('5-اطلاعات کلیه پرسنل'!P724="دکتری",1,IF('5-اطلاعات کلیه پرسنل'!P724="فوق لیسانس",0.8,IF('5-اطلاعات کلیه پرسنل'!P724="لیسانس",0.6,IF('5-اطلاعات کلیه پرسنل'!P724="فوق دیپلم",0.3,IF('5-اطلاعات کلیه پرسنل'!P724="",0,0.1)))))</f>
        <v>0</v>
      </c>
      <c r="AI724" s="81">
        <f>IF('5-اطلاعات کلیه پرسنل'!L724="دارد",'5-اطلاعات کلیه پرسنل'!M724/12,'5-اطلاعات کلیه پرسنل'!N724/2000)</f>
        <v>0</v>
      </c>
      <c r="AJ724" s="80">
        <f t="shared" si="59"/>
        <v>0</v>
      </c>
    </row>
    <row r="725" spans="29:36" x14ac:dyDescent="0.45">
      <c r="AC725" s="34">
        <f>IF('6-اطلاعات کلیه محصولات - خدمات'!C725="دارد",'6-اطلاعات کلیه محصولات - خدمات'!Q725,0)</f>
        <v>0</v>
      </c>
      <c r="AD725" s="34">
        <f>1403-'5-اطلاعات کلیه پرسنل'!E725:E1722</f>
        <v>1403</v>
      </c>
      <c r="AF725" s="55">
        <f>IF('5-اطلاعات کلیه پرسنل'!H725=option!$C$15,IF('5-اطلاعات کلیه پرسنل'!L725="دارد",'5-اطلاعات کلیه پرسنل'!M725/12*'5-اطلاعات کلیه پرسنل'!I725,'5-اطلاعات کلیه پرسنل'!N725/2000*'5-اطلاعات کلیه پرسنل'!I725),0)+IF('5-اطلاعات کلیه پرسنل'!J725=option!$C$15,IF('5-اطلاعات کلیه پرسنل'!L725="دارد",'5-اطلاعات کلیه پرسنل'!M725/12*'5-اطلاعات کلیه پرسنل'!K725,'5-اطلاعات کلیه پرسنل'!N725/2000*'5-اطلاعات کلیه پرسنل'!K725),0)</f>
        <v>0</v>
      </c>
      <c r="AG725" s="55">
        <f>IF('5-اطلاعات کلیه پرسنل'!H725=option!$C$11,IF('5-اطلاعات کلیه پرسنل'!L725="دارد",'5-اطلاعات کلیه پرسنل'!M725*'5-اطلاعات کلیه پرسنل'!I725/12*40,'5-اطلاعات کلیه پرسنل'!I725*'5-اطلاعات کلیه پرسنل'!N725/52),0)+IF('5-اطلاعات کلیه پرسنل'!J725=option!$C$11,IF('5-اطلاعات کلیه پرسنل'!L725="دارد",'5-اطلاعات کلیه پرسنل'!M725*'5-اطلاعات کلیه پرسنل'!K725/12*40,'5-اطلاعات کلیه پرسنل'!K725*'5-اطلاعات کلیه پرسنل'!N725/52),0)</f>
        <v>0</v>
      </c>
      <c r="AH725" s="33">
        <f>IF('5-اطلاعات کلیه پرسنل'!P725="دکتری",1,IF('5-اطلاعات کلیه پرسنل'!P725="فوق لیسانس",0.8,IF('5-اطلاعات کلیه پرسنل'!P725="لیسانس",0.6,IF('5-اطلاعات کلیه پرسنل'!P725="فوق دیپلم",0.3,IF('5-اطلاعات کلیه پرسنل'!P725="",0,0.1)))))</f>
        <v>0</v>
      </c>
      <c r="AI725" s="81">
        <f>IF('5-اطلاعات کلیه پرسنل'!L725="دارد",'5-اطلاعات کلیه پرسنل'!M725/12,'5-اطلاعات کلیه پرسنل'!N725/2000)</f>
        <v>0</v>
      </c>
      <c r="AJ725" s="80">
        <f t="shared" si="59"/>
        <v>0</v>
      </c>
    </row>
    <row r="726" spans="29:36" x14ac:dyDescent="0.45">
      <c r="AC726" s="34">
        <f>IF('6-اطلاعات کلیه محصولات - خدمات'!C726="دارد",'6-اطلاعات کلیه محصولات - خدمات'!Q726,0)</f>
        <v>0</v>
      </c>
      <c r="AD726" s="34">
        <f>1403-'5-اطلاعات کلیه پرسنل'!E726:E1723</f>
        <v>1403</v>
      </c>
      <c r="AF726" s="55">
        <f>IF('5-اطلاعات کلیه پرسنل'!H726=option!$C$15,IF('5-اطلاعات کلیه پرسنل'!L726="دارد",'5-اطلاعات کلیه پرسنل'!M726/12*'5-اطلاعات کلیه پرسنل'!I726,'5-اطلاعات کلیه پرسنل'!N726/2000*'5-اطلاعات کلیه پرسنل'!I726),0)+IF('5-اطلاعات کلیه پرسنل'!J726=option!$C$15,IF('5-اطلاعات کلیه پرسنل'!L726="دارد",'5-اطلاعات کلیه پرسنل'!M726/12*'5-اطلاعات کلیه پرسنل'!K726,'5-اطلاعات کلیه پرسنل'!N726/2000*'5-اطلاعات کلیه پرسنل'!K726),0)</f>
        <v>0</v>
      </c>
      <c r="AG726" s="55">
        <f>IF('5-اطلاعات کلیه پرسنل'!H726=option!$C$11,IF('5-اطلاعات کلیه پرسنل'!L726="دارد",'5-اطلاعات کلیه پرسنل'!M726*'5-اطلاعات کلیه پرسنل'!I726/12*40,'5-اطلاعات کلیه پرسنل'!I726*'5-اطلاعات کلیه پرسنل'!N726/52),0)+IF('5-اطلاعات کلیه پرسنل'!J726=option!$C$11,IF('5-اطلاعات کلیه پرسنل'!L726="دارد",'5-اطلاعات کلیه پرسنل'!M726*'5-اطلاعات کلیه پرسنل'!K726/12*40,'5-اطلاعات کلیه پرسنل'!K726*'5-اطلاعات کلیه پرسنل'!N726/52),0)</f>
        <v>0</v>
      </c>
      <c r="AH726" s="33">
        <f>IF('5-اطلاعات کلیه پرسنل'!P726="دکتری",1,IF('5-اطلاعات کلیه پرسنل'!P726="فوق لیسانس",0.8,IF('5-اطلاعات کلیه پرسنل'!P726="لیسانس",0.6,IF('5-اطلاعات کلیه پرسنل'!P726="فوق دیپلم",0.3,IF('5-اطلاعات کلیه پرسنل'!P726="",0,0.1)))))</f>
        <v>0</v>
      </c>
      <c r="AI726" s="81">
        <f>IF('5-اطلاعات کلیه پرسنل'!L726="دارد",'5-اطلاعات کلیه پرسنل'!M726/12,'5-اطلاعات کلیه پرسنل'!N726/2000)</f>
        <v>0</v>
      </c>
      <c r="AJ726" s="80">
        <f t="shared" si="59"/>
        <v>0</v>
      </c>
    </row>
    <row r="727" spans="29:36" x14ac:dyDescent="0.45">
      <c r="AC727" s="34">
        <f>IF('6-اطلاعات کلیه محصولات - خدمات'!C727="دارد",'6-اطلاعات کلیه محصولات - خدمات'!Q727,0)</f>
        <v>0</v>
      </c>
      <c r="AD727" s="34">
        <f>1403-'5-اطلاعات کلیه پرسنل'!E727:E1724</f>
        <v>1403</v>
      </c>
      <c r="AF727" s="55">
        <f>IF('5-اطلاعات کلیه پرسنل'!H727=option!$C$15,IF('5-اطلاعات کلیه پرسنل'!L727="دارد",'5-اطلاعات کلیه پرسنل'!M727/12*'5-اطلاعات کلیه پرسنل'!I727,'5-اطلاعات کلیه پرسنل'!N727/2000*'5-اطلاعات کلیه پرسنل'!I727),0)+IF('5-اطلاعات کلیه پرسنل'!J727=option!$C$15,IF('5-اطلاعات کلیه پرسنل'!L727="دارد",'5-اطلاعات کلیه پرسنل'!M727/12*'5-اطلاعات کلیه پرسنل'!K727,'5-اطلاعات کلیه پرسنل'!N727/2000*'5-اطلاعات کلیه پرسنل'!K727),0)</f>
        <v>0</v>
      </c>
      <c r="AG727" s="55">
        <f>IF('5-اطلاعات کلیه پرسنل'!H727=option!$C$11,IF('5-اطلاعات کلیه پرسنل'!L727="دارد",'5-اطلاعات کلیه پرسنل'!M727*'5-اطلاعات کلیه پرسنل'!I727/12*40,'5-اطلاعات کلیه پرسنل'!I727*'5-اطلاعات کلیه پرسنل'!N727/52),0)+IF('5-اطلاعات کلیه پرسنل'!J727=option!$C$11,IF('5-اطلاعات کلیه پرسنل'!L727="دارد",'5-اطلاعات کلیه پرسنل'!M727*'5-اطلاعات کلیه پرسنل'!K727/12*40,'5-اطلاعات کلیه پرسنل'!K727*'5-اطلاعات کلیه پرسنل'!N727/52),0)</f>
        <v>0</v>
      </c>
      <c r="AH727" s="33">
        <f>IF('5-اطلاعات کلیه پرسنل'!P727="دکتری",1,IF('5-اطلاعات کلیه پرسنل'!P727="فوق لیسانس",0.8,IF('5-اطلاعات کلیه پرسنل'!P727="لیسانس",0.6,IF('5-اطلاعات کلیه پرسنل'!P727="فوق دیپلم",0.3,IF('5-اطلاعات کلیه پرسنل'!P727="",0,0.1)))))</f>
        <v>0</v>
      </c>
      <c r="AI727" s="81">
        <f>IF('5-اطلاعات کلیه پرسنل'!L727="دارد",'5-اطلاعات کلیه پرسنل'!M727/12,'5-اطلاعات کلیه پرسنل'!N727/2000)</f>
        <v>0</v>
      </c>
      <c r="AJ727" s="80">
        <f t="shared" si="59"/>
        <v>0</v>
      </c>
    </row>
    <row r="728" spans="29:36" x14ac:dyDescent="0.45">
      <c r="AC728" s="34">
        <f>IF('6-اطلاعات کلیه محصولات - خدمات'!C728="دارد",'6-اطلاعات کلیه محصولات - خدمات'!Q728,0)</f>
        <v>0</v>
      </c>
      <c r="AD728" s="34">
        <f>1403-'5-اطلاعات کلیه پرسنل'!E728:E1725</f>
        <v>1403</v>
      </c>
      <c r="AF728" s="55">
        <f>IF('5-اطلاعات کلیه پرسنل'!H728=option!$C$15,IF('5-اطلاعات کلیه پرسنل'!L728="دارد",'5-اطلاعات کلیه پرسنل'!M728/12*'5-اطلاعات کلیه پرسنل'!I728,'5-اطلاعات کلیه پرسنل'!N728/2000*'5-اطلاعات کلیه پرسنل'!I728),0)+IF('5-اطلاعات کلیه پرسنل'!J728=option!$C$15,IF('5-اطلاعات کلیه پرسنل'!L728="دارد",'5-اطلاعات کلیه پرسنل'!M728/12*'5-اطلاعات کلیه پرسنل'!K728,'5-اطلاعات کلیه پرسنل'!N728/2000*'5-اطلاعات کلیه پرسنل'!K728),0)</f>
        <v>0</v>
      </c>
      <c r="AG728" s="55">
        <f>IF('5-اطلاعات کلیه پرسنل'!H728=option!$C$11,IF('5-اطلاعات کلیه پرسنل'!L728="دارد",'5-اطلاعات کلیه پرسنل'!M728*'5-اطلاعات کلیه پرسنل'!I728/12*40,'5-اطلاعات کلیه پرسنل'!I728*'5-اطلاعات کلیه پرسنل'!N728/52),0)+IF('5-اطلاعات کلیه پرسنل'!J728=option!$C$11,IF('5-اطلاعات کلیه پرسنل'!L728="دارد",'5-اطلاعات کلیه پرسنل'!M728*'5-اطلاعات کلیه پرسنل'!K728/12*40,'5-اطلاعات کلیه پرسنل'!K728*'5-اطلاعات کلیه پرسنل'!N728/52),0)</f>
        <v>0</v>
      </c>
      <c r="AH728" s="33">
        <f>IF('5-اطلاعات کلیه پرسنل'!P728="دکتری",1,IF('5-اطلاعات کلیه پرسنل'!P728="فوق لیسانس",0.8,IF('5-اطلاعات کلیه پرسنل'!P728="لیسانس",0.6,IF('5-اطلاعات کلیه پرسنل'!P728="فوق دیپلم",0.3,IF('5-اطلاعات کلیه پرسنل'!P728="",0,0.1)))))</f>
        <v>0</v>
      </c>
      <c r="AI728" s="81">
        <f>IF('5-اطلاعات کلیه پرسنل'!L728="دارد",'5-اطلاعات کلیه پرسنل'!M728/12,'5-اطلاعات کلیه پرسنل'!N728/2000)</f>
        <v>0</v>
      </c>
      <c r="AJ728" s="80">
        <f t="shared" si="59"/>
        <v>0</v>
      </c>
    </row>
    <row r="729" spans="29:36" x14ac:dyDescent="0.45">
      <c r="AC729" s="34">
        <f>IF('6-اطلاعات کلیه محصولات - خدمات'!C729="دارد",'6-اطلاعات کلیه محصولات - خدمات'!Q729,0)</f>
        <v>0</v>
      </c>
      <c r="AD729" s="34">
        <f>1403-'5-اطلاعات کلیه پرسنل'!E729:E1726</f>
        <v>1403</v>
      </c>
      <c r="AF729" s="55">
        <f>IF('5-اطلاعات کلیه پرسنل'!H729=option!$C$15,IF('5-اطلاعات کلیه پرسنل'!L729="دارد",'5-اطلاعات کلیه پرسنل'!M729/12*'5-اطلاعات کلیه پرسنل'!I729,'5-اطلاعات کلیه پرسنل'!N729/2000*'5-اطلاعات کلیه پرسنل'!I729),0)+IF('5-اطلاعات کلیه پرسنل'!J729=option!$C$15,IF('5-اطلاعات کلیه پرسنل'!L729="دارد",'5-اطلاعات کلیه پرسنل'!M729/12*'5-اطلاعات کلیه پرسنل'!K729,'5-اطلاعات کلیه پرسنل'!N729/2000*'5-اطلاعات کلیه پرسنل'!K729),0)</f>
        <v>0</v>
      </c>
      <c r="AG729" s="55">
        <f>IF('5-اطلاعات کلیه پرسنل'!H729=option!$C$11,IF('5-اطلاعات کلیه پرسنل'!L729="دارد",'5-اطلاعات کلیه پرسنل'!M729*'5-اطلاعات کلیه پرسنل'!I729/12*40,'5-اطلاعات کلیه پرسنل'!I729*'5-اطلاعات کلیه پرسنل'!N729/52),0)+IF('5-اطلاعات کلیه پرسنل'!J729=option!$C$11,IF('5-اطلاعات کلیه پرسنل'!L729="دارد",'5-اطلاعات کلیه پرسنل'!M729*'5-اطلاعات کلیه پرسنل'!K729/12*40,'5-اطلاعات کلیه پرسنل'!K729*'5-اطلاعات کلیه پرسنل'!N729/52),0)</f>
        <v>0</v>
      </c>
      <c r="AH729" s="33">
        <f>IF('5-اطلاعات کلیه پرسنل'!P729="دکتری",1,IF('5-اطلاعات کلیه پرسنل'!P729="فوق لیسانس",0.8,IF('5-اطلاعات کلیه پرسنل'!P729="لیسانس",0.6,IF('5-اطلاعات کلیه پرسنل'!P729="فوق دیپلم",0.3,IF('5-اطلاعات کلیه پرسنل'!P729="",0,0.1)))))</f>
        <v>0</v>
      </c>
      <c r="AI729" s="81">
        <f>IF('5-اطلاعات کلیه پرسنل'!L729="دارد",'5-اطلاعات کلیه پرسنل'!M729/12,'5-اطلاعات کلیه پرسنل'!N729/2000)</f>
        <v>0</v>
      </c>
      <c r="AJ729" s="80">
        <f t="shared" si="59"/>
        <v>0</v>
      </c>
    </row>
    <row r="730" spans="29:36" x14ac:dyDescent="0.45">
      <c r="AC730" s="34">
        <f>IF('6-اطلاعات کلیه محصولات - خدمات'!C730="دارد",'6-اطلاعات کلیه محصولات - خدمات'!Q730,0)</f>
        <v>0</v>
      </c>
      <c r="AD730" s="34">
        <f>1403-'5-اطلاعات کلیه پرسنل'!E730:E1727</f>
        <v>1403</v>
      </c>
      <c r="AF730" s="55">
        <f>IF('5-اطلاعات کلیه پرسنل'!H730=option!$C$15,IF('5-اطلاعات کلیه پرسنل'!L730="دارد",'5-اطلاعات کلیه پرسنل'!M730/12*'5-اطلاعات کلیه پرسنل'!I730,'5-اطلاعات کلیه پرسنل'!N730/2000*'5-اطلاعات کلیه پرسنل'!I730),0)+IF('5-اطلاعات کلیه پرسنل'!J730=option!$C$15,IF('5-اطلاعات کلیه پرسنل'!L730="دارد",'5-اطلاعات کلیه پرسنل'!M730/12*'5-اطلاعات کلیه پرسنل'!K730,'5-اطلاعات کلیه پرسنل'!N730/2000*'5-اطلاعات کلیه پرسنل'!K730),0)</f>
        <v>0</v>
      </c>
      <c r="AG730" s="55">
        <f>IF('5-اطلاعات کلیه پرسنل'!H730=option!$C$11,IF('5-اطلاعات کلیه پرسنل'!L730="دارد",'5-اطلاعات کلیه پرسنل'!M730*'5-اطلاعات کلیه پرسنل'!I730/12*40,'5-اطلاعات کلیه پرسنل'!I730*'5-اطلاعات کلیه پرسنل'!N730/52),0)+IF('5-اطلاعات کلیه پرسنل'!J730=option!$C$11,IF('5-اطلاعات کلیه پرسنل'!L730="دارد",'5-اطلاعات کلیه پرسنل'!M730*'5-اطلاعات کلیه پرسنل'!K730/12*40,'5-اطلاعات کلیه پرسنل'!K730*'5-اطلاعات کلیه پرسنل'!N730/52),0)</f>
        <v>0</v>
      </c>
      <c r="AH730" s="33">
        <f>IF('5-اطلاعات کلیه پرسنل'!P730="دکتری",1,IF('5-اطلاعات کلیه پرسنل'!P730="فوق لیسانس",0.8,IF('5-اطلاعات کلیه پرسنل'!P730="لیسانس",0.6,IF('5-اطلاعات کلیه پرسنل'!P730="فوق دیپلم",0.3,IF('5-اطلاعات کلیه پرسنل'!P730="",0,0.1)))))</f>
        <v>0</v>
      </c>
      <c r="AI730" s="81">
        <f>IF('5-اطلاعات کلیه پرسنل'!L730="دارد",'5-اطلاعات کلیه پرسنل'!M730/12,'5-اطلاعات کلیه پرسنل'!N730/2000)</f>
        <v>0</v>
      </c>
      <c r="AJ730" s="80">
        <f t="shared" si="59"/>
        <v>0</v>
      </c>
    </row>
    <row r="731" spans="29:36" x14ac:dyDescent="0.45">
      <c r="AC731" s="34">
        <f>IF('6-اطلاعات کلیه محصولات - خدمات'!C731="دارد",'6-اطلاعات کلیه محصولات - خدمات'!Q731,0)</f>
        <v>0</v>
      </c>
      <c r="AD731" s="34">
        <f>1403-'5-اطلاعات کلیه پرسنل'!E731:E1728</f>
        <v>1403</v>
      </c>
      <c r="AF731" s="55">
        <f>IF('5-اطلاعات کلیه پرسنل'!H731=option!$C$15,IF('5-اطلاعات کلیه پرسنل'!L731="دارد",'5-اطلاعات کلیه پرسنل'!M731/12*'5-اطلاعات کلیه پرسنل'!I731,'5-اطلاعات کلیه پرسنل'!N731/2000*'5-اطلاعات کلیه پرسنل'!I731),0)+IF('5-اطلاعات کلیه پرسنل'!J731=option!$C$15,IF('5-اطلاعات کلیه پرسنل'!L731="دارد",'5-اطلاعات کلیه پرسنل'!M731/12*'5-اطلاعات کلیه پرسنل'!K731,'5-اطلاعات کلیه پرسنل'!N731/2000*'5-اطلاعات کلیه پرسنل'!K731),0)</f>
        <v>0</v>
      </c>
      <c r="AG731" s="55">
        <f>IF('5-اطلاعات کلیه پرسنل'!H731=option!$C$11,IF('5-اطلاعات کلیه پرسنل'!L731="دارد",'5-اطلاعات کلیه پرسنل'!M731*'5-اطلاعات کلیه پرسنل'!I731/12*40,'5-اطلاعات کلیه پرسنل'!I731*'5-اطلاعات کلیه پرسنل'!N731/52),0)+IF('5-اطلاعات کلیه پرسنل'!J731=option!$C$11,IF('5-اطلاعات کلیه پرسنل'!L731="دارد",'5-اطلاعات کلیه پرسنل'!M731*'5-اطلاعات کلیه پرسنل'!K731/12*40,'5-اطلاعات کلیه پرسنل'!K731*'5-اطلاعات کلیه پرسنل'!N731/52),0)</f>
        <v>0</v>
      </c>
      <c r="AH731" s="33">
        <f>IF('5-اطلاعات کلیه پرسنل'!P731="دکتری",1,IF('5-اطلاعات کلیه پرسنل'!P731="فوق لیسانس",0.8,IF('5-اطلاعات کلیه پرسنل'!P731="لیسانس",0.6,IF('5-اطلاعات کلیه پرسنل'!P731="فوق دیپلم",0.3,IF('5-اطلاعات کلیه پرسنل'!P731="",0,0.1)))))</f>
        <v>0</v>
      </c>
      <c r="AI731" s="81">
        <f>IF('5-اطلاعات کلیه پرسنل'!L731="دارد",'5-اطلاعات کلیه پرسنل'!M731/12,'5-اطلاعات کلیه پرسنل'!N731/2000)</f>
        <v>0</v>
      </c>
      <c r="AJ731" s="80">
        <f t="shared" si="59"/>
        <v>0</v>
      </c>
    </row>
    <row r="732" spans="29:36" x14ac:dyDescent="0.45">
      <c r="AC732" s="34">
        <f>IF('6-اطلاعات کلیه محصولات - خدمات'!C732="دارد",'6-اطلاعات کلیه محصولات - خدمات'!Q732,0)</f>
        <v>0</v>
      </c>
      <c r="AD732" s="34">
        <f>1403-'5-اطلاعات کلیه پرسنل'!E732:E1729</f>
        <v>1403</v>
      </c>
      <c r="AF732" s="55">
        <f>IF('5-اطلاعات کلیه پرسنل'!H732=option!$C$15,IF('5-اطلاعات کلیه پرسنل'!L732="دارد",'5-اطلاعات کلیه پرسنل'!M732/12*'5-اطلاعات کلیه پرسنل'!I732,'5-اطلاعات کلیه پرسنل'!N732/2000*'5-اطلاعات کلیه پرسنل'!I732),0)+IF('5-اطلاعات کلیه پرسنل'!J732=option!$C$15,IF('5-اطلاعات کلیه پرسنل'!L732="دارد",'5-اطلاعات کلیه پرسنل'!M732/12*'5-اطلاعات کلیه پرسنل'!K732,'5-اطلاعات کلیه پرسنل'!N732/2000*'5-اطلاعات کلیه پرسنل'!K732),0)</f>
        <v>0</v>
      </c>
      <c r="AG732" s="55">
        <f>IF('5-اطلاعات کلیه پرسنل'!H732=option!$C$11,IF('5-اطلاعات کلیه پرسنل'!L732="دارد",'5-اطلاعات کلیه پرسنل'!M732*'5-اطلاعات کلیه پرسنل'!I732/12*40,'5-اطلاعات کلیه پرسنل'!I732*'5-اطلاعات کلیه پرسنل'!N732/52),0)+IF('5-اطلاعات کلیه پرسنل'!J732=option!$C$11,IF('5-اطلاعات کلیه پرسنل'!L732="دارد",'5-اطلاعات کلیه پرسنل'!M732*'5-اطلاعات کلیه پرسنل'!K732/12*40,'5-اطلاعات کلیه پرسنل'!K732*'5-اطلاعات کلیه پرسنل'!N732/52),0)</f>
        <v>0</v>
      </c>
      <c r="AH732" s="33">
        <f>IF('5-اطلاعات کلیه پرسنل'!P732="دکتری",1,IF('5-اطلاعات کلیه پرسنل'!P732="فوق لیسانس",0.8,IF('5-اطلاعات کلیه پرسنل'!P732="لیسانس",0.6,IF('5-اطلاعات کلیه پرسنل'!P732="فوق دیپلم",0.3,IF('5-اطلاعات کلیه پرسنل'!P732="",0,0.1)))))</f>
        <v>0</v>
      </c>
      <c r="AI732" s="81">
        <f>IF('5-اطلاعات کلیه پرسنل'!L732="دارد",'5-اطلاعات کلیه پرسنل'!M732/12,'5-اطلاعات کلیه پرسنل'!N732/2000)</f>
        <v>0</v>
      </c>
      <c r="AJ732" s="80">
        <f t="shared" si="59"/>
        <v>0</v>
      </c>
    </row>
    <row r="733" spans="29:36" x14ac:dyDescent="0.45">
      <c r="AC733" s="34">
        <f>IF('6-اطلاعات کلیه محصولات - خدمات'!C733="دارد",'6-اطلاعات کلیه محصولات - خدمات'!Q733,0)</f>
        <v>0</v>
      </c>
      <c r="AD733" s="34">
        <f>1403-'5-اطلاعات کلیه پرسنل'!E733:E1730</f>
        <v>1403</v>
      </c>
      <c r="AF733" s="55">
        <f>IF('5-اطلاعات کلیه پرسنل'!H733=option!$C$15,IF('5-اطلاعات کلیه پرسنل'!L733="دارد",'5-اطلاعات کلیه پرسنل'!M733/12*'5-اطلاعات کلیه پرسنل'!I733,'5-اطلاعات کلیه پرسنل'!N733/2000*'5-اطلاعات کلیه پرسنل'!I733),0)+IF('5-اطلاعات کلیه پرسنل'!J733=option!$C$15,IF('5-اطلاعات کلیه پرسنل'!L733="دارد",'5-اطلاعات کلیه پرسنل'!M733/12*'5-اطلاعات کلیه پرسنل'!K733,'5-اطلاعات کلیه پرسنل'!N733/2000*'5-اطلاعات کلیه پرسنل'!K733),0)</f>
        <v>0</v>
      </c>
      <c r="AG733" s="55">
        <f>IF('5-اطلاعات کلیه پرسنل'!H733=option!$C$11,IF('5-اطلاعات کلیه پرسنل'!L733="دارد",'5-اطلاعات کلیه پرسنل'!M733*'5-اطلاعات کلیه پرسنل'!I733/12*40,'5-اطلاعات کلیه پرسنل'!I733*'5-اطلاعات کلیه پرسنل'!N733/52),0)+IF('5-اطلاعات کلیه پرسنل'!J733=option!$C$11,IF('5-اطلاعات کلیه پرسنل'!L733="دارد",'5-اطلاعات کلیه پرسنل'!M733*'5-اطلاعات کلیه پرسنل'!K733/12*40,'5-اطلاعات کلیه پرسنل'!K733*'5-اطلاعات کلیه پرسنل'!N733/52),0)</f>
        <v>0</v>
      </c>
      <c r="AH733" s="33">
        <f>IF('5-اطلاعات کلیه پرسنل'!P733="دکتری",1,IF('5-اطلاعات کلیه پرسنل'!P733="فوق لیسانس",0.8,IF('5-اطلاعات کلیه پرسنل'!P733="لیسانس",0.6,IF('5-اطلاعات کلیه پرسنل'!P733="فوق دیپلم",0.3,IF('5-اطلاعات کلیه پرسنل'!P733="",0,0.1)))))</f>
        <v>0</v>
      </c>
      <c r="AI733" s="81">
        <f>IF('5-اطلاعات کلیه پرسنل'!L733="دارد",'5-اطلاعات کلیه پرسنل'!M733/12,'5-اطلاعات کلیه پرسنل'!N733/2000)</f>
        <v>0</v>
      </c>
      <c r="AJ733" s="80">
        <f t="shared" si="59"/>
        <v>0</v>
      </c>
    </row>
    <row r="734" spans="29:36" x14ac:dyDescent="0.45">
      <c r="AC734" s="34">
        <f>IF('6-اطلاعات کلیه محصولات - خدمات'!C734="دارد",'6-اطلاعات کلیه محصولات - خدمات'!Q734,0)</f>
        <v>0</v>
      </c>
      <c r="AD734" s="34">
        <f>1403-'5-اطلاعات کلیه پرسنل'!E734:E1731</f>
        <v>1403</v>
      </c>
      <c r="AF734" s="55">
        <f>IF('5-اطلاعات کلیه پرسنل'!H734=option!$C$15,IF('5-اطلاعات کلیه پرسنل'!L734="دارد",'5-اطلاعات کلیه پرسنل'!M734/12*'5-اطلاعات کلیه پرسنل'!I734,'5-اطلاعات کلیه پرسنل'!N734/2000*'5-اطلاعات کلیه پرسنل'!I734),0)+IF('5-اطلاعات کلیه پرسنل'!J734=option!$C$15,IF('5-اطلاعات کلیه پرسنل'!L734="دارد",'5-اطلاعات کلیه پرسنل'!M734/12*'5-اطلاعات کلیه پرسنل'!K734,'5-اطلاعات کلیه پرسنل'!N734/2000*'5-اطلاعات کلیه پرسنل'!K734),0)</f>
        <v>0</v>
      </c>
      <c r="AG734" s="55">
        <f>IF('5-اطلاعات کلیه پرسنل'!H734=option!$C$11,IF('5-اطلاعات کلیه پرسنل'!L734="دارد",'5-اطلاعات کلیه پرسنل'!M734*'5-اطلاعات کلیه پرسنل'!I734/12*40,'5-اطلاعات کلیه پرسنل'!I734*'5-اطلاعات کلیه پرسنل'!N734/52),0)+IF('5-اطلاعات کلیه پرسنل'!J734=option!$C$11,IF('5-اطلاعات کلیه پرسنل'!L734="دارد",'5-اطلاعات کلیه پرسنل'!M734*'5-اطلاعات کلیه پرسنل'!K734/12*40,'5-اطلاعات کلیه پرسنل'!K734*'5-اطلاعات کلیه پرسنل'!N734/52),0)</f>
        <v>0</v>
      </c>
      <c r="AH734" s="33">
        <f>IF('5-اطلاعات کلیه پرسنل'!P734="دکتری",1,IF('5-اطلاعات کلیه پرسنل'!P734="فوق لیسانس",0.8,IF('5-اطلاعات کلیه پرسنل'!P734="لیسانس",0.6,IF('5-اطلاعات کلیه پرسنل'!P734="فوق دیپلم",0.3,IF('5-اطلاعات کلیه پرسنل'!P734="",0,0.1)))))</f>
        <v>0</v>
      </c>
      <c r="AI734" s="81">
        <f>IF('5-اطلاعات کلیه پرسنل'!L734="دارد",'5-اطلاعات کلیه پرسنل'!M734/12,'5-اطلاعات کلیه پرسنل'!N734/2000)</f>
        <v>0</v>
      </c>
      <c r="AJ734" s="80">
        <f t="shared" si="59"/>
        <v>0</v>
      </c>
    </row>
    <row r="735" spans="29:36" x14ac:dyDescent="0.45">
      <c r="AC735" s="34">
        <f>IF('6-اطلاعات کلیه محصولات - خدمات'!C735="دارد",'6-اطلاعات کلیه محصولات - خدمات'!Q735,0)</f>
        <v>0</v>
      </c>
      <c r="AD735" s="34">
        <f>1403-'5-اطلاعات کلیه پرسنل'!E735:E1732</f>
        <v>1403</v>
      </c>
      <c r="AF735" s="55">
        <f>IF('5-اطلاعات کلیه پرسنل'!H735=option!$C$15,IF('5-اطلاعات کلیه پرسنل'!L735="دارد",'5-اطلاعات کلیه پرسنل'!M735/12*'5-اطلاعات کلیه پرسنل'!I735,'5-اطلاعات کلیه پرسنل'!N735/2000*'5-اطلاعات کلیه پرسنل'!I735),0)+IF('5-اطلاعات کلیه پرسنل'!J735=option!$C$15,IF('5-اطلاعات کلیه پرسنل'!L735="دارد",'5-اطلاعات کلیه پرسنل'!M735/12*'5-اطلاعات کلیه پرسنل'!K735,'5-اطلاعات کلیه پرسنل'!N735/2000*'5-اطلاعات کلیه پرسنل'!K735),0)</f>
        <v>0</v>
      </c>
      <c r="AG735" s="55">
        <f>IF('5-اطلاعات کلیه پرسنل'!H735=option!$C$11,IF('5-اطلاعات کلیه پرسنل'!L735="دارد",'5-اطلاعات کلیه پرسنل'!M735*'5-اطلاعات کلیه پرسنل'!I735/12*40,'5-اطلاعات کلیه پرسنل'!I735*'5-اطلاعات کلیه پرسنل'!N735/52),0)+IF('5-اطلاعات کلیه پرسنل'!J735=option!$C$11,IF('5-اطلاعات کلیه پرسنل'!L735="دارد",'5-اطلاعات کلیه پرسنل'!M735*'5-اطلاعات کلیه پرسنل'!K735/12*40,'5-اطلاعات کلیه پرسنل'!K735*'5-اطلاعات کلیه پرسنل'!N735/52),0)</f>
        <v>0</v>
      </c>
      <c r="AH735" s="33">
        <f>IF('5-اطلاعات کلیه پرسنل'!P735="دکتری",1,IF('5-اطلاعات کلیه پرسنل'!P735="فوق لیسانس",0.8,IF('5-اطلاعات کلیه پرسنل'!P735="لیسانس",0.6,IF('5-اطلاعات کلیه پرسنل'!P735="فوق دیپلم",0.3,IF('5-اطلاعات کلیه پرسنل'!P735="",0,0.1)))))</f>
        <v>0</v>
      </c>
      <c r="AI735" s="81">
        <f>IF('5-اطلاعات کلیه پرسنل'!L735="دارد",'5-اطلاعات کلیه پرسنل'!M735/12,'5-اطلاعات کلیه پرسنل'!N735/2000)</f>
        <v>0</v>
      </c>
      <c r="AJ735" s="80">
        <f t="shared" si="59"/>
        <v>0</v>
      </c>
    </row>
    <row r="736" spans="29:36" x14ac:dyDescent="0.45">
      <c r="AC736" s="34">
        <f>IF('6-اطلاعات کلیه محصولات - خدمات'!C736="دارد",'6-اطلاعات کلیه محصولات - خدمات'!Q736,0)</f>
        <v>0</v>
      </c>
      <c r="AD736" s="34">
        <f>1403-'5-اطلاعات کلیه پرسنل'!E736:E1733</f>
        <v>1403</v>
      </c>
      <c r="AF736" s="55">
        <f>IF('5-اطلاعات کلیه پرسنل'!H736=option!$C$15,IF('5-اطلاعات کلیه پرسنل'!L736="دارد",'5-اطلاعات کلیه پرسنل'!M736/12*'5-اطلاعات کلیه پرسنل'!I736,'5-اطلاعات کلیه پرسنل'!N736/2000*'5-اطلاعات کلیه پرسنل'!I736),0)+IF('5-اطلاعات کلیه پرسنل'!J736=option!$C$15,IF('5-اطلاعات کلیه پرسنل'!L736="دارد",'5-اطلاعات کلیه پرسنل'!M736/12*'5-اطلاعات کلیه پرسنل'!K736,'5-اطلاعات کلیه پرسنل'!N736/2000*'5-اطلاعات کلیه پرسنل'!K736),0)</f>
        <v>0</v>
      </c>
      <c r="AG736" s="55">
        <f>IF('5-اطلاعات کلیه پرسنل'!H736=option!$C$11,IF('5-اطلاعات کلیه پرسنل'!L736="دارد",'5-اطلاعات کلیه پرسنل'!M736*'5-اطلاعات کلیه پرسنل'!I736/12*40,'5-اطلاعات کلیه پرسنل'!I736*'5-اطلاعات کلیه پرسنل'!N736/52),0)+IF('5-اطلاعات کلیه پرسنل'!J736=option!$C$11,IF('5-اطلاعات کلیه پرسنل'!L736="دارد",'5-اطلاعات کلیه پرسنل'!M736*'5-اطلاعات کلیه پرسنل'!K736/12*40,'5-اطلاعات کلیه پرسنل'!K736*'5-اطلاعات کلیه پرسنل'!N736/52),0)</f>
        <v>0</v>
      </c>
      <c r="AH736" s="33">
        <f>IF('5-اطلاعات کلیه پرسنل'!P736="دکتری",1,IF('5-اطلاعات کلیه پرسنل'!P736="فوق لیسانس",0.8,IF('5-اطلاعات کلیه پرسنل'!P736="لیسانس",0.6,IF('5-اطلاعات کلیه پرسنل'!P736="فوق دیپلم",0.3,IF('5-اطلاعات کلیه پرسنل'!P736="",0,0.1)))))</f>
        <v>0</v>
      </c>
      <c r="AI736" s="81">
        <f>IF('5-اطلاعات کلیه پرسنل'!L736="دارد",'5-اطلاعات کلیه پرسنل'!M736/12,'5-اطلاعات کلیه پرسنل'!N736/2000)</f>
        <v>0</v>
      </c>
      <c r="AJ736" s="80">
        <f t="shared" si="59"/>
        <v>0</v>
      </c>
    </row>
    <row r="737" spans="29:36" x14ac:dyDescent="0.45">
      <c r="AC737" s="34">
        <f>IF('6-اطلاعات کلیه محصولات - خدمات'!C737="دارد",'6-اطلاعات کلیه محصولات - خدمات'!Q737,0)</f>
        <v>0</v>
      </c>
      <c r="AD737" s="34">
        <f>1403-'5-اطلاعات کلیه پرسنل'!E737:E1734</f>
        <v>1403</v>
      </c>
      <c r="AF737" s="55">
        <f>IF('5-اطلاعات کلیه پرسنل'!H737=option!$C$15,IF('5-اطلاعات کلیه پرسنل'!L737="دارد",'5-اطلاعات کلیه پرسنل'!M737/12*'5-اطلاعات کلیه پرسنل'!I737,'5-اطلاعات کلیه پرسنل'!N737/2000*'5-اطلاعات کلیه پرسنل'!I737),0)+IF('5-اطلاعات کلیه پرسنل'!J737=option!$C$15,IF('5-اطلاعات کلیه پرسنل'!L737="دارد",'5-اطلاعات کلیه پرسنل'!M737/12*'5-اطلاعات کلیه پرسنل'!K737,'5-اطلاعات کلیه پرسنل'!N737/2000*'5-اطلاعات کلیه پرسنل'!K737),0)</f>
        <v>0</v>
      </c>
      <c r="AG737" s="55">
        <f>IF('5-اطلاعات کلیه پرسنل'!H737=option!$C$11,IF('5-اطلاعات کلیه پرسنل'!L737="دارد",'5-اطلاعات کلیه پرسنل'!M737*'5-اطلاعات کلیه پرسنل'!I737/12*40,'5-اطلاعات کلیه پرسنل'!I737*'5-اطلاعات کلیه پرسنل'!N737/52),0)+IF('5-اطلاعات کلیه پرسنل'!J737=option!$C$11,IF('5-اطلاعات کلیه پرسنل'!L737="دارد",'5-اطلاعات کلیه پرسنل'!M737*'5-اطلاعات کلیه پرسنل'!K737/12*40,'5-اطلاعات کلیه پرسنل'!K737*'5-اطلاعات کلیه پرسنل'!N737/52),0)</f>
        <v>0</v>
      </c>
      <c r="AH737" s="33">
        <f>IF('5-اطلاعات کلیه پرسنل'!P737="دکتری",1,IF('5-اطلاعات کلیه پرسنل'!P737="فوق لیسانس",0.8,IF('5-اطلاعات کلیه پرسنل'!P737="لیسانس",0.6,IF('5-اطلاعات کلیه پرسنل'!P737="فوق دیپلم",0.3,IF('5-اطلاعات کلیه پرسنل'!P737="",0,0.1)))))</f>
        <v>0</v>
      </c>
      <c r="AI737" s="81">
        <f>IF('5-اطلاعات کلیه پرسنل'!L737="دارد",'5-اطلاعات کلیه پرسنل'!M737/12,'5-اطلاعات کلیه پرسنل'!N737/2000)</f>
        <v>0</v>
      </c>
      <c r="AJ737" s="80">
        <f t="shared" si="59"/>
        <v>0</v>
      </c>
    </row>
    <row r="738" spans="29:36" x14ac:dyDescent="0.45">
      <c r="AC738" s="34">
        <f>IF('6-اطلاعات کلیه محصولات - خدمات'!C738="دارد",'6-اطلاعات کلیه محصولات - خدمات'!Q738,0)</f>
        <v>0</v>
      </c>
      <c r="AD738" s="34">
        <f>1403-'5-اطلاعات کلیه پرسنل'!E738:E1735</f>
        <v>1403</v>
      </c>
      <c r="AF738" s="55">
        <f>IF('5-اطلاعات کلیه پرسنل'!H738=option!$C$15,IF('5-اطلاعات کلیه پرسنل'!L738="دارد",'5-اطلاعات کلیه پرسنل'!M738/12*'5-اطلاعات کلیه پرسنل'!I738,'5-اطلاعات کلیه پرسنل'!N738/2000*'5-اطلاعات کلیه پرسنل'!I738),0)+IF('5-اطلاعات کلیه پرسنل'!J738=option!$C$15,IF('5-اطلاعات کلیه پرسنل'!L738="دارد",'5-اطلاعات کلیه پرسنل'!M738/12*'5-اطلاعات کلیه پرسنل'!K738,'5-اطلاعات کلیه پرسنل'!N738/2000*'5-اطلاعات کلیه پرسنل'!K738),0)</f>
        <v>0</v>
      </c>
      <c r="AG738" s="55">
        <f>IF('5-اطلاعات کلیه پرسنل'!H738=option!$C$11,IF('5-اطلاعات کلیه پرسنل'!L738="دارد",'5-اطلاعات کلیه پرسنل'!M738*'5-اطلاعات کلیه پرسنل'!I738/12*40,'5-اطلاعات کلیه پرسنل'!I738*'5-اطلاعات کلیه پرسنل'!N738/52),0)+IF('5-اطلاعات کلیه پرسنل'!J738=option!$C$11,IF('5-اطلاعات کلیه پرسنل'!L738="دارد",'5-اطلاعات کلیه پرسنل'!M738*'5-اطلاعات کلیه پرسنل'!K738/12*40,'5-اطلاعات کلیه پرسنل'!K738*'5-اطلاعات کلیه پرسنل'!N738/52),0)</f>
        <v>0</v>
      </c>
      <c r="AH738" s="33">
        <f>IF('5-اطلاعات کلیه پرسنل'!P738="دکتری",1,IF('5-اطلاعات کلیه پرسنل'!P738="فوق لیسانس",0.8,IF('5-اطلاعات کلیه پرسنل'!P738="لیسانس",0.6,IF('5-اطلاعات کلیه پرسنل'!P738="فوق دیپلم",0.3,IF('5-اطلاعات کلیه پرسنل'!P738="",0,0.1)))))</f>
        <v>0</v>
      </c>
      <c r="AI738" s="81">
        <f>IF('5-اطلاعات کلیه پرسنل'!L738="دارد",'5-اطلاعات کلیه پرسنل'!M738/12,'5-اطلاعات کلیه پرسنل'!N738/2000)</f>
        <v>0</v>
      </c>
      <c r="AJ738" s="80">
        <f t="shared" si="59"/>
        <v>0</v>
      </c>
    </row>
    <row r="739" spans="29:36" x14ac:dyDescent="0.45">
      <c r="AC739" s="34">
        <f>IF('6-اطلاعات کلیه محصولات - خدمات'!C739="دارد",'6-اطلاعات کلیه محصولات - خدمات'!Q739,0)</f>
        <v>0</v>
      </c>
      <c r="AD739" s="34">
        <f>1403-'5-اطلاعات کلیه پرسنل'!E739:E1736</f>
        <v>1403</v>
      </c>
      <c r="AF739" s="55">
        <f>IF('5-اطلاعات کلیه پرسنل'!H739=option!$C$15,IF('5-اطلاعات کلیه پرسنل'!L739="دارد",'5-اطلاعات کلیه پرسنل'!M739/12*'5-اطلاعات کلیه پرسنل'!I739,'5-اطلاعات کلیه پرسنل'!N739/2000*'5-اطلاعات کلیه پرسنل'!I739),0)+IF('5-اطلاعات کلیه پرسنل'!J739=option!$C$15,IF('5-اطلاعات کلیه پرسنل'!L739="دارد",'5-اطلاعات کلیه پرسنل'!M739/12*'5-اطلاعات کلیه پرسنل'!K739,'5-اطلاعات کلیه پرسنل'!N739/2000*'5-اطلاعات کلیه پرسنل'!K739),0)</f>
        <v>0</v>
      </c>
      <c r="AG739" s="55">
        <f>IF('5-اطلاعات کلیه پرسنل'!H739=option!$C$11,IF('5-اطلاعات کلیه پرسنل'!L739="دارد",'5-اطلاعات کلیه پرسنل'!M739*'5-اطلاعات کلیه پرسنل'!I739/12*40,'5-اطلاعات کلیه پرسنل'!I739*'5-اطلاعات کلیه پرسنل'!N739/52),0)+IF('5-اطلاعات کلیه پرسنل'!J739=option!$C$11,IF('5-اطلاعات کلیه پرسنل'!L739="دارد",'5-اطلاعات کلیه پرسنل'!M739*'5-اطلاعات کلیه پرسنل'!K739/12*40,'5-اطلاعات کلیه پرسنل'!K739*'5-اطلاعات کلیه پرسنل'!N739/52),0)</f>
        <v>0</v>
      </c>
      <c r="AH739" s="33">
        <f>IF('5-اطلاعات کلیه پرسنل'!P739="دکتری",1,IF('5-اطلاعات کلیه پرسنل'!P739="فوق لیسانس",0.8,IF('5-اطلاعات کلیه پرسنل'!P739="لیسانس",0.6,IF('5-اطلاعات کلیه پرسنل'!P739="فوق دیپلم",0.3,IF('5-اطلاعات کلیه پرسنل'!P739="",0,0.1)))))</f>
        <v>0</v>
      </c>
      <c r="AI739" s="81">
        <f>IF('5-اطلاعات کلیه پرسنل'!L739="دارد",'5-اطلاعات کلیه پرسنل'!M739/12,'5-اطلاعات کلیه پرسنل'!N739/2000)</f>
        <v>0</v>
      </c>
      <c r="AJ739" s="80">
        <f t="shared" si="59"/>
        <v>0</v>
      </c>
    </row>
    <row r="740" spans="29:36" x14ac:dyDescent="0.45">
      <c r="AC740" s="34">
        <f>IF('6-اطلاعات کلیه محصولات - خدمات'!C740="دارد",'6-اطلاعات کلیه محصولات - خدمات'!Q740,0)</f>
        <v>0</v>
      </c>
      <c r="AD740" s="34">
        <f>1403-'5-اطلاعات کلیه پرسنل'!E740:E1737</f>
        <v>1403</v>
      </c>
      <c r="AF740" s="55">
        <f>IF('5-اطلاعات کلیه پرسنل'!H740=option!$C$15,IF('5-اطلاعات کلیه پرسنل'!L740="دارد",'5-اطلاعات کلیه پرسنل'!M740/12*'5-اطلاعات کلیه پرسنل'!I740,'5-اطلاعات کلیه پرسنل'!N740/2000*'5-اطلاعات کلیه پرسنل'!I740),0)+IF('5-اطلاعات کلیه پرسنل'!J740=option!$C$15,IF('5-اطلاعات کلیه پرسنل'!L740="دارد",'5-اطلاعات کلیه پرسنل'!M740/12*'5-اطلاعات کلیه پرسنل'!K740,'5-اطلاعات کلیه پرسنل'!N740/2000*'5-اطلاعات کلیه پرسنل'!K740),0)</f>
        <v>0</v>
      </c>
      <c r="AG740" s="55">
        <f>IF('5-اطلاعات کلیه پرسنل'!H740=option!$C$11,IF('5-اطلاعات کلیه پرسنل'!L740="دارد",'5-اطلاعات کلیه پرسنل'!M740*'5-اطلاعات کلیه پرسنل'!I740/12*40,'5-اطلاعات کلیه پرسنل'!I740*'5-اطلاعات کلیه پرسنل'!N740/52),0)+IF('5-اطلاعات کلیه پرسنل'!J740=option!$C$11,IF('5-اطلاعات کلیه پرسنل'!L740="دارد",'5-اطلاعات کلیه پرسنل'!M740*'5-اطلاعات کلیه پرسنل'!K740/12*40,'5-اطلاعات کلیه پرسنل'!K740*'5-اطلاعات کلیه پرسنل'!N740/52),0)</f>
        <v>0</v>
      </c>
      <c r="AH740" s="33">
        <f>IF('5-اطلاعات کلیه پرسنل'!P740="دکتری",1,IF('5-اطلاعات کلیه پرسنل'!P740="فوق لیسانس",0.8,IF('5-اطلاعات کلیه پرسنل'!P740="لیسانس",0.6,IF('5-اطلاعات کلیه پرسنل'!P740="فوق دیپلم",0.3,IF('5-اطلاعات کلیه پرسنل'!P740="",0,0.1)))))</f>
        <v>0</v>
      </c>
      <c r="AI740" s="81">
        <f>IF('5-اطلاعات کلیه پرسنل'!L740="دارد",'5-اطلاعات کلیه پرسنل'!M740/12,'5-اطلاعات کلیه پرسنل'!N740/2000)</f>
        <v>0</v>
      </c>
      <c r="AJ740" s="80">
        <f t="shared" si="59"/>
        <v>0</v>
      </c>
    </row>
    <row r="741" spans="29:36" x14ac:dyDescent="0.45">
      <c r="AC741" s="34">
        <f>IF('6-اطلاعات کلیه محصولات - خدمات'!C741="دارد",'6-اطلاعات کلیه محصولات - خدمات'!Q741,0)</f>
        <v>0</v>
      </c>
      <c r="AD741" s="34">
        <f>1403-'5-اطلاعات کلیه پرسنل'!E741:E1738</f>
        <v>1403</v>
      </c>
      <c r="AF741" s="55">
        <f>IF('5-اطلاعات کلیه پرسنل'!H741=option!$C$15,IF('5-اطلاعات کلیه پرسنل'!L741="دارد",'5-اطلاعات کلیه پرسنل'!M741/12*'5-اطلاعات کلیه پرسنل'!I741,'5-اطلاعات کلیه پرسنل'!N741/2000*'5-اطلاعات کلیه پرسنل'!I741),0)+IF('5-اطلاعات کلیه پرسنل'!J741=option!$C$15,IF('5-اطلاعات کلیه پرسنل'!L741="دارد",'5-اطلاعات کلیه پرسنل'!M741/12*'5-اطلاعات کلیه پرسنل'!K741,'5-اطلاعات کلیه پرسنل'!N741/2000*'5-اطلاعات کلیه پرسنل'!K741),0)</f>
        <v>0</v>
      </c>
      <c r="AG741" s="55">
        <f>IF('5-اطلاعات کلیه پرسنل'!H741=option!$C$11,IF('5-اطلاعات کلیه پرسنل'!L741="دارد",'5-اطلاعات کلیه پرسنل'!M741*'5-اطلاعات کلیه پرسنل'!I741/12*40,'5-اطلاعات کلیه پرسنل'!I741*'5-اطلاعات کلیه پرسنل'!N741/52),0)+IF('5-اطلاعات کلیه پرسنل'!J741=option!$C$11,IF('5-اطلاعات کلیه پرسنل'!L741="دارد",'5-اطلاعات کلیه پرسنل'!M741*'5-اطلاعات کلیه پرسنل'!K741/12*40,'5-اطلاعات کلیه پرسنل'!K741*'5-اطلاعات کلیه پرسنل'!N741/52),0)</f>
        <v>0</v>
      </c>
      <c r="AH741" s="33">
        <f>IF('5-اطلاعات کلیه پرسنل'!P741="دکتری",1,IF('5-اطلاعات کلیه پرسنل'!P741="فوق لیسانس",0.8,IF('5-اطلاعات کلیه پرسنل'!P741="لیسانس",0.6,IF('5-اطلاعات کلیه پرسنل'!P741="فوق دیپلم",0.3,IF('5-اطلاعات کلیه پرسنل'!P741="",0,0.1)))))</f>
        <v>0</v>
      </c>
      <c r="AI741" s="81">
        <f>IF('5-اطلاعات کلیه پرسنل'!L741="دارد",'5-اطلاعات کلیه پرسنل'!M741/12,'5-اطلاعات کلیه پرسنل'!N741/2000)</f>
        <v>0</v>
      </c>
      <c r="AJ741" s="80">
        <f t="shared" si="59"/>
        <v>0</v>
      </c>
    </row>
    <row r="742" spans="29:36" x14ac:dyDescent="0.45">
      <c r="AC742" s="34">
        <f>IF('6-اطلاعات کلیه محصولات - خدمات'!C742="دارد",'6-اطلاعات کلیه محصولات - خدمات'!Q742,0)</f>
        <v>0</v>
      </c>
      <c r="AD742" s="34">
        <f>1403-'5-اطلاعات کلیه پرسنل'!E742:E1739</f>
        <v>1403</v>
      </c>
      <c r="AF742" s="55">
        <f>IF('5-اطلاعات کلیه پرسنل'!H742=option!$C$15,IF('5-اطلاعات کلیه پرسنل'!L742="دارد",'5-اطلاعات کلیه پرسنل'!M742/12*'5-اطلاعات کلیه پرسنل'!I742,'5-اطلاعات کلیه پرسنل'!N742/2000*'5-اطلاعات کلیه پرسنل'!I742),0)+IF('5-اطلاعات کلیه پرسنل'!J742=option!$C$15,IF('5-اطلاعات کلیه پرسنل'!L742="دارد",'5-اطلاعات کلیه پرسنل'!M742/12*'5-اطلاعات کلیه پرسنل'!K742,'5-اطلاعات کلیه پرسنل'!N742/2000*'5-اطلاعات کلیه پرسنل'!K742),0)</f>
        <v>0</v>
      </c>
      <c r="AG742" s="55">
        <f>IF('5-اطلاعات کلیه پرسنل'!H742=option!$C$11,IF('5-اطلاعات کلیه پرسنل'!L742="دارد",'5-اطلاعات کلیه پرسنل'!M742*'5-اطلاعات کلیه پرسنل'!I742/12*40,'5-اطلاعات کلیه پرسنل'!I742*'5-اطلاعات کلیه پرسنل'!N742/52),0)+IF('5-اطلاعات کلیه پرسنل'!J742=option!$C$11,IF('5-اطلاعات کلیه پرسنل'!L742="دارد",'5-اطلاعات کلیه پرسنل'!M742*'5-اطلاعات کلیه پرسنل'!K742/12*40,'5-اطلاعات کلیه پرسنل'!K742*'5-اطلاعات کلیه پرسنل'!N742/52),0)</f>
        <v>0</v>
      </c>
      <c r="AH742" s="33">
        <f>IF('5-اطلاعات کلیه پرسنل'!P742="دکتری",1,IF('5-اطلاعات کلیه پرسنل'!P742="فوق لیسانس",0.8,IF('5-اطلاعات کلیه پرسنل'!P742="لیسانس",0.6,IF('5-اطلاعات کلیه پرسنل'!P742="فوق دیپلم",0.3,IF('5-اطلاعات کلیه پرسنل'!P742="",0,0.1)))))</f>
        <v>0</v>
      </c>
      <c r="AI742" s="81">
        <f>IF('5-اطلاعات کلیه پرسنل'!L742="دارد",'5-اطلاعات کلیه پرسنل'!M742/12,'5-اطلاعات کلیه پرسنل'!N742/2000)</f>
        <v>0</v>
      </c>
      <c r="AJ742" s="80">
        <f t="shared" si="59"/>
        <v>0</v>
      </c>
    </row>
    <row r="743" spans="29:36" x14ac:dyDescent="0.45">
      <c r="AC743" s="34">
        <f>IF('6-اطلاعات کلیه محصولات - خدمات'!C743="دارد",'6-اطلاعات کلیه محصولات - خدمات'!Q743,0)</f>
        <v>0</v>
      </c>
      <c r="AD743" s="34">
        <f>1403-'5-اطلاعات کلیه پرسنل'!E743:E1740</f>
        <v>1403</v>
      </c>
      <c r="AF743" s="55">
        <f>IF('5-اطلاعات کلیه پرسنل'!H743=option!$C$15,IF('5-اطلاعات کلیه پرسنل'!L743="دارد",'5-اطلاعات کلیه پرسنل'!M743/12*'5-اطلاعات کلیه پرسنل'!I743,'5-اطلاعات کلیه پرسنل'!N743/2000*'5-اطلاعات کلیه پرسنل'!I743),0)+IF('5-اطلاعات کلیه پرسنل'!J743=option!$C$15,IF('5-اطلاعات کلیه پرسنل'!L743="دارد",'5-اطلاعات کلیه پرسنل'!M743/12*'5-اطلاعات کلیه پرسنل'!K743,'5-اطلاعات کلیه پرسنل'!N743/2000*'5-اطلاعات کلیه پرسنل'!K743),0)</f>
        <v>0</v>
      </c>
      <c r="AG743" s="55">
        <f>IF('5-اطلاعات کلیه پرسنل'!H743=option!$C$11,IF('5-اطلاعات کلیه پرسنل'!L743="دارد",'5-اطلاعات کلیه پرسنل'!M743*'5-اطلاعات کلیه پرسنل'!I743/12*40,'5-اطلاعات کلیه پرسنل'!I743*'5-اطلاعات کلیه پرسنل'!N743/52),0)+IF('5-اطلاعات کلیه پرسنل'!J743=option!$C$11,IF('5-اطلاعات کلیه پرسنل'!L743="دارد",'5-اطلاعات کلیه پرسنل'!M743*'5-اطلاعات کلیه پرسنل'!K743/12*40,'5-اطلاعات کلیه پرسنل'!K743*'5-اطلاعات کلیه پرسنل'!N743/52),0)</f>
        <v>0</v>
      </c>
      <c r="AH743" s="33">
        <f>IF('5-اطلاعات کلیه پرسنل'!P743="دکتری",1,IF('5-اطلاعات کلیه پرسنل'!P743="فوق لیسانس",0.8,IF('5-اطلاعات کلیه پرسنل'!P743="لیسانس",0.6,IF('5-اطلاعات کلیه پرسنل'!P743="فوق دیپلم",0.3,IF('5-اطلاعات کلیه پرسنل'!P743="",0,0.1)))))</f>
        <v>0</v>
      </c>
      <c r="AI743" s="81">
        <f>IF('5-اطلاعات کلیه پرسنل'!L743="دارد",'5-اطلاعات کلیه پرسنل'!M743/12,'5-اطلاعات کلیه پرسنل'!N743/2000)</f>
        <v>0</v>
      </c>
      <c r="AJ743" s="80">
        <f t="shared" si="59"/>
        <v>0</v>
      </c>
    </row>
    <row r="744" spans="29:36" x14ac:dyDescent="0.45">
      <c r="AC744" s="34">
        <f>IF('6-اطلاعات کلیه محصولات - خدمات'!C744="دارد",'6-اطلاعات کلیه محصولات - خدمات'!Q744,0)</f>
        <v>0</v>
      </c>
      <c r="AD744" s="34">
        <f>1403-'5-اطلاعات کلیه پرسنل'!E744:E1741</f>
        <v>1403</v>
      </c>
      <c r="AF744" s="55">
        <f>IF('5-اطلاعات کلیه پرسنل'!H744=option!$C$15,IF('5-اطلاعات کلیه پرسنل'!L744="دارد",'5-اطلاعات کلیه پرسنل'!M744/12*'5-اطلاعات کلیه پرسنل'!I744,'5-اطلاعات کلیه پرسنل'!N744/2000*'5-اطلاعات کلیه پرسنل'!I744),0)+IF('5-اطلاعات کلیه پرسنل'!J744=option!$C$15,IF('5-اطلاعات کلیه پرسنل'!L744="دارد",'5-اطلاعات کلیه پرسنل'!M744/12*'5-اطلاعات کلیه پرسنل'!K744,'5-اطلاعات کلیه پرسنل'!N744/2000*'5-اطلاعات کلیه پرسنل'!K744),0)</f>
        <v>0</v>
      </c>
      <c r="AG744" s="55">
        <f>IF('5-اطلاعات کلیه پرسنل'!H744=option!$C$11,IF('5-اطلاعات کلیه پرسنل'!L744="دارد",'5-اطلاعات کلیه پرسنل'!M744*'5-اطلاعات کلیه پرسنل'!I744/12*40,'5-اطلاعات کلیه پرسنل'!I744*'5-اطلاعات کلیه پرسنل'!N744/52),0)+IF('5-اطلاعات کلیه پرسنل'!J744=option!$C$11,IF('5-اطلاعات کلیه پرسنل'!L744="دارد",'5-اطلاعات کلیه پرسنل'!M744*'5-اطلاعات کلیه پرسنل'!K744/12*40,'5-اطلاعات کلیه پرسنل'!K744*'5-اطلاعات کلیه پرسنل'!N744/52),0)</f>
        <v>0</v>
      </c>
      <c r="AH744" s="33">
        <f>IF('5-اطلاعات کلیه پرسنل'!P744="دکتری",1,IF('5-اطلاعات کلیه پرسنل'!P744="فوق لیسانس",0.8,IF('5-اطلاعات کلیه پرسنل'!P744="لیسانس",0.6,IF('5-اطلاعات کلیه پرسنل'!P744="فوق دیپلم",0.3,IF('5-اطلاعات کلیه پرسنل'!P744="",0,0.1)))))</f>
        <v>0</v>
      </c>
      <c r="AI744" s="81">
        <f>IF('5-اطلاعات کلیه پرسنل'!L744="دارد",'5-اطلاعات کلیه پرسنل'!M744/12,'5-اطلاعات کلیه پرسنل'!N744/2000)</f>
        <v>0</v>
      </c>
      <c r="AJ744" s="80">
        <f t="shared" si="59"/>
        <v>0</v>
      </c>
    </row>
    <row r="745" spans="29:36" x14ac:dyDescent="0.45">
      <c r="AC745" s="34">
        <f>IF('6-اطلاعات کلیه محصولات - خدمات'!C745="دارد",'6-اطلاعات کلیه محصولات - خدمات'!Q745,0)</f>
        <v>0</v>
      </c>
      <c r="AD745" s="34">
        <f>1403-'5-اطلاعات کلیه پرسنل'!E745:E1742</f>
        <v>1403</v>
      </c>
      <c r="AF745" s="55">
        <f>IF('5-اطلاعات کلیه پرسنل'!H745=option!$C$15,IF('5-اطلاعات کلیه پرسنل'!L745="دارد",'5-اطلاعات کلیه پرسنل'!M745/12*'5-اطلاعات کلیه پرسنل'!I745,'5-اطلاعات کلیه پرسنل'!N745/2000*'5-اطلاعات کلیه پرسنل'!I745),0)+IF('5-اطلاعات کلیه پرسنل'!J745=option!$C$15,IF('5-اطلاعات کلیه پرسنل'!L745="دارد",'5-اطلاعات کلیه پرسنل'!M745/12*'5-اطلاعات کلیه پرسنل'!K745,'5-اطلاعات کلیه پرسنل'!N745/2000*'5-اطلاعات کلیه پرسنل'!K745),0)</f>
        <v>0</v>
      </c>
      <c r="AG745" s="55">
        <f>IF('5-اطلاعات کلیه پرسنل'!H745=option!$C$11,IF('5-اطلاعات کلیه پرسنل'!L745="دارد",'5-اطلاعات کلیه پرسنل'!M745*'5-اطلاعات کلیه پرسنل'!I745/12*40,'5-اطلاعات کلیه پرسنل'!I745*'5-اطلاعات کلیه پرسنل'!N745/52),0)+IF('5-اطلاعات کلیه پرسنل'!J745=option!$C$11,IF('5-اطلاعات کلیه پرسنل'!L745="دارد",'5-اطلاعات کلیه پرسنل'!M745*'5-اطلاعات کلیه پرسنل'!K745/12*40,'5-اطلاعات کلیه پرسنل'!K745*'5-اطلاعات کلیه پرسنل'!N745/52),0)</f>
        <v>0</v>
      </c>
      <c r="AH745" s="33">
        <f>IF('5-اطلاعات کلیه پرسنل'!P745="دکتری",1,IF('5-اطلاعات کلیه پرسنل'!P745="فوق لیسانس",0.8,IF('5-اطلاعات کلیه پرسنل'!P745="لیسانس",0.6,IF('5-اطلاعات کلیه پرسنل'!P745="فوق دیپلم",0.3,IF('5-اطلاعات کلیه پرسنل'!P745="",0,0.1)))))</f>
        <v>0</v>
      </c>
      <c r="AI745" s="81">
        <f>IF('5-اطلاعات کلیه پرسنل'!L745="دارد",'5-اطلاعات کلیه پرسنل'!M745/12,'5-اطلاعات کلیه پرسنل'!N745/2000)</f>
        <v>0</v>
      </c>
      <c r="AJ745" s="80">
        <f t="shared" si="59"/>
        <v>0</v>
      </c>
    </row>
    <row r="746" spans="29:36" x14ac:dyDescent="0.45">
      <c r="AC746" s="34">
        <f>IF('6-اطلاعات کلیه محصولات - خدمات'!C746="دارد",'6-اطلاعات کلیه محصولات - خدمات'!Q746,0)</f>
        <v>0</v>
      </c>
      <c r="AD746" s="34">
        <f>1403-'5-اطلاعات کلیه پرسنل'!E746:E1743</f>
        <v>1403</v>
      </c>
      <c r="AF746" s="55">
        <f>IF('5-اطلاعات کلیه پرسنل'!H746=option!$C$15,IF('5-اطلاعات کلیه پرسنل'!L746="دارد",'5-اطلاعات کلیه پرسنل'!M746/12*'5-اطلاعات کلیه پرسنل'!I746,'5-اطلاعات کلیه پرسنل'!N746/2000*'5-اطلاعات کلیه پرسنل'!I746),0)+IF('5-اطلاعات کلیه پرسنل'!J746=option!$C$15,IF('5-اطلاعات کلیه پرسنل'!L746="دارد",'5-اطلاعات کلیه پرسنل'!M746/12*'5-اطلاعات کلیه پرسنل'!K746,'5-اطلاعات کلیه پرسنل'!N746/2000*'5-اطلاعات کلیه پرسنل'!K746),0)</f>
        <v>0</v>
      </c>
      <c r="AG746" s="55">
        <f>IF('5-اطلاعات کلیه پرسنل'!H746=option!$C$11,IF('5-اطلاعات کلیه پرسنل'!L746="دارد",'5-اطلاعات کلیه پرسنل'!M746*'5-اطلاعات کلیه پرسنل'!I746/12*40,'5-اطلاعات کلیه پرسنل'!I746*'5-اطلاعات کلیه پرسنل'!N746/52),0)+IF('5-اطلاعات کلیه پرسنل'!J746=option!$C$11,IF('5-اطلاعات کلیه پرسنل'!L746="دارد",'5-اطلاعات کلیه پرسنل'!M746*'5-اطلاعات کلیه پرسنل'!K746/12*40,'5-اطلاعات کلیه پرسنل'!K746*'5-اطلاعات کلیه پرسنل'!N746/52),0)</f>
        <v>0</v>
      </c>
      <c r="AH746" s="33">
        <f>IF('5-اطلاعات کلیه پرسنل'!P746="دکتری",1,IF('5-اطلاعات کلیه پرسنل'!P746="فوق لیسانس",0.8,IF('5-اطلاعات کلیه پرسنل'!P746="لیسانس",0.6,IF('5-اطلاعات کلیه پرسنل'!P746="فوق دیپلم",0.3,IF('5-اطلاعات کلیه پرسنل'!P746="",0,0.1)))))</f>
        <v>0</v>
      </c>
      <c r="AI746" s="81">
        <f>IF('5-اطلاعات کلیه پرسنل'!L746="دارد",'5-اطلاعات کلیه پرسنل'!M746/12,'5-اطلاعات کلیه پرسنل'!N746/2000)</f>
        <v>0</v>
      </c>
      <c r="AJ746" s="80">
        <f t="shared" si="59"/>
        <v>0</v>
      </c>
    </row>
    <row r="747" spans="29:36" x14ac:dyDescent="0.45">
      <c r="AC747" s="34">
        <f>IF('6-اطلاعات کلیه محصولات - خدمات'!C747="دارد",'6-اطلاعات کلیه محصولات - خدمات'!Q747,0)</f>
        <v>0</v>
      </c>
      <c r="AD747" s="34">
        <f>1403-'5-اطلاعات کلیه پرسنل'!E747:E1744</f>
        <v>1403</v>
      </c>
      <c r="AF747" s="55">
        <f>IF('5-اطلاعات کلیه پرسنل'!H747=option!$C$15,IF('5-اطلاعات کلیه پرسنل'!L747="دارد",'5-اطلاعات کلیه پرسنل'!M747/12*'5-اطلاعات کلیه پرسنل'!I747,'5-اطلاعات کلیه پرسنل'!N747/2000*'5-اطلاعات کلیه پرسنل'!I747),0)+IF('5-اطلاعات کلیه پرسنل'!J747=option!$C$15,IF('5-اطلاعات کلیه پرسنل'!L747="دارد",'5-اطلاعات کلیه پرسنل'!M747/12*'5-اطلاعات کلیه پرسنل'!K747,'5-اطلاعات کلیه پرسنل'!N747/2000*'5-اطلاعات کلیه پرسنل'!K747),0)</f>
        <v>0</v>
      </c>
      <c r="AG747" s="55">
        <f>IF('5-اطلاعات کلیه پرسنل'!H747=option!$C$11,IF('5-اطلاعات کلیه پرسنل'!L747="دارد",'5-اطلاعات کلیه پرسنل'!M747*'5-اطلاعات کلیه پرسنل'!I747/12*40,'5-اطلاعات کلیه پرسنل'!I747*'5-اطلاعات کلیه پرسنل'!N747/52),0)+IF('5-اطلاعات کلیه پرسنل'!J747=option!$C$11,IF('5-اطلاعات کلیه پرسنل'!L747="دارد",'5-اطلاعات کلیه پرسنل'!M747*'5-اطلاعات کلیه پرسنل'!K747/12*40,'5-اطلاعات کلیه پرسنل'!K747*'5-اطلاعات کلیه پرسنل'!N747/52),0)</f>
        <v>0</v>
      </c>
      <c r="AH747" s="33">
        <f>IF('5-اطلاعات کلیه پرسنل'!P747="دکتری",1,IF('5-اطلاعات کلیه پرسنل'!P747="فوق لیسانس",0.8,IF('5-اطلاعات کلیه پرسنل'!P747="لیسانس",0.6,IF('5-اطلاعات کلیه پرسنل'!P747="فوق دیپلم",0.3,IF('5-اطلاعات کلیه پرسنل'!P747="",0,0.1)))))</f>
        <v>0</v>
      </c>
      <c r="AI747" s="81">
        <f>IF('5-اطلاعات کلیه پرسنل'!L747="دارد",'5-اطلاعات کلیه پرسنل'!M747/12,'5-اطلاعات کلیه پرسنل'!N747/2000)</f>
        <v>0</v>
      </c>
      <c r="AJ747" s="80">
        <f t="shared" si="59"/>
        <v>0</v>
      </c>
    </row>
    <row r="748" spans="29:36" x14ac:dyDescent="0.45">
      <c r="AC748" s="34">
        <f>IF('6-اطلاعات کلیه محصولات - خدمات'!C748="دارد",'6-اطلاعات کلیه محصولات - خدمات'!Q748,0)</f>
        <v>0</v>
      </c>
      <c r="AD748" s="34">
        <f>1403-'5-اطلاعات کلیه پرسنل'!E748:E1745</f>
        <v>1403</v>
      </c>
      <c r="AF748" s="55">
        <f>IF('5-اطلاعات کلیه پرسنل'!H748=option!$C$15,IF('5-اطلاعات کلیه پرسنل'!L748="دارد",'5-اطلاعات کلیه پرسنل'!M748/12*'5-اطلاعات کلیه پرسنل'!I748,'5-اطلاعات کلیه پرسنل'!N748/2000*'5-اطلاعات کلیه پرسنل'!I748),0)+IF('5-اطلاعات کلیه پرسنل'!J748=option!$C$15,IF('5-اطلاعات کلیه پرسنل'!L748="دارد",'5-اطلاعات کلیه پرسنل'!M748/12*'5-اطلاعات کلیه پرسنل'!K748,'5-اطلاعات کلیه پرسنل'!N748/2000*'5-اطلاعات کلیه پرسنل'!K748),0)</f>
        <v>0</v>
      </c>
      <c r="AG748" s="55">
        <f>IF('5-اطلاعات کلیه پرسنل'!H748=option!$C$11,IF('5-اطلاعات کلیه پرسنل'!L748="دارد",'5-اطلاعات کلیه پرسنل'!M748*'5-اطلاعات کلیه پرسنل'!I748/12*40,'5-اطلاعات کلیه پرسنل'!I748*'5-اطلاعات کلیه پرسنل'!N748/52),0)+IF('5-اطلاعات کلیه پرسنل'!J748=option!$C$11,IF('5-اطلاعات کلیه پرسنل'!L748="دارد",'5-اطلاعات کلیه پرسنل'!M748*'5-اطلاعات کلیه پرسنل'!K748/12*40,'5-اطلاعات کلیه پرسنل'!K748*'5-اطلاعات کلیه پرسنل'!N748/52),0)</f>
        <v>0</v>
      </c>
      <c r="AH748" s="33">
        <f>IF('5-اطلاعات کلیه پرسنل'!P748="دکتری",1,IF('5-اطلاعات کلیه پرسنل'!P748="فوق لیسانس",0.8,IF('5-اطلاعات کلیه پرسنل'!P748="لیسانس",0.6,IF('5-اطلاعات کلیه پرسنل'!P748="فوق دیپلم",0.3,IF('5-اطلاعات کلیه پرسنل'!P748="",0,0.1)))))</f>
        <v>0</v>
      </c>
      <c r="AI748" s="81">
        <f>IF('5-اطلاعات کلیه پرسنل'!L748="دارد",'5-اطلاعات کلیه پرسنل'!M748/12,'5-اطلاعات کلیه پرسنل'!N748/2000)</f>
        <v>0</v>
      </c>
      <c r="AJ748" s="80">
        <f t="shared" si="59"/>
        <v>0</v>
      </c>
    </row>
    <row r="749" spans="29:36" x14ac:dyDescent="0.45">
      <c r="AC749" s="34">
        <f>IF('6-اطلاعات کلیه محصولات - خدمات'!C749="دارد",'6-اطلاعات کلیه محصولات - خدمات'!Q749,0)</f>
        <v>0</v>
      </c>
      <c r="AD749" s="34">
        <f>1403-'5-اطلاعات کلیه پرسنل'!E749:E1746</f>
        <v>1403</v>
      </c>
      <c r="AF749" s="55">
        <f>IF('5-اطلاعات کلیه پرسنل'!H749=option!$C$15,IF('5-اطلاعات کلیه پرسنل'!L749="دارد",'5-اطلاعات کلیه پرسنل'!M749/12*'5-اطلاعات کلیه پرسنل'!I749,'5-اطلاعات کلیه پرسنل'!N749/2000*'5-اطلاعات کلیه پرسنل'!I749),0)+IF('5-اطلاعات کلیه پرسنل'!J749=option!$C$15,IF('5-اطلاعات کلیه پرسنل'!L749="دارد",'5-اطلاعات کلیه پرسنل'!M749/12*'5-اطلاعات کلیه پرسنل'!K749,'5-اطلاعات کلیه پرسنل'!N749/2000*'5-اطلاعات کلیه پرسنل'!K749),0)</f>
        <v>0</v>
      </c>
      <c r="AG749" s="55">
        <f>IF('5-اطلاعات کلیه پرسنل'!H749=option!$C$11,IF('5-اطلاعات کلیه پرسنل'!L749="دارد",'5-اطلاعات کلیه پرسنل'!M749*'5-اطلاعات کلیه پرسنل'!I749/12*40,'5-اطلاعات کلیه پرسنل'!I749*'5-اطلاعات کلیه پرسنل'!N749/52),0)+IF('5-اطلاعات کلیه پرسنل'!J749=option!$C$11,IF('5-اطلاعات کلیه پرسنل'!L749="دارد",'5-اطلاعات کلیه پرسنل'!M749*'5-اطلاعات کلیه پرسنل'!K749/12*40,'5-اطلاعات کلیه پرسنل'!K749*'5-اطلاعات کلیه پرسنل'!N749/52),0)</f>
        <v>0</v>
      </c>
      <c r="AH749" s="33">
        <f>IF('5-اطلاعات کلیه پرسنل'!P749="دکتری",1,IF('5-اطلاعات کلیه پرسنل'!P749="فوق لیسانس",0.8,IF('5-اطلاعات کلیه پرسنل'!P749="لیسانس",0.6,IF('5-اطلاعات کلیه پرسنل'!P749="فوق دیپلم",0.3,IF('5-اطلاعات کلیه پرسنل'!P749="",0,0.1)))))</f>
        <v>0</v>
      </c>
      <c r="AI749" s="81">
        <f>IF('5-اطلاعات کلیه پرسنل'!L749="دارد",'5-اطلاعات کلیه پرسنل'!M749/12,'5-اطلاعات کلیه پرسنل'!N749/2000)</f>
        <v>0</v>
      </c>
      <c r="AJ749" s="80">
        <f t="shared" si="59"/>
        <v>0</v>
      </c>
    </row>
    <row r="750" spans="29:36" x14ac:dyDescent="0.45">
      <c r="AC750" s="34">
        <f>IF('6-اطلاعات کلیه محصولات - خدمات'!C750="دارد",'6-اطلاعات کلیه محصولات - خدمات'!Q750,0)</f>
        <v>0</v>
      </c>
      <c r="AD750" s="34">
        <f>1403-'5-اطلاعات کلیه پرسنل'!E750:E1747</f>
        <v>1403</v>
      </c>
      <c r="AF750" s="55">
        <f>IF('5-اطلاعات کلیه پرسنل'!H750=option!$C$15,IF('5-اطلاعات کلیه پرسنل'!L750="دارد",'5-اطلاعات کلیه پرسنل'!M750/12*'5-اطلاعات کلیه پرسنل'!I750,'5-اطلاعات کلیه پرسنل'!N750/2000*'5-اطلاعات کلیه پرسنل'!I750),0)+IF('5-اطلاعات کلیه پرسنل'!J750=option!$C$15,IF('5-اطلاعات کلیه پرسنل'!L750="دارد",'5-اطلاعات کلیه پرسنل'!M750/12*'5-اطلاعات کلیه پرسنل'!K750,'5-اطلاعات کلیه پرسنل'!N750/2000*'5-اطلاعات کلیه پرسنل'!K750),0)</f>
        <v>0</v>
      </c>
      <c r="AG750" s="55">
        <f>IF('5-اطلاعات کلیه پرسنل'!H750=option!$C$11,IF('5-اطلاعات کلیه پرسنل'!L750="دارد",'5-اطلاعات کلیه پرسنل'!M750*'5-اطلاعات کلیه پرسنل'!I750/12*40,'5-اطلاعات کلیه پرسنل'!I750*'5-اطلاعات کلیه پرسنل'!N750/52),0)+IF('5-اطلاعات کلیه پرسنل'!J750=option!$C$11,IF('5-اطلاعات کلیه پرسنل'!L750="دارد",'5-اطلاعات کلیه پرسنل'!M750*'5-اطلاعات کلیه پرسنل'!K750/12*40,'5-اطلاعات کلیه پرسنل'!K750*'5-اطلاعات کلیه پرسنل'!N750/52),0)</f>
        <v>0</v>
      </c>
      <c r="AH750" s="33">
        <f>IF('5-اطلاعات کلیه پرسنل'!P750="دکتری",1,IF('5-اطلاعات کلیه پرسنل'!P750="فوق لیسانس",0.8,IF('5-اطلاعات کلیه پرسنل'!P750="لیسانس",0.6,IF('5-اطلاعات کلیه پرسنل'!P750="فوق دیپلم",0.3,IF('5-اطلاعات کلیه پرسنل'!P750="",0,0.1)))))</f>
        <v>0</v>
      </c>
      <c r="AI750" s="81">
        <f>IF('5-اطلاعات کلیه پرسنل'!L750="دارد",'5-اطلاعات کلیه پرسنل'!M750/12,'5-اطلاعات کلیه پرسنل'!N750/2000)</f>
        <v>0</v>
      </c>
      <c r="AJ750" s="80">
        <f t="shared" si="59"/>
        <v>0</v>
      </c>
    </row>
    <row r="751" spans="29:36" x14ac:dyDescent="0.45">
      <c r="AC751" s="34">
        <f>IF('6-اطلاعات کلیه محصولات - خدمات'!C751="دارد",'6-اطلاعات کلیه محصولات - خدمات'!Q751,0)</f>
        <v>0</v>
      </c>
      <c r="AD751" s="34">
        <f>1403-'5-اطلاعات کلیه پرسنل'!E751:E1748</f>
        <v>1403</v>
      </c>
      <c r="AF751" s="55">
        <f>IF('5-اطلاعات کلیه پرسنل'!H751=option!$C$15,IF('5-اطلاعات کلیه پرسنل'!L751="دارد",'5-اطلاعات کلیه پرسنل'!M751/12*'5-اطلاعات کلیه پرسنل'!I751,'5-اطلاعات کلیه پرسنل'!N751/2000*'5-اطلاعات کلیه پرسنل'!I751),0)+IF('5-اطلاعات کلیه پرسنل'!J751=option!$C$15,IF('5-اطلاعات کلیه پرسنل'!L751="دارد",'5-اطلاعات کلیه پرسنل'!M751/12*'5-اطلاعات کلیه پرسنل'!K751,'5-اطلاعات کلیه پرسنل'!N751/2000*'5-اطلاعات کلیه پرسنل'!K751),0)</f>
        <v>0</v>
      </c>
      <c r="AG751" s="55">
        <f>IF('5-اطلاعات کلیه پرسنل'!H751=option!$C$11,IF('5-اطلاعات کلیه پرسنل'!L751="دارد",'5-اطلاعات کلیه پرسنل'!M751*'5-اطلاعات کلیه پرسنل'!I751/12*40,'5-اطلاعات کلیه پرسنل'!I751*'5-اطلاعات کلیه پرسنل'!N751/52),0)+IF('5-اطلاعات کلیه پرسنل'!J751=option!$C$11,IF('5-اطلاعات کلیه پرسنل'!L751="دارد",'5-اطلاعات کلیه پرسنل'!M751*'5-اطلاعات کلیه پرسنل'!K751/12*40,'5-اطلاعات کلیه پرسنل'!K751*'5-اطلاعات کلیه پرسنل'!N751/52),0)</f>
        <v>0</v>
      </c>
      <c r="AH751" s="33">
        <f>IF('5-اطلاعات کلیه پرسنل'!P751="دکتری",1,IF('5-اطلاعات کلیه پرسنل'!P751="فوق لیسانس",0.8,IF('5-اطلاعات کلیه پرسنل'!P751="لیسانس",0.6,IF('5-اطلاعات کلیه پرسنل'!P751="فوق دیپلم",0.3,IF('5-اطلاعات کلیه پرسنل'!P751="",0,0.1)))))</f>
        <v>0</v>
      </c>
      <c r="AI751" s="81">
        <f>IF('5-اطلاعات کلیه پرسنل'!L751="دارد",'5-اطلاعات کلیه پرسنل'!M751/12,'5-اطلاعات کلیه پرسنل'!N751/2000)</f>
        <v>0</v>
      </c>
      <c r="AJ751" s="80">
        <f t="shared" si="59"/>
        <v>0</v>
      </c>
    </row>
    <row r="752" spans="29:36" x14ac:dyDescent="0.45">
      <c r="AC752" s="34">
        <f>IF('6-اطلاعات کلیه محصولات - خدمات'!C752="دارد",'6-اطلاعات کلیه محصولات - خدمات'!Q752,0)</f>
        <v>0</v>
      </c>
      <c r="AD752" s="34">
        <f>1403-'5-اطلاعات کلیه پرسنل'!E752:E1749</f>
        <v>1403</v>
      </c>
      <c r="AF752" s="55">
        <f>IF('5-اطلاعات کلیه پرسنل'!H752=option!$C$15,IF('5-اطلاعات کلیه پرسنل'!L752="دارد",'5-اطلاعات کلیه پرسنل'!M752/12*'5-اطلاعات کلیه پرسنل'!I752,'5-اطلاعات کلیه پرسنل'!N752/2000*'5-اطلاعات کلیه پرسنل'!I752),0)+IF('5-اطلاعات کلیه پرسنل'!J752=option!$C$15,IF('5-اطلاعات کلیه پرسنل'!L752="دارد",'5-اطلاعات کلیه پرسنل'!M752/12*'5-اطلاعات کلیه پرسنل'!K752,'5-اطلاعات کلیه پرسنل'!N752/2000*'5-اطلاعات کلیه پرسنل'!K752),0)</f>
        <v>0</v>
      </c>
      <c r="AG752" s="55">
        <f>IF('5-اطلاعات کلیه پرسنل'!H752=option!$C$11,IF('5-اطلاعات کلیه پرسنل'!L752="دارد",'5-اطلاعات کلیه پرسنل'!M752*'5-اطلاعات کلیه پرسنل'!I752/12*40,'5-اطلاعات کلیه پرسنل'!I752*'5-اطلاعات کلیه پرسنل'!N752/52),0)+IF('5-اطلاعات کلیه پرسنل'!J752=option!$C$11,IF('5-اطلاعات کلیه پرسنل'!L752="دارد",'5-اطلاعات کلیه پرسنل'!M752*'5-اطلاعات کلیه پرسنل'!K752/12*40,'5-اطلاعات کلیه پرسنل'!K752*'5-اطلاعات کلیه پرسنل'!N752/52),0)</f>
        <v>0</v>
      </c>
      <c r="AH752" s="33">
        <f>IF('5-اطلاعات کلیه پرسنل'!P752="دکتری",1,IF('5-اطلاعات کلیه پرسنل'!P752="فوق لیسانس",0.8,IF('5-اطلاعات کلیه پرسنل'!P752="لیسانس",0.6,IF('5-اطلاعات کلیه پرسنل'!P752="فوق دیپلم",0.3,IF('5-اطلاعات کلیه پرسنل'!P752="",0,0.1)))))</f>
        <v>0</v>
      </c>
      <c r="AI752" s="81">
        <f>IF('5-اطلاعات کلیه پرسنل'!L752="دارد",'5-اطلاعات کلیه پرسنل'!M752/12,'5-اطلاعات کلیه پرسنل'!N752/2000)</f>
        <v>0</v>
      </c>
      <c r="AJ752" s="80">
        <f t="shared" si="59"/>
        <v>0</v>
      </c>
    </row>
    <row r="753" spans="29:36" x14ac:dyDescent="0.45">
      <c r="AC753" s="34">
        <f>IF('6-اطلاعات کلیه محصولات - خدمات'!C753="دارد",'6-اطلاعات کلیه محصولات - خدمات'!Q753,0)</f>
        <v>0</v>
      </c>
      <c r="AD753" s="34">
        <f>1403-'5-اطلاعات کلیه پرسنل'!E753:E1750</f>
        <v>1403</v>
      </c>
      <c r="AF753" s="55">
        <f>IF('5-اطلاعات کلیه پرسنل'!H753=option!$C$15,IF('5-اطلاعات کلیه پرسنل'!L753="دارد",'5-اطلاعات کلیه پرسنل'!M753/12*'5-اطلاعات کلیه پرسنل'!I753,'5-اطلاعات کلیه پرسنل'!N753/2000*'5-اطلاعات کلیه پرسنل'!I753),0)+IF('5-اطلاعات کلیه پرسنل'!J753=option!$C$15,IF('5-اطلاعات کلیه پرسنل'!L753="دارد",'5-اطلاعات کلیه پرسنل'!M753/12*'5-اطلاعات کلیه پرسنل'!K753,'5-اطلاعات کلیه پرسنل'!N753/2000*'5-اطلاعات کلیه پرسنل'!K753),0)</f>
        <v>0</v>
      </c>
      <c r="AG753" s="55">
        <f>IF('5-اطلاعات کلیه پرسنل'!H753=option!$C$11,IF('5-اطلاعات کلیه پرسنل'!L753="دارد",'5-اطلاعات کلیه پرسنل'!M753*'5-اطلاعات کلیه پرسنل'!I753/12*40,'5-اطلاعات کلیه پرسنل'!I753*'5-اطلاعات کلیه پرسنل'!N753/52),0)+IF('5-اطلاعات کلیه پرسنل'!J753=option!$C$11,IF('5-اطلاعات کلیه پرسنل'!L753="دارد",'5-اطلاعات کلیه پرسنل'!M753*'5-اطلاعات کلیه پرسنل'!K753/12*40,'5-اطلاعات کلیه پرسنل'!K753*'5-اطلاعات کلیه پرسنل'!N753/52),0)</f>
        <v>0</v>
      </c>
      <c r="AH753" s="33">
        <f>IF('5-اطلاعات کلیه پرسنل'!P753="دکتری",1,IF('5-اطلاعات کلیه پرسنل'!P753="فوق لیسانس",0.8,IF('5-اطلاعات کلیه پرسنل'!P753="لیسانس",0.6,IF('5-اطلاعات کلیه پرسنل'!P753="فوق دیپلم",0.3,IF('5-اطلاعات کلیه پرسنل'!P753="",0,0.1)))))</f>
        <v>0</v>
      </c>
      <c r="AI753" s="81">
        <f>IF('5-اطلاعات کلیه پرسنل'!L753="دارد",'5-اطلاعات کلیه پرسنل'!M753/12,'5-اطلاعات کلیه پرسنل'!N753/2000)</f>
        <v>0</v>
      </c>
      <c r="AJ753" s="80">
        <f t="shared" si="59"/>
        <v>0</v>
      </c>
    </row>
    <row r="754" spans="29:36" x14ac:dyDescent="0.45">
      <c r="AC754" s="34">
        <f>IF('6-اطلاعات کلیه محصولات - خدمات'!C754="دارد",'6-اطلاعات کلیه محصولات - خدمات'!Q754,0)</f>
        <v>0</v>
      </c>
      <c r="AD754" s="34">
        <f>1403-'5-اطلاعات کلیه پرسنل'!E754:E1751</f>
        <v>1403</v>
      </c>
      <c r="AF754" s="55">
        <f>IF('5-اطلاعات کلیه پرسنل'!H754=option!$C$15,IF('5-اطلاعات کلیه پرسنل'!L754="دارد",'5-اطلاعات کلیه پرسنل'!M754/12*'5-اطلاعات کلیه پرسنل'!I754,'5-اطلاعات کلیه پرسنل'!N754/2000*'5-اطلاعات کلیه پرسنل'!I754),0)+IF('5-اطلاعات کلیه پرسنل'!J754=option!$C$15,IF('5-اطلاعات کلیه پرسنل'!L754="دارد",'5-اطلاعات کلیه پرسنل'!M754/12*'5-اطلاعات کلیه پرسنل'!K754,'5-اطلاعات کلیه پرسنل'!N754/2000*'5-اطلاعات کلیه پرسنل'!K754),0)</f>
        <v>0</v>
      </c>
      <c r="AG754" s="55">
        <f>IF('5-اطلاعات کلیه پرسنل'!H754=option!$C$11,IF('5-اطلاعات کلیه پرسنل'!L754="دارد",'5-اطلاعات کلیه پرسنل'!M754*'5-اطلاعات کلیه پرسنل'!I754/12*40,'5-اطلاعات کلیه پرسنل'!I754*'5-اطلاعات کلیه پرسنل'!N754/52),0)+IF('5-اطلاعات کلیه پرسنل'!J754=option!$C$11,IF('5-اطلاعات کلیه پرسنل'!L754="دارد",'5-اطلاعات کلیه پرسنل'!M754*'5-اطلاعات کلیه پرسنل'!K754/12*40,'5-اطلاعات کلیه پرسنل'!K754*'5-اطلاعات کلیه پرسنل'!N754/52),0)</f>
        <v>0</v>
      </c>
      <c r="AH754" s="33">
        <f>IF('5-اطلاعات کلیه پرسنل'!P754="دکتری",1,IF('5-اطلاعات کلیه پرسنل'!P754="فوق لیسانس",0.8,IF('5-اطلاعات کلیه پرسنل'!P754="لیسانس",0.6,IF('5-اطلاعات کلیه پرسنل'!P754="فوق دیپلم",0.3,IF('5-اطلاعات کلیه پرسنل'!P754="",0,0.1)))))</f>
        <v>0</v>
      </c>
      <c r="AI754" s="81">
        <f>IF('5-اطلاعات کلیه پرسنل'!L754="دارد",'5-اطلاعات کلیه پرسنل'!M754/12,'5-اطلاعات کلیه پرسنل'!N754/2000)</f>
        <v>0</v>
      </c>
      <c r="AJ754" s="80">
        <f t="shared" si="59"/>
        <v>0</v>
      </c>
    </row>
    <row r="755" spans="29:36" x14ac:dyDescent="0.45">
      <c r="AC755" s="34">
        <f>IF('6-اطلاعات کلیه محصولات - خدمات'!C755="دارد",'6-اطلاعات کلیه محصولات - خدمات'!Q755,0)</f>
        <v>0</v>
      </c>
      <c r="AD755" s="34">
        <f>1403-'5-اطلاعات کلیه پرسنل'!E755:E1752</f>
        <v>1403</v>
      </c>
      <c r="AF755" s="55">
        <f>IF('5-اطلاعات کلیه پرسنل'!H755=option!$C$15,IF('5-اطلاعات کلیه پرسنل'!L755="دارد",'5-اطلاعات کلیه پرسنل'!M755/12*'5-اطلاعات کلیه پرسنل'!I755,'5-اطلاعات کلیه پرسنل'!N755/2000*'5-اطلاعات کلیه پرسنل'!I755),0)+IF('5-اطلاعات کلیه پرسنل'!J755=option!$C$15,IF('5-اطلاعات کلیه پرسنل'!L755="دارد",'5-اطلاعات کلیه پرسنل'!M755/12*'5-اطلاعات کلیه پرسنل'!K755,'5-اطلاعات کلیه پرسنل'!N755/2000*'5-اطلاعات کلیه پرسنل'!K755),0)</f>
        <v>0</v>
      </c>
      <c r="AG755" s="55">
        <f>IF('5-اطلاعات کلیه پرسنل'!H755=option!$C$11,IF('5-اطلاعات کلیه پرسنل'!L755="دارد",'5-اطلاعات کلیه پرسنل'!M755*'5-اطلاعات کلیه پرسنل'!I755/12*40,'5-اطلاعات کلیه پرسنل'!I755*'5-اطلاعات کلیه پرسنل'!N755/52),0)+IF('5-اطلاعات کلیه پرسنل'!J755=option!$C$11,IF('5-اطلاعات کلیه پرسنل'!L755="دارد",'5-اطلاعات کلیه پرسنل'!M755*'5-اطلاعات کلیه پرسنل'!K755/12*40,'5-اطلاعات کلیه پرسنل'!K755*'5-اطلاعات کلیه پرسنل'!N755/52),0)</f>
        <v>0</v>
      </c>
      <c r="AH755" s="33">
        <f>IF('5-اطلاعات کلیه پرسنل'!P755="دکتری",1,IF('5-اطلاعات کلیه پرسنل'!P755="فوق لیسانس",0.8,IF('5-اطلاعات کلیه پرسنل'!P755="لیسانس",0.6,IF('5-اطلاعات کلیه پرسنل'!P755="فوق دیپلم",0.3,IF('5-اطلاعات کلیه پرسنل'!P755="",0,0.1)))))</f>
        <v>0</v>
      </c>
      <c r="AI755" s="81">
        <f>IF('5-اطلاعات کلیه پرسنل'!L755="دارد",'5-اطلاعات کلیه پرسنل'!M755/12,'5-اطلاعات کلیه پرسنل'!N755/2000)</f>
        <v>0</v>
      </c>
      <c r="AJ755" s="80">
        <f t="shared" si="59"/>
        <v>0</v>
      </c>
    </row>
    <row r="756" spans="29:36" x14ac:dyDescent="0.45">
      <c r="AC756" s="34">
        <f>IF('6-اطلاعات کلیه محصولات - خدمات'!C756="دارد",'6-اطلاعات کلیه محصولات - خدمات'!Q756,0)</f>
        <v>0</v>
      </c>
      <c r="AD756" s="34">
        <f>1403-'5-اطلاعات کلیه پرسنل'!E756:E1753</f>
        <v>1403</v>
      </c>
      <c r="AF756" s="55">
        <f>IF('5-اطلاعات کلیه پرسنل'!H756=option!$C$15,IF('5-اطلاعات کلیه پرسنل'!L756="دارد",'5-اطلاعات کلیه پرسنل'!M756/12*'5-اطلاعات کلیه پرسنل'!I756,'5-اطلاعات کلیه پرسنل'!N756/2000*'5-اطلاعات کلیه پرسنل'!I756),0)+IF('5-اطلاعات کلیه پرسنل'!J756=option!$C$15,IF('5-اطلاعات کلیه پرسنل'!L756="دارد",'5-اطلاعات کلیه پرسنل'!M756/12*'5-اطلاعات کلیه پرسنل'!K756,'5-اطلاعات کلیه پرسنل'!N756/2000*'5-اطلاعات کلیه پرسنل'!K756),0)</f>
        <v>0</v>
      </c>
      <c r="AG756" s="55">
        <f>IF('5-اطلاعات کلیه پرسنل'!H756=option!$C$11,IF('5-اطلاعات کلیه پرسنل'!L756="دارد",'5-اطلاعات کلیه پرسنل'!M756*'5-اطلاعات کلیه پرسنل'!I756/12*40,'5-اطلاعات کلیه پرسنل'!I756*'5-اطلاعات کلیه پرسنل'!N756/52),0)+IF('5-اطلاعات کلیه پرسنل'!J756=option!$C$11,IF('5-اطلاعات کلیه پرسنل'!L756="دارد",'5-اطلاعات کلیه پرسنل'!M756*'5-اطلاعات کلیه پرسنل'!K756/12*40,'5-اطلاعات کلیه پرسنل'!K756*'5-اطلاعات کلیه پرسنل'!N756/52),0)</f>
        <v>0</v>
      </c>
      <c r="AH756" s="33">
        <f>IF('5-اطلاعات کلیه پرسنل'!P756="دکتری",1,IF('5-اطلاعات کلیه پرسنل'!P756="فوق لیسانس",0.8,IF('5-اطلاعات کلیه پرسنل'!P756="لیسانس",0.6,IF('5-اطلاعات کلیه پرسنل'!P756="فوق دیپلم",0.3,IF('5-اطلاعات کلیه پرسنل'!P756="",0,0.1)))))</f>
        <v>0</v>
      </c>
      <c r="AI756" s="81">
        <f>IF('5-اطلاعات کلیه پرسنل'!L756="دارد",'5-اطلاعات کلیه پرسنل'!M756/12,'5-اطلاعات کلیه پرسنل'!N756/2000)</f>
        <v>0</v>
      </c>
      <c r="AJ756" s="80">
        <f t="shared" si="59"/>
        <v>0</v>
      </c>
    </row>
    <row r="757" spans="29:36" x14ac:dyDescent="0.45">
      <c r="AC757" s="34">
        <f>IF('6-اطلاعات کلیه محصولات - خدمات'!C757="دارد",'6-اطلاعات کلیه محصولات - خدمات'!Q757,0)</f>
        <v>0</v>
      </c>
      <c r="AD757" s="34">
        <f>1403-'5-اطلاعات کلیه پرسنل'!E757:E1754</f>
        <v>1403</v>
      </c>
      <c r="AF757" s="55">
        <f>IF('5-اطلاعات کلیه پرسنل'!H757=option!$C$15,IF('5-اطلاعات کلیه پرسنل'!L757="دارد",'5-اطلاعات کلیه پرسنل'!M757/12*'5-اطلاعات کلیه پرسنل'!I757,'5-اطلاعات کلیه پرسنل'!N757/2000*'5-اطلاعات کلیه پرسنل'!I757),0)+IF('5-اطلاعات کلیه پرسنل'!J757=option!$C$15,IF('5-اطلاعات کلیه پرسنل'!L757="دارد",'5-اطلاعات کلیه پرسنل'!M757/12*'5-اطلاعات کلیه پرسنل'!K757,'5-اطلاعات کلیه پرسنل'!N757/2000*'5-اطلاعات کلیه پرسنل'!K757),0)</f>
        <v>0</v>
      </c>
      <c r="AG757" s="55">
        <f>IF('5-اطلاعات کلیه پرسنل'!H757=option!$C$11,IF('5-اطلاعات کلیه پرسنل'!L757="دارد",'5-اطلاعات کلیه پرسنل'!M757*'5-اطلاعات کلیه پرسنل'!I757/12*40,'5-اطلاعات کلیه پرسنل'!I757*'5-اطلاعات کلیه پرسنل'!N757/52),0)+IF('5-اطلاعات کلیه پرسنل'!J757=option!$C$11,IF('5-اطلاعات کلیه پرسنل'!L757="دارد",'5-اطلاعات کلیه پرسنل'!M757*'5-اطلاعات کلیه پرسنل'!K757/12*40,'5-اطلاعات کلیه پرسنل'!K757*'5-اطلاعات کلیه پرسنل'!N757/52),0)</f>
        <v>0</v>
      </c>
      <c r="AH757" s="33">
        <f>IF('5-اطلاعات کلیه پرسنل'!P757="دکتری",1,IF('5-اطلاعات کلیه پرسنل'!P757="فوق لیسانس",0.8,IF('5-اطلاعات کلیه پرسنل'!P757="لیسانس",0.6,IF('5-اطلاعات کلیه پرسنل'!P757="فوق دیپلم",0.3,IF('5-اطلاعات کلیه پرسنل'!P757="",0,0.1)))))</f>
        <v>0</v>
      </c>
      <c r="AI757" s="81">
        <f>IF('5-اطلاعات کلیه پرسنل'!L757="دارد",'5-اطلاعات کلیه پرسنل'!M757/12,'5-اطلاعات کلیه پرسنل'!N757/2000)</f>
        <v>0</v>
      </c>
      <c r="AJ757" s="80">
        <f t="shared" si="59"/>
        <v>0</v>
      </c>
    </row>
    <row r="758" spans="29:36" x14ac:dyDescent="0.45">
      <c r="AC758" s="34">
        <f>IF('6-اطلاعات کلیه محصولات - خدمات'!C758="دارد",'6-اطلاعات کلیه محصولات - خدمات'!Q758,0)</f>
        <v>0</v>
      </c>
      <c r="AD758" s="34">
        <f>1403-'5-اطلاعات کلیه پرسنل'!E758:E1755</f>
        <v>1403</v>
      </c>
      <c r="AF758" s="55">
        <f>IF('5-اطلاعات کلیه پرسنل'!H758=option!$C$15,IF('5-اطلاعات کلیه پرسنل'!L758="دارد",'5-اطلاعات کلیه پرسنل'!M758/12*'5-اطلاعات کلیه پرسنل'!I758,'5-اطلاعات کلیه پرسنل'!N758/2000*'5-اطلاعات کلیه پرسنل'!I758),0)+IF('5-اطلاعات کلیه پرسنل'!J758=option!$C$15,IF('5-اطلاعات کلیه پرسنل'!L758="دارد",'5-اطلاعات کلیه پرسنل'!M758/12*'5-اطلاعات کلیه پرسنل'!K758,'5-اطلاعات کلیه پرسنل'!N758/2000*'5-اطلاعات کلیه پرسنل'!K758),0)</f>
        <v>0</v>
      </c>
      <c r="AG758" s="55">
        <f>IF('5-اطلاعات کلیه پرسنل'!H758=option!$C$11,IF('5-اطلاعات کلیه پرسنل'!L758="دارد",'5-اطلاعات کلیه پرسنل'!M758*'5-اطلاعات کلیه پرسنل'!I758/12*40,'5-اطلاعات کلیه پرسنل'!I758*'5-اطلاعات کلیه پرسنل'!N758/52),0)+IF('5-اطلاعات کلیه پرسنل'!J758=option!$C$11,IF('5-اطلاعات کلیه پرسنل'!L758="دارد",'5-اطلاعات کلیه پرسنل'!M758*'5-اطلاعات کلیه پرسنل'!K758/12*40,'5-اطلاعات کلیه پرسنل'!K758*'5-اطلاعات کلیه پرسنل'!N758/52),0)</f>
        <v>0</v>
      </c>
      <c r="AH758" s="33">
        <f>IF('5-اطلاعات کلیه پرسنل'!P758="دکتری",1,IF('5-اطلاعات کلیه پرسنل'!P758="فوق لیسانس",0.8,IF('5-اطلاعات کلیه پرسنل'!P758="لیسانس",0.6,IF('5-اطلاعات کلیه پرسنل'!P758="فوق دیپلم",0.3,IF('5-اطلاعات کلیه پرسنل'!P758="",0,0.1)))))</f>
        <v>0</v>
      </c>
      <c r="AI758" s="81">
        <f>IF('5-اطلاعات کلیه پرسنل'!L758="دارد",'5-اطلاعات کلیه پرسنل'!M758/12,'5-اطلاعات کلیه پرسنل'!N758/2000)</f>
        <v>0</v>
      </c>
      <c r="AJ758" s="80">
        <f t="shared" si="59"/>
        <v>0</v>
      </c>
    </row>
    <row r="759" spans="29:36" x14ac:dyDescent="0.45">
      <c r="AC759" s="34">
        <f>IF('6-اطلاعات کلیه محصولات - خدمات'!C759="دارد",'6-اطلاعات کلیه محصولات - خدمات'!Q759,0)</f>
        <v>0</v>
      </c>
      <c r="AD759" s="34">
        <f>1403-'5-اطلاعات کلیه پرسنل'!E759:E1756</f>
        <v>1403</v>
      </c>
      <c r="AF759" s="55">
        <f>IF('5-اطلاعات کلیه پرسنل'!H759=option!$C$15,IF('5-اطلاعات کلیه پرسنل'!L759="دارد",'5-اطلاعات کلیه پرسنل'!M759/12*'5-اطلاعات کلیه پرسنل'!I759,'5-اطلاعات کلیه پرسنل'!N759/2000*'5-اطلاعات کلیه پرسنل'!I759),0)+IF('5-اطلاعات کلیه پرسنل'!J759=option!$C$15,IF('5-اطلاعات کلیه پرسنل'!L759="دارد",'5-اطلاعات کلیه پرسنل'!M759/12*'5-اطلاعات کلیه پرسنل'!K759,'5-اطلاعات کلیه پرسنل'!N759/2000*'5-اطلاعات کلیه پرسنل'!K759),0)</f>
        <v>0</v>
      </c>
      <c r="AG759" s="55">
        <f>IF('5-اطلاعات کلیه پرسنل'!H759=option!$C$11,IF('5-اطلاعات کلیه پرسنل'!L759="دارد",'5-اطلاعات کلیه پرسنل'!M759*'5-اطلاعات کلیه پرسنل'!I759/12*40,'5-اطلاعات کلیه پرسنل'!I759*'5-اطلاعات کلیه پرسنل'!N759/52),0)+IF('5-اطلاعات کلیه پرسنل'!J759=option!$C$11,IF('5-اطلاعات کلیه پرسنل'!L759="دارد",'5-اطلاعات کلیه پرسنل'!M759*'5-اطلاعات کلیه پرسنل'!K759/12*40,'5-اطلاعات کلیه پرسنل'!K759*'5-اطلاعات کلیه پرسنل'!N759/52),0)</f>
        <v>0</v>
      </c>
      <c r="AH759" s="33">
        <f>IF('5-اطلاعات کلیه پرسنل'!P759="دکتری",1,IF('5-اطلاعات کلیه پرسنل'!P759="فوق لیسانس",0.8,IF('5-اطلاعات کلیه پرسنل'!P759="لیسانس",0.6,IF('5-اطلاعات کلیه پرسنل'!P759="فوق دیپلم",0.3,IF('5-اطلاعات کلیه پرسنل'!P759="",0,0.1)))))</f>
        <v>0</v>
      </c>
      <c r="AI759" s="81">
        <f>IF('5-اطلاعات کلیه پرسنل'!L759="دارد",'5-اطلاعات کلیه پرسنل'!M759/12,'5-اطلاعات کلیه پرسنل'!N759/2000)</f>
        <v>0</v>
      </c>
      <c r="AJ759" s="80">
        <f t="shared" si="59"/>
        <v>0</v>
      </c>
    </row>
    <row r="760" spans="29:36" x14ac:dyDescent="0.45">
      <c r="AC760" s="34">
        <f>IF('6-اطلاعات کلیه محصولات - خدمات'!C760="دارد",'6-اطلاعات کلیه محصولات - خدمات'!Q760,0)</f>
        <v>0</v>
      </c>
      <c r="AD760" s="34">
        <f>1403-'5-اطلاعات کلیه پرسنل'!E760:E1757</f>
        <v>1403</v>
      </c>
      <c r="AF760" s="55">
        <f>IF('5-اطلاعات کلیه پرسنل'!H760=option!$C$15,IF('5-اطلاعات کلیه پرسنل'!L760="دارد",'5-اطلاعات کلیه پرسنل'!M760/12*'5-اطلاعات کلیه پرسنل'!I760,'5-اطلاعات کلیه پرسنل'!N760/2000*'5-اطلاعات کلیه پرسنل'!I760),0)+IF('5-اطلاعات کلیه پرسنل'!J760=option!$C$15,IF('5-اطلاعات کلیه پرسنل'!L760="دارد",'5-اطلاعات کلیه پرسنل'!M760/12*'5-اطلاعات کلیه پرسنل'!K760,'5-اطلاعات کلیه پرسنل'!N760/2000*'5-اطلاعات کلیه پرسنل'!K760),0)</f>
        <v>0</v>
      </c>
      <c r="AG760" s="55">
        <f>IF('5-اطلاعات کلیه پرسنل'!H760=option!$C$11,IF('5-اطلاعات کلیه پرسنل'!L760="دارد",'5-اطلاعات کلیه پرسنل'!M760*'5-اطلاعات کلیه پرسنل'!I760/12*40,'5-اطلاعات کلیه پرسنل'!I760*'5-اطلاعات کلیه پرسنل'!N760/52),0)+IF('5-اطلاعات کلیه پرسنل'!J760=option!$C$11,IF('5-اطلاعات کلیه پرسنل'!L760="دارد",'5-اطلاعات کلیه پرسنل'!M760*'5-اطلاعات کلیه پرسنل'!K760/12*40,'5-اطلاعات کلیه پرسنل'!K760*'5-اطلاعات کلیه پرسنل'!N760/52),0)</f>
        <v>0</v>
      </c>
      <c r="AH760" s="33">
        <f>IF('5-اطلاعات کلیه پرسنل'!P760="دکتری",1,IF('5-اطلاعات کلیه پرسنل'!P760="فوق لیسانس",0.8,IF('5-اطلاعات کلیه پرسنل'!P760="لیسانس",0.6,IF('5-اطلاعات کلیه پرسنل'!P760="فوق دیپلم",0.3,IF('5-اطلاعات کلیه پرسنل'!P760="",0,0.1)))))</f>
        <v>0</v>
      </c>
      <c r="AI760" s="81">
        <f>IF('5-اطلاعات کلیه پرسنل'!L760="دارد",'5-اطلاعات کلیه پرسنل'!M760/12,'5-اطلاعات کلیه پرسنل'!N760/2000)</f>
        <v>0</v>
      </c>
      <c r="AJ760" s="80">
        <f t="shared" si="59"/>
        <v>0</v>
      </c>
    </row>
    <row r="761" spans="29:36" x14ac:dyDescent="0.45">
      <c r="AC761" s="34">
        <f>IF('6-اطلاعات کلیه محصولات - خدمات'!C761="دارد",'6-اطلاعات کلیه محصولات - خدمات'!Q761,0)</f>
        <v>0</v>
      </c>
      <c r="AD761" s="34">
        <f>1403-'5-اطلاعات کلیه پرسنل'!E761:E1758</f>
        <v>1403</v>
      </c>
      <c r="AF761" s="55">
        <f>IF('5-اطلاعات کلیه پرسنل'!H761=option!$C$15,IF('5-اطلاعات کلیه پرسنل'!L761="دارد",'5-اطلاعات کلیه پرسنل'!M761/12*'5-اطلاعات کلیه پرسنل'!I761,'5-اطلاعات کلیه پرسنل'!N761/2000*'5-اطلاعات کلیه پرسنل'!I761),0)+IF('5-اطلاعات کلیه پرسنل'!J761=option!$C$15,IF('5-اطلاعات کلیه پرسنل'!L761="دارد",'5-اطلاعات کلیه پرسنل'!M761/12*'5-اطلاعات کلیه پرسنل'!K761,'5-اطلاعات کلیه پرسنل'!N761/2000*'5-اطلاعات کلیه پرسنل'!K761),0)</f>
        <v>0</v>
      </c>
      <c r="AG761" s="55">
        <f>IF('5-اطلاعات کلیه پرسنل'!H761=option!$C$11,IF('5-اطلاعات کلیه پرسنل'!L761="دارد",'5-اطلاعات کلیه پرسنل'!M761*'5-اطلاعات کلیه پرسنل'!I761/12*40,'5-اطلاعات کلیه پرسنل'!I761*'5-اطلاعات کلیه پرسنل'!N761/52),0)+IF('5-اطلاعات کلیه پرسنل'!J761=option!$C$11,IF('5-اطلاعات کلیه پرسنل'!L761="دارد",'5-اطلاعات کلیه پرسنل'!M761*'5-اطلاعات کلیه پرسنل'!K761/12*40,'5-اطلاعات کلیه پرسنل'!K761*'5-اطلاعات کلیه پرسنل'!N761/52),0)</f>
        <v>0</v>
      </c>
      <c r="AH761" s="33">
        <f>IF('5-اطلاعات کلیه پرسنل'!P761="دکتری",1,IF('5-اطلاعات کلیه پرسنل'!P761="فوق لیسانس",0.8,IF('5-اطلاعات کلیه پرسنل'!P761="لیسانس",0.6,IF('5-اطلاعات کلیه پرسنل'!P761="فوق دیپلم",0.3,IF('5-اطلاعات کلیه پرسنل'!P761="",0,0.1)))))</f>
        <v>0</v>
      </c>
      <c r="AI761" s="81">
        <f>IF('5-اطلاعات کلیه پرسنل'!L761="دارد",'5-اطلاعات کلیه پرسنل'!M761/12,'5-اطلاعات کلیه پرسنل'!N761/2000)</f>
        <v>0</v>
      </c>
      <c r="AJ761" s="80">
        <f t="shared" si="59"/>
        <v>0</v>
      </c>
    </row>
    <row r="762" spans="29:36" x14ac:dyDescent="0.45">
      <c r="AC762" s="34">
        <f>IF('6-اطلاعات کلیه محصولات - خدمات'!C762="دارد",'6-اطلاعات کلیه محصولات - خدمات'!Q762,0)</f>
        <v>0</v>
      </c>
      <c r="AD762" s="34">
        <f>1403-'5-اطلاعات کلیه پرسنل'!E762:E1759</f>
        <v>1403</v>
      </c>
      <c r="AF762" s="55">
        <f>IF('5-اطلاعات کلیه پرسنل'!H762=option!$C$15,IF('5-اطلاعات کلیه پرسنل'!L762="دارد",'5-اطلاعات کلیه پرسنل'!M762/12*'5-اطلاعات کلیه پرسنل'!I762,'5-اطلاعات کلیه پرسنل'!N762/2000*'5-اطلاعات کلیه پرسنل'!I762),0)+IF('5-اطلاعات کلیه پرسنل'!J762=option!$C$15,IF('5-اطلاعات کلیه پرسنل'!L762="دارد",'5-اطلاعات کلیه پرسنل'!M762/12*'5-اطلاعات کلیه پرسنل'!K762,'5-اطلاعات کلیه پرسنل'!N762/2000*'5-اطلاعات کلیه پرسنل'!K762),0)</f>
        <v>0</v>
      </c>
      <c r="AG762" s="55">
        <f>IF('5-اطلاعات کلیه پرسنل'!H762=option!$C$11,IF('5-اطلاعات کلیه پرسنل'!L762="دارد",'5-اطلاعات کلیه پرسنل'!M762*'5-اطلاعات کلیه پرسنل'!I762/12*40,'5-اطلاعات کلیه پرسنل'!I762*'5-اطلاعات کلیه پرسنل'!N762/52),0)+IF('5-اطلاعات کلیه پرسنل'!J762=option!$C$11,IF('5-اطلاعات کلیه پرسنل'!L762="دارد",'5-اطلاعات کلیه پرسنل'!M762*'5-اطلاعات کلیه پرسنل'!K762/12*40,'5-اطلاعات کلیه پرسنل'!K762*'5-اطلاعات کلیه پرسنل'!N762/52),0)</f>
        <v>0</v>
      </c>
      <c r="AH762" s="33">
        <f>IF('5-اطلاعات کلیه پرسنل'!P762="دکتری",1,IF('5-اطلاعات کلیه پرسنل'!P762="فوق لیسانس",0.8,IF('5-اطلاعات کلیه پرسنل'!P762="لیسانس",0.6,IF('5-اطلاعات کلیه پرسنل'!P762="فوق دیپلم",0.3,IF('5-اطلاعات کلیه پرسنل'!P762="",0,0.1)))))</f>
        <v>0</v>
      </c>
      <c r="AI762" s="81">
        <f>IF('5-اطلاعات کلیه پرسنل'!L762="دارد",'5-اطلاعات کلیه پرسنل'!M762/12,'5-اطلاعات کلیه پرسنل'!N762/2000)</f>
        <v>0</v>
      </c>
      <c r="AJ762" s="80">
        <f t="shared" si="59"/>
        <v>0</v>
      </c>
    </row>
    <row r="763" spans="29:36" x14ac:dyDescent="0.45">
      <c r="AC763" s="34">
        <f>IF('6-اطلاعات کلیه محصولات - خدمات'!C763="دارد",'6-اطلاعات کلیه محصولات - خدمات'!Q763,0)</f>
        <v>0</v>
      </c>
      <c r="AD763" s="34">
        <f>1403-'5-اطلاعات کلیه پرسنل'!E763:E1760</f>
        <v>1403</v>
      </c>
      <c r="AF763" s="55">
        <f>IF('5-اطلاعات کلیه پرسنل'!H763=option!$C$15,IF('5-اطلاعات کلیه پرسنل'!L763="دارد",'5-اطلاعات کلیه پرسنل'!M763/12*'5-اطلاعات کلیه پرسنل'!I763,'5-اطلاعات کلیه پرسنل'!N763/2000*'5-اطلاعات کلیه پرسنل'!I763),0)+IF('5-اطلاعات کلیه پرسنل'!J763=option!$C$15,IF('5-اطلاعات کلیه پرسنل'!L763="دارد",'5-اطلاعات کلیه پرسنل'!M763/12*'5-اطلاعات کلیه پرسنل'!K763,'5-اطلاعات کلیه پرسنل'!N763/2000*'5-اطلاعات کلیه پرسنل'!K763),0)</f>
        <v>0</v>
      </c>
      <c r="AG763" s="55">
        <f>IF('5-اطلاعات کلیه پرسنل'!H763=option!$C$11,IF('5-اطلاعات کلیه پرسنل'!L763="دارد",'5-اطلاعات کلیه پرسنل'!M763*'5-اطلاعات کلیه پرسنل'!I763/12*40,'5-اطلاعات کلیه پرسنل'!I763*'5-اطلاعات کلیه پرسنل'!N763/52),0)+IF('5-اطلاعات کلیه پرسنل'!J763=option!$C$11,IF('5-اطلاعات کلیه پرسنل'!L763="دارد",'5-اطلاعات کلیه پرسنل'!M763*'5-اطلاعات کلیه پرسنل'!K763/12*40,'5-اطلاعات کلیه پرسنل'!K763*'5-اطلاعات کلیه پرسنل'!N763/52),0)</f>
        <v>0</v>
      </c>
      <c r="AH763" s="33">
        <f>IF('5-اطلاعات کلیه پرسنل'!P763="دکتری",1,IF('5-اطلاعات کلیه پرسنل'!P763="فوق لیسانس",0.8,IF('5-اطلاعات کلیه پرسنل'!P763="لیسانس",0.6,IF('5-اطلاعات کلیه پرسنل'!P763="فوق دیپلم",0.3,IF('5-اطلاعات کلیه پرسنل'!P763="",0,0.1)))))</f>
        <v>0</v>
      </c>
      <c r="AI763" s="81">
        <f>IF('5-اطلاعات کلیه پرسنل'!L763="دارد",'5-اطلاعات کلیه پرسنل'!M763/12,'5-اطلاعات کلیه پرسنل'!N763/2000)</f>
        <v>0</v>
      </c>
      <c r="AJ763" s="80">
        <f t="shared" si="59"/>
        <v>0</v>
      </c>
    </row>
    <row r="764" spans="29:36" x14ac:dyDescent="0.45">
      <c r="AC764" s="34">
        <f>IF('6-اطلاعات کلیه محصولات - خدمات'!C764="دارد",'6-اطلاعات کلیه محصولات - خدمات'!Q764,0)</f>
        <v>0</v>
      </c>
      <c r="AD764" s="34">
        <f>1403-'5-اطلاعات کلیه پرسنل'!E764:E1761</f>
        <v>1403</v>
      </c>
      <c r="AF764" s="55">
        <f>IF('5-اطلاعات کلیه پرسنل'!H764=option!$C$15,IF('5-اطلاعات کلیه پرسنل'!L764="دارد",'5-اطلاعات کلیه پرسنل'!M764/12*'5-اطلاعات کلیه پرسنل'!I764,'5-اطلاعات کلیه پرسنل'!N764/2000*'5-اطلاعات کلیه پرسنل'!I764),0)+IF('5-اطلاعات کلیه پرسنل'!J764=option!$C$15,IF('5-اطلاعات کلیه پرسنل'!L764="دارد",'5-اطلاعات کلیه پرسنل'!M764/12*'5-اطلاعات کلیه پرسنل'!K764,'5-اطلاعات کلیه پرسنل'!N764/2000*'5-اطلاعات کلیه پرسنل'!K764),0)</f>
        <v>0</v>
      </c>
      <c r="AG764" s="55">
        <f>IF('5-اطلاعات کلیه پرسنل'!H764=option!$C$11,IF('5-اطلاعات کلیه پرسنل'!L764="دارد",'5-اطلاعات کلیه پرسنل'!M764*'5-اطلاعات کلیه پرسنل'!I764/12*40,'5-اطلاعات کلیه پرسنل'!I764*'5-اطلاعات کلیه پرسنل'!N764/52),0)+IF('5-اطلاعات کلیه پرسنل'!J764=option!$C$11,IF('5-اطلاعات کلیه پرسنل'!L764="دارد",'5-اطلاعات کلیه پرسنل'!M764*'5-اطلاعات کلیه پرسنل'!K764/12*40,'5-اطلاعات کلیه پرسنل'!K764*'5-اطلاعات کلیه پرسنل'!N764/52),0)</f>
        <v>0</v>
      </c>
      <c r="AH764" s="33">
        <f>IF('5-اطلاعات کلیه پرسنل'!P764="دکتری",1,IF('5-اطلاعات کلیه پرسنل'!P764="فوق لیسانس",0.8,IF('5-اطلاعات کلیه پرسنل'!P764="لیسانس",0.6,IF('5-اطلاعات کلیه پرسنل'!P764="فوق دیپلم",0.3,IF('5-اطلاعات کلیه پرسنل'!P764="",0,0.1)))))</f>
        <v>0</v>
      </c>
      <c r="AI764" s="81">
        <f>IF('5-اطلاعات کلیه پرسنل'!L764="دارد",'5-اطلاعات کلیه پرسنل'!M764/12,'5-اطلاعات کلیه پرسنل'!N764/2000)</f>
        <v>0</v>
      </c>
      <c r="AJ764" s="80">
        <f t="shared" si="59"/>
        <v>0</v>
      </c>
    </row>
    <row r="765" spans="29:36" x14ac:dyDescent="0.45">
      <c r="AC765" s="34">
        <f>IF('6-اطلاعات کلیه محصولات - خدمات'!C765="دارد",'6-اطلاعات کلیه محصولات - خدمات'!Q765,0)</f>
        <v>0</v>
      </c>
      <c r="AD765" s="34">
        <f>1403-'5-اطلاعات کلیه پرسنل'!E765:E1762</f>
        <v>1403</v>
      </c>
      <c r="AF765" s="55">
        <f>IF('5-اطلاعات کلیه پرسنل'!H765=option!$C$15,IF('5-اطلاعات کلیه پرسنل'!L765="دارد",'5-اطلاعات کلیه پرسنل'!M765/12*'5-اطلاعات کلیه پرسنل'!I765,'5-اطلاعات کلیه پرسنل'!N765/2000*'5-اطلاعات کلیه پرسنل'!I765),0)+IF('5-اطلاعات کلیه پرسنل'!J765=option!$C$15,IF('5-اطلاعات کلیه پرسنل'!L765="دارد",'5-اطلاعات کلیه پرسنل'!M765/12*'5-اطلاعات کلیه پرسنل'!K765,'5-اطلاعات کلیه پرسنل'!N765/2000*'5-اطلاعات کلیه پرسنل'!K765),0)</f>
        <v>0</v>
      </c>
      <c r="AG765" s="55">
        <f>IF('5-اطلاعات کلیه پرسنل'!H765=option!$C$11,IF('5-اطلاعات کلیه پرسنل'!L765="دارد",'5-اطلاعات کلیه پرسنل'!M765*'5-اطلاعات کلیه پرسنل'!I765/12*40,'5-اطلاعات کلیه پرسنل'!I765*'5-اطلاعات کلیه پرسنل'!N765/52),0)+IF('5-اطلاعات کلیه پرسنل'!J765=option!$C$11,IF('5-اطلاعات کلیه پرسنل'!L765="دارد",'5-اطلاعات کلیه پرسنل'!M765*'5-اطلاعات کلیه پرسنل'!K765/12*40,'5-اطلاعات کلیه پرسنل'!K765*'5-اطلاعات کلیه پرسنل'!N765/52),0)</f>
        <v>0</v>
      </c>
      <c r="AH765" s="33">
        <f>IF('5-اطلاعات کلیه پرسنل'!P765="دکتری",1,IF('5-اطلاعات کلیه پرسنل'!P765="فوق لیسانس",0.8,IF('5-اطلاعات کلیه پرسنل'!P765="لیسانس",0.6,IF('5-اطلاعات کلیه پرسنل'!P765="فوق دیپلم",0.3,IF('5-اطلاعات کلیه پرسنل'!P765="",0,0.1)))))</f>
        <v>0</v>
      </c>
      <c r="AI765" s="81">
        <f>IF('5-اطلاعات کلیه پرسنل'!L765="دارد",'5-اطلاعات کلیه پرسنل'!M765/12,'5-اطلاعات کلیه پرسنل'!N765/2000)</f>
        <v>0</v>
      </c>
      <c r="AJ765" s="80">
        <f t="shared" si="59"/>
        <v>0</v>
      </c>
    </row>
    <row r="766" spans="29:36" x14ac:dyDescent="0.45">
      <c r="AC766" s="34">
        <f>IF('6-اطلاعات کلیه محصولات - خدمات'!C766="دارد",'6-اطلاعات کلیه محصولات - خدمات'!Q766,0)</f>
        <v>0</v>
      </c>
      <c r="AD766" s="34">
        <f>1403-'5-اطلاعات کلیه پرسنل'!E766:E1763</f>
        <v>1403</v>
      </c>
      <c r="AF766" s="55">
        <f>IF('5-اطلاعات کلیه پرسنل'!H766=option!$C$15,IF('5-اطلاعات کلیه پرسنل'!L766="دارد",'5-اطلاعات کلیه پرسنل'!M766/12*'5-اطلاعات کلیه پرسنل'!I766,'5-اطلاعات کلیه پرسنل'!N766/2000*'5-اطلاعات کلیه پرسنل'!I766),0)+IF('5-اطلاعات کلیه پرسنل'!J766=option!$C$15,IF('5-اطلاعات کلیه پرسنل'!L766="دارد",'5-اطلاعات کلیه پرسنل'!M766/12*'5-اطلاعات کلیه پرسنل'!K766,'5-اطلاعات کلیه پرسنل'!N766/2000*'5-اطلاعات کلیه پرسنل'!K766),0)</f>
        <v>0</v>
      </c>
      <c r="AG766" s="55">
        <f>IF('5-اطلاعات کلیه پرسنل'!H766=option!$C$11,IF('5-اطلاعات کلیه پرسنل'!L766="دارد",'5-اطلاعات کلیه پرسنل'!M766*'5-اطلاعات کلیه پرسنل'!I766/12*40,'5-اطلاعات کلیه پرسنل'!I766*'5-اطلاعات کلیه پرسنل'!N766/52),0)+IF('5-اطلاعات کلیه پرسنل'!J766=option!$C$11,IF('5-اطلاعات کلیه پرسنل'!L766="دارد",'5-اطلاعات کلیه پرسنل'!M766*'5-اطلاعات کلیه پرسنل'!K766/12*40,'5-اطلاعات کلیه پرسنل'!K766*'5-اطلاعات کلیه پرسنل'!N766/52),0)</f>
        <v>0</v>
      </c>
      <c r="AH766" s="33">
        <f>IF('5-اطلاعات کلیه پرسنل'!P766="دکتری",1,IF('5-اطلاعات کلیه پرسنل'!P766="فوق لیسانس",0.8,IF('5-اطلاعات کلیه پرسنل'!P766="لیسانس",0.6,IF('5-اطلاعات کلیه پرسنل'!P766="فوق دیپلم",0.3,IF('5-اطلاعات کلیه پرسنل'!P766="",0,0.1)))))</f>
        <v>0</v>
      </c>
      <c r="AI766" s="81">
        <f>IF('5-اطلاعات کلیه پرسنل'!L766="دارد",'5-اطلاعات کلیه پرسنل'!M766/12,'5-اطلاعات کلیه پرسنل'!N766/2000)</f>
        <v>0</v>
      </c>
      <c r="AJ766" s="80">
        <f t="shared" si="59"/>
        <v>0</v>
      </c>
    </row>
    <row r="767" spans="29:36" x14ac:dyDescent="0.45">
      <c r="AC767" s="34">
        <f>IF('6-اطلاعات کلیه محصولات - خدمات'!C767="دارد",'6-اطلاعات کلیه محصولات - خدمات'!Q767,0)</f>
        <v>0</v>
      </c>
      <c r="AD767" s="34">
        <f>1403-'5-اطلاعات کلیه پرسنل'!E767:E1764</f>
        <v>1403</v>
      </c>
      <c r="AF767" s="55">
        <f>IF('5-اطلاعات کلیه پرسنل'!H767=option!$C$15,IF('5-اطلاعات کلیه پرسنل'!L767="دارد",'5-اطلاعات کلیه پرسنل'!M767/12*'5-اطلاعات کلیه پرسنل'!I767,'5-اطلاعات کلیه پرسنل'!N767/2000*'5-اطلاعات کلیه پرسنل'!I767),0)+IF('5-اطلاعات کلیه پرسنل'!J767=option!$C$15,IF('5-اطلاعات کلیه پرسنل'!L767="دارد",'5-اطلاعات کلیه پرسنل'!M767/12*'5-اطلاعات کلیه پرسنل'!K767,'5-اطلاعات کلیه پرسنل'!N767/2000*'5-اطلاعات کلیه پرسنل'!K767),0)</f>
        <v>0</v>
      </c>
      <c r="AG767" s="55">
        <f>IF('5-اطلاعات کلیه پرسنل'!H767=option!$C$11,IF('5-اطلاعات کلیه پرسنل'!L767="دارد",'5-اطلاعات کلیه پرسنل'!M767*'5-اطلاعات کلیه پرسنل'!I767/12*40,'5-اطلاعات کلیه پرسنل'!I767*'5-اطلاعات کلیه پرسنل'!N767/52),0)+IF('5-اطلاعات کلیه پرسنل'!J767=option!$C$11,IF('5-اطلاعات کلیه پرسنل'!L767="دارد",'5-اطلاعات کلیه پرسنل'!M767*'5-اطلاعات کلیه پرسنل'!K767/12*40,'5-اطلاعات کلیه پرسنل'!K767*'5-اطلاعات کلیه پرسنل'!N767/52),0)</f>
        <v>0</v>
      </c>
      <c r="AH767" s="33">
        <f>IF('5-اطلاعات کلیه پرسنل'!P767="دکتری",1,IF('5-اطلاعات کلیه پرسنل'!P767="فوق لیسانس",0.8,IF('5-اطلاعات کلیه پرسنل'!P767="لیسانس",0.6,IF('5-اطلاعات کلیه پرسنل'!P767="فوق دیپلم",0.3,IF('5-اطلاعات کلیه پرسنل'!P767="",0,0.1)))))</f>
        <v>0</v>
      </c>
      <c r="AI767" s="81">
        <f>IF('5-اطلاعات کلیه پرسنل'!L767="دارد",'5-اطلاعات کلیه پرسنل'!M767/12,'5-اطلاعات کلیه پرسنل'!N767/2000)</f>
        <v>0</v>
      </c>
      <c r="AJ767" s="80">
        <f t="shared" si="59"/>
        <v>0</v>
      </c>
    </row>
    <row r="768" spans="29:36" x14ac:dyDescent="0.45">
      <c r="AC768" s="34">
        <f>IF('6-اطلاعات کلیه محصولات - خدمات'!C768="دارد",'6-اطلاعات کلیه محصولات - خدمات'!Q768,0)</f>
        <v>0</v>
      </c>
      <c r="AD768" s="34">
        <f>1403-'5-اطلاعات کلیه پرسنل'!E768:E1765</f>
        <v>1403</v>
      </c>
      <c r="AF768" s="55">
        <f>IF('5-اطلاعات کلیه پرسنل'!H768=option!$C$15,IF('5-اطلاعات کلیه پرسنل'!L768="دارد",'5-اطلاعات کلیه پرسنل'!M768/12*'5-اطلاعات کلیه پرسنل'!I768,'5-اطلاعات کلیه پرسنل'!N768/2000*'5-اطلاعات کلیه پرسنل'!I768),0)+IF('5-اطلاعات کلیه پرسنل'!J768=option!$C$15,IF('5-اطلاعات کلیه پرسنل'!L768="دارد",'5-اطلاعات کلیه پرسنل'!M768/12*'5-اطلاعات کلیه پرسنل'!K768,'5-اطلاعات کلیه پرسنل'!N768/2000*'5-اطلاعات کلیه پرسنل'!K768),0)</f>
        <v>0</v>
      </c>
      <c r="AG768" s="55">
        <f>IF('5-اطلاعات کلیه پرسنل'!H768=option!$C$11,IF('5-اطلاعات کلیه پرسنل'!L768="دارد",'5-اطلاعات کلیه پرسنل'!M768*'5-اطلاعات کلیه پرسنل'!I768/12*40,'5-اطلاعات کلیه پرسنل'!I768*'5-اطلاعات کلیه پرسنل'!N768/52),0)+IF('5-اطلاعات کلیه پرسنل'!J768=option!$C$11,IF('5-اطلاعات کلیه پرسنل'!L768="دارد",'5-اطلاعات کلیه پرسنل'!M768*'5-اطلاعات کلیه پرسنل'!K768/12*40,'5-اطلاعات کلیه پرسنل'!K768*'5-اطلاعات کلیه پرسنل'!N768/52),0)</f>
        <v>0</v>
      </c>
      <c r="AH768" s="33">
        <f>IF('5-اطلاعات کلیه پرسنل'!P768="دکتری",1,IF('5-اطلاعات کلیه پرسنل'!P768="فوق لیسانس",0.8,IF('5-اطلاعات کلیه پرسنل'!P768="لیسانس",0.6,IF('5-اطلاعات کلیه پرسنل'!P768="فوق دیپلم",0.3,IF('5-اطلاعات کلیه پرسنل'!P768="",0,0.1)))))</f>
        <v>0</v>
      </c>
      <c r="AI768" s="81">
        <f>IF('5-اطلاعات کلیه پرسنل'!L768="دارد",'5-اطلاعات کلیه پرسنل'!M768/12,'5-اطلاعات کلیه پرسنل'!N768/2000)</f>
        <v>0</v>
      </c>
      <c r="AJ768" s="80">
        <f t="shared" si="59"/>
        <v>0</v>
      </c>
    </row>
    <row r="769" spans="29:36" x14ac:dyDescent="0.45">
      <c r="AC769" s="34">
        <f>IF('6-اطلاعات کلیه محصولات - خدمات'!C769="دارد",'6-اطلاعات کلیه محصولات - خدمات'!Q769,0)</f>
        <v>0</v>
      </c>
      <c r="AD769" s="34">
        <f>1403-'5-اطلاعات کلیه پرسنل'!E769:E1766</f>
        <v>1403</v>
      </c>
      <c r="AF769" s="55">
        <f>IF('5-اطلاعات کلیه پرسنل'!H769=option!$C$15,IF('5-اطلاعات کلیه پرسنل'!L769="دارد",'5-اطلاعات کلیه پرسنل'!M769/12*'5-اطلاعات کلیه پرسنل'!I769,'5-اطلاعات کلیه پرسنل'!N769/2000*'5-اطلاعات کلیه پرسنل'!I769),0)+IF('5-اطلاعات کلیه پرسنل'!J769=option!$C$15,IF('5-اطلاعات کلیه پرسنل'!L769="دارد",'5-اطلاعات کلیه پرسنل'!M769/12*'5-اطلاعات کلیه پرسنل'!K769,'5-اطلاعات کلیه پرسنل'!N769/2000*'5-اطلاعات کلیه پرسنل'!K769),0)</f>
        <v>0</v>
      </c>
      <c r="AG769" s="55">
        <f>IF('5-اطلاعات کلیه پرسنل'!H769=option!$C$11,IF('5-اطلاعات کلیه پرسنل'!L769="دارد",'5-اطلاعات کلیه پرسنل'!M769*'5-اطلاعات کلیه پرسنل'!I769/12*40,'5-اطلاعات کلیه پرسنل'!I769*'5-اطلاعات کلیه پرسنل'!N769/52),0)+IF('5-اطلاعات کلیه پرسنل'!J769=option!$C$11,IF('5-اطلاعات کلیه پرسنل'!L769="دارد",'5-اطلاعات کلیه پرسنل'!M769*'5-اطلاعات کلیه پرسنل'!K769/12*40,'5-اطلاعات کلیه پرسنل'!K769*'5-اطلاعات کلیه پرسنل'!N769/52),0)</f>
        <v>0</v>
      </c>
      <c r="AH769" s="33">
        <f>IF('5-اطلاعات کلیه پرسنل'!P769="دکتری",1,IF('5-اطلاعات کلیه پرسنل'!P769="فوق لیسانس",0.8,IF('5-اطلاعات کلیه پرسنل'!P769="لیسانس",0.6,IF('5-اطلاعات کلیه پرسنل'!P769="فوق دیپلم",0.3,IF('5-اطلاعات کلیه پرسنل'!P769="",0,0.1)))))</f>
        <v>0</v>
      </c>
      <c r="AI769" s="81">
        <f>IF('5-اطلاعات کلیه پرسنل'!L769="دارد",'5-اطلاعات کلیه پرسنل'!M769/12,'5-اطلاعات کلیه پرسنل'!N769/2000)</f>
        <v>0</v>
      </c>
      <c r="AJ769" s="80">
        <f t="shared" si="59"/>
        <v>0</v>
      </c>
    </row>
    <row r="770" spans="29:36" x14ac:dyDescent="0.45">
      <c r="AC770" s="34">
        <f>IF('6-اطلاعات کلیه محصولات - خدمات'!C770="دارد",'6-اطلاعات کلیه محصولات - خدمات'!Q770,0)</f>
        <v>0</v>
      </c>
      <c r="AD770" s="34">
        <f>1403-'5-اطلاعات کلیه پرسنل'!E770:E1767</f>
        <v>1403</v>
      </c>
      <c r="AF770" s="55">
        <f>IF('5-اطلاعات کلیه پرسنل'!H770=option!$C$15,IF('5-اطلاعات کلیه پرسنل'!L770="دارد",'5-اطلاعات کلیه پرسنل'!M770/12*'5-اطلاعات کلیه پرسنل'!I770,'5-اطلاعات کلیه پرسنل'!N770/2000*'5-اطلاعات کلیه پرسنل'!I770),0)+IF('5-اطلاعات کلیه پرسنل'!J770=option!$C$15,IF('5-اطلاعات کلیه پرسنل'!L770="دارد",'5-اطلاعات کلیه پرسنل'!M770/12*'5-اطلاعات کلیه پرسنل'!K770,'5-اطلاعات کلیه پرسنل'!N770/2000*'5-اطلاعات کلیه پرسنل'!K770),0)</f>
        <v>0</v>
      </c>
      <c r="AG770" s="55">
        <f>IF('5-اطلاعات کلیه پرسنل'!H770=option!$C$11,IF('5-اطلاعات کلیه پرسنل'!L770="دارد",'5-اطلاعات کلیه پرسنل'!M770*'5-اطلاعات کلیه پرسنل'!I770/12*40,'5-اطلاعات کلیه پرسنل'!I770*'5-اطلاعات کلیه پرسنل'!N770/52),0)+IF('5-اطلاعات کلیه پرسنل'!J770=option!$C$11,IF('5-اطلاعات کلیه پرسنل'!L770="دارد",'5-اطلاعات کلیه پرسنل'!M770*'5-اطلاعات کلیه پرسنل'!K770/12*40,'5-اطلاعات کلیه پرسنل'!K770*'5-اطلاعات کلیه پرسنل'!N770/52),0)</f>
        <v>0</v>
      </c>
      <c r="AH770" s="33">
        <f>IF('5-اطلاعات کلیه پرسنل'!P770="دکتری",1,IF('5-اطلاعات کلیه پرسنل'!P770="فوق لیسانس",0.8,IF('5-اطلاعات کلیه پرسنل'!P770="لیسانس",0.6,IF('5-اطلاعات کلیه پرسنل'!P770="فوق دیپلم",0.3,IF('5-اطلاعات کلیه پرسنل'!P770="",0,0.1)))))</f>
        <v>0</v>
      </c>
      <c r="AI770" s="81">
        <f>IF('5-اطلاعات کلیه پرسنل'!L770="دارد",'5-اطلاعات کلیه پرسنل'!M770/12,'5-اطلاعات کلیه پرسنل'!N770/2000)</f>
        <v>0</v>
      </c>
      <c r="AJ770" s="80">
        <f t="shared" si="59"/>
        <v>0</v>
      </c>
    </row>
    <row r="771" spans="29:36" x14ac:dyDescent="0.45">
      <c r="AC771" s="34">
        <f>IF('6-اطلاعات کلیه محصولات - خدمات'!C771="دارد",'6-اطلاعات کلیه محصولات - خدمات'!Q771,0)</f>
        <v>0</v>
      </c>
      <c r="AD771" s="34">
        <f>1403-'5-اطلاعات کلیه پرسنل'!E771:E1768</f>
        <v>1403</v>
      </c>
      <c r="AF771" s="55">
        <f>IF('5-اطلاعات کلیه پرسنل'!H771=option!$C$15,IF('5-اطلاعات کلیه پرسنل'!L771="دارد",'5-اطلاعات کلیه پرسنل'!M771/12*'5-اطلاعات کلیه پرسنل'!I771,'5-اطلاعات کلیه پرسنل'!N771/2000*'5-اطلاعات کلیه پرسنل'!I771),0)+IF('5-اطلاعات کلیه پرسنل'!J771=option!$C$15,IF('5-اطلاعات کلیه پرسنل'!L771="دارد",'5-اطلاعات کلیه پرسنل'!M771/12*'5-اطلاعات کلیه پرسنل'!K771,'5-اطلاعات کلیه پرسنل'!N771/2000*'5-اطلاعات کلیه پرسنل'!K771),0)</f>
        <v>0</v>
      </c>
      <c r="AG771" s="55">
        <f>IF('5-اطلاعات کلیه پرسنل'!H771=option!$C$11,IF('5-اطلاعات کلیه پرسنل'!L771="دارد",'5-اطلاعات کلیه پرسنل'!M771*'5-اطلاعات کلیه پرسنل'!I771/12*40,'5-اطلاعات کلیه پرسنل'!I771*'5-اطلاعات کلیه پرسنل'!N771/52),0)+IF('5-اطلاعات کلیه پرسنل'!J771=option!$C$11,IF('5-اطلاعات کلیه پرسنل'!L771="دارد",'5-اطلاعات کلیه پرسنل'!M771*'5-اطلاعات کلیه پرسنل'!K771/12*40,'5-اطلاعات کلیه پرسنل'!K771*'5-اطلاعات کلیه پرسنل'!N771/52),0)</f>
        <v>0</v>
      </c>
      <c r="AH771" s="33">
        <f>IF('5-اطلاعات کلیه پرسنل'!P771="دکتری",1,IF('5-اطلاعات کلیه پرسنل'!P771="فوق لیسانس",0.8,IF('5-اطلاعات کلیه پرسنل'!P771="لیسانس",0.6,IF('5-اطلاعات کلیه پرسنل'!P771="فوق دیپلم",0.3,IF('5-اطلاعات کلیه پرسنل'!P771="",0,0.1)))))</f>
        <v>0</v>
      </c>
      <c r="AI771" s="81">
        <f>IF('5-اطلاعات کلیه پرسنل'!L771="دارد",'5-اطلاعات کلیه پرسنل'!M771/12,'5-اطلاعات کلیه پرسنل'!N771/2000)</f>
        <v>0</v>
      </c>
      <c r="AJ771" s="80">
        <f t="shared" si="59"/>
        <v>0</v>
      </c>
    </row>
    <row r="772" spans="29:36" x14ac:dyDescent="0.45">
      <c r="AC772" s="34">
        <f>IF('6-اطلاعات کلیه محصولات - خدمات'!C772="دارد",'6-اطلاعات کلیه محصولات - خدمات'!Q772,0)</f>
        <v>0</v>
      </c>
      <c r="AD772" s="34">
        <f>1403-'5-اطلاعات کلیه پرسنل'!E772:E1769</f>
        <v>1403</v>
      </c>
      <c r="AF772" s="55">
        <f>IF('5-اطلاعات کلیه پرسنل'!H772=option!$C$15,IF('5-اطلاعات کلیه پرسنل'!L772="دارد",'5-اطلاعات کلیه پرسنل'!M772/12*'5-اطلاعات کلیه پرسنل'!I772,'5-اطلاعات کلیه پرسنل'!N772/2000*'5-اطلاعات کلیه پرسنل'!I772),0)+IF('5-اطلاعات کلیه پرسنل'!J772=option!$C$15,IF('5-اطلاعات کلیه پرسنل'!L772="دارد",'5-اطلاعات کلیه پرسنل'!M772/12*'5-اطلاعات کلیه پرسنل'!K772,'5-اطلاعات کلیه پرسنل'!N772/2000*'5-اطلاعات کلیه پرسنل'!K772),0)</f>
        <v>0</v>
      </c>
      <c r="AG772" s="55">
        <f>IF('5-اطلاعات کلیه پرسنل'!H772=option!$C$11,IF('5-اطلاعات کلیه پرسنل'!L772="دارد",'5-اطلاعات کلیه پرسنل'!M772*'5-اطلاعات کلیه پرسنل'!I772/12*40,'5-اطلاعات کلیه پرسنل'!I772*'5-اطلاعات کلیه پرسنل'!N772/52),0)+IF('5-اطلاعات کلیه پرسنل'!J772=option!$C$11,IF('5-اطلاعات کلیه پرسنل'!L772="دارد",'5-اطلاعات کلیه پرسنل'!M772*'5-اطلاعات کلیه پرسنل'!K772/12*40,'5-اطلاعات کلیه پرسنل'!K772*'5-اطلاعات کلیه پرسنل'!N772/52),0)</f>
        <v>0</v>
      </c>
      <c r="AH772" s="33">
        <f>IF('5-اطلاعات کلیه پرسنل'!P772="دکتری",1,IF('5-اطلاعات کلیه پرسنل'!P772="فوق لیسانس",0.8,IF('5-اطلاعات کلیه پرسنل'!P772="لیسانس",0.6,IF('5-اطلاعات کلیه پرسنل'!P772="فوق دیپلم",0.3,IF('5-اطلاعات کلیه پرسنل'!P772="",0,0.1)))))</f>
        <v>0</v>
      </c>
      <c r="AI772" s="81">
        <f>IF('5-اطلاعات کلیه پرسنل'!L772="دارد",'5-اطلاعات کلیه پرسنل'!M772/12,'5-اطلاعات کلیه پرسنل'!N772/2000)</f>
        <v>0</v>
      </c>
      <c r="AJ772" s="80">
        <f t="shared" si="59"/>
        <v>0</v>
      </c>
    </row>
    <row r="773" spans="29:36" x14ac:dyDescent="0.45">
      <c r="AC773" s="34">
        <f>IF('6-اطلاعات کلیه محصولات - خدمات'!C773="دارد",'6-اطلاعات کلیه محصولات - خدمات'!Q773,0)</f>
        <v>0</v>
      </c>
      <c r="AD773" s="34">
        <f>1403-'5-اطلاعات کلیه پرسنل'!E773:E1770</f>
        <v>1403</v>
      </c>
      <c r="AF773" s="55">
        <f>IF('5-اطلاعات کلیه پرسنل'!H773=option!$C$15,IF('5-اطلاعات کلیه پرسنل'!L773="دارد",'5-اطلاعات کلیه پرسنل'!M773/12*'5-اطلاعات کلیه پرسنل'!I773,'5-اطلاعات کلیه پرسنل'!N773/2000*'5-اطلاعات کلیه پرسنل'!I773),0)+IF('5-اطلاعات کلیه پرسنل'!J773=option!$C$15,IF('5-اطلاعات کلیه پرسنل'!L773="دارد",'5-اطلاعات کلیه پرسنل'!M773/12*'5-اطلاعات کلیه پرسنل'!K773,'5-اطلاعات کلیه پرسنل'!N773/2000*'5-اطلاعات کلیه پرسنل'!K773),0)</f>
        <v>0</v>
      </c>
      <c r="AG773" s="55">
        <f>IF('5-اطلاعات کلیه پرسنل'!H773=option!$C$11,IF('5-اطلاعات کلیه پرسنل'!L773="دارد",'5-اطلاعات کلیه پرسنل'!M773*'5-اطلاعات کلیه پرسنل'!I773/12*40,'5-اطلاعات کلیه پرسنل'!I773*'5-اطلاعات کلیه پرسنل'!N773/52),0)+IF('5-اطلاعات کلیه پرسنل'!J773=option!$C$11,IF('5-اطلاعات کلیه پرسنل'!L773="دارد",'5-اطلاعات کلیه پرسنل'!M773*'5-اطلاعات کلیه پرسنل'!K773/12*40,'5-اطلاعات کلیه پرسنل'!K773*'5-اطلاعات کلیه پرسنل'!N773/52),0)</f>
        <v>0</v>
      </c>
      <c r="AH773" s="33">
        <f>IF('5-اطلاعات کلیه پرسنل'!P773="دکتری",1,IF('5-اطلاعات کلیه پرسنل'!P773="فوق لیسانس",0.8,IF('5-اطلاعات کلیه پرسنل'!P773="لیسانس",0.6,IF('5-اطلاعات کلیه پرسنل'!P773="فوق دیپلم",0.3,IF('5-اطلاعات کلیه پرسنل'!P773="",0,0.1)))))</f>
        <v>0</v>
      </c>
      <c r="AI773" s="81">
        <f>IF('5-اطلاعات کلیه پرسنل'!L773="دارد",'5-اطلاعات کلیه پرسنل'!M773/12,'5-اطلاعات کلیه پرسنل'!N773/2000)</f>
        <v>0</v>
      </c>
      <c r="AJ773" s="80">
        <f t="shared" si="59"/>
        <v>0</v>
      </c>
    </row>
    <row r="774" spans="29:36" x14ac:dyDescent="0.45">
      <c r="AC774" s="34">
        <f>IF('6-اطلاعات کلیه محصولات - خدمات'!C774="دارد",'6-اطلاعات کلیه محصولات - خدمات'!Q774,0)</f>
        <v>0</v>
      </c>
      <c r="AD774" s="34">
        <f>1403-'5-اطلاعات کلیه پرسنل'!E774:E1771</f>
        <v>1403</v>
      </c>
      <c r="AF774" s="55">
        <f>IF('5-اطلاعات کلیه پرسنل'!H774=option!$C$15,IF('5-اطلاعات کلیه پرسنل'!L774="دارد",'5-اطلاعات کلیه پرسنل'!M774/12*'5-اطلاعات کلیه پرسنل'!I774,'5-اطلاعات کلیه پرسنل'!N774/2000*'5-اطلاعات کلیه پرسنل'!I774),0)+IF('5-اطلاعات کلیه پرسنل'!J774=option!$C$15,IF('5-اطلاعات کلیه پرسنل'!L774="دارد",'5-اطلاعات کلیه پرسنل'!M774/12*'5-اطلاعات کلیه پرسنل'!K774,'5-اطلاعات کلیه پرسنل'!N774/2000*'5-اطلاعات کلیه پرسنل'!K774),0)</f>
        <v>0</v>
      </c>
      <c r="AG774" s="55">
        <f>IF('5-اطلاعات کلیه پرسنل'!H774=option!$C$11,IF('5-اطلاعات کلیه پرسنل'!L774="دارد",'5-اطلاعات کلیه پرسنل'!M774*'5-اطلاعات کلیه پرسنل'!I774/12*40,'5-اطلاعات کلیه پرسنل'!I774*'5-اطلاعات کلیه پرسنل'!N774/52),0)+IF('5-اطلاعات کلیه پرسنل'!J774=option!$C$11,IF('5-اطلاعات کلیه پرسنل'!L774="دارد",'5-اطلاعات کلیه پرسنل'!M774*'5-اطلاعات کلیه پرسنل'!K774/12*40,'5-اطلاعات کلیه پرسنل'!K774*'5-اطلاعات کلیه پرسنل'!N774/52),0)</f>
        <v>0</v>
      </c>
      <c r="AH774" s="33">
        <f>IF('5-اطلاعات کلیه پرسنل'!P774="دکتری",1,IF('5-اطلاعات کلیه پرسنل'!P774="فوق لیسانس",0.8,IF('5-اطلاعات کلیه پرسنل'!P774="لیسانس",0.6,IF('5-اطلاعات کلیه پرسنل'!P774="فوق دیپلم",0.3,IF('5-اطلاعات کلیه پرسنل'!P774="",0,0.1)))))</f>
        <v>0</v>
      </c>
      <c r="AI774" s="81">
        <f>IF('5-اطلاعات کلیه پرسنل'!L774="دارد",'5-اطلاعات کلیه پرسنل'!M774/12,'5-اطلاعات کلیه پرسنل'!N774/2000)</f>
        <v>0</v>
      </c>
      <c r="AJ774" s="80">
        <f t="shared" si="59"/>
        <v>0</v>
      </c>
    </row>
    <row r="775" spans="29:36" x14ac:dyDescent="0.45">
      <c r="AC775" s="34">
        <f>IF('6-اطلاعات کلیه محصولات - خدمات'!C775="دارد",'6-اطلاعات کلیه محصولات - خدمات'!Q775,0)</f>
        <v>0</v>
      </c>
      <c r="AD775" s="34">
        <f>1403-'5-اطلاعات کلیه پرسنل'!E775:E1772</f>
        <v>1403</v>
      </c>
      <c r="AF775" s="55">
        <f>IF('5-اطلاعات کلیه پرسنل'!H775=option!$C$15,IF('5-اطلاعات کلیه پرسنل'!L775="دارد",'5-اطلاعات کلیه پرسنل'!M775/12*'5-اطلاعات کلیه پرسنل'!I775,'5-اطلاعات کلیه پرسنل'!N775/2000*'5-اطلاعات کلیه پرسنل'!I775),0)+IF('5-اطلاعات کلیه پرسنل'!J775=option!$C$15,IF('5-اطلاعات کلیه پرسنل'!L775="دارد",'5-اطلاعات کلیه پرسنل'!M775/12*'5-اطلاعات کلیه پرسنل'!K775,'5-اطلاعات کلیه پرسنل'!N775/2000*'5-اطلاعات کلیه پرسنل'!K775),0)</f>
        <v>0</v>
      </c>
      <c r="AG775" s="55">
        <f>IF('5-اطلاعات کلیه پرسنل'!H775=option!$C$11,IF('5-اطلاعات کلیه پرسنل'!L775="دارد",'5-اطلاعات کلیه پرسنل'!M775*'5-اطلاعات کلیه پرسنل'!I775/12*40,'5-اطلاعات کلیه پرسنل'!I775*'5-اطلاعات کلیه پرسنل'!N775/52),0)+IF('5-اطلاعات کلیه پرسنل'!J775=option!$C$11,IF('5-اطلاعات کلیه پرسنل'!L775="دارد",'5-اطلاعات کلیه پرسنل'!M775*'5-اطلاعات کلیه پرسنل'!K775/12*40,'5-اطلاعات کلیه پرسنل'!K775*'5-اطلاعات کلیه پرسنل'!N775/52),0)</f>
        <v>0</v>
      </c>
      <c r="AH775" s="33">
        <f>IF('5-اطلاعات کلیه پرسنل'!P775="دکتری",1,IF('5-اطلاعات کلیه پرسنل'!P775="فوق لیسانس",0.8,IF('5-اطلاعات کلیه پرسنل'!P775="لیسانس",0.6,IF('5-اطلاعات کلیه پرسنل'!P775="فوق دیپلم",0.3,IF('5-اطلاعات کلیه پرسنل'!P775="",0,0.1)))))</f>
        <v>0</v>
      </c>
      <c r="AI775" s="81">
        <f>IF('5-اطلاعات کلیه پرسنل'!L775="دارد",'5-اطلاعات کلیه پرسنل'!M775/12,'5-اطلاعات کلیه پرسنل'!N775/2000)</f>
        <v>0</v>
      </c>
      <c r="AJ775" s="80">
        <f t="shared" si="59"/>
        <v>0</v>
      </c>
    </row>
    <row r="776" spans="29:36" x14ac:dyDescent="0.45">
      <c r="AC776" s="34">
        <f>IF('6-اطلاعات کلیه محصولات - خدمات'!C776="دارد",'6-اطلاعات کلیه محصولات - خدمات'!Q776,0)</f>
        <v>0</v>
      </c>
      <c r="AD776" s="34">
        <f>1403-'5-اطلاعات کلیه پرسنل'!E776:E1773</f>
        <v>1403</v>
      </c>
      <c r="AF776" s="55">
        <f>IF('5-اطلاعات کلیه پرسنل'!H776=option!$C$15,IF('5-اطلاعات کلیه پرسنل'!L776="دارد",'5-اطلاعات کلیه پرسنل'!M776/12*'5-اطلاعات کلیه پرسنل'!I776,'5-اطلاعات کلیه پرسنل'!N776/2000*'5-اطلاعات کلیه پرسنل'!I776),0)+IF('5-اطلاعات کلیه پرسنل'!J776=option!$C$15,IF('5-اطلاعات کلیه پرسنل'!L776="دارد",'5-اطلاعات کلیه پرسنل'!M776/12*'5-اطلاعات کلیه پرسنل'!K776,'5-اطلاعات کلیه پرسنل'!N776/2000*'5-اطلاعات کلیه پرسنل'!K776),0)</f>
        <v>0</v>
      </c>
      <c r="AG776" s="55">
        <f>IF('5-اطلاعات کلیه پرسنل'!H776=option!$C$11,IF('5-اطلاعات کلیه پرسنل'!L776="دارد",'5-اطلاعات کلیه پرسنل'!M776*'5-اطلاعات کلیه پرسنل'!I776/12*40,'5-اطلاعات کلیه پرسنل'!I776*'5-اطلاعات کلیه پرسنل'!N776/52),0)+IF('5-اطلاعات کلیه پرسنل'!J776=option!$C$11,IF('5-اطلاعات کلیه پرسنل'!L776="دارد",'5-اطلاعات کلیه پرسنل'!M776*'5-اطلاعات کلیه پرسنل'!K776/12*40,'5-اطلاعات کلیه پرسنل'!K776*'5-اطلاعات کلیه پرسنل'!N776/52),0)</f>
        <v>0</v>
      </c>
      <c r="AH776" s="33">
        <f>IF('5-اطلاعات کلیه پرسنل'!P776="دکتری",1,IF('5-اطلاعات کلیه پرسنل'!P776="فوق لیسانس",0.8,IF('5-اطلاعات کلیه پرسنل'!P776="لیسانس",0.6,IF('5-اطلاعات کلیه پرسنل'!P776="فوق دیپلم",0.3,IF('5-اطلاعات کلیه پرسنل'!P776="",0,0.1)))))</f>
        <v>0</v>
      </c>
      <c r="AI776" s="81">
        <f>IF('5-اطلاعات کلیه پرسنل'!L776="دارد",'5-اطلاعات کلیه پرسنل'!M776/12,'5-اطلاعات کلیه پرسنل'!N776/2000)</f>
        <v>0</v>
      </c>
      <c r="AJ776" s="80">
        <f t="shared" si="59"/>
        <v>0</v>
      </c>
    </row>
    <row r="777" spans="29:36" x14ac:dyDescent="0.45">
      <c r="AC777" s="34">
        <f>IF('6-اطلاعات کلیه محصولات - خدمات'!C777="دارد",'6-اطلاعات کلیه محصولات - خدمات'!Q777,0)</f>
        <v>0</v>
      </c>
      <c r="AD777" s="34">
        <f>1403-'5-اطلاعات کلیه پرسنل'!E777:E1774</f>
        <v>1403</v>
      </c>
      <c r="AF777" s="55">
        <f>IF('5-اطلاعات کلیه پرسنل'!H777=option!$C$15,IF('5-اطلاعات کلیه پرسنل'!L777="دارد",'5-اطلاعات کلیه پرسنل'!M777/12*'5-اطلاعات کلیه پرسنل'!I777,'5-اطلاعات کلیه پرسنل'!N777/2000*'5-اطلاعات کلیه پرسنل'!I777),0)+IF('5-اطلاعات کلیه پرسنل'!J777=option!$C$15,IF('5-اطلاعات کلیه پرسنل'!L777="دارد",'5-اطلاعات کلیه پرسنل'!M777/12*'5-اطلاعات کلیه پرسنل'!K777,'5-اطلاعات کلیه پرسنل'!N777/2000*'5-اطلاعات کلیه پرسنل'!K777),0)</f>
        <v>0</v>
      </c>
      <c r="AG777" s="55">
        <f>IF('5-اطلاعات کلیه پرسنل'!H777=option!$C$11,IF('5-اطلاعات کلیه پرسنل'!L777="دارد",'5-اطلاعات کلیه پرسنل'!M777*'5-اطلاعات کلیه پرسنل'!I777/12*40,'5-اطلاعات کلیه پرسنل'!I777*'5-اطلاعات کلیه پرسنل'!N777/52),0)+IF('5-اطلاعات کلیه پرسنل'!J777=option!$C$11,IF('5-اطلاعات کلیه پرسنل'!L777="دارد",'5-اطلاعات کلیه پرسنل'!M777*'5-اطلاعات کلیه پرسنل'!K777/12*40,'5-اطلاعات کلیه پرسنل'!K777*'5-اطلاعات کلیه پرسنل'!N777/52),0)</f>
        <v>0</v>
      </c>
      <c r="AH777" s="33">
        <f>IF('5-اطلاعات کلیه پرسنل'!P777="دکتری",1,IF('5-اطلاعات کلیه پرسنل'!P777="فوق لیسانس",0.8,IF('5-اطلاعات کلیه پرسنل'!P777="لیسانس",0.6,IF('5-اطلاعات کلیه پرسنل'!P777="فوق دیپلم",0.3,IF('5-اطلاعات کلیه پرسنل'!P777="",0,0.1)))))</f>
        <v>0</v>
      </c>
      <c r="AI777" s="81">
        <f>IF('5-اطلاعات کلیه پرسنل'!L777="دارد",'5-اطلاعات کلیه پرسنل'!M777/12,'5-اطلاعات کلیه پرسنل'!N777/2000)</f>
        <v>0</v>
      </c>
      <c r="AJ777" s="80">
        <f t="shared" si="59"/>
        <v>0</v>
      </c>
    </row>
    <row r="778" spans="29:36" x14ac:dyDescent="0.45">
      <c r="AC778" s="34">
        <f>IF('6-اطلاعات کلیه محصولات - خدمات'!C778="دارد",'6-اطلاعات کلیه محصولات - خدمات'!Q778,0)</f>
        <v>0</v>
      </c>
      <c r="AD778" s="34">
        <f>1403-'5-اطلاعات کلیه پرسنل'!E778:E1775</f>
        <v>1403</v>
      </c>
      <c r="AF778" s="55">
        <f>IF('5-اطلاعات کلیه پرسنل'!H778=option!$C$15,IF('5-اطلاعات کلیه پرسنل'!L778="دارد",'5-اطلاعات کلیه پرسنل'!M778/12*'5-اطلاعات کلیه پرسنل'!I778,'5-اطلاعات کلیه پرسنل'!N778/2000*'5-اطلاعات کلیه پرسنل'!I778),0)+IF('5-اطلاعات کلیه پرسنل'!J778=option!$C$15,IF('5-اطلاعات کلیه پرسنل'!L778="دارد",'5-اطلاعات کلیه پرسنل'!M778/12*'5-اطلاعات کلیه پرسنل'!K778,'5-اطلاعات کلیه پرسنل'!N778/2000*'5-اطلاعات کلیه پرسنل'!K778),0)</f>
        <v>0</v>
      </c>
      <c r="AG778" s="55">
        <f>IF('5-اطلاعات کلیه پرسنل'!H778=option!$C$11,IF('5-اطلاعات کلیه پرسنل'!L778="دارد",'5-اطلاعات کلیه پرسنل'!M778*'5-اطلاعات کلیه پرسنل'!I778/12*40,'5-اطلاعات کلیه پرسنل'!I778*'5-اطلاعات کلیه پرسنل'!N778/52),0)+IF('5-اطلاعات کلیه پرسنل'!J778=option!$C$11,IF('5-اطلاعات کلیه پرسنل'!L778="دارد",'5-اطلاعات کلیه پرسنل'!M778*'5-اطلاعات کلیه پرسنل'!K778/12*40,'5-اطلاعات کلیه پرسنل'!K778*'5-اطلاعات کلیه پرسنل'!N778/52),0)</f>
        <v>0</v>
      </c>
      <c r="AH778" s="33">
        <f>IF('5-اطلاعات کلیه پرسنل'!P778="دکتری",1,IF('5-اطلاعات کلیه پرسنل'!P778="فوق لیسانس",0.8,IF('5-اطلاعات کلیه پرسنل'!P778="لیسانس",0.6,IF('5-اطلاعات کلیه پرسنل'!P778="فوق دیپلم",0.3,IF('5-اطلاعات کلیه پرسنل'!P778="",0,0.1)))))</f>
        <v>0</v>
      </c>
      <c r="AI778" s="81">
        <f>IF('5-اطلاعات کلیه پرسنل'!L778="دارد",'5-اطلاعات کلیه پرسنل'!M778/12,'5-اطلاعات کلیه پرسنل'!N778/2000)</f>
        <v>0</v>
      </c>
      <c r="AJ778" s="80">
        <f t="shared" si="59"/>
        <v>0</v>
      </c>
    </row>
    <row r="779" spans="29:36" x14ac:dyDescent="0.45">
      <c r="AC779" s="34">
        <f>IF('6-اطلاعات کلیه محصولات - خدمات'!C779="دارد",'6-اطلاعات کلیه محصولات - خدمات'!Q779,0)</f>
        <v>0</v>
      </c>
      <c r="AD779" s="34">
        <f>1403-'5-اطلاعات کلیه پرسنل'!E779:E1776</f>
        <v>1403</v>
      </c>
      <c r="AF779" s="55">
        <f>IF('5-اطلاعات کلیه پرسنل'!H779=option!$C$15,IF('5-اطلاعات کلیه پرسنل'!L779="دارد",'5-اطلاعات کلیه پرسنل'!M779/12*'5-اطلاعات کلیه پرسنل'!I779,'5-اطلاعات کلیه پرسنل'!N779/2000*'5-اطلاعات کلیه پرسنل'!I779),0)+IF('5-اطلاعات کلیه پرسنل'!J779=option!$C$15,IF('5-اطلاعات کلیه پرسنل'!L779="دارد",'5-اطلاعات کلیه پرسنل'!M779/12*'5-اطلاعات کلیه پرسنل'!K779,'5-اطلاعات کلیه پرسنل'!N779/2000*'5-اطلاعات کلیه پرسنل'!K779),0)</f>
        <v>0</v>
      </c>
      <c r="AG779" s="55">
        <f>IF('5-اطلاعات کلیه پرسنل'!H779=option!$C$11,IF('5-اطلاعات کلیه پرسنل'!L779="دارد",'5-اطلاعات کلیه پرسنل'!M779*'5-اطلاعات کلیه پرسنل'!I779/12*40,'5-اطلاعات کلیه پرسنل'!I779*'5-اطلاعات کلیه پرسنل'!N779/52),0)+IF('5-اطلاعات کلیه پرسنل'!J779=option!$C$11,IF('5-اطلاعات کلیه پرسنل'!L779="دارد",'5-اطلاعات کلیه پرسنل'!M779*'5-اطلاعات کلیه پرسنل'!K779/12*40,'5-اطلاعات کلیه پرسنل'!K779*'5-اطلاعات کلیه پرسنل'!N779/52),0)</f>
        <v>0</v>
      </c>
      <c r="AH779" s="33">
        <f>IF('5-اطلاعات کلیه پرسنل'!P779="دکتری",1,IF('5-اطلاعات کلیه پرسنل'!P779="فوق لیسانس",0.8,IF('5-اطلاعات کلیه پرسنل'!P779="لیسانس",0.6,IF('5-اطلاعات کلیه پرسنل'!P779="فوق دیپلم",0.3,IF('5-اطلاعات کلیه پرسنل'!P779="",0,0.1)))))</f>
        <v>0</v>
      </c>
      <c r="AI779" s="81">
        <f>IF('5-اطلاعات کلیه پرسنل'!L779="دارد",'5-اطلاعات کلیه پرسنل'!M779/12,'5-اطلاعات کلیه پرسنل'!N779/2000)</f>
        <v>0</v>
      </c>
      <c r="AJ779" s="80">
        <f t="shared" ref="AJ779:AJ842" si="60">AI779*AH779</f>
        <v>0</v>
      </c>
    </row>
    <row r="780" spans="29:36" x14ac:dyDescent="0.45">
      <c r="AC780" s="34">
        <f>IF('6-اطلاعات کلیه محصولات - خدمات'!C780="دارد",'6-اطلاعات کلیه محصولات - خدمات'!Q780,0)</f>
        <v>0</v>
      </c>
      <c r="AD780" s="34">
        <f>1403-'5-اطلاعات کلیه پرسنل'!E780:E1777</f>
        <v>1403</v>
      </c>
      <c r="AF780" s="55">
        <f>IF('5-اطلاعات کلیه پرسنل'!H780=option!$C$15,IF('5-اطلاعات کلیه پرسنل'!L780="دارد",'5-اطلاعات کلیه پرسنل'!M780/12*'5-اطلاعات کلیه پرسنل'!I780,'5-اطلاعات کلیه پرسنل'!N780/2000*'5-اطلاعات کلیه پرسنل'!I780),0)+IF('5-اطلاعات کلیه پرسنل'!J780=option!$C$15,IF('5-اطلاعات کلیه پرسنل'!L780="دارد",'5-اطلاعات کلیه پرسنل'!M780/12*'5-اطلاعات کلیه پرسنل'!K780,'5-اطلاعات کلیه پرسنل'!N780/2000*'5-اطلاعات کلیه پرسنل'!K780),0)</f>
        <v>0</v>
      </c>
      <c r="AG780" s="55">
        <f>IF('5-اطلاعات کلیه پرسنل'!H780=option!$C$11,IF('5-اطلاعات کلیه پرسنل'!L780="دارد",'5-اطلاعات کلیه پرسنل'!M780*'5-اطلاعات کلیه پرسنل'!I780/12*40,'5-اطلاعات کلیه پرسنل'!I780*'5-اطلاعات کلیه پرسنل'!N780/52),0)+IF('5-اطلاعات کلیه پرسنل'!J780=option!$C$11,IF('5-اطلاعات کلیه پرسنل'!L780="دارد",'5-اطلاعات کلیه پرسنل'!M780*'5-اطلاعات کلیه پرسنل'!K780/12*40,'5-اطلاعات کلیه پرسنل'!K780*'5-اطلاعات کلیه پرسنل'!N780/52),0)</f>
        <v>0</v>
      </c>
      <c r="AH780" s="33">
        <f>IF('5-اطلاعات کلیه پرسنل'!P780="دکتری",1,IF('5-اطلاعات کلیه پرسنل'!P780="فوق لیسانس",0.8,IF('5-اطلاعات کلیه پرسنل'!P780="لیسانس",0.6,IF('5-اطلاعات کلیه پرسنل'!P780="فوق دیپلم",0.3,IF('5-اطلاعات کلیه پرسنل'!P780="",0,0.1)))))</f>
        <v>0</v>
      </c>
      <c r="AI780" s="81">
        <f>IF('5-اطلاعات کلیه پرسنل'!L780="دارد",'5-اطلاعات کلیه پرسنل'!M780/12,'5-اطلاعات کلیه پرسنل'!N780/2000)</f>
        <v>0</v>
      </c>
      <c r="AJ780" s="80">
        <f t="shared" si="60"/>
        <v>0</v>
      </c>
    </row>
    <row r="781" spans="29:36" x14ac:dyDescent="0.45">
      <c r="AC781" s="34">
        <f>IF('6-اطلاعات کلیه محصولات - خدمات'!C781="دارد",'6-اطلاعات کلیه محصولات - خدمات'!Q781,0)</f>
        <v>0</v>
      </c>
      <c r="AD781" s="34">
        <f>1403-'5-اطلاعات کلیه پرسنل'!E781:E1778</f>
        <v>1403</v>
      </c>
      <c r="AF781" s="55">
        <f>IF('5-اطلاعات کلیه پرسنل'!H781=option!$C$15,IF('5-اطلاعات کلیه پرسنل'!L781="دارد",'5-اطلاعات کلیه پرسنل'!M781/12*'5-اطلاعات کلیه پرسنل'!I781,'5-اطلاعات کلیه پرسنل'!N781/2000*'5-اطلاعات کلیه پرسنل'!I781),0)+IF('5-اطلاعات کلیه پرسنل'!J781=option!$C$15,IF('5-اطلاعات کلیه پرسنل'!L781="دارد",'5-اطلاعات کلیه پرسنل'!M781/12*'5-اطلاعات کلیه پرسنل'!K781,'5-اطلاعات کلیه پرسنل'!N781/2000*'5-اطلاعات کلیه پرسنل'!K781),0)</f>
        <v>0</v>
      </c>
      <c r="AG781" s="55">
        <f>IF('5-اطلاعات کلیه پرسنل'!H781=option!$C$11,IF('5-اطلاعات کلیه پرسنل'!L781="دارد",'5-اطلاعات کلیه پرسنل'!M781*'5-اطلاعات کلیه پرسنل'!I781/12*40,'5-اطلاعات کلیه پرسنل'!I781*'5-اطلاعات کلیه پرسنل'!N781/52),0)+IF('5-اطلاعات کلیه پرسنل'!J781=option!$C$11,IF('5-اطلاعات کلیه پرسنل'!L781="دارد",'5-اطلاعات کلیه پرسنل'!M781*'5-اطلاعات کلیه پرسنل'!K781/12*40,'5-اطلاعات کلیه پرسنل'!K781*'5-اطلاعات کلیه پرسنل'!N781/52),0)</f>
        <v>0</v>
      </c>
      <c r="AH781" s="33">
        <f>IF('5-اطلاعات کلیه پرسنل'!P781="دکتری",1,IF('5-اطلاعات کلیه پرسنل'!P781="فوق لیسانس",0.8,IF('5-اطلاعات کلیه پرسنل'!P781="لیسانس",0.6,IF('5-اطلاعات کلیه پرسنل'!P781="فوق دیپلم",0.3,IF('5-اطلاعات کلیه پرسنل'!P781="",0,0.1)))))</f>
        <v>0</v>
      </c>
      <c r="AI781" s="81">
        <f>IF('5-اطلاعات کلیه پرسنل'!L781="دارد",'5-اطلاعات کلیه پرسنل'!M781/12,'5-اطلاعات کلیه پرسنل'!N781/2000)</f>
        <v>0</v>
      </c>
      <c r="AJ781" s="80">
        <f t="shared" si="60"/>
        <v>0</v>
      </c>
    </row>
    <row r="782" spans="29:36" x14ac:dyDescent="0.45">
      <c r="AC782" s="34">
        <f>IF('6-اطلاعات کلیه محصولات - خدمات'!C782="دارد",'6-اطلاعات کلیه محصولات - خدمات'!Q782,0)</f>
        <v>0</v>
      </c>
      <c r="AD782" s="34">
        <f>1403-'5-اطلاعات کلیه پرسنل'!E782:E1779</f>
        <v>1403</v>
      </c>
      <c r="AF782" s="55">
        <f>IF('5-اطلاعات کلیه پرسنل'!H782=option!$C$15,IF('5-اطلاعات کلیه پرسنل'!L782="دارد",'5-اطلاعات کلیه پرسنل'!M782/12*'5-اطلاعات کلیه پرسنل'!I782,'5-اطلاعات کلیه پرسنل'!N782/2000*'5-اطلاعات کلیه پرسنل'!I782),0)+IF('5-اطلاعات کلیه پرسنل'!J782=option!$C$15,IF('5-اطلاعات کلیه پرسنل'!L782="دارد",'5-اطلاعات کلیه پرسنل'!M782/12*'5-اطلاعات کلیه پرسنل'!K782,'5-اطلاعات کلیه پرسنل'!N782/2000*'5-اطلاعات کلیه پرسنل'!K782),0)</f>
        <v>0</v>
      </c>
      <c r="AG782" s="55">
        <f>IF('5-اطلاعات کلیه پرسنل'!H782=option!$C$11,IF('5-اطلاعات کلیه پرسنل'!L782="دارد",'5-اطلاعات کلیه پرسنل'!M782*'5-اطلاعات کلیه پرسنل'!I782/12*40,'5-اطلاعات کلیه پرسنل'!I782*'5-اطلاعات کلیه پرسنل'!N782/52),0)+IF('5-اطلاعات کلیه پرسنل'!J782=option!$C$11,IF('5-اطلاعات کلیه پرسنل'!L782="دارد",'5-اطلاعات کلیه پرسنل'!M782*'5-اطلاعات کلیه پرسنل'!K782/12*40,'5-اطلاعات کلیه پرسنل'!K782*'5-اطلاعات کلیه پرسنل'!N782/52),0)</f>
        <v>0</v>
      </c>
      <c r="AH782" s="33">
        <f>IF('5-اطلاعات کلیه پرسنل'!P782="دکتری",1,IF('5-اطلاعات کلیه پرسنل'!P782="فوق لیسانس",0.8,IF('5-اطلاعات کلیه پرسنل'!P782="لیسانس",0.6,IF('5-اطلاعات کلیه پرسنل'!P782="فوق دیپلم",0.3,IF('5-اطلاعات کلیه پرسنل'!P782="",0,0.1)))))</f>
        <v>0</v>
      </c>
      <c r="AI782" s="81">
        <f>IF('5-اطلاعات کلیه پرسنل'!L782="دارد",'5-اطلاعات کلیه پرسنل'!M782/12,'5-اطلاعات کلیه پرسنل'!N782/2000)</f>
        <v>0</v>
      </c>
      <c r="AJ782" s="80">
        <f t="shared" si="60"/>
        <v>0</v>
      </c>
    </row>
    <row r="783" spans="29:36" x14ac:dyDescent="0.45">
      <c r="AC783" s="34">
        <f>IF('6-اطلاعات کلیه محصولات - خدمات'!C783="دارد",'6-اطلاعات کلیه محصولات - خدمات'!Q783,0)</f>
        <v>0</v>
      </c>
      <c r="AD783" s="34">
        <f>1403-'5-اطلاعات کلیه پرسنل'!E783:E1780</f>
        <v>1403</v>
      </c>
      <c r="AF783" s="55">
        <f>IF('5-اطلاعات کلیه پرسنل'!H783=option!$C$15,IF('5-اطلاعات کلیه پرسنل'!L783="دارد",'5-اطلاعات کلیه پرسنل'!M783/12*'5-اطلاعات کلیه پرسنل'!I783,'5-اطلاعات کلیه پرسنل'!N783/2000*'5-اطلاعات کلیه پرسنل'!I783),0)+IF('5-اطلاعات کلیه پرسنل'!J783=option!$C$15,IF('5-اطلاعات کلیه پرسنل'!L783="دارد",'5-اطلاعات کلیه پرسنل'!M783/12*'5-اطلاعات کلیه پرسنل'!K783,'5-اطلاعات کلیه پرسنل'!N783/2000*'5-اطلاعات کلیه پرسنل'!K783),0)</f>
        <v>0</v>
      </c>
      <c r="AG783" s="55">
        <f>IF('5-اطلاعات کلیه پرسنل'!H783=option!$C$11,IF('5-اطلاعات کلیه پرسنل'!L783="دارد",'5-اطلاعات کلیه پرسنل'!M783*'5-اطلاعات کلیه پرسنل'!I783/12*40,'5-اطلاعات کلیه پرسنل'!I783*'5-اطلاعات کلیه پرسنل'!N783/52),0)+IF('5-اطلاعات کلیه پرسنل'!J783=option!$C$11,IF('5-اطلاعات کلیه پرسنل'!L783="دارد",'5-اطلاعات کلیه پرسنل'!M783*'5-اطلاعات کلیه پرسنل'!K783/12*40,'5-اطلاعات کلیه پرسنل'!K783*'5-اطلاعات کلیه پرسنل'!N783/52),0)</f>
        <v>0</v>
      </c>
      <c r="AH783" s="33">
        <f>IF('5-اطلاعات کلیه پرسنل'!P783="دکتری",1,IF('5-اطلاعات کلیه پرسنل'!P783="فوق لیسانس",0.8,IF('5-اطلاعات کلیه پرسنل'!P783="لیسانس",0.6,IF('5-اطلاعات کلیه پرسنل'!P783="فوق دیپلم",0.3,IF('5-اطلاعات کلیه پرسنل'!P783="",0,0.1)))))</f>
        <v>0</v>
      </c>
      <c r="AI783" s="81">
        <f>IF('5-اطلاعات کلیه پرسنل'!L783="دارد",'5-اطلاعات کلیه پرسنل'!M783/12,'5-اطلاعات کلیه پرسنل'!N783/2000)</f>
        <v>0</v>
      </c>
      <c r="AJ783" s="80">
        <f t="shared" si="60"/>
        <v>0</v>
      </c>
    </row>
    <row r="784" spans="29:36" x14ac:dyDescent="0.45">
      <c r="AC784" s="34">
        <f>IF('6-اطلاعات کلیه محصولات - خدمات'!C784="دارد",'6-اطلاعات کلیه محصولات - خدمات'!Q784,0)</f>
        <v>0</v>
      </c>
      <c r="AD784" s="34">
        <f>1403-'5-اطلاعات کلیه پرسنل'!E784:E1781</f>
        <v>1403</v>
      </c>
      <c r="AF784" s="55">
        <f>IF('5-اطلاعات کلیه پرسنل'!H784=option!$C$15,IF('5-اطلاعات کلیه پرسنل'!L784="دارد",'5-اطلاعات کلیه پرسنل'!M784/12*'5-اطلاعات کلیه پرسنل'!I784,'5-اطلاعات کلیه پرسنل'!N784/2000*'5-اطلاعات کلیه پرسنل'!I784),0)+IF('5-اطلاعات کلیه پرسنل'!J784=option!$C$15,IF('5-اطلاعات کلیه پرسنل'!L784="دارد",'5-اطلاعات کلیه پرسنل'!M784/12*'5-اطلاعات کلیه پرسنل'!K784,'5-اطلاعات کلیه پرسنل'!N784/2000*'5-اطلاعات کلیه پرسنل'!K784),0)</f>
        <v>0</v>
      </c>
      <c r="AG784" s="55">
        <f>IF('5-اطلاعات کلیه پرسنل'!H784=option!$C$11,IF('5-اطلاعات کلیه پرسنل'!L784="دارد",'5-اطلاعات کلیه پرسنل'!M784*'5-اطلاعات کلیه پرسنل'!I784/12*40,'5-اطلاعات کلیه پرسنل'!I784*'5-اطلاعات کلیه پرسنل'!N784/52),0)+IF('5-اطلاعات کلیه پرسنل'!J784=option!$C$11,IF('5-اطلاعات کلیه پرسنل'!L784="دارد",'5-اطلاعات کلیه پرسنل'!M784*'5-اطلاعات کلیه پرسنل'!K784/12*40,'5-اطلاعات کلیه پرسنل'!K784*'5-اطلاعات کلیه پرسنل'!N784/52),0)</f>
        <v>0</v>
      </c>
      <c r="AH784" s="33">
        <f>IF('5-اطلاعات کلیه پرسنل'!P784="دکتری",1,IF('5-اطلاعات کلیه پرسنل'!P784="فوق لیسانس",0.8,IF('5-اطلاعات کلیه پرسنل'!P784="لیسانس",0.6,IF('5-اطلاعات کلیه پرسنل'!P784="فوق دیپلم",0.3,IF('5-اطلاعات کلیه پرسنل'!P784="",0,0.1)))))</f>
        <v>0</v>
      </c>
      <c r="AI784" s="81">
        <f>IF('5-اطلاعات کلیه پرسنل'!L784="دارد",'5-اطلاعات کلیه پرسنل'!M784/12,'5-اطلاعات کلیه پرسنل'!N784/2000)</f>
        <v>0</v>
      </c>
      <c r="AJ784" s="80">
        <f t="shared" si="60"/>
        <v>0</v>
      </c>
    </row>
    <row r="785" spans="29:36" x14ac:dyDescent="0.45">
      <c r="AC785" s="34">
        <f>IF('6-اطلاعات کلیه محصولات - خدمات'!C785="دارد",'6-اطلاعات کلیه محصولات - خدمات'!Q785,0)</f>
        <v>0</v>
      </c>
      <c r="AD785" s="34">
        <f>1403-'5-اطلاعات کلیه پرسنل'!E785:E1782</f>
        <v>1403</v>
      </c>
      <c r="AF785" s="55">
        <f>IF('5-اطلاعات کلیه پرسنل'!H785=option!$C$15,IF('5-اطلاعات کلیه پرسنل'!L785="دارد",'5-اطلاعات کلیه پرسنل'!M785/12*'5-اطلاعات کلیه پرسنل'!I785,'5-اطلاعات کلیه پرسنل'!N785/2000*'5-اطلاعات کلیه پرسنل'!I785),0)+IF('5-اطلاعات کلیه پرسنل'!J785=option!$C$15,IF('5-اطلاعات کلیه پرسنل'!L785="دارد",'5-اطلاعات کلیه پرسنل'!M785/12*'5-اطلاعات کلیه پرسنل'!K785,'5-اطلاعات کلیه پرسنل'!N785/2000*'5-اطلاعات کلیه پرسنل'!K785),0)</f>
        <v>0</v>
      </c>
      <c r="AG785" s="55">
        <f>IF('5-اطلاعات کلیه پرسنل'!H785=option!$C$11,IF('5-اطلاعات کلیه پرسنل'!L785="دارد",'5-اطلاعات کلیه پرسنل'!M785*'5-اطلاعات کلیه پرسنل'!I785/12*40,'5-اطلاعات کلیه پرسنل'!I785*'5-اطلاعات کلیه پرسنل'!N785/52),0)+IF('5-اطلاعات کلیه پرسنل'!J785=option!$C$11,IF('5-اطلاعات کلیه پرسنل'!L785="دارد",'5-اطلاعات کلیه پرسنل'!M785*'5-اطلاعات کلیه پرسنل'!K785/12*40,'5-اطلاعات کلیه پرسنل'!K785*'5-اطلاعات کلیه پرسنل'!N785/52),0)</f>
        <v>0</v>
      </c>
      <c r="AH785" s="33">
        <f>IF('5-اطلاعات کلیه پرسنل'!P785="دکتری",1,IF('5-اطلاعات کلیه پرسنل'!P785="فوق لیسانس",0.8,IF('5-اطلاعات کلیه پرسنل'!P785="لیسانس",0.6,IF('5-اطلاعات کلیه پرسنل'!P785="فوق دیپلم",0.3,IF('5-اطلاعات کلیه پرسنل'!P785="",0,0.1)))))</f>
        <v>0</v>
      </c>
      <c r="AI785" s="81">
        <f>IF('5-اطلاعات کلیه پرسنل'!L785="دارد",'5-اطلاعات کلیه پرسنل'!M785/12,'5-اطلاعات کلیه پرسنل'!N785/2000)</f>
        <v>0</v>
      </c>
      <c r="AJ785" s="80">
        <f t="shared" si="60"/>
        <v>0</v>
      </c>
    </row>
    <row r="786" spans="29:36" x14ac:dyDescent="0.45">
      <c r="AC786" s="34">
        <f>IF('6-اطلاعات کلیه محصولات - خدمات'!C786="دارد",'6-اطلاعات کلیه محصولات - خدمات'!Q786,0)</f>
        <v>0</v>
      </c>
      <c r="AD786" s="34">
        <f>1403-'5-اطلاعات کلیه پرسنل'!E786:E1783</f>
        <v>1403</v>
      </c>
      <c r="AF786" s="55">
        <f>IF('5-اطلاعات کلیه پرسنل'!H786=option!$C$15,IF('5-اطلاعات کلیه پرسنل'!L786="دارد",'5-اطلاعات کلیه پرسنل'!M786/12*'5-اطلاعات کلیه پرسنل'!I786,'5-اطلاعات کلیه پرسنل'!N786/2000*'5-اطلاعات کلیه پرسنل'!I786),0)+IF('5-اطلاعات کلیه پرسنل'!J786=option!$C$15,IF('5-اطلاعات کلیه پرسنل'!L786="دارد",'5-اطلاعات کلیه پرسنل'!M786/12*'5-اطلاعات کلیه پرسنل'!K786,'5-اطلاعات کلیه پرسنل'!N786/2000*'5-اطلاعات کلیه پرسنل'!K786),0)</f>
        <v>0</v>
      </c>
      <c r="AG786" s="55">
        <f>IF('5-اطلاعات کلیه پرسنل'!H786=option!$C$11,IF('5-اطلاعات کلیه پرسنل'!L786="دارد",'5-اطلاعات کلیه پرسنل'!M786*'5-اطلاعات کلیه پرسنل'!I786/12*40,'5-اطلاعات کلیه پرسنل'!I786*'5-اطلاعات کلیه پرسنل'!N786/52),0)+IF('5-اطلاعات کلیه پرسنل'!J786=option!$C$11,IF('5-اطلاعات کلیه پرسنل'!L786="دارد",'5-اطلاعات کلیه پرسنل'!M786*'5-اطلاعات کلیه پرسنل'!K786/12*40,'5-اطلاعات کلیه پرسنل'!K786*'5-اطلاعات کلیه پرسنل'!N786/52),0)</f>
        <v>0</v>
      </c>
      <c r="AH786" s="33">
        <f>IF('5-اطلاعات کلیه پرسنل'!P786="دکتری",1,IF('5-اطلاعات کلیه پرسنل'!P786="فوق لیسانس",0.8,IF('5-اطلاعات کلیه پرسنل'!P786="لیسانس",0.6,IF('5-اطلاعات کلیه پرسنل'!P786="فوق دیپلم",0.3,IF('5-اطلاعات کلیه پرسنل'!P786="",0,0.1)))))</f>
        <v>0</v>
      </c>
      <c r="AI786" s="81">
        <f>IF('5-اطلاعات کلیه پرسنل'!L786="دارد",'5-اطلاعات کلیه پرسنل'!M786/12,'5-اطلاعات کلیه پرسنل'!N786/2000)</f>
        <v>0</v>
      </c>
      <c r="AJ786" s="80">
        <f t="shared" si="60"/>
        <v>0</v>
      </c>
    </row>
    <row r="787" spans="29:36" x14ac:dyDescent="0.45">
      <c r="AC787" s="34">
        <f>IF('6-اطلاعات کلیه محصولات - خدمات'!C787="دارد",'6-اطلاعات کلیه محصولات - خدمات'!Q787,0)</f>
        <v>0</v>
      </c>
      <c r="AD787" s="34">
        <f>1403-'5-اطلاعات کلیه پرسنل'!E787:E1784</f>
        <v>1403</v>
      </c>
      <c r="AF787" s="55">
        <f>IF('5-اطلاعات کلیه پرسنل'!H787=option!$C$15,IF('5-اطلاعات کلیه پرسنل'!L787="دارد",'5-اطلاعات کلیه پرسنل'!M787/12*'5-اطلاعات کلیه پرسنل'!I787,'5-اطلاعات کلیه پرسنل'!N787/2000*'5-اطلاعات کلیه پرسنل'!I787),0)+IF('5-اطلاعات کلیه پرسنل'!J787=option!$C$15,IF('5-اطلاعات کلیه پرسنل'!L787="دارد",'5-اطلاعات کلیه پرسنل'!M787/12*'5-اطلاعات کلیه پرسنل'!K787,'5-اطلاعات کلیه پرسنل'!N787/2000*'5-اطلاعات کلیه پرسنل'!K787),0)</f>
        <v>0</v>
      </c>
      <c r="AG787" s="55">
        <f>IF('5-اطلاعات کلیه پرسنل'!H787=option!$C$11,IF('5-اطلاعات کلیه پرسنل'!L787="دارد",'5-اطلاعات کلیه پرسنل'!M787*'5-اطلاعات کلیه پرسنل'!I787/12*40,'5-اطلاعات کلیه پرسنل'!I787*'5-اطلاعات کلیه پرسنل'!N787/52),0)+IF('5-اطلاعات کلیه پرسنل'!J787=option!$C$11,IF('5-اطلاعات کلیه پرسنل'!L787="دارد",'5-اطلاعات کلیه پرسنل'!M787*'5-اطلاعات کلیه پرسنل'!K787/12*40,'5-اطلاعات کلیه پرسنل'!K787*'5-اطلاعات کلیه پرسنل'!N787/52),0)</f>
        <v>0</v>
      </c>
      <c r="AH787" s="33">
        <f>IF('5-اطلاعات کلیه پرسنل'!P787="دکتری",1,IF('5-اطلاعات کلیه پرسنل'!P787="فوق لیسانس",0.8,IF('5-اطلاعات کلیه پرسنل'!P787="لیسانس",0.6,IF('5-اطلاعات کلیه پرسنل'!P787="فوق دیپلم",0.3,IF('5-اطلاعات کلیه پرسنل'!P787="",0,0.1)))))</f>
        <v>0</v>
      </c>
      <c r="AI787" s="81">
        <f>IF('5-اطلاعات کلیه پرسنل'!L787="دارد",'5-اطلاعات کلیه پرسنل'!M787/12,'5-اطلاعات کلیه پرسنل'!N787/2000)</f>
        <v>0</v>
      </c>
      <c r="AJ787" s="80">
        <f t="shared" si="60"/>
        <v>0</v>
      </c>
    </row>
    <row r="788" spans="29:36" x14ac:dyDescent="0.45">
      <c r="AC788" s="34">
        <f>IF('6-اطلاعات کلیه محصولات - خدمات'!C788="دارد",'6-اطلاعات کلیه محصولات - خدمات'!Q788,0)</f>
        <v>0</v>
      </c>
      <c r="AD788" s="34">
        <f>1403-'5-اطلاعات کلیه پرسنل'!E788:E1785</f>
        <v>1403</v>
      </c>
      <c r="AF788" s="55">
        <f>IF('5-اطلاعات کلیه پرسنل'!H788=option!$C$15,IF('5-اطلاعات کلیه پرسنل'!L788="دارد",'5-اطلاعات کلیه پرسنل'!M788/12*'5-اطلاعات کلیه پرسنل'!I788,'5-اطلاعات کلیه پرسنل'!N788/2000*'5-اطلاعات کلیه پرسنل'!I788),0)+IF('5-اطلاعات کلیه پرسنل'!J788=option!$C$15,IF('5-اطلاعات کلیه پرسنل'!L788="دارد",'5-اطلاعات کلیه پرسنل'!M788/12*'5-اطلاعات کلیه پرسنل'!K788,'5-اطلاعات کلیه پرسنل'!N788/2000*'5-اطلاعات کلیه پرسنل'!K788),0)</f>
        <v>0</v>
      </c>
      <c r="AG788" s="55">
        <f>IF('5-اطلاعات کلیه پرسنل'!H788=option!$C$11,IF('5-اطلاعات کلیه پرسنل'!L788="دارد",'5-اطلاعات کلیه پرسنل'!M788*'5-اطلاعات کلیه پرسنل'!I788/12*40,'5-اطلاعات کلیه پرسنل'!I788*'5-اطلاعات کلیه پرسنل'!N788/52),0)+IF('5-اطلاعات کلیه پرسنل'!J788=option!$C$11,IF('5-اطلاعات کلیه پرسنل'!L788="دارد",'5-اطلاعات کلیه پرسنل'!M788*'5-اطلاعات کلیه پرسنل'!K788/12*40,'5-اطلاعات کلیه پرسنل'!K788*'5-اطلاعات کلیه پرسنل'!N788/52),0)</f>
        <v>0</v>
      </c>
      <c r="AH788" s="33">
        <f>IF('5-اطلاعات کلیه پرسنل'!P788="دکتری",1,IF('5-اطلاعات کلیه پرسنل'!P788="فوق لیسانس",0.8,IF('5-اطلاعات کلیه پرسنل'!P788="لیسانس",0.6,IF('5-اطلاعات کلیه پرسنل'!P788="فوق دیپلم",0.3,IF('5-اطلاعات کلیه پرسنل'!P788="",0,0.1)))))</f>
        <v>0</v>
      </c>
      <c r="AI788" s="81">
        <f>IF('5-اطلاعات کلیه پرسنل'!L788="دارد",'5-اطلاعات کلیه پرسنل'!M788/12,'5-اطلاعات کلیه پرسنل'!N788/2000)</f>
        <v>0</v>
      </c>
      <c r="AJ788" s="80">
        <f t="shared" si="60"/>
        <v>0</v>
      </c>
    </row>
    <row r="789" spans="29:36" x14ac:dyDescent="0.45">
      <c r="AC789" s="34">
        <f>IF('6-اطلاعات کلیه محصولات - خدمات'!C789="دارد",'6-اطلاعات کلیه محصولات - خدمات'!Q789,0)</f>
        <v>0</v>
      </c>
      <c r="AD789" s="34">
        <f>1403-'5-اطلاعات کلیه پرسنل'!E789:E1786</f>
        <v>1403</v>
      </c>
      <c r="AF789" s="55">
        <f>IF('5-اطلاعات کلیه پرسنل'!H789=option!$C$15,IF('5-اطلاعات کلیه پرسنل'!L789="دارد",'5-اطلاعات کلیه پرسنل'!M789/12*'5-اطلاعات کلیه پرسنل'!I789,'5-اطلاعات کلیه پرسنل'!N789/2000*'5-اطلاعات کلیه پرسنل'!I789),0)+IF('5-اطلاعات کلیه پرسنل'!J789=option!$C$15,IF('5-اطلاعات کلیه پرسنل'!L789="دارد",'5-اطلاعات کلیه پرسنل'!M789/12*'5-اطلاعات کلیه پرسنل'!K789,'5-اطلاعات کلیه پرسنل'!N789/2000*'5-اطلاعات کلیه پرسنل'!K789),0)</f>
        <v>0</v>
      </c>
      <c r="AG789" s="55">
        <f>IF('5-اطلاعات کلیه پرسنل'!H789=option!$C$11,IF('5-اطلاعات کلیه پرسنل'!L789="دارد",'5-اطلاعات کلیه پرسنل'!M789*'5-اطلاعات کلیه پرسنل'!I789/12*40,'5-اطلاعات کلیه پرسنل'!I789*'5-اطلاعات کلیه پرسنل'!N789/52),0)+IF('5-اطلاعات کلیه پرسنل'!J789=option!$C$11,IF('5-اطلاعات کلیه پرسنل'!L789="دارد",'5-اطلاعات کلیه پرسنل'!M789*'5-اطلاعات کلیه پرسنل'!K789/12*40,'5-اطلاعات کلیه پرسنل'!K789*'5-اطلاعات کلیه پرسنل'!N789/52),0)</f>
        <v>0</v>
      </c>
      <c r="AH789" s="33">
        <f>IF('5-اطلاعات کلیه پرسنل'!P789="دکتری",1,IF('5-اطلاعات کلیه پرسنل'!P789="فوق لیسانس",0.8,IF('5-اطلاعات کلیه پرسنل'!P789="لیسانس",0.6,IF('5-اطلاعات کلیه پرسنل'!P789="فوق دیپلم",0.3,IF('5-اطلاعات کلیه پرسنل'!P789="",0,0.1)))))</f>
        <v>0</v>
      </c>
      <c r="AI789" s="81">
        <f>IF('5-اطلاعات کلیه پرسنل'!L789="دارد",'5-اطلاعات کلیه پرسنل'!M789/12,'5-اطلاعات کلیه پرسنل'!N789/2000)</f>
        <v>0</v>
      </c>
      <c r="AJ789" s="80">
        <f t="shared" si="60"/>
        <v>0</v>
      </c>
    </row>
    <row r="790" spans="29:36" x14ac:dyDescent="0.45">
      <c r="AC790" s="34">
        <f>IF('6-اطلاعات کلیه محصولات - خدمات'!C790="دارد",'6-اطلاعات کلیه محصولات - خدمات'!Q790,0)</f>
        <v>0</v>
      </c>
      <c r="AD790" s="34">
        <f>1403-'5-اطلاعات کلیه پرسنل'!E790:E1787</f>
        <v>1403</v>
      </c>
      <c r="AF790" s="55">
        <f>IF('5-اطلاعات کلیه پرسنل'!H790=option!$C$15,IF('5-اطلاعات کلیه پرسنل'!L790="دارد",'5-اطلاعات کلیه پرسنل'!M790/12*'5-اطلاعات کلیه پرسنل'!I790,'5-اطلاعات کلیه پرسنل'!N790/2000*'5-اطلاعات کلیه پرسنل'!I790),0)+IF('5-اطلاعات کلیه پرسنل'!J790=option!$C$15,IF('5-اطلاعات کلیه پرسنل'!L790="دارد",'5-اطلاعات کلیه پرسنل'!M790/12*'5-اطلاعات کلیه پرسنل'!K790,'5-اطلاعات کلیه پرسنل'!N790/2000*'5-اطلاعات کلیه پرسنل'!K790),0)</f>
        <v>0</v>
      </c>
      <c r="AG790" s="55">
        <f>IF('5-اطلاعات کلیه پرسنل'!H790=option!$C$11,IF('5-اطلاعات کلیه پرسنل'!L790="دارد",'5-اطلاعات کلیه پرسنل'!M790*'5-اطلاعات کلیه پرسنل'!I790/12*40,'5-اطلاعات کلیه پرسنل'!I790*'5-اطلاعات کلیه پرسنل'!N790/52),0)+IF('5-اطلاعات کلیه پرسنل'!J790=option!$C$11,IF('5-اطلاعات کلیه پرسنل'!L790="دارد",'5-اطلاعات کلیه پرسنل'!M790*'5-اطلاعات کلیه پرسنل'!K790/12*40,'5-اطلاعات کلیه پرسنل'!K790*'5-اطلاعات کلیه پرسنل'!N790/52),0)</f>
        <v>0</v>
      </c>
      <c r="AH790" s="33">
        <f>IF('5-اطلاعات کلیه پرسنل'!P790="دکتری",1,IF('5-اطلاعات کلیه پرسنل'!P790="فوق لیسانس",0.8,IF('5-اطلاعات کلیه پرسنل'!P790="لیسانس",0.6,IF('5-اطلاعات کلیه پرسنل'!P790="فوق دیپلم",0.3,IF('5-اطلاعات کلیه پرسنل'!P790="",0,0.1)))))</f>
        <v>0</v>
      </c>
      <c r="AI790" s="81">
        <f>IF('5-اطلاعات کلیه پرسنل'!L790="دارد",'5-اطلاعات کلیه پرسنل'!M790/12,'5-اطلاعات کلیه پرسنل'!N790/2000)</f>
        <v>0</v>
      </c>
      <c r="AJ790" s="80">
        <f t="shared" si="60"/>
        <v>0</v>
      </c>
    </row>
    <row r="791" spans="29:36" x14ac:dyDescent="0.45">
      <c r="AC791" s="34">
        <f>IF('6-اطلاعات کلیه محصولات - خدمات'!C791="دارد",'6-اطلاعات کلیه محصولات - خدمات'!Q791,0)</f>
        <v>0</v>
      </c>
      <c r="AD791" s="34">
        <f>1403-'5-اطلاعات کلیه پرسنل'!E791:E1788</f>
        <v>1403</v>
      </c>
      <c r="AF791" s="55">
        <f>IF('5-اطلاعات کلیه پرسنل'!H791=option!$C$15,IF('5-اطلاعات کلیه پرسنل'!L791="دارد",'5-اطلاعات کلیه پرسنل'!M791/12*'5-اطلاعات کلیه پرسنل'!I791,'5-اطلاعات کلیه پرسنل'!N791/2000*'5-اطلاعات کلیه پرسنل'!I791),0)+IF('5-اطلاعات کلیه پرسنل'!J791=option!$C$15,IF('5-اطلاعات کلیه پرسنل'!L791="دارد",'5-اطلاعات کلیه پرسنل'!M791/12*'5-اطلاعات کلیه پرسنل'!K791,'5-اطلاعات کلیه پرسنل'!N791/2000*'5-اطلاعات کلیه پرسنل'!K791),0)</f>
        <v>0</v>
      </c>
      <c r="AG791" s="55">
        <f>IF('5-اطلاعات کلیه پرسنل'!H791=option!$C$11,IF('5-اطلاعات کلیه پرسنل'!L791="دارد",'5-اطلاعات کلیه پرسنل'!M791*'5-اطلاعات کلیه پرسنل'!I791/12*40,'5-اطلاعات کلیه پرسنل'!I791*'5-اطلاعات کلیه پرسنل'!N791/52),0)+IF('5-اطلاعات کلیه پرسنل'!J791=option!$C$11,IF('5-اطلاعات کلیه پرسنل'!L791="دارد",'5-اطلاعات کلیه پرسنل'!M791*'5-اطلاعات کلیه پرسنل'!K791/12*40,'5-اطلاعات کلیه پرسنل'!K791*'5-اطلاعات کلیه پرسنل'!N791/52),0)</f>
        <v>0</v>
      </c>
      <c r="AH791" s="33">
        <f>IF('5-اطلاعات کلیه پرسنل'!P791="دکتری",1,IF('5-اطلاعات کلیه پرسنل'!P791="فوق لیسانس",0.8,IF('5-اطلاعات کلیه پرسنل'!P791="لیسانس",0.6,IF('5-اطلاعات کلیه پرسنل'!P791="فوق دیپلم",0.3,IF('5-اطلاعات کلیه پرسنل'!P791="",0,0.1)))))</f>
        <v>0</v>
      </c>
      <c r="AI791" s="81">
        <f>IF('5-اطلاعات کلیه پرسنل'!L791="دارد",'5-اطلاعات کلیه پرسنل'!M791/12,'5-اطلاعات کلیه پرسنل'!N791/2000)</f>
        <v>0</v>
      </c>
      <c r="AJ791" s="80">
        <f t="shared" si="60"/>
        <v>0</v>
      </c>
    </row>
    <row r="792" spans="29:36" x14ac:dyDescent="0.45">
      <c r="AC792" s="34">
        <f>IF('6-اطلاعات کلیه محصولات - خدمات'!C792="دارد",'6-اطلاعات کلیه محصولات - خدمات'!Q792,0)</f>
        <v>0</v>
      </c>
      <c r="AD792" s="34">
        <f>1403-'5-اطلاعات کلیه پرسنل'!E792:E1789</f>
        <v>1403</v>
      </c>
      <c r="AF792" s="55">
        <f>IF('5-اطلاعات کلیه پرسنل'!H792=option!$C$15,IF('5-اطلاعات کلیه پرسنل'!L792="دارد",'5-اطلاعات کلیه پرسنل'!M792/12*'5-اطلاعات کلیه پرسنل'!I792,'5-اطلاعات کلیه پرسنل'!N792/2000*'5-اطلاعات کلیه پرسنل'!I792),0)+IF('5-اطلاعات کلیه پرسنل'!J792=option!$C$15,IF('5-اطلاعات کلیه پرسنل'!L792="دارد",'5-اطلاعات کلیه پرسنل'!M792/12*'5-اطلاعات کلیه پرسنل'!K792,'5-اطلاعات کلیه پرسنل'!N792/2000*'5-اطلاعات کلیه پرسنل'!K792),0)</f>
        <v>0</v>
      </c>
      <c r="AG792" s="55">
        <f>IF('5-اطلاعات کلیه پرسنل'!H792=option!$C$11,IF('5-اطلاعات کلیه پرسنل'!L792="دارد",'5-اطلاعات کلیه پرسنل'!M792*'5-اطلاعات کلیه پرسنل'!I792/12*40,'5-اطلاعات کلیه پرسنل'!I792*'5-اطلاعات کلیه پرسنل'!N792/52),0)+IF('5-اطلاعات کلیه پرسنل'!J792=option!$C$11,IF('5-اطلاعات کلیه پرسنل'!L792="دارد",'5-اطلاعات کلیه پرسنل'!M792*'5-اطلاعات کلیه پرسنل'!K792/12*40,'5-اطلاعات کلیه پرسنل'!K792*'5-اطلاعات کلیه پرسنل'!N792/52),0)</f>
        <v>0</v>
      </c>
      <c r="AH792" s="33">
        <f>IF('5-اطلاعات کلیه پرسنل'!P792="دکتری",1,IF('5-اطلاعات کلیه پرسنل'!P792="فوق لیسانس",0.8,IF('5-اطلاعات کلیه پرسنل'!P792="لیسانس",0.6,IF('5-اطلاعات کلیه پرسنل'!P792="فوق دیپلم",0.3,IF('5-اطلاعات کلیه پرسنل'!P792="",0,0.1)))))</f>
        <v>0</v>
      </c>
      <c r="AI792" s="81">
        <f>IF('5-اطلاعات کلیه پرسنل'!L792="دارد",'5-اطلاعات کلیه پرسنل'!M792/12,'5-اطلاعات کلیه پرسنل'!N792/2000)</f>
        <v>0</v>
      </c>
      <c r="AJ792" s="80">
        <f t="shared" si="60"/>
        <v>0</v>
      </c>
    </row>
    <row r="793" spans="29:36" x14ac:dyDescent="0.45">
      <c r="AC793" s="34">
        <f>IF('6-اطلاعات کلیه محصولات - خدمات'!C793="دارد",'6-اطلاعات کلیه محصولات - خدمات'!Q793,0)</f>
        <v>0</v>
      </c>
      <c r="AD793" s="34">
        <f>1403-'5-اطلاعات کلیه پرسنل'!E793:E1790</f>
        <v>1403</v>
      </c>
      <c r="AF793" s="55">
        <f>IF('5-اطلاعات کلیه پرسنل'!H793=option!$C$15,IF('5-اطلاعات کلیه پرسنل'!L793="دارد",'5-اطلاعات کلیه پرسنل'!M793/12*'5-اطلاعات کلیه پرسنل'!I793,'5-اطلاعات کلیه پرسنل'!N793/2000*'5-اطلاعات کلیه پرسنل'!I793),0)+IF('5-اطلاعات کلیه پرسنل'!J793=option!$C$15,IF('5-اطلاعات کلیه پرسنل'!L793="دارد",'5-اطلاعات کلیه پرسنل'!M793/12*'5-اطلاعات کلیه پرسنل'!K793,'5-اطلاعات کلیه پرسنل'!N793/2000*'5-اطلاعات کلیه پرسنل'!K793),0)</f>
        <v>0</v>
      </c>
      <c r="AG793" s="55">
        <f>IF('5-اطلاعات کلیه پرسنل'!H793=option!$C$11,IF('5-اطلاعات کلیه پرسنل'!L793="دارد",'5-اطلاعات کلیه پرسنل'!M793*'5-اطلاعات کلیه پرسنل'!I793/12*40,'5-اطلاعات کلیه پرسنل'!I793*'5-اطلاعات کلیه پرسنل'!N793/52),0)+IF('5-اطلاعات کلیه پرسنل'!J793=option!$C$11,IF('5-اطلاعات کلیه پرسنل'!L793="دارد",'5-اطلاعات کلیه پرسنل'!M793*'5-اطلاعات کلیه پرسنل'!K793/12*40,'5-اطلاعات کلیه پرسنل'!K793*'5-اطلاعات کلیه پرسنل'!N793/52),0)</f>
        <v>0</v>
      </c>
      <c r="AH793" s="33">
        <f>IF('5-اطلاعات کلیه پرسنل'!P793="دکتری",1,IF('5-اطلاعات کلیه پرسنل'!P793="فوق لیسانس",0.8,IF('5-اطلاعات کلیه پرسنل'!P793="لیسانس",0.6,IF('5-اطلاعات کلیه پرسنل'!P793="فوق دیپلم",0.3,IF('5-اطلاعات کلیه پرسنل'!P793="",0,0.1)))))</f>
        <v>0</v>
      </c>
      <c r="AI793" s="81">
        <f>IF('5-اطلاعات کلیه پرسنل'!L793="دارد",'5-اطلاعات کلیه پرسنل'!M793/12,'5-اطلاعات کلیه پرسنل'!N793/2000)</f>
        <v>0</v>
      </c>
      <c r="AJ793" s="80">
        <f t="shared" si="60"/>
        <v>0</v>
      </c>
    </row>
    <row r="794" spans="29:36" x14ac:dyDescent="0.45">
      <c r="AC794" s="34">
        <f>IF('6-اطلاعات کلیه محصولات - خدمات'!C794="دارد",'6-اطلاعات کلیه محصولات - خدمات'!Q794,0)</f>
        <v>0</v>
      </c>
      <c r="AD794" s="34">
        <f>1403-'5-اطلاعات کلیه پرسنل'!E794:E1791</f>
        <v>1403</v>
      </c>
      <c r="AF794" s="55">
        <f>IF('5-اطلاعات کلیه پرسنل'!H794=option!$C$15,IF('5-اطلاعات کلیه پرسنل'!L794="دارد",'5-اطلاعات کلیه پرسنل'!M794/12*'5-اطلاعات کلیه پرسنل'!I794,'5-اطلاعات کلیه پرسنل'!N794/2000*'5-اطلاعات کلیه پرسنل'!I794),0)+IF('5-اطلاعات کلیه پرسنل'!J794=option!$C$15,IF('5-اطلاعات کلیه پرسنل'!L794="دارد",'5-اطلاعات کلیه پرسنل'!M794/12*'5-اطلاعات کلیه پرسنل'!K794,'5-اطلاعات کلیه پرسنل'!N794/2000*'5-اطلاعات کلیه پرسنل'!K794),0)</f>
        <v>0</v>
      </c>
      <c r="AG794" s="55">
        <f>IF('5-اطلاعات کلیه پرسنل'!H794=option!$C$11,IF('5-اطلاعات کلیه پرسنل'!L794="دارد",'5-اطلاعات کلیه پرسنل'!M794*'5-اطلاعات کلیه پرسنل'!I794/12*40,'5-اطلاعات کلیه پرسنل'!I794*'5-اطلاعات کلیه پرسنل'!N794/52),0)+IF('5-اطلاعات کلیه پرسنل'!J794=option!$C$11,IF('5-اطلاعات کلیه پرسنل'!L794="دارد",'5-اطلاعات کلیه پرسنل'!M794*'5-اطلاعات کلیه پرسنل'!K794/12*40,'5-اطلاعات کلیه پرسنل'!K794*'5-اطلاعات کلیه پرسنل'!N794/52),0)</f>
        <v>0</v>
      </c>
      <c r="AH794" s="33">
        <f>IF('5-اطلاعات کلیه پرسنل'!P794="دکتری",1,IF('5-اطلاعات کلیه پرسنل'!P794="فوق لیسانس",0.8,IF('5-اطلاعات کلیه پرسنل'!P794="لیسانس",0.6,IF('5-اطلاعات کلیه پرسنل'!P794="فوق دیپلم",0.3,IF('5-اطلاعات کلیه پرسنل'!P794="",0,0.1)))))</f>
        <v>0</v>
      </c>
      <c r="AI794" s="81">
        <f>IF('5-اطلاعات کلیه پرسنل'!L794="دارد",'5-اطلاعات کلیه پرسنل'!M794/12,'5-اطلاعات کلیه پرسنل'!N794/2000)</f>
        <v>0</v>
      </c>
      <c r="AJ794" s="80">
        <f t="shared" si="60"/>
        <v>0</v>
      </c>
    </row>
    <row r="795" spans="29:36" x14ac:dyDescent="0.45">
      <c r="AC795" s="34">
        <f>IF('6-اطلاعات کلیه محصولات - خدمات'!C795="دارد",'6-اطلاعات کلیه محصولات - خدمات'!Q795,0)</f>
        <v>0</v>
      </c>
      <c r="AD795" s="34">
        <f>1403-'5-اطلاعات کلیه پرسنل'!E795:E1792</f>
        <v>1403</v>
      </c>
      <c r="AF795" s="55">
        <f>IF('5-اطلاعات کلیه پرسنل'!H795=option!$C$15,IF('5-اطلاعات کلیه پرسنل'!L795="دارد",'5-اطلاعات کلیه پرسنل'!M795/12*'5-اطلاعات کلیه پرسنل'!I795,'5-اطلاعات کلیه پرسنل'!N795/2000*'5-اطلاعات کلیه پرسنل'!I795),0)+IF('5-اطلاعات کلیه پرسنل'!J795=option!$C$15,IF('5-اطلاعات کلیه پرسنل'!L795="دارد",'5-اطلاعات کلیه پرسنل'!M795/12*'5-اطلاعات کلیه پرسنل'!K795,'5-اطلاعات کلیه پرسنل'!N795/2000*'5-اطلاعات کلیه پرسنل'!K795),0)</f>
        <v>0</v>
      </c>
      <c r="AG795" s="55">
        <f>IF('5-اطلاعات کلیه پرسنل'!H795=option!$C$11,IF('5-اطلاعات کلیه پرسنل'!L795="دارد",'5-اطلاعات کلیه پرسنل'!M795*'5-اطلاعات کلیه پرسنل'!I795/12*40,'5-اطلاعات کلیه پرسنل'!I795*'5-اطلاعات کلیه پرسنل'!N795/52),0)+IF('5-اطلاعات کلیه پرسنل'!J795=option!$C$11,IF('5-اطلاعات کلیه پرسنل'!L795="دارد",'5-اطلاعات کلیه پرسنل'!M795*'5-اطلاعات کلیه پرسنل'!K795/12*40,'5-اطلاعات کلیه پرسنل'!K795*'5-اطلاعات کلیه پرسنل'!N795/52),0)</f>
        <v>0</v>
      </c>
      <c r="AH795" s="33">
        <f>IF('5-اطلاعات کلیه پرسنل'!P795="دکتری",1,IF('5-اطلاعات کلیه پرسنل'!P795="فوق لیسانس",0.8,IF('5-اطلاعات کلیه پرسنل'!P795="لیسانس",0.6,IF('5-اطلاعات کلیه پرسنل'!P795="فوق دیپلم",0.3,IF('5-اطلاعات کلیه پرسنل'!P795="",0,0.1)))))</f>
        <v>0</v>
      </c>
      <c r="AI795" s="81">
        <f>IF('5-اطلاعات کلیه پرسنل'!L795="دارد",'5-اطلاعات کلیه پرسنل'!M795/12,'5-اطلاعات کلیه پرسنل'!N795/2000)</f>
        <v>0</v>
      </c>
      <c r="AJ795" s="80">
        <f t="shared" si="60"/>
        <v>0</v>
      </c>
    </row>
    <row r="796" spans="29:36" x14ac:dyDescent="0.45">
      <c r="AC796" s="34">
        <f>IF('6-اطلاعات کلیه محصولات - خدمات'!C796="دارد",'6-اطلاعات کلیه محصولات - خدمات'!Q796,0)</f>
        <v>0</v>
      </c>
      <c r="AD796" s="34">
        <f>1403-'5-اطلاعات کلیه پرسنل'!E796:E1793</f>
        <v>1403</v>
      </c>
      <c r="AF796" s="55">
        <f>IF('5-اطلاعات کلیه پرسنل'!H796=option!$C$15,IF('5-اطلاعات کلیه پرسنل'!L796="دارد",'5-اطلاعات کلیه پرسنل'!M796/12*'5-اطلاعات کلیه پرسنل'!I796,'5-اطلاعات کلیه پرسنل'!N796/2000*'5-اطلاعات کلیه پرسنل'!I796),0)+IF('5-اطلاعات کلیه پرسنل'!J796=option!$C$15,IF('5-اطلاعات کلیه پرسنل'!L796="دارد",'5-اطلاعات کلیه پرسنل'!M796/12*'5-اطلاعات کلیه پرسنل'!K796,'5-اطلاعات کلیه پرسنل'!N796/2000*'5-اطلاعات کلیه پرسنل'!K796),0)</f>
        <v>0</v>
      </c>
      <c r="AG796" s="55">
        <f>IF('5-اطلاعات کلیه پرسنل'!H796=option!$C$11,IF('5-اطلاعات کلیه پرسنل'!L796="دارد",'5-اطلاعات کلیه پرسنل'!M796*'5-اطلاعات کلیه پرسنل'!I796/12*40,'5-اطلاعات کلیه پرسنل'!I796*'5-اطلاعات کلیه پرسنل'!N796/52),0)+IF('5-اطلاعات کلیه پرسنل'!J796=option!$C$11,IF('5-اطلاعات کلیه پرسنل'!L796="دارد",'5-اطلاعات کلیه پرسنل'!M796*'5-اطلاعات کلیه پرسنل'!K796/12*40,'5-اطلاعات کلیه پرسنل'!K796*'5-اطلاعات کلیه پرسنل'!N796/52),0)</f>
        <v>0</v>
      </c>
      <c r="AH796" s="33">
        <f>IF('5-اطلاعات کلیه پرسنل'!P796="دکتری",1,IF('5-اطلاعات کلیه پرسنل'!P796="فوق لیسانس",0.8,IF('5-اطلاعات کلیه پرسنل'!P796="لیسانس",0.6,IF('5-اطلاعات کلیه پرسنل'!P796="فوق دیپلم",0.3,IF('5-اطلاعات کلیه پرسنل'!P796="",0,0.1)))))</f>
        <v>0</v>
      </c>
      <c r="AI796" s="81">
        <f>IF('5-اطلاعات کلیه پرسنل'!L796="دارد",'5-اطلاعات کلیه پرسنل'!M796/12,'5-اطلاعات کلیه پرسنل'!N796/2000)</f>
        <v>0</v>
      </c>
      <c r="AJ796" s="80">
        <f t="shared" si="60"/>
        <v>0</v>
      </c>
    </row>
    <row r="797" spans="29:36" x14ac:dyDescent="0.45">
      <c r="AC797" s="34">
        <f>IF('6-اطلاعات کلیه محصولات - خدمات'!C797="دارد",'6-اطلاعات کلیه محصولات - خدمات'!Q797,0)</f>
        <v>0</v>
      </c>
      <c r="AD797" s="34">
        <f>1403-'5-اطلاعات کلیه پرسنل'!E797:E1794</f>
        <v>1403</v>
      </c>
      <c r="AF797" s="55">
        <f>IF('5-اطلاعات کلیه پرسنل'!H797=option!$C$15,IF('5-اطلاعات کلیه پرسنل'!L797="دارد",'5-اطلاعات کلیه پرسنل'!M797/12*'5-اطلاعات کلیه پرسنل'!I797,'5-اطلاعات کلیه پرسنل'!N797/2000*'5-اطلاعات کلیه پرسنل'!I797),0)+IF('5-اطلاعات کلیه پرسنل'!J797=option!$C$15,IF('5-اطلاعات کلیه پرسنل'!L797="دارد",'5-اطلاعات کلیه پرسنل'!M797/12*'5-اطلاعات کلیه پرسنل'!K797,'5-اطلاعات کلیه پرسنل'!N797/2000*'5-اطلاعات کلیه پرسنل'!K797),0)</f>
        <v>0</v>
      </c>
      <c r="AG797" s="55">
        <f>IF('5-اطلاعات کلیه پرسنل'!H797=option!$C$11,IF('5-اطلاعات کلیه پرسنل'!L797="دارد",'5-اطلاعات کلیه پرسنل'!M797*'5-اطلاعات کلیه پرسنل'!I797/12*40,'5-اطلاعات کلیه پرسنل'!I797*'5-اطلاعات کلیه پرسنل'!N797/52),0)+IF('5-اطلاعات کلیه پرسنل'!J797=option!$C$11,IF('5-اطلاعات کلیه پرسنل'!L797="دارد",'5-اطلاعات کلیه پرسنل'!M797*'5-اطلاعات کلیه پرسنل'!K797/12*40,'5-اطلاعات کلیه پرسنل'!K797*'5-اطلاعات کلیه پرسنل'!N797/52),0)</f>
        <v>0</v>
      </c>
      <c r="AH797" s="33">
        <f>IF('5-اطلاعات کلیه پرسنل'!P797="دکتری",1,IF('5-اطلاعات کلیه پرسنل'!P797="فوق لیسانس",0.8,IF('5-اطلاعات کلیه پرسنل'!P797="لیسانس",0.6,IF('5-اطلاعات کلیه پرسنل'!P797="فوق دیپلم",0.3,IF('5-اطلاعات کلیه پرسنل'!P797="",0,0.1)))))</f>
        <v>0</v>
      </c>
      <c r="AI797" s="81">
        <f>IF('5-اطلاعات کلیه پرسنل'!L797="دارد",'5-اطلاعات کلیه پرسنل'!M797/12,'5-اطلاعات کلیه پرسنل'!N797/2000)</f>
        <v>0</v>
      </c>
      <c r="AJ797" s="80">
        <f t="shared" si="60"/>
        <v>0</v>
      </c>
    </row>
    <row r="798" spans="29:36" x14ac:dyDescent="0.45">
      <c r="AC798" s="34">
        <f>IF('6-اطلاعات کلیه محصولات - خدمات'!C798="دارد",'6-اطلاعات کلیه محصولات - خدمات'!Q798,0)</f>
        <v>0</v>
      </c>
      <c r="AD798" s="34">
        <f>1403-'5-اطلاعات کلیه پرسنل'!E798:E1795</f>
        <v>1403</v>
      </c>
      <c r="AF798" s="55">
        <f>IF('5-اطلاعات کلیه پرسنل'!H798=option!$C$15,IF('5-اطلاعات کلیه پرسنل'!L798="دارد",'5-اطلاعات کلیه پرسنل'!M798/12*'5-اطلاعات کلیه پرسنل'!I798,'5-اطلاعات کلیه پرسنل'!N798/2000*'5-اطلاعات کلیه پرسنل'!I798),0)+IF('5-اطلاعات کلیه پرسنل'!J798=option!$C$15,IF('5-اطلاعات کلیه پرسنل'!L798="دارد",'5-اطلاعات کلیه پرسنل'!M798/12*'5-اطلاعات کلیه پرسنل'!K798,'5-اطلاعات کلیه پرسنل'!N798/2000*'5-اطلاعات کلیه پرسنل'!K798),0)</f>
        <v>0</v>
      </c>
      <c r="AG798" s="55">
        <f>IF('5-اطلاعات کلیه پرسنل'!H798=option!$C$11,IF('5-اطلاعات کلیه پرسنل'!L798="دارد",'5-اطلاعات کلیه پرسنل'!M798*'5-اطلاعات کلیه پرسنل'!I798/12*40,'5-اطلاعات کلیه پرسنل'!I798*'5-اطلاعات کلیه پرسنل'!N798/52),0)+IF('5-اطلاعات کلیه پرسنل'!J798=option!$C$11,IF('5-اطلاعات کلیه پرسنل'!L798="دارد",'5-اطلاعات کلیه پرسنل'!M798*'5-اطلاعات کلیه پرسنل'!K798/12*40,'5-اطلاعات کلیه پرسنل'!K798*'5-اطلاعات کلیه پرسنل'!N798/52),0)</f>
        <v>0</v>
      </c>
      <c r="AH798" s="33">
        <f>IF('5-اطلاعات کلیه پرسنل'!P798="دکتری",1,IF('5-اطلاعات کلیه پرسنل'!P798="فوق لیسانس",0.8,IF('5-اطلاعات کلیه پرسنل'!P798="لیسانس",0.6,IF('5-اطلاعات کلیه پرسنل'!P798="فوق دیپلم",0.3,IF('5-اطلاعات کلیه پرسنل'!P798="",0,0.1)))))</f>
        <v>0</v>
      </c>
      <c r="AI798" s="81">
        <f>IF('5-اطلاعات کلیه پرسنل'!L798="دارد",'5-اطلاعات کلیه پرسنل'!M798/12,'5-اطلاعات کلیه پرسنل'!N798/2000)</f>
        <v>0</v>
      </c>
      <c r="AJ798" s="80">
        <f t="shared" si="60"/>
        <v>0</v>
      </c>
    </row>
    <row r="799" spans="29:36" x14ac:dyDescent="0.45">
      <c r="AC799" s="34">
        <f>IF('6-اطلاعات کلیه محصولات - خدمات'!C799="دارد",'6-اطلاعات کلیه محصولات - خدمات'!Q799,0)</f>
        <v>0</v>
      </c>
      <c r="AD799" s="34">
        <f>1403-'5-اطلاعات کلیه پرسنل'!E799:E1796</f>
        <v>1403</v>
      </c>
      <c r="AF799" s="55">
        <f>IF('5-اطلاعات کلیه پرسنل'!H799=option!$C$15,IF('5-اطلاعات کلیه پرسنل'!L799="دارد",'5-اطلاعات کلیه پرسنل'!M799/12*'5-اطلاعات کلیه پرسنل'!I799,'5-اطلاعات کلیه پرسنل'!N799/2000*'5-اطلاعات کلیه پرسنل'!I799),0)+IF('5-اطلاعات کلیه پرسنل'!J799=option!$C$15,IF('5-اطلاعات کلیه پرسنل'!L799="دارد",'5-اطلاعات کلیه پرسنل'!M799/12*'5-اطلاعات کلیه پرسنل'!K799,'5-اطلاعات کلیه پرسنل'!N799/2000*'5-اطلاعات کلیه پرسنل'!K799),0)</f>
        <v>0</v>
      </c>
      <c r="AG799" s="55">
        <f>IF('5-اطلاعات کلیه پرسنل'!H799=option!$C$11,IF('5-اطلاعات کلیه پرسنل'!L799="دارد",'5-اطلاعات کلیه پرسنل'!M799*'5-اطلاعات کلیه پرسنل'!I799/12*40,'5-اطلاعات کلیه پرسنل'!I799*'5-اطلاعات کلیه پرسنل'!N799/52),0)+IF('5-اطلاعات کلیه پرسنل'!J799=option!$C$11,IF('5-اطلاعات کلیه پرسنل'!L799="دارد",'5-اطلاعات کلیه پرسنل'!M799*'5-اطلاعات کلیه پرسنل'!K799/12*40,'5-اطلاعات کلیه پرسنل'!K799*'5-اطلاعات کلیه پرسنل'!N799/52),0)</f>
        <v>0</v>
      </c>
      <c r="AH799" s="33">
        <f>IF('5-اطلاعات کلیه پرسنل'!P799="دکتری",1,IF('5-اطلاعات کلیه پرسنل'!P799="فوق لیسانس",0.8,IF('5-اطلاعات کلیه پرسنل'!P799="لیسانس",0.6,IF('5-اطلاعات کلیه پرسنل'!P799="فوق دیپلم",0.3,IF('5-اطلاعات کلیه پرسنل'!P799="",0,0.1)))))</f>
        <v>0</v>
      </c>
      <c r="AI799" s="81">
        <f>IF('5-اطلاعات کلیه پرسنل'!L799="دارد",'5-اطلاعات کلیه پرسنل'!M799/12,'5-اطلاعات کلیه پرسنل'!N799/2000)</f>
        <v>0</v>
      </c>
      <c r="AJ799" s="80">
        <f t="shared" si="60"/>
        <v>0</v>
      </c>
    </row>
    <row r="800" spans="29:36" x14ac:dyDescent="0.45">
      <c r="AC800" s="34">
        <f>IF('6-اطلاعات کلیه محصولات - خدمات'!C800="دارد",'6-اطلاعات کلیه محصولات - خدمات'!Q800,0)</f>
        <v>0</v>
      </c>
      <c r="AD800" s="34">
        <f>1403-'5-اطلاعات کلیه پرسنل'!E800:E1797</f>
        <v>1403</v>
      </c>
      <c r="AF800" s="55">
        <f>IF('5-اطلاعات کلیه پرسنل'!H800=option!$C$15,IF('5-اطلاعات کلیه پرسنل'!L800="دارد",'5-اطلاعات کلیه پرسنل'!M800/12*'5-اطلاعات کلیه پرسنل'!I800,'5-اطلاعات کلیه پرسنل'!N800/2000*'5-اطلاعات کلیه پرسنل'!I800),0)+IF('5-اطلاعات کلیه پرسنل'!J800=option!$C$15,IF('5-اطلاعات کلیه پرسنل'!L800="دارد",'5-اطلاعات کلیه پرسنل'!M800/12*'5-اطلاعات کلیه پرسنل'!K800,'5-اطلاعات کلیه پرسنل'!N800/2000*'5-اطلاعات کلیه پرسنل'!K800),0)</f>
        <v>0</v>
      </c>
      <c r="AG800" s="55">
        <f>IF('5-اطلاعات کلیه پرسنل'!H800=option!$C$11,IF('5-اطلاعات کلیه پرسنل'!L800="دارد",'5-اطلاعات کلیه پرسنل'!M800*'5-اطلاعات کلیه پرسنل'!I800/12*40,'5-اطلاعات کلیه پرسنل'!I800*'5-اطلاعات کلیه پرسنل'!N800/52),0)+IF('5-اطلاعات کلیه پرسنل'!J800=option!$C$11,IF('5-اطلاعات کلیه پرسنل'!L800="دارد",'5-اطلاعات کلیه پرسنل'!M800*'5-اطلاعات کلیه پرسنل'!K800/12*40,'5-اطلاعات کلیه پرسنل'!K800*'5-اطلاعات کلیه پرسنل'!N800/52),0)</f>
        <v>0</v>
      </c>
      <c r="AH800" s="33">
        <f>IF('5-اطلاعات کلیه پرسنل'!P800="دکتری",1,IF('5-اطلاعات کلیه پرسنل'!P800="فوق لیسانس",0.8,IF('5-اطلاعات کلیه پرسنل'!P800="لیسانس",0.6,IF('5-اطلاعات کلیه پرسنل'!P800="فوق دیپلم",0.3,IF('5-اطلاعات کلیه پرسنل'!P800="",0,0.1)))))</f>
        <v>0</v>
      </c>
      <c r="AI800" s="81">
        <f>IF('5-اطلاعات کلیه پرسنل'!L800="دارد",'5-اطلاعات کلیه پرسنل'!M800/12,'5-اطلاعات کلیه پرسنل'!N800/2000)</f>
        <v>0</v>
      </c>
      <c r="AJ800" s="80">
        <f t="shared" si="60"/>
        <v>0</v>
      </c>
    </row>
    <row r="801" spans="29:36" x14ac:dyDescent="0.45">
      <c r="AC801" s="34">
        <f>IF('6-اطلاعات کلیه محصولات - خدمات'!C801="دارد",'6-اطلاعات کلیه محصولات - خدمات'!Q801,0)</f>
        <v>0</v>
      </c>
      <c r="AD801" s="34">
        <f>1403-'5-اطلاعات کلیه پرسنل'!E801:E1798</f>
        <v>1403</v>
      </c>
      <c r="AF801" s="55">
        <f>IF('5-اطلاعات کلیه پرسنل'!H801=option!$C$15,IF('5-اطلاعات کلیه پرسنل'!L801="دارد",'5-اطلاعات کلیه پرسنل'!M801/12*'5-اطلاعات کلیه پرسنل'!I801,'5-اطلاعات کلیه پرسنل'!N801/2000*'5-اطلاعات کلیه پرسنل'!I801),0)+IF('5-اطلاعات کلیه پرسنل'!J801=option!$C$15,IF('5-اطلاعات کلیه پرسنل'!L801="دارد",'5-اطلاعات کلیه پرسنل'!M801/12*'5-اطلاعات کلیه پرسنل'!K801,'5-اطلاعات کلیه پرسنل'!N801/2000*'5-اطلاعات کلیه پرسنل'!K801),0)</f>
        <v>0</v>
      </c>
      <c r="AG801" s="55">
        <f>IF('5-اطلاعات کلیه پرسنل'!H801=option!$C$11,IF('5-اطلاعات کلیه پرسنل'!L801="دارد",'5-اطلاعات کلیه پرسنل'!M801*'5-اطلاعات کلیه پرسنل'!I801/12*40,'5-اطلاعات کلیه پرسنل'!I801*'5-اطلاعات کلیه پرسنل'!N801/52),0)+IF('5-اطلاعات کلیه پرسنل'!J801=option!$C$11,IF('5-اطلاعات کلیه پرسنل'!L801="دارد",'5-اطلاعات کلیه پرسنل'!M801*'5-اطلاعات کلیه پرسنل'!K801/12*40,'5-اطلاعات کلیه پرسنل'!K801*'5-اطلاعات کلیه پرسنل'!N801/52),0)</f>
        <v>0</v>
      </c>
      <c r="AH801" s="33">
        <f>IF('5-اطلاعات کلیه پرسنل'!P801="دکتری",1,IF('5-اطلاعات کلیه پرسنل'!P801="فوق لیسانس",0.8,IF('5-اطلاعات کلیه پرسنل'!P801="لیسانس",0.6,IF('5-اطلاعات کلیه پرسنل'!P801="فوق دیپلم",0.3,IF('5-اطلاعات کلیه پرسنل'!P801="",0,0.1)))))</f>
        <v>0</v>
      </c>
      <c r="AI801" s="81">
        <f>IF('5-اطلاعات کلیه پرسنل'!L801="دارد",'5-اطلاعات کلیه پرسنل'!M801/12,'5-اطلاعات کلیه پرسنل'!N801/2000)</f>
        <v>0</v>
      </c>
      <c r="AJ801" s="80">
        <f t="shared" si="60"/>
        <v>0</v>
      </c>
    </row>
    <row r="802" spans="29:36" x14ac:dyDescent="0.45">
      <c r="AC802" s="34">
        <f>IF('6-اطلاعات کلیه محصولات - خدمات'!C802="دارد",'6-اطلاعات کلیه محصولات - خدمات'!Q802,0)</f>
        <v>0</v>
      </c>
      <c r="AD802" s="34">
        <f>1403-'5-اطلاعات کلیه پرسنل'!E802:E1799</f>
        <v>1403</v>
      </c>
      <c r="AF802" s="55">
        <f>IF('5-اطلاعات کلیه پرسنل'!H802=option!$C$15,IF('5-اطلاعات کلیه پرسنل'!L802="دارد",'5-اطلاعات کلیه پرسنل'!M802/12*'5-اطلاعات کلیه پرسنل'!I802,'5-اطلاعات کلیه پرسنل'!N802/2000*'5-اطلاعات کلیه پرسنل'!I802),0)+IF('5-اطلاعات کلیه پرسنل'!J802=option!$C$15,IF('5-اطلاعات کلیه پرسنل'!L802="دارد",'5-اطلاعات کلیه پرسنل'!M802/12*'5-اطلاعات کلیه پرسنل'!K802,'5-اطلاعات کلیه پرسنل'!N802/2000*'5-اطلاعات کلیه پرسنل'!K802),0)</f>
        <v>0</v>
      </c>
      <c r="AG802" s="55">
        <f>IF('5-اطلاعات کلیه پرسنل'!H802=option!$C$11,IF('5-اطلاعات کلیه پرسنل'!L802="دارد",'5-اطلاعات کلیه پرسنل'!M802*'5-اطلاعات کلیه پرسنل'!I802/12*40,'5-اطلاعات کلیه پرسنل'!I802*'5-اطلاعات کلیه پرسنل'!N802/52),0)+IF('5-اطلاعات کلیه پرسنل'!J802=option!$C$11,IF('5-اطلاعات کلیه پرسنل'!L802="دارد",'5-اطلاعات کلیه پرسنل'!M802*'5-اطلاعات کلیه پرسنل'!K802/12*40,'5-اطلاعات کلیه پرسنل'!K802*'5-اطلاعات کلیه پرسنل'!N802/52),0)</f>
        <v>0</v>
      </c>
      <c r="AH802" s="33">
        <f>IF('5-اطلاعات کلیه پرسنل'!P802="دکتری",1,IF('5-اطلاعات کلیه پرسنل'!P802="فوق لیسانس",0.8,IF('5-اطلاعات کلیه پرسنل'!P802="لیسانس",0.6,IF('5-اطلاعات کلیه پرسنل'!P802="فوق دیپلم",0.3,IF('5-اطلاعات کلیه پرسنل'!P802="",0,0.1)))))</f>
        <v>0</v>
      </c>
      <c r="AI802" s="81">
        <f>IF('5-اطلاعات کلیه پرسنل'!L802="دارد",'5-اطلاعات کلیه پرسنل'!M802/12,'5-اطلاعات کلیه پرسنل'!N802/2000)</f>
        <v>0</v>
      </c>
      <c r="AJ802" s="80">
        <f t="shared" si="60"/>
        <v>0</v>
      </c>
    </row>
    <row r="803" spans="29:36" x14ac:dyDescent="0.45">
      <c r="AC803" s="34">
        <f>IF('6-اطلاعات کلیه محصولات - خدمات'!C803="دارد",'6-اطلاعات کلیه محصولات - خدمات'!Q803,0)</f>
        <v>0</v>
      </c>
      <c r="AD803" s="34">
        <f>1403-'5-اطلاعات کلیه پرسنل'!E803:E1800</f>
        <v>1403</v>
      </c>
      <c r="AF803" s="55">
        <f>IF('5-اطلاعات کلیه پرسنل'!H803=option!$C$15,IF('5-اطلاعات کلیه پرسنل'!L803="دارد",'5-اطلاعات کلیه پرسنل'!M803/12*'5-اطلاعات کلیه پرسنل'!I803,'5-اطلاعات کلیه پرسنل'!N803/2000*'5-اطلاعات کلیه پرسنل'!I803),0)+IF('5-اطلاعات کلیه پرسنل'!J803=option!$C$15,IF('5-اطلاعات کلیه پرسنل'!L803="دارد",'5-اطلاعات کلیه پرسنل'!M803/12*'5-اطلاعات کلیه پرسنل'!K803,'5-اطلاعات کلیه پرسنل'!N803/2000*'5-اطلاعات کلیه پرسنل'!K803),0)</f>
        <v>0</v>
      </c>
      <c r="AG803" s="55">
        <f>IF('5-اطلاعات کلیه پرسنل'!H803=option!$C$11,IF('5-اطلاعات کلیه پرسنل'!L803="دارد",'5-اطلاعات کلیه پرسنل'!M803*'5-اطلاعات کلیه پرسنل'!I803/12*40,'5-اطلاعات کلیه پرسنل'!I803*'5-اطلاعات کلیه پرسنل'!N803/52),0)+IF('5-اطلاعات کلیه پرسنل'!J803=option!$C$11,IF('5-اطلاعات کلیه پرسنل'!L803="دارد",'5-اطلاعات کلیه پرسنل'!M803*'5-اطلاعات کلیه پرسنل'!K803/12*40,'5-اطلاعات کلیه پرسنل'!K803*'5-اطلاعات کلیه پرسنل'!N803/52),0)</f>
        <v>0</v>
      </c>
      <c r="AH803" s="33">
        <f>IF('5-اطلاعات کلیه پرسنل'!P803="دکتری",1,IF('5-اطلاعات کلیه پرسنل'!P803="فوق لیسانس",0.8,IF('5-اطلاعات کلیه پرسنل'!P803="لیسانس",0.6,IF('5-اطلاعات کلیه پرسنل'!P803="فوق دیپلم",0.3,IF('5-اطلاعات کلیه پرسنل'!P803="",0,0.1)))))</f>
        <v>0</v>
      </c>
      <c r="AI803" s="81">
        <f>IF('5-اطلاعات کلیه پرسنل'!L803="دارد",'5-اطلاعات کلیه پرسنل'!M803/12,'5-اطلاعات کلیه پرسنل'!N803/2000)</f>
        <v>0</v>
      </c>
      <c r="AJ803" s="80">
        <f t="shared" si="60"/>
        <v>0</v>
      </c>
    </row>
    <row r="804" spans="29:36" x14ac:dyDescent="0.45">
      <c r="AC804" s="34">
        <f>IF('6-اطلاعات کلیه محصولات - خدمات'!C804="دارد",'6-اطلاعات کلیه محصولات - خدمات'!Q804,0)</f>
        <v>0</v>
      </c>
      <c r="AD804" s="34">
        <f>1403-'5-اطلاعات کلیه پرسنل'!E804:E1801</f>
        <v>1403</v>
      </c>
      <c r="AF804" s="55">
        <f>IF('5-اطلاعات کلیه پرسنل'!H804=option!$C$15,IF('5-اطلاعات کلیه پرسنل'!L804="دارد",'5-اطلاعات کلیه پرسنل'!M804/12*'5-اطلاعات کلیه پرسنل'!I804,'5-اطلاعات کلیه پرسنل'!N804/2000*'5-اطلاعات کلیه پرسنل'!I804),0)+IF('5-اطلاعات کلیه پرسنل'!J804=option!$C$15,IF('5-اطلاعات کلیه پرسنل'!L804="دارد",'5-اطلاعات کلیه پرسنل'!M804/12*'5-اطلاعات کلیه پرسنل'!K804,'5-اطلاعات کلیه پرسنل'!N804/2000*'5-اطلاعات کلیه پرسنل'!K804),0)</f>
        <v>0</v>
      </c>
      <c r="AG804" s="55">
        <f>IF('5-اطلاعات کلیه پرسنل'!H804=option!$C$11,IF('5-اطلاعات کلیه پرسنل'!L804="دارد",'5-اطلاعات کلیه پرسنل'!M804*'5-اطلاعات کلیه پرسنل'!I804/12*40,'5-اطلاعات کلیه پرسنل'!I804*'5-اطلاعات کلیه پرسنل'!N804/52),0)+IF('5-اطلاعات کلیه پرسنل'!J804=option!$C$11,IF('5-اطلاعات کلیه پرسنل'!L804="دارد",'5-اطلاعات کلیه پرسنل'!M804*'5-اطلاعات کلیه پرسنل'!K804/12*40,'5-اطلاعات کلیه پرسنل'!K804*'5-اطلاعات کلیه پرسنل'!N804/52),0)</f>
        <v>0</v>
      </c>
      <c r="AH804" s="33">
        <f>IF('5-اطلاعات کلیه پرسنل'!P804="دکتری",1,IF('5-اطلاعات کلیه پرسنل'!P804="فوق لیسانس",0.8,IF('5-اطلاعات کلیه پرسنل'!P804="لیسانس",0.6,IF('5-اطلاعات کلیه پرسنل'!P804="فوق دیپلم",0.3,IF('5-اطلاعات کلیه پرسنل'!P804="",0,0.1)))))</f>
        <v>0</v>
      </c>
      <c r="AI804" s="81">
        <f>IF('5-اطلاعات کلیه پرسنل'!L804="دارد",'5-اطلاعات کلیه پرسنل'!M804/12,'5-اطلاعات کلیه پرسنل'!N804/2000)</f>
        <v>0</v>
      </c>
      <c r="AJ804" s="80">
        <f t="shared" si="60"/>
        <v>0</v>
      </c>
    </row>
    <row r="805" spans="29:36" x14ac:dyDescent="0.45">
      <c r="AC805" s="34">
        <f>IF('6-اطلاعات کلیه محصولات - خدمات'!C805="دارد",'6-اطلاعات کلیه محصولات - خدمات'!Q805,0)</f>
        <v>0</v>
      </c>
      <c r="AD805" s="34">
        <f>1403-'5-اطلاعات کلیه پرسنل'!E805:E1802</f>
        <v>1403</v>
      </c>
      <c r="AF805" s="55">
        <f>IF('5-اطلاعات کلیه پرسنل'!H805=option!$C$15,IF('5-اطلاعات کلیه پرسنل'!L805="دارد",'5-اطلاعات کلیه پرسنل'!M805/12*'5-اطلاعات کلیه پرسنل'!I805,'5-اطلاعات کلیه پرسنل'!N805/2000*'5-اطلاعات کلیه پرسنل'!I805),0)+IF('5-اطلاعات کلیه پرسنل'!J805=option!$C$15,IF('5-اطلاعات کلیه پرسنل'!L805="دارد",'5-اطلاعات کلیه پرسنل'!M805/12*'5-اطلاعات کلیه پرسنل'!K805,'5-اطلاعات کلیه پرسنل'!N805/2000*'5-اطلاعات کلیه پرسنل'!K805),0)</f>
        <v>0</v>
      </c>
      <c r="AG805" s="55">
        <f>IF('5-اطلاعات کلیه پرسنل'!H805=option!$C$11,IF('5-اطلاعات کلیه پرسنل'!L805="دارد",'5-اطلاعات کلیه پرسنل'!M805*'5-اطلاعات کلیه پرسنل'!I805/12*40,'5-اطلاعات کلیه پرسنل'!I805*'5-اطلاعات کلیه پرسنل'!N805/52),0)+IF('5-اطلاعات کلیه پرسنل'!J805=option!$C$11,IF('5-اطلاعات کلیه پرسنل'!L805="دارد",'5-اطلاعات کلیه پرسنل'!M805*'5-اطلاعات کلیه پرسنل'!K805/12*40,'5-اطلاعات کلیه پرسنل'!K805*'5-اطلاعات کلیه پرسنل'!N805/52),0)</f>
        <v>0</v>
      </c>
      <c r="AH805" s="33">
        <f>IF('5-اطلاعات کلیه پرسنل'!P805="دکتری",1,IF('5-اطلاعات کلیه پرسنل'!P805="فوق لیسانس",0.8,IF('5-اطلاعات کلیه پرسنل'!P805="لیسانس",0.6,IF('5-اطلاعات کلیه پرسنل'!P805="فوق دیپلم",0.3,IF('5-اطلاعات کلیه پرسنل'!P805="",0,0.1)))))</f>
        <v>0</v>
      </c>
      <c r="AI805" s="81">
        <f>IF('5-اطلاعات کلیه پرسنل'!L805="دارد",'5-اطلاعات کلیه پرسنل'!M805/12,'5-اطلاعات کلیه پرسنل'!N805/2000)</f>
        <v>0</v>
      </c>
      <c r="AJ805" s="80">
        <f t="shared" si="60"/>
        <v>0</v>
      </c>
    </row>
    <row r="806" spans="29:36" x14ac:dyDescent="0.45">
      <c r="AC806" s="34">
        <f>IF('6-اطلاعات کلیه محصولات - خدمات'!C806="دارد",'6-اطلاعات کلیه محصولات - خدمات'!Q806,0)</f>
        <v>0</v>
      </c>
      <c r="AD806" s="34">
        <f>1403-'5-اطلاعات کلیه پرسنل'!E806:E1803</f>
        <v>1403</v>
      </c>
      <c r="AF806" s="55">
        <f>IF('5-اطلاعات کلیه پرسنل'!H806=option!$C$15,IF('5-اطلاعات کلیه پرسنل'!L806="دارد",'5-اطلاعات کلیه پرسنل'!M806/12*'5-اطلاعات کلیه پرسنل'!I806,'5-اطلاعات کلیه پرسنل'!N806/2000*'5-اطلاعات کلیه پرسنل'!I806),0)+IF('5-اطلاعات کلیه پرسنل'!J806=option!$C$15,IF('5-اطلاعات کلیه پرسنل'!L806="دارد",'5-اطلاعات کلیه پرسنل'!M806/12*'5-اطلاعات کلیه پرسنل'!K806,'5-اطلاعات کلیه پرسنل'!N806/2000*'5-اطلاعات کلیه پرسنل'!K806),0)</f>
        <v>0</v>
      </c>
      <c r="AG806" s="55">
        <f>IF('5-اطلاعات کلیه پرسنل'!H806=option!$C$11,IF('5-اطلاعات کلیه پرسنل'!L806="دارد",'5-اطلاعات کلیه پرسنل'!M806*'5-اطلاعات کلیه پرسنل'!I806/12*40,'5-اطلاعات کلیه پرسنل'!I806*'5-اطلاعات کلیه پرسنل'!N806/52),0)+IF('5-اطلاعات کلیه پرسنل'!J806=option!$C$11,IF('5-اطلاعات کلیه پرسنل'!L806="دارد",'5-اطلاعات کلیه پرسنل'!M806*'5-اطلاعات کلیه پرسنل'!K806/12*40,'5-اطلاعات کلیه پرسنل'!K806*'5-اطلاعات کلیه پرسنل'!N806/52),0)</f>
        <v>0</v>
      </c>
      <c r="AH806" s="33">
        <f>IF('5-اطلاعات کلیه پرسنل'!P806="دکتری",1,IF('5-اطلاعات کلیه پرسنل'!P806="فوق لیسانس",0.8,IF('5-اطلاعات کلیه پرسنل'!P806="لیسانس",0.6,IF('5-اطلاعات کلیه پرسنل'!P806="فوق دیپلم",0.3,IF('5-اطلاعات کلیه پرسنل'!P806="",0,0.1)))))</f>
        <v>0</v>
      </c>
      <c r="AI806" s="81">
        <f>IF('5-اطلاعات کلیه پرسنل'!L806="دارد",'5-اطلاعات کلیه پرسنل'!M806/12,'5-اطلاعات کلیه پرسنل'!N806/2000)</f>
        <v>0</v>
      </c>
      <c r="AJ806" s="80">
        <f t="shared" si="60"/>
        <v>0</v>
      </c>
    </row>
    <row r="807" spans="29:36" x14ac:dyDescent="0.45">
      <c r="AC807" s="34">
        <f>IF('6-اطلاعات کلیه محصولات - خدمات'!C807="دارد",'6-اطلاعات کلیه محصولات - خدمات'!Q807,0)</f>
        <v>0</v>
      </c>
      <c r="AD807" s="34">
        <f>1403-'5-اطلاعات کلیه پرسنل'!E807:E1804</f>
        <v>1403</v>
      </c>
      <c r="AF807" s="55">
        <f>IF('5-اطلاعات کلیه پرسنل'!H807=option!$C$15,IF('5-اطلاعات کلیه پرسنل'!L807="دارد",'5-اطلاعات کلیه پرسنل'!M807/12*'5-اطلاعات کلیه پرسنل'!I807,'5-اطلاعات کلیه پرسنل'!N807/2000*'5-اطلاعات کلیه پرسنل'!I807),0)+IF('5-اطلاعات کلیه پرسنل'!J807=option!$C$15,IF('5-اطلاعات کلیه پرسنل'!L807="دارد",'5-اطلاعات کلیه پرسنل'!M807/12*'5-اطلاعات کلیه پرسنل'!K807,'5-اطلاعات کلیه پرسنل'!N807/2000*'5-اطلاعات کلیه پرسنل'!K807),0)</f>
        <v>0</v>
      </c>
      <c r="AG807" s="55">
        <f>IF('5-اطلاعات کلیه پرسنل'!H807=option!$C$11,IF('5-اطلاعات کلیه پرسنل'!L807="دارد",'5-اطلاعات کلیه پرسنل'!M807*'5-اطلاعات کلیه پرسنل'!I807/12*40,'5-اطلاعات کلیه پرسنل'!I807*'5-اطلاعات کلیه پرسنل'!N807/52),0)+IF('5-اطلاعات کلیه پرسنل'!J807=option!$C$11,IF('5-اطلاعات کلیه پرسنل'!L807="دارد",'5-اطلاعات کلیه پرسنل'!M807*'5-اطلاعات کلیه پرسنل'!K807/12*40,'5-اطلاعات کلیه پرسنل'!K807*'5-اطلاعات کلیه پرسنل'!N807/52),0)</f>
        <v>0</v>
      </c>
      <c r="AH807" s="33">
        <f>IF('5-اطلاعات کلیه پرسنل'!P807="دکتری",1,IF('5-اطلاعات کلیه پرسنل'!P807="فوق لیسانس",0.8,IF('5-اطلاعات کلیه پرسنل'!P807="لیسانس",0.6,IF('5-اطلاعات کلیه پرسنل'!P807="فوق دیپلم",0.3,IF('5-اطلاعات کلیه پرسنل'!P807="",0,0.1)))))</f>
        <v>0</v>
      </c>
      <c r="AI807" s="81">
        <f>IF('5-اطلاعات کلیه پرسنل'!L807="دارد",'5-اطلاعات کلیه پرسنل'!M807/12,'5-اطلاعات کلیه پرسنل'!N807/2000)</f>
        <v>0</v>
      </c>
      <c r="AJ807" s="80">
        <f t="shared" si="60"/>
        <v>0</v>
      </c>
    </row>
    <row r="808" spans="29:36" x14ac:dyDescent="0.45">
      <c r="AC808" s="34">
        <f>IF('6-اطلاعات کلیه محصولات - خدمات'!C808="دارد",'6-اطلاعات کلیه محصولات - خدمات'!Q808,0)</f>
        <v>0</v>
      </c>
      <c r="AD808" s="34">
        <f>1403-'5-اطلاعات کلیه پرسنل'!E808:E1805</f>
        <v>1403</v>
      </c>
      <c r="AF808" s="55">
        <f>IF('5-اطلاعات کلیه پرسنل'!H808=option!$C$15,IF('5-اطلاعات کلیه پرسنل'!L808="دارد",'5-اطلاعات کلیه پرسنل'!M808/12*'5-اطلاعات کلیه پرسنل'!I808,'5-اطلاعات کلیه پرسنل'!N808/2000*'5-اطلاعات کلیه پرسنل'!I808),0)+IF('5-اطلاعات کلیه پرسنل'!J808=option!$C$15,IF('5-اطلاعات کلیه پرسنل'!L808="دارد",'5-اطلاعات کلیه پرسنل'!M808/12*'5-اطلاعات کلیه پرسنل'!K808,'5-اطلاعات کلیه پرسنل'!N808/2000*'5-اطلاعات کلیه پرسنل'!K808),0)</f>
        <v>0</v>
      </c>
      <c r="AG808" s="55">
        <f>IF('5-اطلاعات کلیه پرسنل'!H808=option!$C$11,IF('5-اطلاعات کلیه پرسنل'!L808="دارد",'5-اطلاعات کلیه پرسنل'!M808*'5-اطلاعات کلیه پرسنل'!I808/12*40,'5-اطلاعات کلیه پرسنل'!I808*'5-اطلاعات کلیه پرسنل'!N808/52),0)+IF('5-اطلاعات کلیه پرسنل'!J808=option!$C$11,IF('5-اطلاعات کلیه پرسنل'!L808="دارد",'5-اطلاعات کلیه پرسنل'!M808*'5-اطلاعات کلیه پرسنل'!K808/12*40,'5-اطلاعات کلیه پرسنل'!K808*'5-اطلاعات کلیه پرسنل'!N808/52),0)</f>
        <v>0</v>
      </c>
      <c r="AH808" s="33">
        <f>IF('5-اطلاعات کلیه پرسنل'!P808="دکتری",1,IF('5-اطلاعات کلیه پرسنل'!P808="فوق لیسانس",0.8,IF('5-اطلاعات کلیه پرسنل'!P808="لیسانس",0.6,IF('5-اطلاعات کلیه پرسنل'!P808="فوق دیپلم",0.3,IF('5-اطلاعات کلیه پرسنل'!P808="",0,0.1)))))</f>
        <v>0</v>
      </c>
      <c r="AI808" s="81">
        <f>IF('5-اطلاعات کلیه پرسنل'!L808="دارد",'5-اطلاعات کلیه پرسنل'!M808/12,'5-اطلاعات کلیه پرسنل'!N808/2000)</f>
        <v>0</v>
      </c>
      <c r="AJ808" s="80">
        <f t="shared" si="60"/>
        <v>0</v>
      </c>
    </row>
    <row r="809" spans="29:36" x14ac:dyDescent="0.45">
      <c r="AC809" s="34">
        <f>IF('6-اطلاعات کلیه محصولات - خدمات'!C809="دارد",'6-اطلاعات کلیه محصولات - خدمات'!Q809,0)</f>
        <v>0</v>
      </c>
      <c r="AD809" s="34">
        <f>1403-'5-اطلاعات کلیه پرسنل'!E809:E1806</f>
        <v>1403</v>
      </c>
      <c r="AF809" s="55">
        <f>IF('5-اطلاعات کلیه پرسنل'!H809=option!$C$15,IF('5-اطلاعات کلیه پرسنل'!L809="دارد",'5-اطلاعات کلیه پرسنل'!M809/12*'5-اطلاعات کلیه پرسنل'!I809,'5-اطلاعات کلیه پرسنل'!N809/2000*'5-اطلاعات کلیه پرسنل'!I809),0)+IF('5-اطلاعات کلیه پرسنل'!J809=option!$C$15,IF('5-اطلاعات کلیه پرسنل'!L809="دارد",'5-اطلاعات کلیه پرسنل'!M809/12*'5-اطلاعات کلیه پرسنل'!K809,'5-اطلاعات کلیه پرسنل'!N809/2000*'5-اطلاعات کلیه پرسنل'!K809),0)</f>
        <v>0</v>
      </c>
      <c r="AG809" s="55">
        <f>IF('5-اطلاعات کلیه پرسنل'!H809=option!$C$11,IF('5-اطلاعات کلیه پرسنل'!L809="دارد",'5-اطلاعات کلیه پرسنل'!M809*'5-اطلاعات کلیه پرسنل'!I809/12*40,'5-اطلاعات کلیه پرسنل'!I809*'5-اطلاعات کلیه پرسنل'!N809/52),0)+IF('5-اطلاعات کلیه پرسنل'!J809=option!$C$11,IF('5-اطلاعات کلیه پرسنل'!L809="دارد",'5-اطلاعات کلیه پرسنل'!M809*'5-اطلاعات کلیه پرسنل'!K809/12*40,'5-اطلاعات کلیه پرسنل'!K809*'5-اطلاعات کلیه پرسنل'!N809/52),0)</f>
        <v>0</v>
      </c>
      <c r="AH809" s="33">
        <f>IF('5-اطلاعات کلیه پرسنل'!P809="دکتری",1,IF('5-اطلاعات کلیه پرسنل'!P809="فوق لیسانس",0.8,IF('5-اطلاعات کلیه پرسنل'!P809="لیسانس",0.6,IF('5-اطلاعات کلیه پرسنل'!P809="فوق دیپلم",0.3,IF('5-اطلاعات کلیه پرسنل'!P809="",0,0.1)))))</f>
        <v>0</v>
      </c>
      <c r="AI809" s="81">
        <f>IF('5-اطلاعات کلیه پرسنل'!L809="دارد",'5-اطلاعات کلیه پرسنل'!M809/12,'5-اطلاعات کلیه پرسنل'!N809/2000)</f>
        <v>0</v>
      </c>
      <c r="AJ809" s="80">
        <f t="shared" si="60"/>
        <v>0</v>
      </c>
    </row>
    <row r="810" spans="29:36" x14ac:dyDescent="0.45">
      <c r="AC810" s="34">
        <f>IF('6-اطلاعات کلیه محصولات - خدمات'!C810="دارد",'6-اطلاعات کلیه محصولات - خدمات'!Q810,0)</f>
        <v>0</v>
      </c>
      <c r="AD810" s="34">
        <f>1403-'5-اطلاعات کلیه پرسنل'!E810:E1807</f>
        <v>1403</v>
      </c>
      <c r="AF810" s="55">
        <f>IF('5-اطلاعات کلیه پرسنل'!H810=option!$C$15,IF('5-اطلاعات کلیه پرسنل'!L810="دارد",'5-اطلاعات کلیه پرسنل'!M810/12*'5-اطلاعات کلیه پرسنل'!I810,'5-اطلاعات کلیه پرسنل'!N810/2000*'5-اطلاعات کلیه پرسنل'!I810),0)+IF('5-اطلاعات کلیه پرسنل'!J810=option!$C$15,IF('5-اطلاعات کلیه پرسنل'!L810="دارد",'5-اطلاعات کلیه پرسنل'!M810/12*'5-اطلاعات کلیه پرسنل'!K810,'5-اطلاعات کلیه پرسنل'!N810/2000*'5-اطلاعات کلیه پرسنل'!K810),0)</f>
        <v>0</v>
      </c>
      <c r="AG810" s="55">
        <f>IF('5-اطلاعات کلیه پرسنل'!H810=option!$C$11,IF('5-اطلاعات کلیه پرسنل'!L810="دارد",'5-اطلاعات کلیه پرسنل'!M810*'5-اطلاعات کلیه پرسنل'!I810/12*40,'5-اطلاعات کلیه پرسنل'!I810*'5-اطلاعات کلیه پرسنل'!N810/52),0)+IF('5-اطلاعات کلیه پرسنل'!J810=option!$C$11,IF('5-اطلاعات کلیه پرسنل'!L810="دارد",'5-اطلاعات کلیه پرسنل'!M810*'5-اطلاعات کلیه پرسنل'!K810/12*40,'5-اطلاعات کلیه پرسنل'!K810*'5-اطلاعات کلیه پرسنل'!N810/52),0)</f>
        <v>0</v>
      </c>
      <c r="AH810" s="33">
        <f>IF('5-اطلاعات کلیه پرسنل'!P810="دکتری",1,IF('5-اطلاعات کلیه پرسنل'!P810="فوق لیسانس",0.8,IF('5-اطلاعات کلیه پرسنل'!P810="لیسانس",0.6,IF('5-اطلاعات کلیه پرسنل'!P810="فوق دیپلم",0.3,IF('5-اطلاعات کلیه پرسنل'!P810="",0,0.1)))))</f>
        <v>0</v>
      </c>
      <c r="AI810" s="81">
        <f>IF('5-اطلاعات کلیه پرسنل'!L810="دارد",'5-اطلاعات کلیه پرسنل'!M810/12,'5-اطلاعات کلیه پرسنل'!N810/2000)</f>
        <v>0</v>
      </c>
      <c r="AJ810" s="80">
        <f t="shared" si="60"/>
        <v>0</v>
      </c>
    </row>
    <row r="811" spans="29:36" x14ac:dyDescent="0.45">
      <c r="AC811" s="34">
        <f>IF('6-اطلاعات کلیه محصولات - خدمات'!C811="دارد",'6-اطلاعات کلیه محصولات - خدمات'!Q811,0)</f>
        <v>0</v>
      </c>
      <c r="AD811" s="34">
        <f>1403-'5-اطلاعات کلیه پرسنل'!E811:E1808</f>
        <v>1403</v>
      </c>
      <c r="AF811" s="55">
        <f>IF('5-اطلاعات کلیه پرسنل'!H811=option!$C$15,IF('5-اطلاعات کلیه پرسنل'!L811="دارد",'5-اطلاعات کلیه پرسنل'!M811/12*'5-اطلاعات کلیه پرسنل'!I811,'5-اطلاعات کلیه پرسنل'!N811/2000*'5-اطلاعات کلیه پرسنل'!I811),0)+IF('5-اطلاعات کلیه پرسنل'!J811=option!$C$15,IF('5-اطلاعات کلیه پرسنل'!L811="دارد",'5-اطلاعات کلیه پرسنل'!M811/12*'5-اطلاعات کلیه پرسنل'!K811,'5-اطلاعات کلیه پرسنل'!N811/2000*'5-اطلاعات کلیه پرسنل'!K811),0)</f>
        <v>0</v>
      </c>
      <c r="AG811" s="55">
        <f>IF('5-اطلاعات کلیه پرسنل'!H811=option!$C$11,IF('5-اطلاعات کلیه پرسنل'!L811="دارد",'5-اطلاعات کلیه پرسنل'!M811*'5-اطلاعات کلیه پرسنل'!I811/12*40,'5-اطلاعات کلیه پرسنل'!I811*'5-اطلاعات کلیه پرسنل'!N811/52),0)+IF('5-اطلاعات کلیه پرسنل'!J811=option!$C$11,IF('5-اطلاعات کلیه پرسنل'!L811="دارد",'5-اطلاعات کلیه پرسنل'!M811*'5-اطلاعات کلیه پرسنل'!K811/12*40,'5-اطلاعات کلیه پرسنل'!K811*'5-اطلاعات کلیه پرسنل'!N811/52),0)</f>
        <v>0</v>
      </c>
      <c r="AH811" s="33">
        <f>IF('5-اطلاعات کلیه پرسنل'!P811="دکتری",1,IF('5-اطلاعات کلیه پرسنل'!P811="فوق لیسانس",0.8,IF('5-اطلاعات کلیه پرسنل'!P811="لیسانس",0.6,IF('5-اطلاعات کلیه پرسنل'!P811="فوق دیپلم",0.3,IF('5-اطلاعات کلیه پرسنل'!P811="",0,0.1)))))</f>
        <v>0</v>
      </c>
      <c r="AI811" s="81">
        <f>IF('5-اطلاعات کلیه پرسنل'!L811="دارد",'5-اطلاعات کلیه پرسنل'!M811/12,'5-اطلاعات کلیه پرسنل'!N811/2000)</f>
        <v>0</v>
      </c>
      <c r="AJ811" s="80">
        <f t="shared" si="60"/>
        <v>0</v>
      </c>
    </row>
    <row r="812" spans="29:36" x14ac:dyDescent="0.45">
      <c r="AC812" s="34">
        <f>IF('6-اطلاعات کلیه محصولات - خدمات'!C812="دارد",'6-اطلاعات کلیه محصولات - خدمات'!Q812,0)</f>
        <v>0</v>
      </c>
      <c r="AD812" s="34">
        <f>1403-'5-اطلاعات کلیه پرسنل'!E812:E1809</f>
        <v>1403</v>
      </c>
      <c r="AF812" s="55">
        <f>IF('5-اطلاعات کلیه پرسنل'!H812=option!$C$15,IF('5-اطلاعات کلیه پرسنل'!L812="دارد",'5-اطلاعات کلیه پرسنل'!M812/12*'5-اطلاعات کلیه پرسنل'!I812,'5-اطلاعات کلیه پرسنل'!N812/2000*'5-اطلاعات کلیه پرسنل'!I812),0)+IF('5-اطلاعات کلیه پرسنل'!J812=option!$C$15,IF('5-اطلاعات کلیه پرسنل'!L812="دارد",'5-اطلاعات کلیه پرسنل'!M812/12*'5-اطلاعات کلیه پرسنل'!K812,'5-اطلاعات کلیه پرسنل'!N812/2000*'5-اطلاعات کلیه پرسنل'!K812),0)</f>
        <v>0</v>
      </c>
      <c r="AG812" s="55">
        <f>IF('5-اطلاعات کلیه پرسنل'!H812=option!$C$11,IF('5-اطلاعات کلیه پرسنل'!L812="دارد",'5-اطلاعات کلیه پرسنل'!M812*'5-اطلاعات کلیه پرسنل'!I812/12*40,'5-اطلاعات کلیه پرسنل'!I812*'5-اطلاعات کلیه پرسنل'!N812/52),0)+IF('5-اطلاعات کلیه پرسنل'!J812=option!$C$11,IF('5-اطلاعات کلیه پرسنل'!L812="دارد",'5-اطلاعات کلیه پرسنل'!M812*'5-اطلاعات کلیه پرسنل'!K812/12*40,'5-اطلاعات کلیه پرسنل'!K812*'5-اطلاعات کلیه پرسنل'!N812/52),0)</f>
        <v>0</v>
      </c>
      <c r="AH812" s="33">
        <f>IF('5-اطلاعات کلیه پرسنل'!P812="دکتری",1,IF('5-اطلاعات کلیه پرسنل'!P812="فوق لیسانس",0.8,IF('5-اطلاعات کلیه پرسنل'!P812="لیسانس",0.6,IF('5-اطلاعات کلیه پرسنل'!P812="فوق دیپلم",0.3,IF('5-اطلاعات کلیه پرسنل'!P812="",0,0.1)))))</f>
        <v>0</v>
      </c>
      <c r="AI812" s="81">
        <f>IF('5-اطلاعات کلیه پرسنل'!L812="دارد",'5-اطلاعات کلیه پرسنل'!M812/12,'5-اطلاعات کلیه پرسنل'!N812/2000)</f>
        <v>0</v>
      </c>
      <c r="AJ812" s="80">
        <f t="shared" si="60"/>
        <v>0</v>
      </c>
    </row>
    <row r="813" spans="29:36" x14ac:dyDescent="0.45">
      <c r="AC813" s="34">
        <f>IF('6-اطلاعات کلیه محصولات - خدمات'!C813="دارد",'6-اطلاعات کلیه محصولات - خدمات'!Q813,0)</f>
        <v>0</v>
      </c>
      <c r="AD813" s="34">
        <f>1403-'5-اطلاعات کلیه پرسنل'!E813:E1810</f>
        <v>1403</v>
      </c>
      <c r="AF813" s="55">
        <f>IF('5-اطلاعات کلیه پرسنل'!H813=option!$C$15,IF('5-اطلاعات کلیه پرسنل'!L813="دارد",'5-اطلاعات کلیه پرسنل'!M813/12*'5-اطلاعات کلیه پرسنل'!I813,'5-اطلاعات کلیه پرسنل'!N813/2000*'5-اطلاعات کلیه پرسنل'!I813),0)+IF('5-اطلاعات کلیه پرسنل'!J813=option!$C$15,IF('5-اطلاعات کلیه پرسنل'!L813="دارد",'5-اطلاعات کلیه پرسنل'!M813/12*'5-اطلاعات کلیه پرسنل'!K813,'5-اطلاعات کلیه پرسنل'!N813/2000*'5-اطلاعات کلیه پرسنل'!K813),0)</f>
        <v>0</v>
      </c>
      <c r="AG813" s="55">
        <f>IF('5-اطلاعات کلیه پرسنل'!H813=option!$C$11,IF('5-اطلاعات کلیه پرسنل'!L813="دارد",'5-اطلاعات کلیه پرسنل'!M813*'5-اطلاعات کلیه پرسنل'!I813/12*40,'5-اطلاعات کلیه پرسنل'!I813*'5-اطلاعات کلیه پرسنل'!N813/52),0)+IF('5-اطلاعات کلیه پرسنل'!J813=option!$C$11,IF('5-اطلاعات کلیه پرسنل'!L813="دارد",'5-اطلاعات کلیه پرسنل'!M813*'5-اطلاعات کلیه پرسنل'!K813/12*40,'5-اطلاعات کلیه پرسنل'!K813*'5-اطلاعات کلیه پرسنل'!N813/52),0)</f>
        <v>0</v>
      </c>
      <c r="AH813" s="33">
        <f>IF('5-اطلاعات کلیه پرسنل'!P813="دکتری",1,IF('5-اطلاعات کلیه پرسنل'!P813="فوق لیسانس",0.8,IF('5-اطلاعات کلیه پرسنل'!P813="لیسانس",0.6,IF('5-اطلاعات کلیه پرسنل'!P813="فوق دیپلم",0.3,IF('5-اطلاعات کلیه پرسنل'!P813="",0,0.1)))))</f>
        <v>0</v>
      </c>
      <c r="AI813" s="81">
        <f>IF('5-اطلاعات کلیه پرسنل'!L813="دارد",'5-اطلاعات کلیه پرسنل'!M813/12,'5-اطلاعات کلیه پرسنل'!N813/2000)</f>
        <v>0</v>
      </c>
      <c r="AJ813" s="80">
        <f t="shared" si="60"/>
        <v>0</v>
      </c>
    </row>
    <row r="814" spans="29:36" x14ac:dyDescent="0.45">
      <c r="AC814" s="34">
        <f>IF('6-اطلاعات کلیه محصولات - خدمات'!C814="دارد",'6-اطلاعات کلیه محصولات - خدمات'!Q814,0)</f>
        <v>0</v>
      </c>
      <c r="AD814" s="34">
        <f>1403-'5-اطلاعات کلیه پرسنل'!E814:E1811</f>
        <v>1403</v>
      </c>
      <c r="AF814" s="55">
        <f>IF('5-اطلاعات کلیه پرسنل'!H814=option!$C$15,IF('5-اطلاعات کلیه پرسنل'!L814="دارد",'5-اطلاعات کلیه پرسنل'!M814/12*'5-اطلاعات کلیه پرسنل'!I814,'5-اطلاعات کلیه پرسنل'!N814/2000*'5-اطلاعات کلیه پرسنل'!I814),0)+IF('5-اطلاعات کلیه پرسنل'!J814=option!$C$15,IF('5-اطلاعات کلیه پرسنل'!L814="دارد",'5-اطلاعات کلیه پرسنل'!M814/12*'5-اطلاعات کلیه پرسنل'!K814,'5-اطلاعات کلیه پرسنل'!N814/2000*'5-اطلاعات کلیه پرسنل'!K814),0)</f>
        <v>0</v>
      </c>
      <c r="AG814" s="55">
        <f>IF('5-اطلاعات کلیه پرسنل'!H814=option!$C$11,IF('5-اطلاعات کلیه پرسنل'!L814="دارد",'5-اطلاعات کلیه پرسنل'!M814*'5-اطلاعات کلیه پرسنل'!I814/12*40,'5-اطلاعات کلیه پرسنل'!I814*'5-اطلاعات کلیه پرسنل'!N814/52),0)+IF('5-اطلاعات کلیه پرسنل'!J814=option!$C$11,IF('5-اطلاعات کلیه پرسنل'!L814="دارد",'5-اطلاعات کلیه پرسنل'!M814*'5-اطلاعات کلیه پرسنل'!K814/12*40,'5-اطلاعات کلیه پرسنل'!K814*'5-اطلاعات کلیه پرسنل'!N814/52),0)</f>
        <v>0</v>
      </c>
      <c r="AH814" s="33">
        <f>IF('5-اطلاعات کلیه پرسنل'!P814="دکتری",1,IF('5-اطلاعات کلیه پرسنل'!P814="فوق لیسانس",0.8,IF('5-اطلاعات کلیه پرسنل'!P814="لیسانس",0.6,IF('5-اطلاعات کلیه پرسنل'!P814="فوق دیپلم",0.3,IF('5-اطلاعات کلیه پرسنل'!P814="",0,0.1)))))</f>
        <v>0</v>
      </c>
      <c r="AI814" s="81">
        <f>IF('5-اطلاعات کلیه پرسنل'!L814="دارد",'5-اطلاعات کلیه پرسنل'!M814/12,'5-اطلاعات کلیه پرسنل'!N814/2000)</f>
        <v>0</v>
      </c>
      <c r="AJ814" s="80">
        <f t="shared" si="60"/>
        <v>0</v>
      </c>
    </row>
    <row r="815" spans="29:36" x14ac:dyDescent="0.45">
      <c r="AC815" s="34">
        <f>IF('6-اطلاعات کلیه محصولات - خدمات'!C815="دارد",'6-اطلاعات کلیه محصولات - خدمات'!Q815,0)</f>
        <v>0</v>
      </c>
      <c r="AD815" s="34">
        <f>1403-'5-اطلاعات کلیه پرسنل'!E815:E1812</f>
        <v>1403</v>
      </c>
      <c r="AF815" s="55">
        <f>IF('5-اطلاعات کلیه پرسنل'!H815=option!$C$15,IF('5-اطلاعات کلیه پرسنل'!L815="دارد",'5-اطلاعات کلیه پرسنل'!M815/12*'5-اطلاعات کلیه پرسنل'!I815,'5-اطلاعات کلیه پرسنل'!N815/2000*'5-اطلاعات کلیه پرسنل'!I815),0)+IF('5-اطلاعات کلیه پرسنل'!J815=option!$C$15,IF('5-اطلاعات کلیه پرسنل'!L815="دارد",'5-اطلاعات کلیه پرسنل'!M815/12*'5-اطلاعات کلیه پرسنل'!K815,'5-اطلاعات کلیه پرسنل'!N815/2000*'5-اطلاعات کلیه پرسنل'!K815),0)</f>
        <v>0</v>
      </c>
      <c r="AG815" s="55">
        <f>IF('5-اطلاعات کلیه پرسنل'!H815=option!$C$11,IF('5-اطلاعات کلیه پرسنل'!L815="دارد",'5-اطلاعات کلیه پرسنل'!M815*'5-اطلاعات کلیه پرسنل'!I815/12*40,'5-اطلاعات کلیه پرسنل'!I815*'5-اطلاعات کلیه پرسنل'!N815/52),0)+IF('5-اطلاعات کلیه پرسنل'!J815=option!$C$11,IF('5-اطلاعات کلیه پرسنل'!L815="دارد",'5-اطلاعات کلیه پرسنل'!M815*'5-اطلاعات کلیه پرسنل'!K815/12*40,'5-اطلاعات کلیه پرسنل'!K815*'5-اطلاعات کلیه پرسنل'!N815/52),0)</f>
        <v>0</v>
      </c>
      <c r="AH815" s="33">
        <f>IF('5-اطلاعات کلیه پرسنل'!P815="دکتری",1,IF('5-اطلاعات کلیه پرسنل'!P815="فوق لیسانس",0.8,IF('5-اطلاعات کلیه پرسنل'!P815="لیسانس",0.6,IF('5-اطلاعات کلیه پرسنل'!P815="فوق دیپلم",0.3,IF('5-اطلاعات کلیه پرسنل'!P815="",0,0.1)))))</f>
        <v>0</v>
      </c>
      <c r="AI815" s="81">
        <f>IF('5-اطلاعات کلیه پرسنل'!L815="دارد",'5-اطلاعات کلیه پرسنل'!M815/12,'5-اطلاعات کلیه پرسنل'!N815/2000)</f>
        <v>0</v>
      </c>
      <c r="AJ815" s="80">
        <f t="shared" si="60"/>
        <v>0</v>
      </c>
    </row>
    <row r="816" spans="29:36" x14ac:dyDescent="0.45">
      <c r="AC816" s="34">
        <f>IF('6-اطلاعات کلیه محصولات - خدمات'!C816="دارد",'6-اطلاعات کلیه محصولات - خدمات'!Q816,0)</f>
        <v>0</v>
      </c>
      <c r="AD816" s="34">
        <f>1403-'5-اطلاعات کلیه پرسنل'!E816:E1813</f>
        <v>1403</v>
      </c>
      <c r="AF816" s="55">
        <f>IF('5-اطلاعات کلیه پرسنل'!H816=option!$C$15,IF('5-اطلاعات کلیه پرسنل'!L816="دارد",'5-اطلاعات کلیه پرسنل'!M816/12*'5-اطلاعات کلیه پرسنل'!I816,'5-اطلاعات کلیه پرسنل'!N816/2000*'5-اطلاعات کلیه پرسنل'!I816),0)+IF('5-اطلاعات کلیه پرسنل'!J816=option!$C$15,IF('5-اطلاعات کلیه پرسنل'!L816="دارد",'5-اطلاعات کلیه پرسنل'!M816/12*'5-اطلاعات کلیه پرسنل'!K816,'5-اطلاعات کلیه پرسنل'!N816/2000*'5-اطلاعات کلیه پرسنل'!K816),0)</f>
        <v>0</v>
      </c>
      <c r="AG816" s="55">
        <f>IF('5-اطلاعات کلیه پرسنل'!H816=option!$C$11,IF('5-اطلاعات کلیه پرسنل'!L816="دارد",'5-اطلاعات کلیه پرسنل'!M816*'5-اطلاعات کلیه پرسنل'!I816/12*40,'5-اطلاعات کلیه پرسنل'!I816*'5-اطلاعات کلیه پرسنل'!N816/52),0)+IF('5-اطلاعات کلیه پرسنل'!J816=option!$C$11,IF('5-اطلاعات کلیه پرسنل'!L816="دارد",'5-اطلاعات کلیه پرسنل'!M816*'5-اطلاعات کلیه پرسنل'!K816/12*40,'5-اطلاعات کلیه پرسنل'!K816*'5-اطلاعات کلیه پرسنل'!N816/52),0)</f>
        <v>0</v>
      </c>
      <c r="AH816" s="33">
        <f>IF('5-اطلاعات کلیه پرسنل'!P816="دکتری",1,IF('5-اطلاعات کلیه پرسنل'!P816="فوق لیسانس",0.8,IF('5-اطلاعات کلیه پرسنل'!P816="لیسانس",0.6,IF('5-اطلاعات کلیه پرسنل'!P816="فوق دیپلم",0.3,IF('5-اطلاعات کلیه پرسنل'!P816="",0,0.1)))))</f>
        <v>0</v>
      </c>
      <c r="AI816" s="81">
        <f>IF('5-اطلاعات کلیه پرسنل'!L816="دارد",'5-اطلاعات کلیه پرسنل'!M816/12,'5-اطلاعات کلیه پرسنل'!N816/2000)</f>
        <v>0</v>
      </c>
      <c r="AJ816" s="80">
        <f t="shared" si="60"/>
        <v>0</v>
      </c>
    </row>
    <row r="817" spans="29:36" x14ac:dyDescent="0.45">
      <c r="AC817" s="34">
        <f>IF('6-اطلاعات کلیه محصولات - خدمات'!C817="دارد",'6-اطلاعات کلیه محصولات - خدمات'!Q817,0)</f>
        <v>0</v>
      </c>
      <c r="AD817" s="34">
        <f>1403-'5-اطلاعات کلیه پرسنل'!E817:E1814</f>
        <v>1403</v>
      </c>
      <c r="AF817" s="55">
        <f>IF('5-اطلاعات کلیه پرسنل'!H817=option!$C$15,IF('5-اطلاعات کلیه پرسنل'!L817="دارد",'5-اطلاعات کلیه پرسنل'!M817/12*'5-اطلاعات کلیه پرسنل'!I817,'5-اطلاعات کلیه پرسنل'!N817/2000*'5-اطلاعات کلیه پرسنل'!I817),0)+IF('5-اطلاعات کلیه پرسنل'!J817=option!$C$15,IF('5-اطلاعات کلیه پرسنل'!L817="دارد",'5-اطلاعات کلیه پرسنل'!M817/12*'5-اطلاعات کلیه پرسنل'!K817,'5-اطلاعات کلیه پرسنل'!N817/2000*'5-اطلاعات کلیه پرسنل'!K817),0)</f>
        <v>0</v>
      </c>
      <c r="AG817" s="55">
        <f>IF('5-اطلاعات کلیه پرسنل'!H817=option!$C$11,IF('5-اطلاعات کلیه پرسنل'!L817="دارد",'5-اطلاعات کلیه پرسنل'!M817*'5-اطلاعات کلیه پرسنل'!I817/12*40,'5-اطلاعات کلیه پرسنل'!I817*'5-اطلاعات کلیه پرسنل'!N817/52),0)+IF('5-اطلاعات کلیه پرسنل'!J817=option!$C$11,IF('5-اطلاعات کلیه پرسنل'!L817="دارد",'5-اطلاعات کلیه پرسنل'!M817*'5-اطلاعات کلیه پرسنل'!K817/12*40,'5-اطلاعات کلیه پرسنل'!K817*'5-اطلاعات کلیه پرسنل'!N817/52),0)</f>
        <v>0</v>
      </c>
      <c r="AH817" s="33">
        <f>IF('5-اطلاعات کلیه پرسنل'!P817="دکتری",1,IF('5-اطلاعات کلیه پرسنل'!P817="فوق لیسانس",0.8,IF('5-اطلاعات کلیه پرسنل'!P817="لیسانس",0.6,IF('5-اطلاعات کلیه پرسنل'!P817="فوق دیپلم",0.3,IF('5-اطلاعات کلیه پرسنل'!P817="",0,0.1)))))</f>
        <v>0</v>
      </c>
      <c r="AI817" s="81">
        <f>IF('5-اطلاعات کلیه پرسنل'!L817="دارد",'5-اطلاعات کلیه پرسنل'!M817/12,'5-اطلاعات کلیه پرسنل'!N817/2000)</f>
        <v>0</v>
      </c>
      <c r="AJ817" s="80">
        <f t="shared" si="60"/>
        <v>0</v>
      </c>
    </row>
    <row r="818" spans="29:36" x14ac:dyDescent="0.45">
      <c r="AC818" s="34">
        <f>IF('6-اطلاعات کلیه محصولات - خدمات'!C818="دارد",'6-اطلاعات کلیه محصولات - خدمات'!Q818,0)</f>
        <v>0</v>
      </c>
      <c r="AD818" s="34">
        <f>1403-'5-اطلاعات کلیه پرسنل'!E818:E1815</f>
        <v>1403</v>
      </c>
      <c r="AF818" s="55">
        <f>IF('5-اطلاعات کلیه پرسنل'!H818=option!$C$15,IF('5-اطلاعات کلیه پرسنل'!L818="دارد",'5-اطلاعات کلیه پرسنل'!M818/12*'5-اطلاعات کلیه پرسنل'!I818,'5-اطلاعات کلیه پرسنل'!N818/2000*'5-اطلاعات کلیه پرسنل'!I818),0)+IF('5-اطلاعات کلیه پرسنل'!J818=option!$C$15,IF('5-اطلاعات کلیه پرسنل'!L818="دارد",'5-اطلاعات کلیه پرسنل'!M818/12*'5-اطلاعات کلیه پرسنل'!K818,'5-اطلاعات کلیه پرسنل'!N818/2000*'5-اطلاعات کلیه پرسنل'!K818),0)</f>
        <v>0</v>
      </c>
      <c r="AG818" s="55">
        <f>IF('5-اطلاعات کلیه پرسنل'!H818=option!$C$11,IF('5-اطلاعات کلیه پرسنل'!L818="دارد",'5-اطلاعات کلیه پرسنل'!M818*'5-اطلاعات کلیه پرسنل'!I818/12*40,'5-اطلاعات کلیه پرسنل'!I818*'5-اطلاعات کلیه پرسنل'!N818/52),0)+IF('5-اطلاعات کلیه پرسنل'!J818=option!$C$11,IF('5-اطلاعات کلیه پرسنل'!L818="دارد",'5-اطلاعات کلیه پرسنل'!M818*'5-اطلاعات کلیه پرسنل'!K818/12*40,'5-اطلاعات کلیه پرسنل'!K818*'5-اطلاعات کلیه پرسنل'!N818/52),0)</f>
        <v>0</v>
      </c>
      <c r="AH818" s="33">
        <f>IF('5-اطلاعات کلیه پرسنل'!P818="دکتری",1,IF('5-اطلاعات کلیه پرسنل'!P818="فوق لیسانس",0.8,IF('5-اطلاعات کلیه پرسنل'!P818="لیسانس",0.6,IF('5-اطلاعات کلیه پرسنل'!P818="فوق دیپلم",0.3,IF('5-اطلاعات کلیه پرسنل'!P818="",0,0.1)))))</f>
        <v>0</v>
      </c>
      <c r="AI818" s="81">
        <f>IF('5-اطلاعات کلیه پرسنل'!L818="دارد",'5-اطلاعات کلیه پرسنل'!M818/12,'5-اطلاعات کلیه پرسنل'!N818/2000)</f>
        <v>0</v>
      </c>
      <c r="AJ818" s="80">
        <f t="shared" si="60"/>
        <v>0</v>
      </c>
    </row>
    <row r="819" spans="29:36" x14ac:dyDescent="0.45">
      <c r="AC819" s="34">
        <f>IF('6-اطلاعات کلیه محصولات - خدمات'!C819="دارد",'6-اطلاعات کلیه محصولات - خدمات'!Q819,0)</f>
        <v>0</v>
      </c>
      <c r="AD819" s="34">
        <f>1403-'5-اطلاعات کلیه پرسنل'!E819:E1816</f>
        <v>1403</v>
      </c>
      <c r="AF819" s="55">
        <f>IF('5-اطلاعات کلیه پرسنل'!H819=option!$C$15,IF('5-اطلاعات کلیه پرسنل'!L819="دارد",'5-اطلاعات کلیه پرسنل'!M819/12*'5-اطلاعات کلیه پرسنل'!I819,'5-اطلاعات کلیه پرسنل'!N819/2000*'5-اطلاعات کلیه پرسنل'!I819),0)+IF('5-اطلاعات کلیه پرسنل'!J819=option!$C$15,IF('5-اطلاعات کلیه پرسنل'!L819="دارد",'5-اطلاعات کلیه پرسنل'!M819/12*'5-اطلاعات کلیه پرسنل'!K819,'5-اطلاعات کلیه پرسنل'!N819/2000*'5-اطلاعات کلیه پرسنل'!K819),0)</f>
        <v>0</v>
      </c>
      <c r="AG819" s="55">
        <f>IF('5-اطلاعات کلیه پرسنل'!H819=option!$C$11,IF('5-اطلاعات کلیه پرسنل'!L819="دارد",'5-اطلاعات کلیه پرسنل'!M819*'5-اطلاعات کلیه پرسنل'!I819/12*40,'5-اطلاعات کلیه پرسنل'!I819*'5-اطلاعات کلیه پرسنل'!N819/52),0)+IF('5-اطلاعات کلیه پرسنل'!J819=option!$C$11,IF('5-اطلاعات کلیه پرسنل'!L819="دارد",'5-اطلاعات کلیه پرسنل'!M819*'5-اطلاعات کلیه پرسنل'!K819/12*40,'5-اطلاعات کلیه پرسنل'!K819*'5-اطلاعات کلیه پرسنل'!N819/52),0)</f>
        <v>0</v>
      </c>
      <c r="AH819" s="33">
        <f>IF('5-اطلاعات کلیه پرسنل'!P819="دکتری",1,IF('5-اطلاعات کلیه پرسنل'!P819="فوق لیسانس",0.8,IF('5-اطلاعات کلیه پرسنل'!P819="لیسانس",0.6,IF('5-اطلاعات کلیه پرسنل'!P819="فوق دیپلم",0.3,IF('5-اطلاعات کلیه پرسنل'!P819="",0,0.1)))))</f>
        <v>0</v>
      </c>
      <c r="AI819" s="81">
        <f>IF('5-اطلاعات کلیه پرسنل'!L819="دارد",'5-اطلاعات کلیه پرسنل'!M819/12,'5-اطلاعات کلیه پرسنل'!N819/2000)</f>
        <v>0</v>
      </c>
      <c r="AJ819" s="80">
        <f t="shared" si="60"/>
        <v>0</v>
      </c>
    </row>
    <row r="820" spans="29:36" x14ac:dyDescent="0.45">
      <c r="AC820" s="34">
        <f>IF('6-اطلاعات کلیه محصولات - خدمات'!C820="دارد",'6-اطلاعات کلیه محصولات - خدمات'!Q820,0)</f>
        <v>0</v>
      </c>
      <c r="AD820" s="34">
        <f>1403-'5-اطلاعات کلیه پرسنل'!E820:E1817</f>
        <v>1403</v>
      </c>
      <c r="AF820" s="55">
        <f>IF('5-اطلاعات کلیه پرسنل'!H820=option!$C$15,IF('5-اطلاعات کلیه پرسنل'!L820="دارد",'5-اطلاعات کلیه پرسنل'!M820/12*'5-اطلاعات کلیه پرسنل'!I820,'5-اطلاعات کلیه پرسنل'!N820/2000*'5-اطلاعات کلیه پرسنل'!I820),0)+IF('5-اطلاعات کلیه پرسنل'!J820=option!$C$15,IF('5-اطلاعات کلیه پرسنل'!L820="دارد",'5-اطلاعات کلیه پرسنل'!M820/12*'5-اطلاعات کلیه پرسنل'!K820,'5-اطلاعات کلیه پرسنل'!N820/2000*'5-اطلاعات کلیه پرسنل'!K820),0)</f>
        <v>0</v>
      </c>
      <c r="AG820" s="55">
        <f>IF('5-اطلاعات کلیه پرسنل'!H820=option!$C$11,IF('5-اطلاعات کلیه پرسنل'!L820="دارد",'5-اطلاعات کلیه پرسنل'!M820*'5-اطلاعات کلیه پرسنل'!I820/12*40,'5-اطلاعات کلیه پرسنل'!I820*'5-اطلاعات کلیه پرسنل'!N820/52),0)+IF('5-اطلاعات کلیه پرسنل'!J820=option!$C$11,IF('5-اطلاعات کلیه پرسنل'!L820="دارد",'5-اطلاعات کلیه پرسنل'!M820*'5-اطلاعات کلیه پرسنل'!K820/12*40,'5-اطلاعات کلیه پرسنل'!K820*'5-اطلاعات کلیه پرسنل'!N820/52),0)</f>
        <v>0</v>
      </c>
      <c r="AH820" s="33">
        <f>IF('5-اطلاعات کلیه پرسنل'!P820="دکتری",1,IF('5-اطلاعات کلیه پرسنل'!P820="فوق لیسانس",0.8,IF('5-اطلاعات کلیه پرسنل'!P820="لیسانس",0.6,IF('5-اطلاعات کلیه پرسنل'!P820="فوق دیپلم",0.3,IF('5-اطلاعات کلیه پرسنل'!P820="",0,0.1)))))</f>
        <v>0</v>
      </c>
      <c r="AI820" s="81">
        <f>IF('5-اطلاعات کلیه پرسنل'!L820="دارد",'5-اطلاعات کلیه پرسنل'!M820/12,'5-اطلاعات کلیه پرسنل'!N820/2000)</f>
        <v>0</v>
      </c>
      <c r="AJ820" s="80">
        <f t="shared" si="60"/>
        <v>0</v>
      </c>
    </row>
    <row r="821" spans="29:36" x14ac:dyDescent="0.45">
      <c r="AC821" s="34">
        <f>IF('6-اطلاعات کلیه محصولات - خدمات'!C821="دارد",'6-اطلاعات کلیه محصولات - خدمات'!Q821,0)</f>
        <v>0</v>
      </c>
      <c r="AD821" s="34">
        <f>1403-'5-اطلاعات کلیه پرسنل'!E821:E1818</f>
        <v>1403</v>
      </c>
      <c r="AF821" s="55">
        <f>IF('5-اطلاعات کلیه پرسنل'!H821=option!$C$15,IF('5-اطلاعات کلیه پرسنل'!L821="دارد",'5-اطلاعات کلیه پرسنل'!M821/12*'5-اطلاعات کلیه پرسنل'!I821,'5-اطلاعات کلیه پرسنل'!N821/2000*'5-اطلاعات کلیه پرسنل'!I821),0)+IF('5-اطلاعات کلیه پرسنل'!J821=option!$C$15,IF('5-اطلاعات کلیه پرسنل'!L821="دارد",'5-اطلاعات کلیه پرسنل'!M821/12*'5-اطلاعات کلیه پرسنل'!K821,'5-اطلاعات کلیه پرسنل'!N821/2000*'5-اطلاعات کلیه پرسنل'!K821),0)</f>
        <v>0</v>
      </c>
      <c r="AG821" s="55">
        <f>IF('5-اطلاعات کلیه پرسنل'!H821=option!$C$11,IF('5-اطلاعات کلیه پرسنل'!L821="دارد",'5-اطلاعات کلیه پرسنل'!M821*'5-اطلاعات کلیه پرسنل'!I821/12*40,'5-اطلاعات کلیه پرسنل'!I821*'5-اطلاعات کلیه پرسنل'!N821/52),0)+IF('5-اطلاعات کلیه پرسنل'!J821=option!$C$11,IF('5-اطلاعات کلیه پرسنل'!L821="دارد",'5-اطلاعات کلیه پرسنل'!M821*'5-اطلاعات کلیه پرسنل'!K821/12*40,'5-اطلاعات کلیه پرسنل'!K821*'5-اطلاعات کلیه پرسنل'!N821/52),0)</f>
        <v>0</v>
      </c>
      <c r="AH821" s="33">
        <f>IF('5-اطلاعات کلیه پرسنل'!P821="دکتری",1,IF('5-اطلاعات کلیه پرسنل'!P821="فوق لیسانس",0.8,IF('5-اطلاعات کلیه پرسنل'!P821="لیسانس",0.6,IF('5-اطلاعات کلیه پرسنل'!P821="فوق دیپلم",0.3,IF('5-اطلاعات کلیه پرسنل'!P821="",0,0.1)))))</f>
        <v>0</v>
      </c>
      <c r="AI821" s="81">
        <f>IF('5-اطلاعات کلیه پرسنل'!L821="دارد",'5-اطلاعات کلیه پرسنل'!M821/12,'5-اطلاعات کلیه پرسنل'!N821/2000)</f>
        <v>0</v>
      </c>
      <c r="AJ821" s="80">
        <f t="shared" si="60"/>
        <v>0</v>
      </c>
    </row>
    <row r="822" spans="29:36" x14ac:dyDescent="0.45">
      <c r="AC822" s="34">
        <f>IF('6-اطلاعات کلیه محصولات - خدمات'!C822="دارد",'6-اطلاعات کلیه محصولات - خدمات'!Q822,0)</f>
        <v>0</v>
      </c>
      <c r="AD822" s="34">
        <f>1403-'5-اطلاعات کلیه پرسنل'!E822:E1819</f>
        <v>1403</v>
      </c>
      <c r="AF822" s="55">
        <f>IF('5-اطلاعات کلیه پرسنل'!H822=option!$C$15,IF('5-اطلاعات کلیه پرسنل'!L822="دارد",'5-اطلاعات کلیه پرسنل'!M822/12*'5-اطلاعات کلیه پرسنل'!I822,'5-اطلاعات کلیه پرسنل'!N822/2000*'5-اطلاعات کلیه پرسنل'!I822),0)+IF('5-اطلاعات کلیه پرسنل'!J822=option!$C$15,IF('5-اطلاعات کلیه پرسنل'!L822="دارد",'5-اطلاعات کلیه پرسنل'!M822/12*'5-اطلاعات کلیه پرسنل'!K822,'5-اطلاعات کلیه پرسنل'!N822/2000*'5-اطلاعات کلیه پرسنل'!K822),0)</f>
        <v>0</v>
      </c>
      <c r="AG822" s="55">
        <f>IF('5-اطلاعات کلیه پرسنل'!H822=option!$C$11,IF('5-اطلاعات کلیه پرسنل'!L822="دارد",'5-اطلاعات کلیه پرسنل'!M822*'5-اطلاعات کلیه پرسنل'!I822/12*40,'5-اطلاعات کلیه پرسنل'!I822*'5-اطلاعات کلیه پرسنل'!N822/52),0)+IF('5-اطلاعات کلیه پرسنل'!J822=option!$C$11,IF('5-اطلاعات کلیه پرسنل'!L822="دارد",'5-اطلاعات کلیه پرسنل'!M822*'5-اطلاعات کلیه پرسنل'!K822/12*40,'5-اطلاعات کلیه پرسنل'!K822*'5-اطلاعات کلیه پرسنل'!N822/52),0)</f>
        <v>0</v>
      </c>
      <c r="AH822" s="33">
        <f>IF('5-اطلاعات کلیه پرسنل'!P822="دکتری",1,IF('5-اطلاعات کلیه پرسنل'!P822="فوق لیسانس",0.8,IF('5-اطلاعات کلیه پرسنل'!P822="لیسانس",0.6,IF('5-اطلاعات کلیه پرسنل'!P822="فوق دیپلم",0.3,IF('5-اطلاعات کلیه پرسنل'!P822="",0,0.1)))))</f>
        <v>0</v>
      </c>
      <c r="AI822" s="81">
        <f>IF('5-اطلاعات کلیه پرسنل'!L822="دارد",'5-اطلاعات کلیه پرسنل'!M822/12,'5-اطلاعات کلیه پرسنل'!N822/2000)</f>
        <v>0</v>
      </c>
      <c r="AJ822" s="80">
        <f t="shared" si="60"/>
        <v>0</v>
      </c>
    </row>
    <row r="823" spans="29:36" x14ac:dyDescent="0.45">
      <c r="AC823" s="34">
        <f>IF('6-اطلاعات کلیه محصولات - خدمات'!C823="دارد",'6-اطلاعات کلیه محصولات - خدمات'!Q823,0)</f>
        <v>0</v>
      </c>
      <c r="AD823" s="34">
        <f>1403-'5-اطلاعات کلیه پرسنل'!E823:E1820</f>
        <v>1403</v>
      </c>
      <c r="AF823" s="55">
        <f>IF('5-اطلاعات کلیه پرسنل'!H823=option!$C$15,IF('5-اطلاعات کلیه پرسنل'!L823="دارد",'5-اطلاعات کلیه پرسنل'!M823/12*'5-اطلاعات کلیه پرسنل'!I823,'5-اطلاعات کلیه پرسنل'!N823/2000*'5-اطلاعات کلیه پرسنل'!I823),0)+IF('5-اطلاعات کلیه پرسنل'!J823=option!$C$15,IF('5-اطلاعات کلیه پرسنل'!L823="دارد",'5-اطلاعات کلیه پرسنل'!M823/12*'5-اطلاعات کلیه پرسنل'!K823,'5-اطلاعات کلیه پرسنل'!N823/2000*'5-اطلاعات کلیه پرسنل'!K823),0)</f>
        <v>0</v>
      </c>
      <c r="AG823" s="55">
        <f>IF('5-اطلاعات کلیه پرسنل'!H823=option!$C$11,IF('5-اطلاعات کلیه پرسنل'!L823="دارد",'5-اطلاعات کلیه پرسنل'!M823*'5-اطلاعات کلیه پرسنل'!I823/12*40,'5-اطلاعات کلیه پرسنل'!I823*'5-اطلاعات کلیه پرسنل'!N823/52),0)+IF('5-اطلاعات کلیه پرسنل'!J823=option!$C$11,IF('5-اطلاعات کلیه پرسنل'!L823="دارد",'5-اطلاعات کلیه پرسنل'!M823*'5-اطلاعات کلیه پرسنل'!K823/12*40,'5-اطلاعات کلیه پرسنل'!K823*'5-اطلاعات کلیه پرسنل'!N823/52),0)</f>
        <v>0</v>
      </c>
      <c r="AH823" s="33">
        <f>IF('5-اطلاعات کلیه پرسنل'!P823="دکتری",1,IF('5-اطلاعات کلیه پرسنل'!P823="فوق لیسانس",0.8,IF('5-اطلاعات کلیه پرسنل'!P823="لیسانس",0.6,IF('5-اطلاعات کلیه پرسنل'!P823="فوق دیپلم",0.3,IF('5-اطلاعات کلیه پرسنل'!P823="",0,0.1)))))</f>
        <v>0</v>
      </c>
      <c r="AI823" s="81">
        <f>IF('5-اطلاعات کلیه پرسنل'!L823="دارد",'5-اطلاعات کلیه پرسنل'!M823/12,'5-اطلاعات کلیه پرسنل'!N823/2000)</f>
        <v>0</v>
      </c>
      <c r="AJ823" s="80">
        <f t="shared" si="60"/>
        <v>0</v>
      </c>
    </row>
    <row r="824" spans="29:36" x14ac:dyDescent="0.45">
      <c r="AC824" s="34">
        <f>IF('6-اطلاعات کلیه محصولات - خدمات'!C824="دارد",'6-اطلاعات کلیه محصولات - خدمات'!Q824,0)</f>
        <v>0</v>
      </c>
      <c r="AD824" s="34">
        <f>1403-'5-اطلاعات کلیه پرسنل'!E824:E1821</f>
        <v>1403</v>
      </c>
      <c r="AF824" s="55">
        <f>IF('5-اطلاعات کلیه پرسنل'!H824=option!$C$15,IF('5-اطلاعات کلیه پرسنل'!L824="دارد",'5-اطلاعات کلیه پرسنل'!M824/12*'5-اطلاعات کلیه پرسنل'!I824,'5-اطلاعات کلیه پرسنل'!N824/2000*'5-اطلاعات کلیه پرسنل'!I824),0)+IF('5-اطلاعات کلیه پرسنل'!J824=option!$C$15,IF('5-اطلاعات کلیه پرسنل'!L824="دارد",'5-اطلاعات کلیه پرسنل'!M824/12*'5-اطلاعات کلیه پرسنل'!K824,'5-اطلاعات کلیه پرسنل'!N824/2000*'5-اطلاعات کلیه پرسنل'!K824),0)</f>
        <v>0</v>
      </c>
      <c r="AG824" s="55">
        <f>IF('5-اطلاعات کلیه پرسنل'!H824=option!$C$11,IF('5-اطلاعات کلیه پرسنل'!L824="دارد",'5-اطلاعات کلیه پرسنل'!M824*'5-اطلاعات کلیه پرسنل'!I824/12*40,'5-اطلاعات کلیه پرسنل'!I824*'5-اطلاعات کلیه پرسنل'!N824/52),0)+IF('5-اطلاعات کلیه پرسنل'!J824=option!$C$11,IF('5-اطلاعات کلیه پرسنل'!L824="دارد",'5-اطلاعات کلیه پرسنل'!M824*'5-اطلاعات کلیه پرسنل'!K824/12*40,'5-اطلاعات کلیه پرسنل'!K824*'5-اطلاعات کلیه پرسنل'!N824/52),0)</f>
        <v>0</v>
      </c>
      <c r="AH824" s="33">
        <f>IF('5-اطلاعات کلیه پرسنل'!P824="دکتری",1,IF('5-اطلاعات کلیه پرسنل'!P824="فوق لیسانس",0.8,IF('5-اطلاعات کلیه پرسنل'!P824="لیسانس",0.6,IF('5-اطلاعات کلیه پرسنل'!P824="فوق دیپلم",0.3,IF('5-اطلاعات کلیه پرسنل'!P824="",0,0.1)))))</f>
        <v>0</v>
      </c>
      <c r="AI824" s="81">
        <f>IF('5-اطلاعات کلیه پرسنل'!L824="دارد",'5-اطلاعات کلیه پرسنل'!M824/12,'5-اطلاعات کلیه پرسنل'!N824/2000)</f>
        <v>0</v>
      </c>
      <c r="AJ824" s="80">
        <f t="shared" si="60"/>
        <v>0</v>
      </c>
    </row>
    <row r="825" spans="29:36" x14ac:dyDescent="0.45">
      <c r="AC825" s="34">
        <f>IF('6-اطلاعات کلیه محصولات - خدمات'!C825="دارد",'6-اطلاعات کلیه محصولات - خدمات'!Q825,0)</f>
        <v>0</v>
      </c>
      <c r="AD825" s="34">
        <f>1403-'5-اطلاعات کلیه پرسنل'!E825:E1822</f>
        <v>1403</v>
      </c>
      <c r="AF825" s="55">
        <f>IF('5-اطلاعات کلیه پرسنل'!H825=option!$C$15,IF('5-اطلاعات کلیه پرسنل'!L825="دارد",'5-اطلاعات کلیه پرسنل'!M825/12*'5-اطلاعات کلیه پرسنل'!I825,'5-اطلاعات کلیه پرسنل'!N825/2000*'5-اطلاعات کلیه پرسنل'!I825),0)+IF('5-اطلاعات کلیه پرسنل'!J825=option!$C$15,IF('5-اطلاعات کلیه پرسنل'!L825="دارد",'5-اطلاعات کلیه پرسنل'!M825/12*'5-اطلاعات کلیه پرسنل'!K825,'5-اطلاعات کلیه پرسنل'!N825/2000*'5-اطلاعات کلیه پرسنل'!K825),0)</f>
        <v>0</v>
      </c>
      <c r="AG825" s="55">
        <f>IF('5-اطلاعات کلیه پرسنل'!H825=option!$C$11,IF('5-اطلاعات کلیه پرسنل'!L825="دارد",'5-اطلاعات کلیه پرسنل'!M825*'5-اطلاعات کلیه پرسنل'!I825/12*40,'5-اطلاعات کلیه پرسنل'!I825*'5-اطلاعات کلیه پرسنل'!N825/52),0)+IF('5-اطلاعات کلیه پرسنل'!J825=option!$C$11,IF('5-اطلاعات کلیه پرسنل'!L825="دارد",'5-اطلاعات کلیه پرسنل'!M825*'5-اطلاعات کلیه پرسنل'!K825/12*40,'5-اطلاعات کلیه پرسنل'!K825*'5-اطلاعات کلیه پرسنل'!N825/52),0)</f>
        <v>0</v>
      </c>
      <c r="AH825" s="33">
        <f>IF('5-اطلاعات کلیه پرسنل'!P825="دکتری",1,IF('5-اطلاعات کلیه پرسنل'!P825="فوق لیسانس",0.8,IF('5-اطلاعات کلیه پرسنل'!P825="لیسانس",0.6,IF('5-اطلاعات کلیه پرسنل'!P825="فوق دیپلم",0.3,IF('5-اطلاعات کلیه پرسنل'!P825="",0,0.1)))))</f>
        <v>0</v>
      </c>
      <c r="AI825" s="81">
        <f>IF('5-اطلاعات کلیه پرسنل'!L825="دارد",'5-اطلاعات کلیه پرسنل'!M825/12,'5-اطلاعات کلیه پرسنل'!N825/2000)</f>
        <v>0</v>
      </c>
      <c r="AJ825" s="80">
        <f t="shared" si="60"/>
        <v>0</v>
      </c>
    </row>
    <row r="826" spans="29:36" x14ac:dyDescent="0.45">
      <c r="AC826" s="34">
        <f>IF('6-اطلاعات کلیه محصولات - خدمات'!C826="دارد",'6-اطلاعات کلیه محصولات - خدمات'!Q826,0)</f>
        <v>0</v>
      </c>
      <c r="AD826" s="34">
        <f>1403-'5-اطلاعات کلیه پرسنل'!E826:E1823</f>
        <v>1403</v>
      </c>
      <c r="AF826" s="55">
        <f>IF('5-اطلاعات کلیه پرسنل'!H826=option!$C$15,IF('5-اطلاعات کلیه پرسنل'!L826="دارد",'5-اطلاعات کلیه پرسنل'!M826/12*'5-اطلاعات کلیه پرسنل'!I826,'5-اطلاعات کلیه پرسنل'!N826/2000*'5-اطلاعات کلیه پرسنل'!I826),0)+IF('5-اطلاعات کلیه پرسنل'!J826=option!$C$15,IF('5-اطلاعات کلیه پرسنل'!L826="دارد",'5-اطلاعات کلیه پرسنل'!M826/12*'5-اطلاعات کلیه پرسنل'!K826,'5-اطلاعات کلیه پرسنل'!N826/2000*'5-اطلاعات کلیه پرسنل'!K826),0)</f>
        <v>0</v>
      </c>
      <c r="AG826" s="55">
        <f>IF('5-اطلاعات کلیه پرسنل'!H826=option!$C$11,IF('5-اطلاعات کلیه پرسنل'!L826="دارد",'5-اطلاعات کلیه پرسنل'!M826*'5-اطلاعات کلیه پرسنل'!I826/12*40,'5-اطلاعات کلیه پرسنل'!I826*'5-اطلاعات کلیه پرسنل'!N826/52),0)+IF('5-اطلاعات کلیه پرسنل'!J826=option!$C$11,IF('5-اطلاعات کلیه پرسنل'!L826="دارد",'5-اطلاعات کلیه پرسنل'!M826*'5-اطلاعات کلیه پرسنل'!K826/12*40,'5-اطلاعات کلیه پرسنل'!K826*'5-اطلاعات کلیه پرسنل'!N826/52),0)</f>
        <v>0</v>
      </c>
      <c r="AH826" s="33">
        <f>IF('5-اطلاعات کلیه پرسنل'!P826="دکتری",1,IF('5-اطلاعات کلیه پرسنل'!P826="فوق لیسانس",0.8,IF('5-اطلاعات کلیه پرسنل'!P826="لیسانس",0.6,IF('5-اطلاعات کلیه پرسنل'!P826="فوق دیپلم",0.3,IF('5-اطلاعات کلیه پرسنل'!P826="",0,0.1)))))</f>
        <v>0</v>
      </c>
      <c r="AI826" s="81">
        <f>IF('5-اطلاعات کلیه پرسنل'!L826="دارد",'5-اطلاعات کلیه پرسنل'!M826/12,'5-اطلاعات کلیه پرسنل'!N826/2000)</f>
        <v>0</v>
      </c>
      <c r="AJ826" s="80">
        <f t="shared" si="60"/>
        <v>0</v>
      </c>
    </row>
    <row r="827" spans="29:36" x14ac:dyDescent="0.45">
      <c r="AC827" s="34">
        <f>IF('6-اطلاعات کلیه محصولات - خدمات'!C827="دارد",'6-اطلاعات کلیه محصولات - خدمات'!Q827,0)</f>
        <v>0</v>
      </c>
      <c r="AD827" s="34">
        <f>1403-'5-اطلاعات کلیه پرسنل'!E827:E1824</f>
        <v>1403</v>
      </c>
      <c r="AF827" s="55">
        <f>IF('5-اطلاعات کلیه پرسنل'!H827=option!$C$15,IF('5-اطلاعات کلیه پرسنل'!L827="دارد",'5-اطلاعات کلیه پرسنل'!M827/12*'5-اطلاعات کلیه پرسنل'!I827,'5-اطلاعات کلیه پرسنل'!N827/2000*'5-اطلاعات کلیه پرسنل'!I827),0)+IF('5-اطلاعات کلیه پرسنل'!J827=option!$C$15,IF('5-اطلاعات کلیه پرسنل'!L827="دارد",'5-اطلاعات کلیه پرسنل'!M827/12*'5-اطلاعات کلیه پرسنل'!K827,'5-اطلاعات کلیه پرسنل'!N827/2000*'5-اطلاعات کلیه پرسنل'!K827),0)</f>
        <v>0</v>
      </c>
      <c r="AG827" s="55">
        <f>IF('5-اطلاعات کلیه پرسنل'!H827=option!$C$11,IF('5-اطلاعات کلیه پرسنل'!L827="دارد",'5-اطلاعات کلیه پرسنل'!M827*'5-اطلاعات کلیه پرسنل'!I827/12*40,'5-اطلاعات کلیه پرسنل'!I827*'5-اطلاعات کلیه پرسنل'!N827/52),0)+IF('5-اطلاعات کلیه پرسنل'!J827=option!$C$11,IF('5-اطلاعات کلیه پرسنل'!L827="دارد",'5-اطلاعات کلیه پرسنل'!M827*'5-اطلاعات کلیه پرسنل'!K827/12*40,'5-اطلاعات کلیه پرسنل'!K827*'5-اطلاعات کلیه پرسنل'!N827/52),0)</f>
        <v>0</v>
      </c>
      <c r="AH827" s="33">
        <f>IF('5-اطلاعات کلیه پرسنل'!P827="دکتری",1,IF('5-اطلاعات کلیه پرسنل'!P827="فوق لیسانس",0.8,IF('5-اطلاعات کلیه پرسنل'!P827="لیسانس",0.6,IF('5-اطلاعات کلیه پرسنل'!P827="فوق دیپلم",0.3,IF('5-اطلاعات کلیه پرسنل'!P827="",0,0.1)))))</f>
        <v>0</v>
      </c>
      <c r="AI827" s="81">
        <f>IF('5-اطلاعات کلیه پرسنل'!L827="دارد",'5-اطلاعات کلیه پرسنل'!M827/12,'5-اطلاعات کلیه پرسنل'!N827/2000)</f>
        <v>0</v>
      </c>
      <c r="AJ827" s="80">
        <f t="shared" si="60"/>
        <v>0</v>
      </c>
    </row>
    <row r="828" spans="29:36" x14ac:dyDescent="0.45">
      <c r="AC828" s="34">
        <f>IF('6-اطلاعات کلیه محصولات - خدمات'!C828="دارد",'6-اطلاعات کلیه محصولات - خدمات'!Q828,0)</f>
        <v>0</v>
      </c>
      <c r="AD828" s="34">
        <f>1403-'5-اطلاعات کلیه پرسنل'!E828:E1825</f>
        <v>1403</v>
      </c>
      <c r="AF828" s="55">
        <f>IF('5-اطلاعات کلیه پرسنل'!H828=option!$C$15,IF('5-اطلاعات کلیه پرسنل'!L828="دارد",'5-اطلاعات کلیه پرسنل'!M828/12*'5-اطلاعات کلیه پرسنل'!I828,'5-اطلاعات کلیه پرسنل'!N828/2000*'5-اطلاعات کلیه پرسنل'!I828),0)+IF('5-اطلاعات کلیه پرسنل'!J828=option!$C$15,IF('5-اطلاعات کلیه پرسنل'!L828="دارد",'5-اطلاعات کلیه پرسنل'!M828/12*'5-اطلاعات کلیه پرسنل'!K828,'5-اطلاعات کلیه پرسنل'!N828/2000*'5-اطلاعات کلیه پرسنل'!K828),0)</f>
        <v>0</v>
      </c>
      <c r="AG828" s="55">
        <f>IF('5-اطلاعات کلیه پرسنل'!H828=option!$C$11,IF('5-اطلاعات کلیه پرسنل'!L828="دارد",'5-اطلاعات کلیه پرسنل'!M828*'5-اطلاعات کلیه پرسنل'!I828/12*40,'5-اطلاعات کلیه پرسنل'!I828*'5-اطلاعات کلیه پرسنل'!N828/52),0)+IF('5-اطلاعات کلیه پرسنل'!J828=option!$C$11,IF('5-اطلاعات کلیه پرسنل'!L828="دارد",'5-اطلاعات کلیه پرسنل'!M828*'5-اطلاعات کلیه پرسنل'!K828/12*40,'5-اطلاعات کلیه پرسنل'!K828*'5-اطلاعات کلیه پرسنل'!N828/52),0)</f>
        <v>0</v>
      </c>
      <c r="AH828" s="33">
        <f>IF('5-اطلاعات کلیه پرسنل'!P828="دکتری",1,IF('5-اطلاعات کلیه پرسنل'!P828="فوق لیسانس",0.8,IF('5-اطلاعات کلیه پرسنل'!P828="لیسانس",0.6,IF('5-اطلاعات کلیه پرسنل'!P828="فوق دیپلم",0.3,IF('5-اطلاعات کلیه پرسنل'!P828="",0,0.1)))))</f>
        <v>0</v>
      </c>
      <c r="AI828" s="81">
        <f>IF('5-اطلاعات کلیه پرسنل'!L828="دارد",'5-اطلاعات کلیه پرسنل'!M828/12,'5-اطلاعات کلیه پرسنل'!N828/2000)</f>
        <v>0</v>
      </c>
      <c r="AJ828" s="80">
        <f t="shared" si="60"/>
        <v>0</v>
      </c>
    </row>
    <row r="829" spans="29:36" x14ac:dyDescent="0.45">
      <c r="AC829" s="34">
        <f>IF('6-اطلاعات کلیه محصولات - خدمات'!C829="دارد",'6-اطلاعات کلیه محصولات - خدمات'!Q829,0)</f>
        <v>0</v>
      </c>
      <c r="AD829" s="34">
        <f>1403-'5-اطلاعات کلیه پرسنل'!E829:E1826</f>
        <v>1403</v>
      </c>
      <c r="AF829" s="55">
        <f>IF('5-اطلاعات کلیه پرسنل'!H829=option!$C$15,IF('5-اطلاعات کلیه پرسنل'!L829="دارد",'5-اطلاعات کلیه پرسنل'!M829/12*'5-اطلاعات کلیه پرسنل'!I829,'5-اطلاعات کلیه پرسنل'!N829/2000*'5-اطلاعات کلیه پرسنل'!I829),0)+IF('5-اطلاعات کلیه پرسنل'!J829=option!$C$15,IF('5-اطلاعات کلیه پرسنل'!L829="دارد",'5-اطلاعات کلیه پرسنل'!M829/12*'5-اطلاعات کلیه پرسنل'!K829,'5-اطلاعات کلیه پرسنل'!N829/2000*'5-اطلاعات کلیه پرسنل'!K829),0)</f>
        <v>0</v>
      </c>
      <c r="AG829" s="55">
        <f>IF('5-اطلاعات کلیه پرسنل'!H829=option!$C$11,IF('5-اطلاعات کلیه پرسنل'!L829="دارد",'5-اطلاعات کلیه پرسنل'!M829*'5-اطلاعات کلیه پرسنل'!I829/12*40,'5-اطلاعات کلیه پرسنل'!I829*'5-اطلاعات کلیه پرسنل'!N829/52),0)+IF('5-اطلاعات کلیه پرسنل'!J829=option!$C$11,IF('5-اطلاعات کلیه پرسنل'!L829="دارد",'5-اطلاعات کلیه پرسنل'!M829*'5-اطلاعات کلیه پرسنل'!K829/12*40,'5-اطلاعات کلیه پرسنل'!K829*'5-اطلاعات کلیه پرسنل'!N829/52),0)</f>
        <v>0</v>
      </c>
      <c r="AH829" s="33">
        <f>IF('5-اطلاعات کلیه پرسنل'!P829="دکتری",1,IF('5-اطلاعات کلیه پرسنل'!P829="فوق لیسانس",0.8,IF('5-اطلاعات کلیه پرسنل'!P829="لیسانس",0.6,IF('5-اطلاعات کلیه پرسنل'!P829="فوق دیپلم",0.3,IF('5-اطلاعات کلیه پرسنل'!P829="",0,0.1)))))</f>
        <v>0</v>
      </c>
      <c r="AI829" s="81">
        <f>IF('5-اطلاعات کلیه پرسنل'!L829="دارد",'5-اطلاعات کلیه پرسنل'!M829/12,'5-اطلاعات کلیه پرسنل'!N829/2000)</f>
        <v>0</v>
      </c>
      <c r="AJ829" s="80">
        <f t="shared" si="60"/>
        <v>0</v>
      </c>
    </row>
    <row r="830" spans="29:36" x14ac:dyDescent="0.45">
      <c r="AC830" s="34">
        <f>IF('6-اطلاعات کلیه محصولات - خدمات'!C830="دارد",'6-اطلاعات کلیه محصولات - خدمات'!Q830,0)</f>
        <v>0</v>
      </c>
      <c r="AD830" s="34">
        <f>1403-'5-اطلاعات کلیه پرسنل'!E830:E1827</f>
        <v>1403</v>
      </c>
      <c r="AF830" s="55">
        <f>IF('5-اطلاعات کلیه پرسنل'!H830=option!$C$15,IF('5-اطلاعات کلیه پرسنل'!L830="دارد",'5-اطلاعات کلیه پرسنل'!M830/12*'5-اطلاعات کلیه پرسنل'!I830,'5-اطلاعات کلیه پرسنل'!N830/2000*'5-اطلاعات کلیه پرسنل'!I830),0)+IF('5-اطلاعات کلیه پرسنل'!J830=option!$C$15,IF('5-اطلاعات کلیه پرسنل'!L830="دارد",'5-اطلاعات کلیه پرسنل'!M830/12*'5-اطلاعات کلیه پرسنل'!K830,'5-اطلاعات کلیه پرسنل'!N830/2000*'5-اطلاعات کلیه پرسنل'!K830),0)</f>
        <v>0</v>
      </c>
      <c r="AG830" s="55">
        <f>IF('5-اطلاعات کلیه پرسنل'!H830=option!$C$11,IF('5-اطلاعات کلیه پرسنل'!L830="دارد",'5-اطلاعات کلیه پرسنل'!M830*'5-اطلاعات کلیه پرسنل'!I830/12*40,'5-اطلاعات کلیه پرسنل'!I830*'5-اطلاعات کلیه پرسنل'!N830/52),0)+IF('5-اطلاعات کلیه پرسنل'!J830=option!$C$11,IF('5-اطلاعات کلیه پرسنل'!L830="دارد",'5-اطلاعات کلیه پرسنل'!M830*'5-اطلاعات کلیه پرسنل'!K830/12*40,'5-اطلاعات کلیه پرسنل'!K830*'5-اطلاعات کلیه پرسنل'!N830/52),0)</f>
        <v>0</v>
      </c>
      <c r="AH830" s="33">
        <f>IF('5-اطلاعات کلیه پرسنل'!P830="دکتری",1,IF('5-اطلاعات کلیه پرسنل'!P830="فوق لیسانس",0.8,IF('5-اطلاعات کلیه پرسنل'!P830="لیسانس",0.6,IF('5-اطلاعات کلیه پرسنل'!P830="فوق دیپلم",0.3,IF('5-اطلاعات کلیه پرسنل'!P830="",0,0.1)))))</f>
        <v>0</v>
      </c>
      <c r="AI830" s="81">
        <f>IF('5-اطلاعات کلیه پرسنل'!L830="دارد",'5-اطلاعات کلیه پرسنل'!M830/12,'5-اطلاعات کلیه پرسنل'!N830/2000)</f>
        <v>0</v>
      </c>
      <c r="AJ830" s="80">
        <f t="shared" si="60"/>
        <v>0</v>
      </c>
    </row>
    <row r="831" spans="29:36" x14ac:dyDescent="0.45">
      <c r="AC831" s="34">
        <f>IF('6-اطلاعات کلیه محصولات - خدمات'!C831="دارد",'6-اطلاعات کلیه محصولات - خدمات'!Q831,0)</f>
        <v>0</v>
      </c>
      <c r="AD831" s="34">
        <f>1403-'5-اطلاعات کلیه پرسنل'!E831:E1828</f>
        <v>1403</v>
      </c>
      <c r="AF831" s="55">
        <f>IF('5-اطلاعات کلیه پرسنل'!H831=option!$C$15,IF('5-اطلاعات کلیه پرسنل'!L831="دارد",'5-اطلاعات کلیه پرسنل'!M831/12*'5-اطلاعات کلیه پرسنل'!I831,'5-اطلاعات کلیه پرسنل'!N831/2000*'5-اطلاعات کلیه پرسنل'!I831),0)+IF('5-اطلاعات کلیه پرسنل'!J831=option!$C$15,IF('5-اطلاعات کلیه پرسنل'!L831="دارد",'5-اطلاعات کلیه پرسنل'!M831/12*'5-اطلاعات کلیه پرسنل'!K831,'5-اطلاعات کلیه پرسنل'!N831/2000*'5-اطلاعات کلیه پرسنل'!K831),0)</f>
        <v>0</v>
      </c>
      <c r="AG831" s="55">
        <f>IF('5-اطلاعات کلیه پرسنل'!H831=option!$C$11,IF('5-اطلاعات کلیه پرسنل'!L831="دارد",'5-اطلاعات کلیه پرسنل'!M831*'5-اطلاعات کلیه پرسنل'!I831/12*40,'5-اطلاعات کلیه پرسنل'!I831*'5-اطلاعات کلیه پرسنل'!N831/52),0)+IF('5-اطلاعات کلیه پرسنل'!J831=option!$C$11,IF('5-اطلاعات کلیه پرسنل'!L831="دارد",'5-اطلاعات کلیه پرسنل'!M831*'5-اطلاعات کلیه پرسنل'!K831/12*40,'5-اطلاعات کلیه پرسنل'!K831*'5-اطلاعات کلیه پرسنل'!N831/52),0)</f>
        <v>0</v>
      </c>
      <c r="AH831" s="33">
        <f>IF('5-اطلاعات کلیه پرسنل'!P831="دکتری",1,IF('5-اطلاعات کلیه پرسنل'!P831="فوق لیسانس",0.8,IF('5-اطلاعات کلیه پرسنل'!P831="لیسانس",0.6,IF('5-اطلاعات کلیه پرسنل'!P831="فوق دیپلم",0.3,IF('5-اطلاعات کلیه پرسنل'!P831="",0,0.1)))))</f>
        <v>0</v>
      </c>
      <c r="AI831" s="81">
        <f>IF('5-اطلاعات کلیه پرسنل'!L831="دارد",'5-اطلاعات کلیه پرسنل'!M831/12,'5-اطلاعات کلیه پرسنل'!N831/2000)</f>
        <v>0</v>
      </c>
      <c r="AJ831" s="80">
        <f t="shared" si="60"/>
        <v>0</v>
      </c>
    </row>
    <row r="832" spans="29:36" x14ac:dyDescent="0.45">
      <c r="AC832" s="34">
        <f>IF('6-اطلاعات کلیه محصولات - خدمات'!C832="دارد",'6-اطلاعات کلیه محصولات - خدمات'!Q832,0)</f>
        <v>0</v>
      </c>
      <c r="AD832" s="34">
        <f>1403-'5-اطلاعات کلیه پرسنل'!E832:E1829</f>
        <v>1403</v>
      </c>
      <c r="AF832" s="55">
        <f>IF('5-اطلاعات کلیه پرسنل'!H832=option!$C$15,IF('5-اطلاعات کلیه پرسنل'!L832="دارد",'5-اطلاعات کلیه پرسنل'!M832/12*'5-اطلاعات کلیه پرسنل'!I832,'5-اطلاعات کلیه پرسنل'!N832/2000*'5-اطلاعات کلیه پرسنل'!I832),0)+IF('5-اطلاعات کلیه پرسنل'!J832=option!$C$15,IF('5-اطلاعات کلیه پرسنل'!L832="دارد",'5-اطلاعات کلیه پرسنل'!M832/12*'5-اطلاعات کلیه پرسنل'!K832,'5-اطلاعات کلیه پرسنل'!N832/2000*'5-اطلاعات کلیه پرسنل'!K832),0)</f>
        <v>0</v>
      </c>
      <c r="AG832" s="55">
        <f>IF('5-اطلاعات کلیه پرسنل'!H832=option!$C$11,IF('5-اطلاعات کلیه پرسنل'!L832="دارد",'5-اطلاعات کلیه پرسنل'!M832*'5-اطلاعات کلیه پرسنل'!I832/12*40,'5-اطلاعات کلیه پرسنل'!I832*'5-اطلاعات کلیه پرسنل'!N832/52),0)+IF('5-اطلاعات کلیه پرسنل'!J832=option!$C$11,IF('5-اطلاعات کلیه پرسنل'!L832="دارد",'5-اطلاعات کلیه پرسنل'!M832*'5-اطلاعات کلیه پرسنل'!K832/12*40,'5-اطلاعات کلیه پرسنل'!K832*'5-اطلاعات کلیه پرسنل'!N832/52),0)</f>
        <v>0</v>
      </c>
      <c r="AH832" s="33">
        <f>IF('5-اطلاعات کلیه پرسنل'!P832="دکتری",1,IF('5-اطلاعات کلیه پرسنل'!P832="فوق لیسانس",0.8,IF('5-اطلاعات کلیه پرسنل'!P832="لیسانس",0.6,IF('5-اطلاعات کلیه پرسنل'!P832="فوق دیپلم",0.3,IF('5-اطلاعات کلیه پرسنل'!P832="",0,0.1)))))</f>
        <v>0</v>
      </c>
      <c r="AI832" s="81">
        <f>IF('5-اطلاعات کلیه پرسنل'!L832="دارد",'5-اطلاعات کلیه پرسنل'!M832/12,'5-اطلاعات کلیه پرسنل'!N832/2000)</f>
        <v>0</v>
      </c>
      <c r="AJ832" s="80">
        <f t="shared" si="60"/>
        <v>0</v>
      </c>
    </row>
    <row r="833" spans="29:36" x14ac:dyDescent="0.45">
      <c r="AC833" s="34">
        <f>IF('6-اطلاعات کلیه محصولات - خدمات'!C833="دارد",'6-اطلاعات کلیه محصولات - خدمات'!Q833,0)</f>
        <v>0</v>
      </c>
      <c r="AD833" s="34">
        <f>1403-'5-اطلاعات کلیه پرسنل'!E833:E1830</f>
        <v>1403</v>
      </c>
      <c r="AF833" s="55">
        <f>IF('5-اطلاعات کلیه پرسنل'!H833=option!$C$15,IF('5-اطلاعات کلیه پرسنل'!L833="دارد",'5-اطلاعات کلیه پرسنل'!M833/12*'5-اطلاعات کلیه پرسنل'!I833,'5-اطلاعات کلیه پرسنل'!N833/2000*'5-اطلاعات کلیه پرسنل'!I833),0)+IF('5-اطلاعات کلیه پرسنل'!J833=option!$C$15,IF('5-اطلاعات کلیه پرسنل'!L833="دارد",'5-اطلاعات کلیه پرسنل'!M833/12*'5-اطلاعات کلیه پرسنل'!K833,'5-اطلاعات کلیه پرسنل'!N833/2000*'5-اطلاعات کلیه پرسنل'!K833),0)</f>
        <v>0</v>
      </c>
      <c r="AG833" s="55">
        <f>IF('5-اطلاعات کلیه پرسنل'!H833=option!$C$11,IF('5-اطلاعات کلیه پرسنل'!L833="دارد",'5-اطلاعات کلیه پرسنل'!M833*'5-اطلاعات کلیه پرسنل'!I833/12*40,'5-اطلاعات کلیه پرسنل'!I833*'5-اطلاعات کلیه پرسنل'!N833/52),0)+IF('5-اطلاعات کلیه پرسنل'!J833=option!$C$11,IF('5-اطلاعات کلیه پرسنل'!L833="دارد",'5-اطلاعات کلیه پرسنل'!M833*'5-اطلاعات کلیه پرسنل'!K833/12*40,'5-اطلاعات کلیه پرسنل'!K833*'5-اطلاعات کلیه پرسنل'!N833/52),0)</f>
        <v>0</v>
      </c>
      <c r="AH833" s="33">
        <f>IF('5-اطلاعات کلیه پرسنل'!P833="دکتری",1,IF('5-اطلاعات کلیه پرسنل'!P833="فوق لیسانس",0.8,IF('5-اطلاعات کلیه پرسنل'!P833="لیسانس",0.6,IF('5-اطلاعات کلیه پرسنل'!P833="فوق دیپلم",0.3,IF('5-اطلاعات کلیه پرسنل'!P833="",0,0.1)))))</f>
        <v>0</v>
      </c>
      <c r="AI833" s="81">
        <f>IF('5-اطلاعات کلیه پرسنل'!L833="دارد",'5-اطلاعات کلیه پرسنل'!M833/12,'5-اطلاعات کلیه پرسنل'!N833/2000)</f>
        <v>0</v>
      </c>
      <c r="AJ833" s="80">
        <f t="shared" si="60"/>
        <v>0</v>
      </c>
    </row>
    <row r="834" spans="29:36" x14ac:dyDescent="0.45">
      <c r="AC834" s="34">
        <f>IF('6-اطلاعات کلیه محصولات - خدمات'!C834="دارد",'6-اطلاعات کلیه محصولات - خدمات'!Q834,0)</f>
        <v>0</v>
      </c>
      <c r="AD834" s="34">
        <f>1403-'5-اطلاعات کلیه پرسنل'!E834:E1831</f>
        <v>1403</v>
      </c>
      <c r="AF834" s="55">
        <f>IF('5-اطلاعات کلیه پرسنل'!H834=option!$C$15,IF('5-اطلاعات کلیه پرسنل'!L834="دارد",'5-اطلاعات کلیه پرسنل'!M834/12*'5-اطلاعات کلیه پرسنل'!I834,'5-اطلاعات کلیه پرسنل'!N834/2000*'5-اطلاعات کلیه پرسنل'!I834),0)+IF('5-اطلاعات کلیه پرسنل'!J834=option!$C$15,IF('5-اطلاعات کلیه پرسنل'!L834="دارد",'5-اطلاعات کلیه پرسنل'!M834/12*'5-اطلاعات کلیه پرسنل'!K834,'5-اطلاعات کلیه پرسنل'!N834/2000*'5-اطلاعات کلیه پرسنل'!K834),0)</f>
        <v>0</v>
      </c>
      <c r="AG834" s="55">
        <f>IF('5-اطلاعات کلیه پرسنل'!H834=option!$C$11,IF('5-اطلاعات کلیه پرسنل'!L834="دارد",'5-اطلاعات کلیه پرسنل'!M834*'5-اطلاعات کلیه پرسنل'!I834/12*40,'5-اطلاعات کلیه پرسنل'!I834*'5-اطلاعات کلیه پرسنل'!N834/52),0)+IF('5-اطلاعات کلیه پرسنل'!J834=option!$C$11,IF('5-اطلاعات کلیه پرسنل'!L834="دارد",'5-اطلاعات کلیه پرسنل'!M834*'5-اطلاعات کلیه پرسنل'!K834/12*40,'5-اطلاعات کلیه پرسنل'!K834*'5-اطلاعات کلیه پرسنل'!N834/52),0)</f>
        <v>0</v>
      </c>
      <c r="AH834" s="33">
        <f>IF('5-اطلاعات کلیه پرسنل'!P834="دکتری",1,IF('5-اطلاعات کلیه پرسنل'!P834="فوق لیسانس",0.8,IF('5-اطلاعات کلیه پرسنل'!P834="لیسانس",0.6,IF('5-اطلاعات کلیه پرسنل'!P834="فوق دیپلم",0.3,IF('5-اطلاعات کلیه پرسنل'!P834="",0,0.1)))))</f>
        <v>0</v>
      </c>
      <c r="AI834" s="81">
        <f>IF('5-اطلاعات کلیه پرسنل'!L834="دارد",'5-اطلاعات کلیه پرسنل'!M834/12,'5-اطلاعات کلیه پرسنل'!N834/2000)</f>
        <v>0</v>
      </c>
      <c r="AJ834" s="80">
        <f t="shared" si="60"/>
        <v>0</v>
      </c>
    </row>
    <row r="835" spans="29:36" x14ac:dyDescent="0.45">
      <c r="AC835" s="34">
        <f>IF('6-اطلاعات کلیه محصولات - خدمات'!C835="دارد",'6-اطلاعات کلیه محصولات - خدمات'!Q835,0)</f>
        <v>0</v>
      </c>
      <c r="AD835" s="34">
        <f>1403-'5-اطلاعات کلیه پرسنل'!E835:E1832</f>
        <v>1403</v>
      </c>
      <c r="AF835" s="55">
        <f>IF('5-اطلاعات کلیه پرسنل'!H835=option!$C$15,IF('5-اطلاعات کلیه پرسنل'!L835="دارد",'5-اطلاعات کلیه پرسنل'!M835/12*'5-اطلاعات کلیه پرسنل'!I835,'5-اطلاعات کلیه پرسنل'!N835/2000*'5-اطلاعات کلیه پرسنل'!I835),0)+IF('5-اطلاعات کلیه پرسنل'!J835=option!$C$15,IF('5-اطلاعات کلیه پرسنل'!L835="دارد",'5-اطلاعات کلیه پرسنل'!M835/12*'5-اطلاعات کلیه پرسنل'!K835,'5-اطلاعات کلیه پرسنل'!N835/2000*'5-اطلاعات کلیه پرسنل'!K835),0)</f>
        <v>0</v>
      </c>
      <c r="AG835" s="55">
        <f>IF('5-اطلاعات کلیه پرسنل'!H835=option!$C$11,IF('5-اطلاعات کلیه پرسنل'!L835="دارد",'5-اطلاعات کلیه پرسنل'!M835*'5-اطلاعات کلیه پرسنل'!I835/12*40,'5-اطلاعات کلیه پرسنل'!I835*'5-اطلاعات کلیه پرسنل'!N835/52),0)+IF('5-اطلاعات کلیه پرسنل'!J835=option!$C$11,IF('5-اطلاعات کلیه پرسنل'!L835="دارد",'5-اطلاعات کلیه پرسنل'!M835*'5-اطلاعات کلیه پرسنل'!K835/12*40,'5-اطلاعات کلیه پرسنل'!K835*'5-اطلاعات کلیه پرسنل'!N835/52),0)</f>
        <v>0</v>
      </c>
      <c r="AH835" s="33">
        <f>IF('5-اطلاعات کلیه پرسنل'!P835="دکتری",1,IF('5-اطلاعات کلیه پرسنل'!P835="فوق لیسانس",0.8,IF('5-اطلاعات کلیه پرسنل'!P835="لیسانس",0.6,IF('5-اطلاعات کلیه پرسنل'!P835="فوق دیپلم",0.3,IF('5-اطلاعات کلیه پرسنل'!P835="",0,0.1)))))</f>
        <v>0</v>
      </c>
      <c r="AI835" s="81">
        <f>IF('5-اطلاعات کلیه پرسنل'!L835="دارد",'5-اطلاعات کلیه پرسنل'!M835/12,'5-اطلاعات کلیه پرسنل'!N835/2000)</f>
        <v>0</v>
      </c>
      <c r="AJ835" s="80">
        <f t="shared" si="60"/>
        <v>0</v>
      </c>
    </row>
    <row r="836" spans="29:36" x14ac:dyDescent="0.45">
      <c r="AC836" s="34">
        <f>IF('6-اطلاعات کلیه محصولات - خدمات'!C836="دارد",'6-اطلاعات کلیه محصولات - خدمات'!Q836,0)</f>
        <v>0</v>
      </c>
      <c r="AD836" s="34">
        <f>1403-'5-اطلاعات کلیه پرسنل'!E836:E1833</f>
        <v>1403</v>
      </c>
      <c r="AF836" s="55">
        <f>IF('5-اطلاعات کلیه پرسنل'!H836=option!$C$15,IF('5-اطلاعات کلیه پرسنل'!L836="دارد",'5-اطلاعات کلیه پرسنل'!M836/12*'5-اطلاعات کلیه پرسنل'!I836,'5-اطلاعات کلیه پرسنل'!N836/2000*'5-اطلاعات کلیه پرسنل'!I836),0)+IF('5-اطلاعات کلیه پرسنل'!J836=option!$C$15,IF('5-اطلاعات کلیه پرسنل'!L836="دارد",'5-اطلاعات کلیه پرسنل'!M836/12*'5-اطلاعات کلیه پرسنل'!K836,'5-اطلاعات کلیه پرسنل'!N836/2000*'5-اطلاعات کلیه پرسنل'!K836),0)</f>
        <v>0</v>
      </c>
      <c r="AG836" s="55">
        <f>IF('5-اطلاعات کلیه پرسنل'!H836=option!$C$11,IF('5-اطلاعات کلیه پرسنل'!L836="دارد",'5-اطلاعات کلیه پرسنل'!M836*'5-اطلاعات کلیه پرسنل'!I836/12*40,'5-اطلاعات کلیه پرسنل'!I836*'5-اطلاعات کلیه پرسنل'!N836/52),0)+IF('5-اطلاعات کلیه پرسنل'!J836=option!$C$11,IF('5-اطلاعات کلیه پرسنل'!L836="دارد",'5-اطلاعات کلیه پرسنل'!M836*'5-اطلاعات کلیه پرسنل'!K836/12*40,'5-اطلاعات کلیه پرسنل'!K836*'5-اطلاعات کلیه پرسنل'!N836/52),0)</f>
        <v>0</v>
      </c>
      <c r="AH836" s="33">
        <f>IF('5-اطلاعات کلیه پرسنل'!P836="دکتری",1,IF('5-اطلاعات کلیه پرسنل'!P836="فوق لیسانس",0.8,IF('5-اطلاعات کلیه پرسنل'!P836="لیسانس",0.6,IF('5-اطلاعات کلیه پرسنل'!P836="فوق دیپلم",0.3,IF('5-اطلاعات کلیه پرسنل'!P836="",0,0.1)))))</f>
        <v>0</v>
      </c>
      <c r="AI836" s="81">
        <f>IF('5-اطلاعات کلیه پرسنل'!L836="دارد",'5-اطلاعات کلیه پرسنل'!M836/12,'5-اطلاعات کلیه پرسنل'!N836/2000)</f>
        <v>0</v>
      </c>
      <c r="AJ836" s="80">
        <f t="shared" si="60"/>
        <v>0</v>
      </c>
    </row>
    <row r="837" spans="29:36" x14ac:dyDescent="0.45">
      <c r="AC837" s="34">
        <f>IF('6-اطلاعات کلیه محصولات - خدمات'!C837="دارد",'6-اطلاعات کلیه محصولات - خدمات'!Q837,0)</f>
        <v>0</v>
      </c>
      <c r="AD837" s="34">
        <f>1403-'5-اطلاعات کلیه پرسنل'!E837:E1834</f>
        <v>1403</v>
      </c>
      <c r="AF837" s="55">
        <f>IF('5-اطلاعات کلیه پرسنل'!H837=option!$C$15,IF('5-اطلاعات کلیه پرسنل'!L837="دارد",'5-اطلاعات کلیه پرسنل'!M837/12*'5-اطلاعات کلیه پرسنل'!I837,'5-اطلاعات کلیه پرسنل'!N837/2000*'5-اطلاعات کلیه پرسنل'!I837),0)+IF('5-اطلاعات کلیه پرسنل'!J837=option!$C$15,IF('5-اطلاعات کلیه پرسنل'!L837="دارد",'5-اطلاعات کلیه پرسنل'!M837/12*'5-اطلاعات کلیه پرسنل'!K837,'5-اطلاعات کلیه پرسنل'!N837/2000*'5-اطلاعات کلیه پرسنل'!K837),0)</f>
        <v>0</v>
      </c>
      <c r="AG837" s="55">
        <f>IF('5-اطلاعات کلیه پرسنل'!H837=option!$C$11,IF('5-اطلاعات کلیه پرسنل'!L837="دارد",'5-اطلاعات کلیه پرسنل'!M837*'5-اطلاعات کلیه پرسنل'!I837/12*40,'5-اطلاعات کلیه پرسنل'!I837*'5-اطلاعات کلیه پرسنل'!N837/52),0)+IF('5-اطلاعات کلیه پرسنل'!J837=option!$C$11,IF('5-اطلاعات کلیه پرسنل'!L837="دارد",'5-اطلاعات کلیه پرسنل'!M837*'5-اطلاعات کلیه پرسنل'!K837/12*40,'5-اطلاعات کلیه پرسنل'!K837*'5-اطلاعات کلیه پرسنل'!N837/52),0)</f>
        <v>0</v>
      </c>
      <c r="AH837" s="33">
        <f>IF('5-اطلاعات کلیه پرسنل'!P837="دکتری",1,IF('5-اطلاعات کلیه پرسنل'!P837="فوق لیسانس",0.8,IF('5-اطلاعات کلیه پرسنل'!P837="لیسانس",0.6,IF('5-اطلاعات کلیه پرسنل'!P837="فوق دیپلم",0.3,IF('5-اطلاعات کلیه پرسنل'!P837="",0,0.1)))))</f>
        <v>0</v>
      </c>
      <c r="AI837" s="81">
        <f>IF('5-اطلاعات کلیه پرسنل'!L837="دارد",'5-اطلاعات کلیه پرسنل'!M837/12,'5-اطلاعات کلیه پرسنل'!N837/2000)</f>
        <v>0</v>
      </c>
      <c r="AJ837" s="80">
        <f t="shared" si="60"/>
        <v>0</v>
      </c>
    </row>
    <row r="838" spans="29:36" x14ac:dyDescent="0.45">
      <c r="AC838" s="34">
        <f>IF('6-اطلاعات کلیه محصولات - خدمات'!C838="دارد",'6-اطلاعات کلیه محصولات - خدمات'!Q838,0)</f>
        <v>0</v>
      </c>
      <c r="AD838" s="34">
        <f>1403-'5-اطلاعات کلیه پرسنل'!E838:E1835</f>
        <v>1403</v>
      </c>
      <c r="AF838" s="55">
        <f>IF('5-اطلاعات کلیه پرسنل'!H838=option!$C$15,IF('5-اطلاعات کلیه پرسنل'!L838="دارد",'5-اطلاعات کلیه پرسنل'!M838/12*'5-اطلاعات کلیه پرسنل'!I838,'5-اطلاعات کلیه پرسنل'!N838/2000*'5-اطلاعات کلیه پرسنل'!I838),0)+IF('5-اطلاعات کلیه پرسنل'!J838=option!$C$15,IF('5-اطلاعات کلیه پرسنل'!L838="دارد",'5-اطلاعات کلیه پرسنل'!M838/12*'5-اطلاعات کلیه پرسنل'!K838,'5-اطلاعات کلیه پرسنل'!N838/2000*'5-اطلاعات کلیه پرسنل'!K838),0)</f>
        <v>0</v>
      </c>
      <c r="AG838" s="55">
        <f>IF('5-اطلاعات کلیه پرسنل'!H838=option!$C$11,IF('5-اطلاعات کلیه پرسنل'!L838="دارد",'5-اطلاعات کلیه پرسنل'!M838*'5-اطلاعات کلیه پرسنل'!I838/12*40,'5-اطلاعات کلیه پرسنل'!I838*'5-اطلاعات کلیه پرسنل'!N838/52),0)+IF('5-اطلاعات کلیه پرسنل'!J838=option!$C$11,IF('5-اطلاعات کلیه پرسنل'!L838="دارد",'5-اطلاعات کلیه پرسنل'!M838*'5-اطلاعات کلیه پرسنل'!K838/12*40,'5-اطلاعات کلیه پرسنل'!K838*'5-اطلاعات کلیه پرسنل'!N838/52),0)</f>
        <v>0</v>
      </c>
      <c r="AH838" s="33">
        <f>IF('5-اطلاعات کلیه پرسنل'!P838="دکتری",1,IF('5-اطلاعات کلیه پرسنل'!P838="فوق لیسانس",0.8,IF('5-اطلاعات کلیه پرسنل'!P838="لیسانس",0.6,IF('5-اطلاعات کلیه پرسنل'!P838="فوق دیپلم",0.3,IF('5-اطلاعات کلیه پرسنل'!P838="",0,0.1)))))</f>
        <v>0</v>
      </c>
      <c r="AI838" s="81">
        <f>IF('5-اطلاعات کلیه پرسنل'!L838="دارد",'5-اطلاعات کلیه پرسنل'!M838/12,'5-اطلاعات کلیه پرسنل'!N838/2000)</f>
        <v>0</v>
      </c>
      <c r="AJ838" s="80">
        <f t="shared" si="60"/>
        <v>0</v>
      </c>
    </row>
    <row r="839" spans="29:36" x14ac:dyDescent="0.45">
      <c r="AC839" s="34">
        <f>IF('6-اطلاعات کلیه محصولات - خدمات'!C839="دارد",'6-اطلاعات کلیه محصولات - خدمات'!Q839,0)</f>
        <v>0</v>
      </c>
      <c r="AD839" s="34">
        <f>1403-'5-اطلاعات کلیه پرسنل'!E839:E1836</f>
        <v>1403</v>
      </c>
      <c r="AF839" s="55">
        <f>IF('5-اطلاعات کلیه پرسنل'!H839=option!$C$15,IF('5-اطلاعات کلیه پرسنل'!L839="دارد",'5-اطلاعات کلیه پرسنل'!M839/12*'5-اطلاعات کلیه پرسنل'!I839,'5-اطلاعات کلیه پرسنل'!N839/2000*'5-اطلاعات کلیه پرسنل'!I839),0)+IF('5-اطلاعات کلیه پرسنل'!J839=option!$C$15,IF('5-اطلاعات کلیه پرسنل'!L839="دارد",'5-اطلاعات کلیه پرسنل'!M839/12*'5-اطلاعات کلیه پرسنل'!K839,'5-اطلاعات کلیه پرسنل'!N839/2000*'5-اطلاعات کلیه پرسنل'!K839),0)</f>
        <v>0</v>
      </c>
      <c r="AG839" s="55">
        <f>IF('5-اطلاعات کلیه پرسنل'!H839=option!$C$11,IF('5-اطلاعات کلیه پرسنل'!L839="دارد",'5-اطلاعات کلیه پرسنل'!M839*'5-اطلاعات کلیه پرسنل'!I839/12*40,'5-اطلاعات کلیه پرسنل'!I839*'5-اطلاعات کلیه پرسنل'!N839/52),0)+IF('5-اطلاعات کلیه پرسنل'!J839=option!$C$11,IF('5-اطلاعات کلیه پرسنل'!L839="دارد",'5-اطلاعات کلیه پرسنل'!M839*'5-اطلاعات کلیه پرسنل'!K839/12*40,'5-اطلاعات کلیه پرسنل'!K839*'5-اطلاعات کلیه پرسنل'!N839/52),0)</f>
        <v>0</v>
      </c>
      <c r="AH839" s="33">
        <f>IF('5-اطلاعات کلیه پرسنل'!P839="دکتری",1,IF('5-اطلاعات کلیه پرسنل'!P839="فوق لیسانس",0.8,IF('5-اطلاعات کلیه پرسنل'!P839="لیسانس",0.6,IF('5-اطلاعات کلیه پرسنل'!P839="فوق دیپلم",0.3,IF('5-اطلاعات کلیه پرسنل'!P839="",0,0.1)))))</f>
        <v>0</v>
      </c>
      <c r="AI839" s="81">
        <f>IF('5-اطلاعات کلیه پرسنل'!L839="دارد",'5-اطلاعات کلیه پرسنل'!M839/12,'5-اطلاعات کلیه پرسنل'!N839/2000)</f>
        <v>0</v>
      </c>
      <c r="AJ839" s="80">
        <f t="shared" si="60"/>
        <v>0</v>
      </c>
    </row>
    <row r="840" spans="29:36" x14ac:dyDescent="0.45">
      <c r="AC840" s="34">
        <f>IF('6-اطلاعات کلیه محصولات - خدمات'!C840="دارد",'6-اطلاعات کلیه محصولات - خدمات'!Q840,0)</f>
        <v>0</v>
      </c>
      <c r="AD840" s="34">
        <f>1403-'5-اطلاعات کلیه پرسنل'!E840:E1837</f>
        <v>1403</v>
      </c>
      <c r="AF840" s="55">
        <f>IF('5-اطلاعات کلیه پرسنل'!H840=option!$C$15,IF('5-اطلاعات کلیه پرسنل'!L840="دارد",'5-اطلاعات کلیه پرسنل'!M840/12*'5-اطلاعات کلیه پرسنل'!I840,'5-اطلاعات کلیه پرسنل'!N840/2000*'5-اطلاعات کلیه پرسنل'!I840),0)+IF('5-اطلاعات کلیه پرسنل'!J840=option!$C$15,IF('5-اطلاعات کلیه پرسنل'!L840="دارد",'5-اطلاعات کلیه پرسنل'!M840/12*'5-اطلاعات کلیه پرسنل'!K840,'5-اطلاعات کلیه پرسنل'!N840/2000*'5-اطلاعات کلیه پرسنل'!K840),0)</f>
        <v>0</v>
      </c>
      <c r="AG840" s="55">
        <f>IF('5-اطلاعات کلیه پرسنل'!H840=option!$C$11,IF('5-اطلاعات کلیه پرسنل'!L840="دارد",'5-اطلاعات کلیه پرسنل'!M840*'5-اطلاعات کلیه پرسنل'!I840/12*40,'5-اطلاعات کلیه پرسنل'!I840*'5-اطلاعات کلیه پرسنل'!N840/52),0)+IF('5-اطلاعات کلیه پرسنل'!J840=option!$C$11,IF('5-اطلاعات کلیه پرسنل'!L840="دارد",'5-اطلاعات کلیه پرسنل'!M840*'5-اطلاعات کلیه پرسنل'!K840/12*40,'5-اطلاعات کلیه پرسنل'!K840*'5-اطلاعات کلیه پرسنل'!N840/52),0)</f>
        <v>0</v>
      </c>
      <c r="AH840" s="33">
        <f>IF('5-اطلاعات کلیه پرسنل'!P840="دکتری",1,IF('5-اطلاعات کلیه پرسنل'!P840="فوق لیسانس",0.8,IF('5-اطلاعات کلیه پرسنل'!P840="لیسانس",0.6,IF('5-اطلاعات کلیه پرسنل'!P840="فوق دیپلم",0.3,IF('5-اطلاعات کلیه پرسنل'!P840="",0,0.1)))))</f>
        <v>0</v>
      </c>
      <c r="AI840" s="81">
        <f>IF('5-اطلاعات کلیه پرسنل'!L840="دارد",'5-اطلاعات کلیه پرسنل'!M840/12,'5-اطلاعات کلیه پرسنل'!N840/2000)</f>
        <v>0</v>
      </c>
      <c r="AJ840" s="80">
        <f t="shared" si="60"/>
        <v>0</v>
      </c>
    </row>
    <row r="841" spans="29:36" x14ac:dyDescent="0.45">
      <c r="AC841" s="34">
        <f>IF('6-اطلاعات کلیه محصولات - خدمات'!C841="دارد",'6-اطلاعات کلیه محصولات - خدمات'!Q841,0)</f>
        <v>0</v>
      </c>
      <c r="AD841" s="34">
        <f>1403-'5-اطلاعات کلیه پرسنل'!E841:E1838</f>
        <v>1403</v>
      </c>
      <c r="AF841" s="55">
        <f>IF('5-اطلاعات کلیه پرسنل'!H841=option!$C$15,IF('5-اطلاعات کلیه پرسنل'!L841="دارد",'5-اطلاعات کلیه پرسنل'!M841/12*'5-اطلاعات کلیه پرسنل'!I841,'5-اطلاعات کلیه پرسنل'!N841/2000*'5-اطلاعات کلیه پرسنل'!I841),0)+IF('5-اطلاعات کلیه پرسنل'!J841=option!$C$15,IF('5-اطلاعات کلیه پرسنل'!L841="دارد",'5-اطلاعات کلیه پرسنل'!M841/12*'5-اطلاعات کلیه پرسنل'!K841,'5-اطلاعات کلیه پرسنل'!N841/2000*'5-اطلاعات کلیه پرسنل'!K841),0)</f>
        <v>0</v>
      </c>
      <c r="AG841" s="55">
        <f>IF('5-اطلاعات کلیه پرسنل'!H841=option!$C$11,IF('5-اطلاعات کلیه پرسنل'!L841="دارد",'5-اطلاعات کلیه پرسنل'!M841*'5-اطلاعات کلیه پرسنل'!I841/12*40,'5-اطلاعات کلیه پرسنل'!I841*'5-اطلاعات کلیه پرسنل'!N841/52),0)+IF('5-اطلاعات کلیه پرسنل'!J841=option!$C$11,IF('5-اطلاعات کلیه پرسنل'!L841="دارد",'5-اطلاعات کلیه پرسنل'!M841*'5-اطلاعات کلیه پرسنل'!K841/12*40,'5-اطلاعات کلیه پرسنل'!K841*'5-اطلاعات کلیه پرسنل'!N841/52),0)</f>
        <v>0</v>
      </c>
      <c r="AH841" s="33">
        <f>IF('5-اطلاعات کلیه پرسنل'!P841="دکتری",1,IF('5-اطلاعات کلیه پرسنل'!P841="فوق لیسانس",0.8,IF('5-اطلاعات کلیه پرسنل'!P841="لیسانس",0.6,IF('5-اطلاعات کلیه پرسنل'!P841="فوق دیپلم",0.3,IF('5-اطلاعات کلیه پرسنل'!P841="",0,0.1)))))</f>
        <v>0</v>
      </c>
      <c r="AI841" s="81">
        <f>IF('5-اطلاعات کلیه پرسنل'!L841="دارد",'5-اطلاعات کلیه پرسنل'!M841/12,'5-اطلاعات کلیه پرسنل'!N841/2000)</f>
        <v>0</v>
      </c>
      <c r="AJ841" s="80">
        <f t="shared" si="60"/>
        <v>0</v>
      </c>
    </row>
    <row r="842" spans="29:36" x14ac:dyDescent="0.45">
      <c r="AC842" s="34">
        <f>IF('6-اطلاعات کلیه محصولات - خدمات'!C842="دارد",'6-اطلاعات کلیه محصولات - خدمات'!Q842,0)</f>
        <v>0</v>
      </c>
      <c r="AD842" s="34">
        <f>1403-'5-اطلاعات کلیه پرسنل'!E842:E1839</f>
        <v>1403</v>
      </c>
      <c r="AF842" s="55">
        <f>IF('5-اطلاعات کلیه پرسنل'!H842=option!$C$15,IF('5-اطلاعات کلیه پرسنل'!L842="دارد",'5-اطلاعات کلیه پرسنل'!M842/12*'5-اطلاعات کلیه پرسنل'!I842,'5-اطلاعات کلیه پرسنل'!N842/2000*'5-اطلاعات کلیه پرسنل'!I842),0)+IF('5-اطلاعات کلیه پرسنل'!J842=option!$C$15,IF('5-اطلاعات کلیه پرسنل'!L842="دارد",'5-اطلاعات کلیه پرسنل'!M842/12*'5-اطلاعات کلیه پرسنل'!K842,'5-اطلاعات کلیه پرسنل'!N842/2000*'5-اطلاعات کلیه پرسنل'!K842),0)</f>
        <v>0</v>
      </c>
      <c r="AG842" s="55">
        <f>IF('5-اطلاعات کلیه پرسنل'!H842=option!$C$11,IF('5-اطلاعات کلیه پرسنل'!L842="دارد",'5-اطلاعات کلیه پرسنل'!M842*'5-اطلاعات کلیه پرسنل'!I842/12*40,'5-اطلاعات کلیه پرسنل'!I842*'5-اطلاعات کلیه پرسنل'!N842/52),0)+IF('5-اطلاعات کلیه پرسنل'!J842=option!$C$11,IF('5-اطلاعات کلیه پرسنل'!L842="دارد",'5-اطلاعات کلیه پرسنل'!M842*'5-اطلاعات کلیه پرسنل'!K842/12*40,'5-اطلاعات کلیه پرسنل'!K842*'5-اطلاعات کلیه پرسنل'!N842/52),0)</f>
        <v>0</v>
      </c>
      <c r="AH842" s="33">
        <f>IF('5-اطلاعات کلیه پرسنل'!P842="دکتری",1,IF('5-اطلاعات کلیه پرسنل'!P842="فوق لیسانس",0.8,IF('5-اطلاعات کلیه پرسنل'!P842="لیسانس",0.6,IF('5-اطلاعات کلیه پرسنل'!P842="فوق دیپلم",0.3,IF('5-اطلاعات کلیه پرسنل'!P842="",0,0.1)))))</f>
        <v>0</v>
      </c>
      <c r="AI842" s="81">
        <f>IF('5-اطلاعات کلیه پرسنل'!L842="دارد",'5-اطلاعات کلیه پرسنل'!M842/12,'5-اطلاعات کلیه پرسنل'!N842/2000)</f>
        <v>0</v>
      </c>
      <c r="AJ842" s="80">
        <f t="shared" si="60"/>
        <v>0</v>
      </c>
    </row>
    <row r="843" spans="29:36" x14ac:dyDescent="0.45">
      <c r="AC843" s="34">
        <f>IF('6-اطلاعات کلیه محصولات - خدمات'!C843="دارد",'6-اطلاعات کلیه محصولات - خدمات'!Q843,0)</f>
        <v>0</v>
      </c>
      <c r="AD843" s="34">
        <f>1403-'5-اطلاعات کلیه پرسنل'!E843:E1840</f>
        <v>1403</v>
      </c>
      <c r="AF843" s="55">
        <f>IF('5-اطلاعات کلیه پرسنل'!H843=option!$C$15,IF('5-اطلاعات کلیه پرسنل'!L843="دارد",'5-اطلاعات کلیه پرسنل'!M843/12*'5-اطلاعات کلیه پرسنل'!I843,'5-اطلاعات کلیه پرسنل'!N843/2000*'5-اطلاعات کلیه پرسنل'!I843),0)+IF('5-اطلاعات کلیه پرسنل'!J843=option!$C$15,IF('5-اطلاعات کلیه پرسنل'!L843="دارد",'5-اطلاعات کلیه پرسنل'!M843/12*'5-اطلاعات کلیه پرسنل'!K843,'5-اطلاعات کلیه پرسنل'!N843/2000*'5-اطلاعات کلیه پرسنل'!K843),0)</f>
        <v>0</v>
      </c>
      <c r="AG843" s="55">
        <f>IF('5-اطلاعات کلیه پرسنل'!H843=option!$C$11,IF('5-اطلاعات کلیه پرسنل'!L843="دارد",'5-اطلاعات کلیه پرسنل'!M843*'5-اطلاعات کلیه پرسنل'!I843/12*40,'5-اطلاعات کلیه پرسنل'!I843*'5-اطلاعات کلیه پرسنل'!N843/52),0)+IF('5-اطلاعات کلیه پرسنل'!J843=option!$C$11,IF('5-اطلاعات کلیه پرسنل'!L843="دارد",'5-اطلاعات کلیه پرسنل'!M843*'5-اطلاعات کلیه پرسنل'!K843/12*40,'5-اطلاعات کلیه پرسنل'!K843*'5-اطلاعات کلیه پرسنل'!N843/52),0)</f>
        <v>0</v>
      </c>
      <c r="AH843" s="33">
        <f>IF('5-اطلاعات کلیه پرسنل'!P843="دکتری",1,IF('5-اطلاعات کلیه پرسنل'!P843="فوق لیسانس",0.8,IF('5-اطلاعات کلیه پرسنل'!P843="لیسانس",0.6,IF('5-اطلاعات کلیه پرسنل'!P843="فوق دیپلم",0.3,IF('5-اطلاعات کلیه پرسنل'!P843="",0,0.1)))))</f>
        <v>0</v>
      </c>
      <c r="AI843" s="81">
        <f>IF('5-اطلاعات کلیه پرسنل'!L843="دارد",'5-اطلاعات کلیه پرسنل'!M843/12,'5-اطلاعات کلیه پرسنل'!N843/2000)</f>
        <v>0</v>
      </c>
      <c r="AJ843" s="80">
        <f t="shared" ref="AJ843:AJ906" si="61">AI843*AH843</f>
        <v>0</v>
      </c>
    </row>
    <row r="844" spans="29:36" x14ac:dyDescent="0.45">
      <c r="AC844" s="34">
        <f>IF('6-اطلاعات کلیه محصولات - خدمات'!C844="دارد",'6-اطلاعات کلیه محصولات - خدمات'!Q844,0)</f>
        <v>0</v>
      </c>
      <c r="AD844" s="34">
        <f>1403-'5-اطلاعات کلیه پرسنل'!E844:E1841</f>
        <v>1403</v>
      </c>
      <c r="AF844" s="55">
        <f>IF('5-اطلاعات کلیه پرسنل'!H844=option!$C$15,IF('5-اطلاعات کلیه پرسنل'!L844="دارد",'5-اطلاعات کلیه پرسنل'!M844/12*'5-اطلاعات کلیه پرسنل'!I844,'5-اطلاعات کلیه پرسنل'!N844/2000*'5-اطلاعات کلیه پرسنل'!I844),0)+IF('5-اطلاعات کلیه پرسنل'!J844=option!$C$15,IF('5-اطلاعات کلیه پرسنل'!L844="دارد",'5-اطلاعات کلیه پرسنل'!M844/12*'5-اطلاعات کلیه پرسنل'!K844,'5-اطلاعات کلیه پرسنل'!N844/2000*'5-اطلاعات کلیه پرسنل'!K844),0)</f>
        <v>0</v>
      </c>
      <c r="AG844" s="55">
        <f>IF('5-اطلاعات کلیه پرسنل'!H844=option!$C$11,IF('5-اطلاعات کلیه پرسنل'!L844="دارد",'5-اطلاعات کلیه پرسنل'!M844*'5-اطلاعات کلیه پرسنل'!I844/12*40,'5-اطلاعات کلیه پرسنل'!I844*'5-اطلاعات کلیه پرسنل'!N844/52),0)+IF('5-اطلاعات کلیه پرسنل'!J844=option!$C$11,IF('5-اطلاعات کلیه پرسنل'!L844="دارد",'5-اطلاعات کلیه پرسنل'!M844*'5-اطلاعات کلیه پرسنل'!K844/12*40,'5-اطلاعات کلیه پرسنل'!K844*'5-اطلاعات کلیه پرسنل'!N844/52),0)</f>
        <v>0</v>
      </c>
      <c r="AH844" s="33">
        <f>IF('5-اطلاعات کلیه پرسنل'!P844="دکتری",1,IF('5-اطلاعات کلیه پرسنل'!P844="فوق لیسانس",0.8,IF('5-اطلاعات کلیه پرسنل'!P844="لیسانس",0.6,IF('5-اطلاعات کلیه پرسنل'!P844="فوق دیپلم",0.3,IF('5-اطلاعات کلیه پرسنل'!P844="",0,0.1)))))</f>
        <v>0</v>
      </c>
      <c r="AI844" s="81">
        <f>IF('5-اطلاعات کلیه پرسنل'!L844="دارد",'5-اطلاعات کلیه پرسنل'!M844/12,'5-اطلاعات کلیه پرسنل'!N844/2000)</f>
        <v>0</v>
      </c>
      <c r="AJ844" s="80">
        <f t="shared" si="61"/>
        <v>0</v>
      </c>
    </row>
    <row r="845" spans="29:36" x14ac:dyDescent="0.45">
      <c r="AC845" s="34">
        <f>IF('6-اطلاعات کلیه محصولات - خدمات'!C845="دارد",'6-اطلاعات کلیه محصولات - خدمات'!Q845,0)</f>
        <v>0</v>
      </c>
      <c r="AD845" s="34">
        <f>1403-'5-اطلاعات کلیه پرسنل'!E845:E1842</f>
        <v>1403</v>
      </c>
      <c r="AF845" s="55">
        <f>IF('5-اطلاعات کلیه پرسنل'!H845=option!$C$15,IF('5-اطلاعات کلیه پرسنل'!L845="دارد",'5-اطلاعات کلیه پرسنل'!M845/12*'5-اطلاعات کلیه پرسنل'!I845,'5-اطلاعات کلیه پرسنل'!N845/2000*'5-اطلاعات کلیه پرسنل'!I845),0)+IF('5-اطلاعات کلیه پرسنل'!J845=option!$C$15,IF('5-اطلاعات کلیه پرسنل'!L845="دارد",'5-اطلاعات کلیه پرسنل'!M845/12*'5-اطلاعات کلیه پرسنل'!K845,'5-اطلاعات کلیه پرسنل'!N845/2000*'5-اطلاعات کلیه پرسنل'!K845),0)</f>
        <v>0</v>
      </c>
      <c r="AG845" s="55">
        <f>IF('5-اطلاعات کلیه پرسنل'!H845=option!$C$11,IF('5-اطلاعات کلیه پرسنل'!L845="دارد",'5-اطلاعات کلیه پرسنل'!M845*'5-اطلاعات کلیه پرسنل'!I845/12*40,'5-اطلاعات کلیه پرسنل'!I845*'5-اطلاعات کلیه پرسنل'!N845/52),0)+IF('5-اطلاعات کلیه پرسنل'!J845=option!$C$11,IF('5-اطلاعات کلیه پرسنل'!L845="دارد",'5-اطلاعات کلیه پرسنل'!M845*'5-اطلاعات کلیه پرسنل'!K845/12*40,'5-اطلاعات کلیه پرسنل'!K845*'5-اطلاعات کلیه پرسنل'!N845/52),0)</f>
        <v>0</v>
      </c>
      <c r="AH845" s="33">
        <f>IF('5-اطلاعات کلیه پرسنل'!P845="دکتری",1,IF('5-اطلاعات کلیه پرسنل'!P845="فوق لیسانس",0.8,IF('5-اطلاعات کلیه پرسنل'!P845="لیسانس",0.6,IF('5-اطلاعات کلیه پرسنل'!P845="فوق دیپلم",0.3,IF('5-اطلاعات کلیه پرسنل'!P845="",0,0.1)))))</f>
        <v>0</v>
      </c>
      <c r="AI845" s="81">
        <f>IF('5-اطلاعات کلیه پرسنل'!L845="دارد",'5-اطلاعات کلیه پرسنل'!M845/12,'5-اطلاعات کلیه پرسنل'!N845/2000)</f>
        <v>0</v>
      </c>
      <c r="AJ845" s="80">
        <f t="shared" si="61"/>
        <v>0</v>
      </c>
    </row>
    <row r="846" spans="29:36" x14ac:dyDescent="0.45">
      <c r="AC846" s="34">
        <f>IF('6-اطلاعات کلیه محصولات - خدمات'!C846="دارد",'6-اطلاعات کلیه محصولات - خدمات'!Q846,0)</f>
        <v>0</v>
      </c>
      <c r="AD846" s="34">
        <f>1403-'5-اطلاعات کلیه پرسنل'!E846:E1843</f>
        <v>1403</v>
      </c>
      <c r="AF846" s="55">
        <f>IF('5-اطلاعات کلیه پرسنل'!H846=option!$C$15,IF('5-اطلاعات کلیه پرسنل'!L846="دارد",'5-اطلاعات کلیه پرسنل'!M846/12*'5-اطلاعات کلیه پرسنل'!I846,'5-اطلاعات کلیه پرسنل'!N846/2000*'5-اطلاعات کلیه پرسنل'!I846),0)+IF('5-اطلاعات کلیه پرسنل'!J846=option!$C$15,IF('5-اطلاعات کلیه پرسنل'!L846="دارد",'5-اطلاعات کلیه پرسنل'!M846/12*'5-اطلاعات کلیه پرسنل'!K846,'5-اطلاعات کلیه پرسنل'!N846/2000*'5-اطلاعات کلیه پرسنل'!K846),0)</f>
        <v>0</v>
      </c>
      <c r="AG846" s="55">
        <f>IF('5-اطلاعات کلیه پرسنل'!H846=option!$C$11,IF('5-اطلاعات کلیه پرسنل'!L846="دارد",'5-اطلاعات کلیه پرسنل'!M846*'5-اطلاعات کلیه پرسنل'!I846/12*40,'5-اطلاعات کلیه پرسنل'!I846*'5-اطلاعات کلیه پرسنل'!N846/52),0)+IF('5-اطلاعات کلیه پرسنل'!J846=option!$C$11,IF('5-اطلاعات کلیه پرسنل'!L846="دارد",'5-اطلاعات کلیه پرسنل'!M846*'5-اطلاعات کلیه پرسنل'!K846/12*40,'5-اطلاعات کلیه پرسنل'!K846*'5-اطلاعات کلیه پرسنل'!N846/52),0)</f>
        <v>0</v>
      </c>
      <c r="AH846" s="33">
        <f>IF('5-اطلاعات کلیه پرسنل'!P846="دکتری",1,IF('5-اطلاعات کلیه پرسنل'!P846="فوق لیسانس",0.8,IF('5-اطلاعات کلیه پرسنل'!P846="لیسانس",0.6,IF('5-اطلاعات کلیه پرسنل'!P846="فوق دیپلم",0.3,IF('5-اطلاعات کلیه پرسنل'!P846="",0,0.1)))))</f>
        <v>0</v>
      </c>
      <c r="AI846" s="81">
        <f>IF('5-اطلاعات کلیه پرسنل'!L846="دارد",'5-اطلاعات کلیه پرسنل'!M846/12,'5-اطلاعات کلیه پرسنل'!N846/2000)</f>
        <v>0</v>
      </c>
      <c r="AJ846" s="80">
        <f t="shared" si="61"/>
        <v>0</v>
      </c>
    </row>
    <row r="847" spans="29:36" x14ac:dyDescent="0.45">
      <c r="AC847" s="34">
        <f>IF('6-اطلاعات کلیه محصولات - خدمات'!C847="دارد",'6-اطلاعات کلیه محصولات - خدمات'!Q847,0)</f>
        <v>0</v>
      </c>
      <c r="AD847" s="34">
        <f>1403-'5-اطلاعات کلیه پرسنل'!E847:E1844</f>
        <v>1403</v>
      </c>
      <c r="AF847" s="55">
        <f>IF('5-اطلاعات کلیه پرسنل'!H847=option!$C$15,IF('5-اطلاعات کلیه پرسنل'!L847="دارد",'5-اطلاعات کلیه پرسنل'!M847/12*'5-اطلاعات کلیه پرسنل'!I847,'5-اطلاعات کلیه پرسنل'!N847/2000*'5-اطلاعات کلیه پرسنل'!I847),0)+IF('5-اطلاعات کلیه پرسنل'!J847=option!$C$15,IF('5-اطلاعات کلیه پرسنل'!L847="دارد",'5-اطلاعات کلیه پرسنل'!M847/12*'5-اطلاعات کلیه پرسنل'!K847,'5-اطلاعات کلیه پرسنل'!N847/2000*'5-اطلاعات کلیه پرسنل'!K847),0)</f>
        <v>0</v>
      </c>
      <c r="AG847" s="55">
        <f>IF('5-اطلاعات کلیه پرسنل'!H847=option!$C$11,IF('5-اطلاعات کلیه پرسنل'!L847="دارد",'5-اطلاعات کلیه پرسنل'!M847*'5-اطلاعات کلیه پرسنل'!I847/12*40,'5-اطلاعات کلیه پرسنل'!I847*'5-اطلاعات کلیه پرسنل'!N847/52),0)+IF('5-اطلاعات کلیه پرسنل'!J847=option!$C$11,IF('5-اطلاعات کلیه پرسنل'!L847="دارد",'5-اطلاعات کلیه پرسنل'!M847*'5-اطلاعات کلیه پرسنل'!K847/12*40,'5-اطلاعات کلیه پرسنل'!K847*'5-اطلاعات کلیه پرسنل'!N847/52),0)</f>
        <v>0</v>
      </c>
      <c r="AH847" s="33">
        <f>IF('5-اطلاعات کلیه پرسنل'!P847="دکتری",1,IF('5-اطلاعات کلیه پرسنل'!P847="فوق لیسانس",0.8,IF('5-اطلاعات کلیه پرسنل'!P847="لیسانس",0.6,IF('5-اطلاعات کلیه پرسنل'!P847="فوق دیپلم",0.3,IF('5-اطلاعات کلیه پرسنل'!P847="",0,0.1)))))</f>
        <v>0</v>
      </c>
      <c r="AI847" s="81">
        <f>IF('5-اطلاعات کلیه پرسنل'!L847="دارد",'5-اطلاعات کلیه پرسنل'!M847/12,'5-اطلاعات کلیه پرسنل'!N847/2000)</f>
        <v>0</v>
      </c>
      <c r="AJ847" s="80">
        <f t="shared" si="61"/>
        <v>0</v>
      </c>
    </row>
    <row r="848" spans="29:36" x14ac:dyDescent="0.45">
      <c r="AC848" s="34">
        <f>IF('6-اطلاعات کلیه محصولات - خدمات'!C848="دارد",'6-اطلاعات کلیه محصولات - خدمات'!Q848,0)</f>
        <v>0</v>
      </c>
      <c r="AD848" s="34">
        <f>1403-'5-اطلاعات کلیه پرسنل'!E848:E1845</f>
        <v>1403</v>
      </c>
      <c r="AF848" s="55">
        <f>IF('5-اطلاعات کلیه پرسنل'!H848=option!$C$15,IF('5-اطلاعات کلیه پرسنل'!L848="دارد",'5-اطلاعات کلیه پرسنل'!M848/12*'5-اطلاعات کلیه پرسنل'!I848,'5-اطلاعات کلیه پرسنل'!N848/2000*'5-اطلاعات کلیه پرسنل'!I848),0)+IF('5-اطلاعات کلیه پرسنل'!J848=option!$C$15,IF('5-اطلاعات کلیه پرسنل'!L848="دارد",'5-اطلاعات کلیه پرسنل'!M848/12*'5-اطلاعات کلیه پرسنل'!K848,'5-اطلاعات کلیه پرسنل'!N848/2000*'5-اطلاعات کلیه پرسنل'!K848),0)</f>
        <v>0</v>
      </c>
      <c r="AG848" s="55">
        <f>IF('5-اطلاعات کلیه پرسنل'!H848=option!$C$11,IF('5-اطلاعات کلیه پرسنل'!L848="دارد",'5-اطلاعات کلیه پرسنل'!M848*'5-اطلاعات کلیه پرسنل'!I848/12*40,'5-اطلاعات کلیه پرسنل'!I848*'5-اطلاعات کلیه پرسنل'!N848/52),0)+IF('5-اطلاعات کلیه پرسنل'!J848=option!$C$11,IF('5-اطلاعات کلیه پرسنل'!L848="دارد",'5-اطلاعات کلیه پرسنل'!M848*'5-اطلاعات کلیه پرسنل'!K848/12*40,'5-اطلاعات کلیه پرسنل'!K848*'5-اطلاعات کلیه پرسنل'!N848/52),0)</f>
        <v>0</v>
      </c>
      <c r="AH848" s="33">
        <f>IF('5-اطلاعات کلیه پرسنل'!P848="دکتری",1,IF('5-اطلاعات کلیه پرسنل'!P848="فوق لیسانس",0.8,IF('5-اطلاعات کلیه پرسنل'!P848="لیسانس",0.6,IF('5-اطلاعات کلیه پرسنل'!P848="فوق دیپلم",0.3,IF('5-اطلاعات کلیه پرسنل'!P848="",0,0.1)))))</f>
        <v>0</v>
      </c>
      <c r="AI848" s="81">
        <f>IF('5-اطلاعات کلیه پرسنل'!L848="دارد",'5-اطلاعات کلیه پرسنل'!M848/12,'5-اطلاعات کلیه پرسنل'!N848/2000)</f>
        <v>0</v>
      </c>
      <c r="AJ848" s="80">
        <f t="shared" si="61"/>
        <v>0</v>
      </c>
    </row>
    <row r="849" spans="29:36" x14ac:dyDescent="0.45">
      <c r="AC849" s="34">
        <f>IF('6-اطلاعات کلیه محصولات - خدمات'!C849="دارد",'6-اطلاعات کلیه محصولات - خدمات'!Q849,0)</f>
        <v>0</v>
      </c>
      <c r="AD849" s="34">
        <f>1403-'5-اطلاعات کلیه پرسنل'!E849:E1846</f>
        <v>1403</v>
      </c>
      <c r="AF849" s="55">
        <f>IF('5-اطلاعات کلیه پرسنل'!H849=option!$C$15,IF('5-اطلاعات کلیه پرسنل'!L849="دارد",'5-اطلاعات کلیه پرسنل'!M849/12*'5-اطلاعات کلیه پرسنل'!I849,'5-اطلاعات کلیه پرسنل'!N849/2000*'5-اطلاعات کلیه پرسنل'!I849),0)+IF('5-اطلاعات کلیه پرسنل'!J849=option!$C$15,IF('5-اطلاعات کلیه پرسنل'!L849="دارد",'5-اطلاعات کلیه پرسنل'!M849/12*'5-اطلاعات کلیه پرسنل'!K849,'5-اطلاعات کلیه پرسنل'!N849/2000*'5-اطلاعات کلیه پرسنل'!K849),0)</f>
        <v>0</v>
      </c>
      <c r="AG849" s="55">
        <f>IF('5-اطلاعات کلیه پرسنل'!H849=option!$C$11,IF('5-اطلاعات کلیه پرسنل'!L849="دارد",'5-اطلاعات کلیه پرسنل'!M849*'5-اطلاعات کلیه پرسنل'!I849/12*40,'5-اطلاعات کلیه پرسنل'!I849*'5-اطلاعات کلیه پرسنل'!N849/52),0)+IF('5-اطلاعات کلیه پرسنل'!J849=option!$C$11,IF('5-اطلاعات کلیه پرسنل'!L849="دارد",'5-اطلاعات کلیه پرسنل'!M849*'5-اطلاعات کلیه پرسنل'!K849/12*40,'5-اطلاعات کلیه پرسنل'!K849*'5-اطلاعات کلیه پرسنل'!N849/52),0)</f>
        <v>0</v>
      </c>
      <c r="AH849" s="33">
        <f>IF('5-اطلاعات کلیه پرسنل'!P849="دکتری",1,IF('5-اطلاعات کلیه پرسنل'!P849="فوق لیسانس",0.8,IF('5-اطلاعات کلیه پرسنل'!P849="لیسانس",0.6,IF('5-اطلاعات کلیه پرسنل'!P849="فوق دیپلم",0.3,IF('5-اطلاعات کلیه پرسنل'!P849="",0,0.1)))))</f>
        <v>0</v>
      </c>
      <c r="AI849" s="81">
        <f>IF('5-اطلاعات کلیه پرسنل'!L849="دارد",'5-اطلاعات کلیه پرسنل'!M849/12,'5-اطلاعات کلیه پرسنل'!N849/2000)</f>
        <v>0</v>
      </c>
      <c r="AJ849" s="80">
        <f t="shared" si="61"/>
        <v>0</v>
      </c>
    </row>
    <row r="850" spans="29:36" x14ac:dyDescent="0.45">
      <c r="AC850" s="34">
        <f>IF('6-اطلاعات کلیه محصولات - خدمات'!C850="دارد",'6-اطلاعات کلیه محصولات - خدمات'!Q850,0)</f>
        <v>0</v>
      </c>
      <c r="AD850" s="34">
        <f>1403-'5-اطلاعات کلیه پرسنل'!E850:E1847</f>
        <v>1403</v>
      </c>
      <c r="AF850" s="55">
        <f>IF('5-اطلاعات کلیه پرسنل'!H850=option!$C$15,IF('5-اطلاعات کلیه پرسنل'!L850="دارد",'5-اطلاعات کلیه پرسنل'!M850/12*'5-اطلاعات کلیه پرسنل'!I850,'5-اطلاعات کلیه پرسنل'!N850/2000*'5-اطلاعات کلیه پرسنل'!I850),0)+IF('5-اطلاعات کلیه پرسنل'!J850=option!$C$15,IF('5-اطلاعات کلیه پرسنل'!L850="دارد",'5-اطلاعات کلیه پرسنل'!M850/12*'5-اطلاعات کلیه پرسنل'!K850,'5-اطلاعات کلیه پرسنل'!N850/2000*'5-اطلاعات کلیه پرسنل'!K850),0)</f>
        <v>0</v>
      </c>
      <c r="AG850" s="55">
        <f>IF('5-اطلاعات کلیه پرسنل'!H850=option!$C$11,IF('5-اطلاعات کلیه پرسنل'!L850="دارد",'5-اطلاعات کلیه پرسنل'!M850*'5-اطلاعات کلیه پرسنل'!I850/12*40,'5-اطلاعات کلیه پرسنل'!I850*'5-اطلاعات کلیه پرسنل'!N850/52),0)+IF('5-اطلاعات کلیه پرسنل'!J850=option!$C$11,IF('5-اطلاعات کلیه پرسنل'!L850="دارد",'5-اطلاعات کلیه پرسنل'!M850*'5-اطلاعات کلیه پرسنل'!K850/12*40,'5-اطلاعات کلیه پرسنل'!K850*'5-اطلاعات کلیه پرسنل'!N850/52),0)</f>
        <v>0</v>
      </c>
      <c r="AH850" s="33">
        <f>IF('5-اطلاعات کلیه پرسنل'!P850="دکتری",1,IF('5-اطلاعات کلیه پرسنل'!P850="فوق لیسانس",0.8,IF('5-اطلاعات کلیه پرسنل'!P850="لیسانس",0.6,IF('5-اطلاعات کلیه پرسنل'!P850="فوق دیپلم",0.3,IF('5-اطلاعات کلیه پرسنل'!P850="",0,0.1)))))</f>
        <v>0</v>
      </c>
      <c r="AI850" s="81">
        <f>IF('5-اطلاعات کلیه پرسنل'!L850="دارد",'5-اطلاعات کلیه پرسنل'!M850/12,'5-اطلاعات کلیه پرسنل'!N850/2000)</f>
        <v>0</v>
      </c>
      <c r="AJ850" s="80">
        <f t="shared" si="61"/>
        <v>0</v>
      </c>
    </row>
    <row r="851" spans="29:36" x14ac:dyDescent="0.45">
      <c r="AC851" s="34">
        <f>IF('6-اطلاعات کلیه محصولات - خدمات'!C851="دارد",'6-اطلاعات کلیه محصولات - خدمات'!Q851,0)</f>
        <v>0</v>
      </c>
      <c r="AD851" s="34">
        <f>1403-'5-اطلاعات کلیه پرسنل'!E851:E1848</f>
        <v>1403</v>
      </c>
      <c r="AF851" s="55">
        <f>IF('5-اطلاعات کلیه پرسنل'!H851=option!$C$15,IF('5-اطلاعات کلیه پرسنل'!L851="دارد",'5-اطلاعات کلیه پرسنل'!M851/12*'5-اطلاعات کلیه پرسنل'!I851,'5-اطلاعات کلیه پرسنل'!N851/2000*'5-اطلاعات کلیه پرسنل'!I851),0)+IF('5-اطلاعات کلیه پرسنل'!J851=option!$C$15,IF('5-اطلاعات کلیه پرسنل'!L851="دارد",'5-اطلاعات کلیه پرسنل'!M851/12*'5-اطلاعات کلیه پرسنل'!K851,'5-اطلاعات کلیه پرسنل'!N851/2000*'5-اطلاعات کلیه پرسنل'!K851),0)</f>
        <v>0</v>
      </c>
      <c r="AG851" s="55">
        <f>IF('5-اطلاعات کلیه پرسنل'!H851=option!$C$11,IF('5-اطلاعات کلیه پرسنل'!L851="دارد",'5-اطلاعات کلیه پرسنل'!M851*'5-اطلاعات کلیه پرسنل'!I851/12*40,'5-اطلاعات کلیه پرسنل'!I851*'5-اطلاعات کلیه پرسنل'!N851/52),0)+IF('5-اطلاعات کلیه پرسنل'!J851=option!$C$11,IF('5-اطلاعات کلیه پرسنل'!L851="دارد",'5-اطلاعات کلیه پرسنل'!M851*'5-اطلاعات کلیه پرسنل'!K851/12*40,'5-اطلاعات کلیه پرسنل'!K851*'5-اطلاعات کلیه پرسنل'!N851/52),0)</f>
        <v>0</v>
      </c>
      <c r="AH851" s="33">
        <f>IF('5-اطلاعات کلیه پرسنل'!P851="دکتری",1,IF('5-اطلاعات کلیه پرسنل'!P851="فوق لیسانس",0.8,IF('5-اطلاعات کلیه پرسنل'!P851="لیسانس",0.6,IF('5-اطلاعات کلیه پرسنل'!P851="فوق دیپلم",0.3,IF('5-اطلاعات کلیه پرسنل'!P851="",0,0.1)))))</f>
        <v>0</v>
      </c>
      <c r="AI851" s="81">
        <f>IF('5-اطلاعات کلیه پرسنل'!L851="دارد",'5-اطلاعات کلیه پرسنل'!M851/12,'5-اطلاعات کلیه پرسنل'!N851/2000)</f>
        <v>0</v>
      </c>
      <c r="AJ851" s="80">
        <f t="shared" si="61"/>
        <v>0</v>
      </c>
    </row>
    <row r="852" spans="29:36" x14ac:dyDescent="0.45">
      <c r="AC852" s="34">
        <f>IF('6-اطلاعات کلیه محصولات - خدمات'!C852="دارد",'6-اطلاعات کلیه محصولات - خدمات'!Q852,0)</f>
        <v>0</v>
      </c>
      <c r="AD852" s="34">
        <f>1403-'5-اطلاعات کلیه پرسنل'!E852:E1849</f>
        <v>1403</v>
      </c>
      <c r="AF852" s="55">
        <f>IF('5-اطلاعات کلیه پرسنل'!H852=option!$C$15,IF('5-اطلاعات کلیه پرسنل'!L852="دارد",'5-اطلاعات کلیه پرسنل'!M852/12*'5-اطلاعات کلیه پرسنل'!I852,'5-اطلاعات کلیه پرسنل'!N852/2000*'5-اطلاعات کلیه پرسنل'!I852),0)+IF('5-اطلاعات کلیه پرسنل'!J852=option!$C$15,IF('5-اطلاعات کلیه پرسنل'!L852="دارد",'5-اطلاعات کلیه پرسنل'!M852/12*'5-اطلاعات کلیه پرسنل'!K852,'5-اطلاعات کلیه پرسنل'!N852/2000*'5-اطلاعات کلیه پرسنل'!K852),0)</f>
        <v>0</v>
      </c>
      <c r="AG852" s="55">
        <f>IF('5-اطلاعات کلیه پرسنل'!H852=option!$C$11,IF('5-اطلاعات کلیه پرسنل'!L852="دارد",'5-اطلاعات کلیه پرسنل'!M852*'5-اطلاعات کلیه پرسنل'!I852/12*40,'5-اطلاعات کلیه پرسنل'!I852*'5-اطلاعات کلیه پرسنل'!N852/52),0)+IF('5-اطلاعات کلیه پرسنل'!J852=option!$C$11,IF('5-اطلاعات کلیه پرسنل'!L852="دارد",'5-اطلاعات کلیه پرسنل'!M852*'5-اطلاعات کلیه پرسنل'!K852/12*40,'5-اطلاعات کلیه پرسنل'!K852*'5-اطلاعات کلیه پرسنل'!N852/52),0)</f>
        <v>0</v>
      </c>
      <c r="AH852" s="33">
        <f>IF('5-اطلاعات کلیه پرسنل'!P852="دکتری",1,IF('5-اطلاعات کلیه پرسنل'!P852="فوق لیسانس",0.8,IF('5-اطلاعات کلیه پرسنل'!P852="لیسانس",0.6,IF('5-اطلاعات کلیه پرسنل'!P852="فوق دیپلم",0.3,IF('5-اطلاعات کلیه پرسنل'!P852="",0,0.1)))))</f>
        <v>0</v>
      </c>
      <c r="AI852" s="81">
        <f>IF('5-اطلاعات کلیه پرسنل'!L852="دارد",'5-اطلاعات کلیه پرسنل'!M852/12,'5-اطلاعات کلیه پرسنل'!N852/2000)</f>
        <v>0</v>
      </c>
      <c r="AJ852" s="80">
        <f t="shared" si="61"/>
        <v>0</v>
      </c>
    </row>
    <row r="853" spans="29:36" x14ac:dyDescent="0.45">
      <c r="AC853" s="34">
        <f>IF('6-اطلاعات کلیه محصولات - خدمات'!C853="دارد",'6-اطلاعات کلیه محصولات - خدمات'!Q853,0)</f>
        <v>0</v>
      </c>
      <c r="AD853" s="34">
        <f>1403-'5-اطلاعات کلیه پرسنل'!E853:E1850</f>
        <v>1403</v>
      </c>
      <c r="AF853" s="55">
        <f>IF('5-اطلاعات کلیه پرسنل'!H853=option!$C$15,IF('5-اطلاعات کلیه پرسنل'!L853="دارد",'5-اطلاعات کلیه پرسنل'!M853/12*'5-اطلاعات کلیه پرسنل'!I853,'5-اطلاعات کلیه پرسنل'!N853/2000*'5-اطلاعات کلیه پرسنل'!I853),0)+IF('5-اطلاعات کلیه پرسنل'!J853=option!$C$15,IF('5-اطلاعات کلیه پرسنل'!L853="دارد",'5-اطلاعات کلیه پرسنل'!M853/12*'5-اطلاعات کلیه پرسنل'!K853,'5-اطلاعات کلیه پرسنل'!N853/2000*'5-اطلاعات کلیه پرسنل'!K853),0)</f>
        <v>0</v>
      </c>
      <c r="AG853" s="55">
        <f>IF('5-اطلاعات کلیه پرسنل'!H853=option!$C$11,IF('5-اطلاعات کلیه پرسنل'!L853="دارد",'5-اطلاعات کلیه پرسنل'!M853*'5-اطلاعات کلیه پرسنل'!I853/12*40,'5-اطلاعات کلیه پرسنل'!I853*'5-اطلاعات کلیه پرسنل'!N853/52),0)+IF('5-اطلاعات کلیه پرسنل'!J853=option!$C$11,IF('5-اطلاعات کلیه پرسنل'!L853="دارد",'5-اطلاعات کلیه پرسنل'!M853*'5-اطلاعات کلیه پرسنل'!K853/12*40,'5-اطلاعات کلیه پرسنل'!K853*'5-اطلاعات کلیه پرسنل'!N853/52),0)</f>
        <v>0</v>
      </c>
      <c r="AH853" s="33">
        <f>IF('5-اطلاعات کلیه پرسنل'!P853="دکتری",1,IF('5-اطلاعات کلیه پرسنل'!P853="فوق لیسانس",0.8,IF('5-اطلاعات کلیه پرسنل'!P853="لیسانس",0.6,IF('5-اطلاعات کلیه پرسنل'!P853="فوق دیپلم",0.3,IF('5-اطلاعات کلیه پرسنل'!P853="",0,0.1)))))</f>
        <v>0</v>
      </c>
      <c r="AI853" s="81">
        <f>IF('5-اطلاعات کلیه پرسنل'!L853="دارد",'5-اطلاعات کلیه پرسنل'!M853/12,'5-اطلاعات کلیه پرسنل'!N853/2000)</f>
        <v>0</v>
      </c>
      <c r="AJ853" s="80">
        <f t="shared" si="61"/>
        <v>0</v>
      </c>
    </row>
    <row r="854" spans="29:36" x14ac:dyDescent="0.45">
      <c r="AC854" s="34">
        <f>IF('6-اطلاعات کلیه محصولات - خدمات'!C854="دارد",'6-اطلاعات کلیه محصولات - خدمات'!Q854,0)</f>
        <v>0</v>
      </c>
      <c r="AD854" s="34">
        <f>1403-'5-اطلاعات کلیه پرسنل'!E854:E1851</f>
        <v>1403</v>
      </c>
      <c r="AF854" s="55">
        <f>IF('5-اطلاعات کلیه پرسنل'!H854=option!$C$15,IF('5-اطلاعات کلیه پرسنل'!L854="دارد",'5-اطلاعات کلیه پرسنل'!M854/12*'5-اطلاعات کلیه پرسنل'!I854,'5-اطلاعات کلیه پرسنل'!N854/2000*'5-اطلاعات کلیه پرسنل'!I854),0)+IF('5-اطلاعات کلیه پرسنل'!J854=option!$C$15,IF('5-اطلاعات کلیه پرسنل'!L854="دارد",'5-اطلاعات کلیه پرسنل'!M854/12*'5-اطلاعات کلیه پرسنل'!K854,'5-اطلاعات کلیه پرسنل'!N854/2000*'5-اطلاعات کلیه پرسنل'!K854),0)</f>
        <v>0</v>
      </c>
      <c r="AG854" s="55">
        <f>IF('5-اطلاعات کلیه پرسنل'!H854=option!$C$11,IF('5-اطلاعات کلیه پرسنل'!L854="دارد",'5-اطلاعات کلیه پرسنل'!M854*'5-اطلاعات کلیه پرسنل'!I854/12*40,'5-اطلاعات کلیه پرسنل'!I854*'5-اطلاعات کلیه پرسنل'!N854/52),0)+IF('5-اطلاعات کلیه پرسنل'!J854=option!$C$11,IF('5-اطلاعات کلیه پرسنل'!L854="دارد",'5-اطلاعات کلیه پرسنل'!M854*'5-اطلاعات کلیه پرسنل'!K854/12*40,'5-اطلاعات کلیه پرسنل'!K854*'5-اطلاعات کلیه پرسنل'!N854/52),0)</f>
        <v>0</v>
      </c>
      <c r="AH854" s="33">
        <f>IF('5-اطلاعات کلیه پرسنل'!P854="دکتری",1,IF('5-اطلاعات کلیه پرسنل'!P854="فوق لیسانس",0.8,IF('5-اطلاعات کلیه پرسنل'!P854="لیسانس",0.6,IF('5-اطلاعات کلیه پرسنل'!P854="فوق دیپلم",0.3,IF('5-اطلاعات کلیه پرسنل'!P854="",0,0.1)))))</f>
        <v>0</v>
      </c>
      <c r="AI854" s="81">
        <f>IF('5-اطلاعات کلیه پرسنل'!L854="دارد",'5-اطلاعات کلیه پرسنل'!M854/12,'5-اطلاعات کلیه پرسنل'!N854/2000)</f>
        <v>0</v>
      </c>
      <c r="AJ854" s="80">
        <f t="shared" si="61"/>
        <v>0</v>
      </c>
    </row>
    <row r="855" spans="29:36" x14ac:dyDescent="0.45">
      <c r="AC855" s="34">
        <f>IF('6-اطلاعات کلیه محصولات - خدمات'!C855="دارد",'6-اطلاعات کلیه محصولات - خدمات'!Q855,0)</f>
        <v>0</v>
      </c>
      <c r="AD855" s="34">
        <f>1403-'5-اطلاعات کلیه پرسنل'!E855:E1852</f>
        <v>1403</v>
      </c>
      <c r="AF855" s="55">
        <f>IF('5-اطلاعات کلیه پرسنل'!H855=option!$C$15,IF('5-اطلاعات کلیه پرسنل'!L855="دارد",'5-اطلاعات کلیه پرسنل'!M855/12*'5-اطلاعات کلیه پرسنل'!I855,'5-اطلاعات کلیه پرسنل'!N855/2000*'5-اطلاعات کلیه پرسنل'!I855),0)+IF('5-اطلاعات کلیه پرسنل'!J855=option!$C$15,IF('5-اطلاعات کلیه پرسنل'!L855="دارد",'5-اطلاعات کلیه پرسنل'!M855/12*'5-اطلاعات کلیه پرسنل'!K855,'5-اطلاعات کلیه پرسنل'!N855/2000*'5-اطلاعات کلیه پرسنل'!K855),0)</f>
        <v>0</v>
      </c>
      <c r="AG855" s="55">
        <f>IF('5-اطلاعات کلیه پرسنل'!H855=option!$C$11,IF('5-اطلاعات کلیه پرسنل'!L855="دارد",'5-اطلاعات کلیه پرسنل'!M855*'5-اطلاعات کلیه پرسنل'!I855/12*40,'5-اطلاعات کلیه پرسنل'!I855*'5-اطلاعات کلیه پرسنل'!N855/52),0)+IF('5-اطلاعات کلیه پرسنل'!J855=option!$C$11,IF('5-اطلاعات کلیه پرسنل'!L855="دارد",'5-اطلاعات کلیه پرسنل'!M855*'5-اطلاعات کلیه پرسنل'!K855/12*40,'5-اطلاعات کلیه پرسنل'!K855*'5-اطلاعات کلیه پرسنل'!N855/52),0)</f>
        <v>0</v>
      </c>
      <c r="AH855" s="33">
        <f>IF('5-اطلاعات کلیه پرسنل'!P855="دکتری",1,IF('5-اطلاعات کلیه پرسنل'!P855="فوق لیسانس",0.8,IF('5-اطلاعات کلیه پرسنل'!P855="لیسانس",0.6,IF('5-اطلاعات کلیه پرسنل'!P855="فوق دیپلم",0.3,IF('5-اطلاعات کلیه پرسنل'!P855="",0,0.1)))))</f>
        <v>0</v>
      </c>
      <c r="AI855" s="81">
        <f>IF('5-اطلاعات کلیه پرسنل'!L855="دارد",'5-اطلاعات کلیه پرسنل'!M855/12,'5-اطلاعات کلیه پرسنل'!N855/2000)</f>
        <v>0</v>
      </c>
      <c r="AJ855" s="80">
        <f t="shared" si="61"/>
        <v>0</v>
      </c>
    </row>
    <row r="856" spans="29:36" x14ac:dyDescent="0.45">
      <c r="AC856" s="34">
        <f>IF('6-اطلاعات کلیه محصولات - خدمات'!C856="دارد",'6-اطلاعات کلیه محصولات - خدمات'!Q856,0)</f>
        <v>0</v>
      </c>
      <c r="AD856" s="34">
        <f>1403-'5-اطلاعات کلیه پرسنل'!E856:E1853</f>
        <v>1403</v>
      </c>
      <c r="AF856" s="55">
        <f>IF('5-اطلاعات کلیه پرسنل'!H856=option!$C$15,IF('5-اطلاعات کلیه پرسنل'!L856="دارد",'5-اطلاعات کلیه پرسنل'!M856/12*'5-اطلاعات کلیه پرسنل'!I856,'5-اطلاعات کلیه پرسنل'!N856/2000*'5-اطلاعات کلیه پرسنل'!I856),0)+IF('5-اطلاعات کلیه پرسنل'!J856=option!$C$15,IF('5-اطلاعات کلیه پرسنل'!L856="دارد",'5-اطلاعات کلیه پرسنل'!M856/12*'5-اطلاعات کلیه پرسنل'!K856,'5-اطلاعات کلیه پرسنل'!N856/2000*'5-اطلاعات کلیه پرسنل'!K856),0)</f>
        <v>0</v>
      </c>
      <c r="AG856" s="55">
        <f>IF('5-اطلاعات کلیه پرسنل'!H856=option!$C$11,IF('5-اطلاعات کلیه پرسنل'!L856="دارد",'5-اطلاعات کلیه پرسنل'!M856*'5-اطلاعات کلیه پرسنل'!I856/12*40,'5-اطلاعات کلیه پرسنل'!I856*'5-اطلاعات کلیه پرسنل'!N856/52),0)+IF('5-اطلاعات کلیه پرسنل'!J856=option!$C$11,IF('5-اطلاعات کلیه پرسنل'!L856="دارد",'5-اطلاعات کلیه پرسنل'!M856*'5-اطلاعات کلیه پرسنل'!K856/12*40,'5-اطلاعات کلیه پرسنل'!K856*'5-اطلاعات کلیه پرسنل'!N856/52),0)</f>
        <v>0</v>
      </c>
      <c r="AH856" s="33">
        <f>IF('5-اطلاعات کلیه پرسنل'!P856="دکتری",1,IF('5-اطلاعات کلیه پرسنل'!P856="فوق لیسانس",0.8,IF('5-اطلاعات کلیه پرسنل'!P856="لیسانس",0.6,IF('5-اطلاعات کلیه پرسنل'!P856="فوق دیپلم",0.3,IF('5-اطلاعات کلیه پرسنل'!P856="",0,0.1)))))</f>
        <v>0</v>
      </c>
      <c r="AI856" s="81">
        <f>IF('5-اطلاعات کلیه پرسنل'!L856="دارد",'5-اطلاعات کلیه پرسنل'!M856/12,'5-اطلاعات کلیه پرسنل'!N856/2000)</f>
        <v>0</v>
      </c>
      <c r="AJ856" s="80">
        <f t="shared" si="61"/>
        <v>0</v>
      </c>
    </row>
    <row r="857" spans="29:36" x14ac:dyDescent="0.45">
      <c r="AC857" s="34">
        <f>IF('6-اطلاعات کلیه محصولات - خدمات'!C857="دارد",'6-اطلاعات کلیه محصولات - خدمات'!Q857,0)</f>
        <v>0</v>
      </c>
      <c r="AD857" s="34">
        <f>1403-'5-اطلاعات کلیه پرسنل'!E857:E1854</f>
        <v>1403</v>
      </c>
      <c r="AF857" s="55">
        <f>IF('5-اطلاعات کلیه پرسنل'!H857=option!$C$15,IF('5-اطلاعات کلیه پرسنل'!L857="دارد",'5-اطلاعات کلیه پرسنل'!M857/12*'5-اطلاعات کلیه پرسنل'!I857,'5-اطلاعات کلیه پرسنل'!N857/2000*'5-اطلاعات کلیه پرسنل'!I857),0)+IF('5-اطلاعات کلیه پرسنل'!J857=option!$C$15,IF('5-اطلاعات کلیه پرسنل'!L857="دارد",'5-اطلاعات کلیه پرسنل'!M857/12*'5-اطلاعات کلیه پرسنل'!K857,'5-اطلاعات کلیه پرسنل'!N857/2000*'5-اطلاعات کلیه پرسنل'!K857),0)</f>
        <v>0</v>
      </c>
      <c r="AG857" s="55">
        <f>IF('5-اطلاعات کلیه پرسنل'!H857=option!$C$11,IF('5-اطلاعات کلیه پرسنل'!L857="دارد",'5-اطلاعات کلیه پرسنل'!M857*'5-اطلاعات کلیه پرسنل'!I857/12*40,'5-اطلاعات کلیه پرسنل'!I857*'5-اطلاعات کلیه پرسنل'!N857/52),0)+IF('5-اطلاعات کلیه پرسنل'!J857=option!$C$11,IF('5-اطلاعات کلیه پرسنل'!L857="دارد",'5-اطلاعات کلیه پرسنل'!M857*'5-اطلاعات کلیه پرسنل'!K857/12*40,'5-اطلاعات کلیه پرسنل'!K857*'5-اطلاعات کلیه پرسنل'!N857/52),0)</f>
        <v>0</v>
      </c>
      <c r="AH857" s="33">
        <f>IF('5-اطلاعات کلیه پرسنل'!P857="دکتری",1,IF('5-اطلاعات کلیه پرسنل'!P857="فوق لیسانس",0.8,IF('5-اطلاعات کلیه پرسنل'!P857="لیسانس",0.6,IF('5-اطلاعات کلیه پرسنل'!P857="فوق دیپلم",0.3,IF('5-اطلاعات کلیه پرسنل'!P857="",0,0.1)))))</f>
        <v>0</v>
      </c>
      <c r="AI857" s="81">
        <f>IF('5-اطلاعات کلیه پرسنل'!L857="دارد",'5-اطلاعات کلیه پرسنل'!M857/12,'5-اطلاعات کلیه پرسنل'!N857/2000)</f>
        <v>0</v>
      </c>
      <c r="AJ857" s="80">
        <f t="shared" si="61"/>
        <v>0</v>
      </c>
    </row>
    <row r="858" spans="29:36" x14ac:dyDescent="0.45">
      <c r="AC858" s="34">
        <f>IF('6-اطلاعات کلیه محصولات - خدمات'!C858="دارد",'6-اطلاعات کلیه محصولات - خدمات'!Q858,0)</f>
        <v>0</v>
      </c>
      <c r="AD858" s="34">
        <f>1403-'5-اطلاعات کلیه پرسنل'!E858:E1855</f>
        <v>1403</v>
      </c>
      <c r="AF858" s="55">
        <f>IF('5-اطلاعات کلیه پرسنل'!H858=option!$C$15,IF('5-اطلاعات کلیه پرسنل'!L858="دارد",'5-اطلاعات کلیه پرسنل'!M858/12*'5-اطلاعات کلیه پرسنل'!I858,'5-اطلاعات کلیه پرسنل'!N858/2000*'5-اطلاعات کلیه پرسنل'!I858),0)+IF('5-اطلاعات کلیه پرسنل'!J858=option!$C$15,IF('5-اطلاعات کلیه پرسنل'!L858="دارد",'5-اطلاعات کلیه پرسنل'!M858/12*'5-اطلاعات کلیه پرسنل'!K858,'5-اطلاعات کلیه پرسنل'!N858/2000*'5-اطلاعات کلیه پرسنل'!K858),0)</f>
        <v>0</v>
      </c>
      <c r="AG858" s="55">
        <f>IF('5-اطلاعات کلیه پرسنل'!H858=option!$C$11,IF('5-اطلاعات کلیه پرسنل'!L858="دارد",'5-اطلاعات کلیه پرسنل'!M858*'5-اطلاعات کلیه پرسنل'!I858/12*40,'5-اطلاعات کلیه پرسنل'!I858*'5-اطلاعات کلیه پرسنل'!N858/52),0)+IF('5-اطلاعات کلیه پرسنل'!J858=option!$C$11,IF('5-اطلاعات کلیه پرسنل'!L858="دارد",'5-اطلاعات کلیه پرسنل'!M858*'5-اطلاعات کلیه پرسنل'!K858/12*40,'5-اطلاعات کلیه پرسنل'!K858*'5-اطلاعات کلیه پرسنل'!N858/52),0)</f>
        <v>0</v>
      </c>
      <c r="AH858" s="33">
        <f>IF('5-اطلاعات کلیه پرسنل'!P858="دکتری",1,IF('5-اطلاعات کلیه پرسنل'!P858="فوق لیسانس",0.8,IF('5-اطلاعات کلیه پرسنل'!P858="لیسانس",0.6,IF('5-اطلاعات کلیه پرسنل'!P858="فوق دیپلم",0.3,IF('5-اطلاعات کلیه پرسنل'!P858="",0,0.1)))))</f>
        <v>0</v>
      </c>
      <c r="AI858" s="81">
        <f>IF('5-اطلاعات کلیه پرسنل'!L858="دارد",'5-اطلاعات کلیه پرسنل'!M858/12,'5-اطلاعات کلیه پرسنل'!N858/2000)</f>
        <v>0</v>
      </c>
      <c r="AJ858" s="80">
        <f t="shared" si="61"/>
        <v>0</v>
      </c>
    </row>
    <row r="859" spans="29:36" x14ac:dyDescent="0.45">
      <c r="AC859" s="34">
        <f>IF('6-اطلاعات کلیه محصولات - خدمات'!C859="دارد",'6-اطلاعات کلیه محصولات - خدمات'!Q859,0)</f>
        <v>0</v>
      </c>
      <c r="AD859" s="34">
        <f>1403-'5-اطلاعات کلیه پرسنل'!E859:E1856</f>
        <v>1403</v>
      </c>
      <c r="AF859" s="55">
        <f>IF('5-اطلاعات کلیه پرسنل'!H859=option!$C$15,IF('5-اطلاعات کلیه پرسنل'!L859="دارد",'5-اطلاعات کلیه پرسنل'!M859/12*'5-اطلاعات کلیه پرسنل'!I859,'5-اطلاعات کلیه پرسنل'!N859/2000*'5-اطلاعات کلیه پرسنل'!I859),0)+IF('5-اطلاعات کلیه پرسنل'!J859=option!$C$15,IF('5-اطلاعات کلیه پرسنل'!L859="دارد",'5-اطلاعات کلیه پرسنل'!M859/12*'5-اطلاعات کلیه پرسنل'!K859,'5-اطلاعات کلیه پرسنل'!N859/2000*'5-اطلاعات کلیه پرسنل'!K859),0)</f>
        <v>0</v>
      </c>
      <c r="AG859" s="55">
        <f>IF('5-اطلاعات کلیه پرسنل'!H859=option!$C$11,IF('5-اطلاعات کلیه پرسنل'!L859="دارد",'5-اطلاعات کلیه پرسنل'!M859*'5-اطلاعات کلیه پرسنل'!I859/12*40,'5-اطلاعات کلیه پرسنل'!I859*'5-اطلاعات کلیه پرسنل'!N859/52),0)+IF('5-اطلاعات کلیه پرسنل'!J859=option!$C$11,IF('5-اطلاعات کلیه پرسنل'!L859="دارد",'5-اطلاعات کلیه پرسنل'!M859*'5-اطلاعات کلیه پرسنل'!K859/12*40,'5-اطلاعات کلیه پرسنل'!K859*'5-اطلاعات کلیه پرسنل'!N859/52),0)</f>
        <v>0</v>
      </c>
      <c r="AH859" s="33">
        <f>IF('5-اطلاعات کلیه پرسنل'!P859="دکتری",1,IF('5-اطلاعات کلیه پرسنل'!P859="فوق لیسانس",0.8,IF('5-اطلاعات کلیه پرسنل'!P859="لیسانس",0.6,IF('5-اطلاعات کلیه پرسنل'!P859="فوق دیپلم",0.3,IF('5-اطلاعات کلیه پرسنل'!P859="",0,0.1)))))</f>
        <v>0</v>
      </c>
      <c r="AI859" s="81">
        <f>IF('5-اطلاعات کلیه پرسنل'!L859="دارد",'5-اطلاعات کلیه پرسنل'!M859/12,'5-اطلاعات کلیه پرسنل'!N859/2000)</f>
        <v>0</v>
      </c>
      <c r="AJ859" s="80">
        <f t="shared" si="61"/>
        <v>0</v>
      </c>
    </row>
    <row r="860" spans="29:36" x14ac:dyDescent="0.45">
      <c r="AC860" s="34">
        <f>IF('6-اطلاعات کلیه محصولات - خدمات'!C860="دارد",'6-اطلاعات کلیه محصولات - خدمات'!Q860,0)</f>
        <v>0</v>
      </c>
      <c r="AD860" s="34">
        <f>1403-'5-اطلاعات کلیه پرسنل'!E860:E1857</f>
        <v>1403</v>
      </c>
      <c r="AF860" s="55">
        <f>IF('5-اطلاعات کلیه پرسنل'!H860=option!$C$15,IF('5-اطلاعات کلیه پرسنل'!L860="دارد",'5-اطلاعات کلیه پرسنل'!M860/12*'5-اطلاعات کلیه پرسنل'!I860,'5-اطلاعات کلیه پرسنل'!N860/2000*'5-اطلاعات کلیه پرسنل'!I860),0)+IF('5-اطلاعات کلیه پرسنل'!J860=option!$C$15,IF('5-اطلاعات کلیه پرسنل'!L860="دارد",'5-اطلاعات کلیه پرسنل'!M860/12*'5-اطلاعات کلیه پرسنل'!K860,'5-اطلاعات کلیه پرسنل'!N860/2000*'5-اطلاعات کلیه پرسنل'!K860),0)</f>
        <v>0</v>
      </c>
      <c r="AG860" s="55">
        <f>IF('5-اطلاعات کلیه پرسنل'!H860=option!$C$11,IF('5-اطلاعات کلیه پرسنل'!L860="دارد",'5-اطلاعات کلیه پرسنل'!M860*'5-اطلاعات کلیه پرسنل'!I860/12*40,'5-اطلاعات کلیه پرسنل'!I860*'5-اطلاعات کلیه پرسنل'!N860/52),0)+IF('5-اطلاعات کلیه پرسنل'!J860=option!$C$11,IF('5-اطلاعات کلیه پرسنل'!L860="دارد",'5-اطلاعات کلیه پرسنل'!M860*'5-اطلاعات کلیه پرسنل'!K860/12*40,'5-اطلاعات کلیه پرسنل'!K860*'5-اطلاعات کلیه پرسنل'!N860/52),0)</f>
        <v>0</v>
      </c>
      <c r="AH860" s="33">
        <f>IF('5-اطلاعات کلیه پرسنل'!P860="دکتری",1,IF('5-اطلاعات کلیه پرسنل'!P860="فوق لیسانس",0.8,IF('5-اطلاعات کلیه پرسنل'!P860="لیسانس",0.6,IF('5-اطلاعات کلیه پرسنل'!P860="فوق دیپلم",0.3,IF('5-اطلاعات کلیه پرسنل'!P860="",0,0.1)))))</f>
        <v>0</v>
      </c>
      <c r="AI860" s="81">
        <f>IF('5-اطلاعات کلیه پرسنل'!L860="دارد",'5-اطلاعات کلیه پرسنل'!M860/12,'5-اطلاعات کلیه پرسنل'!N860/2000)</f>
        <v>0</v>
      </c>
      <c r="AJ860" s="80">
        <f t="shared" si="61"/>
        <v>0</v>
      </c>
    </row>
    <row r="861" spans="29:36" x14ac:dyDescent="0.45">
      <c r="AC861" s="34">
        <f>IF('6-اطلاعات کلیه محصولات - خدمات'!C861="دارد",'6-اطلاعات کلیه محصولات - خدمات'!Q861,0)</f>
        <v>0</v>
      </c>
      <c r="AD861" s="34">
        <f>1403-'5-اطلاعات کلیه پرسنل'!E861:E1858</f>
        <v>1403</v>
      </c>
      <c r="AF861" s="55">
        <f>IF('5-اطلاعات کلیه پرسنل'!H861=option!$C$15,IF('5-اطلاعات کلیه پرسنل'!L861="دارد",'5-اطلاعات کلیه پرسنل'!M861/12*'5-اطلاعات کلیه پرسنل'!I861,'5-اطلاعات کلیه پرسنل'!N861/2000*'5-اطلاعات کلیه پرسنل'!I861),0)+IF('5-اطلاعات کلیه پرسنل'!J861=option!$C$15,IF('5-اطلاعات کلیه پرسنل'!L861="دارد",'5-اطلاعات کلیه پرسنل'!M861/12*'5-اطلاعات کلیه پرسنل'!K861,'5-اطلاعات کلیه پرسنل'!N861/2000*'5-اطلاعات کلیه پرسنل'!K861),0)</f>
        <v>0</v>
      </c>
      <c r="AG861" s="55">
        <f>IF('5-اطلاعات کلیه پرسنل'!H861=option!$C$11,IF('5-اطلاعات کلیه پرسنل'!L861="دارد",'5-اطلاعات کلیه پرسنل'!M861*'5-اطلاعات کلیه پرسنل'!I861/12*40,'5-اطلاعات کلیه پرسنل'!I861*'5-اطلاعات کلیه پرسنل'!N861/52),0)+IF('5-اطلاعات کلیه پرسنل'!J861=option!$C$11,IF('5-اطلاعات کلیه پرسنل'!L861="دارد",'5-اطلاعات کلیه پرسنل'!M861*'5-اطلاعات کلیه پرسنل'!K861/12*40,'5-اطلاعات کلیه پرسنل'!K861*'5-اطلاعات کلیه پرسنل'!N861/52),0)</f>
        <v>0</v>
      </c>
      <c r="AH861" s="33">
        <f>IF('5-اطلاعات کلیه پرسنل'!P861="دکتری",1,IF('5-اطلاعات کلیه پرسنل'!P861="فوق لیسانس",0.8,IF('5-اطلاعات کلیه پرسنل'!P861="لیسانس",0.6,IF('5-اطلاعات کلیه پرسنل'!P861="فوق دیپلم",0.3,IF('5-اطلاعات کلیه پرسنل'!P861="",0,0.1)))))</f>
        <v>0</v>
      </c>
      <c r="AI861" s="81">
        <f>IF('5-اطلاعات کلیه پرسنل'!L861="دارد",'5-اطلاعات کلیه پرسنل'!M861/12,'5-اطلاعات کلیه پرسنل'!N861/2000)</f>
        <v>0</v>
      </c>
      <c r="AJ861" s="80">
        <f t="shared" si="61"/>
        <v>0</v>
      </c>
    </row>
    <row r="862" spans="29:36" x14ac:dyDescent="0.45">
      <c r="AC862" s="34">
        <f>IF('6-اطلاعات کلیه محصولات - خدمات'!C862="دارد",'6-اطلاعات کلیه محصولات - خدمات'!Q862,0)</f>
        <v>0</v>
      </c>
      <c r="AD862" s="34">
        <f>1403-'5-اطلاعات کلیه پرسنل'!E862:E1859</f>
        <v>1403</v>
      </c>
      <c r="AF862" s="55">
        <f>IF('5-اطلاعات کلیه پرسنل'!H862=option!$C$15,IF('5-اطلاعات کلیه پرسنل'!L862="دارد",'5-اطلاعات کلیه پرسنل'!M862/12*'5-اطلاعات کلیه پرسنل'!I862,'5-اطلاعات کلیه پرسنل'!N862/2000*'5-اطلاعات کلیه پرسنل'!I862),0)+IF('5-اطلاعات کلیه پرسنل'!J862=option!$C$15,IF('5-اطلاعات کلیه پرسنل'!L862="دارد",'5-اطلاعات کلیه پرسنل'!M862/12*'5-اطلاعات کلیه پرسنل'!K862,'5-اطلاعات کلیه پرسنل'!N862/2000*'5-اطلاعات کلیه پرسنل'!K862),0)</f>
        <v>0</v>
      </c>
      <c r="AG862" s="55">
        <f>IF('5-اطلاعات کلیه پرسنل'!H862=option!$C$11,IF('5-اطلاعات کلیه پرسنل'!L862="دارد",'5-اطلاعات کلیه پرسنل'!M862*'5-اطلاعات کلیه پرسنل'!I862/12*40,'5-اطلاعات کلیه پرسنل'!I862*'5-اطلاعات کلیه پرسنل'!N862/52),0)+IF('5-اطلاعات کلیه پرسنل'!J862=option!$C$11,IF('5-اطلاعات کلیه پرسنل'!L862="دارد",'5-اطلاعات کلیه پرسنل'!M862*'5-اطلاعات کلیه پرسنل'!K862/12*40,'5-اطلاعات کلیه پرسنل'!K862*'5-اطلاعات کلیه پرسنل'!N862/52),0)</f>
        <v>0</v>
      </c>
      <c r="AH862" s="33">
        <f>IF('5-اطلاعات کلیه پرسنل'!P862="دکتری",1,IF('5-اطلاعات کلیه پرسنل'!P862="فوق لیسانس",0.8,IF('5-اطلاعات کلیه پرسنل'!P862="لیسانس",0.6,IF('5-اطلاعات کلیه پرسنل'!P862="فوق دیپلم",0.3,IF('5-اطلاعات کلیه پرسنل'!P862="",0,0.1)))))</f>
        <v>0</v>
      </c>
      <c r="AI862" s="81">
        <f>IF('5-اطلاعات کلیه پرسنل'!L862="دارد",'5-اطلاعات کلیه پرسنل'!M862/12,'5-اطلاعات کلیه پرسنل'!N862/2000)</f>
        <v>0</v>
      </c>
      <c r="AJ862" s="80">
        <f t="shared" si="61"/>
        <v>0</v>
      </c>
    </row>
    <row r="863" spans="29:36" x14ac:dyDescent="0.45">
      <c r="AC863" s="34">
        <f>IF('6-اطلاعات کلیه محصولات - خدمات'!C863="دارد",'6-اطلاعات کلیه محصولات - خدمات'!Q863,0)</f>
        <v>0</v>
      </c>
      <c r="AD863" s="34">
        <f>1403-'5-اطلاعات کلیه پرسنل'!E863:E1860</f>
        <v>1403</v>
      </c>
      <c r="AF863" s="55">
        <f>IF('5-اطلاعات کلیه پرسنل'!H863=option!$C$15,IF('5-اطلاعات کلیه پرسنل'!L863="دارد",'5-اطلاعات کلیه پرسنل'!M863/12*'5-اطلاعات کلیه پرسنل'!I863,'5-اطلاعات کلیه پرسنل'!N863/2000*'5-اطلاعات کلیه پرسنل'!I863),0)+IF('5-اطلاعات کلیه پرسنل'!J863=option!$C$15,IF('5-اطلاعات کلیه پرسنل'!L863="دارد",'5-اطلاعات کلیه پرسنل'!M863/12*'5-اطلاعات کلیه پرسنل'!K863,'5-اطلاعات کلیه پرسنل'!N863/2000*'5-اطلاعات کلیه پرسنل'!K863),0)</f>
        <v>0</v>
      </c>
      <c r="AG863" s="55">
        <f>IF('5-اطلاعات کلیه پرسنل'!H863=option!$C$11,IF('5-اطلاعات کلیه پرسنل'!L863="دارد",'5-اطلاعات کلیه پرسنل'!M863*'5-اطلاعات کلیه پرسنل'!I863/12*40,'5-اطلاعات کلیه پرسنل'!I863*'5-اطلاعات کلیه پرسنل'!N863/52),0)+IF('5-اطلاعات کلیه پرسنل'!J863=option!$C$11,IF('5-اطلاعات کلیه پرسنل'!L863="دارد",'5-اطلاعات کلیه پرسنل'!M863*'5-اطلاعات کلیه پرسنل'!K863/12*40,'5-اطلاعات کلیه پرسنل'!K863*'5-اطلاعات کلیه پرسنل'!N863/52),0)</f>
        <v>0</v>
      </c>
      <c r="AH863" s="33">
        <f>IF('5-اطلاعات کلیه پرسنل'!P863="دکتری",1,IF('5-اطلاعات کلیه پرسنل'!P863="فوق لیسانس",0.8,IF('5-اطلاعات کلیه پرسنل'!P863="لیسانس",0.6,IF('5-اطلاعات کلیه پرسنل'!P863="فوق دیپلم",0.3,IF('5-اطلاعات کلیه پرسنل'!P863="",0,0.1)))))</f>
        <v>0</v>
      </c>
      <c r="AI863" s="81">
        <f>IF('5-اطلاعات کلیه پرسنل'!L863="دارد",'5-اطلاعات کلیه پرسنل'!M863/12,'5-اطلاعات کلیه پرسنل'!N863/2000)</f>
        <v>0</v>
      </c>
      <c r="AJ863" s="80">
        <f t="shared" si="61"/>
        <v>0</v>
      </c>
    </row>
    <row r="864" spans="29:36" x14ac:dyDescent="0.45">
      <c r="AC864" s="34">
        <f>IF('6-اطلاعات کلیه محصولات - خدمات'!C864="دارد",'6-اطلاعات کلیه محصولات - خدمات'!Q864,0)</f>
        <v>0</v>
      </c>
      <c r="AD864" s="34">
        <f>1403-'5-اطلاعات کلیه پرسنل'!E864:E1861</f>
        <v>1403</v>
      </c>
      <c r="AF864" s="55">
        <f>IF('5-اطلاعات کلیه پرسنل'!H864=option!$C$15,IF('5-اطلاعات کلیه پرسنل'!L864="دارد",'5-اطلاعات کلیه پرسنل'!M864/12*'5-اطلاعات کلیه پرسنل'!I864,'5-اطلاعات کلیه پرسنل'!N864/2000*'5-اطلاعات کلیه پرسنل'!I864),0)+IF('5-اطلاعات کلیه پرسنل'!J864=option!$C$15,IF('5-اطلاعات کلیه پرسنل'!L864="دارد",'5-اطلاعات کلیه پرسنل'!M864/12*'5-اطلاعات کلیه پرسنل'!K864,'5-اطلاعات کلیه پرسنل'!N864/2000*'5-اطلاعات کلیه پرسنل'!K864),0)</f>
        <v>0</v>
      </c>
      <c r="AG864" s="55">
        <f>IF('5-اطلاعات کلیه پرسنل'!H864=option!$C$11,IF('5-اطلاعات کلیه پرسنل'!L864="دارد",'5-اطلاعات کلیه پرسنل'!M864*'5-اطلاعات کلیه پرسنل'!I864/12*40,'5-اطلاعات کلیه پرسنل'!I864*'5-اطلاعات کلیه پرسنل'!N864/52),0)+IF('5-اطلاعات کلیه پرسنل'!J864=option!$C$11,IF('5-اطلاعات کلیه پرسنل'!L864="دارد",'5-اطلاعات کلیه پرسنل'!M864*'5-اطلاعات کلیه پرسنل'!K864/12*40,'5-اطلاعات کلیه پرسنل'!K864*'5-اطلاعات کلیه پرسنل'!N864/52),0)</f>
        <v>0</v>
      </c>
      <c r="AH864" s="33">
        <f>IF('5-اطلاعات کلیه پرسنل'!P864="دکتری",1,IF('5-اطلاعات کلیه پرسنل'!P864="فوق لیسانس",0.8,IF('5-اطلاعات کلیه پرسنل'!P864="لیسانس",0.6,IF('5-اطلاعات کلیه پرسنل'!P864="فوق دیپلم",0.3,IF('5-اطلاعات کلیه پرسنل'!P864="",0,0.1)))))</f>
        <v>0</v>
      </c>
      <c r="AI864" s="81">
        <f>IF('5-اطلاعات کلیه پرسنل'!L864="دارد",'5-اطلاعات کلیه پرسنل'!M864/12,'5-اطلاعات کلیه پرسنل'!N864/2000)</f>
        <v>0</v>
      </c>
      <c r="AJ864" s="80">
        <f t="shared" si="61"/>
        <v>0</v>
      </c>
    </row>
    <row r="865" spans="29:36" x14ac:dyDescent="0.45">
      <c r="AC865" s="34">
        <f>IF('6-اطلاعات کلیه محصولات - خدمات'!C865="دارد",'6-اطلاعات کلیه محصولات - خدمات'!Q865,0)</f>
        <v>0</v>
      </c>
      <c r="AD865" s="34">
        <f>1403-'5-اطلاعات کلیه پرسنل'!E865:E1862</f>
        <v>1403</v>
      </c>
      <c r="AF865" s="55">
        <f>IF('5-اطلاعات کلیه پرسنل'!H865=option!$C$15,IF('5-اطلاعات کلیه پرسنل'!L865="دارد",'5-اطلاعات کلیه پرسنل'!M865/12*'5-اطلاعات کلیه پرسنل'!I865,'5-اطلاعات کلیه پرسنل'!N865/2000*'5-اطلاعات کلیه پرسنل'!I865),0)+IF('5-اطلاعات کلیه پرسنل'!J865=option!$C$15,IF('5-اطلاعات کلیه پرسنل'!L865="دارد",'5-اطلاعات کلیه پرسنل'!M865/12*'5-اطلاعات کلیه پرسنل'!K865,'5-اطلاعات کلیه پرسنل'!N865/2000*'5-اطلاعات کلیه پرسنل'!K865),0)</f>
        <v>0</v>
      </c>
      <c r="AG865" s="55">
        <f>IF('5-اطلاعات کلیه پرسنل'!H865=option!$C$11,IF('5-اطلاعات کلیه پرسنل'!L865="دارد",'5-اطلاعات کلیه پرسنل'!M865*'5-اطلاعات کلیه پرسنل'!I865/12*40,'5-اطلاعات کلیه پرسنل'!I865*'5-اطلاعات کلیه پرسنل'!N865/52),0)+IF('5-اطلاعات کلیه پرسنل'!J865=option!$C$11,IF('5-اطلاعات کلیه پرسنل'!L865="دارد",'5-اطلاعات کلیه پرسنل'!M865*'5-اطلاعات کلیه پرسنل'!K865/12*40,'5-اطلاعات کلیه پرسنل'!K865*'5-اطلاعات کلیه پرسنل'!N865/52),0)</f>
        <v>0</v>
      </c>
      <c r="AH865" s="33">
        <f>IF('5-اطلاعات کلیه پرسنل'!P865="دکتری",1,IF('5-اطلاعات کلیه پرسنل'!P865="فوق لیسانس",0.8,IF('5-اطلاعات کلیه پرسنل'!P865="لیسانس",0.6,IF('5-اطلاعات کلیه پرسنل'!P865="فوق دیپلم",0.3,IF('5-اطلاعات کلیه پرسنل'!P865="",0,0.1)))))</f>
        <v>0</v>
      </c>
      <c r="AI865" s="81">
        <f>IF('5-اطلاعات کلیه پرسنل'!L865="دارد",'5-اطلاعات کلیه پرسنل'!M865/12,'5-اطلاعات کلیه پرسنل'!N865/2000)</f>
        <v>0</v>
      </c>
      <c r="AJ865" s="80">
        <f t="shared" si="61"/>
        <v>0</v>
      </c>
    </row>
    <row r="866" spans="29:36" x14ac:dyDescent="0.45">
      <c r="AC866" s="34">
        <f>IF('6-اطلاعات کلیه محصولات - خدمات'!C866="دارد",'6-اطلاعات کلیه محصولات - خدمات'!Q866,0)</f>
        <v>0</v>
      </c>
      <c r="AD866" s="34">
        <f>1403-'5-اطلاعات کلیه پرسنل'!E866:E1863</f>
        <v>1403</v>
      </c>
      <c r="AF866" s="55">
        <f>IF('5-اطلاعات کلیه پرسنل'!H866=option!$C$15,IF('5-اطلاعات کلیه پرسنل'!L866="دارد",'5-اطلاعات کلیه پرسنل'!M866/12*'5-اطلاعات کلیه پرسنل'!I866,'5-اطلاعات کلیه پرسنل'!N866/2000*'5-اطلاعات کلیه پرسنل'!I866),0)+IF('5-اطلاعات کلیه پرسنل'!J866=option!$C$15,IF('5-اطلاعات کلیه پرسنل'!L866="دارد",'5-اطلاعات کلیه پرسنل'!M866/12*'5-اطلاعات کلیه پرسنل'!K866,'5-اطلاعات کلیه پرسنل'!N866/2000*'5-اطلاعات کلیه پرسنل'!K866),0)</f>
        <v>0</v>
      </c>
      <c r="AG866" s="55">
        <f>IF('5-اطلاعات کلیه پرسنل'!H866=option!$C$11,IF('5-اطلاعات کلیه پرسنل'!L866="دارد",'5-اطلاعات کلیه پرسنل'!M866*'5-اطلاعات کلیه پرسنل'!I866/12*40,'5-اطلاعات کلیه پرسنل'!I866*'5-اطلاعات کلیه پرسنل'!N866/52),0)+IF('5-اطلاعات کلیه پرسنل'!J866=option!$C$11,IF('5-اطلاعات کلیه پرسنل'!L866="دارد",'5-اطلاعات کلیه پرسنل'!M866*'5-اطلاعات کلیه پرسنل'!K866/12*40,'5-اطلاعات کلیه پرسنل'!K866*'5-اطلاعات کلیه پرسنل'!N866/52),0)</f>
        <v>0</v>
      </c>
      <c r="AH866" s="33">
        <f>IF('5-اطلاعات کلیه پرسنل'!P866="دکتری",1,IF('5-اطلاعات کلیه پرسنل'!P866="فوق لیسانس",0.8,IF('5-اطلاعات کلیه پرسنل'!P866="لیسانس",0.6,IF('5-اطلاعات کلیه پرسنل'!P866="فوق دیپلم",0.3,IF('5-اطلاعات کلیه پرسنل'!P866="",0,0.1)))))</f>
        <v>0</v>
      </c>
      <c r="AI866" s="81">
        <f>IF('5-اطلاعات کلیه پرسنل'!L866="دارد",'5-اطلاعات کلیه پرسنل'!M866/12,'5-اطلاعات کلیه پرسنل'!N866/2000)</f>
        <v>0</v>
      </c>
      <c r="AJ866" s="80">
        <f t="shared" si="61"/>
        <v>0</v>
      </c>
    </row>
    <row r="867" spans="29:36" x14ac:dyDescent="0.45">
      <c r="AC867" s="34">
        <f>IF('6-اطلاعات کلیه محصولات - خدمات'!C867="دارد",'6-اطلاعات کلیه محصولات - خدمات'!Q867,0)</f>
        <v>0</v>
      </c>
      <c r="AD867" s="34">
        <f>1403-'5-اطلاعات کلیه پرسنل'!E867:E1864</f>
        <v>1403</v>
      </c>
      <c r="AF867" s="55">
        <f>IF('5-اطلاعات کلیه پرسنل'!H867=option!$C$15,IF('5-اطلاعات کلیه پرسنل'!L867="دارد",'5-اطلاعات کلیه پرسنل'!M867/12*'5-اطلاعات کلیه پرسنل'!I867,'5-اطلاعات کلیه پرسنل'!N867/2000*'5-اطلاعات کلیه پرسنل'!I867),0)+IF('5-اطلاعات کلیه پرسنل'!J867=option!$C$15,IF('5-اطلاعات کلیه پرسنل'!L867="دارد",'5-اطلاعات کلیه پرسنل'!M867/12*'5-اطلاعات کلیه پرسنل'!K867,'5-اطلاعات کلیه پرسنل'!N867/2000*'5-اطلاعات کلیه پرسنل'!K867),0)</f>
        <v>0</v>
      </c>
      <c r="AG867" s="55">
        <f>IF('5-اطلاعات کلیه پرسنل'!H867=option!$C$11,IF('5-اطلاعات کلیه پرسنل'!L867="دارد",'5-اطلاعات کلیه پرسنل'!M867*'5-اطلاعات کلیه پرسنل'!I867/12*40,'5-اطلاعات کلیه پرسنل'!I867*'5-اطلاعات کلیه پرسنل'!N867/52),0)+IF('5-اطلاعات کلیه پرسنل'!J867=option!$C$11,IF('5-اطلاعات کلیه پرسنل'!L867="دارد",'5-اطلاعات کلیه پرسنل'!M867*'5-اطلاعات کلیه پرسنل'!K867/12*40,'5-اطلاعات کلیه پرسنل'!K867*'5-اطلاعات کلیه پرسنل'!N867/52),0)</f>
        <v>0</v>
      </c>
      <c r="AH867" s="33">
        <f>IF('5-اطلاعات کلیه پرسنل'!P867="دکتری",1,IF('5-اطلاعات کلیه پرسنل'!P867="فوق لیسانس",0.8,IF('5-اطلاعات کلیه پرسنل'!P867="لیسانس",0.6,IF('5-اطلاعات کلیه پرسنل'!P867="فوق دیپلم",0.3,IF('5-اطلاعات کلیه پرسنل'!P867="",0,0.1)))))</f>
        <v>0</v>
      </c>
      <c r="AI867" s="81">
        <f>IF('5-اطلاعات کلیه پرسنل'!L867="دارد",'5-اطلاعات کلیه پرسنل'!M867/12,'5-اطلاعات کلیه پرسنل'!N867/2000)</f>
        <v>0</v>
      </c>
      <c r="AJ867" s="80">
        <f t="shared" si="61"/>
        <v>0</v>
      </c>
    </row>
    <row r="868" spans="29:36" x14ac:dyDescent="0.45">
      <c r="AC868" s="34">
        <f>IF('6-اطلاعات کلیه محصولات - خدمات'!C868="دارد",'6-اطلاعات کلیه محصولات - خدمات'!Q868,0)</f>
        <v>0</v>
      </c>
      <c r="AD868" s="34">
        <f>1403-'5-اطلاعات کلیه پرسنل'!E868:E1865</f>
        <v>1403</v>
      </c>
      <c r="AF868" s="55">
        <f>IF('5-اطلاعات کلیه پرسنل'!H868=option!$C$15,IF('5-اطلاعات کلیه پرسنل'!L868="دارد",'5-اطلاعات کلیه پرسنل'!M868/12*'5-اطلاعات کلیه پرسنل'!I868,'5-اطلاعات کلیه پرسنل'!N868/2000*'5-اطلاعات کلیه پرسنل'!I868),0)+IF('5-اطلاعات کلیه پرسنل'!J868=option!$C$15,IF('5-اطلاعات کلیه پرسنل'!L868="دارد",'5-اطلاعات کلیه پرسنل'!M868/12*'5-اطلاعات کلیه پرسنل'!K868,'5-اطلاعات کلیه پرسنل'!N868/2000*'5-اطلاعات کلیه پرسنل'!K868),0)</f>
        <v>0</v>
      </c>
      <c r="AG868" s="55">
        <f>IF('5-اطلاعات کلیه پرسنل'!H868=option!$C$11,IF('5-اطلاعات کلیه پرسنل'!L868="دارد",'5-اطلاعات کلیه پرسنل'!M868*'5-اطلاعات کلیه پرسنل'!I868/12*40,'5-اطلاعات کلیه پرسنل'!I868*'5-اطلاعات کلیه پرسنل'!N868/52),0)+IF('5-اطلاعات کلیه پرسنل'!J868=option!$C$11,IF('5-اطلاعات کلیه پرسنل'!L868="دارد",'5-اطلاعات کلیه پرسنل'!M868*'5-اطلاعات کلیه پرسنل'!K868/12*40,'5-اطلاعات کلیه پرسنل'!K868*'5-اطلاعات کلیه پرسنل'!N868/52),0)</f>
        <v>0</v>
      </c>
      <c r="AH868" s="33">
        <f>IF('5-اطلاعات کلیه پرسنل'!P868="دکتری",1,IF('5-اطلاعات کلیه پرسنل'!P868="فوق لیسانس",0.8,IF('5-اطلاعات کلیه پرسنل'!P868="لیسانس",0.6,IF('5-اطلاعات کلیه پرسنل'!P868="فوق دیپلم",0.3,IF('5-اطلاعات کلیه پرسنل'!P868="",0,0.1)))))</f>
        <v>0</v>
      </c>
      <c r="AI868" s="81">
        <f>IF('5-اطلاعات کلیه پرسنل'!L868="دارد",'5-اطلاعات کلیه پرسنل'!M868/12,'5-اطلاعات کلیه پرسنل'!N868/2000)</f>
        <v>0</v>
      </c>
      <c r="AJ868" s="80">
        <f t="shared" si="61"/>
        <v>0</v>
      </c>
    </row>
    <row r="869" spans="29:36" x14ac:dyDescent="0.45">
      <c r="AC869" s="34">
        <f>IF('6-اطلاعات کلیه محصولات - خدمات'!C869="دارد",'6-اطلاعات کلیه محصولات - خدمات'!Q869,0)</f>
        <v>0</v>
      </c>
      <c r="AD869" s="34">
        <f>1403-'5-اطلاعات کلیه پرسنل'!E869:E1866</f>
        <v>1403</v>
      </c>
      <c r="AF869" s="55">
        <f>IF('5-اطلاعات کلیه پرسنل'!H869=option!$C$15,IF('5-اطلاعات کلیه پرسنل'!L869="دارد",'5-اطلاعات کلیه پرسنل'!M869/12*'5-اطلاعات کلیه پرسنل'!I869,'5-اطلاعات کلیه پرسنل'!N869/2000*'5-اطلاعات کلیه پرسنل'!I869),0)+IF('5-اطلاعات کلیه پرسنل'!J869=option!$C$15,IF('5-اطلاعات کلیه پرسنل'!L869="دارد",'5-اطلاعات کلیه پرسنل'!M869/12*'5-اطلاعات کلیه پرسنل'!K869,'5-اطلاعات کلیه پرسنل'!N869/2000*'5-اطلاعات کلیه پرسنل'!K869),0)</f>
        <v>0</v>
      </c>
      <c r="AG869" s="55">
        <f>IF('5-اطلاعات کلیه پرسنل'!H869=option!$C$11,IF('5-اطلاعات کلیه پرسنل'!L869="دارد",'5-اطلاعات کلیه پرسنل'!M869*'5-اطلاعات کلیه پرسنل'!I869/12*40,'5-اطلاعات کلیه پرسنل'!I869*'5-اطلاعات کلیه پرسنل'!N869/52),0)+IF('5-اطلاعات کلیه پرسنل'!J869=option!$C$11,IF('5-اطلاعات کلیه پرسنل'!L869="دارد",'5-اطلاعات کلیه پرسنل'!M869*'5-اطلاعات کلیه پرسنل'!K869/12*40,'5-اطلاعات کلیه پرسنل'!K869*'5-اطلاعات کلیه پرسنل'!N869/52),0)</f>
        <v>0</v>
      </c>
      <c r="AH869" s="33">
        <f>IF('5-اطلاعات کلیه پرسنل'!P869="دکتری",1,IF('5-اطلاعات کلیه پرسنل'!P869="فوق لیسانس",0.8,IF('5-اطلاعات کلیه پرسنل'!P869="لیسانس",0.6,IF('5-اطلاعات کلیه پرسنل'!P869="فوق دیپلم",0.3,IF('5-اطلاعات کلیه پرسنل'!P869="",0,0.1)))))</f>
        <v>0</v>
      </c>
      <c r="AI869" s="81">
        <f>IF('5-اطلاعات کلیه پرسنل'!L869="دارد",'5-اطلاعات کلیه پرسنل'!M869/12,'5-اطلاعات کلیه پرسنل'!N869/2000)</f>
        <v>0</v>
      </c>
      <c r="AJ869" s="80">
        <f t="shared" si="61"/>
        <v>0</v>
      </c>
    </row>
    <row r="870" spans="29:36" x14ac:dyDescent="0.45">
      <c r="AC870" s="34">
        <f>IF('6-اطلاعات کلیه محصولات - خدمات'!C870="دارد",'6-اطلاعات کلیه محصولات - خدمات'!Q870,0)</f>
        <v>0</v>
      </c>
      <c r="AD870" s="34">
        <f>1403-'5-اطلاعات کلیه پرسنل'!E870:E1867</f>
        <v>1403</v>
      </c>
      <c r="AF870" s="55">
        <f>IF('5-اطلاعات کلیه پرسنل'!H870=option!$C$15,IF('5-اطلاعات کلیه پرسنل'!L870="دارد",'5-اطلاعات کلیه پرسنل'!M870/12*'5-اطلاعات کلیه پرسنل'!I870,'5-اطلاعات کلیه پرسنل'!N870/2000*'5-اطلاعات کلیه پرسنل'!I870),0)+IF('5-اطلاعات کلیه پرسنل'!J870=option!$C$15,IF('5-اطلاعات کلیه پرسنل'!L870="دارد",'5-اطلاعات کلیه پرسنل'!M870/12*'5-اطلاعات کلیه پرسنل'!K870,'5-اطلاعات کلیه پرسنل'!N870/2000*'5-اطلاعات کلیه پرسنل'!K870),0)</f>
        <v>0</v>
      </c>
      <c r="AG870" s="55">
        <f>IF('5-اطلاعات کلیه پرسنل'!H870=option!$C$11,IF('5-اطلاعات کلیه پرسنل'!L870="دارد",'5-اطلاعات کلیه پرسنل'!M870*'5-اطلاعات کلیه پرسنل'!I870/12*40,'5-اطلاعات کلیه پرسنل'!I870*'5-اطلاعات کلیه پرسنل'!N870/52),0)+IF('5-اطلاعات کلیه پرسنل'!J870=option!$C$11,IF('5-اطلاعات کلیه پرسنل'!L870="دارد",'5-اطلاعات کلیه پرسنل'!M870*'5-اطلاعات کلیه پرسنل'!K870/12*40,'5-اطلاعات کلیه پرسنل'!K870*'5-اطلاعات کلیه پرسنل'!N870/52),0)</f>
        <v>0</v>
      </c>
      <c r="AH870" s="33">
        <f>IF('5-اطلاعات کلیه پرسنل'!P870="دکتری",1,IF('5-اطلاعات کلیه پرسنل'!P870="فوق لیسانس",0.8,IF('5-اطلاعات کلیه پرسنل'!P870="لیسانس",0.6,IF('5-اطلاعات کلیه پرسنل'!P870="فوق دیپلم",0.3,IF('5-اطلاعات کلیه پرسنل'!P870="",0,0.1)))))</f>
        <v>0</v>
      </c>
      <c r="AI870" s="81">
        <f>IF('5-اطلاعات کلیه پرسنل'!L870="دارد",'5-اطلاعات کلیه پرسنل'!M870/12,'5-اطلاعات کلیه پرسنل'!N870/2000)</f>
        <v>0</v>
      </c>
      <c r="AJ870" s="80">
        <f t="shared" si="61"/>
        <v>0</v>
      </c>
    </row>
    <row r="871" spans="29:36" x14ac:dyDescent="0.45">
      <c r="AC871" s="34">
        <f>IF('6-اطلاعات کلیه محصولات - خدمات'!C871="دارد",'6-اطلاعات کلیه محصولات - خدمات'!Q871,0)</f>
        <v>0</v>
      </c>
      <c r="AD871" s="34">
        <f>1403-'5-اطلاعات کلیه پرسنل'!E871:E1868</f>
        <v>1403</v>
      </c>
      <c r="AF871" s="55">
        <f>IF('5-اطلاعات کلیه پرسنل'!H871=option!$C$15,IF('5-اطلاعات کلیه پرسنل'!L871="دارد",'5-اطلاعات کلیه پرسنل'!M871/12*'5-اطلاعات کلیه پرسنل'!I871,'5-اطلاعات کلیه پرسنل'!N871/2000*'5-اطلاعات کلیه پرسنل'!I871),0)+IF('5-اطلاعات کلیه پرسنل'!J871=option!$C$15,IF('5-اطلاعات کلیه پرسنل'!L871="دارد",'5-اطلاعات کلیه پرسنل'!M871/12*'5-اطلاعات کلیه پرسنل'!K871,'5-اطلاعات کلیه پرسنل'!N871/2000*'5-اطلاعات کلیه پرسنل'!K871),0)</f>
        <v>0</v>
      </c>
      <c r="AG871" s="55">
        <f>IF('5-اطلاعات کلیه پرسنل'!H871=option!$C$11,IF('5-اطلاعات کلیه پرسنل'!L871="دارد",'5-اطلاعات کلیه پرسنل'!M871*'5-اطلاعات کلیه پرسنل'!I871/12*40,'5-اطلاعات کلیه پرسنل'!I871*'5-اطلاعات کلیه پرسنل'!N871/52),0)+IF('5-اطلاعات کلیه پرسنل'!J871=option!$C$11,IF('5-اطلاعات کلیه پرسنل'!L871="دارد",'5-اطلاعات کلیه پرسنل'!M871*'5-اطلاعات کلیه پرسنل'!K871/12*40,'5-اطلاعات کلیه پرسنل'!K871*'5-اطلاعات کلیه پرسنل'!N871/52),0)</f>
        <v>0</v>
      </c>
      <c r="AH871" s="33">
        <f>IF('5-اطلاعات کلیه پرسنل'!P871="دکتری",1,IF('5-اطلاعات کلیه پرسنل'!P871="فوق لیسانس",0.8,IF('5-اطلاعات کلیه پرسنل'!P871="لیسانس",0.6,IF('5-اطلاعات کلیه پرسنل'!P871="فوق دیپلم",0.3,IF('5-اطلاعات کلیه پرسنل'!P871="",0,0.1)))))</f>
        <v>0</v>
      </c>
      <c r="AI871" s="81">
        <f>IF('5-اطلاعات کلیه پرسنل'!L871="دارد",'5-اطلاعات کلیه پرسنل'!M871/12,'5-اطلاعات کلیه پرسنل'!N871/2000)</f>
        <v>0</v>
      </c>
      <c r="AJ871" s="80">
        <f t="shared" si="61"/>
        <v>0</v>
      </c>
    </row>
    <row r="872" spans="29:36" x14ac:dyDescent="0.45">
      <c r="AC872" s="34">
        <f>IF('6-اطلاعات کلیه محصولات - خدمات'!C872="دارد",'6-اطلاعات کلیه محصولات - خدمات'!Q872,0)</f>
        <v>0</v>
      </c>
      <c r="AD872" s="34">
        <f>1403-'5-اطلاعات کلیه پرسنل'!E872:E1869</f>
        <v>1403</v>
      </c>
      <c r="AF872" s="55">
        <f>IF('5-اطلاعات کلیه پرسنل'!H872=option!$C$15,IF('5-اطلاعات کلیه پرسنل'!L872="دارد",'5-اطلاعات کلیه پرسنل'!M872/12*'5-اطلاعات کلیه پرسنل'!I872,'5-اطلاعات کلیه پرسنل'!N872/2000*'5-اطلاعات کلیه پرسنل'!I872),0)+IF('5-اطلاعات کلیه پرسنل'!J872=option!$C$15,IF('5-اطلاعات کلیه پرسنل'!L872="دارد",'5-اطلاعات کلیه پرسنل'!M872/12*'5-اطلاعات کلیه پرسنل'!K872,'5-اطلاعات کلیه پرسنل'!N872/2000*'5-اطلاعات کلیه پرسنل'!K872),0)</f>
        <v>0</v>
      </c>
      <c r="AG872" s="55">
        <f>IF('5-اطلاعات کلیه پرسنل'!H872=option!$C$11,IF('5-اطلاعات کلیه پرسنل'!L872="دارد",'5-اطلاعات کلیه پرسنل'!M872*'5-اطلاعات کلیه پرسنل'!I872/12*40,'5-اطلاعات کلیه پرسنل'!I872*'5-اطلاعات کلیه پرسنل'!N872/52),0)+IF('5-اطلاعات کلیه پرسنل'!J872=option!$C$11,IF('5-اطلاعات کلیه پرسنل'!L872="دارد",'5-اطلاعات کلیه پرسنل'!M872*'5-اطلاعات کلیه پرسنل'!K872/12*40,'5-اطلاعات کلیه پرسنل'!K872*'5-اطلاعات کلیه پرسنل'!N872/52),0)</f>
        <v>0</v>
      </c>
      <c r="AH872" s="33">
        <f>IF('5-اطلاعات کلیه پرسنل'!P872="دکتری",1,IF('5-اطلاعات کلیه پرسنل'!P872="فوق لیسانس",0.8,IF('5-اطلاعات کلیه پرسنل'!P872="لیسانس",0.6,IF('5-اطلاعات کلیه پرسنل'!P872="فوق دیپلم",0.3,IF('5-اطلاعات کلیه پرسنل'!P872="",0,0.1)))))</f>
        <v>0</v>
      </c>
      <c r="AI872" s="81">
        <f>IF('5-اطلاعات کلیه پرسنل'!L872="دارد",'5-اطلاعات کلیه پرسنل'!M872/12,'5-اطلاعات کلیه پرسنل'!N872/2000)</f>
        <v>0</v>
      </c>
      <c r="AJ872" s="80">
        <f t="shared" si="61"/>
        <v>0</v>
      </c>
    </row>
    <row r="873" spans="29:36" x14ac:dyDescent="0.45">
      <c r="AC873" s="34">
        <f>IF('6-اطلاعات کلیه محصولات - خدمات'!C873="دارد",'6-اطلاعات کلیه محصولات - خدمات'!Q873,0)</f>
        <v>0</v>
      </c>
      <c r="AD873" s="34">
        <f>1403-'5-اطلاعات کلیه پرسنل'!E873:E1870</f>
        <v>1403</v>
      </c>
      <c r="AF873" s="55">
        <f>IF('5-اطلاعات کلیه پرسنل'!H873=option!$C$15,IF('5-اطلاعات کلیه پرسنل'!L873="دارد",'5-اطلاعات کلیه پرسنل'!M873/12*'5-اطلاعات کلیه پرسنل'!I873,'5-اطلاعات کلیه پرسنل'!N873/2000*'5-اطلاعات کلیه پرسنل'!I873),0)+IF('5-اطلاعات کلیه پرسنل'!J873=option!$C$15,IF('5-اطلاعات کلیه پرسنل'!L873="دارد",'5-اطلاعات کلیه پرسنل'!M873/12*'5-اطلاعات کلیه پرسنل'!K873,'5-اطلاعات کلیه پرسنل'!N873/2000*'5-اطلاعات کلیه پرسنل'!K873),0)</f>
        <v>0</v>
      </c>
      <c r="AG873" s="55">
        <f>IF('5-اطلاعات کلیه پرسنل'!H873=option!$C$11,IF('5-اطلاعات کلیه پرسنل'!L873="دارد",'5-اطلاعات کلیه پرسنل'!M873*'5-اطلاعات کلیه پرسنل'!I873/12*40,'5-اطلاعات کلیه پرسنل'!I873*'5-اطلاعات کلیه پرسنل'!N873/52),0)+IF('5-اطلاعات کلیه پرسنل'!J873=option!$C$11,IF('5-اطلاعات کلیه پرسنل'!L873="دارد",'5-اطلاعات کلیه پرسنل'!M873*'5-اطلاعات کلیه پرسنل'!K873/12*40,'5-اطلاعات کلیه پرسنل'!K873*'5-اطلاعات کلیه پرسنل'!N873/52),0)</f>
        <v>0</v>
      </c>
      <c r="AH873" s="33">
        <f>IF('5-اطلاعات کلیه پرسنل'!P873="دکتری",1,IF('5-اطلاعات کلیه پرسنل'!P873="فوق لیسانس",0.8,IF('5-اطلاعات کلیه پرسنل'!P873="لیسانس",0.6,IF('5-اطلاعات کلیه پرسنل'!P873="فوق دیپلم",0.3,IF('5-اطلاعات کلیه پرسنل'!P873="",0,0.1)))))</f>
        <v>0</v>
      </c>
      <c r="AI873" s="81">
        <f>IF('5-اطلاعات کلیه پرسنل'!L873="دارد",'5-اطلاعات کلیه پرسنل'!M873/12,'5-اطلاعات کلیه پرسنل'!N873/2000)</f>
        <v>0</v>
      </c>
      <c r="AJ873" s="80">
        <f t="shared" si="61"/>
        <v>0</v>
      </c>
    </row>
    <row r="874" spans="29:36" x14ac:dyDescent="0.45">
      <c r="AC874" s="34">
        <f>IF('6-اطلاعات کلیه محصولات - خدمات'!C874="دارد",'6-اطلاعات کلیه محصولات - خدمات'!Q874,0)</f>
        <v>0</v>
      </c>
      <c r="AD874" s="34">
        <f>1403-'5-اطلاعات کلیه پرسنل'!E874:E1871</f>
        <v>1403</v>
      </c>
      <c r="AF874" s="55">
        <f>IF('5-اطلاعات کلیه پرسنل'!H874=option!$C$15,IF('5-اطلاعات کلیه پرسنل'!L874="دارد",'5-اطلاعات کلیه پرسنل'!M874/12*'5-اطلاعات کلیه پرسنل'!I874,'5-اطلاعات کلیه پرسنل'!N874/2000*'5-اطلاعات کلیه پرسنل'!I874),0)+IF('5-اطلاعات کلیه پرسنل'!J874=option!$C$15,IF('5-اطلاعات کلیه پرسنل'!L874="دارد",'5-اطلاعات کلیه پرسنل'!M874/12*'5-اطلاعات کلیه پرسنل'!K874,'5-اطلاعات کلیه پرسنل'!N874/2000*'5-اطلاعات کلیه پرسنل'!K874),0)</f>
        <v>0</v>
      </c>
      <c r="AG874" s="55">
        <f>IF('5-اطلاعات کلیه پرسنل'!H874=option!$C$11,IF('5-اطلاعات کلیه پرسنل'!L874="دارد",'5-اطلاعات کلیه پرسنل'!M874*'5-اطلاعات کلیه پرسنل'!I874/12*40,'5-اطلاعات کلیه پرسنل'!I874*'5-اطلاعات کلیه پرسنل'!N874/52),0)+IF('5-اطلاعات کلیه پرسنل'!J874=option!$C$11,IF('5-اطلاعات کلیه پرسنل'!L874="دارد",'5-اطلاعات کلیه پرسنل'!M874*'5-اطلاعات کلیه پرسنل'!K874/12*40,'5-اطلاعات کلیه پرسنل'!K874*'5-اطلاعات کلیه پرسنل'!N874/52),0)</f>
        <v>0</v>
      </c>
      <c r="AH874" s="33">
        <f>IF('5-اطلاعات کلیه پرسنل'!P874="دکتری",1,IF('5-اطلاعات کلیه پرسنل'!P874="فوق لیسانس",0.8,IF('5-اطلاعات کلیه پرسنل'!P874="لیسانس",0.6,IF('5-اطلاعات کلیه پرسنل'!P874="فوق دیپلم",0.3,IF('5-اطلاعات کلیه پرسنل'!P874="",0,0.1)))))</f>
        <v>0</v>
      </c>
      <c r="AI874" s="81">
        <f>IF('5-اطلاعات کلیه پرسنل'!L874="دارد",'5-اطلاعات کلیه پرسنل'!M874/12,'5-اطلاعات کلیه پرسنل'!N874/2000)</f>
        <v>0</v>
      </c>
      <c r="AJ874" s="80">
        <f t="shared" si="61"/>
        <v>0</v>
      </c>
    </row>
    <row r="875" spans="29:36" x14ac:dyDescent="0.45">
      <c r="AC875" s="34">
        <f>IF('6-اطلاعات کلیه محصولات - خدمات'!C875="دارد",'6-اطلاعات کلیه محصولات - خدمات'!Q875,0)</f>
        <v>0</v>
      </c>
      <c r="AD875" s="34">
        <f>1403-'5-اطلاعات کلیه پرسنل'!E875:E1872</f>
        <v>1403</v>
      </c>
      <c r="AF875" s="55">
        <f>IF('5-اطلاعات کلیه پرسنل'!H875=option!$C$15,IF('5-اطلاعات کلیه پرسنل'!L875="دارد",'5-اطلاعات کلیه پرسنل'!M875/12*'5-اطلاعات کلیه پرسنل'!I875,'5-اطلاعات کلیه پرسنل'!N875/2000*'5-اطلاعات کلیه پرسنل'!I875),0)+IF('5-اطلاعات کلیه پرسنل'!J875=option!$C$15,IF('5-اطلاعات کلیه پرسنل'!L875="دارد",'5-اطلاعات کلیه پرسنل'!M875/12*'5-اطلاعات کلیه پرسنل'!K875,'5-اطلاعات کلیه پرسنل'!N875/2000*'5-اطلاعات کلیه پرسنل'!K875),0)</f>
        <v>0</v>
      </c>
      <c r="AG875" s="55">
        <f>IF('5-اطلاعات کلیه پرسنل'!H875=option!$C$11,IF('5-اطلاعات کلیه پرسنل'!L875="دارد",'5-اطلاعات کلیه پرسنل'!M875*'5-اطلاعات کلیه پرسنل'!I875/12*40,'5-اطلاعات کلیه پرسنل'!I875*'5-اطلاعات کلیه پرسنل'!N875/52),0)+IF('5-اطلاعات کلیه پرسنل'!J875=option!$C$11,IF('5-اطلاعات کلیه پرسنل'!L875="دارد",'5-اطلاعات کلیه پرسنل'!M875*'5-اطلاعات کلیه پرسنل'!K875/12*40,'5-اطلاعات کلیه پرسنل'!K875*'5-اطلاعات کلیه پرسنل'!N875/52),0)</f>
        <v>0</v>
      </c>
      <c r="AH875" s="33">
        <f>IF('5-اطلاعات کلیه پرسنل'!P875="دکتری",1,IF('5-اطلاعات کلیه پرسنل'!P875="فوق لیسانس",0.8,IF('5-اطلاعات کلیه پرسنل'!P875="لیسانس",0.6,IF('5-اطلاعات کلیه پرسنل'!P875="فوق دیپلم",0.3,IF('5-اطلاعات کلیه پرسنل'!P875="",0,0.1)))))</f>
        <v>0</v>
      </c>
      <c r="AI875" s="81">
        <f>IF('5-اطلاعات کلیه پرسنل'!L875="دارد",'5-اطلاعات کلیه پرسنل'!M875/12,'5-اطلاعات کلیه پرسنل'!N875/2000)</f>
        <v>0</v>
      </c>
      <c r="AJ875" s="80">
        <f t="shared" si="61"/>
        <v>0</v>
      </c>
    </row>
    <row r="876" spans="29:36" x14ac:dyDescent="0.45">
      <c r="AC876" s="34">
        <f>IF('6-اطلاعات کلیه محصولات - خدمات'!C876="دارد",'6-اطلاعات کلیه محصولات - خدمات'!Q876,0)</f>
        <v>0</v>
      </c>
      <c r="AD876" s="34">
        <f>1403-'5-اطلاعات کلیه پرسنل'!E876:E1873</f>
        <v>1403</v>
      </c>
      <c r="AF876" s="55">
        <f>IF('5-اطلاعات کلیه پرسنل'!H876=option!$C$15,IF('5-اطلاعات کلیه پرسنل'!L876="دارد",'5-اطلاعات کلیه پرسنل'!M876/12*'5-اطلاعات کلیه پرسنل'!I876,'5-اطلاعات کلیه پرسنل'!N876/2000*'5-اطلاعات کلیه پرسنل'!I876),0)+IF('5-اطلاعات کلیه پرسنل'!J876=option!$C$15,IF('5-اطلاعات کلیه پرسنل'!L876="دارد",'5-اطلاعات کلیه پرسنل'!M876/12*'5-اطلاعات کلیه پرسنل'!K876,'5-اطلاعات کلیه پرسنل'!N876/2000*'5-اطلاعات کلیه پرسنل'!K876),0)</f>
        <v>0</v>
      </c>
      <c r="AG876" s="55">
        <f>IF('5-اطلاعات کلیه پرسنل'!H876=option!$C$11,IF('5-اطلاعات کلیه پرسنل'!L876="دارد",'5-اطلاعات کلیه پرسنل'!M876*'5-اطلاعات کلیه پرسنل'!I876/12*40,'5-اطلاعات کلیه پرسنل'!I876*'5-اطلاعات کلیه پرسنل'!N876/52),0)+IF('5-اطلاعات کلیه پرسنل'!J876=option!$C$11,IF('5-اطلاعات کلیه پرسنل'!L876="دارد",'5-اطلاعات کلیه پرسنل'!M876*'5-اطلاعات کلیه پرسنل'!K876/12*40,'5-اطلاعات کلیه پرسنل'!K876*'5-اطلاعات کلیه پرسنل'!N876/52),0)</f>
        <v>0</v>
      </c>
      <c r="AH876" s="33">
        <f>IF('5-اطلاعات کلیه پرسنل'!P876="دکتری",1,IF('5-اطلاعات کلیه پرسنل'!P876="فوق لیسانس",0.8,IF('5-اطلاعات کلیه پرسنل'!P876="لیسانس",0.6,IF('5-اطلاعات کلیه پرسنل'!P876="فوق دیپلم",0.3,IF('5-اطلاعات کلیه پرسنل'!P876="",0,0.1)))))</f>
        <v>0</v>
      </c>
      <c r="AI876" s="81">
        <f>IF('5-اطلاعات کلیه پرسنل'!L876="دارد",'5-اطلاعات کلیه پرسنل'!M876/12,'5-اطلاعات کلیه پرسنل'!N876/2000)</f>
        <v>0</v>
      </c>
      <c r="AJ876" s="80">
        <f t="shared" si="61"/>
        <v>0</v>
      </c>
    </row>
    <row r="877" spans="29:36" x14ac:dyDescent="0.45">
      <c r="AC877" s="34">
        <f>IF('6-اطلاعات کلیه محصولات - خدمات'!C877="دارد",'6-اطلاعات کلیه محصولات - خدمات'!Q877,0)</f>
        <v>0</v>
      </c>
      <c r="AD877" s="34">
        <f>1403-'5-اطلاعات کلیه پرسنل'!E877:E1874</f>
        <v>1403</v>
      </c>
      <c r="AF877" s="55">
        <f>IF('5-اطلاعات کلیه پرسنل'!H877=option!$C$15,IF('5-اطلاعات کلیه پرسنل'!L877="دارد",'5-اطلاعات کلیه پرسنل'!M877/12*'5-اطلاعات کلیه پرسنل'!I877,'5-اطلاعات کلیه پرسنل'!N877/2000*'5-اطلاعات کلیه پرسنل'!I877),0)+IF('5-اطلاعات کلیه پرسنل'!J877=option!$C$15,IF('5-اطلاعات کلیه پرسنل'!L877="دارد",'5-اطلاعات کلیه پرسنل'!M877/12*'5-اطلاعات کلیه پرسنل'!K877,'5-اطلاعات کلیه پرسنل'!N877/2000*'5-اطلاعات کلیه پرسنل'!K877),0)</f>
        <v>0</v>
      </c>
      <c r="AG877" s="55">
        <f>IF('5-اطلاعات کلیه پرسنل'!H877=option!$C$11,IF('5-اطلاعات کلیه پرسنل'!L877="دارد",'5-اطلاعات کلیه پرسنل'!M877*'5-اطلاعات کلیه پرسنل'!I877/12*40,'5-اطلاعات کلیه پرسنل'!I877*'5-اطلاعات کلیه پرسنل'!N877/52),0)+IF('5-اطلاعات کلیه پرسنل'!J877=option!$C$11,IF('5-اطلاعات کلیه پرسنل'!L877="دارد",'5-اطلاعات کلیه پرسنل'!M877*'5-اطلاعات کلیه پرسنل'!K877/12*40,'5-اطلاعات کلیه پرسنل'!K877*'5-اطلاعات کلیه پرسنل'!N877/52),0)</f>
        <v>0</v>
      </c>
      <c r="AH877" s="33">
        <f>IF('5-اطلاعات کلیه پرسنل'!P877="دکتری",1,IF('5-اطلاعات کلیه پرسنل'!P877="فوق لیسانس",0.8,IF('5-اطلاعات کلیه پرسنل'!P877="لیسانس",0.6,IF('5-اطلاعات کلیه پرسنل'!P877="فوق دیپلم",0.3,IF('5-اطلاعات کلیه پرسنل'!P877="",0,0.1)))))</f>
        <v>0</v>
      </c>
      <c r="AI877" s="81">
        <f>IF('5-اطلاعات کلیه پرسنل'!L877="دارد",'5-اطلاعات کلیه پرسنل'!M877/12,'5-اطلاعات کلیه پرسنل'!N877/2000)</f>
        <v>0</v>
      </c>
      <c r="AJ877" s="80">
        <f t="shared" si="61"/>
        <v>0</v>
      </c>
    </row>
    <row r="878" spans="29:36" x14ac:dyDescent="0.45">
      <c r="AC878" s="34">
        <f>IF('6-اطلاعات کلیه محصولات - خدمات'!C878="دارد",'6-اطلاعات کلیه محصولات - خدمات'!Q878,0)</f>
        <v>0</v>
      </c>
      <c r="AD878" s="34">
        <f>1403-'5-اطلاعات کلیه پرسنل'!E878:E1875</f>
        <v>1403</v>
      </c>
      <c r="AF878" s="55">
        <f>IF('5-اطلاعات کلیه پرسنل'!H878=option!$C$15,IF('5-اطلاعات کلیه پرسنل'!L878="دارد",'5-اطلاعات کلیه پرسنل'!M878/12*'5-اطلاعات کلیه پرسنل'!I878,'5-اطلاعات کلیه پرسنل'!N878/2000*'5-اطلاعات کلیه پرسنل'!I878),0)+IF('5-اطلاعات کلیه پرسنل'!J878=option!$C$15,IF('5-اطلاعات کلیه پرسنل'!L878="دارد",'5-اطلاعات کلیه پرسنل'!M878/12*'5-اطلاعات کلیه پرسنل'!K878,'5-اطلاعات کلیه پرسنل'!N878/2000*'5-اطلاعات کلیه پرسنل'!K878),0)</f>
        <v>0</v>
      </c>
      <c r="AG878" s="55">
        <f>IF('5-اطلاعات کلیه پرسنل'!H878=option!$C$11,IF('5-اطلاعات کلیه پرسنل'!L878="دارد",'5-اطلاعات کلیه پرسنل'!M878*'5-اطلاعات کلیه پرسنل'!I878/12*40,'5-اطلاعات کلیه پرسنل'!I878*'5-اطلاعات کلیه پرسنل'!N878/52),0)+IF('5-اطلاعات کلیه پرسنل'!J878=option!$C$11,IF('5-اطلاعات کلیه پرسنل'!L878="دارد",'5-اطلاعات کلیه پرسنل'!M878*'5-اطلاعات کلیه پرسنل'!K878/12*40,'5-اطلاعات کلیه پرسنل'!K878*'5-اطلاعات کلیه پرسنل'!N878/52),0)</f>
        <v>0</v>
      </c>
      <c r="AH878" s="33">
        <f>IF('5-اطلاعات کلیه پرسنل'!P878="دکتری",1,IF('5-اطلاعات کلیه پرسنل'!P878="فوق لیسانس",0.8,IF('5-اطلاعات کلیه پرسنل'!P878="لیسانس",0.6,IF('5-اطلاعات کلیه پرسنل'!P878="فوق دیپلم",0.3,IF('5-اطلاعات کلیه پرسنل'!P878="",0,0.1)))))</f>
        <v>0</v>
      </c>
      <c r="AI878" s="81">
        <f>IF('5-اطلاعات کلیه پرسنل'!L878="دارد",'5-اطلاعات کلیه پرسنل'!M878/12,'5-اطلاعات کلیه پرسنل'!N878/2000)</f>
        <v>0</v>
      </c>
      <c r="AJ878" s="80">
        <f t="shared" si="61"/>
        <v>0</v>
      </c>
    </row>
    <row r="879" spans="29:36" x14ac:dyDescent="0.45">
      <c r="AC879" s="34">
        <f>IF('6-اطلاعات کلیه محصولات - خدمات'!C879="دارد",'6-اطلاعات کلیه محصولات - خدمات'!Q879,0)</f>
        <v>0</v>
      </c>
      <c r="AD879" s="34">
        <f>1403-'5-اطلاعات کلیه پرسنل'!E879:E1876</f>
        <v>1403</v>
      </c>
      <c r="AF879" s="55">
        <f>IF('5-اطلاعات کلیه پرسنل'!H879=option!$C$15,IF('5-اطلاعات کلیه پرسنل'!L879="دارد",'5-اطلاعات کلیه پرسنل'!M879/12*'5-اطلاعات کلیه پرسنل'!I879,'5-اطلاعات کلیه پرسنل'!N879/2000*'5-اطلاعات کلیه پرسنل'!I879),0)+IF('5-اطلاعات کلیه پرسنل'!J879=option!$C$15,IF('5-اطلاعات کلیه پرسنل'!L879="دارد",'5-اطلاعات کلیه پرسنل'!M879/12*'5-اطلاعات کلیه پرسنل'!K879,'5-اطلاعات کلیه پرسنل'!N879/2000*'5-اطلاعات کلیه پرسنل'!K879),0)</f>
        <v>0</v>
      </c>
      <c r="AG879" s="55">
        <f>IF('5-اطلاعات کلیه پرسنل'!H879=option!$C$11,IF('5-اطلاعات کلیه پرسنل'!L879="دارد",'5-اطلاعات کلیه پرسنل'!M879*'5-اطلاعات کلیه پرسنل'!I879/12*40,'5-اطلاعات کلیه پرسنل'!I879*'5-اطلاعات کلیه پرسنل'!N879/52),0)+IF('5-اطلاعات کلیه پرسنل'!J879=option!$C$11,IF('5-اطلاعات کلیه پرسنل'!L879="دارد",'5-اطلاعات کلیه پرسنل'!M879*'5-اطلاعات کلیه پرسنل'!K879/12*40,'5-اطلاعات کلیه پرسنل'!K879*'5-اطلاعات کلیه پرسنل'!N879/52),0)</f>
        <v>0</v>
      </c>
      <c r="AH879" s="33">
        <f>IF('5-اطلاعات کلیه پرسنل'!P879="دکتری",1,IF('5-اطلاعات کلیه پرسنل'!P879="فوق لیسانس",0.8,IF('5-اطلاعات کلیه پرسنل'!P879="لیسانس",0.6,IF('5-اطلاعات کلیه پرسنل'!P879="فوق دیپلم",0.3,IF('5-اطلاعات کلیه پرسنل'!P879="",0,0.1)))))</f>
        <v>0</v>
      </c>
      <c r="AI879" s="81">
        <f>IF('5-اطلاعات کلیه پرسنل'!L879="دارد",'5-اطلاعات کلیه پرسنل'!M879/12,'5-اطلاعات کلیه پرسنل'!N879/2000)</f>
        <v>0</v>
      </c>
      <c r="AJ879" s="80">
        <f t="shared" si="61"/>
        <v>0</v>
      </c>
    </row>
    <row r="880" spans="29:36" x14ac:dyDescent="0.45">
      <c r="AC880" s="34">
        <f>IF('6-اطلاعات کلیه محصولات - خدمات'!C880="دارد",'6-اطلاعات کلیه محصولات - خدمات'!Q880,0)</f>
        <v>0</v>
      </c>
      <c r="AD880" s="34">
        <f>1403-'5-اطلاعات کلیه پرسنل'!E880:E1877</f>
        <v>1403</v>
      </c>
      <c r="AF880" s="55">
        <f>IF('5-اطلاعات کلیه پرسنل'!H880=option!$C$15,IF('5-اطلاعات کلیه پرسنل'!L880="دارد",'5-اطلاعات کلیه پرسنل'!M880/12*'5-اطلاعات کلیه پرسنل'!I880,'5-اطلاعات کلیه پرسنل'!N880/2000*'5-اطلاعات کلیه پرسنل'!I880),0)+IF('5-اطلاعات کلیه پرسنل'!J880=option!$C$15,IF('5-اطلاعات کلیه پرسنل'!L880="دارد",'5-اطلاعات کلیه پرسنل'!M880/12*'5-اطلاعات کلیه پرسنل'!K880,'5-اطلاعات کلیه پرسنل'!N880/2000*'5-اطلاعات کلیه پرسنل'!K880),0)</f>
        <v>0</v>
      </c>
      <c r="AG880" s="55">
        <f>IF('5-اطلاعات کلیه پرسنل'!H880=option!$C$11,IF('5-اطلاعات کلیه پرسنل'!L880="دارد",'5-اطلاعات کلیه پرسنل'!M880*'5-اطلاعات کلیه پرسنل'!I880/12*40,'5-اطلاعات کلیه پرسنل'!I880*'5-اطلاعات کلیه پرسنل'!N880/52),0)+IF('5-اطلاعات کلیه پرسنل'!J880=option!$C$11,IF('5-اطلاعات کلیه پرسنل'!L880="دارد",'5-اطلاعات کلیه پرسنل'!M880*'5-اطلاعات کلیه پرسنل'!K880/12*40,'5-اطلاعات کلیه پرسنل'!K880*'5-اطلاعات کلیه پرسنل'!N880/52),0)</f>
        <v>0</v>
      </c>
      <c r="AH880" s="33">
        <f>IF('5-اطلاعات کلیه پرسنل'!P880="دکتری",1,IF('5-اطلاعات کلیه پرسنل'!P880="فوق لیسانس",0.8,IF('5-اطلاعات کلیه پرسنل'!P880="لیسانس",0.6,IF('5-اطلاعات کلیه پرسنل'!P880="فوق دیپلم",0.3,IF('5-اطلاعات کلیه پرسنل'!P880="",0,0.1)))))</f>
        <v>0</v>
      </c>
      <c r="AI880" s="81">
        <f>IF('5-اطلاعات کلیه پرسنل'!L880="دارد",'5-اطلاعات کلیه پرسنل'!M880/12,'5-اطلاعات کلیه پرسنل'!N880/2000)</f>
        <v>0</v>
      </c>
      <c r="AJ880" s="80">
        <f t="shared" si="61"/>
        <v>0</v>
      </c>
    </row>
    <row r="881" spans="29:36" x14ac:dyDescent="0.45">
      <c r="AC881" s="34">
        <f>IF('6-اطلاعات کلیه محصولات - خدمات'!C881="دارد",'6-اطلاعات کلیه محصولات - خدمات'!Q881,0)</f>
        <v>0</v>
      </c>
      <c r="AD881" s="34">
        <f>1403-'5-اطلاعات کلیه پرسنل'!E881:E1878</f>
        <v>1403</v>
      </c>
      <c r="AF881" s="55">
        <f>IF('5-اطلاعات کلیه پرسنل'!H881=option!$C$15,IF('5-اطلاعات کلیه پرسنل'!L881="دارد",'5-اطلاعات کلیه پرسنل'!M881/12*'5-اطلاعات کلیه پرسنل'!I881,'5-اطلاعات کلیه پرسنل'!N881/2000*'5-اطلاعات کلیه پرسنل'!I881),0)+IF('5-اطلاعات کلیه پرسنل'!J881=option!$C$15,IF('5-اطلاعات کلیه پرسنل'!L881="دارد",'5-اطلاعات کلیه پرسنل'!M881/12*'5-اطلاعات کلیه پرسنل'!K881,'5-اطلاعات کلیه پرسنل'!N881/2000*'5-اطلاعات کلیه پرسنل'!K881),0)</f>
        <v>0</v>
      </c>
      <c r="AG881" s="55">
        <f>IF('5-اطلاعات کلیه پرسنل'!H881=option!$C$11,IF('5-اطلاعات کلیه پرسنل'!L881="دارد",'5-اطلاعات کلیه پرسنل'!M881*'5-اطلاعات کلیه پرسنل'!I881/12*40,'5-اطلاعات کلیه پرسنل'!I881*'5-اطلاعات کلیه پرسنل'!N881/52),0)+IF('5-اطلاعات کلیه پرسنل'!J881=option!$C$11,IF('5-اطلاعات کلیه پرسنل'!L881="دارد",'5-اطلاعات کلیه پرسنل'!M881*'5-اطلاعات کلیه پرسنل'!K881/12*40,'5-اطلاعات کلیه پرسنل'!K881*'5-اطلاعات کلیه پرسنل'!N881/52),0)</f>
        <v>0</v>
      </c>
      <c r="AH881" s="33">
        <f>IF('5-اطلاعات کلیه پرسنل'!P881="دکتری",1,IF('5-اطلاعات کلیه پرسنل'!P881="فوق لیسانس",0.8,IF('5-اطلاعات کلیه پرسنل'!P881="لیسانس",0.6,IF('5-اطلاعات کلیه پرسنل'!P881="فوق دیپلم",0.3,IF('5-اطلاعات کلیه پرسنل'!P881="",0,0.1)))))</f>
        <v>0</v>
      </c>
      <c r="AI881" s="81">
        <f>IF('5-اطلاعات کلیه پرسنل'!L881="دارد",'5-اطلاعات کلیه پرسنل'!M881/12,'5-اطلاعات کلیه پرسنل'!N881/2000)</f>
        <v>0</v>
      </c>
      <c r="AJ881" s="80">
        <f t="shared" si="61"/>
        <v>0</v>
      </c>
    </row>
    <row r="882" spans="29:36" x14ac:dyDescent="0.45">
      <c r="AC882" s="34">
        <f>IF('6-اطلاعات کلیه محصولات - خدمات'!C882="دارد",'6-اطلاعات کلیه محصولات - خدمات'!Q882,0)</f>
        <v>0</v>
      </c>
      <c r="AD882" s="34">
        <f>1403-'5-اطلاعات کلیه پرسنل'!E882:E1879</f>
        <v>1403</v>
      </c>
      <c r="AF882" s="55">
        <f>IF('5-اطلاعات کلیه پرسنل'!H882=option!$C$15,IF('5-اطلاعات کلیه پرسنل'!L882="دارد",'5-اطلاعات کلیه پرسنل'!M882/12*'5-اطلاعات کلیه پرسنل'!I882,'5-اطلاعات کلیه پرسنل'!N882/2000*'5-اطلاعات کلیه پرسنل'!I882),0)+IF('5-اطلاعات کلیه پرسنل'!J882=option!$C$15,IF('5-اطلاعات کلیه پرسنل'!L882="دارد",'5-اطلاعات کلیه پرسنل'!M882/12*'5-اطلاعات کلیه پرسنل'!K882,'5-اطلاعات کلیه پرسنل'!N882/2000*'5-اطلاعات کلیه پرسنل'!K882),0)</f>
        <v>0</v>
      </c>
      <c r="AG882" s="55">
        <f>IF('5-اطلاعات کلیه پرسنل'!H882=option!$C$11,IF('5-اطلاعات کلیه پرسنل'!L882="دارد",'5-اطلاعات کلیه پرسنل'!M882*'5-اطلاعات کلیه پرسنل'!I882/12*40,'5-اطلاعات کلیه پرسنل'!I882*'5-اطلاعات کلیه پرسنل'!N882/52),0)+IF('5-اطلاعات کلیه پرسنل'!J882=option!$C$11,IF('5-اطلاعات کلیه پرسنل'!L882="دارد",'5-اطلاعات کلیه پرسنل'!M882*'5-اطلاعات کلیه پرسنل'!K882/12*40,'5-اطلاعات کلیه پرسنل'!K882*'5-اطلاعات کلیه پرسنل'!N882/52),0)</f>
        <v>0</v>
      </c>
      <c r="AH882" s="33">
        <f>IF('5-اطلاعات کلیه پرسنل'!P882="دکتری",1,IF('5-اطلاعات کلیه پرسنل'!P882="فوق لیسانس",0.8,IF('5-اطلاعات کلیه پرسنل'!P882="لیسانس",0.6,IF('5-اطلاعات کلیه پرسنل'!P882="فوق دیپلم",0.3,IF('5-اطلاعات کلیه پرسنل'!P882="",0,0.1)))))</f>
        <v>0</v>
      </c>
      <c r="AI882" s="81">
        <f>IF('5-اطلاعات کلیه پرسنل'!L882="دارد",'5-اطلاعات کلیه پرسنل'!M882/12,'5-اطلاعات کلیه پرسنل'!N882/2000)</f>
        <v>0</v>
      </c>
      <c r="AJ882" s="80">
        <f t="shared" si="61"/>
        <v>0</v>
      </c>
    </row>
    <row r="883" spans="29:36" x14ac:dyDescent="0.45">
      <c r="AC883" s="34">
        <f>IF('6-اطلاعات کلیه محصولات - خدمات'!C883="دارد",'6-اطلاعات کلیه محصولات - خدمات'!Q883,0)</f>
        <v>0</v>
      </c>
      <c r="AD883" s="34">
        <f>1403-'5-اطلاعات کلیه پرسنل'!E883:E1880</f>
        <v>1403</v>
      </c>
      <c r="AF883" s="55">
        <f>IF('5-اطلاعات کلیه پرسنل'!H883=option!$C$15,IF('5-اطلاعات کلیه پرسنل'!L883="دارد",'5-اطلاعات کلیه پرسنل'!M883/12*'5-اطلاعات کلیه پرسنل'!I883,'5-اطلاعات کلیه پرسنل'!N883/2000*'5-اطلاعات کلیه پرسنل'!I883),0)+IF('5-اطلاعات کلیه پرسنل'!J883=option!$C$15,IF('5-اطلاعات کلیه پرسنل'!L883="دارد",'5-اطلاعات کلیه پرسنل'!M883/12*'5-اطلاعات کلیه پرسنل'!K883,'5-اطلاعات کلیه پرسنل'!N883/2000*'5-اطلاعات کلیه پرسنل'!K883),0)</f>
        <v>0</v>
      </c>
      <c r="AG883" s="55">
        <f>IF('5-اطلاعات کلیه پرسنل'!H883=option!$C$11,IF('5-اطلاعات کلیه پرسنل'!L883="دارد",'5-اطلاعات کلیه پرسنل'!M883*'5-اطلاعات کلیه پرسنل'!I883/12*40,'5-اطلاعات کلیه پرسنل'!I883*'5-اطلاعات کلیه پرسنل'!N883/52),0)+IF('5-اطلاعات کلیه پرسنل'!J883=option!$C$11,IF('5-اطلاعات کلیه پرسنل'!L883="دارد",'5-اطلاعات کلیه پرسنل'!M883*'5-اطلاعات کلیه پرسنل'!K883/12*40,'5-اطلاعات کلیه پرسنل'!K883*'5-اطلاعات کلیه پرسنل'!N883/52),0)</f>
        <v>0</v>
      </c>
      <c r="AH883" s="33">
        <f>IF('5-اطلاعات کلیه پرسنل'!P883="دکتری",1,IF('5-اطلاعات کلیه پرسنل'!P883="فوق لیسانس",0.8,IF('5-اطلاعات کلیه پرسنل'!P883="لیسانس",0.6,IF('5-اطلاعات کلیه پرسنل'!P883="فوق دیپلم",0.3,IF('5-اطلاعات کلیه پرسنل'!P883="",0,0.1)))))</f>
        <v>0</v>
      </c>
      <c r="AI883" s="81">
        <f>IF('5-اطلاعات کلیه پرسنل'!L883="دارد",'5-اطلاعات کلیه پرسنل'!M883/12,'5-اطلاعات کلیه پرسنل'!N883/2000)</f>
        <v>0</v>
      </c>
      <c r="AJ883" s="80">
        <f t="shared" si="61"/>
        <v>0</v>
      </c>
    </row>
    <row r="884" spans="29:36" x14ac:dyDescent="0.45">
      <c r="AC884" s="34">
        <f>IF('6-اطلاعات کلیه محصولات - خدمات'!C884="دارد",'6-اطلاعات کلیه محصولات - خدمات'!Q884,0)</f>
        <v>0</v>
      </c>
      <c r="AD884" s="34">
        <f>1403-'5-اطلاعات کلیه پرسنل'!E884:E1881</f>
        <v>1403</v>
      </c>
      <c r="AF884" s="55">
        <f>IF('5-اطلاعات کلیه پرسنل'!H884=option!$C$15,IF('5-اطلاعات کلیه پرسنل'!L884="دارد",'5-اطلاعات کلیه پرسنل'!M884/12*'5-اطلاعات کلیه پرسنل'!I884,'5-اطلاعات کلیه پرسنل'!N884/2000*'5-اطلاعات کلیه پرسنل'!I884),0)+IF('5-اطلاعات کلیه پرسنل'!J884=option!$C$15,IF('5-اطلاعات کلیه پرسنل'!L884="دارد",'5-اطلاعات کلیه پرسنل'!M884/12*'5-اطلاعات کلیه پرسنل'!K884,'5-اطلاعات کلیه پرسنل'!N884/2000*'5-اطلاعات کلیه پرسنل'!K884),0)</f>
        <v>0</v>
      </c>
      <c r="AG884" s="55">
        <f>IF('5-اطلاعات کلیه پرسنل'!H884=option!$C$11,IF('5-اطلاعات کلیه پرسنل'!L884="دارد",'5-اطلاعات کلیه پرسنل'!M884*'5-اطلاعات کلیه پرسنل'!I884/12*40,'5-اطلاعات کلیه پرسنل'!I884*'5-اطلاعات کلیه پرسنل'!N884/52),0)+IF('5-اطلاعات کلیه پرسنل'!J884=option!$C$11,IF('5-اطلاعات کلیه پرسنل'!L884="دارد",'5-اطلاعات کلیه پرسنل'!M884*'5-اطلاعات کلیه پرسنل'!K884/12*40,'5-اطلاعات کلیه پرسنل'!K884*'5-اطلاعات کلیه پرسنل'!N884/52),0)</f>
        <v>0</v>
      </c>
      <c r="AH884" s="33">
        <f>IF('5-اطلاعات کلیه پرسنل'!P884="دکتری",1,IF('5-اطلاعات کلیه پرسنل'!P884="فوق لیسانس",0.8,IF('5-اطلاعات کلیه پرسنل'!P884="لیسانس",0.6,IF('5-اطلاعات کلیه پرسنل'!P884="فوق دیپلم",0.3,IF('5-اطلاعات کلیه پرسنل'!P884="",0,0.1)))))</f>
        <v>0</v>
      </c>
      <c r="AI884" s="81">
        <f>IF('5-اطلاعات کلیه پرسنل'!L884="دارد",'5-اطلاعات کلیه پرسنل'!M884/12,'5-اطلاعات کلیه پرسنل'!N884/2000)</f>
        <v>0</v>
      </c>
      <c r="AJ884" s="80">
        <f t="shared" si="61"/>
        <v>0</v>
      </c>
    </row>
    <row r="885" spans="29:36" x14ac:dyDescent="0.45">
      <c r="AC885" s="34">
        <f>IF('6-اطلاعات کلیه محصولات - خدمات'!C885="دارد",'6-اطلاعات کلیه محصولات - خدمات'!Q885,0)</f>
        <v>0</v>
      </c>
      <c r="AD885" s="34">
        <f>1403-'5-اطلاعات کلیه پرسنل'!E885:E1882</f>
        <v>1403</v>
      </c>
      <c r="AF885" s="55">
        <f>IF('5-اطلاعات کلیه پرسنل'!H885=option!$C$15,IF('5-اطلاعات کلیه پرسنل'!L885="دارد",'5-اطلاعات کلیه پرسنل'!M885/12*'5-اطلاعات کلیه پرسنل'!I885,'5-اطلاعات کلیه پرسنل'!N885/2000*'5-اطلاعات کلیه پرسنل'!I885),0)+IF('5-اطلاعات کلیه پرسنل'!J885=option!$C$15,IF('5-اطلاعات کلیه پرسنل'!L885="دارد",'5-اطلاعات کلیه پرسنل'!M885/12*'5-اطلاعات کلیه پرسنل'!K885,'5-اطلاعات کلیه پرسنل'!N885/2000*'5-اطلاعات کلیه پرسنل'!K885),0)</f>
        <v>0</v>
      </c>
      <c r="AG885" s="55">
        <f>IF('5-اطلاعات کلیه پرسنل'!H885=option!$C$11,IF('5-اطلاعات کلیه پرسنل'!L885="دارد",'5-اطلاعات کلیه پرسنل'!M885*'5-اطلاعات کلیه پرسنل'!I885/12*40,'5-اطلاعات کلیه پرسنل'!I885*'5-اطلاعات کلیه پرسنل'!N885/52),0)+IF('5-اطلاعات کلیه پرسنل'!J885=option!$C$11,IF('5-اطلاعات کلیه پرسنل'!L885="دارد",'5-اطلاعات کلیه پرسنل'!M885*'5-اطلاعات کلیه پرسنل'!K885/12*40,'5-اطلاعات کلیه پرسنل'!K885*'5-اطلاعات کلیه پرسنل'!N885/52),0)</f>
        <v>0</v>
      </c>
      <c r="AH885" s="33">
        <f>IF('5-اطلاعات کلیه پرسنل'!P885="دکتری",1,IF('5-اطلاعات کلیه پرسنل'!P885="فوق لیسانس",0.8,IF('5-اطلاعات کلیه پرسنل'!P885="لیسانس",0.6,IF('5-اطلاعات کلیه پرسنل'!P885="فوق دیپلم",0.3,IF('5-اطلاعات کلیه پرسنل'!P885="",0,0.1)))))</f>
        <v>0</v>
      </c>
      <c r="AI885" s="81">
        <f>IF('5-اطلاعات کلیه پرسنل'!L885="دارد",'5-اطلاعات کلیه پرسنل'!M885/12,'5-اطلاعات کلیه پرسنل'!N885/2000)</f>
        <v>0</v>
      </c>
      <c r="AJ885" s="80">
        <f t="shared" si="61"/>
        <v>0</v>
      </c>
    </row>
    <row r="886" spans="29:36" x14ac:dyDescent="0.45">
      <c r="AC886" s="34">
        <f>IF('6-اطلاعات کلیه محصولات - خدمات'!C886="دارد",'6-اطلاعات کلیه محصولات - خدمات'!Q886,0)</f>
        <v>0</v>
      </c>
      <c r="AD886" s="34">
        <f>1403-'5-اطلاعات کلیه پرسنل'!E886:E1883</f>
        <v>1403</v>
      </c>
      <c r="AF886" s="55">
        <f>IF('5-اطلاعات کلیه پرسنل'!H886=option!$C$15,IF('5-اطلاعات کلیه پرسنل'!L886="دارد",'5-اطلاعات کلیه پرسنل'!M886/12*'5-اطلاعات کلیه پرسنل'!I886,'5-اطلاعات کلیه پرسنل'!N886/2000*'5-اطلاعات کلیه پرسنل'!I886),0)+IF('5-اطلاعات کلیه پرسنل'!J886=option!$C$15,IF('5-اطلاعات کلیه پرسنل'!L886="دارد",'5-اطلاعات کلیه پرسنل'!M886/12*'5-اطلاعات کلیه پرسنل'!K886,'5-اطلاعات کلیه پرسنل'!N886/2000*'5-اطلاعات کلیه پرسنل'!K886),0)</f>
        <v>0</v>
      </c>
      <c r="AG886" s="55">
        <f>IF('5-اطلاعات کلیه پرسنل'!H886=option!$C$11,IF('5-اطلاعات کلیه پرسنل'!L886="دارد",'5-اطلاعات کلیه پرسنل'!M886*'5-اطلاعات کلیه پرسنل'!I886/12*40,'5-اطلاعات کلیه پرسنل'!I886*'5-اطلاعات کلیه پرسنل'!N886/52),0)+IF('5-اطلاعات کلیه پرسنل'!J886=option!$C$11,IF('5-اطلاعات کلیه پرسنل'!L886="دارد",'5-اطلاعات کلیه پرسنل'!M886*'5-اطلاعات کلیه پرسنل'!K886/12*40,'5-اطلاعات کلیه پرسنل'!K886*'5-اطلاعات کلیه پرسنل'!N886/52),0)</f>
        <v>0</v>
      </c>
      <c r="AH886" s="33">
        <f>IF('5-اطلاعات کلیه پرسنل'!P886="دکتری",1,IF('5-اطلاعات کلیه پرسنل'!P886="فوق لیسانس",0.8,IF('5-اطلاعات کلیه پرسنل'!P886="لیسانس",0.6,IF('5-اطلاعات کلیه پرسنل'!P886="فوق دیپلم",0.3,IF('5-اطلاعات کلیه پرسنل'!P886="",0,0.1)))))</f>
        <v>0</v>
      </c>
      <c r="AI886" s="81">
        <f>IF('5-اطلاعات کلیه پرسنل'!L886="دارد",'5-اطلاعات کلیه پرسنل'!M886/12,'5-اطلاعات کلیه پرسنل'!N886/2000)</f>
        <v>0</v>
      </c>
      <c r="AJ886" s="80">
        <f t="shared" si="61"/>
        <v>0</v>
      </c>
    </row>
    <row r="887" spans="29:36" x14ac:dyDescent="0.45">
      <c r="AC887" s="34">
        <f>IF('6-اطلاعات کلیه محصولات - خدمات'!C887="دارد",'6-اطلاعات کلیه محصولات - خدمات'!Q887,0)</f>
        <v>0</v>
      </c>
      <c r="AD887" s="34">
        <f>1403-'5-اطلاعات کلیه پرسنل'!E887:E1884</f>
        <v>1403</v>
      </c>
      <c r="AF887" s="55">
        <f>IF('5-اطلاعات کلیه پرسنل'!H887=option!$C$15,IF('5-اطلاعات کلیه پرسنل'!L887="دارد",'5-اطلاعات کلیه پرسنل'!M887/12*'5-اطلاعات کلیه پرسنل'!I887,'5-اطلاعات کلیه پرسنل'!N887/2000*'5-اطلاعات کلیه پرسنل'!I887),0)+IF('5-اطلاعات کلیه پرسنل'!J887=option!$C$15,IF('5-اطلاعات کلیه پرسنل'!L887="دارد",'5-اطلاعات کلیه پرسنل'!M887/12*'5-اطلاعات کلیه پرسنل'!K887,'5-اطلاعات کلیه پرسنل'!N887/2000*'5-اطلاعات کلیه پرسنل'!K887),0)</f>
        <v>0</v>
      </c>
      <c r="AG887" s="55">
        <f>IF('5-اطلاعات کلیه پرسنل'!H887=option!$C$11,IF('5-اطلاعات کلیه پرسنل'!L887="دارد",'5-اطلاعات کلیه پرسنل'!M887*'5-اطلاعات کلیه پرسنل'!I887/12*40,'5-اطلاعات کلیه پرسنل'!I887*'5-اطلاعات کلیه پرسنل'!N887/52),0)+IF('5-اطلاعات کلیه پرسنل'!J887=option!$C$11,IF('5-اطلاعات کلیه پرسنل'!L887="دارد",'5-اطلاعات کلیه پرسنل'!M887*'5-اطلاعات کلیه پرسنل'!K887/12*40,'5-اطلاعات کلیه پرسنل'!K887*'5-اطلاعات کلیه پرسنل'!N887/52),0)</f>
        <v>0</v>
      </c>
      <c r="AH887" s="33">
        <f>IF('5-اطلاعات کلیه پرسنل'!P887="دکتری",1,IF('5-اطلاعات کلیه پرسنل'!P887="فوق لیسانس",0.8,IF('5-اطلاعات کلیه پرسنل'!P887="لیسانس",0.6,IF('5-اطلاعات کلیه پرسنل'!P887="فوق دیپلم",0.3,IF('5-اطلاعات کلیه پرسنل'!P887="",0,0.1)))))</f>
        <v>0</v>
      </c>
      <c r="AI887" s="81">
        <f>IF('5-اطلاعات کلیه پرسنل'!L887="دارد",'5-اطلاعات کلیه پرسنل'!M887/12,'5-اطلاعات کلیه پرسنل'!N887/2000)</f>
        <v>0</v>
      </c>
      <c r="AJ887" s="80">
        <f t="shared" si="61"/>
        <v>0</v>
      </c>
    </row>
    <row r="888" spans="29:36" x14ac:dyDescent="0.45">
      <c r="AC888" s="34">
        <f>IF('6-اطلاعات کلیه محصولات - خدمات'!C888="دارد",'6-اطلاعات کلیه محصولات - خدمات'!Q888,0)</f>
        <v>0</v>
      </c>
      <c r="AD888" s="34">
        <f>1403-'5-اطلاعات کلیه پرسنل'!E888:E1885</f>
        <v>1403</v>
      </c>
      <c r="AF888" s="55">
        <f>IF('5-اطلاعات کلیه پرسنل'!H888=option!$C$15,IF('5-اطلاعات کلیه پرسنل'!L888="دارد",'5-اطلاعات کلیه پرسنل'!M888/12*'5-اطلاعات کلیه پرسنل'!I888,'5-اطلاعات کلیه پرسنل'!N888/2000*'5-اطلاعات کلیه پرسنل'!I888),0)+IF('5-اطلاعات کلیه پرسنل'!J888=option!$C$15,IF('5-اطلاعات کلیه پرسنل'!L888="دارد",'5-اطلاعات کلیه پرسنل'!M888/12*'5-اطلاعات کلیه پرسنل'!K888,'5-اطلاعات کلیه پرسنل'!N888/2000*'5-اطلاعات کلیه پرسنل'!K888),0)</f>
        <v>0</v>
      </c>
      <c r="AG888" s="55">
        <f>IF('5-اطلاعات کلیه پرسنل'!H888=option!$C$11,IF('5-اطلاعات کلیه پرسنل'!L888="دارد",'5-اطلاعات کلیه پرسنل'!M888*'5-اطلاعات کلیه پرسنل'!I888/12*40,'5-اطلاعات کلیه پرسنل'!I888*'5-اطلاعات کلیه پرسنل'!N888/52),0)+IF('5-اطلاعات کلیه پرسنل'!J888=option!$C$11,IF('5-اطلاعات کلیه پرسنل'!L888="دارد",'5-اطلاعات کلیه پرسنل'!M888*'5-اطلاعات کلیه پرسنل'!K888/12*40,'5-اطلاعات کلیه پرسنل'!K888*'5-اطلاعات کلیه پرسنل'!N888/52),0)</f>
        <v>0</v>
      </c>
      <c r="AH888" s="33">
        <f>IF('5-اطلاعات کلیه پرسنل'!P888="دکتری",1,IF('5-اطلاعات کلیه پرسنل'!P888="فوق لیسانس",0.8,IF('5-اطلاعات کلیه پرسنل'!P888="لیسانس",0.6,IF('5-اطلاعات کلیه پرسنل'!P888="فوق دیپلم",0.3,IF('5-اطلاعات کلیه پرسنل'!P888="",0,0.1)))))</f>
        <v>0</v>
      </c>
      <c r="AI888" s="81">
        <f>IF('5-اطلاعات کلیه پرسنل'!L888="دارد",'5-اطلاعات کلیه پرسنل'!M888/12,'5-اطلاعات کلیه پرسنل'!N888/2000)</f>
        <v>0</v>
      </c>
      <c r="AJ888" s="80">
        <f t="shared" si="61"/>
        <v>0</v>
      </c>
    </row>
    <row r="889" spans="29:36" x14ac:dyDescent="0.45">
      <c r="AC889" s="34">
        <f>IF('6-اطلاعات کلیه محصولات - خدمات'!C889="دارد",'6-اطلاعات کلیه محصولات - خدمات'!Q889,0)</f>
        <v>0</v>
      </c>
      <c r="AD889" s="34">
        <f>1403-'5-اطلاعات کلیه پرسنل'!E889:E1886</f>
        <v>1403</v>
      </c>
      <c r="AF889" s="55">
        <f>IF('5-اطلاعات کلیه پرسنل'!H889=option!$C$15,IF('5-اطلاعات کلیه پرسنل'!L889="دارد",'5-اطلاعات کلیه پرسنل'!M889/12*'5-اطلاعات کلیه پرسنل'!I889,'5-اطلاعات کلیه پرسنل'!N889/2000*'5-اطلاعات کلیه پرسنل'!I889),0)+IF('5-اطلاعات کلیه پرسنل'!J889=option!$C$15,IF('5-اطلاعات کلیه پرسنل'!L889="دارد",'5-اطلاعات کلیه پرسنل'!M889/12*'5-اطلاعات کلیه پرسنل'!K889,'5-اطلاعات کلیه پرسنل'!N889/2000*'5-اطلاعات کلیه پرسنل'!K889),0)</f>
        <v>0</v>
      </c>
      <c r="AG889" s="55">
        <f>IF('5-اطلاعات کلیه پرسنل'!H889=option!$C$11,IF('5-اطلاعات کلیه پرسنل'!L889="دارد",'5-اطلاعات کلیه پرسنل'!M889*'5-اطلاعات کلیه پرسنل'!I889/12*40,'5-اطلاعات کلیه پرسنل'!I889*'5-اطلاعات کلیه پرسنل'!N889/52),0)+IF('5-اطلاعات کلیه پرسنل'!J889=option!$C$11,IF('5-اطلاعات کلیه پرسنل'!L889="دارد",'5-اطلاعات کلیه پرسنل'!M889*'5-اطلاعات کلیه پرسنل'!K889/12*40,'5-اطلاعات کلیه پرسنل'!K889*'5-اطلاعات کلیه پرسنل'!N889/52),0)</f>
        <v>0</v>
      </c>
      <c r="AH889" s="33">
        <f>IF('5-اطلاعات کلیه پرسنل'!P889="دکتری",1,IF('5-اطلاعات کلیه پرسنل'!P889="فوق لیسانس",0.8,IF('5-اطلاعات کلیه پرسنل'!P889="لیسانس",0.6,IF('5-اطلاعات کلیه پرسنل'!P889="فوق دیپلم",0.3,IF('5-اطلاعات کلیه پرسنل'!P889="",0,0.1)))))</f>
        <v>0</v>
      </c>
      <c r="AI889" s="81">
        <f>IF('5-اطلاعات کلیه پرسنل'!L889="دارد",'5-اطلاعات کلیه پرسنل'!M889/12,'5-اطلاعات کلیه پرسنل'!N889/2000)</f>
        <v>0</v>
      </c>
      <c r="AJ889" s="80">
        <f t="shared" si="61"/>
        <v>0</v>
      </c>
    </row>
    <row r="890" spans="29:36" x14ac:dyDescent="0.45">
      <c r="AC890" s="34">
        <f>IF('6-اطلاعات کلیه محصولات - خدمات'!C890="دارد",'6-اطلاعات کلیه محصولات - خدمات'!Q890,0)</f>
        <v>0</v>
      </c>
      <c r="AD890" s="34">
        <f>1403-'5-اطلاعات کلیه پرسنل'!E890:E1887</f>
        <v>1403</v>
      </c>
      <c r="AF890" s="55">
        <f>IF('5-اطلاعات کلیه پرسنل'!H890=option!$C$15,IF('5-اطلاعات کلیه پرسنل'!L890="دارد",'5-اطلاعات کلیه پرسنل'!M890/12*'5-اطلاعات کلیه پرسنل'!I890,'5-اطلاعات کلیه پرسنل'!N890/2000*'5-اطلاعات کلیه پرسنل'!I890),0)+IF('5-اطلاعات کلیه پرسنل'!J890=option!$C$15,IF('5-اطلاعات کلیه پرسنل'!L890="دارد",'5-اطلاعات کلیه پرسنل'!M890/12*'5-اطلاعات کلیه پرسنل'!K890,'5-اطلاعات کلیه پرسنل'!N890/2000*'5-اطلاعات کلیه پرسنل'!K890),0)</f>
        <v>0</v>
      </c>
      <c r="AG890" s="55">
        <f>IF('5-اطلاعات کلیه پرسنل'!H890=option!$C$11,IF('5-اطلاعات کلیه پرسنل'!L890="دارد",'5-اطلاعات کلیه پرسنل'!M890*'5-اطلاعات کلیه پرسنل'!I890/12*40,'5-اطلاعات کلیه پرسنل'!I890*'5-اطلاعات کلیه پرسنل'!N890/52),0)+IF('5-اطلاعات کلیه پرسنل'!J890=option!$C$11,IF('5-اطلاعات کلیه پرسنل'!L890="دارد",'5-اطلاعات کلیه پرسنل'!M890*'5-اطلاعات کلیه پرسنل'!K890/12*40,'5-اطلاعات کلیه پرسنل'!K890*'5-اطلاعات کلیه پرسنل'!N890/52),0)</f>
        <v>0</v>
      </c>
      <c r="AH890" s="33">
        <f>IF('5-اطلاعات کلیه پرسنل'!P890="دکتری",1,IF('5-اطلاعات کلیه پرسنل'!P890="فوق لیسانس",0.8,IF('5-اطلاعات کلیه پرسنل'!P890="لیسانس",0.6,IF('5-اطلاعات کلیه پرسنل'!P890="فوق دیپلم",0.3,IF('5-اطلاعات کلیه پرسنل'!P890="",0,0.1)))))</f>
        <v>0</v>
      </c>
      <c r="AI890" s="81">
        <f>IF('5-اطلاعات کلیه پرسنل'!L890="دارد",'5-اطلاعات کلیه پرسنل'!M890/12,'5-اطلاعات کلیه پرسنل'!N890/2000)</f>
        <v>0</v>
      </c>
      <c r="AJ890" s="80">
        <f t="shared" si="61"/>
        <v>0</v>
      </c>
    </row>
    <row r="891" spans="29:36" x14ac:dyDescent="0.45">
      <c r="AC891" s="34">
        <f>IF('6-اطلاعات کلیه محصولات - خدمات'!C891="دارد",'6-اطلاعات کلیه محصولات - خدمات'!Q891,0)</f>
        <v>0</v>
      </c>
      <c r="AD891" s="34">
        <f>1403-'5-اطلاعات کلیه پرسنل'!E891:E1888</f>
        <v>1403</v>
      </c>
      <c r="AF891" s="55">
        <f>IF('5-اطلاعات کلیه پرسنل'!H891=option!$C$15,IF('5-اطلاعات کلیه پرسنل'!L891="دارد",'5-اطلاعات کلیه پرسنل'!M891/12*'5-اطلاعات کلیه پرسنل'!I891,'5-اطلاعات کلیه پرسنل'!N891/2000*'5-اطلاعات کلیه پرسنل'!I891),0)+IF('5-اطلاعات کلیه پرسنل'!J891=option!$C$15,IF('5-اطلاعات کلیه پرسنل'!L891="دارد",'5-اطلاعات کلیه پرسنل'!M891/12*'5-اطلاعات کلیه پرسنل'!K891,'5-اطلاعات کلیه پرسنل'!N891/2000*'5-اطلاعات کلیه پرسنل'!K891),0)</f>
        <v>0</v>
      </c>
      <c r="AG891" s="55">
        <f>IF('5-اطلاعات کلیه پرسنل'!H891=option!$C$11,IF('5-اطلاعات کلیه پرسنل'!L891="دارد",'5-اطلاعات کلیه پرسنل'!M891*'5-اطلاعات کلیه پرسنل'!I891/12*40,'5-اطلاعات کلیه پرسنل'!I891*'5-اطلاعات کلیه پرسنل'!N891/52),0)+IF('5-اطلاعات کلیه پرسنل'!J891=option!$C$11,IF('5-اطلاعات کلیه پرسنل'!L891="دارد",'5-اطلاعات کلیه پرسنل'!M891*'5-اطلاعات کلیه پرسنل'!K891/12*40,'5-اطلاعات کلیه پرسنل'!K891*'5-اطلاعات کلیه پرسنل'!N891/52),0)</f>
        <v>0</v>
      </c>
      <c r="AH891" s="33">
        <f>IF('5-اطلاعات کلیه پرسنل'!P891="دکتری",1,IF('5-اطلاعات کلیه پرسنل'!P891="فوق لیسانس",0.8,IF('5-اطلاعات کلیه پرسنل'!P891="لیسانس",0.6,IF('5-اطلاعات کلیه پرسنل'!P891="فوق دیپلم",0.3,IF('5-اطلاعات کلیه پرسنل'!P891="",0,0.1)))))</f>
        <v>0</v>
      </c>
      <c r="AI891" s="81">
        <f>IF('5-اطلاعات کلیه پرسنل'!L891="دارد",'5-اطلاعات کلیه پرسنل'!M891/12,'5-اطلاعات کلیه پرسنل'!N891/2000)</f>
        <v>0</v>
      </c>
      <c r="AJ891" s="80">
        <f t="shared" si="61"/>
        <v>0</v>
      </c>
    </row>
    <row r="892" spans="29:36" x14ac:dyDescent="0.45">
      <c r="AC892" s="34">
        <f>IF('6-اطلاعات کلیه محصولات - خدمات'!C892="دارد",'6-اطلاعات کلیه محصولات - خدمات'!Q892,0)</f>
        <v>0</v>
      </c>
      <c r="AD892" s="34">
        <f>1403-'5-اطلاعات کلیه پرسنل'!E892:E1889</f>
        <v>1403</v>
      </c>
      <c r="AF892" s="55">
        <f>IF('5-اطلاعات کلیه پرسنل'!H892=option!$C$15,IF('5-اطلاعات کلیه پرسنل'!L892="دارد",'5-اطلاعات کلیه پرسنل'!M892/12*'5-اطلاعات کلیه پرسنل'!I892,'5-اطلاعات کلیه پرسنل'!N892/2000*'5-اطلاعات کلیه پرسنل'!I892),0)+IF('5-اطلاعات کلیه پرسنل'!J892=option!$C$15,IF('5-اطلاعات کلیه پرسنل'!L892="دارد",'5-اطلاعات کلیه پرسنل'!M892/12*'5-اطلاعات کلیه پرسنل'!K892,'5-اطلاعات کلیه پرسنل'!N892/2000*'5-اطلاعات کلیه پرسنل'!K892),0)</f>
        <v>0</v>
      </c>
      <c r="AG892" s="55">
        <f>IF('5-اطلاعات کلیه پرسنل'!H892=option!$C$11,IF('5-اطلاعات کلیه پرسنل'!L892="دارد",'5-اطلاعات کلیه پرسنل'!M892*'5-اطلاعات کلیه پرسنل'!I892/12*40,'5-اطلاعات کلیه پرسنل'!I892*'5-اطلاعات کلیه پرسنل'!N892/52),0)+IF('5-اطلاعات کلیه پرسنل'!J892=option!$C$11,IF('5-اطلاعات کلیه پرسنل'!L892="دارد",'5-اطلاعات کلیه پرسنل'!M892*'5-اطلاعات کلیه پرسنل'!K892/12*40,'5-اطلاعات کلیه پرسنل'!K892*'5-اطلاعات کلیه پرسنل'!N892/52),0)</f>
        <v>0</v>
      </c>
      <c r="AH892" s="33">
        <f>IF('5-اطلاعات کلیه پرسنل'!P892="دکتری",1,IF('5-اطلاعات کلیه پرسنل'!P892="فوق لیسانس",0.8,IF('5-اطلاعات کلیه پرسنل'!P892="لیسانس",0.6,IF('5-اطلاعات کلیه پرسنل'!P892="فوق دیپلم",0.3,IF('5-اطلاعات کلیه پرسنل'!P892="",0,0.1)))))</f>
        <v>0</v>
      </c>
      <c r="AI892" s="81">
        <f>IF('5-اطلاعات کلیه پرسنل'!L892="دارد",'5-اطلاعات کلیه پرسنل'!M892/12,'5-اطلاعات کلیه پرسنل'!N892/2000)</f>
        <v>0</v>
      </c>
      <c r="AJ892" s="80">
        <f t="shared" si="61"/>
        <v>0</v>
      </c>
    </row>
    <row r="893" spans="29:36" x14ac:dyDescent="0.45">
      <c r="AC893" s="34">
        <f>IF('6-اطلاعات کلیه محصولات - خدمات'!C893="دارد",'6-اطلاعات کلیه محصولات - خدمات'!Q893,0)</f>
        <v>0</v>
      </c>
      <c r="AD893" s="34">
        <f>1403-'5-اطلاعات کلیه پرسنل'!E893:E1890</f>
        <v>1403</v>
      </c>
      <c r="AF893" s="55">
        <f>IF('5-اطلاعات کلیه پرسنل'!H893=option!$C$15,IF('5-اطلاعات کلیه پرسنل'!L893="دارد",'5-اطلاعات کلیه پرسنل'!M893/12*'5-اطلاعات کلیه پرسنل'!I893,'5-اطلاعات کلیه پرسنل'!N893/2000*'5-اطلاعات کلیه پرسنل'!I893),0)+IF('5-اطلاعات کلیه پرسنل'!J893=option!$C$15,IF('5-اطلاعات کلیه پرسنل'!L893="دارد",'5-اطلاعات کلیه پرسنل'!M893/12*'5-اطلاعات کلیه پرسنل'!K893,'5-اطلاعات کلیه پرسنل'!N893/2000*'5-اطلاعات کلیه پرسنل'!K893),0)</f>
        <v>0</v>
      </c>
      <c r="AG893" s="55">
        <f>IF('5-اطلاعات کلیه پرسنل'!H893=option!$C$11,IF('5-اطلاعات کلیه پرسنل'!L893="دارد",'5-اطلاعات کلیه پرسنل'!M893*'5-اطلاعات کلیه پرسنل'!I893/12*40,'5-اطلاعات کلیه پرسنل'!I893*'5-اطلاعات کلیه پرسنل'!N893/52),0)+IF('5-اطلاعات کلیه پرسنل'!J893=option!$C$11,IF('5-اطلاعات کلیه پرسنل'!L893="دارد",'5-اطلاعات کلیه پرسنل'!M893*'5-اطلاعات کلیه پرسنل'!K893/12*40,'5-اطلاعات کلیه پرسنل'!K893*'5-اطلاعات کلیه پرسنل'!N893/52),0)</f>
        <v>0</v>
      </c>
      <c r="AH893" s="33">
        <f>IF('5-اطلاعات کلیه پرسنل'!P893="دکتری",1,IF('5-اطلاعات کلیه پرسنل'!P893="فوق لیسانس",0.8,IF('5-اطلاعات کلیه پرسنل'!P893="لیسانس",0.6,IF('5-اطلاعات کلیه پرسنل'!P893="فوق دیپلم",0.3,IF('5-اطلاعات کلیه پرسنل'!P893="",0,0.1)))))</f>
        <v>0</v>
      </c>
      <c r="AI893" s="81">
        <f>IF('5-اطلاعات کلیه پرسنل'!L893="دارد",'5-اطلاعات کلیه پرسنل'!M893/12,'5-اطلاعات کلیه پرسنل'!N893/2000)</f>
        <v>0</v>
      </c>
      <c r="AJ893" s="80">
        <f t="shared" si="61"/>
        <v>0</v>
      </c>
    </row>
    <row r="894" spans="29:36" x14ac:dyDescent="0.45">
      <c r="AC894" s="34">
        <f>IF('6-اطلاعات کلیه محصولات - خدمات'!C894="دارد",'6-اطلاعات کلیه محصولات - خدمات'!Q894,0)</f>
        <v>0</v>
      </c>
      <c r="AD894" s="34">
        <f>1403-'5-اطلاعات کلیه پرسنل'!E894:E1891</f>
        <v>1403</v>
      </c>
      <c r="AF894" s="55">
        <f>IF('5-اطلاعات کلیه پرسنل'!H894=option!$C$15,IF('5-اطلاعات کلیه پرسنل'!L894="دارد",'5-اطلاعات کلیه پرسنل'!M894/12*'5-اطلاعات کلیه پرسنل'!I894,'5-اطلاعات کلیه پرسنل'!N894/2000*'5-اطلاعات کلیه پرسنل'!I894),0)+IF('5-اطلاعات کلیه پرسنل'!J894=option!$C$15,IF('5-اطلاعات کلیه پرسنل'!L894="دارد",'5-اطلاعات کلیه پرسنل'!M894/12*'5-اطلاعات کلیه پرسنل'!K894,'5-اطلاعات کلیه پرسنل'!N894/2000*'5-اطلاعات کلیه پرسنل'!K894),0)</f>
        <v>0</v>
      </c>
      <c r="AG894" s="55">
        <f>IF('5-اطلاعات کلیه پرسنل'!H894=option!$C$11,IF('5-اطلاعات کلیه پرسنل'!L894="دارد",'5-اطلاعات کلیه پرسنل'!M894*'5-اطلاعات کلیه پرسنل'!I894/12*40,'5-اطلاعات کلیه پرسنل'!I894*'5-اطلاعات کلیه پرسنل'!N894/52),0)+IF('5-اطلاعات کلیه پرسنل'!J894=option!$C$11,IF('5-اطلاعات کلیه پرسنل'!L894="دارد",'5-اطلاعات کلیه پرسنل'!M894*'5-اطلاعات کلیه پرسنل'!K894/12*40,'5-اطلاعات کلیه پرسنل'!K894*'5-اطلاعات کلیه پرسنل'!N894/52),0)</f>
        <v>0</v>
      </c>
      <c r="AH894" s="33">
        <f>IF('5-اطلاعات کلیه پرسنل'!P894="دکتری",1,IF('5-اطلاعات کلیه پرسنل'!P894="فوق لیسانس",0.8,IF('5-اطلاعات کلیه پرسنل'!P894="لیسانس",0.6,IF('5-اطلاعات کلیه پرسنل'!P894="فوق دیپلم",0.3,IF('5-اطلاعات کلیه پرسنل'!P894="",0,0.1)))))</f>
        <v>0</v>
      </c>
      <c r="AI894" s="81">
        <f>IF('5-اطلاعات کلیه پرسنل'!L894="دارد",'5-اطلاعات کلیه پرسنل'!M894/12,'5-اطلاعات کلیه پرسنل'!N894/2000)</f>
        <v>0</v>
      </c>
      <c r="AJ894" s="80">
        <f t="shared" si="61"/>
        <v>0</v>
      </c>
    </row>
    <row r="895" spans="29:36" x14ac:dyDescent="0.45">
      <c r="AC895" s="34">
        <f>IF('6-اطلاعات کلیه محصولات - خدمات'!C895="دارد",'6-اطلاعات کلیه محصولات - خدمات'!Q895,0)</f>
        <v>0</v>
      </c>
      <c r="AD895" s="34">
        <f>1403-'5-اطلاعات کلیه پرسنل'!E895:E1892</f>
        <v>1403</v>
      </c>
      <c r="AF895" s="55">
        <f>IF('5-اطلاعات کلیه پرسنل'!H895=option!$C$15,IF('5-اطلاعات کلیه پرسنل'!L895="دارد",'5-اطلاعات کلیه پرسنل'!M895/12*'5-اطلاعات کلیه پرسنل'!I895,'5-اطلاعات کلیه پرسنل'!N895/2000*'5-اطلاعات کلیه پرسنل'!I895),0)+IF('5-اطلاعات کلیه پرسنل'!J895=option!$C$15,IF('5-اطلاعات کلیه پرسنل'!L895="دارد",'5-اطلاعات کلیه پرسنل'!M895/12*'5-اطلاعات کلیه پرسنل'!K895,'5-اطلاعات کلیه پرسنل'!N895/2000*'5-اطلاعات کلیه پرسنل'!K895),0)</f>
        <v>0</v>
      </c>
      <c r="AG895" s="55">
        <f>IF('5-اطلاعات کلیه پرسنل'!H895=option!$C$11,IF('5-اطلاعات کلیه پرسنل'!L895="دارد",'5-اطلاعات کلیه پرسنل'!M895*'5-اطلاعات کلیه پرسنل'!I895/12*40,'5-اطلاعات کلیه پرسنل'!I895*'5-اطلاعات کلیه پرسنل'!N895/52),0)+IF('5-اطلاعات کلیه پرسنل'!J895=option!$C$11,IF('5-اطلاعات کلیه پرسنل'!L895="دارد",'5-اطلاعات کلیه پرسنل'!M895*'5-اطلاعات کلیه پرسنل'!K895/12*40,'5-اطلاعات کلیه پرسنل'!K895*'5-اطلاعات کلیه پرسنل'!N895/52),0)</f>
        <v>0</v>
      </c>
      <c r="AH895" s="33">
        <f>IF('5-اطلاعات کلیه پرسنل'!P895="دکتری",1,IF('5-اطلاعات کلیه پرسنل'!P895="فوق لیسانس",0.8,IF('5-اطلاعات کلیه پرسنل'!P895="لیسانس",0.6,IF('5-اطلاعات کلیه پرسنل'!P895="فوق دیپلم",0.3,IF('5-اطلاعات کلیه پرسنل'!P895="",0,0.1)))))</f>
        <v>0</v>
      </c>
      <c r="AI895" s="81">
        <f>IF('5-اطلاعات کلیه پرسنل'!L895="دارد",'5-اطلاعات کلیه پرسنل'!M895/12,'5-اطلاعات کلیه پرسنل'!N895/2000)</f>
        <v>0</v>
      </c>
      <c r="AJ895" s="80">
        <f t="shared" si="61"/>
        <v>0</v>
      </c>
    </row>
    <row r="896" spans="29:36" x14ac:dyDescent="0.45">
      <c r="AC896" s="34">
        <f>IF('6-اطلاعات کلیه محصولات - خدمات'!C896="دارد",'6-اطلاعات کلیه محصولات - خدمات'!Q896,0)</f>
        <v>0</v>
      </c>
      <c r="AD896" s="34">
        <f>1403-'5-اطلاعات کلیه پرسنل'!E896:E1893</f>
        <v>1403</v>
      </c>
      <c r="AF896" s="55">
        <f>IF('5-اطلاعات کلیه پرسنل'!H896=option!$C$15,IF('5-اطلاعات کلیه پرسنل'!L896="دارد",'5-اطلاعات کلیه پرسنل'!M896/12*'5-اطلاعات کلیه پرسنل'!I896,'5-اطلاعات کلیه پرسنل'!N896/2000*'5-اطلاعات کلیه پرسنل'!I896),0)+IF('5-اطلاعات کلیه پرسنل'!J896=option!$C$15,IF('5-اطلاعات کلیه پرسنل'!L896="دارد",'5-اطلاعات کلیه پرسنل'!M896/12*'5-اطلاعات کلیه پرسنل'!K896,'5-اطلاعات کلیه پرسنل'!N896/2000*'5-اطلاعات کلیه پرسنل'!K896),0)</f>
        <v>0</v>
      </c>
      <c r="AG896" s="55">
        <f>IF('5-اطلاعات کلیه پرسنل'!H896=option!$C$11,IF('5-اطلاعات کلیه پرسنل'!L896="دارد",'5-اطلاعات کلیه پرسنل'!M896*'5-اطلاعات کلیه پرسنل'!I896/12*40,'5-اطلاعات کلیه پرسنل'!I896*'5-اطلاعات کلیه پرسنل'!N896/52),0)+IF('5-اطلاعات کلیه پرسنل'!J896=option!$C$11,IF('5-اطلاعات کلیه پرسنل'!L896="دارد",'5-اطلاعات کلیه پرسنل'!M896*'5-اطلاعات کلیه پرسنل'!K896/12*40,'5-اطلاعات کلیه پرسنل'!K896*'5-اطلاعات کلیه پرسنل'!N896/52),0)</f>
        <v>0</v>
      </c>
      <c r="AH896" s="33">
        <f>IF('5-اطلاعات کلیه پرسنل'!P896="دکتری",1,IF('5-اطلاعات کلیه پرسنل'!P896="فوق لیسانس",0.8,IF('5-اطلاعات کلیه پرسنل'!P896="لیسانس",0.6,IF('5-اطلاعات کلیه پرسنل'!P896="فوق دیپلم",0.3,IF('5-اطلاعات کلیه پرسنل'!P896="",0,0.1)))))</f>
        <v>0</v>
      </c>
      <c r="AI896" s="81">
        <f>IF('5-اطلاعات کلیه پرسنل'!L896="دارد",'5-اطلاعات کلیه پرسنل'!M896/12,'5-اطلاعات کلیه پرسنل'!N896/2000)</f>
        <v>0</v>
      </c>
      <c r="AJ896" s="80">
        <f t="shared" si="61"/>
        <v>0</v>
      </c>
    </row>
    <row r="897" spans="29:36" x14ac:dyDescent="0.45">
      <c r="AC897" s="34">
        <f>IF('6-اطلاعات کلیه محصولات - خدمات'!C897="دارد",'6-اطلاعات کلیه محصولات - خدمات'!Q897,0)</f>
        <v>0</v>
      </c>
      <c r="AD897" s="34">
        <f>1403-'5-اطلاعات کلیه پرسنل'!E897:E1894</f>
        <v>1403</v>
      </c>
      <c r="AF897" s="55">
        <f>IF('5-اطلاعات کلیه پرسنل'!H897=option!$C$15,IF('5-اطلاعات کلیه پرسنل'!L897="دارد",'5-اطلاعات کلیه پرسنل'!M897/12*'5-اطلاعات کلیه پرسنل'!I897,'5-اطلاعات کلیه پرسنل'!N897/2000*'5-اطلاعات کلیه پرسنل'!I897),0)+IF('5-اطلاعات کلیه پرسنل'!J897=option!$C$15,IF('5-اطلاعات کلیه پرسنل'!L897="دارد",'5-اطلاعات کلیه پرسنل'!M897/12*'5-اطلاعات کلیه پرسنل'!K897,'5-اطلاعات کلیه پرسنل'!N897/2000*'5-اطلاعات کلیه پرسنل'!K897),0)</f>
        <v>0</v>
      </c>
      <c r="AG897" s="55">
        <f>IF('5-اطلاعات کلیه پرسنل'!H897=option!$C$11,IF('5-اطلاعات کلیه پرسنل'!L897="دارد",'5-اطلاعات کلیه پرسنل'!M897*'5-اطلاعات کلیه پرسنل'!I897/12*40,'5-اطلاعات کلیه پرسنل'!I897*'5-اطلاعات کلیه پرسنل'!N897/52),0)+IF('5-اطلاعات کلیه پرسنل'!J897=option!$C$11,IF('5-اطلاعات کلیه پرسنل'!L897="دارد",'5-اطلاعات کلیه پرسنل'!M897*'5-اطلاعات کلیه پرسنل'!K897/12*40,'5-اطلاعات کلیه پرسنل'!K897*'5-اطلاعات کلیه پرسنل'!N897/52),0)</f>
        <v>0</v>
      </c>
      <c r="AH897" s="33">
        <f>IF('5-اطلاعات کلیه پرسنل'!P897="دکتری",1,IF('5-اطلاعات کلیه پرسنل'!P897="فوق لیسانس",0.8,IF('5-اطلاعات کلیه پرسنل'!P897="لیسانس",0.6,IF('5-اطلاعات کلیه پرسنل'!P897="فوق دیپلم",0.3,IF('5-اطلاعات کلیه پرسنل'!P897="",0,0.1)))))</f>
        <v>0</v>
      </c>
      <c r="AI897" s="81">
        <f>IF('5-اطلاعات کلیه پرسنل'!L897="دارد",'5-اطلاعات کلیه پرسنل'!M897/12,'5-اطلاعات کلیه پرسنل'!N897/2000)</f>
        <v>0</v>
      </c>
      <c r="AJ897" s="80">
        <f t="shared" si="61"/>
        <v>0</v>
      </c>
    </row>
    <row r="898" spans="29:36" x14ac:dyDescent="0.45">
      <c r="AC898" s="34">
        <f>IF('6-اطلاعات کلیه محصولات - خدمات'!C898="دارد",'6-اطلاعات کلیه محصولات - خدمات'!Q898,0)</f>
        <v>0</v>
      </c>
      <c r="AD898" s="34">
        <f>1403-'5-اطلاعات کلیه پرسنل'!E898:E1895</f>
        <v>1403</v>
      </c>
      <c r="AF898" s="55">
        <f>IF('5-اطلاعات کلیه پرسنل'!H898=option!$C$15,IF('5-اطلاعات کلیه پرسنل'!L898="دارد",'5-اطلاعات کلیه پرسنل'!M898/12*'5-اطلاعات کلیه پرسنل'!I898,'5-اطلاعات کلیه پرسنل'!N898/2000*'5-اطلاعات کلیه پرسنل'!I898),0)+IF('5-اطلاعات کلیه پرسنل'!J898=option!$C$15,IF('5-اطلاعات کلیه پرسنل'!L898="دارد",'5-اطلاعات کلیه پرسنل'!M898/12*'5-اطلاعات کلیه پرسنل'!K898,'5-اطلاعات کلیه پرسنل'!N898/2000*'5-اطلاعات کلیه پرسنل'!K898),0)</f>
        <v>0</v>
      </c>
      <c r="AG898" s="55">
        <f>IF('5-اطلاعات کلیه پرسنل'!H898=option!$C$11,IF('5-اطلاعات کلیه پرسنل'!L898="دارد",'5-اطلاعات کلیه پرسنل'!M898*'5-اطلاعات کلیه پرسنل'!I898/12*40,'5-اطلاعات کلیه پرسنل'!I898*'5-اطلاعات کلیه پرسنل'!N898/52),0)+IF('5-اطلاعات کلیه پرسنل'!J898=option!$C$11,IF('5-اطلاعات کلیه پرسنل'!L898="دارد",'5-اطلاعات کلیه پرسنل'!M898*'5-اطلاعات کلیه پرسنل'!K898/12*40,'5-اطلاعات کلیه پرسنل'!K898*'5-اطلاعات کلیه پرسنل'!N898/52),0)</f>
        <v>0</v>
      </c>
      <c r="AH898" s="33">
        <f>IF('5-اطلاعات کلیه پرسنل'!P898="دکتری",1,IF('5-اطلاعات کلیه پرسنل'!P898="فوق لیسانس",0.8,IF('5-اطلاعات کلیه پرسنل'!P898="لیسانس",0.6,IF('5-اطلاعات کلیه پرسنل'!P898="فوق دیپلم",0.3,IF('5-اطلاعات کلیه پرسنل'!P898="",0,0.1)))))</f>
        <v>0</v>
      </c>
      <c r="AI898" s="81">
        <f>IF('5-اطلاعات کلیه پرسنل'!L898="دارد",'5-اطلاعات کلیه پرسنل'!M898/12,'5-اطلاعات کلیه پرسنل'!N898/2000)</f>
        <v>0</v>
      </c>
      <c r="AJ898" s="80">
        <f t="shared" si="61"/>
        <v>0</v>
      </c>
    </row>
    <row r="899" spans="29:36" x14ac:dyDescent="0.45">
      <c r="AC899" s="34">
        <f>IF('6-اطلاعات کلیه محصولات - خدمات'!C899="دارد",'6-اطلاعات کلیه محصولات - خدمات'!Q899,0)</f>
        <v>0</v>
      </c>
      <c r="AD899" s="34">
        <f>1403-'5-اطلاعات کلیه پرسنل'!E899:E1896</f>
        <v>1403</v>
      </c>
      <c r="AF899" s="55">
        <f>IF('5-اطلاعات کلیه پرسنل'!H899=option!$C$15,IF('5-اطلاعات کلیه پرسنل'!L899="دارد",'5-اطلاعات کلیه پرسنل'!M899/12*'5-اطلاعات کلیه پرسنل'!I899,'5-اطلاعات کلیه پرسنل'!N899/2000*'5-اطلاعات کلیه پرسنل'!I899),0)+IF('5-اطلاعات کلیه پرسنل'!J899=option!$C$15,IF('5-اطلاعات کلیه پرسنل'!L899="دارد",'5-اطلاعات کلیه پرسنل'!M899/12*'5-اطلاعات کلیه پرسنل'!K899,'5-اطلاعات کلیه پرسنل'!N899/2000*'5-اطلاعات کلیه پرسنل'!K899),0)</f>
        <v>0</v>
      </c>
      <c r="AG899" s="55">
        <f>IF('5-اطلاعات کلیه پرسنل'!H899=option!$C$11,IF('5-اطلاعات کلیه پرسنل'!L899="دارد",'5-اطلاعات کلیه پرسنل'!M899*'5-اطلاعات کلیه پرسنل'!I899/12*40,'5-اطلاعات کلیه پرسنل'!I899*'5-اطلاعات کلیه پرسنل'!N899/52),0)+IF('5-اطلاعات کلیه پرسنل'!J899=option!$C$11,IF('5-اطلاعات کلیه پرسنل'!L899="دارد",'5-اطلاعات کلیه پرسنل'!M899*'5-اطلاعات کلیه پرسنل'!K899/12*40,'5-اطلاعات کلیه پرسنل'!K899*'5-اطلاعات کلیه پرسنل'!N899/52),0)</f>
        <v>0</v>
      </c>
      <c r="AH899" s="33">
        <f>IF('5-اطلاعات کلیه پرسنل'!P899="دکتری",1,IF('5-اطلاعات کلیه پرسنل'!P899="فوق لیسانس",0.8,IF('5-اطلاعات کلیه پرسنل'!P899="لیسانس",0.6,IF('5-اطلاعات کلیه پرسنل'!P899="فوق دیپلم",0.3,IF('5-اطلاعات کلیه پرسنل'!P899="",0,0.1)))))</f>
        <v>0</v>
      </c>
      <c r="AI899" s="81">
        <f>IF('5-اطلاعات کلیه پرسنل'!L899="دارد",'5-اطلاعات کلیه پرسنل'!M899/12,'5-اطلاعات کلیه پرسنل'!N899/2000)</f>
        <v>0</v>
      </c>
      <c r="AJ899" s="80">
        <f t="shared" si="61"/>
        <v>0</v>
      </c>
    </row>
    <row r="900" spans="29:36" x14ac:dyDescent="0.45">
      <c r="AC900" s="34">
        <f>IF('6-اطلاعات کلیه محصولات - خدمات'!C900="دارد",'6-اطلاعات کلیه محصولات - خدمات'!Q900,0)</f>
        <v>0</v>
      </c>
      <c r="AD900" s="34">
        <f>1403-'5-اطلاعات کلیه پرسنل'!E900:E1897</f>
        <v>1403</v>
      </c>
      <c r="AF900" s="55">
        <f>IF('5-اطلاعات کلیه پرسنل'!H900=option!$C$15,IF('5-اطلاعات کلیه پرسنل'!L900="دارد",'5-اطلاعات کلیه پرسنل'!M900/12*'5-اطلاعات کلیه پرسنل'!I900,'5-اطلاعات کلیه پرسنل'!N900/2000*'5-اطلاعات کلیه پرسنل'!I900),0)+IF('5-اطلاعات کلیه پرسنل'!J900=option!$C$15,IF('5-اطلاعات کلیه پرسنل'!L900="دارد",'5-اطلاعات کلیه پرسنل'!M900/12*'5-اطلاعات کلیه پرسنل'!K900,'5-اطلاعات کلیه پرسنل'!N900/2000*'5-اطلاعات کلیه پرسنل'!K900),0)</f>
        <v>0</v>
      </c>
      <c r="AG900" s="55">
        <f>IF('5-اطلاعات کلیه پرسنل'!H900=option!$C$11,IF('5-اطلاعات کلیه پرسنل'!L900="دارد",'5-اطلاعات کلیه پرسنل'!M900*'5-اطلاعات کلیه پرسنل'!I900/12*40,'5-اطلاعات کلیه پرسنل'!I900*'5-اطلاعات کلیه پرسنل'!N900/52),0)+IF('5-اطلاعات کلیه پرسنل'!J900=option!$C$11,IF('5-اطلاعات کلیه پرسنل'!L900="دارد",'5-اطلاعات کلیه پرسنل'!M900*'5-اطلاعات کلیه پرسنل'!K900/12*40,'5-اطلاعات کلیه پرسنل'!K900*'5-اطلاعات کلیه پرسنل'!N900/52),0)</f>
        <v>0</v>
      </c>
      <c r="AH900" s="33">
        <f>IF('5-اطلاعات کلیه پرسنل'!P900="دکتری",1,IF('5-اطلاعات کلیه پرسنل'!P900="فوق لیسانس",0.8,IF('5-اطلاعات کلیه پرسنل'!P900="لیسانس",0.6,IF('5-اطلاعات کلیه پرسنل'!P900="فوق دیپلم",0.3,IF('5-اطلاعات کلیه پرسنل'!P900="",0,0.1)))))</f>
        <v>0</v>
      </c>
      <c r="AI900" s="81">
        <f>IF('5-اطلاعات کلیه پرسنل'!L900="دارد",'5-اطلاعات کلیه پرسنل'!M900/12,'5-اطلاعات کلیه پرسنل'!N900/2000)</f>
        <v>0</v>
      </c>
      <c r="AJ900" s="80">
        <f t="shared" si="61"/>
        <v>0</v>
      </c>
    </row>
    <row r="901" spans="29:36" x14ac:dyDescent="0.45">
      <c r="AC901" s="34">
        <f>IF('6-اطلاعات کلیه محصولات - خدمات'!C901="دارد",'6-اطلاعات کلیه محصولات - خدمات'!Q901,0)</f>
        <v>0</v>
      </c>
      <c r="AD901" s="34">
        <f>1403-'5-اطلاعات کلیه پرسنل'!E901:E1898</f>
        <v>1403</v>
      </c>
      <c r="AF901" s="55">
        <f>IF('5-اطلاعات کلیه پرسنل'!H901=option!$C$15,IF('5-اطلاعات کلیه پرسنل'!L901="دارد",'5-اطلاعات کلیه پرسنل'!M901/12*'5-اطلاعات کلیه پرسنل'!I901,'5-اطلاعات کلیه پرسنل'!N901/2000*'5-اطلاعات کلیه پرسنل'!I901),0)+IF('5-اطلاعات کلیه پرسنل'!J901=option!$C$15,IF('5-اطلاعات کلیه پرسنل'!L901="دارد",'5-اطلاعات کلیه پرسنل'!M901/12*'5-اطلاعات کلیه پرسنل'!K901,'5-اطلاعات کلیه پرسنل'!N901/2000*'5-اطلاعات کلیه پرسنل'!K901),0)</f>
        <v>0</v>
      </c>
      <c r="AG901" s="55">
        <f>IF('5-اطلاعات کلیه پرسنل'!H901=option!$C$11,IF('5-اطلاعات کلیه پرسنل'!L901="دارد",'5-اطلاعات کلیه پرسنل'!M901*'5-اطلاعات کلیه پرسنل'!I901/12*40,'5-اطلاعات کلیه پرسنل'!I901*'5-اطلاعات کلیه پرسنل'!N901/52),0)+IF('5-اطلاعات کلیه پرسنل'!J901=option!$C$11,IF('5-اطلاعات کلیه پرسنل'!L901="دارد",'5-اطلاعات کلیه پرسنل'!M901*'5-اطلاعات کلیه پرسنل'!K901/12*40,'5-اطلاعات کلیه پرسنل'!K901*'5-اطلاعات کلیه پرسنل'!N901/52),0)</f>
        <v>0</v>
      </c>
      <c r="AH901" s="33">
        <f>IF('5-اطلاعات کلیه پرسنل'!P901="دکتری",1,IF('5-اطلاعات کلیه پرسنل'!P901="فوق لیسانس",0.8,IF('5-اطلاعات کلیه پرسنل'!P901="لیسانس",0.6,IF('5-اطلاعات کلیه پرسنل'!P901="فوق دیپلم",0.3,IF('5-اطلاعات کلیه پرسنل'!P901="",0,0.1)))))</f>
        <v>0</v>
      </c>
      <c r="AI901" s="81">
        <f>IF('5-اطلاعات کلیه پرسنل'!L901="دارد",'5-اطلاعات کلیه پرسنل'!M901/12,'5-اطلاعات کلیه پرسنل'!N901/2000)</f>
        <v>0</v>
      </c>
      <c r="AJ901" s="80">
        <f t="shared" si="61"/>
        <v>0</v>
      </c>
    </row>
    <row r="902" spans="29:36" x14ac:dyDescent="0.45">
      <c r="AC902" s="34">
        <f>IF('6-اطلاعات کلیه محصولات - خدمات'!C902="دارد",'6-اطلاعات کلیه محصولات - خدمات'!Q902,0)</f>
        <v>0</v>
      </c>
      <c r="AD902" s="34">
        <f>1403-'5-اطلاعات کلیه پرسنل'!E902:E1899</f>
        <v>1403</v>
      </c>
      <c r="AF902" s="55">
        <f>IF('5-اطلاعات کلیه پرسنل'!H902=option!$C$15,IF('5-اطلاعات کلیه پرسنل'!L902="دارد",'5-اطلاعات کلیه پرسنل'!M902/12*'5-اطلاعات کلیه پرسنل'!I902,'5-اطلاعات کلیه پرسنل'!N902/2000*'5-اطلاعات کلیه پرسنل'!I902),0)+IF('5-اطلاعات کلیه پرسنل'!J902=option!$C$15,IF('5-اطلاعات کلیه پرسنل'!L902="دارد",'5-اطلاعات کلیه پرسنل'!M902/12*'5-اطلاعات کلیه پرسنل'!K902,'5-اطلاعات کلیه پرسنل'!N902/2000*'5-اطلاعات کلیه پرسنل'!K902),0)</f>
        <v>0</v>
      </c>
      <c r="AG902" s="55">
        <f>IF('5-اطلاعات کلیه پرسنل'!H902=option!$C$11,IF('5-اطلاعات کلیه پرسنل'!L902="دارد",'5-اطلاعات کلیه پرسنل'!M902*'5-اطلاعات کلیه پرسنل'!I902/12*40,'5-اطلاعات کلیه پرسنل'!I902*'5-اطلاعات کلیه پرسنل'!N902/52),0)+IF('5-اطلاعات کلیه پرسنل'!J902=option!$C$11,IF('5-اطلاعات کلیه پرسنل'!L902="دارد",'5-اطلاعات کلیه پرسنل'!M902*'5-اطلاعات کلیه پرسنل'!K902/12*40,'5-اطلاعات کلیه پرسنل'!K902*'5-اطلاعات کلیه پرسنل'!N902/52),0)</f>
        <v>0</v>
      </c>
      <c r="AH902" s="33">
        <f>IF('5-اطلاعات کلیه پرسنل'!P902="دکتری",1,IF('5-اطلاعات کلیه پرسنل'!P902="فوق لیسانس",0.8,IF('5-اطلاعات کلیه پرسنل'!P902="لیسانس",0.6,IF('5-اطلاعات کلیه پرسنل'!P902="فوق دیپلم",0.3,IF('5-اطلاعات کلیه پرسنل'!P902="",0,0.1)))))</f>
        <v>0</v>
      </c>
      <c r="AI902" s="81">
        <f>IF('5-اطلاعات کلیه پرسنل'!L902="دارد",'5-اطلاعات کلیه پرسنل'!M902/12,'5-اطلاعات کلیه پرسنل'!N902/2000)</f>
        <v>0</v>
      </c>
      <c r="AJ902" s="80">
        <f t="shared" si="61"/>
        <v>0</v>
      </c>
    </row>
    <row r="903" spans="29:36" x14ac:dyDescent="0.45">
      <c r="AC903" s="34">
        <f>IF('6-اطلاعات کلیه محصولات - خدمات'!C903="دارد",'6-اطلاعات کلیه محصولات - خدمات'!Q903,0)</f>
        <v>0</v>
      </c>
      <c r="AD903" s="34">
        <f>1403-'5-اطلاعات کلیه پرسنل'!E903:E1900</f>
        <v>1403</v>
      </c>
      <c r="AF903" s="55">
        <f>IF('5-اطلاعات کلیه پرسنل'!H903=option!$C$15,IF('5-اطلاعات کلیه پرسنل'!L903="دارد",'5-اطلاعات کلیه پرسنل'!M903/12*'5-اطلاعات کلیه پرسنل'!I903,'5-اطلاعات کلیه پرسنل'!N903/2000*'5-اطلاعات کلیه پرسنل'!I903),0)+IF('5-اطلاعات کلیه پرسنل'!J903=option!$C$15,IF('5-اطلاعات کلیه پرسنل'!L903="دارد",'5-اطلاعات کلیه پرسنل'!M903/12*'5-اطلاعات کلیه پرسنل'!K903,'5-اطلاعات کلیه پرسنل'!N903/2000*'5-اطلاعات کلیه پرسنل'!K903),0)</f>
        <v>0</v>
      </c>
      <c r="AG903" s="55">
        <f>IF('5-اطلاعات کلیه پرسنل'!H903=option!$C$11,IF('5-اطلاعات کلیه پرسنل'!L903="دارد",'5-اطلاعات کلیه پرسنل'!M903*'5-اطلاعات کلیه پرسنل'!I903/12*40,'5-اطلاعات کلیه پرسنل'!I903*'5-اطلاعات کلیه پرسنل'!N903/52),0)+IF('5-اطلاعات کلیه پرسنل'!J903=option!$C$11,IF('5-اطلاعات کلیه پرسنل'!L903="دارد",'5-اطلاعات کلیه پرسنل'!M903*'5-اطلاعات کلیه پرسنل'!K903/12*40,'5-اطلاعات کلیه پرسنل'!K903*'5-اطلاعات کلیه پرسنل'!N903/52),0)</f>
        <v>0</v>
      </c>
      <c r="AH903" s="33">
        <f>IF('5-اطلاعات کلیه پرسنل'!P903="دکتری",1,IF('5-اطلاعات کلیه پرسنل'!P903="فوق لیسانس",0.8,IF('5-اطلاعات کلیه پرسنل'!P903="لیسانس",0.6,IF('5-اطلاعات کلیه پرسنل'!P903="فوق دیپلم",0.3,IF('5-اطلاعات کلیه پرسنل'!P903="",0,0.1)))))</f>
        <v>0</v>
      </c>
      <c r="AI903" s="81">
        <f>IF('5-اطلاعات کلیه پرسنل'!L903="دارد",'5-اطلاعات کلیه پرسنل'!M903/12,'5-اطلاعات کلیه پرسنل'!N903/2000)</f>
        <v>0</v>
      </c>
      <c r="AJ903" s="80">
        <f t="shared" si="61"/>
        <v>0</v>
      </c>
    </row>
    <row r="904" spans="29:36" x14ac:dyDescent="0.45">
      <c r="AC904" s="34">
        <f>IF('6-اطلاعات کلیه محصولات - خدمات'!C904="دارد",'6-اطلاعات کلیه محصولات - خدمات'!Q904,0)</f>
        <v>0</v>
      </c>
      <c r="AD904" s="34">
        <f>1403-'5-اطلاعات کلیه پرسنل'!E904:E1901</f>
        <v>1403</v>
      </c>
      <c r="AF904" s="55">
        <f>IF('5-اطلاعات کلیه پرسنل'!H904=option!$C$15,IF('5-اطلاعات کلیه پرسنل'!L904="دارد",'5-اطلاعات کلیه پرسنل'!M904/12*'5-اطلاعات کلیه پرسنل'!I904,'5-اطلاعات کلیه پرسنل'!N904/2000*'5-اطلاعات کلیه پرسنل'!I904),0)+IF('5-اطلاعات کلیه پرسنل'!J904=option!$C$15,IF('5-اطلاعات کلیه پرسنل'!L904="دارد",'5-اطلاعات کلیه پرسنل'!M904/12*'5-اطلاعات کلیه پرسنل'!K904,'5-اطلاعات کلیه پرسنل'!N904/2000*'5-اطلاعات کلیه پرسنل'!K904),0)</f>
        <v>0</v>
      </c>
      <c r="AG904" s="55">
        <f>IF('5-اطلاعات کلیه پرسنل'!H904=option!$C$11,IF('5-اطلاعات کلیه پرسنل'!L904="دارد",'5-اطلاعات کلیه پرسنل'!M904*'5-اطلاعات کلیه پرسنل'!I904/12*40,'5-اطلاعات کلیه پرسنل'!I904*'5-اطلاعات کلیه پرسنل'!N904/52),0)+IF('5-اطلاعات کلیه پرسنل'!J904=option!$C$11,IF('5-اطلاعات کلیه پرسنل'!L904="دارد",'5-اطلاعات کلیه پرسنل'!M904*'5-اطلاعات کلیه پرسنل'!K904/12*40,'5-اطلاعات کلیه پرسنل'!K904*'5-اطلاعات کلیه پرسنل'!N904/52),0)</f>
        <v>0</v>
      </c>
      <c r="AH904" s="33">
        <f>IF('5-اطلاعات کلیه پرسنل'!P904="دکتری",1,IF('5-اطلاعات کلیه پرسنل'!P904="فوق لیسانس",0.8,IF('5-اطلاعات کلیه پرسنل'!P904="لیسانس",0.6,IF('5-اطلاعات کلیه پرسنل'!P904="فوق دیپلم",0.3,IF('5-اطلاعات کلیه پرسنل'!P904="",0,0.1)))))</f>
        <v>0</v>
      </c>
      <c r="AI904" s="81">
        <f>IF('5-اطلاعات کلیه پرسنل'!L904="دارد",'5-اطلاعات کلیه پرسنل'!M904/12,'5-اطلاعات کلیه پرسنل'!N904/2000)</f>
        <v>0</v>
      </c>
      <c r="AJ904" s="80">
        <f t="shared" si="61"/>
        <v>0</v>
      </c>
    </row>
    <row r="905" spans="29:36" x14ac:dyDescent="0.45">
      <c r="AC905" s="34">
        <f>IF('6-اطلاعات کلیه محصولات - خدمات'!C905="دارد",'6-اطلاعات کلیه محصولات - خدمات'!Q905,0)</f>
        <v>0</v>
      </c>
      <c r="AD905" s="34">
        <f>1403-'5-اطلاعات کلیه پرسنل'!E905:E1902</f>
        <v>1403</v>
      </c>
      <c r="AF905" s="55">
        <f>IF('5-اطلاعات کلیه پرسنل'!H905=option!$C$15,IF('5-اطلاعات کلیه پرسنل'!L905="دارد",'5-اطلاعات کلیه پرسنل'!M905/12*'5-اطلاعات کلیه پرسنل'!I905,'5-اطلاعات کلیه پرسنل'!N905/2000*'5-اطلاعات کلیه پرسنل'!I905),0)+IF('5-اطلاعات کلیه پرسنل'!J905=option!$C$15,IF('5-اطلاعات کلیه پرسنل'!L905="دارد",'5-اطلاعات کلیه پرسنل'!M905/12*'5-اطلاعات کلیه پرسنل'!K905,'5-اطلاعات کلیه پرسنل'!N905/2000*'5-اطلاعات کلیه پرسنل'!K905),0)</f>
        <v>0</v>
      </c>
      <c r="AG905" s="55">
        <f>IF('5-اطلاعات کلیه پرسنل'!H905=option!$C$11,IF('5-اطلاعات کلیه پرسنل'!L905="دارد",'5-اطلاعات کلیه پرسنل'!M905*'5-اطلاعات کلیه پرسنل'!I905/12*40,'5-اطلاعات کلیه پرسنل'!I905*'5-اطلاعات کلیه پرسنل'!N905/52),0)+IF('5-اطلاعات کلیه پرسنل'!J905=option!$C$11,IF('5-اطلاعات کلیه پرسنل'!L905="دارد",'5-اطلاعات کلیه پرسنل'!M905*'5-اطلاعات کلیه پرسنل'!K905/12*40,'5-اطلاعات کلیه پرسنل'!K905*'5-اطلاعات کلیه پرسنل'!N905/52),0)</f>
        <v>0</v>
      </c>
      <c r="AH905" s="33">
        <f>IF('5-اطلاعات کلیه پرسنل'!P905="دکتری",1,IF('5-اطلاعات کلیه پرسنل'!P905="فوق لیسانس",0.8,IF('5-اطلاعات کلیه پرسنل'!P905="لیسانس",0.6,IF('5-اطلاعات کلیه پرسنل'!P905="فوق دیپلم",0.3,IF('5-اطلاعات کلیه پرسنل'!P905="",0,0.1)))))</f>
        <v>0</v>
      </c>
      <c r="AI905" s="81">
        <f>IF('5-اطلاعات کلیه پرسنل'!L905="دارد",'5-اطلاعات کلیه پرسنل'!M905/12,'5-اطلاعات کلیه پرسنل'!N905/2000)</f>
        <v>0</v>
      </c>
      <c r="AJ905" s="80">
        <f t="shared" si="61"/>
        <v>0</v>
      </c>
    </row>
    <row r="906" spans="29:36" x14ac:dyDescent="0.45">
      <c r="AC906" s="34">
        <f>IF('6-اطلاعات کلیه محصولات - خدمات'!C906="دارد",'6-اطلاعات کلیه محصولات - خدمات'!Q906,0)</f>
        <v>0</v>
      </c>
      <c r="AD906" s="34">
        <f>1403-'5-اطلاعات کلیه پرسنل'!E906:E1903</f>
        <v>1403</v>
      </c>
      <c r="AF906" s="55">
        <f>IF('5-اطلاعات کلیه پرسنل'!H906=option!$C$15,IF('5-اطلاعات کلیه پرسنل'!L906="دارد",'5-اطلاعات کلیه پرسنل'!M906/12*'5-اطلاعات کلیه پرسنل'!I906,'5-اطلاعات کلیه پرسنل'!N906/2000*'5-اطلاعات کلیه پرسنل'!I906),0)+IF('5-اطلاعات کلیه پرسنل'!J906=option!$C$15,IF('5-اطلاعات کلیه پرسنل'!L906="دارد",'5-اطلاعات کلیه پرسنل'!M906/12*'5-اطلاعات کلیه پرسنل'!K906,'5-اطلاعات کلیه پرسنل'!N906/2000*'5-اطلاعات کلیه پرسنل'!K906),0)</f>
        <v>0</v>
      </c>
      <c r="AG906" s="55">
        <f>IF('5-اطلاعات کلیه پرسنل'!H906=option!$C$11,IF('5-اطلاعات کلیه پرسنل'!L906="دارد",'5-اطلاعات کلیه پرسنل'!M906*'5-اطلاعات کلیه پرسنل'!I906/12*40,'5-اطلاعات کلیه پرسنل'!I906*'5-اطلاعات کلیه پرسنل'!N906/52),0)+IF('5-اطلاعات کلیه پرسنل'!J906=option!$C$11,IF('5-اطلاعات کلیه پرسنل'!L906="دارد",'5-اطلاعات کلیه پرسنل'!M906*'5-اطلاعات کلیه پرسنل'!K906/12*40,'5-اطلاعات کلیه پرسنل'!K906*'5-اطلاعات کلیه پرسنل'!N906/52),0)</f>
        <v>0</v>
      </c>
      <c r="AH906" s="33">
        <f>IF('5-اطلاعات کلیه پرسنل'!P906="دکتری",1,IF('5-اطلاعات کلیه پرسنل'!P906="فوق لیسانس",0.8,IF('5-اطلاعات کلیه پرسنل'!P906="لیسانس",0.6,IF('5-اطلاعات کلیه پرسنل'!P906="فوق دیپلم",0.3,IF('5-اطلاعات کلیه پرسنل'!P906="",0,0.1)))))</f>
        <v>0</v>
      </c>
      <c r="AI906" s="81">
        <f>IF('5-اطلاعات کلیه پرسنل'!L906="دارد",'5-اطلاعات کلیه پرسنل'!M906/12,'5-اطلاعات کلیه پرسنل'!N906/2000)</f>
        <v>0</v>
      </c>
      <c r="AJ906" s="80">
        <f t="shared" si="61"/>
        <v>0</v>
      </c>
    </row>
    <row r="907" spans="29:36" x14ac:dyDescent="0.45">
      <c r="AC907" s="34">
        <f>IF('6-اطلاعات کلیه محصولات - خدمات'!C907="دارد",'6-اطلاعات کلیه محصولات - خدمات'!Q907,0)</f>
        <v>0</v>
      </c>
      <c r="AD907" s="34">
        <f>1403-'5-اطلاعات کلیه پرسنل'!E907:E1904</f>
        <v>1403</v>
      </c>
      <c r="AF907" s="55">
        <f>IF('5-اطلاعات کلیه پرسنل'!H907=option!$C$15,IF('5-اطلاعات کلیه پرسنل'!L907="دارد",'5-اطلاعات کلیه پرسنل'!M907/12*'5-اطلاعات کلیه پرسنل'!I907,'5-اطلاعات کلیه پرسنل'!N907/2000*'5-اطلاعات کلیه پرسنل'!I907),0)+IF('5-اطلاعات کلیه پرسنل'!J907=option!$C$15,IF('5-اطلاعات کلیه پرسنل'!L907="دارد",'5-اطلاعات کلیه پرسنل'!M907/12*'5-اطلاعات کلیه پرسنل'!K907,'5-اطلاعات کلیه پرسنل'!N907/2000*'5-اطلاعات کلیه پرسنل'!K907),0)</f>
        <v>0</v>
      </c>
      <c r="AG907" s="55">
        <f>IF('5-اطلاعات کلیه پرسنل'!H907=option!$C$11,IF('5-اطلاعات کلیه پرسنل'!L907="دارد",'5-اطلاعات کلیه پرسنل'!M907*'5-اطلاعات کلیه پرسنل'!I907/12*40,'5-اطلاعات کلیه پرسنل'!I907*'5-اطلاعات کلیه پرسنل'!N907/52),0)+IF('5-اطلاعات کلیه پرسنل'!J907=option!$C$11,IF('5-اطلاعات کلیه پرسنل'!L907="دارد",'5-اطلاعات کلیه پرسنل'!M907*'5-اطلاعات کلیه پرسنل'!K907/12*40,'5-اطلاعات کلیه پرسنل'!K907*'5-اطلاعات کلیه پرسنل'!N907/52),0)</f>
        <v>0</v>
      </c>
      <c r="AH907" s="33">
        <f>IF('5-اطلاعات کلیه پرسنل'!P907="دکتری",1,IF('5-اطلاعات کلیه پرسنل'!P907="فوق لیسانس",0.8,IF('5-اطلاعات کلیه پرسنل'!P907="لیسانس",0.6,IF('5-اطلاعات کلیه پرسنل'!P907="فوق دیپلم",0.3,IF('5-اطلاعات کلیه پرسنل'!P907="",0,0.1)))))</f>
        <v>0</v>
      </c>
      <c r="AI907" s="81">
        <f>IF('5-اطلاعات کلیه پرسنل'!L907="دارد",'5-اطلاعات کلیه پرسنل'!M907/12,'5-اطلاعات کلیه پرسنل'!N907/2000)</f>
        <v>0</v>
      </c>
      <c r="AJ907" s="80">
        <f t="shared" ref="AJ907:AJ970" si="62">AI907*AH907</f>
        <v>0</v>
      </c>
    </row>
    <row r="908" spans="29:36" x14ac:dyDescent="0.45">
      <c r="AC908" s="34">
        <f>IF('6-اطلاعات کلیه محصولات - خدمات'!C908="دارد",'6-اطلاعات کلیه محصولات - خدمات'!Q908,0)</f>
        <v>0</v>
      </c>
      <c r="AD908" s="34">
        <f>1403-'5-اطلاعات کلیه پرسنل'!E908:E1905</f>
        <v>1403</v>
      </c>
      <c r="AF908" s="55">
        <f>IF('5-اطلاعات کلیه پرسنل'!H908=option!$C$15,IF('5-اطلاعات کلیه پرسنل'!L908="دارد",'5-اطلاعات کلیه پرسنل'!M908/12*'5-اطلاعات کلیه پرسنل'!I908,'5-اطلاعات کلیه پرسنل'!N908/2000*'5-اطلاعات کلیه پرسنل'!I908),0)+IF('5-اطلاعات کلیه پرسنل'!J908=option!$C$15,IF('5-اطلاعات کلیه پرسنل'!L908="دارد",'5-اطلاعات کلیه پرسنل'!M908/12*'5-اطلاعات کلیه پرسنل'!K908,'5-اطلاعات کلیه پرسنل'!N908/2000*'5-اطلاعات کلیه پرسنل'!K908),0)</f>
        <v>0</v>
      </c>
      <c r="AG908" s="55">
        <f>IF('5-اطلاعات کلیه پرسنل'!H908=option!$C$11,IF('5-اطلاعات کلیه پرسنل'!L908="دارد",'5-اطلاعات کلیه پرسنل'!M908*'5-اطلاعات کلیه پرسنل'!I908/12*40,'5-اطلاعات کلیه پرسنل'!I908*'5-اطلاعات کلیه پرسنل'!N908/52),0)+IF('5-اطلاعات کلیه پرسنل'!J908=option!$C$11,IF('5-اطلاعات کلیه پرسنل'!L908="دارد",'5-اطلاعات کلیه پرسنل'!M908*'5-اطلاعات کلیه پرسنل'!K908/12*40,'5-اطلاعات کلیه پرسنل'!K908*'5-اطلاعات کلیه پرسنل'!N908/52),0)</f>
        <v>0</v>
      </c>
      <c r="AH908" s="33">
        <f>IF('5-اطلاعات کلیه پرسنل'!P908="دکتری",1,IF('5-اطلاعات کلیه پرسنل'!P908="فوق لیسانس",0.8,IF('5-اطلاعات کلیه پرسنل'!P908="لیسانس",0.6,IF('5-اطلاعات کلیه پرسنل'!P908="فوق دیپلم",0.3,IF('5-اطلاعات کلیه پرسنل'!P908="",0,0.1)))))</f>
        <v>0</v>
      </c>
      <c r="AI908" s="81">
        <f>IF('5-اطلاعات کلیه پرسنل'!L908="دارد",'5-اطلاعات کلیه پرسنل'!M908/12,'5-اطلاعات کلیه پرسنل'!N908/2000)</f>
        <v>0</v>
      </c>
      <c r="AJ908" s="80">
        <f t="shared" si="62"/>
        <v>0</v>
      </c>
    </row>
    <row r="909" spans="29:36" x14ac:dyDescent="0.45">
      <c r="AC909" s="34">
        <f>IF('6-اطلاعات کلیه محصولات - خدمات'!C909="دارد",'6-اطلاعات کلیه محصولات - خدمات'!Q909,0)</f>
        <v>0</v>
      </c>
      <c r="AD909" s="34">
        <f>1403-'5-اطلاعات کلیه پرسنل'!E909:E1906</f>
        <v>1403</v>
      </c>
      <c r="AF909" s="55">
        <f>IF('5-اطلاعات کلیه پرسنل'!H909=option!$C$15,IF('5-اطلاعات کلیه پرسنل'!L909="دارد",'5-اطلاعات کلیه پرسنل'!M909/12*'5-اطلاعات کلیه پرسنل'!I909,'5-اطلاعات کلیه پرسنل'!N909/2000*'5-اطلاعات کلیه پرسنل'!I909),0)+IF('5-اطلاعات کلیه پرسنل'!J909=option!$C$15,IF('5-اطلاعات کلیه پرسنل'!L909="دارد",'5-اطلاعات کلیه پرسنل'!M909/12*'5-اطلاعات کلیه پرسنل'!K909,'5-اطلاعات کلیه پرسنل'!N909/2000*'5-اطلاعات کلیه پرسنل'!K909),0)</f>
        <v>0</v>
      </c>
      <c r="AG909" s="55">
        <f>IF('5-اطلاعات کلیه پرسنل'!H909=option!$C$11,IF('5-اطلاعات کلیه پرسنل'!L909="دارد",'5-اطلاعات کلیه پرسنل'!M909*'5-اطلاعات کلیه پرسنل'!I909/12*40,'5-اطلاعات کلیه پرسنل'!I909*'5-اطلاعات کلیه پرسنل'!N909/52),0)+IF('5-اطلاعات کلیه پرسنل'!J909=option!$C$11,IF('5-اطلاعات کلیه پرسنل'!L909="دارد",'5-اطلاعات کلیه پرسنل'!M909*'5-اطلاعات کلیه پرسنل'!K909/12*40,'5-اطلاعات کلیه پرسنل'!K909*'5-اطلاعات کلیه پرسنل'!N909/52),0)</f>
        <v>0</v>
      </c>
      <c r="AH909" s="33">
        <f>IF('5-اطلاعات کلیه پرسنل'!P909="دکتری",1,IF('5-اطلاعات کلیه پرسنل'!P909="فوق لیسانس",0.8,IF('5-اطلاعات کلیه پرسنل'!P909="لیسانس",0.6,IF('5-اطلاعات کلیه پرسنل'!P909="فوق دیپلم",0.3,IF('5-اطلاعات کلیه پرسنل'!P909="",0,0.1)))))</f>
        <v>0</v>
      </c>
      <c r="AI909" s="81">
        <f>IF('5-اطلاعات کلیه پرسنل'!L909="دارد",'5-اطلاعات کلیه پرسنل'!M909/12,'5-اطلاعات کلیه پرسنل'!N909/2000)</f>
        <v>0</v>
      </c>
      <c r="AJ909" s="80">
        <f t="shared" si="62"/>
        <v>0</v>
      </c>
    </row>
    <row r="910" spans="29:36" x14ac:dyDescent="0.45">
      <c r="AC910" s="34">
        <f>IF('6-اطلاعات کلیه محصولات - خدمات'!C910="دارد",'6-اطلاعات کلیه محصولات - خدمات'!Q910,0)</f>
        <v>0</v>
      </c>
      <c r="AD910" s="34">
        <f>1403-'5-اطلاعات کلیه پرسنل'!E910:E1907</f>
        <v>1403</v>
      </c>
      <c r="AF910" s="55">
        <f>IF('5-اطلاعات کلیه پرسنل'!H910=option!$C$15,IF('5-اطلاعات کلیه پرسنل'!L910="دارد",'5-اطلاعات کلیه پرسنل'!M910/12*'5-اطلاعات کلیه پرسنل'!I910,'5-اطلاعات کلیه پرسنل'!N910/2000*'5-اطلاعات کلیه پرسنل'!I910),0)+IF('5-اطلاعات کلیه پرسنل'!J910=option!$C$15,IF('5-اطلاعات کلیه پرسنل'!L910="دارد",'5-اطلاعات کلیه پرسنل'!M910/12*'5-اطلاعات کلیه پرسنل'!K910,'5-اطلاعات کلیه پرسنل'!N910/2000*'5-اطلاعات کلیه پرسنل'!K910),0)</f>
        <v>0</v>
      </c>
      <c r="AG910" s="55">
        <f>IF('5-اطلاعات کلیه پرسنل'!H910=option!$C$11,IF('5-اطلاعات کلیه پرسنل'!L910="دارد",'5-اطلاعات کلیه پرسنل'!M910*'5-اطلاعات کلیه پرسنل'!I910/12*40,'5-اطلاعات کلیه پرسنل'!I910*'5-اطلاعات کلیه پرسنل'!N910/52),0)+IF('5-اطلاعات کلیه پرسنل'!J910=option!$C$11,IF('5-اطلاعات کلیه پرسنل'!L910="دارد",'5-اطلاعات کلیه پرسنل'!M910*'5-اطلاعات کلیه پرسنل'!K910/12*40,'5-اطلاعات کلیه پرسنل'!K910*'5-اطلاعات کلیه پرسنل'!N910/52),0)</f>
        <v>0</v>
      </c>
      <c r="AH910" s="33">
        <f>IF('5-اطلاعات کلیه پرسنل'!P910="دکتری",1,IF('5-اطلاعات کلیه پرسنل'!P910="فوق لیسانس",0.8,IF('5-اطلاعات کلیه پرسنل'!P910="لیسانس",0.6,IF('5-اطلاعات کلیه پرسنل'!P910="فوق دیپلم",0.3,IF('5-اطلاعات کلیه پرسنل'!P910="",0,0.1)))))</f>
        <v>0</v>
      </c>
      <c r="AI910" s="81">
        <f>IF('5-اطلاعات کلیه پرسنل'!L910="دارد",'5-اطلاعات کلیه پرسنل'!M910/12,'5-اطلاعات کلیه پرسنل'!N910/2000)</f>
        <v>0</v>
      </c>
      <c r="AJ910" s="80">
        <f t="shared" si="62"/>
        <v>0</v>
      </c>
    </row>
    <row r="911" spans="29:36" x14ac:dyDescent="0.45">
      <c r="AC911" s="34">
        <f>IF('6-اطلاعات کلیه محصولات - خدمات'!C911="دارد",'6-اطلاعات کلیه محصولات - خدمات'!Q911,0)</f>
        <v>0</v>
      </c>
      <c r="AD911" s="34">
        <f>1403-'5-اطلاعات کلیه پرسنل'!E911:E1908</f>
        <v>1403</v>
      </c>
      <c r="AF911" s="55">
        <f>IF('5-اطلاعات کلیه پرسنل'!H911=option!$C$15,IF('5-اطلاعات کلیه پرسنل'!L911="دارد",'5-اطلاعات کلیه پرسنل'!M911/12*'5-اطلاعات کلیه پرسنل'!I911,'5-اطلاعات کلیه پرسنل'!N911/2000*'5-اطلاعات کلیه پرسنل'!I911),0)+IF('5-اطلاعات کلیه پرسنل'!J911=option!$C$15,IF('5-اطلاعات کلیه پرسنل'!L911="دارد",'5-اطلاعات کلیه پرسنل'!M911/12*'5-اطلاعات کلیه پرسنل'!K911,'5-اطلاعات کلیه پرسنل'!N911/2000*'5-اطلاعات کلیه پرسنل'!K911),0)</f>
        <v>0</v>
      </c>
      <c r="AG911" s="55">
        <f>IF('5-اطلاعات کلیه پرسنل'!H911=option!$C$11,IF('5-اطلاعات کلیه پرسنل'!L911="دارد",'5-اطلاعات کلیه پرسنل'!M911*'5-اطلاعات کلیه پرسنل'!I911/12*40,'5-اطلاعات کلیه پرسنل'!I911*'5-اطلاعات کلیه پرسنل'!N911/52),0)+IF('5-اطلاعات کلیه پرسنل'!J911=option!$C$11,IF('5-اطلاعات کلیه پرسنل'!L911="دارد",'5-اطلاعات کلیه پرسنل'!M911*'5-اطلاعات کلیه پرسنل'!K911/12*40,'5-اطلاعات کلیه پرسنل'!K911*'5-اطلاعات کلیه پرسنل'!N911/52),0)</f>
        <v>0</v>
      </c>
      <c r="AH911" s="33">
        <f>IF('5-اطلاعات کلیه پرسنل'!P911="دکتری",1,IF('5-اطلاعات کلیه پرسنل'!P911="فوق لیسانس",0.8,IF('5-اطلاعات کلیه پرسنل'!P911="لیسانس",0.6,IF('5-اطلاعات کلیه پرسنل'!P911="فوق دیپلم",0.3,IF('5-اطلاعات کلیه پرسنل'!P911="",0,0.1)))))</f>
        <v>0</v>
      </c>
      <c r="AI911" s="81">
        <f>IF('5-اطلاعات کلیه پرسنل'!L911="دارد",'5-اطلاعات کلیه پرسنل'!M911/12,'5-اطلاعات کلیه پرسنل'!N911/2000)</f>
        <v>0</v>
      </c>
      <c r="AJ911" s="80">
        <f t="shared" si="62"/>
        <v>0</v>
      </c>
    </row>
    <row r="912" spans="29:36" x14ac:dyDescent="0.45">
      <c r="AC912" s="34">
        <f>IF('6-اطلاعات کلیه محصولات - خدمات'!C912="دارد",'6-اطلاعات کلیه محصولات - خدمات'!Q912,0)</f>
        <v>0</v>
      </c>
      <c r="AD912" s="34">
        <f>1403-'5-اطلاعات کلیه پرسنل'!E912:E1909</f>
        <v>1403</v>
      </c>
      <c r="AF912" s="55">
        <f>IF('5-اطلاعات کلیه پرسنل'!H912=option!$C$15,IF('5-اطلاعات کلیه پرسنل'!L912="دارد",'5-اطلاعات کلیه پرسنل'!M912/12*'5-اطلاعات کلیه پرسنل'!I912,'5-اطلاعات کلیه پرسنل'!N912/2000*'5-اطلاعات کلیه پرسنل'!I912),0)+IF('5-اطلاعات کلیه پرسنل'!J912=option!$C$15,IF('5-اطلاعات کلیه پرسنل'!L912="دارد",'5-اطلاعات کلیه پرسنل'!M912/12*'5-اطلاعات کلیه پرسنل'!K912,'5-اطلاعات کلیه پرسنل'!N912/2000*'5-اطلاعات کلیه پرسنل'!K912),0)</f>
        <v>0</v>
      </c>
      <c r="AG912" s="55">
        <f>IF('5-اطلاعات کلیه پرسنل'!H912=option!$C$11,IF('5-اطلاعات کلیه پرسنل'!L912="دارد",'5-اطلاعات کلیه پرسنل'!M912*'5-اطلاعات کلیه پرسنل'!I912/12*40,'5-اطلاعات کلیه پرسنل'!I912*'5-اطلاعات کلیه پرسنل'!N912/52),0)+IF('5-اطلاعات کلیه پرسنل'!J912=option!$C$11,IF('5-اطلاعات کلیه پرسنل'!L912="دارد",'5-اطلاعات کلیه پرسنل'!M912*'5-اطلاعات کلیه پرسنل'!K912/12*40,'5-اطلاعات کلیه پرسنل'!K912*'5-اطلاعات کلیه پرسنل'!N912/52),0)</f>
        <v>0</v>
      </c>
      <c r="AH912" s="33">
        <f>IF('5-اطلاعات کلیه پرسنل'!P912="دکتری",1,IF('5-اطلاعات کلیه پرسنل'!P912="فوق لیسانس",0.8,IF('5-اطلاعات کلیه پرسنل'!P912="لیسانس",0.6,IF('5-اطلاعات کلیه پرسنل'!P912="فوق دیپلم",0.3,IF('5-اطلاعات کلیه پرسنل'!P912="",0,0.1)))))</f>
        <v>0</v>
      </c>
      <c r="AI912" s="81">
        <f>IF('5-اطلاعات کلیه پرسنل'!L912="دارد",'5-اطلاعات کلیه پرسنل'!M912/12,'5-اطلاعات کلیه پرسنل'!N912/2000)</f>
        <v>0</v>
      </c>
      <c r="AJ912" s="80">
        <f t="shared" si="62"/>
        <v>0</v>
      </c>
    </row>
    <row r="913" spans="29:36" x14ac:dyDescent="0.45">
      <c r="AC913" s="34">
        <f>IF('6-اطلاعات کلیه محصولات - خدمات'!C913="دارد",'6-اطلاعات کلیه محصولات - خدمات'!Q913,0)</f>
        <v>0</v>
      </c>
      <c r="AD913" s="34">
        <f>1403-'5-اطلاعات کلیه پرسنل'!E913:E1910</f>
        <v>1403</v>
      </c>
      <c r="AF913" s="55">
        <f>IF('5-اطلاعات کلیه پرسنل'!H913=option!$C$15,IF('5-اطلاعات کلیه پرسنل'!L913="دارد",'5-اطلاعات کلیه پرسنل'!M913/12*'5-اطلاعات کلیه پرسنل'!I913,'5-اطلاعات کلیه پرسنل'!N913/2000*'5-اطلاعات کلیه پرسنل'!I913),0)+IF('5-اطلاعات کلیه پرسنل'!J913=option!$C$15,IF('5-اطلاعات کلیه پرسنل'!L913="دارد",'5-اطلاعات کلیه پرسنل'!M913/12*'5-اطلاعات کلیه پرسنل'!K913,'5-اطلاعات کلیه پرسنل'!N913/2000*'5-اطلاعات کلیه پرسنل'!K913),0)</f>
        <v>0</v>
      </c>
      <c r="AG913" s="55">
        <f>IF('5-اطلاعات کلیه پرسنل'!H913=option!$C$11,IF('5-اطلاعات کلیه پرسنل'!L913="دارد",'5-اطلاعات کلیه پرسنل'!M913*'5-اطلاعات کلیه پرسنل'!I913/12*40,'5-اطلاعات کلیه پرسنل'!I913*'5-اطلاعات کلیه پرسنل'!N913/52),0)+IF('5-اطلاعات کلیه پرسنل'!J913=option!$C$11,IF('5-اطلاعات کلیه پرسنل'!L913="دارد",'5-اطلاعات کلیه پرسنل'!M913*'5-اطلاعات کلیه پرسنل'!K913/12*40,'5-اطلاعات کلیه پرسنل'!K913*'5-اطلاعات کلیه پرسنل'!N913/52),0)</f>
        <v>0</v>
      </c>
      <c r="AH913" s="33">
        <f>IF('5-اطلاعات کلیه پرسنل'!P913="دکتری",1,IF('5-اطلاعات کلیه پرسنل'!P913="فوق لیسانس",0.8,IF('5-اطلاعات کلیه پرسنل'!P913="لیسانس",0.6,IF('5-اطلاعات کلیه پرسنل'!P913="فوق دیپلم",0.3,IF('5-اطلاعات کلیه پرسنل'!P913="",0,0.1)))))</f>
        <v>0</v>
      </c>
      <c r="AI913" s="81">
        <f>IF('5-اطلاعات کلیه پرسنل'!L913="دارد",'5-اطلاعات کلیه پرسنل'!M913/12,'5-اطلاعات کلیه پرسنل'!N913/2000)</f>
        <v>0</v>
      </c>
      <c r="AJ913" s="80">
        <f t="shared" si="62"/>
        <v>0</v>
      </c>
    </row>
    <row r="914" spans="29:36" x14ac:dyDescent="0.45">
      <c r="AC914" s="34">
        <f>IF('6-اطلاعات کلیه محصولات - خدمات'!C914="دارد",'6-اطلاعات کلیه محصولات - خدمات'!Q914,0)</f>
        <v>0</v>
      </c>
      <c r="AD914" s="34">
        <f>1403-'5-اطلاعات کلیه پرسنل'!E914:E1911</f>
        <v>1403</v>
      </c>
      <c r="AF914" s="55">
        <f>IF('5-اطلاعات کلیه پرسنل'!H914=option!$C$15,IF('5-اطلاعات کلیه پرسنل'!L914="دارد",'5-اطلاعات کلیه پرسنل'!M914/12*'5-اطلاعات کلیه پرسنل'!I914,'5-اطلاعات کلیه پرسنل'!N914/2000*'5-اطلاعات کلیه پرسنل'!I914),0)+IF('5-اطلاعات کلیه پرسنل'!J914=option!$C$15,IF('5-اطلاعات کلیه پرسنل'!L914="دارد",'5-اطلاعات کلیه پرسنل'!M914/12*'5-اطلاعات کلیه پرسنل'!K914,'5-اطلاعات کلیه پرسنل'!N914/2000*'5-اطلاعات کلیه پرسنل'!K914),0)</f>
        <v>0</v>
      </c>
      <c r="AG914" s="55">
        <f>IF('5-اطلاعات کلیه پرسنل'!H914=option!$C$11,IF('5-اطلاعات کلیه پرسنل'!L914="دارد",'5-اطلاعات کلیه پرسنل'!M914*'5-اطلاعات کلیه پرسنل'!I914/12*40,'5-اطلاعات کلیه پرسنل'!I914*'5-اطلاعات کلیه پرسنل'!N914/52),0)+IF('5-اطلاعات کلیه پرسنل'!J914=option!$C$11,IF('5-اطلاعات کلیه پرسنل'!L914="دارد",'5-اطلاعات کلیه پرسنل'!M914*'5-اطلاعات کلیه پرسنل'!K914/12*40,'5-اطلاعات کلیه پرسنل'!K914*'5-اطلاعات کلیه پرسنل'!N914/52),0)</f>
        <v>0</v>
      </c>
      <c r="AH914" s="33">
        <f>IF('5-اطلاعات کلیه پرسنل'!P914="دکتری",1,IF('5-اطلاعات کلیه پرسنل'!P914="فوق لیسانس",0.8,IF('5-اطلاعات کلیه پرسنل'!P914="لیسانس",0.6,IF('5-اطلاعات کلیه پرسنل'!P914="فوق دیپلم",0.3,IF('5-اطلاعات کلیه پرسنل'!P914="",0,0.1)))))</f>
        <v>0</v>
      </c>
      <c r="AI914" s="81">
        <f>IF('5-اطلاعات کلیه پرسنل'!L914="دارد",'5-اطلاعات کلیه پرسنل'!M914/12,'5-اطلاعات کلیه پرسنل'!N914/2000)</f>
        <v>0</v>
      </c>
      <c r="AJ914" s="80">
        <f t="shared" si="62"/>
        <v>0</v>
      </c>
    </row>
    <row r="915" spans="29:36" x14ac:dyDescent="0.45">
      <c r="AC915" s="34">
        <f>IF('6-اطلاعات کلیه محصولات - خدمات'!C915="دارد",'6-اطلاعات کلیه محصولات - خدمات'!Q915,0)</f>
        <v>0</v>
      </c>
      <c r="AD915" s="34">
        <f>1403-'5-اطلاعات کلیه پرسنل'!E915:E1912</f>
        <v>1403</v>
      </c>
      <c r="AF915" s="55">
        <f>IF('5-اطلاعات کلیه پرسنل'!H915=option!$C$15,IF('5-اطلاعات کلیه پرسنل'!L915="دارد",'5-اطلاعات کلیه پرسنل'!M915/12*'5-اطلاعات کلیه پرسنل'!I915,'5-اطلاعات کلیه پرسنل'!N915/2000*'5-اطلاعات کلیه پرسنل'!I915),0)+IF('5-اطلاعات کلیه پرسنل'!J915=option!$C$15,IF('5-اطلاعات کلیه پرسنل'!L915="دارد",'5-اطلاعات کلیه پرسنل'!M915/12*'5-اطلاعات کلیه پرسنل'!K915,'5-اطلاعات کلیه پرسنل'!N915/2000*'5-اطلاعات کلیه پرسنل'!K915),0)</f>
        <v>0</v>
      </c>
      <c r="AG915" s="55">
        <f>IF('5-اطلاعات کلیه پرسنل'!H915=option!$C$11,IF('5-اطلاعات کلیه پرسنل'!L915="دارد",'5-اطلاعات کلیه پرسنل'!M915*'5-اطلاعات کلیه پرسنل'!I915/12*40,'5-اطلاعات کلیه پرسنل'!I915*'5-اطلاعات کلیه پرسنل'!N915/52),0)+IF('5-اطلاعات کلیه پرسنل'!J915=option!$C$11,IF('5-اطلاعات کلیه پرسنل'!L915="دارد",'5-اطلاعات کلیه پرسنل'!M915*'5-اطلاعات کلیه پرسنل'!K915/12*40,'5-اطلاعات کلیه پرسنل'!K915*'5-اطلاعات کلیه پرسنل'!N915/52),0)</f>
        <v>0</v>
      </c>
      <c r="AH915" s="33">
        <f>IF('5-اطلاعات کلیه پرسنل'!P915="دکتری",1,IF('5-اطلاعات کلیه پرسنل'!P915="فوق لیسانس",0.8,IF('5-اطلاعات کلیه پرسنل'!P915="لیسانس",0.6,IF('5-اطلاعات کلیه پرسنل'!P915="فوق دیپلم",0.3,IF('5-اطلاعات کلیه پرسنل'!P915="",0,0.1)))))</f>
        <v>0</v>
      </c>
      <c r="AI915" s="81">
        <f>IF('5-اطلاعات کلیه پرسنل'!L915="دارد",'5-اطلاعات کلیه پرسنل'!M915/12,'5-اطلاعات کلیه پرسنل'!N915/2000)</f>
        <v>0</v>
      </c>
      <c r="AJ915" s="80">
        <f t="shared" si="62"/>
        <v>0</v>
      </c>
    </row>
    <row r="916" spans="29:36" x14ac:dyDescent="0.45">
      <c r="AC916" s="34">
        <f>IF('6-اطلاعات کلیه محصولات - خدمات'!C916="دارد",'6-اطلاعات کلیه محصولات - خدمات'!Q916,0)</f>
        <v>0</v>
      </c>
      <c r="AD916" s="34">
        <f>1403-'5-اطلاعات کلیه پرسنل'!E916:E1913</f>
        <v>1403</v>
      </c>
      <c r="AF916" s="55">
        <f>IF('5-اطلاعات کلیه پرسنل'!H916=option!$C$15,IF('5-اطلاعات کلیه پرسنل'!L916="دارد",'5-اطلاعات کلیه پرسنل'!M916/12*'5-اطلاعات کلیه پرسنل'!I916,'5-اطلاعات کلیه پرسنل'!N916/2000*'5-اطلاعات کلیه پرسنل'!I916),0)+IF('5-اطلاعات کلیه پرسنل'!J916=option!$C$15,IF('5-اطلاعات کلیه پرسنل'!L916="دارد",'5-اطلاعات کلیه پرسنل'!M916/12*'5-اطلاعات کلیه پرسنل'!K916,'5-اطلاعات کلیه پرسنل'!N916/2000*'5-اطلاعات کلیه پرسنل'!K916),0)</f>
        <v>0</v>
      </c>
      <c r="AG916" s="55">
        <f>IF('5-اطلاعات کلیه پرسنل'!H916=option!$C$11,IF('5-اطلاعات کلیه پرسنل'!L916="دارد",'5-اطلاعات کلیه پرسنل'!M916*'5-اطلاعات کلیه پرسنل'!I916/12*40,'5-اطلاعات کلیه پرسنل'!I916*'5-اطلاعات کلیه پرسنل'!N916/52),0)+IF('5-اطلاعات کلیه پرسنل'!J916=option!$C$11,IF('5-اطلاعات کلیه پرسنل'!L916="دارد",'5-اطلاعات کلیه پرسنل'!M916*'5-اطلاعات کلیه پرسنل'!K916/12*40,'5-اطلاعات کلیه پرسنل'!K916*'5-اطلاعات کلیه پرسنل'!N916/52),0)</f>
        <v>0</v>
      </c>
      <c r="AH916" s="33">
        <f>IF('5-اطلاعات کلیه پرسنل'!P916="دکتری",1,IF('5-اطلاعات کلیه پرسنل'!P916="فوق لیسانس",0.8,IF('5-اطلاعات کلیه پرسنل'!P916="لیسانس",0.6,IF('5-اطلاعات کلیه پرسنل'!P916="فوق دیپلم",0.3,IF('5-اطلاعات کلیه پرسنل'!P916="",0,0.1)))))</f>
        <v>0</v>
      </c>
      <c r="AI916" s="81">
        <f>IF('5-اطلاعات کلیه پرسنل'!L916="دارد",'5-اطلاعات کلیه پرسنل'!M916/12,'5-اطلاعات کلیه پرسنل'!N916/2000)</f>
        <v>0</v>
      </c>
      <c r="AJ916" s="80">
        <f t="shared" si="62"/>
        <v>0</v>
      </c>
    </row>
    <row r="917" spans="29:36" x14ac:dyDescent="0.45">
      <c r="AC917" s="34">
        <f>IF('6-اطلاعات کلیه محصولات - خدمات'!C917="دارد",'6-اطلاعات کلیه محصولات - خدمات'!Q917,0)</f>
        <v>0</v>
      </c>
      <c r="AD917" s="34">
        <f>1403-'5-اطلاعات کلیه پرسنل'!E917:E1914</f>
        <v>1403</v>
      </c>
      <c r="AF917" s="55">
        <f>IF('5-اطلاعات کلیه پرسنل'!H917=option!$C$15,IF('5-اطلاعات کلیه پرسنل'!L917="دارد",'5-اطلاعات کلیه پرسنل'!M917/12*'5-اطلاعات کلیه پرسنل'!I917,'5-اطلاعات کلیه پرسنل'!N917/2000*'5-اطلاعات کلیه پرسنل'!I917),0)+IF('5-اطلاعات کلیه پرسنل'!J917=option!$C$15,IF('5-اطلاعات کلیه پرسنل'!L917="دارد",'5-اطلاعات کلیه پرسنل'!M917/12*'5-اطلاعات کلیه پرسنل'!K917,'5-اطلاعات کلیه پرسنل'!N917/2000*'5-اطلاعات کلیه پرسنل'!K917),0)</f>
        <v>0</v>
      </c>
      <c r="AG917" s="55">
        <f>IF('5-اطلاعات کلیه پرسنل'!H917=option!$C$11,IF('5-اطلاعات کلیه پرسنل'!L917="دارد",'5-اطلاعات کلیه پرسنل'!M917*'5-اطلاعات کلیه پرسنل'!I917/12*40,'5-اطلاعات کلیه پرسنل'!I917*'5-اطلاعات کلیه پرسنل'!N917/52),0)+IF('5-اطلاعات کلیه پرسنل'!J917=option!$C$11,IF('5-اطلاعات کلیه پرسنل'!L917="دارد",'5-اطلاعات کلیه پرسنل'!M917*'5-اطلاعات کلیه پرسنل'!K917/12*40,'5-اطلاعات کلیه پرسنل'!K917*'5-اطلاعات کلیه پرسنل'!N917/52),0)</f>
        <v>0</v>
      </c>
      <c r="AH917" s="33">
        <f>IF('5-اطلاعات کلیه پرسنل'!P917="دکتری",1,IF('5-اطلاعات کلیه پرسنل'!P917="فوق لیسانس",0.8,IF('5-اطلاعات کلیه پرسنل'!P917="لیسانس",0.6,IF('5-اطلاعات کلیه پرسنل'!P917="فوق دیپلم",0.3,IF('5-اطلاعات کلیه پرسنل'!P917="",0,0.1)))))</f>
        <v>0</v>
      </c>
      <c r="AI917" s="81">
        <f>IF('5-اطلاعات کلیه پرسنل'!L917="دارد",'5-اطلاعات کلیه پرسنل'!M917/12,'5-اطلاعات کلیه پرسنل'!N917/2000)</f>
        <v>0</v>
      </c>
      <c r="AJ917" s="80">
        <f t="shared" si="62"/>
        <v>0</v>
      </c>
    </row>
    <row r="918" spans="29:36" x14ac:dyDescent="0.45">
      <c r="AC918" s="34">
        <f>IF('6-اطلاعات کلیه محصولات - خدمات'!C918="دارد",'6-اطلاعات کلیه محصولات - خدمات'!Q918,0)</f>
        <v>0</v>
      </c>
      <c r="AD918" s="34">
        <f>1403-'5-اطلاعات کلیه پرسنل'!E918:E1915</f>
        <v>1403</v>
      </c>
      <c r="AF918" s="55">
        <f>IF('5-اطلاعات کلیه پرسنل'!H918=option!$C$15,IF('5-اطلاعات کلیه پرسنل'!L918="دارد",'5-اطلاعات کلیه پرسنل'!M918/12*'5-اطلاعات کلیه پرسنل'!I918,'5-اطلاعات کلیه پرسنل'!N918/2000*'5-اطلاعات کلیه پرسنل'!I918),0)+IF('5-اطلاعات کلیه پرسنل'!J918=option!$C$15,IF('5-اطلاعات کلیه پرسنل'!L918="دارد",'5-اطلاعات کلیه پرسنل'!M918/12*'5-اطلاعات کلیه پرسنل'!K918,'5-اطلاعات کلیه پرسنل'!N918/2000*'5-اطلاعات کلیه پرسنل'!K918),0)</f>
        <v>0</v>
      </c>
      <c r="AG918" s="55">
        <f>IF('5-اطلاعات کلیه پرسنل'!H918=option!$C$11,IF('5-اطلاعات کلیه پرسنل'!L918="دارد",'5-اطلاعات کلیه پرسنل'!M918*'5-اطلاعات کلیه پرسنل'!I918/12*40,'5-اطلاعات کلیه پرسنل'!I918*'5-اطلاعات کلیه پرسنل'!N918/52),0)+IF('5-اطلاعات کلیه پرسنل'!J918=option!$C$11,IF('5-اطلاعات کلیه پرسنل'!L918="دارد",'5-اطلاعات کلیه پرسنل'!M918*'5-اطلاعات کلیه پرسنل'!K918/12*40,'5-اطلاعات کلیه پرسنل'!K918*'5-اطلاعات کلیه پرسنل'!N918/52),0)</f>
        <v>0</v>
      </c>
      <c r="AH918" s="33">
        <f>IF('5-اطلاعات کلیه پرسنل'!P918="دکتری",1,IF('5-اطلاعات کلیه پرسنل'!P918="فوق لیسانس",0.8,IF('5-اطلاعات کلیه پرسنل'!P918="لیسانس",0.6,IF('5-اطلاعات کلیه پرسنل'!P918="فوق دیپلم",0.3,IF('5-اطلاعات کلیه پرسنل'!P918="",0,0.1)))))</f>
        <v>0</v>
      </c>
      <c r="AI918" s="81">
        <f>IF('5-اطلاعات کلیه پرسنل'!L918="دارد",'5-اطلاعات کلیه پرسنل'!M918/12,'5-اطلاعات کلیه پرسنل'!N918/2000)</f>
        <v>0</v>
      </c>
      <c r="AJ918" s="80">
        <f t="shared" si="62"/>
        <v>0</v>
      </c>
    </row>
    <row r="919" spans="29:36" x14ac:dyDescent="0.45">
      <c r="AC919" s="34">
        <f>IF('6-اطلاعات کلیه محصولات - خدمات'!C919="دارد",'6-اطلاعات کلیه محصولات - خدمات'!Q919,0)</f>
        <v>0</v>
      </c>
      <c r="AD919" s="34">
        <f>1403-'5-اطلاعات کلیه پرسنل'!E919:E1916</f>
        <v>1403</v>
      </c>
      <c r="AF919" s="55">
        <f>IF('5-اطلاعات کلیه پرسنل'!H919=option!$C$15,IF('5-اطلاعات کلیه پرسنل'!L919="دارد",'5-اطلاعات کلیه پرسنل'!M919/12*'5-اطلاعات کلیه پرسنل'!I919,'5-اطلاعات کلیه پرسنل'!N919/2000*'5-اطلاعات کلیه پرسنل'!I919),0)+IF('5-اطلاعات کلیه پرسنل'!J919=option!$C$15,IF('5-اطلاعات کلیه پرسنل'!L919="دارد",'5-اطلاعات کلیه پرسنل'!M919/12*'5-اطلاعات کلیه پرسنل'!K919,'5-اطلاعات کلیه پرسنل'!N919/2000*'5-اطلاعات کلیه پرسنل'!K919),0)</f>
        <v>0</v>
      </c>
      <c r="AG919" s="55">
        <f>IF('5-اطلاعات کلیه پرسنل'!H919=option!$C$11,IF('5-اطلاعات کلیه پرسنل'!L919="دارد",'5-اطلاعات کلیه پرسنل'!M919*'5-اطلاعات کلیه پرسنل'!I919/12*40,'5-اطلاعات کلیه پرسنل'!I919*'5-اطلاعات کلیه پرسنل'!N919/52),0)+IF('5-اطلاعات کلیه پرسنل'!J919=option!$C$11,IF('5-اطلاعات کلیه پرسنل'!L919="دارد",'5-اطلاعات کلیه پرسنل'!M919*'5-اطلاعات کلیه پرسنل'!K919/12*40,'5-اطلاعات کلیه پرسنل'!K919*'5-اطلاعات کلیه پرسنل'!N919/52),0)</f>
        <v>0</v>
      </c>
      <c r="AH919" s="33">
        <f>IF('5-اطلاعات کلیه پرسنل'!P919="دکتری",1,IF('5-اطلاعات کلیه پرسنل'!P919="فوق لیسانس",0.8,IF('5-اطلاعات کلیه پرسنل'!P919="لیسانس",0.6,IF('5-اطلاعات کلیه پرسنل'!P919="فوق دیپلم",0.3,IF('5-اطلاعات کلیه پرسنل'!P919="",0,0.1)))))</f>
        <v>0</v>
      </c>
      <c r="AI919" s="81">
        <f>IF('5-اطلاعات کلیه پرسنل'!L919="دارد",'5-اطلاعات کلیه پرسنل'!M919/12,'5-اطلاعات کلیه پرسنل'!N919/2000)</f>
        <v>0</v>
      </c>
      <c r="AJ919" s="80">
        <f t="shared" si="62"/>
        <v>0</v>
      </c>
    </row>
    <row r="920" spans="29:36" x14ac:dyDescent="0.45">
      <c r="AC920" s="34">
        <f>IF('6-اطلاعات کلیه محصولات - خدمات'!C920="دارد",'6-اطلاعات کلیه محصولات - خدمات'!Q920,0)</f>
        <v>0</v>
      </c>
      <c r="AD920" s="34">
        <f>1403-'5-اطلاعات کلیه پرسنل'!E920:E1917</f>
        <v>1403</v>
      </c>
      <c r="AF920" s="55">
        <f>IF('5-اطلاعات کلیه پرسنل'!H920=option!$C$15,IF('5-اطلاعات کلیه پرسنل'!L920="دارد",'5-اطلاعات کلیه پرسنل'!M920/12*'5-اطلاعات کلیه پرسنل'!I920,'5-اطلاعات کلیه پرسنل'!N920/2000*'5-اطلاعات کلیه پرسنل'!I920),0)+IF('5-اطلاعات کلیه پرسنل'!J920=option!$C$15,IF('5-اطلاعات کلیه پرسنل'!L920="دارد",'5-اطلاعات کلیه پرسنل'!M920/12*'5-اطلاعات کلیه پرسنل'!K920,'5-اطلاعات کلیه پرسنل'!N920/2000*'5-اطلاعات کلیه پرسنل'!K920),0)</f>
        <v>0</v>
      </c>
      <c r="AG920" s="55">
        <f>IF('5-اطلاعات کلیه پرسنل'!H920=option!$C$11,IF('5-اطلاعات کلیه پرسنل'!L920="دارد",'5-اطلاعات کلیه پرسنل'!M920*'5-اطلاعات کلیه پرسنل'!I920/12*40,'5-اطلاعات کلیه پرسنل'!I920*'5-اطلاعات کلیه پرسنل'!N920/52),0)+IF('5-اطلاعات کلیه پرسنل'!J920=option!$C$11,IF('5-اطلاعات کلیه پرسنل'!L920="دارد",'5-اطلاعات کلیه پرسنل'!M920*'5-اطلاعات کلیه پرسنل'!K920/12*40,'5-اطلاعات کلیه پرسنل'!K920*'5-اطلاعات کلیه پرسنل'!N920/52),0)</f>
        <v>0</v>
      </c>
      <c r="AH920" s="33">
        <f>IF('5-اطلاعات کلیه پرسنل'!P920="دکتری",1,IF('5-اطلاعات کلیه پرسنل'!P920="فوق لیسانس",0.8,IF('5-اطلاعات کلیه پرسنل'!P920="لیسانس",0.6,IF('5-اطلاعات کلیه پرسنل'!P920="فوق دیپلم",0.3,IF('5-اطلاعات کلیه پرسنل'!P920="",0,0.1)))))</f>
        <v>0</v>
      </c>
      <c r="AI920" s="81">
        <f>IF('5-اطلاعات کلیه پرسنل'!L920="دارد",'5-اطلاعات کلیه پرسنل'!M920/12,'5-اطلاعات کلیه پرسنل'!N920/2000)</f>
        <v>0</v>
      </c>
      <c r="AJ920" s="80">
        <f t="shared" si="62"/>
        <v>0</v>
      </c>
    </row>
    <row r="921" spans="29:36" x14ac:dyDescent="0.45">
      <c r="AC921" s="34">
        <f>IF('6-اطلاعات کلیه محصولات - خدمات'!C921="دارد",'6-اطلاعات کلیه محصولات - خدمات'!Q921,0)</f>
        <v>0</v>
      </c>
      <c r="AD921" s="34">
        <f>1403-'5-اطلاعات کلیه پرسنل'!E921:E1918</f>
        <v>1403</v>
      </c>
      <c r="AF921" s="55">
        <f>IF('5-اطلاعات کلیه پرسنل'!H921=option!$C$15,IF('5-اطلاعات کلیه پرسنل'!L921="دارد",'5-اطلاعات کلیه پرسنل'!M921/12*'5-اطلاعات کلیه پرسنل'!I921,'5-اطلاعات کلیه پرسنل'!N921/2000*'5-اطلاعات کلیه پرسنل'!I921),0)+IF('5-اطلاعات کلیه پرسنل'!J921=option!$C$15,IF('5-اطلاعات کلیه پرسنل'!L921="دارد",'5-اطلاعات کلیه پرسنل'!M921/12*'5-اطلاعات کلیه پرسنل'!K921,'5-اطلاعات کلیه پرسنل'!N921/2000*'5-اطلاعات کلیه پرسنل'!K921),0)</f>
        <v>0</v>
      </c>
      <c r="AG921" s="55">
        <f>IF('5-اطلاعات کلیه پرسنل'!H921=option!$C$11,IF('5-اطلاعات کلیه پرسنل'!L921="دارد",'5-اطلاعات کلیه پرسنل'!M921*'5-اطلاعات کلیه پرسنل'!I921/12*40,'5-اطلاعات کلیه پرسنل'!I921*'5-اطلاعات کلیه پرسنل'!N921/52),0)+IF('5-اطلاعات کلیه پرسنل'!J921=option!$C$11,IF('5-اطلاعات کلیه پرسنل'!L921="دارد",'5-اطلاعات کلیه پرسنل'!M921*'5-اطلاعات کلیه پرسنل'!K921/12*40,'5-اطلاعات کلیه پرسنل'!K921*'5-اطلاعات کلیه پرسنل'!N921/52),0)</f>
        <v>0</v>
      </c>
      <c r="AH921" s="33">
        <f>IF('5-اطلاعات کلیه پرسنل'!P921="دکتری",1,IF('5-اطلاعات کلیه پرسنل'!P921="فوق لیسانس",0.8,IF('5-اطلاعات کلیه پرسنل'!P921="لیسانس",0.6,IF('5-اطلاعات کلیه پرسنل'!P921="فوق دیپلم",0.3,IF('5-اطلاعات کلیه پرسنل'!P921="",0,0.1)))))</f>
        <v>0</v>
      </c>
      <c r="AI921" s="81">
        <f>IF('5-اطلاعات کلیه پرسنل'!L921="دارد",'5-اطلاعات کلیه پرسنل'!M921/12,'5-اطلاعات کلیه پرسنل'!N921/2000)</f>
        <v>0</v>
      </c>
      <c r="AJ921" s="80">
        <f t="shared" si="62"/>
        <v>0</v>
      </c>
    </row>
    <row r="922" spans="29:36" x14ac:dyDescent="0.45">
      <c r="AC922" s="34">
        <f>IF('6-اطلاعات کلیه محصولات - خدمات'!C922="دارد",'6-اطلاعات کلیه محصولات - خدمات'!Q922,0)</f>
        <v>0</v>
      </c>
      <c r="AD922" s="34">
        <f>1403-'5-اطلاعات کلیه پرسنل'!E922:E1919</f>
        <v>1403</v>
      </c>
      <c r="AF922" s="55">
        <f>IF('5-اطلاعات کلیه پرسنل'!H922=option!$C$15,IF('5-اطلاعات کلیه پرسنل'!L922="دارد",'5-اطلاعات کلیه پرسنل'!M922/12*'5-اطلاعات کلیه پرسنل'!I922,'5-اطلاعات کلیه پرسنل'!N922/2000*'5-اطلاعات کلیه پرسنل'!I922),0)+IF('5-اطلاعات کلیه پرسنل'!J922=option!$C$15,IF('5-اطلاعات کلیه پرسنل'!L922="دارد",'5-اطلاعات کلیه پرسنل'!M922/12*'5-اطلاعات کلیه پرسنل'!K922,'5-اطلاعات کلیه پرسنل'!N922/2000*'5-اطلاعات کلیه پرسنل'!K922),0)</f>
        <v>0</v>
      </c>
      <c r="AG922" s="55">
        <f>IF('5-اطلاعات کلیه پرسنل'!H922=option!$C$11,IF('5-اطلاعات کلیه پرسنل'!L922="دارد",'5-اطلاعات کلیه پرسنل'!M922*'5-اطلاعات کلیه پرسنل'!I922/12*40,'5-اطلاعات کلیه پرسنل'!I922*'5-اطلاعات کلیه پرسنل'!N922/52),0)+IF('5-اطلاعات کلیه پرسنل'!J922=option!$C$11,IF('5-اطلاعات کلیه پرسنل'!L922="دارد",'5-اطلاعات کلیه پرسنل'!M922*'5-اطلاعات کلیه پرسنل'!K922/12*40,'5-اطلاعات کلیه پرسنل'!K922*'5-اطلاعات کلیه پرسنل'!N922/52),0)</f>
        <v>0</v>
      </c>
      <c r="AH922" s="33">
        <f>IF('5-اطلاعات کلیه پرسنل'!P922="دکتری",1,IF('5-اطلاعات کلیه پرسنل'!P922="فوق لیسانس",0.8,IF('5-اطلاعات کلیه پرسنل'!P922="لیسانس",0.6,IF('5-اطلاعات کلیه پرسنل'!P922="فوق دیپلم",0.3,IF('5-اطلاعات کلیه پرسنل'!P922="",0,0.1)))))</f>
        <v>0</v>
      </c>
      <c r="AI922" s="81">
        <f>IF('5-اطلاعات کلیه پرسنل'!L922="دارد",'5-اطلاعات کلیه پرسنل'!M922/12,'5-اطلاعات کلیه پرسنل'!N922/2000)</f>
        <v>0</v>
      </c>
      <c r="AJ922" s="80">
        <f t="shared" si="62"/>
        <v>0</v>
      </c>
    </row>
    <row r="923" spans="29:36" x14ac:dyDescent="0.45">
      <c r="AC923" s="34">
        <f>IF('6-اطلاعات کلیه محصولات - خدمات'!C923="دارد",'6-اطلاعات کلیه محصولات - خدمات'!Q923,0)</f>
        <v>0</v>
      </c>
      <c r="AD923" s="34">
        <f>1403-'5-اطلاعات کلیه پرسنل'!E923:E1920</f>
        <v>1403</v>
      </c>
      <c r="AF923" s="55">
        <f>IF('5-اطلاعات کلیه پرسنل'!H923=option!$C$15,IF('5-اطلاعات کلیه پرسنل'!L923="دارد",'5-اطلاعات کلیه پرسنل'!M923/12*'5-اطلاعات کلیه پرسنل'!I923,'5-اطلاعات کلیه پرسنل'!N923/2000*'5-اطلاعات کلیه پرسنل'!I923),0)+IF('5-اطلاعات کلیه پرسنل'!J923=option!$C$15,IF('5-اطلاعات کلیه پرسنل'!L923="دارد",'5-اطلاعات کلیه پرسنل'!M923/12*'5-اطلاعات کلیه پرسنل'!K923,'5-اطلاعات کلیه پرسنل'!N923/2000*'5-اطلاعات کلیه پرسنل'!K923),0)</f>
        <v>0</v>
      </c>
      <c r="AG923" s="55">
        <f>IF('5-اطلاعات کلیه پرسنل'!H923=option!$C$11,IF('5-اطلاعات کلیه پرسنل'!L923="دارد",'5-اطلاعات کلیه پرسنل'!M923*'5-اطلاعات کلیه پرسنل'!I923/12*40,'5-اطلاعات کلیه پرسنل'!I923*'5-اطلاعات کلیه پرسنل'!N923/52),0)+IF('5-اطلاعات کلیه پرسنل'!J923=option!$C$11,IF('5-اطلاعات کلیه پرسنل'!L923="دارد",'5-اطلاعات کلیه پرسنل'!M923*'5-اطلاعات کلیه پرسنل'!K923/12*40,'5-اطلاعات کلیه پرسنل'!K923*'5-اطلاعات کلیه پرسنل'!N923/52),0)</f>
        <v>0</v>
      </c>
      <c r="AH923" s="33">
        <f>IF('5-اطلاعات کلیه پرسنل'!P923="دکتری",1,IF('5-اطلاعات کلیه پرسنل'!P923="فوق لیسانس",0.8,IF('5-اطلاعات کلیه پرسنل'!P923="لیسانس",0.6,IF('5-اطلاعات کلیه پرسنل'!P923="فوق دیپلم",0.3,IF('5-اطلاعات کلیه پرسنل'!P923="",0,0.1)))))</f>
        <v>0</v>
      </c>
      <c r="AI923" s="81">
        <f>IF('5-اطلاعات کلیه پرسنل'!L923="دارد",'5-اطلاعات کلیه پرسنل'!M923/12,'5-اطلاعات کلیه پرسنل'!N923/2000)</f>
        <v>0</v>
      </c>
      <c r="AJ923" s="80">
        <f t="shared" si="62"/>
        <v>0</v>
      </c>
    </row>
    <row r="924" spans="29:36" x14ac:dyDescent="0.45">
      <c r="AC924" s="34">
        <f>IF('6-اطلاعات کلیه محصولات - خدمات'!C924="دارد",'6-اطلاعات کلیه محصولات - خدمات'!Q924,0)</f>
        <v>0</v>
      </c>
      <c r="AD924" s="34">
        <f>1403-'5-اطلاعات کلیه پرسنل'!E924:E1921</f>
        <v>1403</v>
      </c>
      <c r="AF924" s="55">
        <f>IF('5-اطلاعات کلیه پرسنل'!H924=option!$C$15,IF('5-اطلاعات کلیه پرسنل'!L924="دارد",'5-اطلاعات کلیه پرسنل'!M924/12*'5-اطلاعات کلیه پرسنل'!I924,'5-اطلاعات کلیه پرسنل'!N924/2000*'5-اطلاعات کلیه پرسنل'!I924),0)+IF('5-اطلاعات کلیه پرسنل'!J924=option!$C$15,IF('5-اطلاعات کلیه پرسنل'!L924="دارد",'5-اطلاعات کلیه پرسنل'!M924/12*'5-اطلاعات کلیه پرسنل'!K924,'5-اطلاعات کلیه پرسنل'!N924/2000*'5-اطلاعات کلیه پرسنل'!K924),0)</f>
        <v>0</v>
      </c>
      <c r="AG924" s="55">
        <f>IF('5-اطلاعات کلیه پرسنل'!H924=option!$C$11,IF('5-اطلاعات کلیه پرسنل'!L924="دارد",'5-اطلاعات کلیه پرسنل'!M924*'5-اطلاعات کلیه پرسنل'!I924/12*40,'5-اطلاعات کلیه پرسنل'!I924*'5-اطلاعات کلیه پرسنل'!N924/52),0)+IF('5-اطلاعات کلیه پرسنل'!J924=option!$C$11,IF('5-اطلاعات کلیه پرسنل'!L924="دارد",'5-اطلاعات کلیه پرسنل'!M924*'5-اطلاعات کلیه پرسنل'!K924/12*40,'5-اطلاعات کلیه پرسنل'!K924*'5-اطلاعات کلیه پرسنل'!N924/52),0)</f>
        <v>0</v>
      </c>
      <c r="AH924" s="33">
        <f>IF('5-اطلاعات کلیه پرسنل'!P924="دکتری",1,IF('5-اطلاعات کلیه پرسنل'!P924="فوق لیسانس",0.8,IF('5-اطلاعات کلیه پرسنل'!P924="لیسانس",0.6,IF('5-اطلاعات کلیه پرسنل'!P924="فوق دیپلم",0.3,IF('5-اطلاعات کلیه پرسنل'!P924="",0,0.1)))))</f>
        <v>0</v>
      </c>
      <c r="AI924" s="81">
        <f>IF('5-اطلاعات کلیه پرسنل'!L924="دارد",'5-اطلاعات کلیه پرسنل'!M924/12,'5-اطلاعات کلیه پرسنل'!N924/2000)</f>
        <v>0</v>
      </c>
      <c r="AJ924" s="80">
        <f t="shared" si="62"/>
        <v>0</v>
      </c>
    </row>
    <row r="925" spans="29:36" x14ac:dyDescent="0.45">
      <c r="AC925" s="34">
        <f>IF('6-اطلاعات کلیه محصولات - خدمات'!C925="دارد",'6-اطلاعات کلیه محصولات - خدمات'!Q925,0)</f>
        <v>0</v>
      </c>
      <c r="AD925" s="34">
        <f>1403-'5-اطلاعات کلیه پرسنل'!E925:E1922</f>
        <v>1403</v>
      </c>
      <c r="AF925" s="55">
        <f>IF('5-اطلاعات کلیه پرسنل'!H925=option!$C$15,IF('5-اطلاعات کلیه پرسنل'!L925="دارد",'5-اطلاعات کلیه پرسنل'!M925/12*'5-اطلاعات کلیه پرسنل'!I925,'5-اطلاعات کلیه پرسنل'!N925/2000*'5-اطلاعات کلیه پرسنل'!I925),0)+IF('5-اطلاعات کلیه پرسنل'!J925=option!$C$15,IF('5-اطلاعات کلیه پرسنل'!L925="دارد",'5-اطلاعات کلیه پرسنل'!M925/12*'5-اطلاعات کلیه پرسنل'!K925,'5-اطلاعات کلیه پرسنل'!N925/2000*'5-اطلاعات کلیه پرسنل'!K925),0)</f>
        <v>0</v>
      </c>
      <c r="AG925" s="55">
        <f>IF('5-اطلاعات کلیه پرسنل'!H925=option!$C$11,IF('5-اطلاعات کلیه پرسنل'!L925="دارد",'5-اطلاعات کلیه پرسنل'!M925*'5-اطلاعات کلیه پرسنل'!I925/12*40,'5-اطلاعات کلیه پرسنل'!I925*'5-اطلاعات کلیه پرسنل'!N925/52),0)+IF('5-اطلاعات کلیه پرسنل'!J925=option!$C$11,IF('5-اطلاعات کلیه پرسنل'!L925="دارد",'5-اطلاعات کلیه پرسنل'!M925*'5-اطلاعات کلیه پرسنل'!K925/12*40,'5-اطلاعات کلیه پرسنل'!K925*'5-اطلاعات کلیه پرسنل'!N925/52),0)</f>
        <v>0</v>
      </c>
      <c r="AH925" s="33">
        <f>IF('5-اطلاعات کلیه پرسنل'!P925="دکتری",1,IF('5-اطلاعات کلیه پرسنل'!P925="فوق لیسانس",0.8,IF('5-اطلاعات کلیه پرسنل'!P925="لیسانس",0.6,IF('5-اطلاعات کلیه پرسنل'!P925="فوق دیپلم",0.3,IF('5-اطلاعات کلیه پرسنل'!P925="",0,0.1)))))</f>
        <v>0</v>
      </c>
      <c r="AI925" s="81">
        <f>IF('5-اطلاعات کلیه پرسنل'!L925="دارد",'5-اطلاعات کلیه پرسنل'!M925/12,'5-اطلاعات کلیه پرسنل'!N925/2000)</f>
        <v>0</v>
      </c>
      <c r="AJ925" s="80">
        <f t="shared" si="62"/>
        <v>0</v>
      </c>
    </row>
    <row r="926" spans="29:36" x14ac:dyDescent="0.45">
      <c r="AC926" s="34">
        <f>IF('6-اطلاعات کلیه محصولات - خدمات'!C926="دارد",'6-اطلاعات کلیه محصولات - خدمات'!Q926,0)</f>
        <v>0</v>
      </c>
      <c r="AD926" s="34">
        <f>1403-'5-اطلاعات کلیه پرسنل'!E926:E1923</f>
        <v>1403</v>
      </c>
      <c r="AF926" s="55">
        <f>IF('5-اطلاعات کلیه پرسنل'!H926=option!$C$15,IF('5-اطلاعات کلیه پرسنل'!L926="دارد",'5-اطلاعات کلیه پرسنل'!M926/12*'5-اطلاعات کلیه پرسنل'!I926,'5-اطلاعات کلیه پرسنل'!N926/2000*'5-اطلاعات کلیه پرسنل'!I926),0)+IF('5-اطلاعات کلیه پرسنل'!J926=option!$C$15,IF('5-اطلاعات کلیه پرسنل'!L926="دارد",'5-اطلاعات کلیه پرسنل'!M926/12*'5-اطلاعات کلیه پرسنل'!K926,'5-اطلاعات کلیه پرسنل'!N926/2000*'5-اطلاعات کلیه پرسنل'!K926),0)</f>
        <v>0</v>
      </c>
      <c r="AG926" s="55">
        <f>IF('5-اطلاعات کلیه پرسنل'!H926=option!$C$11,IF('5-اطلاعات کلیه پرسنل'!L926="دارد",'5-اطلاعات کلیه پرسنل'!M926*'5-اطلاعات کلیه پرسنل'!I926/12*40,'5-اطلاعات کلیه پرسنل'!I926*'5-اطلاعات کلیه پرسنل'!N926/52),0)+IF('5-اطلاعات کلیه پرسنل'!J926=option!$C$11,IF('5-اطلاعات کلیه پرسنل'!L926="دارد",'5-اطلاعات کلیه پرسنل'!M926*'5-اطلاعات کلیه پرسنل'!K926/12*40,'5-اطلاعات کلیه پرسنل'!K926*'5-اطلاعات کلیه پرسنل'!N926/52),0)</f>
        <v>0</v>
      </c>
      <c r="AH926" s="33">
        <f>IF('5-اطلاعات کلیه پرسنل'!P926="دکتری",1,IF('5-اطلاعات کلیه پرسنل'!P926="فوق لیسانس",0.8,IF('5-اطلاعات کلیه پرسنل'!P926="لیسانس",0.6,IF('5-اطلاعات کلیه پرسنل'!P926="فوق دیپلم",0.3,IF('5-اطلاعات کلیه پرسنل'!P926="",0,0.1)))))</f>
        <v>0</v>
      </c>
      <c r="AI926" s="81">
        <f>IF('5-اطلاعات کلیه پرسنل'!L926="دارد",'5-اطلاعات کلیه پرسنل'!M926/12,'5-اطلاعات کلیه پرسنل'!N926/2000)</f>
        <v>0</v>
      </c>
      <c r="AJ926" s="80">
        <f t="shared" si="62"/>
        <v>0</v>
      </c>
    </row>
    <row r="927" spans="29:36" x14ac:dyDescent="0.45">
      <c r="AC927" s="34">
        <f>IF('6-اطلاعات کلیه محصولات - خدمات'!C927="دارد",'6-اطلاعات کلیه محصولات - خدمات'!Q927,0)</f>
        <v>0</v>
      </c>
      <c r="AD927" s="34">
        <f>1403-'5-اطلاعات کلیه پرسنل'!E927:E1924</f>
        <v>1403</v>
      </c>
      <c r="AF927" s="55">
        <f>IF('5-اطلاعات کلیه پرسنل'!H927=option!$C$15,IF('5-اطلاعات کلیه پرسنل'!L927="دارد",'5-اطلاعات کلیه پرسنل'!M927/12*'5-اطلاعات کلیه پرسنل'!I927,'5-اطلاعات کلیه پرسنل'!N927/2000*'5-اطلاعات کلیه پرسنل'!I927),0)+IF('5-اطلاعات کلیه پرسنل'!J927=option!$C$15,IF('5-اطلاعات کلیه پرسنل'!L927="دارد",'5-اطلاعات کلیه پرسنل'!M927/12*'5-اطلاعات کلیه پرسنل'!K927,'5-اطلاعات کلیه پرسنل'!N927/2000*'5-اطلاعات کلیه پرسنل'!K927),0)</f>
        <v>0</v>
      </c>
      <c r="AG927" s="55">
        <f>IF('5-اطلاعات کلیه پرسنل'!H927=option!$C$11,IF('5-اطلاعات کلیه پرسنل'!L927="دارد",'5-اطلاعات کلیه پرسنل'!M927*'5-اطلاعات کلیه پرسنل'!I927/12*40,'5-اطلاعات کلیه پرسنل'!I927*'5-اطلاعات کلیه پرسنل'!N927/52),0)+IF('5-اطلاعات کلیه پرسنل'!J927=option!$C$11,IF('5-اطلاعات کلیه پرسنل'!L927="دارد",'5-اطلاعات کلیه پرسنل'!M927*'5-اطلاعات کلیه پرسنل'!K927/12*40,'5-اطلاعات کلیه پرسنل'!K927*'5-اطلاعات کلیه پرسنل'!N927/52),0)</f>
        <v>0</v>
      </c>
      <c r="AH927" s="33">
        <f>IF('5-اطلاعات کلیه پرسنل'!P927="دکتری",1,IF('5-اطلاعات کلیه پرسنل'!P927="فوق لیسانس",0.8,IF('5-اطلاعات کلیه پرسنل'!P927="لیسانس",0.6,IF('5-اطلاعات کلیه پرسنل'!P927="فوق دیپلم",0.3,IF('5-اطلاعات کلیه پرسنل'!P927="",0,0.1)))))</f>
        <v>0</v>
      </c>
      <c r="AI927" s="81">
        <f>IF('5-اطلاعات کلیه پرسنل'!L927="دارد",'5-اطلاعات کلیه پرسنل'!M927/12,'5-اطلاعات کلیه پرسنل'!N927/2000)</f>
        <v>0</v>
      </c>
      <c r="AJ927" s="80">
        <f t="shared" si="62"/>
        <v>0</v>
      </c>
    </row>
    <row r="928" spans="29:36" x14ac:dyDescent="0.45">
      <c r="AC928" s="34">
        <f>IF('6-اطلاعات کلیه محصولات - خدمات'!C928="دارد",'6-اطلاعات کلیه محصولات - خدمات'!Q928,0)</f>
        <v>0</v>
      </c>
      <c r="AD928" s="34">
        <f>1403-'5-اطلاعات کلیه پرسنل'!E928:E1925</f>
        <v>1403</v>
      </c>
      <c r="AF928" s="55">
        <f>IF('5-اطلاعات کلیه پرسنل'!H928=option!$C$15,IF('5-اطلاعات کلیه پرسنل'!L928="دارد",'5-اطلاعات کلیه پرسنل'!M928/12*'5-اطلاعات کلیه پرسنل'!I928,'5-اطلاعات کلیه پرسنل'!N928/2000*'5-اطلاعات کلیه پرسنل'!I928),0)+IF('5-اطلاعات کلیه پرسنل'!J928=option!$C$15,IF('5-اطلاعات کلیه پرسنل'!L928="دارد",'5-اطلاعات کلیه پرسنل'!M928/12*'5-اطلاعات کلیه پرسنل'!K928,'5-اطلاعات کلیه پرسنل'!N928/2000*'5-اطلاعات کلیه پرسنل'!K928),0)</f>
        <v>0</v>
      </c>
      <c r="AG928" s="55">
        <f>IF('5-اطلاعات کلیه پرسنل'!H928=option!$C$11,IF('5-اطلاعات کلیه پرسنل'!L928="دارد",'5-اطلاعات کلیه پرسنل'!M928*'5-اطلاعات کلیه پرسنل'!I928/12*40,'5-اطلاعات کلیه پرسنل'!I928*'5-اطلاعات کلیه پرسنل'!N928/52),0)+IF('5-اطلاعات کلیه پرسنل'!J928=option!$C$11,IF('5-اطلاعات کلیه پرسنل'!L928="دارد",'5-اطلاعات کلیه پرسنل'!M928*'5-اطلاعات کلیه پرسنل'!K928/12*40,'5-اطلاعات کلیه پرسنل'!K928*'5-اطلاعات کلیه پرسنل'!N928/52),0)</f>
        <v>0</v>
      </c>
      <c r="AH928" s="33">
        <f>IF('5-اطلاعات کلیه پرسنل'!P928="دکتری",1,IF('5-اطلاعات کلیه پرسنل'!P928="فوق لیسانس",0.8,IF('5-اطلاعات کلیه پرسنل'!P928="لیسانس",0.6,IF('5-اطلاعات کلیه پرسنل'!P928="فوق دیپلم",0.3,IF('5-اطلاعات کلیه پرسنل'!P928="",0,0.1)))))</f>
        <v>0</v>
      </c>
      <c r="AI928" s="81">
        <f>IF('5-اطلاعات کلیه پرسنل'!L928="دارد",'5-اطلاعات کلیه پرسنل'!M928/12,'5-اطلاعات کلیه پرسنل'!N928/2000)</f>
        <v>0</v>
      </c>
      <c r="AJ928" s="80">
        <f t="shared" si="62"/>
        <v>0</v>
      </c>
    </row>
    <row r="929" spans="29:36" x14ac:dyDescent="0.45">
      <c r="AC929" s="34">
        <f>IF('6-اطلاعات کلیه محصولات - خدمات'!C929="دارد",'6-اطلاعات کلیه محصولات - خدمات'!Q929,0)</f>
        <v>0</v>
      </c>
      <c r="AD929" s="34">
        <f>1403-'5-اطلاعات کلیه پرسنل'!E929:E1926</f>
        <v>1403</v>
      </c>
      <c r="AF929" s="55">
        <f>IF('5-اطلاعات کلیه پرسنل'!H929=option!$C$15,IF('5-اطلاعات کلیه پرسنل'!L929="دارد",'5-اطلاعات کلیه پرسنل'!M929/12*'5-اطلاعات کلیه پرسنل'!I929,'5-اطلاعات کلیه پرسنل'!N929/2000*'5-اطلاعات کلیه پرسنل'!I929),0)+IF('5-اطلاعات کلیه پرسنل'!J929=option!$C$15,IF('5-اطلاعات کلیه پرسنل'!L929="دارد",'5-اطلاعات کلیه پرسنل'!M929/12*'5-اطلاعات کلیه پرسنل'!K929,'5-اطلاعات کلیه پرسنل'!N929/2000*'5-اطلاعات کلیه پرسنل'!K929),0)</f>
        <v>0</v>
      </c>
      <c r="AG929" s="55">
        <f>IF('5-اطلاعات کلیه پرسنل'!H929=option!$C$11,IF('5-اطلاعات کلیه پرسنل'!L929="دارد",'5-اطلاعات کلیه پرسنل'!M929*'5-اطلاعات کلیه پرسنل'!I929/12*40,'5-اطلاعات کلیه پرسنل'!I929*'5-اطلاعات کلیه پرسنل'!N929/52),0)+IF('5-اطلاعات کلیه پرسنل'!J929=option!$C$11,IF('5-اطلاعات کلیه پرسنل'!L929="دارد",'5-اطلاعات کلیه پرسنل'!M929*'5-اطلاعات کلیه پرسنل'!K929/12*40,'5-اطلاعات کلیه پرسنل'!K929*'5-اطلاعات کلیه پرسنل'!N929/52),0)</f>
        <v>0</v>
      </c>
      <c r="AH929" s="33">
        <f>IF('5-اطلاعات کلیه پرسنل'!P929="دکتری",1,IF('5-اطلاعات کلیه پرسنل'!P929="فوق لیسانس",0.8,IF('5-اطلاعات کلیه پرسنل'!P929="لیسانس",0.6,IF('5-اطلاعات کلیه پرسنل'!P929="فوق دیپلم",0.3,IF('5-اطلاعات کلیه پرسنل'!P929="",0,0.1)))))</f>
        <v>0</v>
      </c>
      <c r="AI929" s="81">
        <f>IF('5-اطلاعات کلیه پرسنل'!L929="دارد",'5-اطلاعات کلیه پرسنل'!M929/12,'5-اطلاعات کلیه پرسنل'!N929/2000)</f>
        <v>0</v>
      </c>
      <c r="AJ929" s="80">
        <f t="shared" si="62"/>
        <v>0</v>
      </c>
    </row>
    <row r="930" spans="29:36" x14ac:dyDescent="0.45">
      <c r="AC930" s="34">
        <f>IF('6-اطلاعات کلیه محصولات - خدمات'!C930="دارد",'6-اطلاعات کلیه محصولات - خدمات'!Q930,0)</f>
        <v>0</v>
      </c>
      <c r="AD930" s="34">
        <f>1403-'5-اطلاعات کلیه پرسنل'!E930:E1927</f>
        <v>1403</v>
      </c>
      <c r="AF930" s="55">
        <f>IF('5-اطلاعات کلیه پرسنل'!H930=option!$C$15,IF('5-اطلاعات کلیه پرسنل'!L930="دارد",'5-اطلاعات کلیه پرسنل'!M930/12*'5-اطلاعات کلیه پرسنل'!I930,'5-اطلاعات کلیه پرسنل'!N930/2000*'5-اطلاعات کلیه پرسنل'!I930),0)+IF('5-اطلاعات کلیه پرسنل'!J930=option!$C$15,IF('5-اطلاعات کلیه پرسنل'!L930="دارد",'5-اطلاعات کلیه پرسنل'!M930/12*'5-اطلاعات کلیه پرسنل'!K930,'5-اطلاعات کلیه پرسنل'!N930/2000*'5-اطلاعات کلیه پرسنل'!K930),0)</f>
        <v>0</v>
      </c>
      <c r="AG930" s="55">
        <f>IF('5-اطلاعات کلیه پرسنل'!H930=option!$C$11,IF('5-اطلاعات کلیه پرسنل'!L930="دارد",'5-اطلاعات کلیه پرسنل'!M930*'5-اطلاعات کلیه پرسنل'!I930/12*40,'5-اطلاعات کلیه پرسنل'!I930*'5-اطلاعات کلیه پرسنل'!N930/52),0)+IF('5-اطلاعات کلیه پرسنل'!J930=option!$C$11,IF('5-اطلاعات کلیه پرسنل'!L930="دارد",'5-اطلاعات کلیه پرسنل'!M930*'5-اطلاعات کلیه پرسنل'!K930/12*40,'5-اطلاعات کلیه پرسنل'!K930*'5-اطلاعات کلیه پرسنل'!N930/52),0)</f>
        <v>0</v>
      </c>
      <c r="AH930" s="33">
        <f>IF('5-اطلاعات کلیه پرسنل'!P930="دکتری",1,IF('5-اطلاعات کلیه پرسنل'!P930="فوق لیسانس",0.8,IF('5-اطلاعات کلیه پرسنل'!P930="لیسانس",0.6,IF('5-اطلاعات کلیه پرسنل'!P930="فوق دیپلم",0.3,IF('5-اطلاعات کلیه پرسنل'!P930="",0,0.1)))))</f>
        <v>0</v>
      </c>
      <c r="AI930" s="81">
        <f>IF('5-اطلاعات کلیه پرسنل'!L930="دارد",'5-اطلاعات کلیه پرسنل'!M930/12,'5-اطلاعات کلیه پرسنل'!N930/2000)</f>
        <v>0</v>
      </c>
      <c r="AJ930" s="80">
        <f t="shared" si="62"/>
        <v>0</v>
      </c>
    </row>
    <row r="931" spans="29:36" x14ac:dyDescent="0.45">
      <c r="AC931" s="34">
        <f>IF('6-اطلاعات کلیه محصولات - خدمات'!C931="دارد",'6-اطلاعات کلیه محصولات - خدمات'!Q931,0)</f>
        <v>0</v>
      </c>
      <c r="AD931" s="34">
        <f>1403-'5-اطلاعات کلیه پرسنل'!E931:E1928</f>
        <v>1403</v>
      </c>
      <c r="AF931" s="55">
        <f>IF('5-اطلاعات کلیه پرسنل'!H931=option!$C$15,IF('5-اطلاعات کلیه پرسنل'!L931="دارد",'5-اطلاعات کلیه پرسنل'!M931/12*'5-اطلاعات کلیه پرسنل'!I931,'5-اطلاعات کلیه پرسنل'!N931/2000*'5-اطلاعات کلیه پرسنل'!I931),0)+IF('5-اطلاعات کلیه پرسنل'!J931=option!$C$15,IF('5-اطلاعات کلیه پرسنل'!L931="دارد",'5-اطلاعات کلیه پرسنل'!M931/12*'5-اطلاعات کلیه پرسنل'!K931,'5-اطلاعات کلیه پرسنل'!N931/2000*'5-اطلاعات کلیه پرسنل'!K931),0)</f>
        <v>0</v>
      </c>
      <c r="AG931" s="55">
        <f>IF('5-اطلاعات کلیه پرسنل'!H931=option!$C$11,IF('5-اطلاعات کلیه پرسنل'!L931="دارد",'5-اطلاعات کلیه پرسنل'!M931*'5-اطلاعات کلیه پرسنل'!I931/12*40,'5-اطلاعات کلیه پرسنل'!I931*'5-اطلاعات کلیه پرسنل'!N931/52),0)+IF('5-اطلاعات کلیه پرسنل'!J931=option!$C$11,IF('5-اطلاعات کلیه پرسنل'!L931="دارد",'5-اطلاعات کلیه پرسنل'!M931*'5-اطلاعات کلیه پرسنل'!K931/12*40,'5-اطلاعات کلیه پرسنل'!K931*'5-اطلاعات کلیه پرسنل'!N931/52),0)</f>
        <v>0</v>
      </c>
      <c r="AH931" s="33">
        <f>IF('5-اطلاعات کلیه پرسنل'!P931="دکتری",1,IF('5-اطلاعات کلیه پرسنل'!P931="فوق لیسانس",0.8,IF('5-اطلاعات کلیه پرسنل'!P931="لیسانس",0.6,IF('5-اطلاعات کلیه پرسنل'!P931="فوق دیپلم",0.3,IF('5-اطلاعات کلیه پرسنل'!P931="",0,0.1)))))</f>
        <v>0</v>
      </c>
      <c r="AI931" s="81">
        <f>IF('5-اطلاعات کلیه پرسنل'!L931="دارد",'5-اطلاعات کلیه پرسنل'!M931/12,'5-اطلاعات کلیه پرسنل'!N931/2000)</f>
        <v>0</v>
      </c>
      <c r="AJ931" s="80">
        <f t="shared" si="62"/>
        <v>0</v>
      </c>
    </row>
    <row r="932" spans="29:36" x14ac:dyDescent="0.45">
      <c r="AC932" s="34">
        <f>IF('6-اطلاعات کلیه محصولات - خدمات'!C932="دارد",'6-اطلاعات کلیه محصولات - خدمات'!Q932,0)</f>
        <v>0</v>
      </c>
      <c r="AD932" s="34">
        <f>1403-'5-اطلاعات کلیه پرسنل'!E932:E1929</f>
        <v>1403</v>
      </c>
      <c r="AF932" s="55">
        <f>IF('5-اطلاعات کلیه پرسنل'!H932=option!$C$15,IF('5-اطلاعات کلیه پرسنل'!L932="دارد",'5-اطلاعات کلیه پرسنل'!M932/12*'5-اطلاعات کلیه پرسنل'!I932,'5-اطلاعات کلیه پرسنل'!N932/2000*'5-اطلاعات کلیه پرسنل'!I932),0)+IF('5-اطلاعات کلیه پرسنل'!J932=option!$C$15,IF('5-اطلاعات کلیه پرسنل'!L932="دارد",'5-اطلاعات کلیه پرسنل'!M932/12*'5-اطلاعات کلیه پرسنل'!K932,'5-اطلاعات کلیه پرسنل'!N932/2000*'5-اطلاعات کلیه پرسنل'!K932),0)</f>
        <v>0</v>
      </c>
      <c r="AG932" s="55">
        <f>IF('5-اطلاعات کلیه پرسنل'!H932=option!$C$11,IF('5-اطلاعات کلیه پرسنل'!L932="دارد",'5-اطلاعات کلیه پرسنل'!M932*'5-اطلاعات کلیه پرسنل'!I932/12*40,'5-اطلاعات کلیه پرسنل'!I932*'5-اطلاعات کلیه پرسنل'!N932/52),0)+IF('5-اطلاعات کلیه پرسنل'!J932=option!$C$11,IF('5-اطلاعات کلیه پرسنل'!L932="دارد",'5-اطلاعات کلیه پرسنل'!M932*'5-اطلاعات کلیه پرسنل'!K932/12*40,'5-اطلاعات کلیه پرسنل'!K932*'5-اطلاعات کلیه پرسنل'!N932/52),0)</f>
        <v>0</v>
      </c>
      <c r="AH932" s="33">
        <f>IF('5-اطلاعات کلیه پرسنل'!P932="دکتری",1,IF('5-اطلاعات کلیه پرسنل'!P932="فوق لیسانس",0.8,IF('5-اطلاعات کلیه پرسنل'!P932="لیسانس",0.6,IF('5-اطلاعات کلیه پرسنل'!P932="فوق دیپلم",0.3,IF('5-اطلاعات کلیه پرسنل'!P932="",0,0.1)))))</f>
        <v>0</v>
      </c>
      <c r="AI932" s="81">
        <f>IF('5-اطلاعات کلیه پرسنل'!L932="دارد",'5-اطلاعات کلیه پرسنل'!M932/12,'5-اطلاعات کلیه پرسنل'!N932/2000)</f>
        <v>0</v>
      </c>
      <c r="AJ932" s="80">
        <f t="shared" si="62"/>
        <v>0</v>
      </c>
    </row>
    <row r="933" spans="29:36" x14ac:dyDescent="0.45">
      <c r="AC933" s="34">
        <f>IF('6-اطلاعات کلیه محصولات - خدمات'!C933="دارد",'6-اطلاعات کلیه محصولات - خدمات'!Q933,0)</f>
        <v>0</v>
      </c>
      <c r="AD933" s="34">
        <f>1403-'5-اطلاعات کلیه پرسنل'!E933:E1930</f>
        <v>1403</v>
      </c>
      <c r="AF933" s="55">
        <f>IF('5-اطلاعات کلیه پرسنل'!H933=option!$C$15,IF('5-اطلاعات کلیه پرسنل'!L933="دارد",'5-اطلاعات کلیه پرسنل'!M933/12*'5-اطلاعات کلیه پرسنل'!I933,'5-اطلاعات کلیه پرسنل'!N933/2000*'5-اطلاعات کلیه پرسنل'!I933),0)+IF('5-اطلاعات کلیه پرسنل'!J933=option!$C$15,IF('5-اطلاعات کلیه پرسنل'!L933="دارد",'5-اطلاعات کلیه پرسنل'!M933/12*'5-اطلاعات کلیه پرسنل'!K933,'5-اطلاعات کلیه پرسنل'!N933/2000*'5-اطلاعات کلیه پرسنل'!K933),0)</f>
        <v>0</v>
      </c>
      <c r="AG933" s="55">
        <f>IF('5-اطلاعات کلیه پرسنل'!H933=option!$C$11,IF('5-اطلاعات کلیه پرسنل'!L933="دارد",'5-اطلاعات کلیه پرسنل'!M933*'5-اطلاعات کلیه پرسنل'!I933/12*40,'5-اطلاعات کلیه پرسنل'!I933*'5-اطلاعات کلیه پرسنل'!N933/52),0)+IF('5-اطلاعات کلیه پرسنل'!J933=option!$C$11,IF('5-اطلاعات کلیه پرسنل'!L933="دارد",'5-اطلاعات کلیه پرسنل'!M933*'5-اطلاعات کلیه پرسنل'!K933/12*40,'5-اطلاعات کلیه پرسنل'!K933*'5-اطلاعات کلیه پرسنل'!N933/52),0)</f>
        <v>0</v>
      </c>
      <c r="AH933" s="33">
        <f>IF('5-اطلاعات کلیه پرسنل'!P933="دکتری",1,IF('5-اطلاعات کلیه پرسنل'!P933="فوق لیسانس",0.8,IF('5-اطلاعات کلیه پرسنل'!P933="لیسانس",0.6,IF('5-اطلاعات کلیه پرسنل'!P933="فوق دیپلم",0.3,IF('5-اطلاعات کلیه پرسنل'!P933="",0,0.1)))))</f>
        <v>0</v>
      </c>
      <c r="AI933" s="81">
        <f>IF('5-اطلاعات کلیه پرسنل'!L933="دارد",'5-اطلاعات کلیه پرسنل'!M933/12,'5-اطلاعات کلیه پرسنل'!N933/2000)</f>
        <v>0</v>
      </c>
      <c r="AJ933" s="80">
        <f t="shared" si="62"/>
        <v>0</v>
      </c>
    </row>
    <row r="934" spans="29:36" x14ac:dyDescent="0.45">
      <c r="AC934" s="34">
        <f>IF('6-اطلاعات کلیه محصولات - خدمات'!C934="دارد",'6-اطلاعات کلیه محصولات - خدمات'!Q934,0)</f>
        <v>0</v>
      </c>
      <c r="AD934" s="34">
        <f>1403-'5-اطلاعات کلیه پرسنل'!E934:E1931</f>
        <v>1403</v>
      </c>
      <c r="AF934" s="55">
        <f>IF('5-اطلاعات کلیه پرسنل'!H934=option!$C$15,IF('5-اطلاعات کلیه پرسنل'!L934="دارد",'5-اطلاعات کلیه پرسنل'!M934/12*'5-اطلاعات کلیه پرسنل'!I934,'5-اطلاعات کلیه پرسنل'!N934/2000*'5-اطلاعات کلیه پرسنل'!I934),0)+IF('5-اطلاعات کلیه پرسنل'!J934=option!$C$15,IF('5-اطلاعات کلیه پرسنل'!L934="دارد",'5-اطلاعات کلیه پرسنل'!M934/12*'5-اطلاعات کلیه پرسنل'!K934,'5-اطلاعات کلیه پرسنل'!N934/2000*'5-اطلاعات کلیه پرسنل'!K934),0)</f>
        <v>0</v>
      </c>
      <c r="AG934" s="55">
        <f>IF('5-اطلاعات کلیه پرسنل'!H934=option!$C$11,IF('5-اطلاعات کلیه پرسنل'!L934="دارد",'5-اطلاعات کلیه پرسنل'!M934*'5-اطلاعات کلیه پرسنل'!I934/12*40,'5-اطلاعات کلیه پرسنل'!I934*'5-اطلاعات کلیه پرسنل'!N934/52),0)+IF('5-اطلاعات کلیه پرسنل'!J934=option!$C$11,IF('5-اطلاعات کلیه پرسنل'!L934="دارد",'5-اطلاعات کلیه پرسنل'!M934*'5-اطلاعات کلیه پرسنل'!K934/12*40,'5-اطلاعات کلیه پرسنل'!K934*'5-اطلاعات کلیه پرسنل'!N934/52),0)</f>
        <v>0</v>
      </c>
      <c r="AH934" s="33">
        <f>IF('5-اطلاعات کلیه پرسنل'!P934="دکتری",1,IF('5-اطلاعات کلیه پرسنل'!P934="فوق لیسانس",0.8,IF('5-اطلاعات کلیه پرسنل'!P934="لیسانس",0.6,IF('5-اطلاعات کلیه پرسنل'!P934="فوق دیپلم",0.3,IF('5-اطلاعات کلیه پرسنل'!P934="",0,0.1)))))</f>
        <v>0</v>
      </c>
      <c r="AI934" s="81">
        <f>IF('5-اطلاعات کلیه پرسنل'!L934="دارد",'5-اطلاعات کلیه پرسنل'!M934/12,'5-اطلاعات کلیه پرسنل'!N934/2000)</f>
        <v>0</v>
      </c>
      <c r="AJ934" s="80">
        <f t="shared" si="62"/>
        <v>0</v>
      </c>
    </row>
    <row r="935" spans="29:36" x14ac:dyDescent="0.45">
      <c r="AC935" s="34">
        <f>IF('6-اطلاعات کلیه محصولات - خدمات'!C935="دارد",'6-اطلاعات کلیه محصولات - خدمات'!Q935,0)</f>
        <v>0</v>
      </c>
      <c r="AD935" s="34">
        <f>1403-'5-اطلاعات کلیه پرسنل'!E935:E1932</f>
        <v>1403</v>
      </c>
      <c r="AF935" s="55">
        <f>IF('5-اطلاعات کلیه پرسنل'!H935=option!$C$15,IF('5-اطلاعات کلیه پرسنل'!L935="دارد",'5-اطلاعات کلیه پرسنل'!M935/12*'5-اطلاعات کلیه پرسنل'!I935,'5-اطلاعات کلیه پرسنل'!N935/2000*'5-اطلاعات کلیه پرسنل'!I935),0)+IF('5-اطلاعات کلیه پرسنل'!J935=option!$C$15,IF('5-اطلاعات کلیه پرسنل'!L935="دارد",'5-اطلاعات کلیه پرسنل'!M935/12*'5-اطلاعات کلیه پرسنل'!K935,'5-اطلاعات کلیه پرسنل'!N935/2000*'5-اطلاعات کلیه پرسنل'!K935),0)</f>
        <v>0</v>
      </c>
      <c r="AG935" s="55">
        <f>IF('5-اطلاعات کلیه پرسنل'!H935=option!$C$11,IF('5-اطلاعات کلیه پرسنل'!L935="دارد",'5-اطلاعات کلیه پرسنل'!M935*'5-اطلاعات کلیه پرسنل'!I935/12*40,'5-اطلاعات کلیه پرسنل'!I935*'5-اطلاعات کلیه پرسنل'!N935/52),0)+IF('5-اطلاعات کلیه پرسنل'!J935=option!$C$11,IF('5-اطلاعات کلیه پرسنل'!L935="دارد",'5-اطلاعات کلیه پرسنل'!M935*'5-اطلاعات کلیه پرسنل'!K935/12*40,'5-اطلاعات کلیه پرسنل'!K935*'5-اطلاعات کلیه پرسنل'!N935/52),0)</f>
        <v>0</v>
      </c>
      <c r="AH935" s="33">
        <f>IF('5-اطلاعات کلیه پرسنل'!P935="دکتری",1,IF('5-اطلاعات کلیه پرسنل'!P935="فوق لیسانس",0.8,IF('5-اطلاعات کلیه پرسنل'!P935="لیسانس",0.6,IF('5-اطلاعات کلیه پرسنل'!P935="فوق دیپلم",0.3,IF('5-اطلاعات کلیه پرسنل'!P935="",0,0.1)))))</f>
        <v>0</v>
      </c>
      <c r="AI935" s="81">
        <f>IF('5-اطلاعات کلیه پرسنل'!L935="دارد",'5-اطلاعات کلیه پرسنل'!M935/12,'5-اطلاعات کلیه پرسنل'!N935/2000)</f>
        <v>0</v>
      </c>
      <c r="AJ935" s="80">
        <f t="shared" si="62"/>
        <v>0</v>
      </c>
    </row>
    <row r="936" spans="29:36" x14ac:dyDescent="0.45">
      <c r="AC936" s="34">
        <f>IF('6-اطلاعات کلیه محصولات - خدمات'!C936="دارد",'6-اطلاعات کلیه محصولات - خدمات'!Q936,0)</f>
        <v>0</v>
      </c>
      <c r="AD936" s="34">
        <f>1403-'5-اطلاعات کلیه پرسنل'!E936:E1933</f>
        <v>1403</v>
      </c>
      <c r="AF936" s="55">
        <f>IF('5-اطلاعات کلیه پرسنل'!H936=option!$C$15,IF('5-اطلاعات کلیه پرسنل'!L936="دارد",'5-اطلاعات کلیه پرسنل'!M936/12*'5-اطلاعات کلیه پرسنل'!I936,'5-اطلاعات کلیه پرسنل'!N936/2000*'5-اطلاعات کلیه پرسنل'!I936),0)+IF('5-اطلاعات کلیه پرسنل'!J936=option!$C$15,IF('5-اطلاعات کلیه پرسنل'!L936="دارد",'5-اطلاعات کلیه پرسنل'!M936/12*'5-اطلاعات کلیه پرسنل'!K936,'5-اطلاعات کلیه پرسنل'!N936/2000*'5-اطلاعات کلیه پرسنل'!K936),0)</f>
        <v>0</v>
      </c>
      <c r="AG936" s="55">
        <f>IF('5-اطلاعات کلیه پرسنل'!H936=option!$C$11,IF('5-اطلاعات کلیه پرسنل'!L936="دارد",'5-اطلاعات کلیه پرسنل'!M936*'5-اطلاعات کلیه پرسنل'!I936/12*40,'5-اطلاعات کلیه پرسنل'!I936*'5-اطلاعات کلیه پرسنل'!N936/52),0)+IF('5-اطلاعات کلیه پرسنل'!J936=option!$C$11,IF('5-اطلاعات کلیه پرسنل'!L936="دارد",'5-اطلاعات کلیه پرسنل'!M936*'5-اطلاعات کلیه پرسنل'!K936/12*40,'5-اطلاعات کلیه پرسنل'!K936*'5-اطلاعات کلیه پرسنل'!N936/52),0)</f>
        <v>0</v>
      </c>
      <c r="AH936" s="33">
        <f>IF('5-اطلاعات کلیه پرسنل'!P936="دکتری",1,IF('5-اطلاعات کلیه پرسنل'!P936="فوق لیسانس",0.8,IF('5-اطلاعات کلیه پرسنل'!P936="لیسانس",0.6,IF('5-اطلاعات کلیه پرسنل'!P936="فوق دیپلم",0.3,IF('5-اطلاعات کلیه پرسنل'!P936="",0,0.1)))))</f>
        <v>0</v>
      </c>
      <c r="AI936" s="81">
        <f>IF('5-اطلاعات کلیه پرسنل'!L936="دارد",'5-اطلاعات کلیه پرسنل'!M936/12,'5-اطلاعات کلیه پرسنل'!N936/2000)</f>
        <v>0</v>
      </c>
      <c r="AJ936" s="80">
        <f t="shared" si="62"/>
        <v>0</v>
      </c>
    </row>
    <row r="937" spans="29:36" x14ac:dyDescent="0.45">
      <c r="AC937" s="34">
        <f>IF('6-اطلاعات کلیه محصولات - خدمات'!C937="دارد",'6-اطلاعات کلیه محصولات - خدمات'!Q937,0)</f>
        <v>0</v>
      </c>
      <c r="AD937" s="34">
        <f>1403-'5-اطلاعات کلیه پرسنل'!E937:E1934</f>
        <v>1403</v>
      </c>
      <c r="AF937" s="55">
        <f>IF('5-اطلاعات کلیه پرسنل'!H937=option!$C$15,IF('5-اطلاعات کلیه پرسنل'!L937="دارد",'5-اطلاعات کلیه پرسنل'!M937/12*'5-اطلاعات کلیه پرسنل'!I937,'5-اطلاعات کلیه پرسنل'!N937/2000*'5-اطلاعات کلیه پرسنل'!I937),0)+IF('5-اطلاعات کلیه پرسنل'!J937=option!$C$15,IF('5-اطلاعات کلیه پرسنل'!L937="دارد",'5-اطلاعات کلیه پرسنل'!M937/12*'5-اطلاعات کلیه پرسنل'!K937,'5-اطلاعات کلیه پرسنل'!N937/2000*'5-اطلاعات کلیه پرسنل'!K937),0)</f>
        <v>0</v>
      </c>
      <c r="AG937" s="55">
        <f>IF('5-اطلاعات کلیه پرسنل'!H937=option!$C$11,IF('5-اطلاعات کلیه پرسنل'!L937="دارد",'5-اطلاعات کلیه پرسنل'!M937*'5-اطلاعات کلیه پرسنل'!I937/12*40,'5-اطلاعات کلیه پرسنل'!I937*'5-اطلاعات کلیه پرسنل'!N937/52),0)+IF('5-اطلاعات کلیه پرسنل'!J937=option!$C$11,IF('5-اطلاعات کلیه پرسنل'!L937="دارد",'5-اطلاعات کلیه پرسنل'!M937*'5-اطلاعات کلیه پرسنل'!K937/12*40,'5-اطلاعات کلیه پرسنل'!K937*'5-اطلاعات کلیه پرسنل'!N937/52),0)</f>
        <v>0</v>
      </c>
      <c r="AH937" s="33">
        <f>IF('5-اطلاعات کلیه پرسنل'!P937="دکتری",1,IF('5-اطلاعات کلیه پرسنل'!P937="فوق لیسانس",0.8,IF('5-اطلاعات کلیه پرسنل'!P937="لیسانس",0.6,IF('5-اطلاعات کلیه پرسنل'!P937="فوق دیپلم",0.3,IF('5-اطلاعات کلیه پرسنل'!P937="",0,0.1)))))</f>
        <v>0</v>
      </c>
      <c r="AI937" s="81">
        <f>IF('5-اطلاعات کلیه پرسنل'!L937="دارد",'5-اطلاعات کلیه پرسنل'!M937/12,'5-اطلاعات کلیه پرسنل'!N937/2000)</f>
        <v>0</v>
      </c>
      <c r="AJ937" s="80">
        <f t="shared" si="62"/>
        <v>0</v>
      </c>
    </row>
    <row r="938" spans="29:36" x14ac:dyDescent="0.45">
      <c r="AC938" s="34">
        <f>IF('6-اطلاعات کلیه محصولات - خدمات'!C938="دارد",'6-اطلاعات کلیه محصولات - خدمات'!Q938,0)</f>
        <v>0</v>
      </c>
      <c r="AD938" s="34">
        <f>1403-'5-اطلاعات کلیه پرسنل'!E938:E1935</f>
        <v>1403</v>
      </c>
      <c r="AF938" s="55">
        <f>IF('5-اطلاعات کلیه پرسنل'!H938=option!$C$15,IF('5-اطلاعات کلیه پرسنل'!L938="دارد",'5-اطلاعات کلیه پرسنل'!M938/12*'5-اطلاعات کلیه پرسنل'!I938,'5-اطلاعات کلیه پرسنل'!N938/2000*'5-اطلاعات کلیه پرسنل'!I938),0)+IF('5-اطلاعات کلیه پرسنل'!J938=option!$C$15,IF('5-اطلاعات کلیه پرسنل'!L938="دارد",'5-اطلاعات کلیه پرسنل'!M938/12*'5-اطلاعات کلیه پرسنل'!K938,'5-اطلاعات کلیه پرسنل'!N938/2000*'5-اطلاعات کلیه پرسنل'!K938),0)</f>
        <v>0</v>
      </c>
      <c r="AG938" s="55">
        <f>IF('5-اطلاعات کلیه پرسنل'!H938=option!$C$11,IF('5-اطلاعات کلیه پرسنل'!L938="دارد",'5-اطلاعات کلیه پرسنل'!M938*'5-اطلاعات کلیه پرسنل'!I938/12*40,'5-اطلاعات کلیه پرسنل'!I938*'5-اطلاعات کلیه پرسنل'!N938/52),0)+IF('5-اطلاعات کلیه پرسنل'!J938=option!$C$11,IF('5-اطلاعات کلیه پرسنل'!L938="دارد",'5-اطلاعات کلیه پرسنل'!M938*'5-اطلاعات کلیه پرسنل'!K938/12*40,'5-اطلاعات کلیه پرسنل'!K938*'5-اطلاعات کلیه پرسنل'!N938/52),0)</f>
        <v>0</v>
      </c>
      <c r="AH938" s="33">
        <f>IF('5-اطلاعات کلیه پرسنل'!P938="دکتری",1,IF('5-اطلاعات کلیه پرسنل'!P938="فوق لیسانس",0.8,IF('5-اطلاعات کلیه پرسنل'!P938="لیسانس",0.6,IF('5-اطلاعات کلیه پرسنل'!P938="فوق دیپلم",0.3,IF('5-اطلاعات کلیه پرسنل'!P938="",0,0.1)))))</f>
        <v>0</v>
      </c>
      <c r="AI938" s="81">
        <f>IF('5-اطلاعات کلیه پرسنل'!L938="دارد",'5-اطلاعات کلیه پرسنل'!M938/12,'5-اطلاعات کلیه پرسنل'!N938/2000)</f>
        <v>0</v>
      </c>
      <c r="AJ938" s="80">
        <f t="shared" si="62"/>
        <v>0</v>
      </c>
    </row>
    <row r="939" spans="29:36" x14ac:dyDescent="0.45">
      <c r="AC939" s="34">
        <f>IF('6-اطلاعات کلیه محصولات - خدمات'!C939="دارد",'6-اطلاعات کلیه محصولات - خدمات'!Q939,0)</f>
        <v>0</v>
      </c>
      <c r="AD939" s="34">
        <f>1403-'5-اطلاعات کلیه پرسنل'!E939:E1936</f>
        <v>1403</v>
      </c>
      <c r="AF939" s="55">
        <f>IF('5-اطلاعات کلیه پرسنل'!H939=option!$C$15,IF('5-اطلاعات کلیه پرسنل'!L939="دارد",'5-اطلاعات کلیه پرسنل'!M939/12*'5-اطلاعات کلیه پرسنل'!I939,'5-اطلاعات کلیه پرسنل'!N939/2000*'5-اطلاعات کلیه پرسنل'!I939),0)+IF('5-اطلاعات کلیه پرسنل'!J939=option!$C$15,IF('5-اطلاعات کلیه پرسنل'!L939="دارد",'5-اطلاعات کلیه پرسنل'!M939/12*'5-اطلاعات کلیه پرسنل'!K939,'5-اطلاعات کلیه پرسنل'!N939/2000*'5-اطلاعات کلیه پرسنل'!K939),0)</f>
        <v>0</v>
      </c>
      <c r="AG939" s="55">
        <f>IF('5-اطلاعات کلیه پرسنل'!H939=option!$C$11,IF('5-اطلاعات کلیه پرسنل'!L939="دارد",'5-اطلاعات کلیه پرسنل'!M939*'5-اطلاعات کلیه پرسنل'!I939/12*40,'5-اطلاعات کلیه پرسنل'!I939*'5-اطلاعات کلیه پرسنل'!N939/52),0)+IF('5-اطلاعات کلیه پرسنل'!J939=option!$C$11,IF('5-اطلاعات کلیه پرسنل'!L939="دارد",'5-اطلاعات کلیه پرسنل'!M939*'5-اطلاعات کلیه پرسنل'!K939/12*40,'5-اطلاعات کلیه پرسنل'!K939*'5-اطلاعات کلیه پرسنل'!N939/52),0)</f>
        <v>0</v>
      </c>
      <c r="AH939" s="33">
        <f>IF('5-اطلاعات کلیه پرسنل'!P939="دکتری",1,IF('5-اطلاعات کلیه پرسنل'!P939="فوق لیسانس",0.8,IF('5-اطلاعات کلیه پرسنل'!P939="لیسانس",0.6,IF('5-اطلاعات کلیه پرسنل'!P939="فوق دیپلم",0.3,IF('5-اطلاعات کلیه پرسنل'!P939="",0,0.1)))))</f>
        <v>0</v>
      </c>
      <c r="AI939" s="81">
        <f>IF('5-اطلاعات کلیه پرسنل'!L939="دارد",'5-اطلاعات کلیه پرسنل'!M939/12,'5-اطلاعات کلیه پرسنل'!N939/2000)</f>
        <v>0</v>
      </c>
      <c r="AJ939" s="80">
        <f t="shared" si="62"/>
        <v>0</v>
      </c>
    </row>
    <row r="940" spans="29:36" x14ac:dyDescent="0.45">
      <c r="AC940" s="34">
        <f>IF('6-اطلاعات کلیه محصولات - خدمات'!C940="دارد",'6-اطلاعات کلیه محصولات - خدمات'!Q940,0)</f>
        <v>0</v>
      </c>
      <c r="AD940" s="34">
        <f>1403-'5-اطلاعات کلیه پرسنل'!E940:E1937</f>
        <v>1403</v>
      </c>
      <c r="AF940" s="55">
        <f>IF('5-اطلاعات کلیه پرسنل'!H940=option!$C$15,IF('5-اطلاعات کلیه پرسنل'!L940="دارد",'5-اطلاعات کلیه پرسنل'!M940/12*'5-اطلاعات کلیه پرسنل'!I940,'5-اطلاعات کلیه پرسنل'!N940/2000*'5-اطلاعات کلیه پرسنل'!I940),0)+IF('5-اطلاعات کلیه پرسنل'!J940=option!$C$15,IF('5-اطلاعات کلیه پرسنل'!L940="دارد",'5-اطلاعات کلیه پرسنل'!M940/12*'5-اطلاعات کلیه پرسنل'!K940,'5-اطلاعات کلیه پرسنل'!N940/2000*'5-اطلاعات کلیه پرسنل'!K940),0)</f>
        <v>0</v>
      </c>
      <c r="AG940" s="55">
        <f>IF('5-اطلاعات کلیه پرسنل'!H940=option!$C$11,IF('5-اطلاعات کلیه پرسنل'!L940="دارد",'5-اطلاعات کلیه پرسنل'!M940*'5-اطلاعات کلیه پرسنل'!I940/12*40,'5-اطلاعات کلیه پرسنل'!I940*'5-اطلاعات کلیه پرسنل'!N940/52),0)+IF('5-اطلاعات کلیه پرسنل'!J940=option!$C$11,IF('5-اطلاعات کلیه پرسنل'!L940="دارد",'5-اطلاعات کلیه پرسنل'!M940*'5-اطلاعات کلیه پرسنل'!K940/12*40,'5-اطلاعات کلیه پرسنل'!K940*'5-اطلاعات کلیه پرسنل'!N940/52),0)</f>
        <v>0</v>
      </c>
      <c r="AH940" s="33">
        <f>IF('5-اطلاعات کلیه پرسنل'!P940="دکتری",1,IF('5-اطلاعات کلیه پرسنل'!P940="فوق لیسانس",0.8,IF('5-اطلاعات کلیه پرسنل'!P940="لیسانس",0.6,IF('5-اطلاعات کلیه پرسنل'!P940="فوق دیپلم",0.3,IF('5-اطلاعات کلیه پرسنل'!P940="",0,0.1)))))</f>
        <v>0</v>
      </c>
      <c r="AI940" s="81">
        <f>IF('5-اطلاعات کلیه پرسنل'!L940="دارد",'5-اطلاعات کلیه پرسنل'!M940/12,'5-اطلاعات کلیه پرسنل'!N940/2000)</f>
        <v>0</v>
      </c>
      <c r="AJ940" s="80">
        <f t="shared" si="62"/>
        <v>0</v>
      </c>
    </row>
    <row r="941" spans="29:36" x14ac:dyDescent="0.45">
      <c r="AC941" s="34">
        <f>IF('6-اطلاعات کلیه محصولات - خدمات'!C941="دارد",'6-اطلاعات کلیه محصولات - خدمات'!Q941,0)</f>
        <v>0</v>
      </c>
      <c r="AD941" s="34">
        <f>1403-'5-اطلاعات کلیه پرسنل'!E941:E1938</f>
        <v>1403</v>
      </c>
      <c r="AF941" s="55">
        <f>IF('5-اطلاعات کلیه پرسنل'!H941=option!$C$15,IF('5-اطلاعات کلیه پرسنل'!L941="دارد",'5-اطلاعات کلیه پرسنل'!M941/12*'5-اطلاعات کلیه پرسنل'!I941,'5-اطلاعات کلیه پرسنل'!N941/2000*'5-اطلاعات کلیه پرسنل'!I941),0)+IF('5-اطلاعات کلیه پرسنل'!J941=option!$C$15,IF('5-اطلاعات کلیه پرسنل'!L941="دارد",'5-اطلاعات کلیه پرسنل'!M941/12*'5-اطلاعات کلیه پرسنل'!K941,'5-اطلاعات کلیه پرسنل'!N941/2000*'5-اطلاعات کلیه پرسنل'!K941),0)</f>
        <v>0</v>
      </c>
      <c r="AG941" s="55">
        <f>IF('5-اطلاعات کلیه پرسنل'!H941=option!$C$11,IF('5-اطلاعات کلیه پرسنل'!L941="دارد",'5-اطلاعات کلیه پرسنل'!M941*'5-اطلاعات کلیه پرسنل'!I941/12*40,'5-اطلاعات کلیه پرسنل'!I941*'5-اطلاعات کلیه پرسنل'!N941/52),0)+IF('5-اطلاعات کلیه پرسنل'!J941=option!$C$11,IF('5-اطلاعات کلیه پرسنل'!L941="دارد",'5-اطلاعات کلیه پرسنل'!M941*'5-اطلاعات کلیه پرسنل'!K941/12*40,'5-اطلاعات کلیه پرسنل'!K941*'5-اطلاعات کلیه پرسنل'!N941/52),0)</f>
        <v>0</v>
      </c>
      <c r="AH941" s="33">
        <f>IF('5-اطلاعات کلیه پرسنل'!P941="دکتری",1,IF('5-اطلاعات کلیه پرسنل'!P941="فوق لیسانس",0.8,IF('5-اطلاعات کلیه پرسنل'!P941="لیسانس",0.6,IF('5-اطلاعات کلیه پرسنل'!P941="فوق دیپلم",0.3,IF('5-اطلاعات کلیه پرسنل'!P941="",0,0.1)))))</f>
        <v>0</v>
      </c>
      <c r="AI941" s="81">
        <f>IF('5-اطلاعات کلیه پرسنل'!L941="دارد",'5-اطلاعات کلیه پرسنل'!M941/12,'5-اطلاعات کلیه پرسنل'!N941/2000)</f>
        <v>0</v>
      </c>
      <c r="AJ941" s="80">
        <f t="shared" si="62"/>
        <v>0</v>
      </c>
    </row>
    <row r="942" spans="29:36" x14ac:dyDescent="0.45">
      <c r="AC942" s="34">
        <f>IF('6-اطلاعات کلیه محصولات - خدمات'!C942="دارد",'6-اطلاعات کلیه محصولات - خدمات'!Q942,0)</f>
        <v>0</v>
      </c>
      <c r="AD942" s="34">
        <f>1403-'5-اطلاعات کلیه پرسنل'!E942:E1939</f>
        <v>1403</v>
      </c>
      <c r="AF942" s="55">
        <f>IF('5-اطلاعات کلیه پرسنل'!H942=option!$C$15,IF('5-اطلاعات کلیه پرسنل'!L942="دارد",'5-اطلاعات کلیه پرسنل'!M942/12*'5-اطلاعات کلیه پرسنل'!I942,'5-اطلاعات کلیه پرسنل'!N942/2000*'5-اطلاعات کلیه پرسنل'!I942),0)+IF('5-اطلاعات کلیه پرسنل'!J942=option!$C$15,IF('5-اطلاعات کلیه پرسنل'!L942="دارد",'5-اطلاعات کلیه پرسنل'!M942/12*'5-اطلاعات کلیه پرسنل'!K942,'5-اطلاعات کلیه پرسنل'!N942/2000*'5-اطلاعات کلیه پرسنل'!K942),0)</f>
        <v>0</v>
      </c>
      <c r="AG942" s="55">
        <f>IF('5-اطلاعات کلیه پرسنل'!H942=option!$C$11,IF('5-اطلاعات کلیه پرسنل'!L942="دارد",'5-اطلاعات کلیه پرسنل'!M942*'5-اطلاعات کلیه پرسنل'!I942/12*40,'5-اطلاعات کلیه پرسنل'!I942*'5-اطلاعات کلیه پرسنل'!N942/52),0)+IF('5-اطلاعات کلیه پرسنل'!J942=option!$C$11,IF('5-اطلاعات کلیه پرسنل'!L942="دارد",'5-اطلاعات کلیه پرسنل'!M942*'5-اطلاعات کلیه پرسنل'!K942/12*40,'5-اطلاعات کلیه پرسنل'!K942*'5-اطلاعات کلیه پرسنل'!N942/52),0)</f>
        <v>0</v>
      </c>
      <c r="AH942" s="33">
        <f>IF('5-اطلاعات کلیه پرسنل'!P942="دکتری",1,IF('5-اطلاعات کلیه پرسنل'!P942="فوق لیسانس",0.8,IF('5-اطلاعات کلیه پرسنل'!P942="لیسانس",0.6,IF('5-اطلاعات کلیه پرسنل'!P942="فوق دیپلم",0.3,IF('5-اطلاعات کلیه پرسنل'!P942="",0,0.1)))))</f>
        <v>0</v>
      </c>
      <c r="AI942" s="81">
        <f>IF('5-اطلاعات کلیه پرسنل'!L942="دارد",'5-اطلاعات کلیه پرسنل'!M942/12,'5-اطلاعات کلیه پرسنل'!N942/2000)</f>
        <v>0</v>
      </c>
      <c r="AJ942" s="80">
        <f t="shared" si="62"/>
        <v>0</v>
      </c>
    </row>
    <row r="943" spans="29:36" x14ac:dyDescent="0.45">
      <c r="AC943" s="34">
        <f>IF('6-اطلاعات کلیه محصولات - خدمات'!C943="دارد",'6-اطلاعات کلیه محصولات - خدمات'!Q943,0)</f>
        <v>0</v>
      </c>
      <c r="AD943" s="34">
        <f>1403-'5-اطلاعات کلیه پرسنل'!E943:E1940</f>
        <v>1403</v>
      </c>
      <c r="AF943" s="55">
        <f>IF('5-اطلاعات کلیه پرسنل'!H943=option!$C$15,IF('5-اطلاعات کلیه پرسنل'!L943="دارد",'5-اطلاعات کلیه پرسنل'!M943/12*'5-اطلاعات کلیه پرسنل'!I943,'5-اطلاعات کلیه پرسنل'!N943/2000*'5-اطلاعات کلیه پرسنل'!I943),0)+IF('5-اطلاعات کلیه پرسنل'!J943=option!$C$15,IF('5-اطلاعات کلیه پرسنل'!L943="دارد",'5-اطلاعات کلیه پرسنل'!M943/12*'5-اطلاعات کلیه پرسنل'!K943,'5-اطلاعات کلیه پرسنل'!N943/2000*'5-اطلاعات کلیه پرسنل'!K943),0)</f>
        <v>0</v>
      </c>
      <c r="AG943" s="55">
        <f>IF('5-اطلاعات کلیه پرسنل'!H943=option!$C$11,IF('5-اطلاعات کلیه پرسنل'!L943="دارد",'5-اطلاعات کلیه پرسنل'!M943*'5-اطلاعات کلیه پرسنل'!I943/12*40,'5-اطلاعات کلیه پرسنل'!I943*'5-اطلاعات کلیه پرسنل'!N943/52),0)+IF('5-اطلاعات کلیه پرسنل'!J943=option!$C$11,IF('5-اطلاعات کلیه پرسنل'!L943="دارد",'5-اطلاعات کلیه پرسنل'!M943*'5-اطلاعات کلیه پرسنل'!K943/12*40,'5-اطلاعات کلیه پرسنل'!K943*'5-اطلاعات کلیه پرسنل'!N943/52),0)</f>
        <v>0</v>
      </c>
      <c r="AH943" s="33">
        <f>IF('5-اطلاعات کلیه پرسنل'!P943="دکتری",1,IF('5-اطلاعات کلیه پرسنل'!P943="فوق لیسانس",0.8,IF('5-اطلاعات کلیه پرسنل'!P943="لیسانس",0.6,IF('5-اطلاعات کلیه پرسنل'!P943="فوق دیپلم",0.3,IF('5-اطلاعات کلیه پرسنل'!P943="",0,0.1)))))</f>
        <v>0</v>
      </c>
      <c r="AI943" s="81">
        <f>IF('5-اطلاعات کلیه پرسنل'!L943="دارد",'5-اطلاعات کلیه پرسنل'!M943/12,'5-اطلاعات کلیه پرسنل'!N943/2000)</f>
        <v>0</v>
      </c>
      <c r="AJ943" s="80">
        <f t="shared" si="62"/>
        <v>0</v>
      </c>
    </row>
    <row r="944" spans="29:36" x14ac:dyDescent="0.45">
      <c r="AC944" s="34">
        <f>IF('6-اطلاعات کلیه محصولات - خدمات'!C944="دارد",'6-اطلاعات کلیه محصولات - خدمات'!Q944,0)</f>
        <v>0</v>
      </c>
      <c r="AD944" s="34">
        <f>1403-'5-اطلاعات کلیه پرسنل'!E944:E1941</f>
        <v>1403</v>
      </c>
      <c r="AF944" s="55">
        <f>IF('5-اطلاعات کلیه پرسنل'!H944=option!$C$15,IF('5-اطلاعات کلیه پرسنل'!L944="دارد",'5-اطلاعات کلیه پرسنل'!M944/12*'5-اطلاعات کلیه پرسنل'!I944,'5-اطلاعات کلیه پرسنل'!N944/2000*'5-اطلاعات کلیه پرسنل'!I944),0)+IF('5-اطلاعات کلیه پرسنل'!J944=option!$C$15,IF('5-اطلاعات کلیه پرسنل'!L944="دارد",'5-اطلاعات کلیه پرسنل'!M944/12*'5-اطلاعات کلیه پرسنل'!K944,'5-اطلاعات کلیه پرسنل'!N944/2000*'5-اطلاعات کلیه پرسنل'!K944),0)</f>
        <v>0</v>
      </c>
      <c r="AG944" s="55">
        <f>IF('5-اطلاعات کلیه پرسنل'!H944=option!$C$11,IF('5-اطلاعات کلیه پرسنل'!L944="دارد",'5-اطلاعات کلیه پرسنل'!M944*'5-اطلاعات کلیه پرسنل'!I944/12*40,'5-اطلاعات کلیه پرسنل'!I944*'5-اطلاعات کلیه پرسنل'!N944/52),0)+IF('5-اطلاعات کلیه پرسنل'!J944=option!$C$11,IF('5-اطلاعات کلیه پرسنل'!L944="دارد",'5-اطلاعات کلیه پرسنل'!M944*'5-اطلاعات کلیه پرسنل'!K944/12*40,'5-اطلاعات کلیه پرسنل'!K944*'5-اطلاعات کلیه پرسنل'!N944/52),0)</f>
        <v>0</v>
      </c>
      <c r="AH944" s="33">
        <f>IF('5-اطلاعات کلیه پرسنل'!P944="دکتری",1,IF('5-اطلاعات کلیه پرسنل'!P944="فوق لیسانس",0.8,IF('5-اطلاعات کلیه پرسنل'!P944="لیسانس",0.6,IF('5-اطلاعات کلیه پرسنل'!P944="فوق دیپلم",0.3,IF('5-اطلاعات کلیه پرسنل'!P944="",0,0.1)))))</f>
        <v>0</v>
      </c>
      <c r="AI944" s="81">
        <f>IF('5-اطلاعات کلیه پرسنل'!L944="دارد",'5-اطلاعات کلیه پرسنل'!M944/12,'5-اطلاعات کلیه پرسنل'!N944/2000)</f>
        <v>0</v>
      </c>
      <c r="AJ944" s="80">
        <f t="shared" si="62"/>
        <v>0</v>
      </c>
    </row>
    <row r="945" spans="29:36" x14ac:dyDescent="0.45">
      <c r="AC945" s="34">
        <f>IF('6-اطلاعات کلیه محصولات - خدمات'!C945="دارد",'6-اطلاعات کلیه محصولات - خدمات'!Q945,0)</f>
        <v>0</v>
      </c>
      <c r="AD945" s="34">
        <f>1403-'5-اطلاعات کلیه پرسنل'!E945:E1942</f>
        <v>1403</v>
      </c>
      <c r="AF945" s="55">
        <f>IF('5-اطلاعات کلیه پرسنل'!H945=option!$C$15,IF('5-اطلاعات کلیه پرسنل'!L945="دارد",'5-اطلاعات کلیه پرسنل'!M945/12*'5-اطلاعات کلیه پرسنل'!I945,'5-اطلاعات کلیه پرسنل'!N945/2000*'5-اطلاعات کلیه پرسنل'!I945),0)+IF('5-اطلاعات کلیه پرسنل'!J945=option!$C$15,IF('5-اطلاعات کلیه پرسنل'!L945="دارد",'5-اطلاعات کلیه پرسنل'!M945/12*'5-اطلاعات کلیه پرسنل'!K945,'5-اطلاعات کلیه پرسنل'!N945/2000*'5-اطلاعات کلیه پرسنل'!K945),0)</f>
        <v>0</v>
      </c>
      <c r="AG945" s="55">
        <f>IF('5-اطلاعات کلیه پرسنل'!H945=option!$C$11,IF('5-اطلاعات کلیه پرسنل'!L945="دارد",'5-اطلاعات کلیه پرسنل'!M945*'5-اطلاعات کلیه پرسنل'!I945/12*40,'5-اطلاعات کلیه پرسنل'!I945*'5-اطلاعات کلیه پرسنل'!N945/52),0)+IF('5-اطلاعات کلیه پرسنل'!J945=option!$C$11,IF('5-اطلاعات کلیه پرسنل'!L945="دارد",'5-اطلاعات کلیه پرسنل'!M945*'5-اطلاعات کلیه پرسنل'!K945/12*40,'5-اطلاعات کلیه پرسنل'!K945*'5-اطلاعات کلیه پرسنل'!N945/52),0)</f>
        <v>0</v>
      </c>
      <c r="AH945" s="33">
        <f>IF('5-اطلاعات کلیه پرسنل'!P945="دکتری",1,IF('5-اطلاعات کلیه پرسنل'!P945="فوق لیسانس",0.8,IF('5-اطلاعات کلیه پرسنل'!P945="لیسانس",0.6,IF('5-اطلاعات کلیه پرسنل'!P945="فوق دیپلم",0.3,IF('5-اطلاعات کلیه پرسنل'!P945="",0,0.1)))))</f>
        <v>0</v>
      </c>
      <c r="AI945" s="81">
        <f>IF('5-اطلاعات کلیه پرسنل'!L945="دارد",'5-اطلاعات کلیه پرسنل'!M945/12,'5-اطلاعات کلیه پرسنل'!N945/2000)</f>
        <v>0</v>
      </c>
      <c r="AJ945" s="80">
        <f t="shared" si="62"/>
        <v>0</v>
      </c>
    </row>
    <row r="946" spans="29:36" x14ac:dyDescent="0.45">
      <c r="AC946" s="34">
        <f>IF('6-اطلاعات کلیه محصولات - خدمات'!C946="دارد",'6-اطلاعات کلیه محصولات - خدمات'!Q946,0)</f>
        <v>0</v>
      </c>
      <c r="AD946" s="34">
        <f>1403-'5-اطلاعات کلیه پرسنل'!E946:E1943</f>
        <v>1403</v>
      </c>
      <c r="AF946" s="55">
        <f>IF('5-اطلاعات کلیه پرسنل'!H946=option!$C$15,IF('5-اطلاعات کلیه پرسنل'!L946="دارد",'5-اطلاعات کلیه پرسنل'!M946/12*'5-اطلاعات کلیه پرسنل'!I946,'5-اطلاعات کلیه پرسنل'!N946/2000*'5-اطلاعات کلیه پرسنل'!I946),0)+IF('5-اطلاعات کلیه پرسنل'!J946=option!$C$15,IF('5-اطلاعات کلیه پرسنل'!L946="دارد",'5-اطلاعات کلیه پرسنل'!M946/12*'5-اطلاعات کلیه پرسنل'!K946,'5-اطلاعات کلیه پرسنل'!N946/2000*'5-اطلاعات کلیه پرسنل'!K946),0)</f>
        <v>0</v>
      </c>
      <c r="AG946" s="55">
        <f>IF('5-اطلاعات کلیه پرسنل'!H946=option!$C$11,IF('5-اطلاعات کلیه پرسنل'!L946="دارد",'5-اطلاعات کلیه پرسنل'!M946*'5-اطلاعات کلیه پرسنل'!I946/12*40,'5-اطلاعات کلیه پرسنل'!I946*'5-اطلاعات کلیه پرسنل'!N946/52),0)+IF('5-اطلاعات کلیه پرسنل'!J946=option!$C$11,IF('5-اطلاعات کلیه پرسنل'!L946="دارد",'5-اطلاعات کلیه پرسنل'!M946*'5-اطلاعات کلیه پرسنل'!K946/12*40,'5-اطلاعات کلیه پرسنل'!K946*'5-اطلاعات کلیه پرسنل'!N946/52),0)</f>
        <v>0</v>
      </c>
      <c r="AH946" s="33">
        <f>IF('5-اطلاعات کلیه پرسنل'!P946="دکتری",1,IF('5-اطلاعات کلیه پرسنل'!P946="فوق لیسانس",0.8,IF('5-اطلاعات کلیه پرسنل'!P946="لیسانس",0.6,IF('5-اطلاعات کلیه پرسنل'!P946="فوق دیپلم",0.3,IF('5-اطلاعات کلیه پرسنل'!P946="",0,0.1)))))</f>
        <v>0</v>
      </c>
      <c r="AI946" s="81">
        <f>IF('5-اطلاعات کلیه پرسنل'!L946="دارد",'5-اطلاعات کلیه پرسنل'!M946/12,'5-اطلاعات کلیه پرسنل'!N946/2000)</f>
        <v>0</v>
      </c>
      <c r="AJ946" s="80">
        <f t="shared" si="62"/>
        <v>0</v>
      </c>
    </row>
    <row r="947" spans="29:36" x14ac:dyDescent="0.45">
      <c r="AC947" s="34">
        <f>IF('6-اطلاعات کلیه محصولات - خدمات'!C947="دارد",'6-اطلاعات کلیه محصولات - خدمات'!Q947,0)</f>
        <v>0</v>
      </c>
      <c r="AD947" s="34">
        <f>1403-'5-اطلاعات کلیه پرسنل'!E947:E1944</f>
        <v>1403</v>
      </c>
      <c r="AF947" s="55">
        <f>IF('5-اطلاعات کلیه پرسنل'!H947=option!$C$15,IF('5-اطلاعات کلیه پرسنل'!L947="دارد",'5-اطلاعات کلیه پرسنل'!M947/12*'5-اطلاعات کلیه پرسنل'!I947,'5-اطلاعات کلیه پرسنل'!N947/2000*'5-اطلاعات کلیه پرسنل'!I947),0)+IF('5-اطلاعات کلیه پرسنل'!J947=option!$C$15,IF('5-اطلاعات کلیه پرسنل'!L947="دارد",'5-اطلاعات کلیه پرسنل'!M947/12*'5-اطلاعات کلیه پرسنل'!K947,'5-اطلاعات کلیه پرسنل'!N947/2000*'5-اطلاعات کلیه پرسنل'!K947),0)</f>
        <v>0</v>
      </c>
      <c r="AG947" s="55">
        <f>IF('5-اطلاعات کلیه پرسنل'!H947=option!$C$11,IF('5-اطلاعات کلیه پرسنل'!L947="دارد",'5-اطلاعات کلیه پرسنل'!M947*'5-اطلاعات کلیه پرسنل'!I947/12*40,'5-اطلاعات کلیه پرسنل'!I947*'5-اطلاعات کلیه پرسنل'!N947/52),0)+IF('5-اطلاعات کلیه پرسنل'!J947=option!$C$11,IF('5-اطلاعات کلیه پرسنل'!L947="دارد",'5-اطلاعات کلیه پرسنل'!M947*'5-اطلاعات کلیه پرسنل'!K947/12*40,'5-اطلاعات کلیه پرسنل'!K947*'5-اطلاعات کلیه پرسنل'!N947/52),0)</f>
        <v>0</v>
      </c>
      <c r="AH947" s="33">
        <f>IF('5-اطلاعات کلیه پرسنل'!P947="دکتری",1,IF('5-اطلاعات کلیه پرسنل'!P947="فوق لیسانس",0.8,IF('5-اطلاعات کلیه پرسنل'!P947="لیسانس",0.6,IF('5-اطلاعات کلیه پرسنل'!P947="فوق دیپلم",0.3,IF('5-اطلاعات کلیه پرسنل'!P947="",0,0.1)))))</f>
        <v>0</v>
      </c>
      <c r="AI947" s="81">
        <f>IF('5-اطلاعات کلیه پرسنل'!L947="دارد",'5-اطلاعات کلیه پرسنل'!M947/12,'5-اطلاعات کلیه پرسنل'!N947/2000)</f>
        <v>0</v>
      </c>
      <c r="AJ947" s="80">
        <f t="shared" si="62"/>
        <v>0</v>
      </c>
    </row>
    <row r="948" spans="29:36" x14ac:dyDescent="0.45">
      <c r="AC948" s="34">
        <f>IF('6-اطلاعات کلیه محصولات - خدمات'!C948="دارد",'6-اطلاعات کلیه محصولات - خدمات'!Q948,0)</f>
        <v>0</v>
      </c>
      <c r="AD948" s="34">
        <f>1403-'5-اطلاعات کلیه پرسنل'!E948:E1945</f>
        <v>1403</v>
      </c>
      <c r="AF948" s="55">
        <f>IF('5-اطلاعات کلیه پرسنل'!H948=option!$C$15,IF('5-اطلاعات کلیه پرسنل'!L948="دارد",'5-اطلاعات کلیه پرسنل'!M948/12*'5-اطلاعات کلیه پرسنل'!I948,'5-اطلاعات کلیه پرسنل'!N948/2000*'5-اطلاعات کلیه پرسنل'!I948),0)+IF('5-اطلاعات کلیه پرسنل'!J948=option!$C$15,IF('5-اطلاعات کلیه پرسنل'!L948="دارد",'5-اطلاعات کلیه پرسنل'!M948/12*'5-اطلاعات کلیه پرسنل'!K948,'5-اطلاعات کلیه پرسنل'!N948/2000*'5-اطلاعات کلیه پرسنل'!K948),0)</f>
        <v>0</v>
      </c>
      <c r="AG948" s="55">
        <f>IF('5-اطلاعات کلیه پرسنل'!H948=option!$C$11,IF('5-اطلاعات کلیه پرسنل'!L948="دارد",'5-اطلاعات کلیه پرسنل'!M948*'5-اطلاعات کلیه پرسنل'!I948/12*40,'5-اطلاعات کلیه پرسنل'!I948*'5-اطلاعات کلیه پرسنل'!N948/52),0)+IF('5-اطلاعات کلیه پرسنل'!J948=option!$C$11,IF('5-اطلاعات کلیه پرسنل'!L948="دارد",'5-اطلاعات کلیه پرسنل'!M948*'5-اطلاعات کلیه پرسنل'!K948/12*40,'5-اطلاعات کلیه پرسنل'!K948*'5-اطلاعات کلیه پرسنل'!N948/52),0)</f>
        <v>0</v>
      </c>
      <c r="AH948" s="33">
        <f>IF('5-اطلاعات کلیه پرسنل'!P948="دکتری",1,IF('5-اطلاعات کلیه پرسنل'!P948="فوق لیسانس",0.8,IF('5-اطلاعات کلیه پرسنل'!P948="لیسانس",0.6,IF('5-اطلاعات کلیه پرسنل'!P948="فوق دیپلم",0.3,IF('5-اطلاعات کلیه پرسنل'!P948="",0,0.1)))))</f>
        <v>0</v>
      </c>
      <c r="AI948" s="81">
        <f>IF('5-اطلاعات کلیه پرسنل'!L948="دارد",'5-اطلاعات کلیه پرسنل'!M948/12,'5-اطلاعات کلیه پرسنل'!N948/2000)</f>
        <v>0</v>
      </c>
      <c r="AJ948" s="80">
        <f t="shared" si="62"/>
        <v>0</v>
      </c>
    </row>
    <row r="949" spans="29:36" x14ac:dyDescent="0.45">
      <c r="AC949" s="34">
        <f>IF('6-اطلاعات کلیه محصولات - خدمات'!C949="دارد",'6-اطلاعات کلیه محصولات - خدمات'!Q949,0)</f>
        <v>0</v>
      </c>
      <c r="AD949" s="34">
        <f>1403-'5-اطلاعات کلیه پرسنل'!E949:E1946</f>
        <v>1403</v>
      </c>
      <c r="AF949" s="55">
        <f>IF('5-اطلاعات کلیه پرسنل'!H949=option!$C$15,IF('5-اطلاعات کلیه پرسنل'!L949="دارد",'5-اطلاعات کلیه پرسنل'!M949/12*'5-اطلاعات کلیه پرسنل'!I949,'5-اطلاعات کلیه پرسنل'!N949/2000*'5-اطلاعات کلیه پرسنل'!I949),0)+IF('5-اطلاعات کلیه پرسنل'!J949=option!$C$15,IF('5-اطلاعات کلیه پرسنل'!L949="دارد",'5-اطلاعات کلیه پرسنل'!M949/12*'5-اطلاعات کلیه پرسنل'!K949,'5-اطلاعات کلیه پرسنل'!N949/2000*'5-اطلاعات کلیه پرسنل'!K949),0)</f>
        <v>0</v>
      </c>
      <c r="AG949" s="55">
        <f>IF('5-اطلاعات کلیه پرسنل'!H949=option!$C$11,IF('5-اطلاعات کلیه پرسنل'!L949="دارد",'5-اطلاعات کلیه پرسنل'!M949*'5-اطلاعات کلیه پرسنل'!I949/12*40,'5-اطلاعات کلیه پرسنل'!I949*'5-اطلاعات کلیه پرسنل'!N949/52),0)+IF('5-اطلاعات کلیه پرسنل'!J949=option!$C$11,IF('5-اطلاعات کلیه پرسنل'!L949="دارد",'5-اطلاعات کلیه پرسنل'!M949*'5-اطلاعات کلیه پرسنل'!K949/12*40,'5-اطلاعات کلیه پرسنل'!K949*'5-اطلاعات کلیه پرسنل'!N949/52),0)</f>
        <v>0</v>
      </c>
      <c r="AH949" s="33">
        <f>IF('5-اطلاعات کلیه پرسنل'!P949="دکتری",1,IF('5-اطلاعات کلیه پرسنل'!P949="فوق لیسانس",0.8,IF('5-اطلاعات کلیه پرسنل'!P949="لیسانس",0.6,IF('5-اطلاعات کلیه پرسنل'!P949="فوق دیپلم",0.3,IF('5-اطلاعات کلیه پرسنل'!P949="",0,0.1)))))</f>
        <v>0</v>
      </c>
      <c r="AI949" s="81">
        <f>IF('5-اطلاعات کلیه پرسنل'!L949="دارد",'5-اطلاعات کلیه پرسنل'!M949/12,'5-اطلاعات کلیه پرسنل'!N949/2000)</f>
        <v>0</v>
      </c>
      <c r="AJ949" s="80">
        <f t="shared" si="62"/>
        <v>0</v>
      </c>
    </row>
    <row r="950" spans="29:36" x14ac:dyDescent="0.45">
      <c r="AC950" s="34">
        <f>IF('6-اطلاعات کلیه محصولات - خدمات'!C950="دارد",'6-اطلاعات کلیه محصولات - خدمات'!Q950,0)</f>
        <v>0</v>
      </c>
      <c r="AD950" s="34">
        <f>1403-'5-اطلاعات کلیه پرسنل'!E950:E1947</f>
        <v>1403</v>
      </c>
      <c r="AF950" s="55">
        <f>IF('5-اطلاعات کلیه پرسنل'!H950=option!$C$15,IF('5-اطلاعات کلیه پرسنل'!L950="دارد",'5-اطلاعات کلیه پرسنل'!M950/12*'5-اطلاعات کلیه پرسنل'!I950,'5-اطلاعات کلیه پرسنل'!N950/2000*'5-اطلاعات کلیه پرسنل'!I950),0)+IF('5-اطلاعات کلیه پرسنل'!J950=option!$C$15,IF('5-اطلاعات کلیه پرسنل'!L950="دارد",'5-اطلاعات کلیه پرسنل'!M950/12*'5-اطلاعات کلیه پرسنل'!K950,'5-اطلاعات کلیه پرسنل'!N950/2000*'5-اطلاعات کلیه پرسنل'!K950),0)</f>
        <v>0</v>
      </c>
      <c r="AG950" s="55">
        <f>IF('5-اطلاعات کلیه پرسنل'!H950=option!$C$11,IF('5-اطلاعات کلیه پرسنل'!L950="دارد",'5-اطلاعات کلیه پرسنل'!M950*'5-اطلاعات کلیه پرسنل'!I950/12*40,'5-اطلاعات کلیه پرسنل'!I950*'5-اطلاعات کلیه پرسنل'!N950/52),0)+IF('5-اطلاعات کلیه پرسنل'!J950=option!$C$11,IF('5-اطلاعات کلیه پرسنل'!L950="دارد",'5-اطلاعات کلیه پرسنل'!M950*'5-اطلاعات کلیه پرسنل'!K950/12*40,'5-اطلاعات کلیه پرسنل'!K950*'5-اطلاعات کلیه پرسنل'!N950/52),0)</f>
        <v>0</v>
      </c>
      <c r="AH950" s="33">
        <f>IF('5-اطلاعات کلیه پرسنل'!P950="دکتری",1,IF('5-اطلاعات کلیه پرسنل'!P950="فوق لیسانس",0.8,IF('5-اطلاعات کلیه پرسنل'!P950="لیسانس",0.6,IF('5-اطلاعات کلیه پرسنل'!P950="فوق دیپلم",0.3,IF('5-اطلاعات کلیه پرسنل'!P950="",0,0.1)))))</f>
        <v>0</v>
      </c>
      <c r="AI950" s="81">
        <f>IF('5-اطلاعات کلیه پرسنل'!L950="دارد",'5-اطلاعات کلیه پرسنل'!M950/12,'5-اطلاعات کلیه پرسنل'!N950/2000)</f>
        <v>0</v>
      </c>
      <c r="AJ950" s="80">
        <f t="shared" si="62"/>
        <v>0</v>
      </c>
    </row>
    <row r="951" spans="29:36" x14ac:dyDescent="0.45">
      <c r="AC951" s="34">
        <f>IF('6-اطلاعات کلیه محصولات - خدمات'!C951="دارد",'6-اطلاعات کلیه محصولات - خدمات'!Q951,0)</f>
        <v>0</v>
      </c>
      <c r="AD951" s="34">
        <f>1403-'5-اطلاعات کلیه پرسنل'!E951:E1948</f>
        <v>1403</v>
      </c>
      <c r="AF951" s="55">
        <f>IF('5-اطلاعات کلیه پرسنل'!H951=option!$C$15,IF('5-اطلاعات کلیه پرسنل'!L951="دارد",'5-اطلاعات کلیه پرسنل'!M951/12*'5-اطلاعات کلیه پرسنل'!I951,'5-اطلاعات کلیه پرسنل'!N951/2000*'5-اطلاعات کلیه پرسنل'!I951),0)+IF('5-اطلاعات کلیه پرسنل'!J951=option!$C$15,IF('5-اطلاعات کلیه پرسنل'!L951="دارد",'5-اطلاعات کلیه پرسنل'!M951/12*'5-اطلاعات کلیه پرسنل'!K951,'5-اطلاعات کلیه پرسنل'!N951/2000*'5-اطلاعات کلیه پرسنل'!K951),0)</f>
        <v>0</v>
      </c>
      <c r="AG951" s="55">
        <f>IF('5-اطلاعات کلیه پرسنل'!H951=option!$C$11,IF('5-اطلاعات کلیه پرسنل'!L951="دارد",'5-اطلاعات کلیه پرسنل'!M951*'5-اطلاعات کلیه پرسنل'!I951/12*40,'5-اطلاعات کلیه پرسنل'!I951*'5-اطلاعات کلیه پرسنل'!N951/52),0)+IF('5-اطلاعات کلیه پرسنل'!J951=option!$C$11,IF('5-اطلاعات کلیه پرسنل'!L951="دارد",'5-اطلاعات کلیه پرسنل'!M951*'5-اطلاعات کلیه پرسنل'!K951/12*40,'5-اطلاعات کلیه پرسنل'!K951*'5-اطلاعات کلیه پرسنل'!N951/52),0)</f>
        <v>0</v>
      </c>
      <c r="AH951" s="33">
        <f>IF('5-اطلاعات کلیه پرسنل'!P951="دکتری",1,IF('5-اطلاعات کلیه پرسنل'!P951="فوق لیسانس",0.8,IF('5-اطلاعات کلیه پرسنل'!P951="لیسانس",0.6,IF('5-اطلاعات کلیه پرسنل'!P951="فوق دیپلم",0.3,IF('5-اطلاعات کلیه پرسنل'!P951="",0,0.1)))))</f>
        <v>0</v>
      </c>
      <c r="AI951" s="81">
        <f>IF('5-اطلاعات کلیه پرسنل'!L951="دارد",'5-اطلاعات کلیه پرسنل'!M951/12,'5-اطلاعات کلیه پرسنل'!N951/2000)</f>
        <v>0</v>
      </c>
      <c r="AJ951" s="80">
        <f t="shared" si="62"/>
        <v>0</v>
      </c>
    </row>
    <row r="952" spans="29:36" x14ac:dyDescent="0.45">
      <c r="AC952" s="34">
        <f>IF('6-اطلاعات کلیه محصولات - خدمات'!C952="دارد",'6-اطلاعات کلیه محصولات - خدمات'!Q952,0)</f>
        <v>0</v>
      </c>
      <c r="AD952" s="34">
        <f>1403-'5-اطلاعات کلیه پرسنل'!E952:E1949</f>
        <v>1403</v>
      </c>
      <c r="AF952" s="55">
        <f>IF('5-اطلاعات کلیه پرسنل'!H952=option!$C$15,IF('5-اطلاعات کلیه پرسنل'!L952="دارد",'5-اطلاعات کلیه پرسنل'!M952/12*'5-اطلاعات کلیه پرسنل'!I952,'5-اطلاعات کلیه پرسنل'!N952/2000*'5-اطلاعات کلیه پرسنل'!I952),0)+IF('5-اطلاعات کلیه پرسنل'!J952=option!$C$15,IF('5-اطلاعات کلیه پرسنل'!L952="دارد",'5-اطلاعات کلیه پرسنل'!M952/12*'5-اطلاعات کلیه پرسنل'!K952,'5-اطلاعات کلیه پرسنل'!N952/2000*'5-اطلاعات کلیه پرسنل'!K952),0)</f>
        <v>0</v>
      </c>
      <c r="AG952" s="55">
        <f>IF('5-اطلاعات کلیه پرسنل'!H952=option!$C$11,IF('5-اطلاعات کلیه پرسنل'!L952="دارد",'5-اطلاعات کلیه پرسنل'!M952*'5-اطلاعات کلیه پرسنل'!I952/12*40,'5-اطلاعات کلیه پرسنل'!I952*'5-اطلاعات کلیه پرسنل'!N952/52),0)+IF('5-اطلاعات کلیه پرسنل'!J952=option!$C$11,IF('5-اطلاعات کلیه پرسنل'!L952="دارد",'5-اطلاعات کلیه پرسنل'!M952*'5-اطلاعات کلیه پرسنل'!K952/12*40,'5-اطلاعات کلیه پرسنل'!K952*'5-اطلاعات کلیه پرسنل'!N952/52),0)</f>
        <v>0</v>
      </c>
      <c r="AH952" s="33">
        <f>IF('5-اطلاعات کلیه پرسنل'!P952="دکتری",1,IF('5-اطلاعات کلیه پرسنل'!P952="فوق لیسانس",0.8,IF('5-اطلاعات کلیه پرسنل'!P952="لیسانس",0.6,IF('5-اطلاعات کلیه پرسنل'!P952="فوق دیپلم",0.3,IF('5-اطلاعات کلیه پرسنل'!P952="",0,0.1)))))</f>
        <v>0</v>
      </c>
      <c r="AI952" s="81">
        <f>IF('5-اطلاعات کلیه پرسنل'!L952="دارد",'5-اطلاعات کلیه پرسنل'!M952/12,'5-اطلاعات کلیه پرسنل'!N952/2000)</f>
        <v>0</v>
      </c>
      <c r="AJ952" s="80">
        <f t="shared" si="62"/>
        <v>0</v>
      </c>
    </row>
    <row r="953" spans="29:36" x14ac:dyDescent="0.45">
      <c r="AC953" s="34">
        <f>IF('6-اطلاعات کلیه محصولات - خدمات'!C953="دارد",'6-اطلاعات کلیه محصولات - خدمات'!Q953,0)</f>
        <v>0</v>
      </c>
      <c r="AD953" s="34">
        <f>1403-'5-اطلاعات کلیه پرسنل'!E953:E1950</f>
        <v>1403</v>
      </c>
      <c r="AF953" s="55">
        <f>IF('5-اطلاعات کلیه پرسنل'!H953=option!$C$15,IF('5-اطلاعات کلیه پرسنل'!L953="دارد",'5-اطلاعات کلیه پرسنل'!M953/12*'5-اطلاعات کلیه پرسنل'!I953,'5-اطلاعات کلیه پرسنل'!N953/2000*'5-اطلاعات کلیه پرسنل'!I953),0)+IF('5-اطلاعات کلیه پرسنل'!J953=option!$C$15,IF('5-اطلاعات کلیه پرسنل'!L953="دارد",'5-اطلاعات کلیه پرسنل'!M953/12*'5-اطلاعات کلیه پرسنل'!K953,'5-اطلاعات کلیه پرسنل'!N953/2000*'5-اطلاعات کلیه پرسنل'!K953),0)</f>
        <v>0</v>
      </c>
      <c r="AG953" s="55">
        <f>IF('5-اطلاعات کلیه پرسنل'!H953=option!$C$11,IF('5-اطلاعات کلیه پرسنل'!L953="دارد",'5-اطلاعات کلیه پرسنل'!M953*'5-اطلاعات کلیه پرسنل'!I953/12*40,'5-اطلاعات کلیه پرسنل'!I953*'5-اطلاعات کلیه پرسنل'!N953/52),0)+IF('5-اطلاعات کلیه پرسنل'!J953=option!$C$11,IF('5-اطلاعات کلیه پرسنل'!L953="دارد",'5-اطلاعات کلیه پرسنل'!M953*'5-اطلاعات کلیه پرسنل'!K953/12*40,'5-اطلاعات کلیه پرسنل'!K953*'5-اطلاعات کلیه پرسنل'!N953/52),0)</f>
        <v>0</v>
      </c>
      <c r="AH953" s="33">
        <f>IF('5-اطلاعات کلیه پرسنل'!P953="دکتری",1,IF('5-اطلاعات کلیه پرسنل'!P953="فوق لیسانس",0.8,IF('5-اطلاعات کلیه پرسنل'!P953="لیسانس",0.6,IF('5-اطلاعات کلیه پرسنل'!P953="فوق دیپلم",0.3,IF('5-اطلاعات کلیه پرسنل'!P953="",0,0.1)))))</f>
        <v>0</v>
      </c>
      <c r="AI953" s="81">
        <f>IF('5-اطلاعات کلیه پرسنل'!L953="دارد",'5-اطلاعات کلیه پرسنل'!M953/12,'5-اطلاعات کلیه پرسنل'!N953/2000)</f>
        <v>0</v>
      </c>
      <c r="AJ953" s="80">
        <f t="shared" si="62"/>
        <v>0</v>
      </c>
    </row>
    <row r="954" spans="29:36" x14ac:dyDescent="0.45">
      <c r="AC954" s="34">
        <f>IF('6-اطلاعات کلیه محصولات - خدمات'!C954="دارد",'6-اطلاعات کلیه محصولات - خدمات'!Q954,0)</f>
        <v>0</v>
      </c>
      <c r="AD954" s="34">
        <f>1403-'5-اطلاعات کلیه پرسنل'!E954:E1951</f>
        <v>1403</v>
      </c>
      <c r="AF954" s="55">
        <f>IF('5-اطلاعات کلیه پرسنل'!H954=option!$C$15,IF('5-اطلاعات کلیه پرسنل'!L954="دارد",'5-اطلاعات کلیه پرسنل'!M954/12*'5-اطلاعات کلیه پرسنل'!I954,'5-اطلاعات کلیه پرسنل'!N954/2000*'5-اطلاعات کلیه پرسنل'!I954),0)+IF('5-اطلاعات کلیه پرسنل'!J954=option!$C$15,IF('5-اطلاعات کلیه پرسنل'!L954="دارد",'5-اطلاعات کلیه پرسنل'!M954/12*'5-اطلاعات کلیه پرسنل'!K954,'5-اطلاعات کلیه پرسنل'!N954/2000*'5-اطلاعات کلیه پرسنل'!K954),0)</f>
        <v>0</v>
      </c>
      <c r="AG954" s="55">
        <f>IF('5-اطلاعات کلیه پرسنل'!H954=option!$C$11,IF('5-اطلاعات کلیه پرسنل'!L954="دارد",'5-اطلاعات کلیه پرسنل'!M954*'5-اطلاعات کلیه پرسنل'!I954/12*40,'5-اطلاعات کلیه پرسنل'!I954*'5-اطلاعات کلیه پرسنل'!N954/52),0)+IF('5-اطلاعات کلیه پرسنل'!J954=option!$C$11,IF('5-اطلاعات کلیه پرسنل'!L954="دارد",'5-اطلاعات کلیه پرسنل'!M954*'5-اطلاعات کلیه پرسنل'!K954/12*40,'5-اطلاعات کلیه پرسنل'!K954*'5-اطلاعات کلیه پرسنل'!N954/52),0)</f>
        <v>0</v>
      </c>
      <c r="AH954" s="33">
        <f>IF('5-اطلاعات کلیه پرسنل'!P954="دکتری",1,IF('5-اطلاعات کلیه پرسنل'!P954="فوق لیسانس",0.8,IF('5-اطلاعات کلیه پرسنل'!P954="لیسانس",0.6,IF('5-اطلاعات کلیه پرسنل'!P954="فوق دیپلم",0.3,IF('5-اطلاعات کلیه پرسنل'!P954="",0,0.1)))))</f>
        <v>0</v>
      </c>
      <c r="AI954" s="81">
        <f>IF('5-اطلاعات کلیه پرسنل'!L954="دارد",'5-اطلاعات کلیه پرسنل'!M954/12,'5-اطلاعات کلیه پرسنل'!N954/2000)</f>
        <v>0</v>
      </c>
      <c r="AJ954" s="80">
        <f t="shared" si="62"/>
        <v>0</v>
      </c>
    </row>
    <row r="955" spans="29:36" x14ac:dyDescent="0.45">
      <c r="AC955" s="34">
        <f>IF('6-اطلاعات کلیه محصولات - خدمات'!C955="دارد",'6-اطلاعات کلیه محصولات - خدمات'!Q955,0)</f>
        <v>0</v>
      </c>
      <c r="AD955" s="34">
        <f>1403-'5-اطلاعات کلیه پرسنل'!E955:E1952</f>
        <v>1403</v>
      </c>
      <c r="AF955" s="55">
        <f>IF('5-اطلاعات کلیه پرسنل'!H955=option!$C$15,IF('5-اطلاعات کلیه پرسنل'!L955="دارد",'5-اطلاعات کلیه پرسنل'!M955/12*'5-اطلاعات کلیه پرسنل'!I955,'5-اطلاعات کلیه پرسنل'!N955/2000*'5-اطلاعات کلیه پرسنل'!I955),0)+IF('5-اطلاعات کلیه پرسنل'!J955=option!$C$15,IF('5-اطلاعات کلیه پرسنل'!L955="دارد",'5-اطلاعات کلیه پرسنل'!M955/12*'5-اطلاعات کلیه پرسنل'!K955,'5-اطلاعات کلیه پرسنل'!N955/2000*'5-اطلاعات کلیه پرسنل'!K955),0)</f>
        <v>0</v>
      </c>
      <c r="AG955" s="55">
        <f>IF('5-اطلاعات کلیه پرسنل'!H955=option!$C$11,IF('5-اطلاعات کلیه پرسنل'!L955="دارد",'5-اطلاعات کلیه پرسنل'!M955*'5-اطلاعات کلیه پرسنل'!I955/12*40,'5-اطلاعات کلیه پرسنل'!I955*'5-اطلاعات کلیه پرسنل'!N955/52),0)+IF('5-اطلاعات کلیه پرسنل'!J955=option!$C$11,IF('5-اطلاعات کلیه پرسنل'!L955="دارد",'5-اطلاعات کلیه پرسنل'!M955*'5-اطلاعات کلیه پرسنل'!K955/12*40,'5-اطلاعات کلیه پرسنل'!K955*'5-اطلاعات کلیه پرسنل'!N955/52),0)</f>
        <v>0</v>
      </c>
      <c r="AH955" s="33">
        <f>IF('5-اطلاعات کلیه پرسنل'!P955="دکتری",1,IF('5-اطلاعات کلیه پرسنل'!P955="فوق لیسانس",0.8,IF('5-اطلاعات کلیه پرسنل'!P955="لیسانس",0.6,IF('5-اطلاعات کلیه پرسنل'!P955="فوق دیپلم",0.3,IF('5-اطلاعات کلیه پرسنل'!P955="",0,0.1)))))</f>
        <v>0</v>
      </c>
      <c r="AI955" s="81">
        <f>IF('5-اطلاعات کلیه پرسنل'!L955="دارد",'5-اطلاعات کلیه پرسنل'!M955/12,'5-اطلاعات کلیه پرسنل'!N955/2000)</f>
        <v>0</v>
      </c>
      <c r="AJ955" s="80">
        <f t="shared" si="62"/>
        <v>0</v>
      </c>
    </row>
    <row r="956" spans="29:36" x14ac:dyDescent="0.45">
      <c r="AC956" s="34">
        <f>IF('6-اطلاعات کلیه محصولات - خدمات'!C956="دارد",'6-اطلاعات کلیه محصولات - خدمات'!Q956,0)</f>
        <v>0</v>
      </c>
      <c r="AD956" s="34">
        <f>1403-'5-اطلاعات کلیه پرسنل'!E956:E1953</f>
        <v>1403</v>
      </c>
      <c r="AF956" s="55">
        <f>IF('5-اطلاعات کلیه پرسنل'!H956=option!$C$15,IF('5-اطلاعات کلیه پرسنل'!L956="دارد",'5-اطلاعات کلیه پرسنل'!M956/12*'5-اطلاعات کلیه پرسنل'!I956,'5-اطلاعات کلیه پرسنل'!N956/2000*'5-اطلاعات کلیه پرسنل'!I956),0)+IF('5-اطلاعات کلیه پرسنل'!J956=option!$C$15,IF('5-اطلاعات کلیه پرسنل'!L956="دارد",'5-اطلاعات کلیه پرسنل'!M956/12*'5-اطلاعات کلیه پرسنل'!K956,'5-اطلاعات کلیه پرسنل'!N956/2000*'5-اطلاعات کلیه پرسنل'!K956),0)</f>
        <v>0</v>
      </c>
      <c r="AG956" s="55">
        <f>IF('5-اطلاعات کلیه پرسنل'!H956=option!$C$11,IF('5-اطلاعات کلیه پرسنل'!L956="دارد",'5-اطلاعات کلیه پرسنل'!M956*'5-اطلاعات کلیه پرسنل'!I956/12*40,'5-اطلاعات کلیه پرسنل'!I956*'5-اطلاعات کلیه پرسنل'!N956/52),0)+IF('5-اطلاعات کلیه پرسنل'!J956=option!$C$11,IF('5-اطلاعات کلیه پرسنل'!L956="دارد",'5-اطلاعات کلیه پرسنل'!M956*'5-اطلاعات کلیه پرسنل'!K956/12*40,'5-اطلاعات کلیه پرسنل'!K956*'5-اطلاعات کلیه پرسنل'!N956/52),0)</f>
        <v>0</v>
      </c>
      <c r="AH956" s="33">
        <f>IF('5-اطلاعات کلیه پرسنل'!P956="دکتری",1,IF('5-اطلاعات کلیه پرسنل'!P956="فوق لیسانس",0.8,IF('5-اطلاعات کلیه پرسنل'!P956="لیسانس",0.6,IF('5-اطلاعات کلیه پرسنل'!P956="فوق دیپلم",0.3,IF('5-اطلاعات کلیه پرسنل'!P956="",0,0.1)))))</f>
        <v>0</v>
      </c>
      <c r="AI956" s="81">
        <f>IF('5-اطلاعات کلیه پرسنل'!L956="دارد",'5-اطلاعات کلیه پرسنل'!M956/12,'5-اطلاعات کلیه پرسنل'!N956/2000)</f>
        <v>0</v>
      </c>
      <c r="AJ956" s="80">
        <f t="shared" si="62"/>
        <v>0</v>
      </c>
    </row>
    <row r="957" spans="29:36" x14ac:dyDescent="0.45">
      <c r="AC957" s="34">
        <f>IF('6-اطلاعات کلیه محصولات - خدمات'!C957="دارد",'6-اطلاعات کلیه محصولات - خدمات'!Q957,0)</f>
        <v>0</v>
      </c>
      <c r="AD957" s="34">
        <f>1403-'5-اطلاعات کلیه پرسنل'!E957:E1954</f>
        <v>1403</v>
      </c>
      <c r="AF957" s="55">
        <f>IF('5-اطلاعات کلیه پرسنل'!H957=option!$C$15,IF('5-اطلاعات کلیه پرسنل'!L957="دارد",'5-اطلاعات کلیه پرسنل'!M957/12*'5-اطلاعات کلیه پرسنل'!I957,'5-اطلاعات کلیه پرسنل'!N957/2000*'5-اطلاعات کلیه پرسنل'!I957),0)+IF('5-اطلاعات کلیه پرسنل'!J957=option!$C$15,IF('5-اطلاعات کلیه پرسنل'!L957="دارد",'5-اطلاعات کلیه پرسنل'!M957/12*'5-اطلاعات کلیه پرسنل'!K957,'5-اطلاعات کلیه پرسنل'!N957/2000*'5-اطلاعات کلیه پرسنل'!K957),0)</f>
        <v>0</v>
      </c>
      <c r="AG957" s="55">
        <f>IF('5-اطلاعات کلیه پرسنل'!H957=option!$C$11,IF('5-اطلاعات کلیه پرسنل'!L957="دارد",'5-اطلاعات کلیه پرسنل'!M957*'5-اطلاعات کلیه پرسنل'!I957/12*40,'5-اطلاعات کلیه پرسنل'!I957*'5-اطلاعات کلیه پرسنل'!N957/52),0)+IF('5-اطلاعات کلیه پرسنل'!J957=option!$C$11,IF('5-اطلاعات کلیه پرسنل'!L957="دارد",'5-اطلاعات کلیه پرسنل'!M957*'5-اطلاعات کلیه پرسنل'!K957/12*40,'5-اطلاعات کلیه پرسنل'!K957*'5-اطلاعات کلیه پرسنل'!N957/52),0)</f>
        <v>0</v>
      </c>
      <c r="AH957" s="33">
        <f>IF('5-اطلاعات کلیه پرسنل'!P957="دکتری",1,IF('5-اطلاعات کلیه پرسنل'!P957="فوق لیسانس",0.8,IF('5-اطلاعات کلیه پرسنل'!P957="لیسانس",0.6,IF('5-اطلاعات کلیه پرسنل'!P957="فوق دیپلم",0.3,IF('5-اطلاعات کلیه پرسنل'!P957="",0,0.1)))))</f>
        <v>0</v>
      </c>
      <c r="AI957" s="81">
        <f>IF('5-اطلاعات کلیه پرسنل'!L957="دارد",'5-اطلاعات کلیه پرسنل'!M957/12,'5-اطلاعات کلیه پرسنل'!N957/2000)</f>
        <v>0</v>
      </c>
      <c r="AJ957" s="80">
        <f t="shared" si="62"/>
        <v>0</v>
      </c>
    </row>
    <row r="958" spans="29:36" x14ac:dyDescent="0.45">
      <c r="AC958" s="34">
        <f>IF('6-اطلاعات کلیه محصولات - خدمات'!C958="دارد",'6-اطلاعات کلیه محصولات - خدمات'!Q958,0)</f>
        <v>0</v>
      </c>
      <c r="AD958" s="34">
        <f>1403-'5-اطلاعات کلیه پرسنل'!E958:E1955</f>
        <v>1403</v>
      </c>
      <c r="AF958" s="55">
        <f>IF('5-اطلاعات کلیه پرسنل'!H958=option!$C$15,IF('5-اطلاعات کلیه پرسنل'!L958="دارد",'5-اطلاعات کلیه پرسنل'!M958/12*'5-اطلاعات کلیه پرسنل'!I958,'5-اطلاعات کلیه پرسنل'!N958/2000*'5-اطلاعات کلیه پرسنل'!I958),0)+IF('5-اطلاعات کلیه پرسنل'!J958=option!$C$15,IF('5-اطلاعات کلیه پرسنل'!L958="دارد",'5-اطلاعات کلیه پرسنل'!M958/12*'5-اطلاعات کلیه پرسنل'!K958,'5-اطلاعات کلیه پرسنل'!N958/2000*'5-اطلاعات کلیه پرسنل'!K958),0)</f>
        <v>0</v>
      </c>
      <c r="AG958" s="55">
        <f>IF('5-اطلاعات کلیه پرسنل'!H958=option!$C$11,IF('5-اطلاعات کلیه پرسنل'!L958="دارد",'5-اطلاعات کلیه پرسنل'!M958*'5-اطلاعات کلیه پرسنل'!I958/12*40,'5-اطلاعات کلیه پرسنل'!I958*'5-اطلاعات کلیه پرسنل'!N958/52),0)+IF('5-اطلاعات کلیه پرسنل'!J958=option!$C$11,IF('5-اطلاعات کلیه پرسنل'!L958="دارد",'5-اطلاعات کلیه پرسنل'!M958*'5-اطلاعات کلیه پرسنل'!K958/12*40,'5-اطلاعات کلیه پرسنل'!K958*'5-اطلاعات کلیه پرسنل'!N958/52),0)</f>
        <v>0</v>
      </c>
      <c r="AH958" s="33">
        <f>IF('5-اطلاعات کلیه پرسنل'!P958="دکتری",1,IF('5-اطلاعات کلیه پرسنل'!P958="فوق لیسانس",0.8,IF('5-اطلاعات کلیه پرسنل'!P958="لیسانس",0.6,IF('5-اطلاعات کلیه پرسنل'!P958="فوق دیپلم",0.3,IF('5-اطلاعات کلیه پرسنل'!P958="",0,0.1)))))</f>
        <v>0</v>
      </c>
      <c r="AI958" s="81">
        <f>IF('5-اطلاعات کلیه پرسنل'!L958="دارد",'5-اطلاعات کلیه پرسنل'!M958/12,'5-اطلاعات کلیه پرسنل'!N958/2000)</f>
        <v>0</v>
      </c>
      <c r="AJ958" s="80">
        <f t="shared" si="62"/>
        <v>0</v>
      </c>
    </row>
    <row r="959" spans="29:36" x14ac:dyDescent="0.45">
      <c r="AC959" s="34">
        <f>IF('6-اطلاعات کلیه محصولات - خدمات'!C959="دارد",'6-اطلاعات کلیه محصولات - خدمات'!Q959,0)</f>
        <v>0</v>
      </c>
      <c r="AD959" s="34">
        <f>1403-'5-اطلاعات کلیه پرسنل'!E959:E1956</f>
        <v>1403</v>
      </c>
      <c r="AF959" s="55">
        <f>IF('5-اطلاعات کلیه پرسنل'!H959=option!$C$15,IF('5-اطلاعات کلیه پرسنل'!L959="دارد",'5-اطلاعات کلیه پرسنل'!M959/12*'5-اطلاعات کلیه پرسنل'!I959,'5-اطلاعات کلیه پرسنل'!N959/2000*'5-اطلاعات کلیه پرسنل'!I959),0)+IF('5-اطلاعات کلیه پرسنل'!J959=option!$C$15,IF('5-اطلاعات کلیه پرسنل'!L959="دارد",'5-اطلاعات کلیه پرسنل'!M959/12*'5-اطلاعات کلیه پرسنل'!K959,'5-اطلاعات کلیه پرسنل'!N959/2000*'5-اطلاعات کلیه پرسنل'!K959),0)</f>
        <v>0</v>
      </c>
      <c r="AG959" s="55">
        <f>IF('5-اطلاعات کلیه پرسنل'!H959=option!$C$11,IF('5-اطلاعات کلیه پرسنل'!L959="دارد",'5-اطلاعات کلیه پرسنل'!M959*'5-اطلاعات کلیه پرسنل'!I959/12*40,'5-اطلاعات کلیه پرسنل'!I959*'5-اطلاعات کلیه پرسنل'!N959/52),0)+IF('5-اطلاعات کلیه پرسنل'!J959=option!$C$11,IF('5-اطلاعات کلیه پرسنل'!L959="دارد",'5-اطلاعات کلیه پرسنل'!M959*'5-اطلاعات کلیه پرسنل'!K959/12*40,'5-اطلاعات کلیه پرسنل'!K959*'5-اطلاعات کلیه پرسنل'!N959/52),0)</f>
        <v>0</v>
      </c>
      <c r="AH959" s="33">
        <f>IF('5-اطلاعات کلیه پرسنل'!P959="دکتری",1,IF('5-اطلاعات کلیه پرسنل'!P959="فوق لیسانس",0.8,IF('5-اطلاعات کلیه پرسنل'!P959="لیسانس",0.6,IF('5-اطلاعات کلیه پرسنل'!P959="فوق دیپلم",0.3,IF('5-اطلاعات کلیه پرسنل'!P959="",0,0.1)))))</f>
        <v>0</v>
      </c>
      <c r="AI959" s="81">
        <f>IF('5-اطلاعات کلیه پرسنل'!L959="دارد",'5-اطلاعات کلیه پرسنل'!M959/12,'5-اطلاعات کلیه پرسنل'!N959/2000)</f>
        <v>0</v>
      </c>
      <c r="AJ959" s="80">
        <f t="shared" si="62"/>
        <v>0</v>
      </c>
    </row>
    <row r="960" spans="29:36" x14ac:dyDescent="0.45">
      <c r="AC960" s="34">
        <f>IF('6-اطلاعات کلیه محصولات - خدمات'!C960="دارد",'6-اطلاعات کلیه محصولات - خدمات'!Q960,0)</f>
        <v>0</v>
      </c>
      <c r="AD960" s="34">
        <f>1403-'5-اطلاعات کلیه پرسنل'!E960:E1957</f>
        <v>1403</v>
      </c>
      <c r="AF960" s="55">
        <f>IF('5-اطلاعات کلیه پرسنل'!H960=option!$C$15,IF('5-اطلاعات کلیه پرسنل'!L960="دارد",'5-اطلاعات کلیه پرسنل'!M960/12*'5-اطلاعات کلیه پرسنل'!I960,'5-اطلاعات کلیه پرسنل'!N960/2000*'5-اطلاعات کلیه پرسنل'!I960),0)+IF('5-اطلاعات کلیه پرسنل'!J960=option!$C$15,IF('5-اطلاعات کلیه پرسنل'!L960="دارد",'5-اطلاعات کلیه پرسنل'!M960/12*'5-اطلاعات کلیه پرسنل'!K960,'5-اطلاعات کلیه پرسنل'!N960/2000*'5-اطلاعات کلیه پرسنل'!K960),0)</f>
        <v>0</v>
      </c>
      <c r="AG960" s="55">
        <f>IF('5-اطلاعات کلیه پرسنل'!H960=option!$C$11,IF('5-اطلاعات کلیه پرسنل'!L960="دارد",'5-اطلاعات کلیه پرسنل'!M960*'5-اطلاعات کلیه پرسنل'!I960/12*40,'5-اطلاعات کلیه پرسنل'!I960*'5-اطلاعات کلیه پرسنل'!N960/52),0)+IF('5-اطلاعات کلیه پرسنل'!J960=option!$C$11,IF('5-اطلاعات کلیه پرسنل'!L960="دارد",'5-اطلاعات کلیه پرسنل'!M960*'5-اطلاعات کلیه پرسنل'!K960/12*40,'5-اطلاعات کلیه پرسنل'!K960*'5-اطلاعات کلیه پرسنل'!N960/52),0)</f>
        <v>0</v>
      </c>
      <c r="AH960" s="33">
        <f>IF('5-اطلاعات کلیه پرسنل'!P960="دکتری",1,IF('5-اطلاعات کلیه پرسنل'!P960="فوق لیسانس",0.8,IF('5-اطلاعات کلیه پرسنل'!P960="لیسانس",0.6,IF('5-اطلاعات کلیه پرسنل'!P960="فوق دیپلم",0.3,IF('5-اطلاعات کلیه پرسنل'!P960="",0,0.1)))))</f>
        <v>0</v>
      </c>
      <c r="AI960" s="81">
        <f>IF('5-اطلاعات کلیه پرسنل'!L960="دارد",'5-اطلاعات کلیه پرسنل'!M960/12,'5-اطلاعات کلیه پرسنل'!N960/2000)</f>
        <v>0</v>
      </c>
      <c r="AJ960" s="80">
        <f t="shared" si="62"/>
        <v>0</v>
      </c>
    </row>
    <row r="961" spans="29:36" x14ac:dyDescent="0.45">
      <c r="AC961" s="34">
        <f>IF('6-اطلاعات کلیه محصولات - خدمات'!C961="دارد",'6-اطلاعات کلیه محصولات - خدمات'!Q961,0)</f>
        <v>0</v>
      </c>
      <c r="AD961" s="34">
        <f>1403-'5-اطلاعات کلیه پرسنل'!E961:E1958</f>
        <v>1403</v>
      </c>
      <c r="AF961" s="55">
        <f>IF('5-اطلاعات کلیه پرسنل'!H961=option!$C$15,IF('5-اطلاعات کلیه پرسنل'!L961="دارد",'5-اطلاعات کلیه پرسنل'!M961/12*'5-اطلاعات کلیه پرسنل'!I961,'5-اطلاعات کلیه پرسنل'!N961/2000*'5-اطلاعات کلیه پرسنل'!I961),0)+IF('5-اطلاعات کلیه پرسنل'!J961=option!$C$15,IF('5-اطلاعات کلیه پرسنل'!L961="دارد",'5-اطلاعات کلیه پرسنل'!M961/12*'5-اطلاعات کلیه پرسنل'!K961,'5-اطلاعات کلیه پرسنل'!N961/2000*'5-اطلاعات کلیه پرسنل'!K961),0)</f>
        <v>0</v>
      </c>
      <c r="AG961" s="55">
        <f>IF('5-اطلاعات کلیه پرسنل'!H961=option!$C$11,IF('5-اطلاعات کلیه پرسنل'!L961="دارد",'5-اطلاعات کلیه پرسنل'!M961*'5-اطلاعات کلیه پرسنل'!I961/12*40,'5-اطلاعات کلیه پرسنل'!I961*'5-اطلاعات کلیه پرسنل'!N961/52),0)+IF('5-اطلاعات کلیه پرسنل'!J961=option!$C$11,IF('5-اطلاعات کلیه پرسنل'!L961="دارد",'5-اطلاعات کلیه پرسنل'!M961*'5-اطلاعات کلیه پرسنل'!K961/12*40,'5-اطلاعات کلیه پرسنل'!K961*'5-اطلاعات کلیه پرسنل'!N961/52),0)</f>
        <v>0</v>
      </c>
      <c r="AH961" s="33">
        <f>IF('5-اطلاعات کلیه پرسنل'!P961="دکتری",1,IF('5-اطلاعات کلیه پرسنل'!P961="فوق لیسانس",0.8,IF('5-اطلاعات کلیه پرسنل'!P961="لیسانس",0.6,IF('5-اطلاعات کلیه پرسنل'!P961="فوق دیپلم",0.3,IF('5-اطلاعات کلیه پرسنل'!P961="",0,0.1)))))</f>
        <v>0</v>
      </c>
      <c r="AI961" s="81">
        <f>IF('5-اطلاعات کلیه پرسنل'!L961="دارد",'5-اطلاعات کلیه پرسنل'!M961/12,'5-اطلاعات کلیه پرسنل'!N961/2000)</f>
        <v>0</v>
      </c>
      <c r="AJ961" s="80">
        <f t="shared" si="62"/>
        <v>0</v>
      </c>
    </row>
    <row r="962" spans="29:36" x14ac:dyDescent="0.45">
      <c r="AC962" s="34">
        <f>IF('6-اطلاعات کلیه محصولات - خدمات'!C962="دارد",'6-اطلاعات کلیه محصولات - خدمات'!Q962,0)</f>
        <v>0</v>
      </c>
      <c r="AD962" s="34">
        <f>1403-'5-اطلاعات کلیه پرسنل'!E962:E1959</f>
        <v>1403</v>
      </c>
      <c r="AF962" s="55">
        <f>IF('5-اطلاعات کلیه پرسنل'!H962=option!$C$15,IF('5-اطلاعات کلیه پرسنل'!L962="دارد",'5-اطلاعات کلیه پرسنل'!M962/12*'5-اطلاعات کلیه پرسنل'!I962,'5-اطلاعات کلیه پرسنل'!N962/2000*'5-اطلاعات کلیه پرسنل'!I962),0)+IF('5-اطلاعات کلیه پرسنل'!J962=option!$C$15,IF('5-اطلاعات کلیه پرسنل'!L962="دارد",'5-اطلاعات کلیه پرسنل'!M962/12*'5-اطلاعات کلیه پرسنل'!K962,'5-اطلاعات کلیه پرسنل'!N962/2000*'5-اطلاعات کلیه پرسنل'!K962),0)</f>
        <v>0</v>
      </c>
      <c r="AG962" s="55">
        <f>IF('5-اطلاعات کلیه پرسنل'!H962=option!$C$11,IF('5-اطلاعات کلیه پرسنل'!L962="دارد",'5-اطلاعات کلیه پرسنل'!M962*'5-اطلاعات کلیه پرسنل'!I962/12*40,'5-اطلاعات کلیه پرسنل'!I962*'5-اطلاعات کلیه پرسنل'!N962/52),0)+IF('5-اطلاعات کلیه پرسنل'!J962=option!$C$11,IF('5-اطلاعات کلیه پرسنل'!L962="دارد",'5-اطلاعات کلیه پرسنل'!M962*'5-اطلاعات کلیه پرسنل'!K962/12*40,'5-اطلاعات کلیه پرسنل'!K962*'5-اطلاعات کلیه پرسنل'!N962/52),0)</f>
        <v>0</v>
      </c>
      <c r="AH962" s="33">
        <f>IF('5-اطلاعات کلیه پرسنل'!P962="دکتری",1,IF('5-اطلاعات کلیه پرسنل'!P962="فوق لیسانس",0.8,IF('5-اطلاعات کلیه پرسنل'!P962="لیسانس",0.6,IF('5-اطلاعات کلیه پرسنل'!P962="فوق دیپلم",0.3,IF('5-اطلاعات کلیه پرسنل'!P962="",0,0.1)))))</f>
        <v>0</v>
      </c>
      <c r="AI962" s="81">
        <f>IF('5-اطلاعات کلیه پرسنل'!L962="دارد",'5-اطلاعات کلیه پرسنل'!M962/12,'5-اطلاعات کلیه پرسنل'!N962/2000)</f>
        <v>0</v>
      </c>
      <c r="AJ962" s="80">
        <f t="shared" si="62"/>
        <v>0</v>
      </c>
    </row>
    <row r="963" spans="29:36" x14ac:dyDescent="0.45">
      <c r="AC963" s="34">
        <f>IF('6-اطلاعات کلیه محصولات - خدمات'!C963="دارد",'6-اطلاعات کلیه محصولات - خدمات'!Q963,0)</f>
        <v>0</v>
      </c>
      <c r="AD963" s="34">
        <f>1403-'5-اطلاعات کلیه پرسنل'!E963:E1960</f>
        <v>1403</v>
      </c>
      <c r="AF963" s="55">
        <f>IF('5-اطلاعات کلیه پرسنل'!H963=option!$C$15,IF('5-اطلاعات کلیه پرسنل'!L963="دارد",'5-اطلاعات کلیه پرسنل'!M963/12*'5-اطلاعات کلیه پرسنل'!I963,'5-اطلاعات کلیه پرسنل'!N963/2000*'5-اطلاعات کلیه پرسنل'!I963),0)+IF('5-اطلاعات کلیه پرسنل'!J963=option!$C$15,IF('5-اطلاعات کلیه پرسنل'!L963="دارد",'5-اطلاعات کلیه پرسنل'!M963/12*'5-اطلاعات کلیه پرسنل'!K963,'5-اطلاعات کلیه پرسنل'!N963/2000*'5-اطلاعات کلیه پرسنل'!K963),0)</f>
        <v>0</v>
      </c>
      <c r="AG963" s="55">
        <f>IF('5-اطلاعات کلیه پرسنل'!H963=option!$C$11,IF('5-اطلاعات کلیه پرسنل'!L963="دارد",'5-اطلاعات کلیه پرسنل'!M963*'5-اطلاعات کلیه پرسنل'!I963/12*40,'5-اطلاعات کلیه پرسنل'!I963*'5-اطلاعات کلیه پرسنل'!N963/52),0)+IF('5-اطلاعات کلیه پرسنل'!J963=option!$C$11,IF('5-اطلاعات کلیه پرسنل'!L963="دارد",'5-اطلاعات کلیه پرسنل'!M963*'5-اطلاعات کلیه پرسنل'!K963/12*40,'5-اطلاعات کلیه پرسنل'!K963*'5-اطلاعات کلیه پرسنل'!N963/52),0)</f>
        <v>0</v>
      </c>
      <c r="AH963" s="33">
        <f>IF('5-اطلاعات کلیه پرسنل'!P963="دکتری",1,IF('5-اطلاعات کلیه پرسنل'!P963="فوق لیسانس",0.8,IF('5-اطلاعات کلیه پرسنل'!P963="لیسانس",0.6,IF('5-اطلاعات کلیه پرسنل'!P963="فوق دیپلم",0.3,IF('5-اطلاعات کلیه پرسنل'!P963="",0,0.1)))))</f>
        <v>0</v>
      </c>
      <c r="AI963" s="81">
        <f>IF('5-اطلاعات کلیه پرسنل'!L963="دارد",'5-اطلاعات کلیه پرسنل'!M963/12,'5-اطلاعات کلیه پرسنل'!N963/2000)</f>
        <v>0</v>
      </c>
      <c r="AJ963" s="80">
        <f t="shared" si="62"/>
        <v>0</v>
      </c>
    </row>
    <row r="964" spans="29:36" x14ac:dyDescent="0.45">
      <c r="AC964" s="34">
        <f>IF('6-اطلاعات کلیه محصولات - خدمات'!C964="دارد",'6-اطلاعات کلیه محصولات - خدمات'!Q964,0)</f>
        <v>0</v>
      </c>
      <c r="AD964" s="34">
        <f>1403-'5-اطلاعات کلیه پرسنل'!E964:E1961</f>
        <v>1403</v>
      </c>
      <c r="AF964" s="55">
        <f>IF('5-اطلاعات کلیه پرسنل'!H964=option!$C$15,IF('5-اطلاعات کلیه پرسنل'!L964="دارد",'5-اطلاعات کلیه پرسنل'!M964/12*'5-اطلاعات کلیه پرسنل'!I964,'5-اطلاعات کلیه پرسنل'!N964/2000*'5-اطلاعات کلیه پرسنل'!I964),0)+IF('5-اطلاعات کلیه پرسنل'!J964=option!$C$15,IF('5-اطلاعات کلیه پرسنل'!L964="دارد",'5-اطلاعات کلیه پرسنل'!M964/12*'5-اطلاعات کلیه پرسنل'!K964,'5-اطلاعات کلیه پرسنل'!N964/2000*'5-اطلاعات کلیه پرسنل'!K964),0)</f>
        <v>0</v>
      </c>
      <c r="AG964" s="55">
        <f>IF('5-اطلاعات کلیه پرسنل'!H964=option!$C$11,IF('5-اطلاعات کلیه پرسنل'!L964="دارد",'5-اطلاعات کلیه پرسنل'!M964*'5-اطلاعات کلیه پرسنل'!I964/12*40,'5-اطلاعات کلیه پرسنل'!I964*'5-اطلاعات کلیه پرسنل'!N964/52),0)+IF('5-اطلاعات کلیه پرسنل'!J964=option!$C$11,IF('5-اطلاعات کلیه پرسنل'!L964="دارد",'5-اطلاعات کلیه پرسنل'!M964*'5-اطلاعات کلیه پرسنل'!K964/12*40,'5-اطلاعات کلیه پرسنل'!K964*'5-اطلاعات کلیه پرسنل'!N964/52),0)</f>
        <v>0</v>
      </c>
      <c r="AH964" s="33">
        <f>IF('5-اطلاعات کلیه پرسنل'!P964="دکتری",1,IF('5-اطلاعات کلیه پرسنل'!P964="فوق لیسانس",0.8,IF('5-اطلاعات کلیه پرسنل'!P964="لیسانس",0.6,IF('5-اطلاعات کلیه پرسنل'!P964="فوق دیپلم",0.3,IF('5-اطلاعات کلیه پرسنل'!P964="",0,0.1)))))</f>
        <v>0</v>
      </c>
      <c r="AI964" s="81">
        <f>IF('5-اطلاعات کلیه پرسنل'!L964="دارد",'5-اطلاعات کلیه پرسنل'!M964/12,'5-اطلاعات کلیه پرسنل'!N964/2000)</f>
        <v>0</v>
      </c>
      <c r="AJ964" s="80">
        <f t="shared" si="62"/>
        <v>0</v>
      </c>
    </row>
    <row r="965" spans="29:36" x14ac:dyDescent="0.45">
      <c r="AC965" s="34">
        <f>IF('6-اطلاعات کلیه محصولات - خدمات'!C965="دارد",'6-اطلاعات کلیه محصولات - خدمات'!Q965,0)</f>
        <v>0</v>
      </c>
      <c r="AD965" s="34">
        <f>1403-'5-اطلاعات کلیه پرسنل'!E965:E1962</f>
        <v>1403</v>
      </c>
      <c r="AF965" s="55">
        <f>IF('5-اطلاعات کلیه پرسنل'!H965=option!$C$15,IF('5-اطلاعات کلیه پرسنل'!L965="دارد",'5-اطلاعات کلیه پرسنل'!M965/12*'5-اطلاعات کلیه پرسنل'!I965,'5-اطلاعات کلیه پرسنل'!N965/2000*'5-اطلاعات کلیه پرسنل'!I965),0)+IF('5-اطلاعات کلیه پرسنل'!J965=option!$C$15,IF('5-اطلاعات کلیه پرسنل'!L965="دارد",'5-اطلاعات کلیه پرسنل'!M965/12*'5-اطلاعات کلیه پرسنل'!K965,'5-اطلاعات کلیه پرسنل'!N965/2000*'5-اطلاعات کلیه پرسنل'!K965),0)</f>
        <v>0</v>
      </c>
      <c r="AG965" s="55">
        <f>IF('5-اطلاعات کلیه پرسنل'!H965=option!$C$11,IF('5-اطلاعات کلیه پرسنل'!L965="دارد",'5-اطلاعات کلیه پرسنل'!M965*'5-اطلاعات کلیه پرسنل'!I965/12*40,'5-اطلاعات کلیه پرسنل'!I965*'5-اطلاعات کلیه پرسنل'!N965/52),0)+IF('5-اطلاعات کلیه پرسنل'!J965=option!$C$11,IF('5-اطلاعات کلیه پرسنل'!L965="دارد",'5-اطلاعات کلیه پرسنل'!M965*'5-اطلاعات کلیه پرسنل'!K965/12*40,'5-اطلاعات کلیه پرسنل'!K965*'5-اطلاعات کلیه پرسنل'!N965/52),0)</f>
        <v>0</v>
      </c>
      <c r="AH965" s="33">
        <f>IF('5-اطلاعات کلیه پرسنل'!P965="دکتری",1,IF('5-اطلاعات کلیه پرسنل'!P965="فوق لیسانس",0.8,IF('5-اطلاعات کلیه پرسنل'!P965="لیسانس",0.6,IF('5-اطلاعات کلیه پرسنل'!P965="فوق دیپلم",0.3,IF('5-اطلاعات کلیه پرسنل'!P965="",0,0.1)))))</f>
        <v>0</v>
      </c>
      <c r="AI965" s="81">
        <f>IF('5-اطلاعات کلیه پرسنل'!L965="دارد",'5-اطلاعات کلیه پرسنل'!M965/12,'5-اطلاعات کلیه پرسنل'!N965/2000)</f>
        <v>0</v>
      </c>
      <c r="AJ965" s="80">
        <f t="shared" si="62"/>
        <v>0</v>
      </c>
    </row>
    <row r="966" spans="29:36" x14ac:dyDescent="0.45">
      <c r="AC966" s="34">
        <f>IF('6-اطلاعات کلیه محصولات - خدمات'!C966="دارد",'6-اطلاعات کلیه محصولات - خدمات'!Q966,0)</f>
        <v>0</v>
      </c>
      <c r="AD966" s="34">
        <f>1403-'5-اطلاعات کلیه پرسنل'!E966:E1963</f>
        <v>1403</v>
      </c>
      <c r="AF966" s="55">
        <f>IF('5-اطلاعات کلیه پرسنل'!H966=option!$C$15,IF('5-اطلاعات کلیه پرسنل'!L966="دارد",'5-اطلاعات کلیه پرسنل'!M966/12*'5-اطلاعات کلیه پرسنل'!I966,'5-اطلاعات کلیه پرسنل'!N966/2000*'5-اطلاعات کلیه پرسنل'!I966),0)+IF('5-اطلاعات کلیه پرسنل'!J966=option!$C$15,IF('5-اطلاعات کلیه پرسنل'!L966="دارد",'5-اطلاعات کلیه پرسنل'!M966/12*'5-اطلاعات کلیه پرسنل'!K966,'5-اطلاعات کلیه پرسنل'!N966/2000*'5-اطلاعات کلیه پرسنل'!K966),0)</f>
        <v>0</v>
      </c>
      <c r="AG966" s="55">
        <f>IF('5-اطلاعات کلیه پرسنل'!H966=option!$C$11,IF('5-اطلاعات کلیه پرسنل'!L966="دارد",'5-اطلاعات کلیه پرسنل'!M966*'5-اطلاعات کلیه پرسنل'!I966/12*40,'5-اطلاعات کلیه پرسنل'!I966*'5-اطلاعات کلیه پرسنل'!N966/52),0)+IF('5-اطلاعات کلیه پرسنل'!J966=option!$C$11,IF('5-اطلاعات کلیه پرسنل'!L966="دارد",'5-اطلاعات کلیه پرسنل'!M966*'5-اطلاعات کلیه پرسنل'!K966/12*40,'5-اطلاعات کلیه پرسنل'!K966*'5-اطلاعات کلیه پرسنل'!N966/52),0)</f>
        <v>0</v>
      </c>
      <c r="AH966" s="33">
        <f>IF('5-اطلاعات کلیه پرسنل'!P966="دکتری",1,IF('5-اطلاعات کلیه پرسنل'!P966="فوق لیسانس",0.8,IF('5-اطلاعات کلیه پرسنل'!P966="لیسانس",0.6,IF('5-اطلاعات کلیه پرسنل'!P966="فوق دیپلم",0.3,IF('5-اطلاعات کلیه پرسنل'!P966="",0,0.1)))))</f>
        <v>0</v>
      </c>
      <c r="AI966" s="81">
        <f>IF('5-اطلاعات کلیه پرسنل'!L966="دارد",'5-اطلاعات کلیه پرسنل'!M966/12,'5-اطلاعات کلیه پرسنل'!N966/2000)</f>
        <v>0</v>
      </c>
      <c r="AJ966" s="80">
        <f t="shared" si="62"/>
        <v>0</v>
      </c>
    </row>
    <row r="967" spans="29:36" x14ac:dyDescent="0.45">
      <c r="AC967" s="34">
        <f>IF('6-اطلاعات کلیه محصولات - خدمات'!C967="دارد",'6-اطلاعات کلیه محصولات - خدمات'!Q967,0)</f>
        <v>0</v>
      </c>
      <c r="AD967" s="34">
        <f>1403-'5-اطلاعات کلیه پرسنل'!E967:E1964</f>
        <v>1403</v>
      </c>
      <c r="AF967" s="55">
        <f>IF('5-اطلاعات کلیه پرسنل'!H967=option!$C$15,IF('5-اطلاعات کلیه پرسنل'!L967="دارد",'5-اطلاعات کلیه پرسنل'!M967/12*'5-اطلاعات کلیه پرسنل'!I967,'5-اطلاعات کلیه پرسنل'!N967/2000*'5-اطلاعات کلیه پرسنل'!I967),0)+IF('5-اطلاعات کلیه پرسنل'!J967=option!$C$15,IF('5-اطلاعات کلیه پرسنل'!L967="دارد",'5-اطلاعات کلیه پرسنل'!M967/12*'5-اطلاعات کلیه پرسنل'!K967,'5-اطلاعات کلیه پرسنل'!N967/2000*'5-اطلاعات کلیه پرسنل'!K967),0)</f>
        <v>0</v>
      </c>
      <c r="AG967" s="55">
        <f>IF('5-اطلاعات کلیه پرسنل'!H967=option!$C$11,IF('5-اطلاعات کلیه پرسنل'!L967="دارد",'5-اطلاعات کلیه پرسنل'!M967*'5-اطلاعات کلیه پرسنل'!I967/12*40,'5-اطلاعات کلیه پرسنل'!I967*'5-اطلاعات کلیه پرسنل'!N967/52),0)+IF('5-اطلاعات کلیه پرسنل'!J967=option!$C$11,IF('5-اطلاعات کلیه پرسنل'!L967="دارد",'5-اطلاعات کلیه پرسنل'!M967*'5-اطلاعات کلیه پرسنل'!K967/12*40,'5-اطلاعات کلیه پرسنل'!K967*'5-اطلاعات کلیه پرسنل'!N967/52),0)</f>
        <v>0</v>
      </c>
      <c r="AH967" s="33">
        <f>IF('5-اطلاعات کلیه پرسنل'!P967="دکتری",1,IF('5-اطلاعات کلیه پرسنل'!P967="فوق لیسانس",0.8,IF('5-اطلاعات کلیه پرسنل'!P967="لیسانس",0.6,IF('5-اطلاعات کلیه پرسنل'!P967="فوق دیپلم",0.3,IF('5-اطلاعات کلیه پرسنل'!P967="",0,0.1)))))</f>
        <v>0</v>
      </c>
      <c r="AI967" s="81">
        <f>IF('5-اطلاعات کلیه پرسنل'!L967="دارد",'5-اطلاعات کلیه پرسنل'!M967/12,'5-اطلاعات کلیه پرسنل'!N967/2000)</f>
        <v>0</v>
      </c>
      <c r="AJ967" s="80">
        <f t="shared" si="62"/>
        <v>0</v>
      </c>
    </row>
    <row r="968" spans="29:36" x14ac:dyDescent="0.45">
      <c r="AC968" s="34">
        <f>IF('6-اطلاعات کلیه محصولات - خدمات'!C968="دارد",'6-اطلاعات کلیه محصولات - خدمات'!Q968,0)</f>
        <v>0</v>
      </c>
      <c r="AD968" s="34">
        <f>1403-'5-اطلاعات کلیه پرسنل'!E968:E1965</f>
        <v>1403</v>
      </c>
      <c r="AF968" s="55">
        <f>IF('5-اطلاعات کلیه پرسنل'!H968=option!$C$15,IF('5-اطلاعات کلیه پرسنل'!L968="دارد",'5-اطلاعات کلیه پرسنل'!M968/12*'5-اطلاعات کلیه پرسنل'!I968,'5-اطلاعات کلیه پرسنل'!N968/2000*'5-اطلاعات کلیه پرسنل'!I968),0)+IF('5-اطلاعات کلیه پرسنل'!J968=option!$C$15,IF('5-اطلاعات کلیه پرسنل'!L968="دارد",'5-اطلاعات کلیه پرسنل'!M968/12*'5-اطلاعات کلیه پرسنل'!K968,'5-اطلاعات کلیه پرسنل'!N968/2000*'5-اطلاعات کلیه پرسنل'!K968),0)</f>
        <v>0</v>
      </c>
      <c r="AG968" s="55">
        <f>IF('5-اطلاعات کلیه پرسنل'!H968=option!$C$11,IF('5-اطلاعات کلیه پرسنل'!L968="دارد",'5-اطلاعات کلیه پرسنل'!M968*'5-اطلاعات کلیه پرسنل'!I968/12*40,'5-اطلاعات کلیه پرسنل'!I968*'5-اطلاعات کلیه پرسنل'!N968/52),0)+IF('5-اطلاعات کلیه پرسنل'!J968=option!$C$11,IF('5-اطلاعات کلیه پرسنل'!L968="دارد",'5-اطلاعات کلیه پرسنل'!M968*'5-اطلاعات کلیه پرسنل'!K968/12*40,'5-اطلاعات کلیه پرسنل'!K968*'5-اطلاعات کلیه پرسنل'!N968/52),0)</f>
        <v>0</v>
      </c>
      <c r="AH968" s="33">
        <f>IF('5-اطلاعات کلیه پرسنل'!P968="دکتری",1,IF('5-اطلاعات کلیه پرسنل'!P968="فوق لیسانس",0.8,IF('5-اطلاعات کلیه پرسنل'!P968="لیسانس",0.6,IF('5-اطلاعات کلیه پرسنل'!P968="فوق دیپلم",0.3,IF('5-اطلاعات کلیه پرسنل'!P968="",0,0.1)))))</f>
        <v>0</v>
      </c>
      <c r="AI968" s="81">
        <f>IF('5-اطلاعات کلیه پرسنل'!L968="دارد",'5-اطلاعات کلیه پرسنل'!M968/12,'5-اطلاعات کلیه پرسنل'!N968/2000)</f>
        <v>0</v>
      </c>
      <c r="AJ968" s="80">
        <f t="shared" si="62"/>
        <v>0</v>
      </c>
    </row>
    <row r="969" spans="29:36" x14ac:dyDescent="0.45">
      <c r="AC969" s="34">
        <f>IF('6-اطلاعات کلیه محصولات - خدمات'!C969="دارد",'6-اطلاعات کلیه محصولات - خدمات'!Q969,0)</f>
        <v>0</v>
      </c>
      <c r="AD969" s="34">
        <f>1403-'5-اطلاعات کلیه پرسنل'!E969:E1966</f>
        <v>1403</v>
      </c>
      <c r="AF969" s="55">
        <f>IF('5-اطلاعات کلیه پرسنل'!H969=option!$C$15,IF('5-اطلاعات کلیه پرسنل'!L969="دارد",'5-اطلاعات کلیه پرسنل'!M969/12*'5-اطلاعات کلیه پرسنل'!I969,'5-اطلاعات کلیه پرسنل'!N969/2000*'5-اطلاعات کلیه پرسنل'!I969),0)+IF('5-اطلاعات کلیه پرسنل'!J969=option!$C$15,IF('5-اطلاعات کلیه پرسنل'!L969="دارد",'5-اطلاعات کلیه پرسنل'!M969/12*'5-اطلاعات کلیه پرسنل'!K969,'5-اطلاعات کلیه پرسنل'!N969/2000*'5-اطلاعات کلیه پرسنل'!K969),0)</f>
        <v>0</v>
      </c>
      <c r="AG969" s="55">
        <f>IF('5-اطلاعات کلیه پرسنل'!H969=option!$C$11,IF('5-اطلاعات کلیه پرسنل'!L969="دارد",'5-اطلاعات کلیه پرسنل'!M969*'5-اطلاعات کلیه پرسنل'!I969/12*40,'5-اطلاعات کلیه پرسنل'!I969*'5-اطلاعات کلیه پرسنل'!N969/52),0)+IF('5-اطلاعات کلیه پرسنل'!J969=option!$C$11,IF('5-اطلاعات کلیه پرسنل'!L969="دارد",'5-اطلاعات کلیه پرسنل'!M969*'5-اطلاعات کلیه پرسنل'!K969/12*40,'5-اطلاعات کلیه پرسنل'!K969*'5-اطلاعات کلیه پرسنل'!N969/52),0)</f>
        <v>0</v>
      </c>
      <c r="AH969" s="33">
        <f>IF('5-اطلاعات کلیه پرسنل'!P969="دکتری",1,IF('5-اطلاعات کلیه پرسنل'!P969="فوق لیسانس",0.8,IF('5-اطلاعات کلیه پرسنل'!P969="لیسانس",0.6,IF('5-اطلاعات کلیه پرسنل'!P969="فوق دیپلم",0.3,IF('5-اطلاعات کلیه پرسنل'!P969="",0,0.1)))))</f>
        <v>0</v>
      </c>
      <c r="AI969" s="81">
        <f>IF('5-اطلاعات کلیه پرسنل'!L969="دارد",'5-اطلاعات کلیه پرسنل'!M969/12,'5-اطلاعات کلیه پرسنل'!N969/2000)</f>
        <v>0</v>
      </c>
      <c r="AJ969" s="80">
        <f t="shared" si="62"/>
        <v>0</v>
      </c>
    </row>
    <row r="970" spans="29:36" x14ac:dyDescent="0.45">
      <c r="AC970" s="34">
        <f>IF('6-اطلاعات کلیه محصولات - خدمات'!C970="دارد",'6-اطلاعات کلیه محصولات - خدمات'!Q970,0)</f>
        <v>0</v>
      </c>
      <c r="AD970" s="34">
        <f>1403-'5-اطلاعات کلیه پرسنل'!E970:E1967</f>
        <v>1403</v>
      </c>
      <c r="AF970" s="55">
        <f>IF('5-اطلاعات کلیه پرسنل'!H970=option!$C$15,IF('5-اطلاعات کلیه پرسنل'!L970="دارد",'5-اطلاعات کلیه پرسنل'!M970/12*'5-اطلاعات کلیه پرسنل'!I970,'5-اطلاعات کلیه پرسنل'!N970/2000*'5-اطلاعات کلیه پرسنل'!I970),0)+IF('5-اطلاعات کلیه پرسنل'!J970=option!$C$15,IF('5-اطلاعات کلیه پرسنل'!L970="دارد",'5-اطلاعات کلیه پرسنل'!M970/12*'5-اطلاعات کلیه پرسنل'!K970,'5-اطلاعات کلیه پرسنل'!N970/2000*'5-اطلاعات کلیه پرسنل'!K970),0)</f>
        <v>0</v>
      </c>
      <c r="AG970" s="55">
        <f>IF('5-اطلاعات کلیه پرسنل'!H970=option!$C$11,IF('5-اطلاعات کلیه پرسنل'!L970="دارد",'5-اطلاعات کلیه پرسنل'!M970*'5-اطلاعات کلیه پرسنل'!I970/12*40,'5-اطلاعات کلیه پرسنل'!I970*'5-اطلاعات کلیه پرسنل'!N970/52),0)+IF('5-اطلاعات کلیه پرسنل'!J970=option!$C$11,IF('5-اطلاعات کلیه پرسنل'!L970="دارد",'5-اطلاعات کلیه پرسنل'!M970*'5-اطلاعات کلیه پرسنل'!K970/12*40,'5-اطلاعات کلیه پرسنل'!K970*'5-اطلاعات کلیه پرسنل'!N970/52),0)</f>
        <v>0</v>
      </c>
      <c r="AH970" s="33">
        <f>IF('5-اطلاعات کلیه پرسنل'!P970="دکتری",1,IF('5-اطلاعات کلیه پرسنل'!P970="فوق لیسانس",0.8,IF('5-اطلاعات کلیه پرسنل'!P970="لیسانس",0.6,IF('5-اطلاعات کلیه پرسنل'!P970="فوق دیپلم",0.3,IF('5-اطلاعات کلیه پرسنل'!P970="",0,0.1)))))</f>
        <v>0</v>
      </c>
      <c r="AI970" s="81">
        <f>IF('5-اطلاعات کلیه پرسنل'!L970="دارد",'5-اطلاعات کلیه پرسنل'!M970/12,'5-اطلاعات کلیه پرسنل'!N970/2000)</f>
        <v>0</v>
      </c>
      <c r="AJ970" s="80">
        <f t="shared" si="62"/>
        <v>0</v>
      </c>
    </row>
    <row r="971" spans="29:36" x14ac:dyDescent="0.45">
      <c r="AC971" s="34">
        <f>IF('6-اطلاعات کلیه محصولات - خدمات'!C971="دارد",'6-اطلاعات کلیه محصولات - خدمات'!Q971,0)</f>
        <v>0</v>
      </c>
      <c r="AD971" s="34">
        <f>1403-'5-اطلاعات کلیه پرسنل'!E971:E1968</f>
        <v>1403</v>
      </c>
      <c r="AF971" s="55">
        <f>IF('5-اطلاعات کلیه پرسنل'!H971=option!$C$15,IF('5-اطلاعات کلیه پرسنل'!L971="دارد",'5-اطلاعات کلیه پرسنل'!M971/12*'5-اطلاعات کلیه پرسنل'!I971,'5-اطلاعات کلیه پرسنل'!N971/2000*'5-اطلاعات کلیه پرسنل'!I971),0)+IF('5-اطلاعات کلیه پرسنل'!J971=option!$C$15,IF('5-اطلاعات کلیه پرسنل'!L971="دارد",'5-اطلاعات کلیه پرسنل'!M971/12*'5-اطلاعات کلیه پرسنل'!K971,'5-اطلاعات کلیه پرسنل'!N971/2000*'5-اطلاعات کلیه پرسنل'!K971),0)</f>
        <v>0</v>
      </c>
      <c r="AG971" s="55">
        <f>IF('5-اطلاعات کلیه پرسنل'!H971=option!$C$11,IF('5-اطلاعات کلیه پرسنل'!L971="دارد",'5-اطلاعات کلیه پرسنل'!M971*'5-اطلاعات کلیه پرسنل'!I971/12*40,'5-اطلاعات کلیه پرسنل'!I971*'5-اطلاعات کلیه پرسنل'!N971/52),0)+IF('5-اطلاعات کلیه پرسنل'!J971=option!$C$11,IF('5-اطلاعات کلیه پرسنل'!L971="دارد",'5-اطلاعات کلیه پرسنل'!M971*'5-اطلاعات کلیه پرسنل'!K971/12*40,'5-اطلاعات کلیه پرسنل'!K971*'5-اطلاعات کلیه پرسنل'!N971/52),0)</f>
        <v>0</v>
      </c>
      <c r="AH971" s="33">
        <f>IF('5-اطلاعات کلیه پرسنل'!P971="دکتری",1,IF('5-اطلاعات کلیه پرسنل'!P971="فوق لیسانس",0.8,IF('5-اطلاعات کلیه پرسنل'!P971="لیسانس",0.6,IF('5-اطلاعات کلیه پرسنل'!P971="فوق دیپلم",0.3,IF('5-اطلاعات کلیه پرسنل'!P971="",0,0.1)))))</f>
        <v>0</v>
      </c>
      <c r="AI971" s="81">
        <f>IF('5-اطلاعات کلیه پرسنل'!L971="دارد",'5-اطلاعات کلیه پرسنل'!M971/12,'5-اطلاعات کلیه پرسنل'!N971/2000)</f>
        <v>0</v>
      </c>
      <c r="AJ971" s="80">
        <f t="shared" ref="AJ971:AJ1002" si="63">AI971*AH971</f>
        <v>0</v>
      </c>
    </row>
    <row r="972" spans="29:36" x14ac:dyDescent="0.45">
      <c r="AC972" s="34">
        <f>IF('6-اطلاعات کلیه محصولات - خدمات'!C972="دارد",'6-اطلاعات کلیه محصولات - خدمات'!Q972,0)</f>
        <v>0</v>
      </c>
      <c r="AD972" s="34">
        <f>1403-'5-اطلاعات کلیه پرسنل'!E972:E1969</f>
        <v>1403</v>
      </c>
      <c r="AF972" s="55">
        <f>IF('5-اطلاعات کلیه پرسنل'!H972=option!$C$15,IF('5-اطلاعات کلیه پرسنل'!L972="دارد",'5-اطلاعات کلیه پرسنل'!M972/12*'5-اطلاعات کلیه پرسنل'!I972,'5-اطلاعات کلیه پرسنل'!N972/2000*'5-اطلاعات کلیه پرسنل'!I972),0)+IF('5-اطلاعات کلیه پرسنل'!J972=option!$C$15,IF('5-اطلاعات کلیه پرسنل'!L972="دارد",'5-اطلاعات کلیه پرسنل'!M972/12*'5-اطلاعات کلیه پرسنل'!K972,'5-اطلاعات کلیه پرسنل'!N972/2000*'5-اطلاعات کلیه پرسنل'!K972),0)</f>
        <v>0</v>
      </c>
      <c r="AG972" s="55">
        <f>IF('5-اطلاعات کلیه پرسنل'!H972=option!$C$11,IF('5-اطلاعات کلیه پرسنل'!L972="دارد",'5-اطلاعات کلیه پرسنل'!M972*'5-اطلاعات کلیه پرسنل'!I972/12*40,'5-اطلاعات کلیه پرسنل'!I972*'5-اطلاعات کلیه پرسنل'!N972/52),0)+IF('5-اطلاعات کلیه پرسنل'!J972=option!$C$11,IF('5-اطلاعات کلیه پرسنل'!L972="دارد",'5-اطلاعات کلیه پرسنل'!M972*'5-اطلاعات کلیه پرسنل'!K972/12*40,'5-اطلاعات کلیه پرسنل'!K972*'5-اطلاعات کلیه پرسنل'!N972/52),0)</f>
        <v>0</v>
      </c>
      <c r="AH972" s="33">
        <f>IF('5-اطلاعات کلیه پرسنل'!P972="دکتری",1,IF('5-اطلاعات کلیه پرسنل'!P972="فوق لیسانس",0.8,IF('5-اطلاعات کلیه پرسنل'!P972="لیسانس",0.6,IF('5-اطلاعات کلیه پرسنل'!P972="فوق دیپلم",0.3,IF('5-اطلاعات کلیه پرسنل'!P972="",0,0.1)))))</f>
        <v>0</v>
      </c>
      <c r="AI972" s="81">
        <f>IF('5-اطلاعات کلیه پرسنل'!L972="دارد",'5-اطلاعات کلیه پرسنل'!M972/12,'5-اطلاعات کلیه پرسنل'!N972/2000)</f>
        <v>0</v>
      </c>
      <c r="AJ972" s="80">
        <f t="shared" si="63"/>
        <v>0</v>
      </c>
    </row>
    <row r="973" spans="29:36" x14ac:dyDescent="0.45">
      <c r="AC973" s="34">
        <f>IF('6-اطلاعات کلیه محصولات - خدمات'!C973="دارد",'6-اطلاعات کلیه محصولات - خدمات'!Q973,0)</f>
        <v>0</v>
      </c>
      <c r="AD973" s="34">
        <f>1403-'5-اطلاعات کلیه پرسنل'!E973:E1970</f>
        <v>1403</v>
      </c>
      <c r="AF973" s="55">
        <f>IF('5-اطلاعات کلیه پرسنل'!H973=option!$C$15,IF('5-اطلاعات کلیه پرسنل'!L973="دارد",'5-اطلاعات کلیه پرسنل'!M973/12*'5-اطلاعات کلیه پرسنل'!I973,'5-اطلاعات کلیه پرسنل'!N973/2000*'5-اطلاعات کلیه پرسنل'!I973),0)+IF('5-اطلاعات کلیه پرسنل'!J973=option!$C$15,IF('5-اطلاعات کلیه پرسنل'!L973="دارد",'5-اطلاعات کلیه پرسنل'!M973/12*'5-اطلاعات کلیه پرسنل'!K973,'5-اطلاعات کلیه پرسنل'!N973/2000*'5-اطلاعات کلیه پرسنل'!K973),0)</f>
        <v>0</v>
      </c>
      <c r="AG973" s="55">
        <f>IF('5-اطلاعات کلیه پرسنل'!H973=option!$C$11,IF('5-اطلاعات کلیه پرسنل'!L973="دارد",'5-اطلاعات کلیه پرسنل'!M973*'5-اطلاعات کلیه پرسنل'!I973/12*40,'5-اطلاعات کلیه پرسنل'!I973*'5-اطلاعات کلیه پرسنل'!N973/52),0)+IF('5-اطلاعات کلیه پرسنل'!J973=option!$C$11,IF('5-اطلاعات کلیه پرسنل'!L973="دارد",'5-اطلاعات کلیه پرسنل'!M973*'5-اطلاعات کلیه پرسنل'!K973/12*40,'5-اطلاعات کلیه پرسنل'!K973*'5-اطلاعات کلیه پرسنل'!N973/52),0)</f>
        <v>0</v>
      </c>
      <c r="AH973" s="33">
        <f>IF('5-اطلاعات کلیه پرسنل'!P973="دکتری",1,IF('5-اطلاعات کلیه پرسنل'!P973="فوق لیسانس",0.8,IF('5-اطلاعات کلیه پرسنل'!P973="لیسانس",0.6,IF('5-اطلاعات کلیه پرسنل'!P973="فوق دیپلم",0.3,IF('5-اطلاعات کلیه پرسنل'!P973="",0,0.1)))))</f>
        <v>0</v>
      </c>
      <c r="AI973" s="81">
        <f>IF('5-اطلاعات کلیه پرسنل'!L973="دارد",'5-اطلاعات کلیه پرسنل'!M973/12,'5-اطلاعات کلیه پرسنل'!N973/2000)</f>
        <v>0</v>
      </c>
      <c r="AJ973" s="80">
        <f t="shared" si="63"/>
        <v>0</v>
      </c>
    </row>
    <row r="974" spans="29:36" x14ac:dyDescent="0.45">
      <c r="AC974" s="34">
        <f>IF('6-اطلاعات کلیه محصولات - خدمات'!C974="دارد",'6-اطلاعات کلیه محصولات - خدمات'!Q974,0)</f>
        <v>0</v>
      </c>
      <c r="AD974" s="34">
        <f>1403-'5-اطلاعات کلیه پرسنل'!E974:E1971</f>
        <v>1403</v>
      </c>
      <c r="AF974" s="55">
        <f>IF('5-اطلاعات کلیه پرسنل'!H974=option!$C$15,IF('5-اطلاعات کلیه پرسنل'!L974="دارد",'5-اطلاعات کلیه پرسنل'!M974/12*'5-اطلاعات کلیه پرسنل'!I974,'5-اطلاعات کلیه پرسنل'!N974/2000*'5-اطلاعات کلیه پرسنل'!I974),0)+IF('5-اطلاعات کلیه پرسنل'!J974=option!$C$15,IF('5-اطلاعات کلیه پرسنل'!L974="دارد",'5-اطلاعات کلیه پرسنل'!M974/12*'5-اطلاعات کلیه پرسنل'!K974,'5-اطلاعات کلیه پرسنل'!N974/2000*'5-اطلاعات کلیه پرسنل'!K974),0)</f>
        <v>0</v>
      </c>
      <c r="AG974" s="55">
        <f>IF('5-اطلاعات کلیه پرسنل'!H974=option!$C$11,IF('5-اطلاعات کلیه پرسنل'!L974="دارد",'5-اطلاعات کلیه پرسنل'!M974*'5-اطلاعات کلیه پرسنل'!I974/12*40,'5-اطلاعات کلیه پرسنل'!I974*'5-اطلاعات کلیه پرسنل'!N974/52),0)+IF('5-اطلاعات کلیه پرسنل'!J974=option!$C$11,IF('5-اطلاعات کلیه پرسنل'!L974="دارد",'5-اطلاعات کلیه پرسنل'!M974*'5-اطلاعات کلیه پرسنل'!K974/12*40,'5-اطلاعات کلیه پرسنل'!K974*'5-اطلاعات کلیه پرسنل'!N974/52),0)</f>
        <v>0</v>
      </c>
      <c r="AH974" s="33">
        <f>IF('5-اطلاعات کلیه پرسنل'!P974="دکتری",1,IF('5-اطلاعات کلیه پرسنل'!P974="فوق لیسانس",0.8,IF('5-اطلاعات کلیه پرسنل'!P974="لیسانس",0.6,IF('5-اطلاعات کلیه پرسنل'!P974="فوق دیپلم",0.3,IF('5-اطلاعات کلیه پرسنل'!P974="",0,0.1)))))</f>
        <v>0</v>
      </c>
      <c r="AI974" s="81">
        <f>IF('5-اطلاعات کلیه پرسنل'!L974="دارد",'5-اطلاعات کلیه پرسنل'!M974/12,'5-اطلاعات کلیه پرسنل'!N974/2000)</f>
        <v>0</v>
      </c>
      <c r="AJ974" s="80">
        <f t="shared" si="63"/>
        <v>0</v>
      </c>
    </row>
    <row r="975" spans="29:36" x14ac:dyDescent="0.45">
      <c r="AC975" s="34">
        <f>IF('6-اطلاعات کلیه محصولات - خدمات'!C975="دارد",'6-اطلاعات کلیه محصولات - خدمات'!Q975,0)</f>
        <v>0</v>
      </c>
      <c r="AD975" s="34">
        <f>1403-'5-اطلاعات کلیه پرسنل'!E975:E1972</f>
        <v>1403</v>
      </c>
      <c r="AF975" s="55">
        <f>IF('5-اطلاعات کلیه پرسنل'!H975=option!$C$15,IF('5-اطلاعات کلیه پرسنل'!L975="دارد",'5-اطلاعات کلیه پرسنل'!M975/12*'5-اطلاعات کلیه پرسنل'!I975,'5-اطلاعات کلیه پرسنل'!N975/2000*'5-اطلاعات کلیه پرسنل'!I975),0)+IF('5-اطلاعات کلیه پرسنل'!J975=option!$C$15,IF('5-اطلاعات کلیه پرسنل'!L975="دارد",'5-اطلاعات کلیه پرسنل'!M975/12*'5-اطلاعات کلیه پرسنل'!K975,'5-اطلاعات کلیه پرسنل'!N975/2000*'5-اطلاعات کلیه پرسنل'!K975),0)</f>
        <v>0</v>
      </c>
      <c r="AG975" s="55">
        <f>IF('5-اطلاعات کلیه پرسنل'!H975=option!$C$11,IF('5-اطلاعات کلیه پرسنل'!L975="دارد",'5-اطلاعات کلیه پرسنل'!M975*'5-اطلاعات کلیه پرسنل'!I975/12*40,'5-اطلاعات کلیه پرسنل'!I975*'5-اطلاعات کلیه پرسنل'!N975/52),0)+IF('5-اطلاعات کلیه پرسنل'!J975=option!$C$11,IF('5-اطلاعات کلیه پرسنل'!L975="دارد",'5-اطلاعات کلیه پرسنل'!M975*'5-اطلاعات کلیه پرسنل'!K975/12*40,'5-اطلاعات کلیه پرسنل'!K975*'5-اطلاعات کلیه پرسنل'!N975/52),0)</f>
        <v>0</v>
      </c>
      <c r="AH975" s="33">
        <f>IF('5-اطلاعات کلیه پرسنل'!P975="دکتری",1,IF('5-اطلاعات کلیه پرسنل'!P975="فوق لیسانس",0.8,IF('5-اطلاعات کلیه پرسنل'!P975="لیسانس",0.6,IF('5-اطلاعات کلیه پرسنل'!P975="فوق دیپلم",0.3,IF('5-اطلاعات کلیه پرسنل'!P975="",0,0.1)))))</f>
        <v>0</v>
      </c>
      <c r="AI975" s="81">
        <f>IF('5-اطلاعات کلیه پرسنل'!L975="دارد",'5-اطلاعات کلیه پرسنل'!M975/12,'5-اطلاعات کلیه پرسنل'!N975/2000)</f>
        <v>0</v>
      </c>
      <c r="AJ975" s="80">
        <f t="shared" si="63"/>
        <v>0</v>
      </c>
    </row>
    <row r="976" spans="29:36" x14ac:dyDescent="0.45">
      <c r="AC976" s="34">
        <f>IF('6-اطلاعات کلیه محصولات - خدمات'!C976="دارد",'6-اطلاعات کلیه محصولات - خدمات'!Q976,0)</f>
        <v>0</v>
      </c>
      <c r="AD976" s="34">
        <f>1403-'5-اطلاعات کلیه پرسنل'!E976:E1973</f>
        <v>1403</v>
      </c>
      <c r="AF976" s="55">
        <f>IF('5-اطلاعات کلیه پرسنل'!H976=option!$C$15,IF('5-اطلاعات کلیه پرسنل'!L976="دارد",'5-اطلاعات کلیه پرسنل'!M976/12*'5-اطلاعات کلیه پرسنل'!I976,'5-اطلاعات کلیه پرسنل'!N976/2000*'5-اطلاعات کلیه پرسنل'!I976),0)+IF('5-اطلاعات کلیه پرسنل'!J976=option!$C$15,IF('5-اطلاعات کلیه پرسنل'!L976="دارد",'5-اطلاعات کلیه پرسنل'!M976/12*'5-اطلاعات کلیه پرسنل'!K976,'5-اطلاعات کلیه پرسنل'!N976/2000*'5-اطلاعات کلیه پرسنل'!K976),0)</f>
        <v>0</v>
      </c>
      <c r="AG976" s="55">
        <f>IF('5-اطلاعات کلیه پرسنل'!H976=option!$C$11,IF('5-اطلاعات کلیه پرسنل'!L976="دارد",'5-اطلاعات کلیه پرسنل'!M976*'5-اطلاعات کلیه پرسنل'!I976/12*40,'5-اطلاعات کلیه پرسنل'!I976*'5-اطلاعات کلیه پرسنل'!N976/52),0)+IF('5-اطلاعات کلیه پرسنل'!J976=option!$C$11,IF('5-اطلاعات کلیه پرسنل'!L976="دارد",'5-اطلاعات کلیه پرسنل'!M976*'5-اطلاعات کلیه پرسنل'!K976/12*40,'5-اطلاعات کلیه پرسنل'!K976*'5-اطلاعات کلیه پرسنل'!N976/52),0)</f>
        <v>0</v>
      </c>
      <c r="AH976" s="33">
        <f>IF('5-اطلاعات کلیه پرسنل'!P976="دکتری",1,IF('5-اطلاعات کلیه پرسنل'!P976="فوق لیسانس",0.8,IF('5-اطلاعات کلیه پرسنل'!P976="لیسانس",0.6,IF('5-اطلاعات کلیه پرسنل'!P976="فوق دیپلم",0.3,IF('5-اطلاعات کلیه پرسنل'!P976="",0,0.1)))))</f>
        <v>0</v>
      </c>
      <c r="AI976" s="81">
        <f>IF('5-اطلاعات کلیه پرسنل'!L976="دارد",'5-اطلاعات کلیه پرسنل'!M976/12,'5-اطلاعات کلیه پرسنل'!N976/2000)</f>
        <v>0</v>
      </c>
      <c r="AJ976" s="80">
        <f t="shared" si="63"/>
        <v>0</v>
      </c>
    </row>
    <row r="977" spans="29:36" x14ac:dyDescent="0.45">
      <c r="AC977" s="34">
        <f>IF('6-اطلاعات کلیه محصولات - خدمات'!C977="دارد",'6-اطلاعات کلیه محصولات - خدمات'!Q977,0)</f>
        <v>0</v>
      </c>
      <c r="AD977" s="34">
        <f>1403-'5-اطلاعات کلیه پرسنل'!E977:E1974</f>
        <v>1403</v>
      </c>
      <c r="AF977" s="55">
        <f>IF('5-اطلاعات کلیه پرسنل'!H977=option!$C$15,IF('5-اطلاعات کلیه پرسنل'!L977="دارد",'5-اطلاعات کلیه پرسنل'!M977/12*'5-اطلاعات کلیه پرسنل'!I977,'5-اطلاعات کلیه پرسنل'!N977/2000*'5-اطلاعات کلیه پرسنل'!I977),0)+IF('5-اطلاعات کلیه پرسنل'!J977=option!$C$15,IF('5-اطلاعات کلیه پرسنل'!L977="دارد",'5-اطلاعات کلیه پرسنل'!M977/12*'5-اطلاعات کلیه پرسنل'!K977,'5-اطلاعات کلیه پرسنل'!N977/2000*'5-اطلاعات کلیه پرسنل'!K977),0)</f>
        <v>0</v>
      </c>
      <c r="AG977" s="55">
        <f>IF('5-اطلاعات کلیه پرسنل'!H977=option!$C$11,IF('5-اطلاعات کلیه پرسنل'!L977="دارد",'5-اطلاعات کلیه پرسنل'!M977*'5-اطلاعات کلیه پرسنل'!I977/12*40,'5-اطلاعات کلیه پرسنل'!I977*'5-اطلاعات کلیه پرسنل'!N977/52),0)+IF('5-اطلاعات کلیه پرسنل'!J977=option!$C$11,IF('5-اطلاعات کلیه پرسنل'!L977="دارد",'5-اطلاعات کلیه پرسنل'!M977*'5-اطلاعات کلیه پرسنل'!K977/12*40,'5-اطلاعات کلیه پرسنل'!K977*'5-اطلاعات کلیه پرسنل'!N977/52),0)</f>
        <v>0</v>
      </c>
      <c r="AH977" s="33">
        <f>IF('5-اطلاعات کلیه پرسنل'!P977="دکتری",1,IF('5-اطلاعات کلیه پرسنل'!P977="فوق لیسانس",0.8,IF('5-اطلاعات کلیه پرسنل'!P977="لیسانس",0.6,IF('5-اطلاعات کلیه پرسنل'!P977="فوق دیپلم",0.3,IF('5-اطلاعات کلیه پرسنل'!P977="",0,0.1)))))</f>
        <v>0</v>
      </c>
      <c r="AI977" s="81">
        <f>IF('5-اطلاعات کلیه پرسنل'!L977="دارد",'5-اطلاعات کلیه پرسنل'!M977/12,'5-اطلاعات کلیه پرسنل'!N977/2000)</f>
        <v>0</v>
      </c>
      <c r="AJ977" s="80">
        <f t="shared" si="63"/>
        <v>0</v>
      </c>
    </row>
    <row r="978" spans="29:36" x14ac:dyDescent="0.45">
      <c r="AC978" s="34">
        <f>IF('6-اطلاعات کلیه محصولات - خدمات'!C978="دارد",'6-اطلاعات کلیه محصولات - خدمات'!Q978,0)</f>
        <v>0</v>
      </c>
      <c r="AD978" s="34">
        <f>1403-'5-اطلاعات کلیه پرسنل'!E978:E1975</f>
        <v>1403</v>
      </c>
      <c r="AF978" s="55">
        <f>IF('5-اطلاعات کلیه پرسنل'!H978=option!$C$15,IF('5-اطلاعات کلیه پرسنل'!L978="دارد",'5-اطلاعات کلیه پرسنل'!M978/12*'5-اطلاعات کلیه پرسنل'!I978,'5-اطلاعات کلیه پرسنل'!N978/2000*'5-اطلاعات کلیه پرسنل'!I978),0)+IF('5-اطلاعات کلیه پرسنل'!J978=option!$C$15,IF('5-اطلاعات کلیه پرسنل'!L978="دارد",'5-اطلاعات کلیه پرسنل'!M978/12*'5-اطلاعات کلیه پرسنل'!K978,'5-اطلاعات کلیه پرسنل'!N978/2000*'5-اطلاعات کلیه پرسنل'!K978),0)</f>
        <v>0</v>
      </c>
      <c r="AG978" s="55">
        <f>IF('5-اطلاعات کلیه پرسنل'!H978=option!$C$11,IF('5-اطلاعات کلیه پرسنل'!L978="دارد",'5-اطلاعات کلیه پرسنل'!M978*'5-اطلاعات کلیه پرسنل'!I978/12*40,'5-اطلاعات کلیه پرسنل'!I978*'5-اطلاعات کلیه پرسنل'!N978/52),0)+IF('5-اطلاعات کلیه پرسنل'!J978=option!$C$11,IF('5-اطلاعات کلیه پرسنل'!L978="دارد",'5-اطلاعات کلیه پرسنل'!M978*'5-اطلاعات کلیه پرسنل'!K978/12*40,'5-اطلاعات کلیه پرسنل'!K978*'5-اطلاعات کلیه پرسنل'!N978/52),0)</f>
        <v>0</v>
      </c>
      <c r="AH978" s="33">
        <f>IF('5-اطلاعات کلیه پرسنل'!P978="دکتری",1,IF('5-اطلاعات کلیه پرسنل'!P978="فوق لیسانس",0.8,IF('5-اطلاعات کلیه پرسنل'!P978="لیسانس",0.6,IF('5-اطلاعات کلیه پرسنل'!P978="فوق دیپلم",0.3,IF('5-اطلاعات کلیه پرسنل'!P978="",0,0.1)))))</f>
        <v>0</v>
      </c>
      <c r="AI978" s="81">
        <f>IF('5-اطلاعات کلیه پرسنل'!L978="دارد",'5-اطلاعات کلیه پرسنل'!M978/12,'5-اطلاعات کلیه پرسنل'!N978/2000)</f>
        <v>0</v>
      </c>
      <c r="AJ978" s="80">
        <f t="shared" si="63"/>
        <v>0</v>
      </c>
    </row>
    <row r="979" spans="29:36" x14ac:dyDescent="0.45">
      <c r="AC979" s="34">
        <f>IF('6-اطلاعات کلیه محصولات - خدمات'!C979="دارد",'6-اطلاعات کلیه محصولات - خدمات'!Q979,0)</f>
        <v>0</v>
      </c>
      <c r="AD979" s="34">
        <f>1403-'5-اطلاعات کلیه پرسنل'!E979:E1976</f>
        <v>1403</v>
      </c>
      <c r="AF979" s="55">
        <f>IF('5-اطلاعات کلیه پرسنل'!H979=option!$C$15,IF('5-اطلاعات کلیه پرسنل'!L979="دارد",'5-اطلاعات کلیه پرسنل'!M979/12*'5-اطلاعات کلیه پرسنل'!I979,'5-اطلاعات کلیه پرسنل'!N979/2000*'5-اطلاعات کلیه پرسنل'!I979),0)+IF('5-اطلاعات کلیه پرسنل'!J979=option!$C$15,IF('5-اطلاعات کلیه پرسنل'!L979="دارد",'5-اطلاعات کلیه پرسنل'!M979/12*'5-اطلاعات کلیه پرسنل'!K979,'5-اطلاعات کلیه پرسنل'!N979/2000*'5-اطلاعات کلیه پرسنل'!K979),0)</f>
        <v>0</v>
      </c>
      <c r="AG979" s="55">
        <f>IF('5-اطلاعات کلیه پرسنل'!H979=option!$C$11,IF('5-اطلاعات کلیه پرسنل'!L979="دارد",'5-اطلاعات کلیه پرسنل'!M979*'5-اطلاعات کلیه پرسنل'!I979/12*40,'5-اطلاعات کلیه پرسنل'!I979*'5-اطلاعات کلیه پرسنل'!N979/52),0)+IF('5-اطلاعات کلیه پرسنل'!J979=option!$C$11,IF('5-اطلاعات کلیه پرسنل'!L979="دارد",'5-اطلاعات کلیه پرسنل'!M979*'5-اطلاعات کلیه پرسنل'!K979/12*40,'5-اطلاعات کلیه پرسنل'!K979*'5-اطلاعات کلیه پرسنل'!N979/52),0)</f>
        <v>0</v>
      </c>
      <c r="AH979" s="33">
        <f>IF('5-اطلاعات کلیه پرسنل'!P979="دکتری",1,IF('5-اطلاعات کلیه پرسنل'!P979="فوق لیسانس",0.8,IF('5-اطلاعات کلیه پرسنل'!P979="لیسانس",0.6,IF('5-اطلاعات کلیه پرسنل'!P979="فوق دیپلم",0.3,IF('5-اطلاعات کلیه پرسنل'!P979="",0,0.1)))))</f>
        <v>0</v>
      </c>
      <c r="AI979" s="81">
        <f>IF('5-اطلاعات کلیه پرسنل'!L979="دارد",'5-اطلاعات کلیه پرسنل'!M979/12,'5-اطلاعات کلیه پرسنل'!N979/2000)</f>
        <v>0</v>
      </c>
      <c r="AJ979" s="80">
        <f t="shared" si="63"/>
        <v>0</v>
      </c>
    </row>
    <row r="980" spans="29:36" x14ac:dyDescent="0.45">
      <c r="AC980" s="34">
        <f>IF('6-اطلاعات کلیه محصولات - خدمات'!C980="دارد",'6-اطلاعات کلیه محصولات - خدمات'!Q980,0)</f>
        <v>0</v>
      </c>
      <c r="AD980" s="34">
        <f>1403-'5-اطلاعات کلیه پرسنل'!E980:E1977</f>
        <v>1403</v>
      </c>
      <c r="AF980" s="55">
        <f>IF('5-اطلاعات کلیه پرسنل'!H980=option!$C$15,IF('5-اطلاعات کلیه پرسنل'!L980="دارد",'5-اطلاعات کلیه پرسنل'!M980/12*'5-اطلاعات کلیه پرسنل'!I980,'5-اطلاعات کلیه پرسنل'!N980/2000*'5-اطلاعات کلیه پرسنل'!I980),0)+IF('5-اطلاعات کلیه پرسنل'!J980=option!$C$15,IF('5-اطلاعات کلیه پرسنل'!L980="دارد",'5-اطلاعات کلیه پرسنل'!M980/12*'5-اطلاعات کلیه پرسنل'!K980,'5-اطلاعات کلیه پرسنل'!N980/2000*'5-اطلاعات کلیه پرسنل'!K980),0)</f>
        <v>0</v>
      </c>
      <c r="AG980" s="55">
        <f>IF('5-اطلاعات کلیه پرسنل'!H980=option!$C$11,IF('5-اطلاعات کلیه پرسنل'!L980="دارد",'5-اطلاعات کلیه پرسنل'!M980*'5-اطلاعات کلیه پرسنل'!I980/12*40,'5-اطلاعات کلیه پرسنل'!I980*'5-اطلاعات کلیه پرسنل'!N980/52),0)+IF('5-اطلاعات کلیه پرسنل'!J980=option!$C$11,IF('5-اطلاعات کلیه پرسنل'!L980="دارد",'5-اطلاعات کلیه پرسنل'!M980*'5-اطلاعات کلیه پرسنل'!K980/12*40,'5-اطلاعات کلیه پرسنل'!K980*'5-اطلاعات کلیه پرسنل'!N980/52),0)</f>
        <v>0</v>
      </c>
      <c r="AH980" s="33">
        <f>IF('5-اطلاعات کلیه پرسنل'!P980="دکتری",1,IF('5-اطلاعات کلیه پرسنل'!P980="فوق لیسانس",0.8,IF('5-اطلاعات کلیه پرسنل'!P980="لیسانس",0.6,IF('5-اطلاعات کلیه پرسنل'!P980="فوق دیپلم",0.3,IF('5-اطلاعات کلیه پرسنل'!P980="",0,0.1)))))</f>
        <v>0</v>
      </c>
      <c r="AI980" s="81">
        <f>IF('5-اطلاعات کلیه پرسنل'!L980="دارد",'5-اطلاعات کلیه پرسنل'!M980/12,'5-اطلاعات کلیه پرسنل'!N980/2000)</f>
        <v>0</v>
      </c>
      <c r="AJ980" s="80">
        <f t="shared" si="63"/>
        <v>0</v>
      </c>
    </row>
    <row r="981" spans="29:36" x14ac:dyDescent="0.45">
      <c r="AC981" s="34">
        <f>IF('6-اطلاعات کلیه محصولات - خدمات'!C981="دارد",'6-اطلاعات کلیه محصولات - خدمات'!Q981,0)</f>
        <v>0</v>
      </c>
      <c r="AD981" s="34">
        <f>1403-'5-اطلاعات کلیه پرسنل'!E981:E1978</f>
        <v>1403</v>
      </c>
      <c r="AF981" s="55">
        <f>IF('5-اطلاعات کلیه پرسنل'!H981=option!$C$15,IF('5-اطلاعات کلیه پرسنل'!L981="دارد",'5-اطلاعات کلیه پرسنل'!M981/12*'5-اطلاعات کلیه پرسنل'!I981,'5-اطلاعات کلیه پرسنل'!N981/2000*'5-اطلاعات کلیه پرسنل'!I981),0)+IF('5-اطلاعات کلیه پرسنل'!J981=option!$C$15,IF('5-اطلاعات کلیه پرسنل'!L981="دارد",'5-اطلاعات کلیه پرسنل'!M981/12*'5-اطلاعات کلیه پرسنل'!K981,'5-اطلاعات کلیه پرسنل'!N981/2000*'5-اطلاعات کلیه پرسنل'!K981),0)</f>
        <v>0</v>
      </c>
      <c r="AG981" s="55">
        <f>IF('5-اطلاعات کلیه پرسنل'!H981=option!$C$11,IF('5-اطلاعات کلیه پرسنل'!L981="دارد",'5-اطلاعات کلیه پرسنل'!M981*'5-اطلاعات کلیه پرسنل'!I981/12*40,'5-اطلاعات کلیه پرسنل'!I981*'5-اطلاعات کلیه پرسنل'!N981/52),0)+IF('5-اطلاعات کلیه پرسنل'!J981=option!$C$11,IF('5-اطلاعات کلیه پرسنل'!L981="دارد",'5-اطلاعات کلیه پرسنل'!M981*'5-اطلاعات کلیه پرسنل'!K981/12*40,'5-اطلاعات کلیه پرسنل'!K981*'5-اطلاعات کلیه پرسنل'!N981/52),0)</f>
        <v>0</v>
      </c>
      <c r="AH981" s="33">
        <f>IF('5-اطلاعات کلیه پرسنل'!P981="دکتری",1,IF('5-اطلاعات کلیه پرسنل'!P981="فوق لیسانس",0.8,IF('5-اطلاعات کلیه پرسنل'!P981="لیسانس",0.6,IF('5-اطلاعات کلیه پرسنل'!P981="فوق دیپلم",0.3,IF('5-اطلاعات کلیه پرسنل'!P981="",0,0.1)))))</f>
        <v>0</v>
      </c>
      <c r="AI981" s="81">
        <f>IF('5-اطلاعات کلیه پرسنل'!L981="دارد",'5-اطلاعات کلیه پرسنل'!M981/12,'5-اطلاعات کلیه پرسنل'!N981/2000)</f>
        <v>0</v>
      </c>
      <c r="AJ981" s="80">
        <f t="shared" si="63"/>
        <v>0</v>
      </c>
    </row>
    <row r="982" spans="29:36" x14ac:dyDescent="0.45">
      <c r="AC982" s="34">
        <f>IF('6-اطلاعات کلیه محصولات - خدمات'!C982="دارد",'6-اطلاعات کلیه محصولات - خدمات'!Q982,0)</f>
        <v>0</v>
      </c>
      <c r="AD982" s="34">
        <f>1403-'5-اطلاعات کلیه پرسنل'!E982:E1979</f>
        <v>1403</v>
      </c>
      <c r="AF982" s="55">
        <f>IF('5-اطلاعات کلیه پرسنل'!H982=option!$C$15,IF('5-اطلاعات کلیه پرسنل'!L982="دارد",'5-اطلاعات کلیه پرسنل'!M982/12*'5-اطلاعات کلیه پرسنل'!I982,'5-اطلاعات کلیه پرسنل'!N982/2000*'5-اطلاعات کلیه پرسنل'!I982),0)+IF('5-اطلاعات کلیه پرسنل'!J982=option!$C$15,IF('5-اطلاعات کلیه پرسنل'!L982="دارد",'5-اطلاعات کلیه پرسنل'!M982/12*'5-اطلاعات کلیه پرسنل'!K982,'5-اطلاعات کلیه پرسنل'!N982/2000*'5-اطلاعات کلیه پرسنل'!K982),0)</f>
        <v>0</v>
      </c>
      <c r="AG982" s="55">
        <f>IF('5-اطلاعات کلیه پرسنل'!H982=option!$C$11,IF('5-اطلاعات کلیه پرسنل'!L982="دارد",'5-اطلاعات کلیه پرسنل'!M982*'5-اطلاعات کلیه پرسنل'!I982/12*40,'5-اطلاعات کلیه پرسنل'!I982*'5-اطلاعات کلیه پرسنل'!N982/52),0)+IF('5-اطلاعات کلیه پرسنل'!J982=option!$C$11,IF('5-اطلاعات کلیه پرسنل'!L982="دارد",'5-اطلاعات کلیه پرسنل'!M982*'5-اطلاعات کلیه پرسنل'!K982/12*40,'5-اطلاعات کلیه پرسنل'!K982*'5-اطلاعات کلیه پرسنل'!N982/52),0)</f>
        <v>0</v>
      </c>
      <c r="AH982" s="33">
        <f>IF('5-اطلاعات کلیه پرسنل'!P982="دکتری",1,IF('5-اطلاعات کلیه پرسنل'!P982="فوق لیسانس",0.8,IF('5-اطلاعات کلیه پرسنل'!P982="لیسانس",0.6,IF('5-اطلاعات کلیه پرسنل'!P982="فوق دیپلم",0.3,IF('5-اطلاعات کلیه پرسنل'!P982="",0,0.1)))))</f>
        <v>0</v>
      </c>
      <c r="AI982" s="81">
        <f>IF('5-اطلاعات کلیه پرسنل'!L982="دارد",'5-اطلاعات کلیه پرسنل'!M982/12,'5-اطلاعات کلیه پرسنل'!N982/2000)</f>
        <v>0</v>
      </c>
      <c r="AJ982" s="80">
        <f t="shared" si="63"/>
        <v>0</v>
      </c>
    </row>
    <row r="983" spans="29:36" x14ac:dyDescent="0.45">
      <c r="AC983" s="34">
        <f>IF('6-اطلاعات کلیه محصولات - خدمات'!C983="دارد",'6-اطلاعات کلیه محصولات - خدمات'!Q983,0)</f>
        <v>0</v>
      </c>
      <c r="AD983" s="34">
        <f>1403-'5-اطلاعات کلیه پرسنل'!E983:E1980</f>
        <v>1403</v>
      </c>
      <c r="AF983" s="55">
        <f>IF('5-اطلاعات کلیه پرسنل'!H983=option!$C$15,IF('5-اطلاعات کلیه پرسنل'!L983="دارد",'5-اطلاعات کلیه پرسنل'!M983/12*'5-اطلاعات کلیه پرسنل'!I983,'5-اطلاعات کلیه پرسنل'!N983/2000*'5-اطلاعات کلیه پرسنل'!I983),0)+IF('5-اطلاعات کلیه پرسنل'!J983=option!$C$15,IF('5-اطلاعات کلیه پرسنل'!L983="دارد",'5-اطلاعات کلیه پرسنل'!M983/12*'5-اطلاعات کلیه پرسنل'!K983,'5-اطلاعات کلیه پرسنل'!N983/2000*'5-اطلاعات کلیه پرسنل'!K983),0)</f>
        <v>0</v>
      </c>
      <c r="AG983" s="55">
        <f>IF('5-اطلاعات کلیه پرسنل'!H983=option!$C$11,IF('5-اطلاعات کلیه پرسنل'!L983="دارد",'5-اطلاعات کلیه پرسنل'!M983*'5-اطلاعات کلیه پرسنل'!I983/12*40,'5-اطلاعات کلیه پرسنل'!I983*'5-اطلاعات کلیه پرسنل'!N983/52),0)+IF('5-اطلاعات کلیه پرسنل'!J983=option!$C$11,IF('5-اطلاعات کلیه پرسنل'!L983="دارد",'5-اطلاعات کلیه پرسنل'!M983*'5-اطلاعات کلیه پرسنل'!K983/12*40,'5-اطلاعات کلیه پرسنل'!K983*'5-اطلاعات کلیه پرسنل'!N983/52),0)</f>
        <v>0</v>
      </c>
      <c r="AH983" s="33">
        <f>IF('5-اطلاعات کلیه پرسنل'!P983="دکتری",1,IF('5-اطلاعات کلیه پرسنل'!P983="فوق لیسانس",0.8,IF('5-اطلاعات کلیه پرسنل'!P983="لیسانس",0.6,IF('5-اطلاعات کلیه پرسنل'!P983="فوق دیپلم",0.3,IF('5-اطلاعات کلیه پرسنل'!P983="",0,0.1)))))</f>
        <v>0</v>
      </c>
      <c r="AI983" s="81">
        <f>IF('5-اطلاعات کلیه پرسنل'!L983="دارد",'5-اطلاعات کلیه پرسنل'!M983/12,'5-اطلاعات کلیه پرسنل'!N983/2000)</f>
        <v>0</v>
      </c>
      <c r="AJ983" s="80">
        <f t="shared" si="63"/>
        <v>0</v>
      </c>
    </row>
    <row r="984" spans="29:36" x14ac:dyDescent="0.45">
      <c r="AC984" s="34">
        <f>IF('6-اطلاعات کلیه محصولات - خدمات'!C984="دارد",'6-اطلاعات کلیه محصولات - خدمات'!Q984,0)</f>
        <v>0</v>
      </c>
      <c r="AD984" s="34">
        <f>1403-'5-اطلاعات کلیه پرسنل'!E984:E1981</f>
        <v>1403</v>
      </c>
      <c r="AF984" s="55">
        <f>IF('5-اطلاعات کلیه پرسنل'!H984=option!$C$15,IF('5-اطلاعات کلیه پرسنل'!L984="دارد",'5-اطلاعات کلیه پرسنل'!M984/12*'5-اطلاعات کلیه پرسنل'!I984,'5-اطلاعات کلیه پرسنل'!N984/2000*'5-اطلاعات کلیه پرسنل'!I984),0)+IF('5-اطلاعات کلیه پرسنل'!J984=option!$C$15,IF('5-اطلاعات کلیه پرسنل'!L984="دارد",'5-اطلاعات کلیه پرسنل'!M984/12*'5-اطلاعات کلیه پرسنل'!K984,'5-اطلاعات کلیه پرسنل'!N984/2000*'5-اطلاعات کلیه پرسنل'!K984),0)</f>
        <v>0</v>
      </c>
      <c r="AG984" s="55">
        <f>IF('5-اطلاعات کلیه پرسنل'!H984=option!$C$11,IF('5-اطلاعات کلیه پرسنل'!L984="دارد",'5-اطلاعات کلیه پرسنل'!M984*'5-اطلاعات کلیه پرسنل'!I984/12*40,'5-اطلاعات کلیه پرسنل'!I984*'5-اطلاعات کلیه پرسنل'!N984/52),0)+IF('5-اطلاعات کلیه پرسنل'!J984=option!$C$11,IF('5-اطلاعات کلیه پرسنل'!L984="دارد",'5-اطلاعات کلیه پرسنل'!M984*'5-اطلاعات کلیه پرسنل'!K984/12*40,'5-اطلاعات کلیه پرسنل'!K984*'5-اطلاعات کلیه پرسنل'!N984/52),0)</f>
        <v>0</v>
      </c>
      <c r="AH984" s="33">
        <f>IF('5-اطلاعات کلیه پرسنل'!P984="دکتری",1,IF('5-اطلاعات کلیه پرسنل'!P984="فوق لیسانس",0.8,IF('5-اطلاعات کلیه پرسنل'!P984="لیسانس",0.6,IF('5-اطلاعات کلیه پرسنل'!P984="فوق دیپلم",0.3,IF('5-اطلاعات کلیه پرسنل'!P984="",0,0.1)))))</f>
        <v>0</v>
      </c>
      <c r="AI984" s="81">
        <f>IF('5-اطلاعات کلیه پرسنل'!L984="دارد",'5-اطلاعات کلیه پرسنل'!M984/12,'5-اطلاعات کلیه پرسنل'!N984/2000)</f>
        <v>0</v>
      </c>
      <c r="AJ984" s="80">
        <f t="shared" si="63"/>
        <v>0</v>
      </c>
    </row>
    <row r="985" spans="29:36" x14ac:dyDescent="0.45">
      <c r="AC985" s="34">
        <f>IF('6-اطلاعات کلیه محصولات - خدمات'!C985="دارد",'6-اطلاعات کلیه محصولات - خدمات'!Q985,0)</f>
        <v>0</v>
      </c>
      <c r="AD985" s="34">
        <f>1403-'5-اطلاعات کلیه پرسنل'!E985:E1982</f>
        <v>1403</v>
      </c>
      <c r="AF985" s="55">
        <f>IF('5-اطلاعات کلیه پرسنل'!H985=option!$C$15,IF('5-اطلاعات کلیه پرسنل'!L985="دارد",'5-اطلاعات کلیه پرسنل'!M985/12*'5-اطلاعات کلیه پرسنل'!I985,'5-اطلاعات کلیه پرسنل'!N985/2000*'5-اطلاعات کلیه پرسنل'!I985),0)+IF('5-اطلاعات کلیه پرسنل'!J985=option!$C$15,IF('5-اطلاعات کلیه پرسنل'!L985="دارد",'5-اطلاعات کلیه پرسنل'!M985/12*'5-اطلاعات کلیه پرسنل'!K985,'5-اطلاعات کلیه پرسنل'!N985/2000*'5-اطلاعات کلیه پرسنل'!K985),0)</f>
        <v>0</v>
      </c>
      <c r="AG985" s="55">
        <f>IF('5-اطلاعات کلیه پرسنل'!H985=option!$C$11,IF('5-اطلاعات کلیه پرسنل'!L985="دارد",'5-اطلاعات کلیه پرسنل'!M985*'5-اطلاعات کلیه پرسنل'!I985/12*40,'5-اطلاعات کلیه پرسنل'!I985*'5-اطلاعات کلیه پرسنل'!N985/52),0)+IF('5-اطلاعات کلیه پرسنل'!J985=option!$C$11,IF('5-اطلاعات کلیه پرسنل'!L985="دارد",'5-اطلاعات کلیه پرسنل'!M985*'5-اطلاعات کلیه پرسنل'!K985/12*40,'5-اطلاعات کلیه پرسنل'!K985*'5-اطلاعات کلیه پرسنل'!N985/52),0)</f>
        <v>0</v>
      </c>
      <c r="AH985" s="33">
        <f>IF('5-اطلاعات کلیه پرسنل'!P985="دکتری",1,IF('5-اطلاعات کلیه پرسنل'!P985="فوق لیسانس",0.8,IF('5-اطلاعات کلیه پرسنل'!P985="لیسانس",0.6,IF('5-اطلاعات کلیه پرسنل'!P985="فوق دیپلم",0.3,IF('5-اطلاعات کلیه پرسنل'!P985="",0,0.1)))))</f>
        <v>0</v>
      </c>
      <c r="AI985" s="81">
        <f>IF('5-اطلاعات کلیه پرسنل'!L985="دارد",'5-اطلاعات کلیه پرسنل'!M985/12,'5-اطلاعات کلیه پرسنل'!N985/2000)</f>
        <v>0</v>
      </c>
      <c r="AJ985" s="80">
        <f t="shared" si="63"/>
        <v>0</v>
      </c>
    </row>
    <row r="986" spans="29:36" x14ac:dyDescent="0.45">
      <c r="AC986" s="34">
        <f>IF('6-اطلاعات کلیه محصولات - خدمات'!C986="دارد",'6-اطلاعات کلیه محصولات - خدمات'!Q986,0)</f>
        <v>0</v>
      </c>
      <c r="AD986" s="34">
        <f>1403-'5-اطلاعات کلیه پرسنل'!E986:E1983</f>
        <v>1403</v>
      </c>
      <c r="AF986" s="55">
        <f>IF('5-اطلاعات کلیه پرسنل'!H986=option!$C$15,IF('5-اطلاعات کلیه پرسنل'!L986="دارد",'5-اطلاعات کلیه پرسنل'!M986/12*'5-اطلاعات کلیه پرسنل'!I986,'5-اطلاعات کلیه پرسنل'!N986/2000*'5-اطلاعات کلیه پرسنل'!I986),0)+IF('5-اطلاعات کلیه پرسنل'!J986=option!$C$15,IF('5-اطلاعات کلیه پرسنل'!L986="دارد",'5-اطلاعات کلیه پرسنل'!M986/12*'5-اطلاعات کلیه پرسنل'!K986,'5-اطلاعات کلیه پرسنل'!N986/2000*'5-اطلاعات کلیه پرسنل'!K986),0)</f>
        <v>0</v>
      </c>
      <c r="AG986" s="55">
        <f>IF('5-اطلاعات کلیه پرسنل'!H986=option!$C$11,IF('5-اطلاعات کلیه پرسنل'!L986="دارد",'5-اطلاعات کلیه پرسنل'!M986*'5-اطلاعات کلیه پرسنل'!I986/12*40,'5-اطلاعات کلیه پرسنل'!I986*'5-اطلاعات کلیه پرسنل'!N986/52),0)+IF('5-اطلاعات کلیه پرسنل'!J986=option!$C$11,IF('5-اطلاعات کلیه پرسنل'!L986="دارد",'5-اطلاعات کلیه پرسنل'!M986*'5-اطلاعات کلیه پرسنل'!K986/12*40,'5-اطلاعات کلیه پرسنل'!K986*'5-اطلاعات کلیه پرسنل'!N986/52),0)</f>
        <v>0</v>
      </c>
      <c r="AH986" s="33">
        <f>IF('5-اطلاعات کلیه پرسنل'!P986="دکتری",1,IF('5-اطلاعات کلیه پرسنل'!P986="فوق لیسانس",0.8,IF('5-اطلاعات کلیه پرسنل'!P986="لیسانس",0.6,IF('5-اطلاعات کلیه پرسنل'!P986="فوق دیپلم",0.3,IF('5-اطلاعات کلیه پرسنل'!P986="",0,0.1)))))</f>
        <v>0</v>
      </c>
      <c r="AI986" s="81">
        <f>IF('5-اطلاعات کلیه پرسنل'!L986="دارد",'5-اطلاعات کلیه پرسنل'!M986/12,'5-اطلاعات کلیه پرسنل'!N986/2000)</f>
        <v>0</v>
      </c>
      <c r="AJ986" s="80">
        <f t="shared" si="63"/>
        <v>0</v>
      </c>
    </row>
    <row r="987" spans="29:36" x14ac:dyDescent="0.45">
      <c r="AC987" s="34">
        <f>IF('6-اطلاعات کلیه محصولات - خدمات'!C987="دارد",'6-اطلاعات کلیه محصولات - خدمات'!Q987,0)</f>
        <v>0</v>
      </c>
      <c r="AD987" s="34">
        <f>1403-'5-اطلاعات کلیه پرسنل'!E987:E1984</f>
        <v>1403</v>
      </c>
      <c r="AF987" s="55">
        <f>IF('5-اطلاعات کلیه پرسنل'!H987=option!$C$15,IF('5-اطلاعات کلیه پرسنل'!L987="دارد",'5-اطلاعات کلیه پرسنل'!M987/12*'5-اطلاعات کلیه پرسنل'!I987,'5-اطلاعات کلیه پرسنل'!N987/2000*'5-اطلاعات کلیه پرسنل'!I987),0)+IF('5-اطلاعات کلیه پرسنل'!J987=option!$C$15,IF('5-اطلاعات کلیه پرسنل'!L987="دارد",'5-اطلاعات کلیه پرسنل'!M987/12*'5-اطلاعات کلیه پرسنل'!K987,'5-اطلاعات کلیه پرسنل'!N987/2000*'5-اطلاعات کلیه پرسنل'!K987),0)</f>
        <v>0</v>
      </c>
      <c r="AG987" s="55">
        <f>IF('5-اطلاعات کلیه پرسنل'!H987=option!$C$11,IF('5-اطلاعات کلیه پرسنل'!L987="دارد",'5-اطلاعات کلیه پرسنل'!M987*'5-اطلاعات کلیه پرسنل'!I987/12*40,'5-اطلاعات کلیه پرسنل'!I987*'5-اطلاعات کلیه پرسنل'!N987/52),0)+IF('5-اطلاعات کلیه پرسنل'!J987=option!$C$11,IF('5-اطلاعات کلیه پرسنل'!L987="دارد",'5-اطلاعات کلیه پرسنل'!M987*'5-اطلاعات کلیه پرسنل'!K987/12*40,'5-اطلاعات کلیه پرسنل'!K987*'5-اطلاعات کلیه پرسنل'!N987/52),0)</f>
        <v>0</v>
      </c>
      <c r="AH987" s="33">
        <f>IF('5-اطلاعات کلیه پرسنل'!P987="دکتری",1,IF('5-اطلاعات کلیه پرسنل'!P987="فوق لیسانس",0.8,IF('5-اطلاعات کلیه پرسنل'!P987="لیسانس",0.6,IF('5-اطلاعات کلیه پرسنل'!P987="فوق دیپلم",0.3,IF('5-اطلاعات کلیه پرسنل'!P987="",0,0.1)))))</f>
        <v>0</v>
      </c>
      <c r="AI987" s="81">
        <f>IF('5-اطلاعات کلیه پرسنل'!L987="دارد",'5-اطلاعات کلیه پرسنل'!M987/12,'5-اطلاعات کلیه پرسنل'!N987/2000)</f>
        <v>0</v>
      </c>
      <c r="AJ987" s="80">
        <f t="shared" si="63"/>
        <v>0</v>
      </c>
    </row>
    <row r="988" spans="29:36" x14ac:dyDescent="0.45">
      <c r="AC988" s="34">
        <f>IF('6-اطلاعات کلیه محصولات - خدمات'!C988="دارد",'6-اطلاعات کلیه محصولات - خدمات'!Q988,0)</f>
        <v>0</v>
      </c>
      <c r="AD988" s="34">
        <f>1403-'5-اطلاعات کلیه پرسنل'!E988:E1985</f>
        <v>1403</v>
      </c>
      <c r="AF988" s="55">
        <f>IF('5-اطلاعات کلیه پرسنل'!H988=option!$C$15,IF('5-اطلاعات کلیه پرسنل'!L988="دارد",'5-اطلاعات کلیه پرسنل'!M988/12*'5-اطلاعات کلیه پرسنل'!I988,'5-اطلاعات کلیه پرسنل'!N988/2000*'5-اطلاعات کلیه پرسنل'!I988),0)+IF('5-اطلاعات کلیه پرسنل'!J988=option!$C$15,IF('5-اطلاعات کلیه پرسنل'!L988="دارد",'5-اطلاعات کلیه پرسنل'!M988/12*'5-اطلاعات کلیه پرسنل'!K988,'5-اطلاعات کلیه پرسنل'!N988/2000*'5-اطلاعات کلیه پرسنل'!K988),0)</f>
        <v>0</v>
      </c>
      <c r="AG988" s="55">
        <f>IF('5-اطلاعات کلیه پرسنل'!H988=option!$C$11,IF('5-اطلاعات کلیه پرسنل'!L988="دارد",'5-اطلاعات کلیه پرسنل'!M988*'5-اطلاعات کلیه پرسنل'!I988/12*40,'5-اطلاعات کلیه پرسنل'!I988*'5-اطلاعات کلیه پرسنل'!N988/52),0)+IF('5-اطلاعات کلیه پرسنل'!J988=option!$C$11,IF('5-اطلاعات کلیه پرسنل'!L988="دارد",'5-اطلاعات کلیه پرسنل'!M988*'5-اطلاعات کلیه پرسنل'!K988/12*40,'5-اطلاعات کلیه پرسنل'!K988*'5-اطلاعات کلیه پرسنل'!N988/52),0)</f>
        <v>0</v>
      </c>
      <c r="AH988" s="33">
        <f>IF('5-اطلاعات کلیه پرسنل'!P988="دکتری",1,IF('5-اطلاعات کلیه پرسنل'!P988="فوق لیسانس",0.8,IF('5-اطلاعات کلیه پرسنل'!P988="لیسانس",0.6,IF('5-اطلاعات کلیه پرسنل'!P988="فوق دیپلم",0.3,IF('5-اطلاعات کلیه پرسنل'!P988="",0,0.1)))))</f>
        <v>0</v>
      </c>
      <c r="AI988" s="81">
        <f>IF('5-اطلاعات کلیه پرسنل'!L988="دارد",'5-اطلاعات کلیه پرسنل'!M988/12,'5-اطلاعات کلیه پرسنل'!N988/2000)</f>
        <v>0</v>
      </c>
      <c r="AJ988" s="80">
        <f t="shared" si="63"/>
        <v>0</v>
      </c>
    </row>
    <row r="989" spans="29:36" x14ac:dyDescent="0.45">
      <c r="AC989" s="34">
        <f>IF('6-اطلاعات کلیه محصولات - خدمات'!C989="دارد",'6-اطلاعات کلیه محصولات - خدمات'!Q989,0)</f>
        <v>0</v>
      </c>
      <c r="AD989" s="34">
        <f>1403-'5-اطلاعات کلیه پرسنل'!E989:E1986</f>
        <v>1403</v>
      </c>
      <c r="AF989" s="55">
        <f>IF('5-اطلاعات کلیه پرسنل'!H989=option!$C$15,IF('5-اطلاعات کلیه پرسنل'!L989="دارد",'5-اطلاعات کلیه پرسنل'!M989/12*'5-اطلاعات کلیه پرسنل'!I989,'5-اطلاعات کلیه پرسنل'!N989/2000*'5-اطلاعات کلیه پرسنل'!I989),0)+IF('5-اطلاعات کلیه پرسنل'!J989=option!$C$15,IF('5-اطلاعات کلیه پرسنل'!L989="دارد",'5-اطلاعات کلیه پرسنل'!M989/12*'5-اطلاعات کلیه پرسنل'!K989,'5-اطلاعات کلیه پرسنل'!N989/2000*'5-اطلاعات کلیه پرسنل'!K989),0)</f>
        <v>0</v>
      </c>
      <c r="AG989" s="55">
        <f>IF('5-اطلاعات کلیه پرسنل'!H989=option!$C$11,IF('5-اطلاعات کلیه پرسنل'!L989="دارد",'5-اطلاعات کلیه پرسنل'!M989*'5-اطلاعات کلیه پرسنل'!I989/12*40,'5-اطلاعات کلیه پرسنل'!I989*'5-اطلاعات کلیه پرسنل'!N989/52),0)+IF('5-اطلاعات کلیه پرسنل'!J989=option!$C$11,IF('5-اطلاعات کلیه پرسنل'!L989="دارد",'5-اطلاعات کلیه پرسنل'!M989*'5-اطلاعات کلیه پرسنل'!K989/12*40,'5-اطلاعات کلیه پرسنل'!K989*'5-اطلاعات کلیه پرسنل'!N989/52),0)</f>
        <v>0</v>
      </c>
      <c r="AH989" s="33">
        <f>IF('5-اطلاعات کلیه پرسنل'!P989="دکتری",1,IF('5-اطلاعات کلیه پرسنل'!P989="فوق لیسانس",0.8,IF('5-اطلاعات کلیه پرسنل'!P989="لیسانس",0.6,IF('5-اطلاعات کلیه پرسنل'!P989="فوق دیپلم",0.3,IF('5-اطلاعات کلیه پرسنل'!P989="",0,0.1)))))</f>
        <v>0</v>
      </c>
      <c r="AI989" s="81">
        <f>IF('5-اطلاعات کلیه پرسنل'!L989="دارد",'5-اطلاعات کلیه پرسنل'!M989/12,'5-اطلاعات کلیه پرسنل'!N989/2000)</f>
        <v>0</v>
      </c>
      <c r="AJ989" s="80">
        <f t="shared" si="63"/>
        <v>0</v>
      </c>
    </row>
    <row r="990" spans="29:36" x14ac:dyDescent="0.45">
      <c r="AC990" s="34">
        <f>IF('6-اطلاعات کلیه محصولات - خدمات'!C990="دارد",'6-اطلاعات کلیه محصولات - خدمات'!Q990,0)</f>
        <v>0</v>
      </c>
      <c r="AD990" s="34">
        <f>1403-'5-اطلاعات کلیه پرسنل'!E990:E1987</f>
        <v>1403</v>
      </c>
      <c r="AF990" s="55">
        <f>IF('5-اطلاعات کلیه پرسنل'!H990=option!$C$15,IF('5-اطلاعات کلیه پرسنل'!L990="دارد",'5-اطلاعات کلیه پرسنل'!M990/12*'5-اطلاعات کلیه پرسنل'!I990,'5-اطلاعات کلیه پرسنل'!N990/2000*'5-اطلاعات کلیه پرسنل'!I990),0)+IF('5-اطلاعات کلیه پرسنل'!J990=option!$C$15,IF('5-اطلاعات کلیه پرسنل'!L990="دارد",'5-اطلاعات کلیه پرسنل'!M990/12*'5-اطلاعات کلیه پرسنل'!K990,'5-اطلاعات کلیه پرسنل'!N990/2000*'5-اطلاعات کلیه پرسنل'!K990),0)</f>
        <v>0</v>
      </c>
      <c r="AG990" s="55">
        <f>IF('5-اطلاعات کلیه پرسنل'!H990=option!$C$11,IF('5-اطلاعات کلیه پرسنل'!L990="دارد",'5-اطلاعات کلیه پرسنل'!M990*'5-اطلاعات کلیه پرسنل'!I990/12*40,'5-اطلاعات کلیه پرسنل'!I990*'5-اطلاعات کلیه پرسنل'!N990/52),0)+IF('5-اطلاعات کلیه پرسنل'!J990=option!$C$11,IF('5-اطلاعات کلیه پرسنل'!L990="دارد",'5-اطلاعات کلیه پرسنل'!M990*'5-اطلاعات کلیه پرسنل'!K990/12*40,'5-اطلاعات کلیه پرسنل'!K990*'5-اطلاعات کلیه پرسنل'!N990/52),0)</f>
        <v>0</v>
      </c>
      <c r="AH990" s="33">
        <f>IF('5-اطلاعات کلیه پرسنل'!P990="دکتری",1,IF('5-اطلاعات کلیه پرسنل'!P990="فوق لیسانس",0.8,IF('5-اطلاعات کلیه پرسنل'!P990="لیسانس",0.6,IF('5-اطلاعات کلیه پرسنل'!P990="فوق دیپلم",0.3,IF('5-اطلاعات کلیه پرسنل'!P990="",0,0.1)))))</f>
        <v>0</v>
      </c>
      <c r="AI990" s="81">
        <f>IF('5-اطلاعات کلیه پرسنل'!L990="دارد",'5-اطلاعات کلیه پرسنل'!M990/12,'5-اطلاعات کلیه پرسنل'!N990/2000)</f>
        <v>0</v>
      </c>
      <c r="AJ990" s="80">
        <f t="shared" si="63"/>
        <v>0</v>
      </c>
    </row>
    <row r="991" spans="29:36" x14ac:dyDescent="0.45">
      <c r="AC991" s="34">
        <f>IF('6-اطلاعات کلیه محصولات - خدمات'!C991="دارد",'6-اطلاعات کلیه محصولات - خدمات'!Q991,0)</f>
        <v>0</v>
      </c>
      <c r="AD991" s="34">
        <f>1403-'5-اطلاعات کلیه پرسنل'!E991:E1988</f>
        <v>1403</v>
      </c>
      <c r="AF991" s="55">
        <f>IF('5-اطلاعات کلیه پرسنل'!H991=option!$C$15,IF('5-اطلاعات کلیه پرسنل'!L991="دارد",'5-اطلاعات کلیه پرسنل'!M991/12*'5-اطلاعات کلیه پرسنل'!I991,'5-اطلاعات کلیه پرسنل'!N991/2000*'5-اطلاعات کلیه پرسنل'!I991),0)+IF('5-اطلاعات کلیه پرسنل'!J991=option!$C$15,IF('5-اطلاعات کلیه پرسنل'!L991="دارد",'5-اطلاعات کلیه پرسنل'!M991/12*'5-اطلاعات کلیه پرسنل'!K991,'5-اطلاعات کلیه پرسنل'!N991/2000*'5-اطلاعات کلیه پرسنل'!K991),0)</f>
        <v>0</v>
      </c>
      <c r="AG991" s="55">
        <f>IF('5-اطلاعات کلیه پرسنل'!H991=option!$C$11,IF('5-اطلاعات کلیه پرسنل'!L991="دارد",'5-اطلاعات کلیه پرسنل'!M991*'5-اطلاعات کلیه پرسنل'!I991/12*40,'5-اطلاعات کلیه پرسنل'!I991*'5-اطلاعات کلیه پرسنل'!N991/52),0)+IF('5-اطلاعات کلیه پرسنل'!J991=option!$C$11,IF('5-اطلاعات کلیه پرسنل'!L991="دارد",'5-اطلاعات کلیه پرسنل'!M991*'5-اطلاعات کلیه پرسنل'!K991/12*40,'5-اطلاعات کلیه پرسنل'!K991*'5-اطلاعات کلیه پرسنل'!N991/52),0)</f>
        <v>0</v>
      </c>
      <c r="AH991" s="33">
        <f>IF('5-اطلاعات کلیه پرسنل'!P991="دکتری",1,IF('5-اطلاعات کلیه پرسنل'!P991="فوق لیسانس",0.8,IF('5-اطلاعات کلیه پرسنل'!P991="لیسانس",0.6,IF('5-اطلاعات کلیه پرسنل'!P991="فوق دیپلم",0.3,IF('5-اطلاعات کلیه پرسنل'!P991="",0,0.1)))))</f>
        <v>0</v>
      </c>
      <c r="AI991" s="81">
        <f>IF('5-اطلاعات کلیه پرسنل'!L991="دارد",'5-اطلاعات کلیه پرسنل'!M991/12,'5-اطلاعات کلیه پرسنل'!N991/2000)</f>
        <v>0</v>
      </c>
      <c r="AJ991" s="80">
        <f t="shared" si="63"/>
        <v>0</v>
      </c>
    </row>
    <row r="992" spans="29:36" x14ac:dyDescent="0.45">
      <c r="AC992" s="34">
        <f>IF('6-اطلاعات کلیه محصولات - خدمات'!C992="دارد",'6-اطلاعات کلیه محصولات - خدمات'!Q992,0)</f>
        <v>0</v>
      </c>
      <c r="AD992" s="34">
        <f>1403-'5-اطلاعات کلیه پرسنل'!E992:E1989</f>
        <v>1403</v>
      </c>
      <c r="AF992" s="55">
        <f>IF('5-اطلاعات کلیه پرسنل'!H992=option!$C$15,IF('5-اطلاعات کلیه پرسنل'!L992="دارد",'5-اطلاعات کلیه پرسنل'!M992/12*'5-اطلاعات کلیه پرسنل'!I992,'5-اطلاعات کلیه پرسنل'!N992/2000*'5-اطلاعات کلیه پرسنل'!I992),0)+IF('5-اطلاعات کلیه پرسنل'!J992=option!$C$15,IF('5-اطلاعات کلیه پرسنل'!L992="دارد",'5-اطلاعات کلیه پرسنل'!M992/12*'5-اطلاعات کلیه پرسنل'!K992,'5-اطلاعات کلیه پرسنل'!N992/2000*'5-اطلاعات کلیه پرسنل'!K992),0)</f>
        <v>0</v>
      </c>
      <c r="AG992" s="55">
        <f>IF('5-اطلاعات کلیه پرسنل'!H992=option!$C$11,IF('5-اطلاعات کلیه پرسنل'!L992="دارد",'5-اطلاعات کلیه پرسنل'!M992*'5-اطلاعات کلیه پرسنل'!I992/12*40,'5-اطلاعات کلیه پرسنل'!I992*'5-اطلاعات کلیه پرسنل'!N992/52),0)+IF('5-اطلاعات کلیه پرسنل'!J992=option!$C$11,IF('5-اطلاعات کلیه پرسنل'!L992="دارد",'5-اطلاعات کلیه پرسنل'!M992*'5-اطلاعات کلیه پرسنل'!K992/12*40,'5-اطلاعات کلیه پرسنل'!K992*'5-اطلاعات کلیه پرسنل'!N992/52),0)</f>
        <v>0</v>
      </c>
      <c r="AH992" s="33">
        <f>IF('5-اطلاعات کلیه پرسنل'!P992="دکتری",1,IF('5-اطلاعات کلیه پرسنل'!P992="فوق لیسانس",0.8,IF('5-اطلاعات کلیه پرسنل'!P992="لیسانس",0.6,IF('5-اطلاعات کلیه پرسنل'!P992="فوق دیپلم",0.3,IF('5-اطلاعات کلیه پرسنل'!P992="",0,0.1)))))</f>
        <v>0</v>
      </c>
      <c r="AI992" s="81">
        <f>IF('5-اطلاعات کلیه پرسنل'!L992="دارد",'5-اطلاعات کلیه پرسنل'!M992/12,'5-اطلاعات کلیه پرسنل'!N992/2000)</f>
        <v>0</v>
      </c>
      <c r="AJ992" s="80">
        <f t="shared" si="63"/>
        <v>0</v>
      </c>
    </row>
    <row r="993" spans="29:36" x14ac:dyDescent="0.45">
      <c r="AC993" s="34">
        <f>IF('6-اطلاعات کلیه محصولات - خدمات'!C993="دارد",'6-اطلاعات کلیه محصولات - خدمات'!Q993,0)</f>
        <v>0</v>
      </c>
      <c r="AD993" s="34">
        <f>1403-'5-اطلاعات کلیه پرسنل'!E993:E1990</f>
        <v>1403</v>
      </c>
      <c r="AF993" s="55">
        <f>IF('5-اطلاعات کلیه پرسنل'!H993=option!$C$15,IF('5-اطلاعات کلیه پرسنل'!L993="دارد",'5-اطلاعات کلیه پرسنل'!M993/12*'5-اطلاعات کلیه پرسنل'!I993,'5-اطلاعات کلیه پرسنل'!N993/2000*'5-اطلاعات کلیه پرسنل'!I993),0)+IF('5-اطلاعات کلیه پرسنل'!J993=option!$C$15,IF('5-اطلاعات کلیه پرسنل'!L993="دارد",'5-اطلاعات کلیه پرسنل'!M993/12*'5-اطلاعات کلیه پرسنل'!K993,'5-اطلاعات کلیه پرسنل'!N993/2000*'5-اطلاعات کلیه پرسنل'!K993),0)</f>
        <v>0</v>
      </c>
      <c r="AG993" s="55">
        <f>IF('5-اطلاعات کلیه پرسنل'!H993=option!$C$11,IF('5-اطلاعات کلیه پرسنل'!L993="دارد",'5-اطلاعات کلیه پرسنل'!M993*'5-اطلاعات کلیه پرسنل'!I993/12*40,'5-اطلاعات کلیه پرسنل'!I993*'5-اطلاعات کلیه پرسنل'!N993/52),0)+IF('5-اطلاعات کلیه پرسنل'!J993=option!$C$11,IF('5-اطلاعات کلیه پرسنل'!L993="دارد",'5-اطلاعات کلیه پرسنل'!M993*'5-اطلاعات کلیه پرسنل'!K993/12*40,'5-اطلاعات کلیه پرسنل'!K993*'5-اطلاعات کلیه پرسنل'!N993/52),0)</f>
        <v>0</v>
      </c>
      <c r="AH993" s="33">
        <f>IF('5-اطلاعات کلیه پرسنل'!P993="دکتری",1,IF('5-اطلاعات کلیه پرسنل'!P993="فوق لیسانس",0.8,IF('5-اطلاعات کلیه پرسنل'!P993="لیسانس",0.6,IF('5-اطلاعات کلیه پرسنل'!P993="فوق دیپلم",0.3,IF('5-اطلاعات کلیه پرسنل'!P993="",0,0.1)))))</f>
        <v>0</v>
      </c>
      <c r="AI993" s="81">
        <f>IF('5-اطلاعات کلیه پرسنل'!L993="دارد",'5-اطلاعات کلیه پرسنل'!M993/12,'5-اطلاعات کلیه پرسنل'!N993/2000)</f>
        <v>0</v>
      </c>
      <c r="AJ993" s="80">
        <f t="shared" si="63"/>
        <v>0</v>
      </c>
    </row>
    <row r="994" spans="29:36" x14ac:dyDescent="0.45">
      <c r="AC994" s="34">
        <f>IF('6-اطلاعات کلیه محصولات - خدمات'!C994="دارد",'6-اطلاعات کلیه محصولات - خدمات'!Q994,0)</f>
        <v>0</v>
      </c>
      <c r="AD994" s="34">
        <f>1403-'5-اطلاعات کلیه پرسنل'!E994:E1991</f>
        <v>1403</v>
      </c>
      <c r="AF994" s="55">
        <f>IF('5-اطلاعات کلیه پرسنل'!H994=option!$C$15,IF('5-اطلاعات کلیه پرسنل'!L994="دارد",'5-اطلاعات کلیه پرسنل'!M994/12*'5-اطلاعات کلیه پرسنل'!I994,'5-اطلاعات کلیه پرسنل'!N994/2000*'5-اطلاعات کلیه پرسنل'!I994),0)+IF('5-اطلاعات کلیه پرسنل'!J994=option!$C$15,IF('5-اطلاعات کلیه پرسنل'!L994="دارد",'5-اطلاعات کلیه پرسنل'!M994/12*'5-اطلاعات کلیه پرسنل'!K994,'5-اطلاعات کلیه پرسنل'!N994/2000*'5-اطلاعات کلیه پرسنل'!K994),0)</f>
        <v>0</v>
      </c>
      <c r="AG994" s="55">
        <f>IF('5-اطلاعات کلیه پرسنل'!H994=option!$C$11,IF('5-اطلاعات کلیه پرسنل'!L994="دارد",'5-اطلاعات کلیه پرسنل'!M994*'5-اطلاعات کلیه پرسنل'!I994/12*40,'5-اطلاعات کلیه پرسنل'!I994*'5-اطلاعات کلیه پرسنل'!N994/52),0)+IF('5-اطلاعات کلیه پرسنل'!J994=option!$C$11,IF('5-اطلاعات کلیه پرسنل'!L994="دارد",'5-اطلاعات کلیه پرسنل'!M994*'5-اطلاعات کلیه پرسنل'!K994/12*40,'5-اطلاعات کلیه پرسنل'!K994*'5-اطلاعات کلیه پرسنل'!N994/52),0)</f>
        <v>0</v>
      </c>
      <c r="AH994" s="33">
        <f>IF('5-اطلاعات کلیه پرسنل'!P994="دکتری",1,IF('5-اطلاعات کلیه پرسنل'!P994="فوق لیسانس",0.8,IF('5-اطلاعات کلیه پرسنل'!P994="لیسانس",0.6,IF('5-اطلاعات کلیه پرسنل'!P994="فوق دیپلم",0.3,IF('5-اطلاعات کلیه پرسنل'!P994="",0,0.1)))))</f>
        <v>0</v>
      </c>
      <c r="AI994" s="81">
        <f>IF('5-اطلاعات کلیه پرسنل'!L994="دارد",'5-اطلاعات کلیه پرسنل'!M994/12,'5-اطلاعات کلیه پرسنل'!N994/2000)</f>
        <v>0</v>
      </c>
      <c r="AJ994" s="80">
        <f t="shared" si="63"/>
        <v>0</v>
      </c>
    </row>
    <row r="995" spans="29:36" x14ac:dyDescent="0.45">
      <c r="AC995" s="34">
        <f>IF('6-اطلاعات کلیه محصولات - خدمات'!C995="دارد",'6-اطلاعات کلیه محصولات - خدمات'!Q995,0)</f>
        <v>0</v>
      </c>
      <c r="AD995" s="34">
        <f>1403-'5-اطلاعات کلیه پرسنل'!E995:E1992</f>
        <v>1403</v>
      </c>
      <c r="AF995" s="55">
        <f>IF('5-اطلاعات کلیه پرسنل'!H995=option!$C$15,IF('5-اطلاعات کلیه پرسنل'!L995="دارد",'5-اطلاعات کلیه پرسنل'!M995/12*'5-اطلاعات کلیه پرسنل'!I995,'5-اطلاعات کلیه پرسنل'!N995/2000*'5-اطلاعات کلیه پرسنل'!I995),0)+IF('5-اطلاعات کلیه پرسنل'!J995=option!$C$15,IF('5-اطلاعات کلیه پرسنل'!L995="دارد",'5-اطلاعات کلیه پرسنل'!M995/12*'5-اطلاعات کلیه پرسنل'!K995,'5-اطلاعات کلیه پرسنل'!N995/2000*'5-اطلاعات کلیه پرسنل'!K995),0)</f>
        <v>0</v>
      </c>
      <c r="AG995" s="55">
        <f>IF('5-اطلاعات کلیه پرسنل'!H995=option!$C$11,IF('5-اطلاعات کلیه پرسنل'!L995="دارد",'5-اطلاعات کلیه پرسنل'!M995*'5-اطلاعات کلیه پرسنل'!I995/12*40,'5-اطلاعات کلیه پرسنل'!I995*'5-اطلاعات کلیه پرسنل'!N995/52),0)+IF('5-اطلاعات کلیه پرسنل'!J995=option!$C$11,IF('5-اطلاعات کلیه پرسنل'!L995="دارد",'5-اطلاعات کلیه پرسنل'!M995*'5-اطلاعات کلیه پرسنل'!K995/12*40,'5-اطلاعات کلیه پرسنل'!K995*'5-اطلاعات کلیه پرسنل'!N995/52),0)</f>
        <v>0</v>
      </c>
      <c r="AH995" s="33">
        <f>IF('5-اطلاعات کلیه پرسنل'!P995="دکتری",1,IF('5-اطلاعات کلیه پرسنل'!P995="فوق لیسانس",0.8,IF('5-اطلاعات کلیه پرسنل'!P995="لیسانس",0.6,IF('5-اطلاعات کلیه پرسنل'!P995="فوق دیپلم",0.3,IF('5-اطلاعات کلیه پرسنل'!P995="",0,0.1)))))</f>
        <v>0</v>
      </c>
      <c r="AI995" s="81">
        <f>IF('5-اطلاعات کلیه پرسنل'!L995="دارد",'5-اطلاعات کلیه پرسنل'!M995/12,'5-اطلاعات کلیه پرسنل'!N995/2000)</f>
        <v>0</v>
      </c>
      <c r="AJ995" s="80">
        <f t="shared" si="63"/>
        <v>0</v>
      </c>
    </row>
    <row r="996" spans="29:36" x14ac:dyDescent="0.45">
      <c r="AC996" s="34">
        <f>IF('6-اطلاعات کلیه محصولات - خدمات'!C996="دارد",'6-اطلاعات کلیه محصولات - خدمات'!Q996,0)</f>
        <v>0</v>
      </c>
      <c r="AD996" s="34">
        <f>1403-'5-اطلاعات کلیه پرسنل'!E996:E1993</f>
        <v>1403</v>
      </c>
      <c r="AF996" s="55">
        <f>IF('5-اطلاعات کلیه پرسنل'!H996=option!$C$15,IF('5-اطلاعات کلیه پرسنل'!L996="دارد",'5-اطلاعات کلیه پرسنل'!M996/12*'5-اطلاعات کلیه پرسنل'!I996,'5-اطلاعات کلیه پرسنل'!N996/2000*'5-اطلاعات کلیه پرسنل'!I996),0)+IF('5-اطلاعات کلیه پرسنل'!J996=option!$C$15,IF('5-اطلاعات کلیه پرسنل'!L996="دارد",'5-اطلاعات کلیه پرسنل'!M996/12*'5-اطلاعات کلیه پرسنل'!K996,'5-اطلاعات کلیه پرسنل'!N996/2000*'5-اطلاعات کلیه پرسنل'!K996),0)</f>
        <v>0</v>
      </c>
      <c r="AG996" s="55">
        <f>IF('5-اطلاعات کلیه پرسنل'!H996=option!$C$11,IF('5-اطلاعات کلیه پرسنل'!L996="دارد",'5-اطلاعات کلیه پرسنل'!M996*'5-اطلاعات کلیه پرسنل'!I996/12*40,'5-اطلاعات کلیه پرسنل'!I996*'5-اطلاعات کلیه پرسنل'!N996/52),0)+IF('5-اطلاعات کلیه پرسنل'!J996=option!$C$11,IF('5-اطلاعات کلیه پرسنل'!L996="دارد",'5-اطلاعات کلیه پرسنل'!M996*'5-اطلاعات کلیه پرسنل'!K996/12*40,'5-اطلاعات کلیه پرسنل'!K996*'5-اطلاعات کلیه پرسنل'!N996/52),0)</f>
        <v>0</v>
      </c>
      <c r="AH996" s="33">
        <f>IF('5-اطلاعات کلیه پرسنل'!P996="دکتری",1,IF('5-اطلاعات کلیه پرسنل'!P996="فوق لیسانس",0.8,IF('5-اطلاعات کلیه پرسنل'!P996="لیسانس",0.6,IF('5-اطلاعات کلیه پرسنل'!P996="فوق دیپلم",0.3,IF('5-اطلاعات کلیه پرسنل'!P996="",0,0.1)))))</f>
        <v>0</v>
      </c>
      <c r="AI996" s="81">
        <f>IF('5-اطلاعات کلیه پرسنل'!L996="دارد",'5-اطلاعات کلیه پرسنل'!M996/12,'5-اطلاعات کلیه پرسنل'!N996/2000)</f>
        <v>0</v>
      </c>
      <c r="AJ996" s="80">
        <f t="shared" si="63"/>
        <v>0</v>
      </c>
    </row>
    <row r="997" spans="29:36" x14ac:dyDescent="0.45">
      <c r="AC997" s="34">
        <f>IF('6-اطلاعات کلیه محصولات - خدمات'!C997="دارد",'6-اطلاعات کلیه محصولات - خدمات'!Q997,0)</f>
        <v>0</v>
      </c>
      <c r="AD997" s="34">
        <f>1403-'5-اطلاعات کلیه پرسنل'!E997:E1994</f>
        <v>1403</v>
      </c>
      <c r="AF997" s="55">
        <f>IF('5-اطلاعات کلیه پرسنل'!H997=option!$C$15,IF('5-اطلاعات کلیه پرسنل'!L997="دارد",'5-اطلاعات کلیه پرسنل'!M997/12*'5-اطلاعات کلیه پرسنل'!I997,'5-اطلاعات کلیه پرسنل'!N997/2000*'5-اطلاعات کلیه پرسنل'!I997),0)+IF('5-اطلاعات کلیه پرسنل'!J997=option!$C$15,IF('5-اطلاعات کلیه پرسنل'!L997="دارد",'5-اطلاعات کلیه پرسنل'!M997/12*'5-اطلاعات کلیه پرسنل'!K997,'5-اطلاعات کلیه پرسنل'!N997/2000*'5-اطلاعات کلیه پرسنل'!K997),0)</f>
        <v>0</v>
      </c>
      <c r="AG997" s="55">
        <f>IF('5-اطلاعات کلیه پرسنل'!H997=option!$C$11,IF('5-اطلاعات کلیه پرسنل'!L997="دارد",'5-اطلاعات کلیه پرسنل'!M997*'5-اطلاعات کلیه پرسنل'!I997/12*40,'5-اطلاعات کلیه پرسنل'!I997*'5-اطلاعات کلیه پرسنل'!N997/52),0)+IF('5-اطلاعات کلیه پرسنل'!J997=option!$C$11,IF('5-اطلاعات کلیه پرسنل'!L997="دارد",'5-اطلاعات کلیه پرسنل'!M997*'5-اطلاعات کلیه پرسنل'!K997/12*40,'5-اطلاعات کلیه پرسنل'!K997*'5-اطلاعات کلیه پرسنل'!N997/52),0)</f>
        <v>0</v>
      </c>
      <c r="AH997" s="33">
        <f>IF('5-اطلاعات کلیه پرسنل'!P997="دکتری",1,IF('5-اطلاعات کلیه پرسنل'!P997="فوق لیسانس",0.8,IF('5-اطلاعات کلیه پرسنل'!P997="لیسانس",0.6,IF('5-اطلاعات کلیه پرسنل'!P997="فوق دیپلم",0.3,IF('5-اطلاعات کلیه پرسنل'!P997="",0,0.1)))))</f>
        <v>0</v>
      </c>
      <c r="AI997" s="81">
        <f>IF('5-اطلاعات کلیه پرسنل'!L997="دارد",'5-اطلاعات کلیه پرسنل'!M997/12,'5-اطلاعات کلیه پرسنل'!N997/2000)</f>
        <v>0</v>
      </c>
      <c r="AJ997" s="80">
        <f t="shared" si="63"/>
        <v>0</v>
      </c>
    </row>
    <row r="998" spans="29:36" x14ac:dyDescent="0.45">
      <c r="AC998" s="34">
        <f>IF('6-اطلاعات کلیه محصولات - خدمات'!C998="دارد",'6-اطلاعات کلیه محصولات - خدمات'!Q998,0)</f>
        <v>0</v>
      </c>
      <c r="AD998" s="34">
        <f>1403-'5-اطلاعات کلیه پرسنل'!E998:E1995</f>
        <v>1403</v>
      </c>
      <c r="AF998" s="55">
        <f>IF('5-اطلاعات کلیه پرسنل'!H998=option!$C$15,IF('5-اطلاعات کلیه پرسنل'!L998="دارد",'5-اطلاعات کلیه پرسنل'!M998/12*'5-اطلاعات کلیه پرسنل'!I998,'5-اطلاعات کلیه پرسنل'!N998/2000*'5-اطلاعات کلیه پرسنل'!I998),0)+IF('5-اطلاعات کلیه پرسنل'!J998=option!$C$15,IF('5-اطلاعات کلیه پرسنل'!L998="دارد",'5-اطلاعات کلیه پرسنل'!M998/12*'5-اطلاعات کلیه پرسنل'!K998,'5-اطلاعات کلیه پرسنل'!N998/2000*'5-اطلاعات کلیه پرسنل'!K998),0)</f>
        <v>0</v>
      </c>
      <c r="AG998" s="55">
        <f>IF('5-اطلاعات کلیه پرسنل'!H998=option!$C$11,IF('5-اطلاعات کلیه پرسنل'!L998="دارد",'5-اطلاعات کلیه پرسنل'!M998*'5-اطلاعات کلیه پرسنل'!I998/12*40,'5-اطلاعات کلیه پرسنل'!I998*'5-اطلاعات کلیه پرسنل'!N998/52),0)+IF('5-اطلاعات کلیه پرسنل'!J998=option!$C$11,IF('5-اطلاعات کلیه پرسنل'!L998="دارد",'5-اطلاعات کلیه پرسنل'!M998*'5-اطلاعات کلیه پرسنل'!K998/12*40,'5-اطلاعات کلیه پرسنل'!K998*'5-اطلاعات کلیه پرسنل'!N998/52),0)</f>
        <v>0</v>
      </c>
      <c r="AH998" s="33">
        <f>IF('5-اطلاعات کلیه پرسنل'!P998="دکتری",1,IF('5-اطلاعات کلیه پرسنل'!P998="فوق لیسانس",0.8,IF('5-اطلاعات کلیه پرسنل'!P998="لیسانس",0.6,IF('5-اطلاعات کلیه پرسنل'!P998="فوق دیپلم",0.3,IF('5-اطلاعات کلیه پرسنل'!P998="",0,0.1)))))</f>
        <v>0</v>
      </c>
      <c r="AI998" s="81">
        <f>IF('5-اطلاعات کلیه پرسنل'!L998="دارد",'5-اطلاعات کلیه پرسنل'!M998/12,'5-اطلاعات کلیه پرسنل'!N998/2000)</f>
        <v>0</v>
      </c>
      <c r="AJ998" s="80">
        <f t="shared" si="63"/>
        <v>0</v>
      </c>
    </row>
    <row r="999" spans="29:36" x14ac:dyDescent="0.45">
      <c r="AC999" s="34">
        <f>IF('6-اطلاعات کلیه محصولات - خدمات'!C999="دارد",'6-اطلاعات کلیه محصولات - خدمات'!Q999,0)</f>
        <v>0</v>
      </c>
      <c r="AD999" s="34">
        <f>1403-'5-اطلاعات کلیه پرسنل'!E999:E1996</f>
        <v>1403</v>
      </c>
      <c r="AF999" s="55">
        <f>IF('5-اطلاعات کلیه پرسنل'!H999=option!$C$15,IF('5-اطلاعات کلیه پرسنل'!L999="دارد",'5-اطلاعات کلیه پرسنل'!M999/12*'5-اطلاعات کلیه پرسنل'!I999,'5-اطلاعات کلیه پرسنل'!N999/2000*'5-اطلاعات کلیه پرسنل'!I999),0)+IF('5-اطلاعات کلیه پرسنل'!J999=option!$C$15,IF('5-اطلاعات کلیه پرسنل'!L999="دارد",'5-اطلاعات کلیه پرسنل'!M999/12*'5-اطلاعات کلیه پرسنل'!K999,'5-اطلاعات کلیه پرسنل'!N999/2000*'5-اطلاعات کلیه پرسنل'!K999),0)</f>
        <v>0</v>
      </c>
      <c r="AG999" s="55">
        <f>IF('5-اطلاعات کلیه پرسنل'!H999=option!$C$11,IF('5-اطلاعات کلیه پرسنل'!L999="دارد",'5-اطلاعات کلیه پرسنل'!M999*'5-اطلاعات کلیه پرسنل'!I999/12*40,'5-اطلاعات کلیه پرسنل'!I999*'5-اطلاعات کلیه پرسنل'!N999/52),0)+IF('5-اطلاعات کلیه پرسنل'!J999=option!$C$11,IF('5-اطلاعات کلیه پرسنل'!L999="دارد",'5-اطلاعات کلیه پرسنل'!M999*'5-اطلاعات کلیه پرسنل'!K999/12*40,'5-اطلاعات کلیه پرسنل'!K999*'5-اطلاعات کلیه پرسنل'!N999/52),0)</f>
        <v>0</v>
      </c>
      <c r="AH999" s="33">
        <f>IF('5-اطلاعات کلیه پرسنل'!P999="دکتری",1,IF('5-اطلاعات کلیه پرسنل'!P999="فوق لیسانس",0.8,IF('5-اطلاعات کلیه پرسنل'!P999="لیسانس",0.6,IF('5-اطلاعات کلیه پرسنل'!P999="فوق دیپلم",0.3,IF('5-اطلاعات کلیه پرسنل'!P999="",0,0.1)))))</f>
        <v>0</v>
      </c>
      <c r="AI999" s="81">
        <f>IF('5-اطلاعات کلیه پرسنل'!L999="دارد",'5-اطلاعات کلیه پرسنل'!M999/12,'5-اطلاعات کلیه پرسنل'!N999/2000)</f>
        <v>0</v>
      </c>
      <c r="AJ999" s="80">
        <f t="shared" si="63"/>
        <v>0</v>
      </c>
    </row>
    <row r="1000" spans="29:36" x14ac:dyDescent="0.45">
      <c r="AC1000" s="34">
        <f>IF('6-اطلاعات کلیه محصولات - خدمات'!C1000="دارد",'6-اطلاعات کلیه محصولات - خدمات'!Q1000,0)</f>
        <v>0</v>
      </c>
      <c r="AD1000" s="34">
        <f>1403-'5-اطلاعات کلیه پرسنل'!E1000:E1997</f>
        <v>1403</v>
      </c>
      <c r="AF1000" s="55">
        <f>IF('5-اطلاعات کلیه پرسنل'!H1000=option!$C$15,IF('5-اطلاعات کلیه پرسنل'!L1000="دارد",'5-اطلاعات کلیه پرسنل'!M1000/12*'5-اطلاعات کلیه پرسنل'!I1000,'5-اطلاعات کلیه پرسنل'!N1000/2000*'5-اطلاعات کلیه پرسنل'!I1000),0)+IF('5-اطلاعات کلیه پرسنل'!J1000=option!$C$15,IF('5-اطلاعات کلیه پرسنل'!L1000="دارد",'5-اطلاعات کلیه پرسنل'!M1000/12*'5-اطلاعات کلیه پرسنل'!K1000,'5-اطلاعات کلیه پرسنل'!N1000/2000*'5-اطلاعات کلیه پرسنل'!K1000),0)</f>
        <v>0</v>
      </c>
      <c r="AG1000" s="55">
        <f>IF('5-اطلاعات کلیه پرسنل'!H1000=option!$C$11,IF('5-اطلاعات کلیه پرسنل'!L1000="دارد",'5-اطلاعات کلیه پرسنل'!M1000*'5-اطلاعات کلیه پرسنل'!I1000/12*40,'5-اطلاعات کلیه پرسنل'!I1000*'5-اطلاعات کلیه پرسنل'!N1000/52),0)+IF('5-اطلاعات کلیه پرسنل'!J1000=option!$C$11,IF('5-اطلاعات کلیه پرسنل'!L1000="دارد",'5-اطلاعات کلیه پرسنل'!M1000*'5-اطلاعات کلیه پرسنل'!K1000/12*40,'5-اطلاعات کلیه پرسنل'!K1000*'5-اطلاعات کلیه پرسنل'!N1000/52),0)</f>
        <v>0</v>
      </c>
      <c r="AH1000" s="33">
        <f>IF('5-اطلاعات کلیه پرسنل'!P1000="دکتری",1,IF('5-اطلاعات کلیه پرسنل'!P1000="فوق لیسانس",0.8,IF('5-اطلاعات کلیه پرسنل'!P1000="لیسانس",0.6,IF('5-اطلاعات کلیه پرسنل'!P1000="فوق دیپلم",0.3,IF('5-اطلاعات کلیه پرسنل'!P1000="",0,0.1)))))</f>
        <v>0</v>
      </c>
      <c r="AI1000" s="81">
        <f>IF('5-اطلاعات کلیه پرسنل'!L1000="دارد",'5-اطلاعات کلیه پرسنل'!M1000/12,'5-اطلاعات کلیه پرسنل'!N1000/2000)</f>
        <v>0</v>
      </c>
      <c r="AJ1000" s="80">
        <f t="shared" si="63"/>
        <v>0</v>
      </c>
    </row>
    <row r="1001" spans="29:36" x14ac:dyDescent="0.45">
      <c r="AC1001" s="34">
        <f>IF('6-اطلاعات کلیه محصولات - خدمات'!C1001="دارد",'6-اطلاعات کلیه محصولات - خدمات'!Q1001,0)</f>
        <v>0</v>
      </c>
      <c r="AD1001" s="34">
        <f>1403-'5-اطلاعات کلیه پرسنل'!E1001:E1998</f>
        <v>1403</v>
      </c>
      <c r="AF1001" s="55">
        <f>IF('5-اطلاعات کلیه پرسنل'!H1001=option!$C$15,IF('5-اطلاعات کلیه پرسنل'!L1001="دارد",'5-اطلاعات کلیه پرسنل'!M1001/12*'5-اطلاعات کلیه پرسنل'!I1001,'5-اطلاعات کلیه پرسنل'!N1001/2000*'5-اطلاعات کلیه پرسنل'!I1001),0)+IF('5-اطلاعات کلیه پرسنل'!J1001=option!$C$15,IF('5-اطلاعات کلیه پرسنل'!L1001="دارد",'5-اطلاعات کلیه پرسنل'!M1001/12*'5-اطلاعات کلیه پرسنل'!K1001,'5-اطلاعات کلیه پرسنل'!N1001/2000*'5-اطلاعات کلیه پرسنل'!K1001),0)</f>
        <v>0</v>
      </c>
      <c r="AG1001" s="55">
        <f>IF('5-اطلاعات کلیه پرسنل'!H1001=option!$C$11,IF('5-اطلاعات کلیه پرسنل'!L1001="دارد",'5-اطلاعات کلیه پرسنل'!M1001*'5-اطلاعات کلیه پرسنل'!I1001/12*40,'5-اطلاعات کلیه پرسنل'!I1001*'5-اطلاعات کلیه پرسنل'!N1001/52),0)+IF('5-اطلاعات کلیه پرسنل'!J1001=option!$C$11,IF('5-اطلاعات کلیه پرسنل'!L1001="دارد",'5-اطلاعات کلیه پرسنل'!M1001*'5-اطلاعات کلیه پرسنل'!K1001/12*40,'5-اطلاعات کلیه پرسنل'!K1001*'5-اطلاعات کلیه پرسنل'!N1001/52),0)</f>
        <v>0</v>
      </c>
      <c r="AH1001" s="33">
        <f>IF('5-اطلاعات کلیه پرسنل'!P1001="دکتری",1,IF('5-اطلاعات کلیه پرسنل'!P1001="فوق لیسانس",0.8,IF('5-اطلاعات کلیه پرسنل'!P1001="لیسانس",0.6,IF('5-اطلاعات کلیه پرسنل'!P1001="فوق دیپلم",0.3,IF('5-اطلاعات کلیه پرسنل'!P1001="",0,0.1)))))</f>
        <v>0</v>
      </c>
      <c r="AI1001" s="81">
        <f>IF('5-اطلاعات کلیه پرسنل'!L1001="دارد",'5-اطلاعات کلیه پرسنل'!M1001/12,'5-اطلاعات کلیه پرسنل'!N1001/2000)</f>
        <v>0</v>
      </c>
      <c r="AJ1001" s="80">
        <f t="shared" si="63"/>
        <v>0</v>
      </c>
    </row>
    <row r="1002" spans="29:36" x14ac:dyDescent="0.45">
      <c r="AC1002" s="34">
        <f>IF('6-اطلاعات کلیه محصولات - خدمات'!C1002="دارد",'6-اطلاعات کلیه محصولات - خدمات'!Q1002,0)</f>
        <v>0</v>
      </c>
      <c r="AD1002" s="34">
        <f>1403-'5-اطلاعات کلیه پرسنل'!E1002:E1999</f>
        <v>1403</v>
      </c>
      <c r="AF1002" s="55">
        <f>IF('5-اطلاعات کلیه پرسنل'!H1002=option!$C$15,IF('5-اطلاعات کلیه پرسنل'!L1002="دارد",'5-اطلاعات کلیه پرسنل'!M1002/12*'5-اطلاعات کلیه پرسنل'!I1002,'5-اطلاعات کلیه پرسنل'!N1002/2000*'5-اطلاعات کلیه پرسنل'!I1002),0)+IF('5-اطلاعات کلیه پرسنل'!J1002=option!$C$15,IF('5-اطلاعات کلیه پرسنل'!L1002="دارد",'5-اطلاعات کلیه پرسنل'!M1002/12*'5-اطلاعات کلیه پرسنل'!K1002,'5-اطلاعات کلیه پرسنل'!N1002/2000*'5-اطلاعات کلیه پرسنل'!K1002),0)</f>
        <v>0</v>
      </c>
      <c r="AG1002" s="55">
        <f>IF('5-اطلاعات کلیه پرسنل'!H1002=option!$C$11,IF('5-اطلاعات کلیه پرسنل'!L1002="دارد",'5-اطلاعات کلیه پرسنل'!M1002*'5-اطلاعات کلیه پرسنل'!I1002/12*40,'5-اطلاعات کلیه پرسنل'!I1002*'5-اطلاعات کلیه پرسنل'!N1002/52),0)+IF('5-اطلاعات کلیه پرسنل'!J1002=option!$C$11,IF('5-اطلاعات کلیه پرسنل'!L1002="دارد",'5-اطلاعات کلیه پرسنل'!M1002*'5-اطلاعات کلیه پرسنل'!K1002/12*40,'5-اطلاعات کلیه پرسنل'!K1002*'5-اطلاعات کلیه پرسنل'!N1002/52),0)</f>
        <v>0</v>
      </c>
      <c r="AH1002" s="33">
        <f>IF('5-اطلاعات کلیه پرسنل'!P1002="دکتری",1,IF('5-اطلاعات کلیه پرسنل'!P1002="فوق لیسانس",0.8,IF('5-اطلاعات کلیه پرسنل'!P1002="لیسانس",0.6,IF('5-اطلاعات کلیه پرسنل'!P1002="فوق دیپلم",0.3,IF('5-اطلاعات کلیه پرسنل'!P1002="",0,0.1)))))</f>
        <v>0</v>
      </c>
      <c r="AI1002" s="81">
        <f>IF('5-اطلاعات کلیه پرسنل'!L1002="دارد",'5-اطلاعات کلیه پرسنل'!M1002/12,'5-اطلاعات کلیه پرسنل'!N1002/2000)</f>
        <v>0</v>
      </c>
      <c r="AJ1002" s="80">
        <f t="shared" si="63"/>
        <v>0</v>
      </c>
    </row>
  </sheetData>
  <mergeCells count="28">
    <mergeCell ref="AJ1:AJ2"/>
    <mergeCell ref="N1:R1"/>
    <mergeCell ref="S1:S2"/>
    <mergeCell ref="M1:M2"/>
    <mergeCell ref="T1:T2"/>
    <mergeCell ref="U1:U2"/>
    <mergeCell ref="V1:V2"/>
    <mergeCell ref="W1:W2"/>
    <mergeCell ref="AG1:AG2"/>
    <mergeCell ref="AF1:AF2"/>
    <mergeCell ref="AH1:AH2"/>
    <mergeCell ref="AI1:AI2"/>
    <mergeCell ref="X1:X2"/>
    <mergeCell ref="Y1:Y2"/>
    <mergeCell ref="AC1:AC2"/>
    <mergeCell ref="AD1:AD2"/>
    <mergeCell ref="H1:H2"/>
    <mergeCell ref="I1:I2"/>
    <mergeCell ref="J1:J2"/>
    <mergeCell ref="K1:K2"/>
    <mergeCell ref="L1:L2"/>
    <mergeCell ref="F1:F2"/>
    <mergeCell ref="G1:G2"/>
    <mergeCell ref="C1:C2"/>
    <mergeCell ref="B1:B2"/>
    <mergeCell ref="A1:A2"/>
    <mergeCell ref="D1:D2"/>
    <mergeCell ref="E1:E2"/>
  </mergeCells>
  <conditionalFormatting sqref="E3:G1048576">
    <cfRule type="containsText" dxfId="10" priority="1" operator="containsText" text="عدم">
      <formula>NOT(ISERROR(SEARCH("عدم",E3)))</formula>
    </cfRule>
  </conditionalFormatting>
  <conditionalFormatting sqref="E23:G26">
    <cfRule type="containsText" dxfId="9" priority="3" operator="containsText" text="پیشنهاد">
      <formula>NOT(ISERROR(SEARCH("پیشنهاد",E23)))</formula>
    </cfRule>
  </conditionalFormatting>
  <conditionalFormatting sqref="E25:G26">
    <cfRule type="containsText" dxfId="8" priority="4" operator="containsText" text="عدم">
      <formula>NOT(ISERROR(SEARCH("عدم",E25)))</formula>
    </cfRule>
  </conditionalFormatting>
  <dataValidations count="7">
    <dataValidation type="list" allowBlank="1" showInputMessage="1" showErrorMessage="1" sqref="G3:G202">
      <formula1>"1,2,3,4,5,6,7,8,9,10,11,12"</formula1>
    </dataValidation>
    <dataValidation type="list" allowBlank="1" showInputMessage="1" showErrorMessage="1" sqref="E3:E202">
      <formula1>"1,2,3,4,5,6,7,8,9,10"</formula1>
    </dataValidation>
    <dataValidation type="list" allowBlank="1" showInputMessage="1" showErrorMessage="1" sqref="F3:F202 D3:D202">
      <formula1>"1,2,3,4,5,6,7,8,9"</formula1>
    </dataValidation>
    <dataValidation type="list" allowBlank="1" showInputMessage="1" showErrorMessage="1" sqref="K3:K202">
      <formula1>"تحقیق و توسعه داخلی,مهندسی معکوس,انتقال فناوری,مونتاژ و کپی کاری"</formula1>
    </dataValidation>
    <dataValidation type="list" allowBlank="1" showInputMessage="1" showErrorMessage="1" sqref="L3:L202">
      <formula1>"جدید در سطح بین المللی,جدید در سطح ملی,جدید در سطح شرکت,نوآوری و تغییرات عمده در محصولات فعلی,فاقد نوآوری"</formula1>
    </dataValidation>
    <dataValidation type="list" allowBlank="1" showInputMessage="1" showErrorMessage="1" sqref="I3:J202">
      <formula1>"زیاد,متوسط به بالا,متوسط به پایین,کم"</formula1>
    </dataValidation>
    <dataValidation type="list" allowBlank="1" showInputMessage="1" showErrorMessage="1" sqref="H3:H202">
      <formula1>"Hi-Tec,medium/Hi-Tec,medium/Low,Low"</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L456"/>
  <sheetViews>
    <sheetView rightToLeft="1" zoomScale="85" zoomScaleNormal="85" workbookViewId="0">
      <selection activeCell="J11" sqref="J11"/>
    </sheetView>
  </sheetViews>
  <sheetFormatPr defaultRowHeight="15" x14ac:dyDescent="0.25"/>
  <cols>
    <col min="1" max="1" width="10.5703125" customWidth="1"/>
    <col min="2" max="2" width="28" customWidth="1"/>
    <col min="3" max="4" width="18.7109375" customWidth="1"/>
    <col min="5" max="5" width="20.140625" customWidth="1"/>
    <col min="6" max="6" width="23.5703125" customWidth="1"/>
    <col min="7" max="9" width="13.85546875" customWidth="1"/>
    <col min="10" max="10" width="26.5703125" bestFit="1" customWidth="1"/>
    <col min="11" max="11" width="20.85546875" customWidth="1"/>
    <col min="12" max="12" width="12.7109375" customWidth="1"/>
    <col min="13" max="13" width="35.85546875" customWidth="1"/>
    <col min="14" max="14" width="14.7109375" bestFit="1" customWidth="1"/>
    <col min="22" max="22" width="23.85546875" customWidth="1"/>
    <col min="41" max="41" width="13.85546875" customWidth="1"/>
    <col min="42" max="42" width="13.5703125" customWidth="1"/>
    <col min="43" max="43" width="24.7109375" customWidth="1"/>
    <col min="44" max="44" width="21.5703125" customWidth="1"/>
    <col min="54" max="54" width="28.28515625" customWidth="1"/>
    <col min="55" max="55" width="19" customWidth="1"/>
    <col min="56" max="56" width="41.42578125" customWidth="1"/>
  </cols>
  <sheetData>
    <row r="1" spans="1:15" ht="36" customHeight="1" x14ac:dyDescent="0.25">
      <c r="A1" s="654" t="s">
        <v>309</v>
      </c>
      <c r="B1" s="654"/>
      <c r="C1" s="654"/>
      <c r="D1" s="654"/>
      <c r="E1" s="654"/>
      <c r="F1" s="654"/>
      <c r="G1" s="69"/>
      <c r="H1" s="69"/>
      <c r="I1" s="69"/>
      <c r="J1" s="69"/>
      <c r="K1" s="69"/>
      <c r="L1" s="69"/>
      <c r="M1" s="69"/>
      <c r="N1" s="69"/>
      <c r="O1" s="69"/>
    </row>
    <row r="2" spans="1:15" ht="19.5" customHeight="1" x14ac:dyDescent="0.25">
      <c r="A2" s="661" t="s">
        <v>321</v>
      </c>
      <c r="B2" s="661"/>
      <c r="C2" s="661"/>
      <c r="D2" s="661"/>
      <c r="E2" s="661"/>
      <c r="F2" s="67" t="s">
        <v>322</v>
      </c>
    </row>
    <row r="3" spans="1:15" ht="19.5" customHeight="1" x14ac:dyDescent="0.25">
      <c r="A3" s="652" t="s">
        <v>310</v>
      </c>
      <c r="B3" s="652"/>
      <c r="C3" s="652"/>
      <c r="D3" s="652"/>
      <c r="E3" s="652"/>
      <c r="F3" s="75">
        <f>'3-سوالات کیفی'!H3</f>
        <v>0</v>
      </c>
      <c r="K3" s="650" t="s">
        <v>411</v>
      </c>
      <c r="L3" s="650"/>
      <c r="M3" s="650"/>
    </row>
    <row r="4" spans="1:15" ht="19.5" customHeight="1" x14ac:dyDescent="0.25">
      <c r="A4" s="652" t="s">
        <v>311</v>
      </c>
      <c r="B4" s="652"/>
      <c r="C4" s="652"/>
      <c r="D4" s="652"/>
      <c r="E4" s="652"/>
      <c r="F4" s="75">
        <f>'3-سوالات کیفی'!H4</f>
        <v>0</v>
      </c>
      <c r="K4" s="627" t="s">
        <v>412</v>
      </c>
      <c r="L4" s="627"/>
      <c r="M4" s="57" t="str">
        <f>LEFT('1-اطلاعات ثبتی'!C3,4)</f>
        <v/>
      </c>
    </row>
    <row r="5" spans="1:15" ht="19.5" customHeight="1" x14ac:dyDescent="0.25">
      <c r="A5" s="652" t="s">
        <v>312</v>
      </c>
      <c r="B5" s="652"/>
      <c r="C5" s="652"/>
      <c r="D5" s="652"/>
      <c r="E5" s="652"/>
      <c r="F5" s="75">
        <f>'3-سوالات کیفی'!H5</f>
        <v>0</v>
      </c>
      <c r="K5" s="627" t="s">
        <v>413</v>
      </c>
      <c r="L5" s="627"/>
      <c r="M5" s="57">
        <f>COUNTIF('5-اطلاعات کلیه پرسنل'!D3:D1000,"زن")</f>
        <v>0</v>
      </c>
    </row>
    <row r="6" spans="1:15" ht="19.5" customHeight="1" x14ac:dyDescent="0.25">
      <c r="A6" s="652" t="s">
        <v>313</v>
      </c>
      <c r="B6" s="652"/>
      <c r="C6" s="652"/>
      <c r="D6" s="652"/>
      <c r="E6" s="652"/>
      <c r="F6" s="75">
        <f>'3-سوالات کیفی'!H6</f>
        <v>0</v>
      </c>
      <c r="K6" s="627" t="s">
        <v>414</v>
      </c>
      <c r="L6" s="627"/>
      <c r="M6" s="57">
        <f>COUNTIF('5-اطلاعات کلیه پرسنل'!D3:D1000,"مرد")</f>
        <v>0</v>
      </c>
    </row>
    <row r="7" spans="1:15" ht="19.5" customHeight="1" x14ac:dyDescent="0.25">
      <c r="A7" s="652" t="s">
        <v>314</v>
      </c>
      <c r="B7" s="652"/>
      <c r="C7" s="652"/>
      <c r="D7" s="652"/>
      <c r="E7" s="652"/>
      <c r="F7" s="75">
        <f>'3-سوالات کیفی'!H7</f>
        <v>0</v>
      </c>
      <c r="K7" s="627" t="s">
        <v>607</v>
      </c>
      <c r="L7" s="627"/>
      <c r="M7" s="57">
        <f>COUNTA('5-اطلاعات کلیه پرسنل'!S3:S1000)-COUNTIF('5-اطلاعات کلیه پرسنل'!S3:S1000,"ندارد")</f>
        <v>0</v>
      </c>
    </row>
    <row r="8" spans="1:15" ht="19.5" customHeight="1" x14ac:dyDescent="0.25">
      <c r="A8" s="652" t="s">
        <v>315</v>
      </c>
      <c r="B8" s="652"/>
      <c r="C8" s="652"/>
      <c r="D8" s="652"/>
      <c r="E8" s="652"/>
      <c r="F8" s="75">
        <f>'3-سوالات کیفی'!H8</f>
        <v>0</v>
      </c>
      <c r="K8" s="651" t="s">
        <v>415</v>
      </c>
      <c r="L8" s="109" t="s">
        <v>72</v>
      </c>
      <c r="M8" s="57">
        <f>COUNTIF('5-اطلاعات کلیه پرسنل'!P3:P1000,"دکتری")</f>
        <v>0</v>
      </c>
    </row>
    <row r="9" spans="1:15" ht="19.5" customHeight="1" x14ac:dyDescent="0.25">
      <c r="A9" s="652" t="s">
        <v>316</v>
      </c>
      <c r="B9" s="652"/>
      <c r="C9" s="652"/>
      <c r="D9" s="652"/>
      <c r="E9" s="652"/>
      <c r="F9" s="75">
        <f>'3-سوالات کیفی'!H9</f>
        <v>0</v>
      </c>
      <c r="K9" s="651"/>
      <c r="L9" s="109" t="s">
        <v>73</v>
      </c>
      <c r="M9" s="57">
        <f>COUNTIF('5-اطلاعات کلیه پرسنل'!P3:P1000,"فوق لیسانس")</f>
        <v>0</v>
      </c>
    </row>
    <row r="10" spans="1:15" ht="19.5" customHeight="1" x14ac:dyDescent="0.25">
      <c r="A10" s="652" t="s">
        <v>317</v>
      </c>
      <c r="B10" s="652"/>
      <c r="C10" s="652"/>
      <c r="D10" s="652"/>
      <c r="E10" s="652"/>
      <c r="F10" s="75">
        <f>'3-سوالات کیفی'!H10</f>
        <v>0</v>
      </c>
      <c r="K10" s="651"/>
      <c r="L10" s="109" t="s">
        <v>0</v>
      </c>
      <c r="M10" s="57">
        <f>COUNTIF('5-اطلاعات کلیه پرسنل'!P3:P1000,"لیسانس")</f>
        <v>0</v>
      </c>
    </row>
    <row r="11" spans="1:15" ht="19.5" customHeight="1" x14ac:dyDescent="0.25">
      <c r="A11" s="652" t="s">
        <v>318</v>
      </c>
      <c r="B11" s="652"/>
      <c r="C11" s="652"/>
      <c r="D11" s="652"/>
      <c r="E11" s="652"/>
      <c r="F11" s="75">
        <f>'3-سوالات کیفی'!H11</f>
        <v>0</v>
      </c>
      <c r="K11" s="651"/>
      <c r="L11" s="109" t="s">
        <v>110</v>
      </c>
      <c r="M11" s="57">
        <f>COUNTIF('5-اطلاعات کلیه پرسنل'!P3:P1000,"فوق دیپلم")</f>
        <v>0</v>
      </c>
    </row>
    <row r="12" spans="1:15" ht="19.5" customHeight="1" x14ac:dyDescent="0.25">
      <c r="A12" s="652" t="s">
        <v>319</v>
      </c>
      <c r="B12" s="652"/>
      <c r="C12" s="652"/>
      <c r="D12" s="652"/>
      <c r="E12" s="652"/>
      <c r="F12" s="75">
        <f>'3-سوالات کیفی'!H12</f>
        <v>0</v>
      </c>
      <c r="K12" s="651"/>
      <c r="L12" s="109" t="s">
        <v>420</v>
      </c>
      <c r="M12" s="57">
        <f>COUNTIF('5-اطلاعات کلیه پرسنل'!P3:P1000,"ديپلم و پايين تر")</f>
        <v>0</v>
      </c>
    </row>
    <row r="13" spans="1:15" ht="19.5" customHeight="1" x14ac:dyDescent="0.25">
      <c r="A13" s="653" t="s">
        <v>320</v>
      </c>
      <c r="B13" s="653"/>
      <c r="C13" s="653"/>
      <c r="D13" s="653"/>
      <c r="E13" s="653"/>
      <c r="F13" s="653"/>
      <c r="K13" s="627" t="s">
        <v>605</v>
      </c>
      <c r="L13" s="627"/>
      <c r="M13" s="57">
        <f>SUM('6-اطلاعات کلیه محصولات - خدمات'!$R$3:$R$1000)</f>
        <v>0</v>
      </c>
    </row>
    <row r="14" spans="1:15" ht="19.5" customHeight="1" x14ac:dyDescent="0.25">
      <c r="A14" s="653"/>
      <c r="B14" s="653"/>
      <c r="C14" s="653"/>
      <c r="D14" s="653"/>
      <c r="E14" s="653"/>
      <c r="F14" s="653"/>
      <c r="K14" s="627" t="s">
        <v>606</v>
      </c>
      <c r="L14" s="627"/>
      <c r="M14" s="57">
        <f>SUM('6-اطلاعات کلیه محصولات - خدمات'!$S$3:$S$1000)</f>
        <v>0</v>
      </c>
    </row>
    <row r="15" spans="1:15" ht="19.5" customHeight="1" x14ac:dyDescent="0.25">
      <c r="A15" s="653"/>
      <c r="B15" s="653"/>
      <c r="C15" s="653"/>
      <c r="D15" s="653"/>
      <c r="E15" s="653"/>
      <c r="F15" s="653"/>
      <c r="K15" s="627" t="s">
        <v>416</v>
      </c>
      <c r="L15" s="627"/>
      <c r="M15" s="57">
        <f>COUNTIF('6-اطلاعات کلیه محصولات - خدمات'!H3:H1000,"محصول")</f>
        <v>0</v>
      </c>
    </row>
    <row r="16" spans="1:15" ht="19.5" customHeight="1" x14ac:dyDescent="0.25">
      <c r="A16" s="662" t="s">
        <v>323</v>
      </c>
      <c r="B16" s="662"/>
      <c r="C16" s="68" t="s">
        <v>803</v>
      </c>
      <c r="D16" s="68" t="s">
        <v>333</v>
      </c>
      <c r="E16" s="68" t="s">
        <v>334</v>
      </c>
      <c r="F16" s="68" t="s">
        <v>335</v>
      </c>
      <c r="K16" s="627" t="s">
        <v>417</v>
      </c>
      <c r="L16" s="627"/>
      <c r="M16" s="57">
        <f>COUNTIF('6-اطلاعات کلیه محصولات - خدمات'!H3:H1000,"خدمت")</f>
        <v>0</v>
      </c>
    </row>
    <row r="17" spans="1:16" ht="19.5" customHeight="1" x14ac:dyDescent="0.4">
      <c r="A17" s="649" t="s">
        <v>324</v>
      </c>
      <c r="B17" s="649"/>
      <c r="C17" s="70">
        <f>COUNTA('5-اطلاعات کلیه پرسنل'!B3:B1000)</f>
        <v>0</v>
      </c>
      <c r="D17" s="70">
        <f>IF(QUOTIENT(C17-1,10)&lt;4,QUOTIENT(C17-1,10)+1,5)</f>
        <v>1</v>
      </c>
      <c r="E17" s="655" t="e">
        <f>SUM(D17*4,D18*3,D19*3,D20*4,D21*5,D22*1,D23*1,D24*5,D25*4,D26*1)/31</f>
        <v>#DIV/0!</v>
      </c>
      <c r="F17" s="658" t="e">
        <f>IF(E17&gt;4,"A",IF(AND(E17&lt;=4,E17&gt;3),"B",IF(AND(E17&lt;=3,E17&gt;2),"C",IF(AND(E17&lt;=2,E17&gt;1),"D","F"))))</f>
        <v>#DIV/0!</v>
      </c>
      <c r="K17" s="628" t="s">
        <v>418</v>
      </c>
      <c r="L17" s="628"/>
      <c r="M17" s="57">
        <f>COUNTIF('6-اطلاعات کلیه محصولات - خدمات'!N3:N1000,"جدید")</f>
        <v>0</v>
      </c>
    </row>
    <row r="18" spans="1:16" ht="19.5" customHeight="1" x14ac:dyDescent="0.45">
      <c r="A18" s="649" t="s">
        <v>325</v>
      </c>
      <c r="B18" s="649"/>
      <c r="C18" s="71" t="e">
        <f>COUNTA('5-اطلاعات کلیه پرسنل'!M3:M1000)/'کارنامه جدید'!C17</f>
        <v>#DIV/0!</v>
      </c>
      <c r="D18" s="70" t="e">
        <f>IF(AND(QUOTIENT(C18-0.01,0.1)&gt;5,QUOTIENT(C18-0.01,0.1)&lt;10),QUOTIENT(C18-0.01,0.1)-4,1)</f>
        <v>#DIV/0!</v>
      </c>
      <c r="E18" s="656"/>
      <c r="F18" s="659"/>
      <c r="K18" s="628" t="s">
        <v>425</v>
      </c>
      <c r="L18" s="628"/>
      <c r="M18" s="57">
        <f>COUNTIF('6-اطلاعات کلیه محصولات - خدمات'!O3:O1000,"دارد")</f>
        <v>0</v>
      </c>
      <c r="N18" s="110"/>
      <c r="O18" s="110"/>
      <c r="P18" s="32"/>
    </row>
    <row r="19" spans="1:16" ht="19.5" customHeight="1" x14ac:dyDescent="0.45">
      <c r="A19" s="649" t="s">
        <v>326</v>
      </c>
      <c r="B19" s="649"/>
      <c r="C19" s="78" t="e">
        <f>SUM('4-اطلاعات هیئت مؤسس-مدیره-سهمدا'!F3:F12)/COUNTA('4-اطلاعات هیئت مؤسس-مدیره-سهمدا'!B3:B12)/52</f>
        <v>#DIV/0!</v>
      </c>
      <c r="D19" s="70" t="e">
        <f>IF(QUOTIENT(C19-1,10)&lt;4,QUOTIENT(C19-1,10)+1,5)</f>
        <v>#DIV/0!</v>
      </c>
      <c r="E19" s="656"/>
      <c r="F19" s="659"/>
      <c r="K19" s="631" t="s">
        <v>603</v>
      </c>
      <c r="L19" s="631"/>
      <c r="M19" s="111">
        <f>COUNTIF('10- اطلاعات اختراع ها و پتنت ها'!D5:D19,"داخلی")</f>
        <v>0</v>
      </c>
    </row>
    <row r="20" spans="1:16" ht="19.5" customHeight="1" x14ac:dyDescent="0.45">
      <c r="A20" s="649" t="s">
        <v>327</v>
      </c>
      <c r="B20" s="649"/>
      <c r="C20" s="76" t="e">
        <f>AVERAGEIF('داوری فنی'!AG3:AG1000,"&lt;&gt;0")</f>
        <v>#DIV/0!</v>
      </c>
      <c r="D20" s="70" t="e">
        <f>IF(QUOTIENT(C20-1,10)&lt;4,QUOTIENT(C20-1,10)+1,5)</f>
        <v>#DIV/0!</v>
      </c>
      <c r="E20" s="656"/>
      <c r="F20" s="659"/>
      <c r="K20" s="631" t="s">
        <v>604</v>
      </c>
      <c r="L20" s="631"/>
      <c r="M20" s="111">
        <f>COUNTIF('10- اطلاعات اختراع ها و پتنت ها'!D5:D19,"خارجی")</f>
        <v>0</v>
      </c>
    </row>
    <row r="21" spans="1:16" ht="19.5" customHeight="1" x14ac:dyDescent="0.45">
      <c r="A21" s="649" t="s">
        <v>328</v>
      </c>
      <c r="B21" s="649"/>
      <c r="C21" s="76" t="e">
        <f>(SUM('5-اطلاعات کلیه پرسنل'!M3:M1000)/12+SUM('5-اطلاعات کلیه پرسنل'!N3:N1000)/2000)/'کارنامه جدید'!C17</f>
        <v>#DIV/0!</v>
      </c>
      <c r="D21" s="70" t="e">
        <f>IF(QUOTIENT(C21-0.009,0.2)&lt;5,QUOTIENT(C21-0.009,0.2)+1,1)</f>
        <v>#DIV/0!</v>
      </c>
      <c r="E21" s="656"/>
      <c r="F21" s="659"/>
      <c r="K21" s="625" t="s">
        <v>419</v>
      </c>
      <c r="L21" s="626"/>
      <c r="M21" s="111">
        <f>COUNTA('8-اطلاعات كليه قراردادها '!B3:B1000)</f>
        <v>0</v>
      </c>
    </row>
    <row r="22" spans="1:16" ht="19.5" customHeight="1" x14ac:dyDescent="0.45">
      <c r="A22" s="649" t="s">
        <v>329</v>
      </c>
      <c r="B22" s="649"/>
      <c r="C22" s="76" t="e">
        <f>COUNTIF('5-اطلاعات کلیه پرسنل'!G3:G1000,1402)/C17</f>
        <v>#DIV/0!</v>
      </c>
      <c r="D22" s="70" t="e">
        <f>IF(C22&gt;0.4,1,IF(AND(C22&lt;=0.4,C22&gt;0.3),2,IF(AND(C22&lt;=0.3,C22&gt;0.2),3,IF(AND(C22&lt;=0.2,C22&gt;=0.1),4,5))))</f>
        <v>#DIV/0!</v>
      </c>
      <c r="E22" s="656"/>
      <c r="F22" s="659"/>
      <c r="K22" s="625" t="s">
        <v>426</v>
      </c>
      <c r="L22" s="626"/>
      <c r="M22" s="273">
        <f>SUM('8-اطلاعات كليه قراردادها '!I3:I1000)</f>
        <v>0</v>
      </c>
    </row>
    <row r="23" spans="1:16" ht="19.5" customHeight="1" x14ac:dyDescent="0.45">
      <c r="A23" s="649" t="s">
        <v>330</v>
      </c>
      <c r="B23" s="649"/>
      <c r="C23" s="76" t="e">
        <f>COUNTIF('5-اطلاعات کلیه پرسنل'!F3:F1000,1402)/C17</f>
        <v>#DIV/0!</v>
      </c>
      <c r="D23" s="70" t="e">
        <f>IF(C23&gt;0.4,5,IF(AND(C23&lt;=0.4,C23&gt;0.3),4,IF(AND(C23&lt;=0.3,C23&gt;0.2),3,IF(AND(C23&lt;=0.2,C23&gt;=0.1),2,1))))</f>
        <v>#DIV/0!</v>
      </c>
      <c r="E23" s="656"/>
      <c r="F23" s="659"/>
      <c r="K23" s="625" t="s">
        <v>610</v>
      </c>
      <c r="L23" s="626"/>
      <c r="M23" s="112">
        <f>'4-اطلاعات هیئت مؤسس-مدیره-سهمدا'!K25</f>
        <v>0</v>
      </c>
      <c r="N23" s="112">
        <f>'4-اطلاعات هیئت مؤسس-مدیره-سهمدا'!L25</f>
        <v>0</v>
      </c>
    </row>
    <row r="24" spans="1:16" ht="19.5" customHeight="1" x14ac:dyDescent="0.45">
      <c r="A24" s="649" t="s">
        <v>331</v>
      </c>
      <c r="B24" s="649"/>
      <c r="C24" s="82" t="e">
        <f>SUM('داوری فنی'!AJ3:AJ1000)/C17</f>
        <v>#DIV/0!</v>
      </c>
      <c r="D24" s="70" t="e">
        <f>IF(C24&gt;0.8,5,IF(AND(C24&lt;=0.8,C24&gt;0.6),4,IF(AND(C24&lt;=0.6,C24&gt;0.3),3,IF(AND(C24&lt;=0.3,C24&gt;=0.1),2,1))))</f>
        <v>#DIV/0!</v>
      </c>
      <c r="E24" s="656"/>
      <c r="F24" s="659"/>
      <c r="K24" s="625" t="s">
        <v>611</v>
      </c>
      <c r="L24" s="626"/>
      <c r="M24" s="112">
        <f>'4-اطلاعات هیئت مؤسس-مدیره-سهمدا'!K26</f>
        <v>0</v>
      </c>
      <c r="N24" s="112">
        <f>'4-اطلاعات هیئت مؤسس-مدیره-سهمدا'!L26</f>
        <v>0</v>
      </c>
    </row>
    <row r="25" spans="1:16" ht="19.5" customHeight="1" x14ac:dyDescent="0.4">
      <c r="A25" s="649" t="s">
        <v>352</v>
      </c>
      <c r="B25" s="649"/>
      <c r="C25" s="71" t="e">
        <f>SUM('داوری فنی'!AF3:AF1000)/SUM('داوری فنی'!AI3:AI1000)</f>
        <v>#DIV/0!</v>
      </c>
      <c r="D25" s="70" t="e">
        <f>IF(OR(C25&gt;0.9,C25&lt;=0.05),1,IF(OR(AND(C25&lt;=0.9,C25&gt;0.7),AND(C25&gt;0.05,C25&lt;=0.1)),2,IF(OR(AND(C25&lt;=0.7,C25&gt;0.5),AND(C25&gt;0.1,C25&lt;=0.15)),3,IF(OR(AND(C25&lt;=0.5,C25&gt;0.3),AND(C25&gt;0.15,C25&lt;=0.5)),4,5))))</f>
        <v>#DIV/0!</v>
      </c>
      <c r="E25" s="656"/>
      <c r="F25" s="659"/>
      <c r="K25" s="625" t="s">
        <v>718</v>
      </c>
      <c r="L25" s="626"/>
      <c r="M25" s="19">
        <f>COUNTIF('داوری فنی'!AD3:AD1000,"&lt;=30")</f>
        <v>0</v>
      </c>
    </row>
    <row r="26" spans="1:16" ht="19.5" customHeight="1" x14ac:dyDescent="0.4">
      <c r="A26" s="649" t="s">
        <v>332</v>
      </c>
      <c r="B26" s="649"/>
      <c r="C26" s="83" t="e">
        <f>(COUNTA('5-اطلاعات کلیه پرسنل'!S3:S1000)-COUNTIF('5-اطلاعات کلیه پرسنل'!S3:S1000,"ندارد"))/'کارنامه جدید'!C17</f>
        <v>#DIV/0!</v>
      </c>
      <c r="D26" s="70" t="e">
        <f>IF(C26&gt;0.2,5,IF(AND(C26&lt;=0.2,C26&gt;0.15),4,IF(AND(C26&lt;=0.15,C26&gt;0.1),3,IF(AND(C26&lt;=0.1,C26&gt;=0.05),2,1))))</f>
        <v>#DIV/0!</v>
      </c>
      <c r="E26" s="657"/>
      <c r="F26" s="660"/>
      <c r="K26" s="625" t="s">
        <v>719</v>
      </c>
      <c r="L26" s="626"/>
      <c r="M26" s="19">
        <f>COUNTIFS('داوری فنی'!AD3:AD1000,"&gt;30",'داوری فنی'!AD3:AD1000,"&lt;=45")</f>
        <v>0</v>
      </c>
    </row>
    <row r="27" spans="1:16" ht="19.5" customHeight="1" x14ac:dyDescent="0.25">
      <c r="A27" s="648" t="s">
        <v>320</v>
      </c>
      <c r="B27" s="648"/>
      <c r="C27" s="648"/>
      <c r="D27" s="648"/>
      <c r="E27" s="648"/>
      <c r="F27" s="648"/>
      <c r="K27" s="625" t="s">
        <v>720</v>
      </c>
      <c r="L27" s="626"/>
      <c r="M27" s="19">
        <f>COUNTIFS('داوری فنی'!AD3:AD1000,"&gt;45",'داوری فنی'!AD3:AD1000,"&lt;100")</f>
        <v>0</v>
      </c>
    </row>
    <row r="28" spans="1:16" ht="19.5" customHeight="1" x14ac:dyDescent="0.25">
      <c r="A28" s="648"/>
      <c r="B28" s="648"/>
      <c r="C28" s="648"/>
      <c r="D28" s="648"/>
      <c r="E28" s="648"/>
      <c r="F28" s="648"/>
      <c r="K28" s="625" t="s">
        <v>721</v>
      </c>
      <c r="L28" s="626"/>
      <c r="M28" s="19">
        <f>SUM('داوری فنی'!AC3:AC1000)</f>
        <v>0</v>
      </c>
    </row>
    <row r="29" spans="1:16" ht="19.5" customHeight="1" thickBot="1" x14ac:dyDescent="0.3">
      <c r="A29" s="648"/>
      <c r="B29" s="648"/>
      <c r="C29" s="648"/>
      <c r="D29" s="648"/>
      <c r="E29" s="648"/>
      <c r="F29" s="648"/>
    </row>
    <row r="30" spans="1:16" ht="19.5" x14ac:dyDescent="0.5">
      <c r="B30" s="632" t="s">
        <v>804</v>
      </c>
      <c r="C30" s="633"/>
      <c r="D30" s="633"/>
      <c r="E30" s="633"/>
      <c r="F30" s="634"/>
    </row>
    <row r="31" spans="1:16" ht="18" x14ac:dyDescent="0.25">
      <c r="B31" s="635" t="s">
        <v>663</v>
      </c>
      <c r="C31" s="636"/>
      <c r="D31" s="57" t="s">
        <v>664</v>
      </c>
      <c r="E31" s="57" t="s">
        <v>36</v>
      </c>
      <c r="F31" s="142" t="s">
        <v>665</v>
      </c>
    </row>
    <row r="32" spans="1:16" ht="19.5" x14ac:dyDescent="0.25">
      <c r="B32" s="637" t="s">
        <v>355</v>
      </c>
      <c r="C32" s="143" t="s">
        <v>666</v>
      </c>
      <c r="D32" s="144">
        <f>COUNTIF('داوری فنی'!D3:D1000,"&lt;=5")</f>
        <v>0</v>
      </c>
      <c r="E32" s="145" t="s">
        <v>667</v>
      </c>
      <c r="F32" s="146">
        <f>COUNTIF('6-اطلاعات کلیه محصولات - خدمات'!H3:H1000,"محصول")</f>
        <v>0</v>
      </c>
      <c r="H32" t="s">
        <v>707</v>
      </c>
      <c r="I32" t="str">
        <f>CONCATENATE('داوری فنی'!X3,",",'داوری فنی'!X4,",",'داوری فنی'!X5,",",'داوری فنی'!X6,",",'داوری فنی'!X7,",",'داوری فنی'!X8,",",'داوری فنی'!X9,",",'داوری فنی'!X10,",",'داوری فنی'!X11,",",'داوری فنی'!X12,",",'داوری فنی'!X13,",",'داوری فنی'!X14,",",'داوری فنی'!X15,",",'داوری فنی'!X16,",",'داوری فنی'!X17,",",'داوری فنی'!X18,",",'داوری فنی'!X19,",",'داوری فنی'!X20,",",'داوری فنی'!X21,",",'داوری فنی'!X22,",",'داوری فنی'!X23,",",'داوری فنی'!X24,",",'داوری فنی'!X25,",",'داوری فنی'!X26,",",'داوری فنی'!X27,",",'داوری فنی'!X28,",",'داوری فنی'!X29,",",'داوری فنی'!X30,",",'داوری فنی'!X31,",",'داوری فنی'!X32,",",'داوری فنی'!X33,",",'داوری فنی'!X34,",",'داوری فنی'!X35,",",'داوری فنی'!X36,",",'داوری فنی'!X38,",",'داوری فنی'!X37,",",'داوری فنی'!X39,",",'داوری فنی'!X40,",",'داوری فنی'!X41,",",'داوری فنی'!X42,",",'داوری فنی'!X43,",",'داوری فنی'!X44,",",'داوری فنی'!X45,",",'داوری فنی'!X46,",",'داوری فنی'!X47,",",'داوری فنی'!X48,",")</f>
        <v>,,,,,,,,,,,,,,,,,,,,,,,,,,,,,,,,,,,,,,,,,,,,,,</v>
      </c>
    </row>
    <row r="33" spans="2:28" ht="19.5" x14ac:dyDescent="0.25">
      <c r="B33" s="638"/>
      <c r="C33" s="143" t="s">
        <v>668</v>
      </c>
      <c r="D33" s="144">
        <f>COUNTIFS('داوری فنی'!$D$3:$D$1000,"&gt;=6",'داوری فنی'!$D$3:$D$1000,"&lt;=8")</f>
        <v>0</v>
      </c>
      <c r="E33" s="145" t="s">
        <v>669</v>
      </c>
      <c r="F33" s="146">
        <f>COUNTIF('6-اطلاعات کلیه محصولات - خدمات'!H3:H1000,"خدمت")</f>
        <v>0</v>
      </c>
      <c r="H33" t="s">
        <v>708</v>
      </c>
      <c r="I33" t="str">
        <f>CONCATENATE('داوری فنی'!Y3,",",'داوری فنی'!Y4,",",'داوری فنی'!Y5,",",'داوری فنی'!Y6,",",'داوری فنی'!Y7,",",'داوری فنی'!Y8,",",'داوری فنی'!Y9,",",'داوری فنی'!Y10,",",'داوری فنی'!Y11,",",'داوری فنی'!Y12,",",'داوری فنی'!Y13,",",'داوری فنی'!Y14,",",'داوری فنی'!Y15,",",'داوری فنی'!Y16,",",'داوری فنی'!Y17,",",'داوری فنی'!Y18,",",'داوری فنی'!Y19,",",'داوری فنی'!Y20,",",'داوری فنی'!Y21,",",'داوری فنی'!Y22,",",'داوری فنی'!Y23,",",'داوری فنی'!Y24,",",'داوری فنی'!Y25,",",'داوری فنی'!Y26,",",'داوری فنی'!Y27,",",'داوری فنی'!Y28,",",'داوری فنی'!Y29,",",'داوری فنی'!Y30,",",'داوری فنی'!Y31,",",'داوری فنی'!Y32,",",'داوری فنی'!Y33,",",'داوری فنی'!Y34,",",'داوری فنی'!Y35,",",'داوری فنی'!Y36,",",'داوری فنی'!Y38,",",'داوری فنی'!Y37,",",'داوری فنی'!Y39,",",'داوری فنی'!Y40,",",'داوری فنی'!Y41,",",'داوری فنی'!Y42,",",'داوری فنی'!Y43,",",'داوری فنی'!Y44,",",'داوری فنی'!Y45,",",'داوری فنی'!Y46,",",'داوری فنی'!Y47,",",'داوری فنی'!Y48,",")</f>
        <v>,,,,,,,,,,,,,,,,,,,,,,,,,,,,,,,,,,,,,,,,,,,,,,</v>
      </c>
    </row>
    <row r="34" spans="2:28" ht="36" x14ac:dyDescent="0.25">
      <c r="B34" s="639"/>
      <c r="C34" s="143" t="s">
        <v>670</v>
      </c>
      <c r="D34" s="144">
        <f>COUNTIF('داوری فنی'!$D$3:$D$1000,9)</f>
        <v>0</v>
      </c>
      <c r="E34" s="147" t="s">
        <v>671</v>
      </c>
      <c r="F34" s="146">
        <f>COUNTIF('6-اطلاعات کلیه محصولات - خدمات'!D3:D1000,option!D12)</f>
        <v>0</v>
      </c>
    </row>
    <row r="35" spans="2:28" ht="36" x14ac:dyDescent="0.25">
      <c r="B35" s="640" t="s">
        <v>356</v>
      </c>
      <c r="C35" s="148" t="s">
        <v>666</v>
      </c>
      <c r="D35" s="149">
        <f>COUNTIF('داوری فنی'!$E$3:$E$1000,"&lt;=5")</f>
        <v>0</v>
      </c>
      <c r="E35" s="147" t="s">
        <v>672</v>
      </c>
      <c r="F35" s="146">
        <f>COUNTIF('6-اطلاعات کلیه محصولات - خدمات'!D3:D1000,option!D13)</f>
        <v>0</v>
      </c>
      <c r="H35" s="624"/>
      <c r="I35" s="624"/>
    </row>
    <row r="36" spans="2:28" ht="36" x14ac:dyDescent="0.25">
      <c r="B36" s="641"/>
      <c r="C36" s="148" t="s">
        <v>668</v>
      </c>
      <c r="D36" s="149">
        <f>COUNTIFS('داوری فنی'!$E$3:$E$1000,"&gt;=6",'داوری فنی'!$E$3:$E$1000,"&lt;=8")</f>
        <v>0</v>
      </c>
      <c r="E36" s="150" t="s">
        <v>673</v>
      </c>
      <c r="F36" s="151">
        <f>COUNTIF('6-اطلاعات کلیه محصولات - خدمات'!N3:N1000,"جدید")</f>
        <v>0</v>
      </c>
      <c r="H36" s="624"/>
      <c r="I36" s="624"/>
    </row>
    <row r="37" spans="2:28" ht="36" x14ac:dyDescent="0.25">
      <c r="B37" s="642"/>
      <c r="C37" s="148" t="s">
        <v>674</v>
      </c>
      <c r="D37" s="149">
        <f>COUNTIF('داوری فنی'!$E$3:$E$1000,"&gt;=9")</f>
        <v>0</v>
      </c>
      <c r="E37" s="150" t="s">
        <v>675</v>
      </c>
      <c r="F37" s="151">
        <f>COUNTIF('6-اطلاعات کلیه محصولات - خدمات'!O3:O1000,"دارد")</f>
        <v>0</v>
      </c>
      <c r="H37" s="170"/>
      <c r="I37" s="170"/>
    </row>
    <row r="38" spans="2:28" ht="19.5" x14ac:dyDescent="0.25">
      <c r="B38" s="643" t="s">
        <v>357</v>
      </c>
      <c r="C38" s="152" t="s">
        <v>676</v>
      </c>
      <c r="D38" s="153">
        <f>COUNTIF('داوری فنی'!$F$3:$F$1000,"&lt;=7")</f>
        <v>0</v>
      </c>
      <c r="E38" s="154" t="s">
        <v>677</v>
      </c>
      <c r="F38" s="155">
        <f>COUNTIF('10- اطلاعات اختراع ها و پتنت ها'!D5:D19,"داخلی")</f>
        <v>0</v>
      </c>
    </row>
    <row r="39" spans="2:28" ht="19.5" x14ac:dyDescent="0.25">
      <c r="B39" s="644"/>
      <c r="C39" s="152" t="s">
        <v>678</v>
      </c>
      <c r="D39" s="153">
        <f>COUNTIF('داوری فنی'!$F$3:$F$1000,"&gt;=8")</f>
        <v>0</v>
      </c>
      <c r="E39" s="154" t="s">
        <v>679</v>
      </c>
      <c r="F39" s="155">
        <f>COUNTIF('10- اطلاعات اختراع ها و پتنت ها'!D5:D19,"خارجی")</f>
        <v>0</v>
      </c>
    </row>
    <row r="40" spans="2:28" ht="19.5" x14ac:dyDescent="0.25">
      <c r="B40" s="156" t="s">
        <v>358</v>
      </c>
      <c r="C40" s="157" t="s">
        <v>680</v>
      </c>
      <c r="D40" s="158">
        <f>'7-پرسشنامه BRL'!D170</f>
        <v>0</v>
      </c>
      <c r="E40" s="159" t="s">
        <v>681</v>
      </c>
      <c r="F40" s="160" t="e">
        <f>SUM('داوری فنی'!S3:S1000)/SUM('داوری فنی'!M3:M1000)</f>
        <v>#DIV/0!</v>
      </c>
    </row>
    <row r="41" spans="2:28" ht="30.75" customHeight="1" thickBot="1" x14ac:dyDescent="0.3">
      <c r="B41" s="645" t="s">
        <v>320</v>
      </c>
      <c r="C41" s="646"/>
      <c r="D41" s="646"/>
      <c r="E41" s="646"/>
      <c r="F41" s="647"/>
    </row>
    <row r="42" spans="2:28" ht="117" x14ac:dyDescent="0.25">
      <c r="B42" s="138" t="s">
        <v>682</v>
      </c>
      <c r="C42" s="138" t="s">
        <v>683</v>
      </c>
      <c r="D42" s="161" t="s">
        <v>684</v>
      </c>
      <c r="E42" s="162" t="s">
        <v>685</v>
      </c>
      <c r="F42" s="147" t="s">
        <v>671</v>
      </c>
      <c r="G42" s="147" t="s">
        <v>672</v>
      </c>
      <c r="H42" s="161" t="s">
        <v>686</v>
      </c>
      <c r="I42" s="163" t="s">
        <v>687</v>
      </c>
      <c r="J42" s="162" t="s">
        <v>688</v>
      </c>
      <c r="K42" s="164" t="s">
        <v>689</v>
      </c>
      <c r="L42" s="165" t="s">
        <v>690</v>
      </c>
      <c r="M42" s="165" t="s">
        <v>691</v>
      </c>
      <c r="N42" s="165" t="s">
        <v>692</v>
      </c>
      <c r="O42" s="165" t="s">
        <v>693</v>
      </c>
      <c r="P42" s="165" t="s">
        <v>694</v>
      </c>
      <c r="Q42" s="165" t="s">
        <v>695</v>
      </c>
      <c r="R42" s="165" t="s">
        <v>696</v>
      </c>
      <c r="S42" s="165" t="s">
        <v>697</v>
      </c>
      <c r="T42" s="165" t="s">
        <v>698</v>
      </c>
      <c r="U42" s="165" t="s">
        <v>699</v>
      </c>
      <c r="V42" s="165" t="s">
        <v>700</v>
      </c>
      <c r="W42" s="165" t="s">
        <v>701</v>
      </c>
      <c r="X42" s="166" t="s">
        <v>702</v>
      </c>
      <c r="Y42" s="166" t="s">
        <v>703</v>
      </c>
      <c r="Z42" s="166" t="s">
        <v>704</v>
      </c>
      <c r="AA42" s="166" t="s">
        <v>705</v>
      </c>
      <c r="AB42" s="166" t="s">
        <v>706</v>
      </c>
    </row>
    <row r="43" spans="2:28" ht="30" x14ac:dyDescent="0.25">
      <c r="B43">
        <f>F38</f>
        <v>0</v>
      </c>
      <c r="C43">
        <f>F39</f>
        <v>0</v>
      </c>
      <c r="D43">
        <f>F32</f>
        <v>0</v>
      </c>
      <c r="E43">
        <f>F33</f>
        <v>0</v>
      </c>
      <c r="F43">
        <f>F34</f>
        <v>0</v>
      </c>
      <c r="G43">
        <f>F35</f>
        <v>0</v>
      </c>
      <c r="H43">
        <f>F36</f>
        <v>0</v>
      </c>
      <c r="I43" t="str">
        <f>I32</f>
        <v>,,,,,,,,,,,,,,,,,,,,,,,,,,,,,,,,,,,,,,,,,,,,,,</v>
      </c>
      <c r="J43">
        <f>F37</f>
        <v>0</v>
      </c>
      <c r="K43" s="167" t="str">
        <f>I33</f>
        <v>,,,,,,,,,,,,,,,,,,,,,,,,,,,,,,,,,,,,,,,,,,,,,,</v>
      </c>
      <c r="X43" s="168" t="e">
        <f>F40</f>
        <v>#DIV/0!</v>
      </c>
      <c r="Y43">
        <f>D34</f>
        <v>0</v>
      </c>
      <c r="Z43">
        <f>D37</f>
        <v>0</v>
      </c>
      <c r="AA43">
        <f>D39</f>
        <v>0</v>
      </c>
      <c r="AB43" s="169">
        <f>D40</f>
        <v>0</v>
      </c>
    </row>
    <row r="46" spans="2:28" ht="15" customHeight="1" x14ac:dyDescent="0.25"/>
    <row r="47" spans="2:28" ht="15" customHeight="1" x14ac:dyDescent="0.25"/>
    <row r="48" spans="2:28" ht="15" customHeight="1" x14ac:dyDescent="0.25"/>
    <row r="49" spans="1:6" ht="15" customHeight="1" x14ac:dyDescent="0.25"/>
    <row r="52" spans="1:6" ht="18" x14ac:dyDescent="0.45">
      <c r="A52" s="32"/>
      <c r="B52" s="32"/>
      <c r="C52" s="32"/>
      <c r="D52" s="32"/>
      <c r="E52" s="32"/>
      <c r="F52" s="32"/>
    </row>
    <row r="53" spans="1:6" ht="18" x14ac:dyDescent="0.45">
      <c r="A53" s="32"/>
      <c r="B53" s="32"/>
      <c r="C53" s="32"/>
      <c r="D53" s="32"/>
      <c r="E53" s="32"/>
      <c r="F53" s="32"/>
    </row>
    <row r="54" spans="1:6" ht="18" x14ac:dyDescent="0.45">
      <c r="A54" s="32"/>
      <c r="B54" s="32"/>
      <c r="C54" s="32"/>
      <c r="D54" s="32"/>
      <c r="E54" s="32"/>
      <c r="F54" s="32"/>
    </row>
    <row r="55" spans="1:6" ht="18" x14ac:dyDescent="0.45">
      <c r="A55" s="32"/>
      <c r="B55" s="32"/>
      <c r="C55" s="32"/>
      <c r="D55" s="32"/>
      <c r="E55" s="32"/>
      <c r="F55" s="32"/>
    </row>
    <row r="56" spans="1:6" ht="18" x14ac:dyDescent="0.45">
      <c r="A56" s="32"/>
      <c r="B56" s="32"/>
      <c r="C56" s="32"/>
      <c r="D56" s="32"/>
      <c r="E56" s="32"/>
      <c r="F56" s="32"/>
    </row>
    <row r="57" spans="1:6" ht="18" x14ac:dyDescent="0.45">
      <c r="A57" s="32"/>
      <c r="B57" s="32"/>
      <c r="C57" s="32"/>
      <c r="D57" s="32"/>
      <c r="E57" s="32"/>
      <c r="F57" s="32"/>
    </row>
    <row r="58" spans="1:6" ht="18" x14ac:dyDescent="0.45">
      <c r="A58" s="32"/>
      <c r="B58" s="32"/>
      <c r="C58" s="32"/>
      <c r="D58" s="32"/>
      <c r="E58" s="32"/>
      <c r="F58" s="32"/>
    </row>
    <row r="59" spans="1:6" ht="18" x14ac:dyDescent="0.45">
      <c r="A59" s="32"/>
      <c r="B59" s="32"/>
      <c r="C59" s="32"/>
      <c r="D59" s="32"/>
      <c r="E59" s="32"/>
      <c r="F59" s="32"/>
    </row>
    <row r="60" spans="1:6" ht="18" x14ac:dyDescent="0.45">
      <c r="A60" s="32"/>
      <c r="B60" s="32"/>
      <c r="C60" s="32"/>
      <c r="D60" s="32"/>
      <c r="E60" s="32"/>
      <c r="F60" s="32"/>
    </row>
    <row r="61" spans="1:6" ht="18" x14ac:dyDescent="0.45">
      <c r="A61" s="32"/>
      <c r="B61" s="32"/>
      <c r="C61" s="32"/>
      <c r="D61" s="32"/>
      <c r="E61" s="32"/>
      <c r="F61" s="32"/>
    </row>
    <row r="62" spans="1:6" ht="18" x14ac:dyDescent="0.45">
      <c r="A62" s="32"/>
      <c r="B62" s="32"/>
      <c r="C62" s="32"/>
      <c r="D62" s="32"/>
      <c r="E62" s="32"/>
      <c r="F62" s="32"/>
    </row>
    <row r="63" spans="1:6" ht="18" x14ac:dyDescent="0.45">
      <c r="A63" s="32"/>
      <c r="B63" s="32"/>
      <c r="C63" s="32"/>
      <c r="D63" s="32"/>
      <c r="E63" s="32"/>
      <c r="F63" s="32"/>
    </row>
    <row r="64" spans="1:6" ht="18" x14ac:dyDescent="0.45">
      <c r="A64" s="32"/>
      <c r="B64" s="32"/>
      <c r="C64" s="32"/>
      <c r="D64" s="32"/>
      <c r="E64" s="32"/>
      <c r="F64" s="32"/>
    </row>
    <row r="65" spans="1:6" ht="18" x14ac:dyDescent="0.45">
      <c r="A65" s="32"/>
      <c r="B65" s="32"/>
      <c r="C65" s="32"/>
      <c r="D65" s="32"/>
      <c r="E65" s="32"/>
      <c r="F65" s="32"/>
    </row>
    <row r="66" spans="1:6" ht="18" x14ac:dyDescent="0.45">
      <c r="A66" s="32"/>
      <c r="B66" s="32"/>
      <c r="C66" s="32"/>
      <c r="D66" s="32"/>
      <c r="E66" s="32"/>
      <c r="F66" s="32"/>
    </row>
    <row r="67" spans="1:6" ht="18" x14ac:dyDescent="0.45">
      <c r="A67" s="32"/>
      <c r="B67" s="32"/>
      <c r="C67" s="32"/>
      <c r="D67" s="32"/>
      <c r="E67" s="32"/>
      <c r="F67" s="32"/>
    </row>
    <row r="68" spans="1:6" ht="18" x14ac:dyDescent="0.45">
      <c r="A68" s="32"/>
      <c r="B68" s="32"/>
      <c r="C68" s="32"/>
      <c r="D68" s="32"/>
      <c r="E68" s="32"/>
      <c r="F68" s="32"/>
    </row>
    <row r="69" spans="1:6" ht="18" x14ac:dyDescent="0.45">
      <c r="A69" s="32"/>
      <c r="B69" s="32"/>
      <c r="C69" s="32"/>
      <c r="D69" s="32"/>
      <c r="E69" s="32"/>
      <c r="F69" s="32"/>
    </row>
    <row r="70" spans="1:6" ht="18" x14ac:dyDescent="0.45">
      <c r="A70" s="32"/>
      <c r="B70" s="32"/>
      <c r="C70" s="32"/>
      <c r="D70" s="32"/>
      <c r="E70" s="32"/>
      <c r="F70" s="32"/>
    </row>
    <row r="71" spans="1:6" ht="18" x14ac:dyDescent="0.45">
      <c r="A71" s="32"/>
      <c r="B71" s="32"/>
      <c r="C71" s="32"/>
      <c r="D71" s="32"/>
      <c r="E71" s="32"/>
      <c r="F71" s="32"/>
    </row>
    <row r="72" spans="1:6" ht="18" x14ac:dyDescent="0.45">
      <c r="A72" s="32"/>
      <c r="B72" s="32"/>
      <c r="C72" s="32"/>
      <c r="D72" s="32"/>
      <c r="E72" s="32"/>
      <c r="F72" s="32"/>
    </row>
    <row r="73" spans="1:6" ht="18" x14ac:dyDescent="0.45">
      <c r="A73" s="32"/>
      <c r="B73" s="32"/>
      <c r="C73" s="32"/>
      <c r="D73" s="32"/>
      <c r="E73" s="32"/>
      <c r="F73" s="32"/>
    </row>
    <row r="74" spans="1:6" ht="18" x14ac:dyDescent="0.45">
      <c r="A74" s="32"/>
      <c r="B74" s="32"/>
      <c r="C74" s="32"/>
      <c r="D74" s="32"/>
      <c r="E74" s="32"/>
      <c r="F74" s="32"/>
    </row>
    <row r="75" spans="1:6" ht="18" x14ac:dyDescent="0.45">
      <c r="A75" s="32"/>
      <c r="B75" s="32"/>
      <c r="C75" s="32"/>
      <c r="D75" s="32"/>
      <c r="E75" s="32"/>
      <c r="F75" s="32"/>
    </row>
    <row r="76" spans="1:6" ht="18" x14ac:dyDescent="0.45">
      <c r="A76" s="32"/>
      <c r="B76" s="32"/>
      <c r="C76" s="32"/>
      <c r="D76" s="32"/>
      <c r="E76" s="32"/>
      <c r="F76" s="32"/>
    </row>
    <row r="77" spans="1:6" ht="18" x14ac:dyDescent="0.45">
      <c r="A77" s="32"/>
      <c r="B77" s="32"/>
      <c r="C77" s="32"/>
      <c r="D77" s="32"/>
      <c r="E77" s="32"/>
      <c r="F77" s="32"/>
    </row>
    <row r="78" spans="1:6" ht="18" x14ac:dyDescent="0.45">
      <c r="A78" s="32"/>
      <c r="B78" s="32"/>
      <c r="C78" s="32"/>
      <c r="D78" s="32"/>
      <c r="E78" s="32"/>
      <c r="F78" s="32"/>
    </row>
    <row r="79" spans="1:6" ht="18" x14ac:dyDescent="0.45">
      <c r="A79" s="32"/>
      <c r="B79" s="32"/>
      <c r="C79" s="32"/>
      <c r="D79" s="32"/>
      <c r="E79" s="32"/>
      <c r="F79" s="32"/>
    </row>
    <row r="80" spans="1:6" ht="18" x14ac:dyDescent="0.45">
      <c r="A80" s="32"/>
      <c r="B80" s="32"/>
      <c r="C80" s="32"/>
      <c r="D80" s="32"/>
      <c r="E80" s="32"/>
      <c r="F80" s="32"/>
    </row>
    <row r="81" spans="1:14" ht="18" x14ac:dyDescent="0.45">
      <c r="A81" s="32"/>
      <c r="B81" s="32"/>
      <c r="C81" s="32"/>
      <c r="D81" s="32"/>
      <c r="E81" s="32"/>
      <c r="F81" s="32"/>
    </row>
    <row r="82" spans="1:14" ht="18.75" thickBot="1" x14ac:dyDescent="0.5">
      <c r="A82" s="32"/>
      <c r="B82" s="32"/>
      <c r="C82" s="32"/>
      <c r="D82" s="32"/>
      <c r="E82" s="32"/>
      <c r="F82" s="32"/>
    </row>
    <row r="83" spans="1:14" ht="26.25" x14ac:dyDescent="0.25">
      <c r="A83" s="665" t="s">
        <v>336</v>
      </c>
      <c r="B83" s="666"/>
      <c r="C83" s="666"/>
      <c r="D83" s="666"/>
      <c r="E83" s="666"/>
      <c r="F83" s="666"/>
      <c r="G83" s="667"/>
      <c r="H83" s="6"/>
      <c r="I83" s="6"/>
      <c r="J83" s="6"/>
      <c r="K83" s="6"/>
      <c r="L83" s="6"/>
    </row>
    <row r="84" spans="1:14" ht="30" customHeight="1" x14ac:dyDescent="0.25">
      <c r="A84" s="668" t="s">
        <v>841</v>
      </c>
      <c r="B84" s="669"/>
      <c r="C84" s="669"/>
      <c r="D84" s="669"/>
      <c r="E84" s="670"/>
      <c r="F84" s="116">
        <v>2100</v>
      </c>
      <c r="G84" s="117" t="s">
        <v>385</v>
      </c>
      <c r="H84" s="6"/>
      <c r="I84" s="6"/>
      <c r="J84" s="6"/>
      <c r="K84" s="6"/>
      <c r="L84" s="6"/>
    </row>
    <row r="85" spans="1:14" s="87" customFormat="1" ht="36" customHeight="1" x14ac:dyDescent="0.25">
      <c r="A85" s="629" t="s">
        <v>375</v>
      </c>
      <c r="B85" s="630"/>
      <c r="C85" s="118" t="s">
        <v>644</v>
      </c>
      <c r="D85" s="118" t="s">
        <v>383</v>
      </c>
      <c r="E85" s="118" t="s">
        <v>381</v>
      </c>
      <c r="F85" s="118" t="s">
        <v>645</v>
      </c>
      <c r="G85" s="119" t="s">
        <v>646</v>
      </c>
      <c r="H85" s="6"/>
      <c r="I85" s="6"/>
      <c r="J85" s="6"/>
      <c r="K85" s="89"/>
      <c r="L85" s="6"/>
    </row>
    <row r="86" spans="1:14" s="87" customFormat="1" ht="18" customHeight="1" x14ac:dyDescent="0.25">
      <c r="A86" s="629" t="s">
        <v>376</v>
      </c>
      <c r="B86" s="630"/>
      <c r="C86" s="120">
        <f>'9-اطلاعات مالی'!$B$7/1000000</f>
        <v>0</v>
      </c>
      <c r="D86" s="120">
        <f>('9-اطلاعات مالی'!$B$7-'9-اطلاعات مالی'!$B$8)/1000000</f>
        <v>0</v>
      </c>
      <c r="E86" s="121" t="e">
        <f>D86/('9-اطلاعات مالی'!$B$8/1000000)</f>
        <v>#DIV/0!</v>
      </c>
      <c r="F86" s="122" t="str">
        <f>IF(C86&gt;1000*F84,"A",IF(AND(C86&lt;=1000*F84,C86&gt;300*F84),"B",IF(AND(C86&lt;=300*F84,C86&gt;100*F84),"C",IF(AND(C86&lt;=100*F84,C86&gt;20*F84),"D",IF(AND(C86&lt;=20*F84,C86&gt;5*F84),"E","F")))))</f>
        <v>F</v>
      </c>
      <c r="G86" s="671" t="str">
        <f>IF(F89=6,"A",IF(F89=5,"B",IF(F89=4,"C",IF(F89=3,"D",IF(F89=2,"E","F")))))</f>
        <v>F</v>
      </c>
      <c r="H86" s="6"/>
      <c r="I86" s="6"/>
      <c r="J86" s="6"/>
      <c r="K86" s="123"/>
      <c r="L86" s="6"/>
      <c r="N86" s="89" t="s">
        <v>385</v>
      </c>
    </row>
    <row r="87" spans="1:14" s="87" customFormat="1" ht="18" customHeight="1" x14ac:dyDescent="0.25">
      <c r="A87" s="629" t="s">
        <v>647</v>
      </c>
      <c r="B87" s="630"/>
      <c r="C87" s="120">
        <f>'9-اطلاعات مالی'!$B$11/1000000</f>
        <v>0</v>
      </c>
      <c r="D87" s="120">
        <f>('9-اطلاعات مالی'!$B$11-'9-اطلاعات مالی'!$B$12)/1000000</f>
        <v>0</v>
      </c>
      <c r="E87" s="121" t="e">
        <f>D87/ABS('9-اطلاعات مالی'!$B$12/1000000)</f>
        <v>#DIV/0!</v>
      </c>
      <c r="F87" s="122" t="str">
        <f>IF(C87&gt;100*$F$84,"A",IF(AND(C87&lt;=100*$F$84,C87&gt;20*$F$84),"B",IF(AND(C87&lt;=20*$F$84,C87&gt;4*$F$84),"C",IF(AND(C87&lt;=4*$F$84,C87&gt;0*$F$84),"D",IF(AND(C87&lt;=0*$F$84,C87&gt;-4*$F$84),"E","F")))))</f>
        <v>E</v>
      </c>
      <c r="G87" s="672"/>
      <c r="H87" s="6"/>
      <c r="I87" s="6"/>
      <c r="J87" s="6"/>
      <c r="K87" s="6"/>
      <c r="L87" s="6"/>
      <c r="N87" s="90">
        <v>2100000000</v>
      </c>
    </row>
    <row r="88" spans="1:14" s="87" customFormat="1" ht="18" customHeight="1" x14ac:dyDescent="0.25">
      <c r="A88" s="629" t="s">
        <v>386</v>
      </c>
      <c r="B88" s="630"/>
      <c r="C88" s="120">
        <f>(SUM('9-اطلاعات مالی'!$B$15:$B$19,'9-اطلاعات مالی'!$B$21)+ABS('9-اطلاعات مالی'!$B$20))/1000000</f>
        <v>0</v>
      </c>
      <c r="D88" s="124">
        <f>C88-(SUM('9-اطلاعات مالی'!$B$22:$B$26,'9-اطلاعات مالی'!$B$28)+ABS('9-اطلاعات مالی'!$B$27))/1000000</f>
        <v>0</v>
      </c>
      <c r="E88" s="125" t="e">
        <f>D88/((SUM('9-اطلاعات مالی'!$B$22:$B$26,'9-اطلاعات مالی'!$B$28)+ABS('9-اطلاعات مالی'!$B$27))/1000000)</f>
        <v>#DIV/0!</v>
      </c>
      <c r="F88" s="122" t="str">
        <f>IF(C88&gt;1000*$F$84,"A",IF(AND(C88&lt;=1000*$F$84,C88&gt;300*$F$84),"B",IF(AND(C88&lt;=300*$F$84,C88&gt;100*$F$84),"C",IF(AND(C88&lt;=100*$F$84,C88&gt;20*$F$84),"D",IF(AND(C88&lt;=20*$F$84,C88&gt;5*$F$84),"E","F")))))</f>
        <v>F</v>
      </c>
      <c r="G88" s="672"/>
      <c r="H88" s="6"/>
      <c r="I88" s="6"/>
      <c r="J88" s="6"/>
      <c r="K88" s="6"/>
      <c r="L88" s="6"/>
      <c r="N88" s="87" t="s">
        <v>840</v>
      </c>
    </row>
    <row r="89" spans="1:14" s="87" customFormat="1" ht="18" customHeight="1" x14ac:dyDescent="0.25">
      <c r="A89" s="629" t="s">
        <v>377</v>
      </c>
      <c r="B89" s="630"/>
      <c r="C89" s="120">
        <f>'9-اطلاعات مالی'!$B$13/1000000</f>
        <v>0</v>
      </c>
      <c r="D89" s="120">
        <f>('9-اطلاعات مالی'!$B$13-'9-اطلاعات مالی'!$B$14)/1000000</f>
        <v>0</v>
      </c>
      <c r="E89" s="121" t="e">
        <f>D89/('9-اطلاعات مالی'!$B$14/1000000)</f>
        <v>#DIV/0!</v>
      </c>
      <c r="F89" s="126">
        <f>ROUND(((IF(F86="A",6,IF(F86="B",5,IF(F86="C",4,IF(F86="D",3,IF(F86="E",2,1)))))*1+IF(F87="A",6,IF(F87="B",5,IF(F87="C",4,IF(F87="D",3,IF(F87="E",2,1)))))*1.5+IF(F88="A",6,IF(F88="B",5,IF(F88="C",4,IF(F88="D",3,IF(F88="E",2,1)))))*1)/3.5),0)</f>
        <v>1</v>
      </c>
      <c r="G89" s="673"/>
      <c r="H89" s="6"/>
      <c r="I89" s="6"/>
      <c r="J89" s="6"/>
      <c r="K89" s="6"/>
      <c r="L89" s="6"/>
    </row>
    <row r="90" spans="1:14" s="87" customFormat="1" ht="18" customHeight="1" x14ac:dyDescent="0.25">
      <c r="A90" s="629" t="s">
        <v>648</v>
      </c>
      <c r="B90" s="630"/>
      <c r="C90" s="120">
        <f>('9-اطلاعات مالی'!$B$15+'9-اطلاعات مالی'!$B$18+'9-اطلاعات مالی'!$B$20)/1000000</f>
        <v>0</v>
      </c>
      <c r="D90" s="663" t="s">
        <v>649</v>
      </c>
      <c r="E90" s="664"/>
      <c r="F90" s="630"/>
      <c r="G90" s="127">
        <f>('9-اطلاعات مالی'!$B$16+'9-اطلاعات مالی'!$B$17+'9-اطلاعات مالی'!$B$19+'9-اطلاعات مالی'!$B$21)/1000000</f>
        <v>0</v>
      </c>
      <c r="H90" s="6"/>
      <c r="I90" s="6"/>
      <c r="J90" s="6"/>
      <c r="K90" s="6"/>
      <c r="L90" s="6"/>
    </row>
    <row r="91" spans="1:14" s="87" customFormat="1" ht="36" customHeight="1" x14ac:dyDescent="0.25">
      <c r="A91" s="629" t="s">
        <v>650</v>
      </c>
      <c r="B91" s="630"/>
      <c r="C91" s="120">
        <f>'9-اطلاعات مالی'!$B$3/1000000</f>
        <v>0</v>
      </c>
      <c r="D91" s="663" t="s">
        <v>651</v>
      </c>
      <c r="E91" s="664"/>
      <c r="F91" s="630"/>
      <c r="G91" s="127">
        <f>'9-اطلاعات مالی'!$B$6/1000000</f>
        <v>0</v>
      </c>
      <c r="H91" s="6"/>
      <c r="I91" s="6"/>
      <c r="J91" s="6"/>
      <c r="K91" s="6"/>
      <c r="L91" s="6"/>
    </row>
    <row r="92" spans="1:14" s="87" customFormat="1" ht="18" customHeight="1" x14ac:dyDescent="0.25">
      <c r="A92" s="629" t="s">
        <v>378</v>
      </c>
      <c r="B92" s="630"/>
      <c r="C92" s="128" t="e">
        <f>('9-اطلاعات مالی'!$B$10/'9-اطلاعات مالی'!$B$7)</f>
        <v>#DIV/0!</v>
      </c>
      <c r="D92" s="663" t="s">
        <v>652</v>
      </c>
      <c r="E92" s="664"/>
      <c r="F92" s="630"/>
      <c r="G92" s="127">
        <f>'9-اطلاعات مالی'!$B$4/1000000</f>
        <v>0</v>
      </c>
      <c r="H92" s="6"/>
      <c r="I92" s="6"/>
      <c r="J92" s="6"/>
      <c r="K92" s="6"/>
      <c r="L92" s="6"/>
    </row>
    <row r="93" spans="1:14" s="87" customFormat="1" ht="18" customHeight="1" x14ac:dyDescent="0.25">
      <c r="A93" s="629" t="s">
        <v>379</v>
      </c>
      <c r="B93" s="630"/>
      <c r="C93" s="129" t="e">
        <f>$C$87/$C$89</f>
        <v>#DIV/0!</v>
      </c>
      <c r="D93" s="663" t="s">
        <v>653</v>
      </c>
      <c r="E93" s="664"/>
      <c r="F93" s="630"/>
      <c r="G93" s="127">
        <f>'9-اطلاعات مالی'!$B$5/1000000</f>
        <v>0</v>
      </c>
      <c r="H93" s="6"/>
      <c r="I93" s="6"/>
      <c r="J93" s="6"/>
      <c r="K93" s="6"/>
      <c r="L93" s="6"/>
    </row>
    <row r="94" spans="1:14" s="87" customFormat="1" ht="18" customHeight="1" x14ac:dyDescent="0.25">
      <c r="A94" s="629" t="s">
        <v>380</v>
      </c>
      <c r="B94" s="630"/>
      <c r="C94" s="129" t="e">
        <f>$C$87/$C$86</f>
        <v>#DIV/0!</v>
      </c>
      <c r="D94" s="663" t="s">
        <v>654</v>
      </c>
      <c r="E94" s="664"/>
      <c r="F94" s="630"/>
      <c r="G94" s="127">
        <f>'3-سوالات کیفی'!H13/1000000</f>
        <v>0</v>
      </c>
      <c r="H94" s="6"/>
      <c r="I94" s="6"/>
      <c r="J94" s="6"/>
      <c r="K94" s="6"/>
      <c r="L94" s="6"/>
    </row>
    <row r="95" spans="1:14" s="87" customFormat="1" ht="36" customHeight="1" x14ac:dyDescent="0.25">
      <c r="A95" s="130" t="s">
        <v>320</v>
      </c>
      <c r="B95" s="114"/>
      <c r="C95" s="114"/>
      <c r="D95" s="114"/>
      <c r="E95" s="114"/>
      <c r="F95" s="114"/>
      <c r="G95" s="131"/>
      <c r="H95" s="6"/>
      <c r="I95" s="6"/>
      <c r="J95" s="6"/>
      <c r="K95" s="6"/>
      <c r="L95" s="6"/>
    </row>
    <row r="96" spans="1:14" s="87" customFormat="1" ht="18" customHeight="1" x14ac:dyDescent="0.25">
      <c r="A96" s="132"/>
      <c r="B96" s="115"/>
      <c r="C96" s="115"/>
      <c r="D96" s="115"/>
      <c r="E96" s="115"/>
      <c r="F96" s="115"/>
      <c r="G96" s="133"/>
      <c r="H96" s="6"/>
      <c r="I96" s="6"/>
      <c r="J96" s="6"/>
      <c r="K96" s="6"/>
      <c r="L96" s="6"/>
    </row>
    <row r="97" spans="1:116" s="87" customFormat="1" ht="18" customHeight="1" x14ac:dyDescent="0.25">
      <c r="A97" s="132"/>
      <c r="B97" s="115"/>
      <c r="C97" s="115"/>
      <c r="D97" s="115"/>
      <c r="E97" s="115"/>
      <c r="F97" s="115"/>
      <c r="G97" s="133"/>
      <c r="H97" s="6"/>
      <c r="I97" s="6"/>
      <c r="J97" s="6"/>
      <c r="K97" s="6"/>
      <c r="L97" s="6"/>
    </row>
    <row r="98" spans="1:116" ht="18" customHeight="1" thickBot="1" x14ac:dyDescent="0.3">
      <c r="A98" s="134"/>
      <c r="B98" s="135"/>
      <c r="C98" s="135"/>
      <c r="D98" s="135"/>
      <c r="E98" s="135"/>
      <c r="F98" s="135"/>
      <c r="G98" s="136"/>
      <c r="H98" s="6"/>
      <c r="I98" s="6"/>
      <c r="J98" s="6"/>
      <c r="K98" s="6"/>
      <c r="L98" s="6"/>
    </row>
    <row r="99" spans="1:116" ht="84.75" customHeight="1" x14ac:dyDescent="0.25">
      <c r="A99" s="137" t="s">
        <v>655</v>
      </c>
      <c r="B99" s="138" t="s">
        <v>656</v>
      </c>
      <c r="C99" s="138" t="s">
        <v>657</v>
      </c>
      <c r="D99" s="138" t="s">
        <v>658</v>
      </c>
      <c r="E99" s="138" t="s">
        <v>659</v>
      </c>
      <c r="F99" s="138" t="s">
        <v>660</v>
      </c>
      <c r="G99" s="138" t="s">
        <v>661</v>
      </c>
      <c r="H99" s="138" t="s">
        <v>726</v>
      </c>
      <c r="I99" s="138" t="s">
        <v>662</v>
      </c>
      <c r="J99" s="139" t="s">
        <v>727</v>
      </c>
      <c r="K99" s="139" t="s">
        <v>728</v>
      </c>
      <c r="L99" s="140" t="s">
        <v>382</v>
      </c>
    </row>
    <row r="100" spans="1:116" ht="18" customHeight="1" x14ac:dyDescent="0.25">
      <c r="A100" s="141">
        <f>C86</f>
        <v>0</v>
      </c>
      <c r="B100" s="6" t="str">
        <f>F86</f>
        <v>F</v>
      </c>
      <c r="C100" s="141">
        <f>C87</f>
        <v>0</v>
      </c>
      <c r="D100" s="6" t="str">
        <f>F87</f>
        <v>E</v>
      </c>
      <c r="E100" s="141">
        <f>C89</f>
        <v>0</v>
      </c>
      <c r="F100" s="141">
        <f>C90</f>
        <v>0</v>
      </c>
      <c r="G100" s="141">
        <f>G90</f>
        <v>0</v>
      </c>
      <c r="H100" s="141">
        <f>C88</f>
        <v>0</v>
      </c>
      <c r="I100" s="6" t="str">
        <f>F88</f>
        <v>F</v>
      </c>
      <c r="J100" s="6">
        <f>M13</f>
        <v>0</v>
      </c>
      <c r="K100" s="6">
        <f>M14</f>
        <v>0</v>
      </c>
      <c r="L100" s="6" t="str">
        <f>G86</f>
        <v>F</v>
      </c>
    </row>
    <row r="101" spans="1:116" ht="18" x14ac:dyDescent="0.45">
      <c r="A101" s="32"/>
      <c r="B101" s="32"/>
      <c r="C101" s="32"/>
      <c r="D101" s="32"/>
      <c r="E101" s="32"/>
      <c r="F101" s="32"/>
    </row>
    <row r="102" spans="1:116" ht="18" x14ac:dyDescent="0.45">
      <c r="A102" s="32"/>
      <c r="B102" s="32"/>
      <c r="C102" s="32"/>
      <c r="D102" s="32"/>
      <c r="E102" s="32"/>
      <c r="F102" s="32"/>
    </row>
    <row r="103" spans="1:116" ht="18" x14ac:dyDescent="0.45">
      <c r="A103" s="32"/>
      <c r="B103" s="32"/>
      <c r="C103" s="32"/>
      <c r="D103" s="32"/>
      <c r="E103" s="32"/>
      <c r="F103" s="32"/>
    </row>
    <row r="104" spans="1:116" ht="18" x14ac:dyDescent="0.45">
      <c r="A104" s="32"/>
      <c r="B104" s="32"/>
      <c r="C104" s="32"/>
      <c r="D104" s="32"/>
      <c r="E104" s="32"/>
      <c r="F104" s="32"/>
    </row>
    <row r="105" spans="1:116" ht="18" x14ac:dyDescent="0.45">
      <c r="A105" s="32"/>
      <c r="B105" s="32"/>
      <c r="C105" s="32"/>
      <c r="D105" s="32"/>
      <c r="E105" s="32"/>
      <c r="F105" s="32"/>
    </row>
    <row r="106" spans="1:116" ht="18" x14ac:dyDescent="0.45">
      <c r="A106" s="32"/>
      <c r="B106" s="32"/>
      <c r="C106" s="32"/>
      <c r="D106" s="32"/>
      <c r="E106" s="32"/>
      <c r="F106" s="32"/>
    </row>
    <row r="107" spans="1:116" ht="18" x14ac:dyDescent="0.45">
      <c r="A107" s="32"/>
      <c r="B107" s="32"/>
      <c r="C107" s="32"/>
      <c r="D107" s="32"/>
      <c r="E107" s="32"/>
      <c r="F107" s="32"/>
    </row>
    <row r="108" spans="1:116" ht="18" x14ac:dyDescent="0.45">
      <c r="A108" s="32"/>
      <c r="B108" s="32"/>
      <c r="C108" s="32"/>
      <c r="D108" s="32"/>
      <c r="E108" s="32"/>
      <c r="F108" s="32"/>
    </row>
    <row r="109" spans="1:116" ht="18" x14ac:dyDescent="0.45">
      <c r="A109" s="32"/>
      <c r="B109" s="32"/>
      <c r="C109" s="32"/>
      <c r="D109" s="32"/>
      <c r="E109" s="32"/>
      <c r="F109" s="32"/>
    </row>
    <row r="110" spans="1:116" ht="175.5" x14ac:dyDescent="0.25">
      <c r="A110" s="231" t="s">
        <v>1</v>
      </c>
      <c r="B110" s="161" t="s">
        <v>729</v>
      </c>
      <c r="C110" s="161" t="s">
        <v>730</v>
      </c>
      <c r="D110" s="232" t="s">
        <v>16</v>
      </c>
      <c r="E110" s="233" t="s">
        <v>731</v>
      </c>
      <c r="F110" s="233" t="s">
        <v>732</v>
      </c>
      <c r="G110" s="233" t="s">
        <v>733</v>
      </c>
      <c r="H110" s="233" t="s">
        <v>734</v>
      </c>
      <c r="I110" s="233" t="s">
        <v>735</v>
      </c>
      <c r="J110" s="164" t="s">
        <v>736</v>
      </c>
      <c r="K110" s="234" t="s">
        <v>737</v>
      </c>
      <c r="L110" s="164" t="s">
        <v>738</v>
      </c>
      <c r="M110" s="234" t="s">
        <v>739</v>
      </c>
      <c r="N110" s="234" t="s">
        <v>740</v>
      </c>
      <c r="O110" s="233" t="s">
        <v>741</v>
      </c>
      <c r="P110" s="233" t="s">
        <v>742</v>
      </c>
      <c r="Q110" s="235" t="s">
        <v>743</v>
      </c>
      <c r="R110" s="235" t="s">
        <v>744</v>
      </c>
      <c r="S110" s="236" t="s">
        <v>745</v>
      </c>
      <c r="T110" s="237" t="s">
        <v>746</v>
      </c>
      <c r="U110" s="163" t="s">
        <v>747</v>
      </c>
      <c r="V110" s="238" t="s">
        <v>748</v>
      </c>
      <c r="W110" s="239" t="s">
        <v>749</v>
      </c>
      <c r="X110" s="239" t="s">
        <v>750</v>
      </c>
      <c r="Y110" s="239" t="s">
        <v>751</v>
      </c>
      <c r="Z110" s="239" t="s">
        <v>752</v>
      </c>
      <c r="AA110" s="239" t="s">
        <v>753</v>
      </c>
      <c r="AB110" s="239" t="s">
        <v>754</v>
      </c>
      <c r="AC110" s="239" t="s">
        <v>755</v>
      </c>
      <c r="AD110" s="240" t="s">
        <v>756</v>
      </c>
      <c r="AE110" s="241" t="s">
        <v>757</v>
      </c>
      <c r="AF110" s="242" t="s">
        <v>723</v>
      </c>
      <c r="AG110" s="243" t="s">
        <v>758</v>
      </c>
      <c r="AH110" s="244" t="s">
        <v>759</v>
      </c>
      <c r="AI110" s="166" t="s">
        <v>760</v>
      </c>
      <c r="AJ110" s="166" t="s">
        <v>761</v>
      </c>
      <c r="AK110" s="166" t="s">
        <v>762</v>
      </c>
      <c r="AL110" s="166" t="s">
        <v>763</v>
      </c>
      <c r="AM110" s="245" t="s">
        <v>764</v>
      </c>
      <c r="AN110" s="138" t="s">
        <v>765</v>
      </c>
      <c r="AO110" s="246" t="s">
        <v>766</v>
      </c>
      <c r="AP110" s="246" t="s">
        <v>767</v>
      </c>
      <c r="AQ110" s="246" t="s">
        <v>768</v>
      </c>
      <c r="AR110" s="247" t="s">
        <v>769</v>
      </c>
      <c r="AS110" s="138" t="s">
        <v>682</v>
      </c>
      <c r="AT110" s="138" t="s">
        <v>683</v>
      </c>
      <c r="AU110" s="138" t="s">
        <v>770</v>
      </c>
      <c r="AV110" s="138" t="s">
        <v>771</v>
      </c>
      <c r="AW110" s="161" t="s">
        <v>684</v>
      </c>
      <c r="AX110" s="162" t="s">
        <v>685</v>
      </c>
      <c r="AY110" s="248" t="s">
        <v>671</v>
      </c>
      <c r="AZ110" s="248" t="s">
        <v>672</v>
      </c>
      <c r="BA110" s="161" t="s">
        <v>772</v>
      </c>
      <c r="BB110" s="163" t="s">
        <v>687</v>
      </c>
      <c r="BC110" s="162" t="s">
        <v>688</v>
      </c>
      <c r="BD110" s="164" t="s">
        <v>689</v>
      </c>
      <c r="BE110" s="164" t="s">
        <v>773</v>
      </c>
      <c r="BF110" s="165" t="s">
        <v>690</v>
      </c>
      <c r="BG110" s="165" t="s">
        <v>691</v>
      </c>
      <c r="BH110" s="165" t="s">
        <v>692</v>
      </c>
      <c r="BI110" s="165" t="s">
        <v>693</v>
      </c>
      <c r="BJ110" s="165" t="s">
        <v>694</v>
      </c>
      <c r="BK110" s="165" t="s">
        <v>695</v>
      </c>
      <c r="BL110" s="165" t="s">
        <v>696</v>
      </c>
      <c r="BM110" s="165" t="s">
        <v>697</v>
      </c>
      <c r="BN110" s="165" t="s">
        <v>698</v>
      </c>
      <c r="BO110" s="165" t="s">
        <v>699</v>
      </c>
      <c r="BP110" s="165" t="s">
        <v>700</v>
      </c>
      <c r="BQ110" s="165" t="s">
        <v>701</v>
      </c>
      <c r="BR110" s="166" t="s">
        <v>702</v>
      </c>
      <c r="BS110" s="249" t="s">
        <v>703</v>
      </c>
      <c r="BT110" s="249" t="s">
        <v>704</v>
      </c>
      <c r="BU110" s="249" t="s">
        <v>705</v>
      </c>
      <c r="BV110" s="249" t="s">
        <v>706</v>
      </c>
      <c r="BW110" s="244" t="s">
        <v>774</v>
      </c>
      <c r="BX110" s="244" t="s">
        <v>775</v>
      </c>
      <c r="BY110" s="244" t="s">
        <v>776</v>
      </c>
      <c r="BZ110" s="244" t="s">
        <v>777</v>
      </c>
      <c r="CA110" s="244" t="s">
        <v>332</v>
      </c>
      <c r="CB110" s="244" t="s">
        <v>778</v>
      </c>
      <c r="CC110" s="244" t="s">
        <v>779</v>
      </c>
      <c r="CD110" s="244" t="s">
        <v>780</v>
      </c>
      <c r="CE110" s="244" t="s">
        <v>781</v>
      </c>
      <c r="CF110" s="244" t="s">
        <v>782</v>
      </c>
      <c r="CG110" s="250" t="s">
        <v>325</v>
      </c>
      <c r="CH110" s="251" t="s">
        <v>783</v>
      </c>
      <c r="CI110" s="250" t="s">
        <v>329</v>
      </c>
      <c r="CJ110" s="250" t="s">
        <v>330</v>
      </c>
      <c r="CK110" s="252" t="s">
        <v>331</v>
      </c>
      <c r="CL110" s="253" t="s">
        <v>784</v>
      </c>
      <c r="CM110" s="250" t="s">
        <v>785</v>
      </c>
      <c r="CN110" s="252" t="s">
        <v>786</v>
      </c>
      <c r="CO110" s="253" t="s">
        <v>787</v>
      </c>
      <c r="CP110" s="252" t="s">
        <v>788</v>
      </c>
      <c r="CQ110" s="253" t="s">
        <v>789</v>
      </c>
      <c r="CR110" s="138" t="s">
        <v>805</v>
      </c>
      <c r="CS110" s="137" t="s">
        <v>655</v>
      </c>
      <c r="CT110" s="138" t="s">
        <v>656</v>
      </c>
      <c r="CU110" s="138" t="s">
        <v>657</v>
      </c>
      <c r="CV110" s="138" t="s">
        <v>658</v>
      </c>
      <c r="CW110" s="138" t="s">
        <v>659</v>
      </c>
      <c r="CX110" s="138" t="s">
        <v>660</v>
      </c>
      <c r="CY110" s="138" t="s">
        <v>661</v>
      </c>
      <c r="CZ110" s="138" t="s">
        <v>806</v>
      </c>
      <c r="DA110" s="138" t="s">
        <v>662</v>
      </c>
      <c r="DB110" s="139" t="s">
        <v>807</v>
      </c>
      <c r="DC110" s="139" t="s">
        <v>808</v>
      </c>
      <c r="DD110" s="139" t="s">
        <v>382</v>
      </c>
      <c r="DE110" s="138" t="s">
        <v>790</v>
      </c>
      <c r="DF110" s="254" t="s">
        <v>791</v>
      </c>
      <c r="DG110" s="255" t="s">
        <v>792</v>
      </c>
      <c r="DH110" s="254" t="s">
        <v>793</v>
      </c>
      <c r="DI110" s="256" t="s">
        <v>794</v>
      </c>
      <c r="DJ110" s="256" t="s">
        <v>795</v>
      </c>
      <c r="DK110" s="256" t="s">
        <v>796</v>
      </c>
      <c r="DL110" s="256" t="s">
        <v>797</v>
      </c>
    </row>
    <row r="111" spans="1:116" ht="18" x14ac:dyDescent="0.45">
      <c r="A111" s="32"/>
      <c r="B111" s="32"/>
      <c r="C111" s="32"/>
      <c r="D111" s="32">
        <f>'1-اطلاعات ثبتی'!C1</f>
        <v>0</v>
      </c>
      <c r="E111" s="257">
        <f>'1-اطلاعات ثبتی'!C4</f>
        <v>0</v>
      </c>
      <c r="F111" s="32">
        <f>'1-اطلاعات ثبتی'!C15</f>
        <v>0</v>
      </c>
      <c r="K111">
        <f>'1-اطلاعات ثبتی'!C3</f>
        <v>0</v>
      </c>
      <c r="U111">
        <f>'2-اطلاعات تماس'!D2</f>
        <v>0</v>
      </c>
      <c r="AB111" s="258">
        <f>'1-اطلاعات ثبتی'!C8</f>
        <v>0</v>
      </c>
      <c r="AC111" s="91">
        <f>'2-اطلاعات تماس'!B4</f>
        <v>0</v>
      </c>
      <c r="AD111" s="91">
        <f>'2-اطلاعات تماس'!B1</f>
        <v>0</v>
      </c>
      <c r="AE111" s="91">
        <f>'2-اطلاعات تماس'!B2</f>
        <v>0</v>
      </c>
      <c r="AF111">
        <f>'1-اطلاعات ثبتی'!E5</f>
        <v>0</v>
      </c>
      <c r="AG111" t="s">
        <v>798</v>
      </c>
      <c r="AS111">
        <f>COUNTIF('10- اطلاعات اختراع ها و پتنت ها'!D5:D19,"داخلی")</f>
        <v>0</v>
      </c>
      <c r="AT111">
        <f>COUNTIF('10- اطلاعات اختراع ها و پتنت ها'!D5:D19,"خارجی")</f>
        <v>0</v>
      </c>
      <c r="AU111" t="s">
        <v>800</v>
      </c>
      <c r="AW111">
        <f>COUNTIF('6-اطلاعات کلیه محصولات - خدمات'!H3:H197,"محصول")</f>
        <v>0</v>
      </c>
      <c r="AX111">
        <f>COUNTIF('6-اطلاعات کلیه محصولات - خدمات'!H3:H197,"خدمت")</f>
        <v>0</v>
      </c>
      <c r="AY111">
        <f>F34</f>
        <v>0</v>
      </c>
      <c r="AZ111">
        <f>F35</f>
        <v>0</v>
      </c>
      <c r="BA111">
        <f>F36</f>
        <v>0</v>
      </c>
      <c r="BB111" t="str">
        <f>I32</f>
        <v>,,,,,,,,,,,,,,,,,,,,,,,,,,,,,,,,,,,,,,,,,,,,,,</v>
      </c>
      <c r="BC111">
        <f>F37</f>
        <v>0</v>
      </c>
      <c r="BD111" s="167" t="str">
        <f>I33</f>
        <v>,,,,,,,,,,,,,,,,,,,,,,,,,,,,,,,,,,,,,,,,,,,,,,</v>
      </c>
      <c r="BE111">
        <f>COUNTA('11-اطلاعات جایزه و گواهینامه'!B3:B22)</f>
        <v>0</v>
      </c>
      <c r="BR111" s="168" t="e">
        <f>F40</f>
        <v>#DIV/0!</v>
      </c>
      <c r="BS111">
        <f>D34</f>
        <v>0</v>
      </c>
      <c r="BT111">
        <f>D37</f>
        <v>0</v>
      </c>
      <c r="BU111">
        <f>D39</f>
        <v>0</v>
      </c>
      <c r="BV111" s="169">
        <f>D40</f>
        <v>0</v>
      </c>
      <c r="BW111">
        <f>C17</f>
        <v>0</v>
      </c>
      <c r="BX111">
        <f>M5</f>
        <v>0</v>
      </c>
      <c r="BY111">
        <f>M6</f>
        <v>0</v>
      </c>
      <c r="BZ111">
        <f>M7</f>
        <v>0</v>
      </c>
      <c r="CA111" t="e">
        <f>M7/C17</f>
        <v>#DIV/0!</v>
      </c>
      <c r="CB111">
        <f>M8</f>
        <v>0</v>
      </c>
      <c r="CC111">
        <f>M9</f>
        <v>0</v>
      </c>
      <c r="CD111">
        <f>M10</f>
        <v>0</v>
      </c>
      <c r="CE111">
        <f>M11</f>
        <v>0</v>
      </c>
      <c r="CF111">
        <f>M12</f>
        <v>0</v>
      </c>
      <c r="CG111" s="168" t="e">
        <f>C18</f>
        <v>#DIV/0!</v>
      </c>
      <c r="CH111" s="259" t="e">
        <f>C21</f>
        <v>#DIV/0!</v>
      </c>
      <c r="CI111" s="259" t="e">
        <f>C22</f>
        <v>#DIV/0!</v>
      </c>
      <c r="CJ111" s="259" t="e">
        <f>C23</f>
        <v>#DIV/0!</v>
      </c>
      <c r="CK111" s="259" t="e">
        <f>C24</f>
        <v>#DIV/0!</v>
      </c>
      <c r="CL111" s="168" t="e">
        <f>C25</f>
        <v>#DIV/0!</v>
      </c>
      <c r="CM111" s="259" t="e">
        <f>E17</f>
        <v>#DIV/0!</v>
      </c>
      <c r="CN111" t="e">
        <f>F17</f>
        <v>#DIV/0!</v>
      </c>
      <c r="CO111">
        <f>M25</f>
        <v>0</v>
      </c>
      <c r="CP111">
        <f>M26</f>
        <v>0</v>
      </c>
      <c r="CQ111">
        <f>M27</f>
        <v>0</v>
      </c>
      <c r="CS111" s="260">
        <f>C86</f>
        <v>0</v>
      </c>
      <c r="CT111" t="str">
        <f>F86</f>
        <v>F</v>
      </c>
      <c r="CU111" s="260">
        <f>C87</f>
        <v>0</v>
      </c>
      <c r="CV111" t="str">
        <f>F87</f>
        <v>E</v>
      </c>
      <c r="CW111" s="260">
        <f>C89</f>
        <v>0</v>
      </c>
      <c r="CX111" s="260">
        <f>C90</f>
        <v>0</v>
      </c>
      <c r="CY111" s="260">
        <f>G90</f>
        <v>0</v>
      </c>
      <c r="CZ111" s="260">
        <f>C88</f>
        <v>0</v>
      </c>
      <c r="DA111" t="str">
        <f>F88</f>
        <v>F</v>
      </c>
      <c r="DB111">
        <f>M13</f>
        <v>0</v>
      </c>
      <c r="DC111">
        <f>M14</f>
        <v>0</v>
      </c>
      <c r="DD111" t="str">
        <f>G86</f>
        <v>F</v>
      </c>
    </row>
    <row r="112" spans="1:116" ht="18" x14ac:dyDescent="0.45">
      <c r="A112" s="32"/>
      <c r="B112" s="32"/>
      <c r="C112" s="32"/>
      <c r="D112" s="32"/>
      <c r="E112" s="32"/>
      <c r="F112" s="32"/>
    </row>
    <row r="113" spans="1:6" ht="18" x14ac:dyDescent="0.45">
      <c r="A113" s="32"/>
      <c r="B113" s="32"/>
      <c r="C113" s="32"/>
      <c r="D113" s="32"/>
      <c r="E113" s="32"/>
      <c r="F113" s="32"/>
    </row>
    <row r="114" spans="1:6" ht="18" x14ac:dyDescent="0.45">
      <c r="A114" s="32"/>
      <c r="B114" s="32"/>
      <c r="C114" s="32"/>
      <c r="D114" s="32"/>
      <c r="E114" s="32"/>
      <c r="F114" s="32"/>
    </row>
    <row r="115" spans="1:6" ht="18" x14ac:dyDescent="0.45">
      <c r="A115" s="32"/>
      <c r="B115" s="32"/>
      <c r="C115" s="32"/>
      <c r="D115" s="32"/>
      <c r="E115" s="32"/>
      <c r="F115" s="32"/>
    </row>
    <row r="116" spans="1:6" ht="18" x14ac:dyDescent="0.45">
      <c r="A116" s="32"/>
      <c r="B116" s="32"/>
      <c r="C116" s="32"/>
      <c r="D116" s="32"/>
      <c r="E116" s="32"/>
      <c r="F116" s="32"/>
    </row>
    <row r="117" spans="1:6" ht="18" x14ac:dyDescent="0.45">
      <c r="A117" s="32"/>
      <c r="B117" s="32"/>
      <c r="C117" s="32"/>
      <c r="D117" s="32"/>
      <c r="E117" s="32"/>
      <c r="F117" s="32"/>
    </row>
    <row r="118" spans="1:6" ht="18" x14ac:dyDescent="0.45">
      <c r="A118" s="32"/>
      <c r="B118" s="32"/>
      <c r="C118" s="32"/>
      <c r="D118" s="32"/>
      <c r="E118" s="32"/>
      <c r="F118" s="32"/>
    </row>
    <row r="119" spans="1:6" ht="18" x14ac:dyDescent="0.45">
      <c r="A119" s="32"/>
      <c r="B119" s="32"/>
      <c r="C119" s="32"/>
      <c r="D119" s="32"/>
      <c r="E119" s="32"/>
      <c r="F119" s="32"/>
    </row>
    <row r="120" spans="1:6" ht="18" x14ac:dyDescent="0.45">
      <c r="A120" s="32"/>
      <c r="B120" s="32"/>
      <c r="C120" s="32"/>
      <c r="D120" s="32"/>
      <c r="E120" s="32"/>
      <c r="F120" s="32"/>
    </row>
    <row r="121" spans="1:6" ht="18" x14ac:dyDescent="0.45">
      <c r="A121" s="32"/>
      <c r="B121" s="32"/>
      <c r="C121" s="32"/>
      <c r="D121" s="32"/>
      <c r="E121" s="32"/>
      <c r="F121" s="32"/>
    </row>
    <row r="122" spans="1:6" ht="18" x14ac:dyDescent="0.45">
      <c r="A122" s="32"/>
      <c r="B122" s="32"/>
      <c r="C122" s="32"/>
      <c r="D122" s="32"/>
      <c r="E122" s="32"/>
      <c r="F122" s="32"/>
    </row>
    <row r="123" spans="1:6" ht="18" x14ac:dyDescent="0.45">
      <c r="A123" s="32"/>
      <c r="B123" s="32"/>
      <c r="C123" s="32"/>
      <c r="D123" s="32"/>
      <c r="E123" s="32"/>
      <c r="F123" s="32"/>
    </row>
    <row r="124" spans="1:6" ht="18" x14ac:dyDescent="0.45">
      <c r="A124" s="32"/>
      <c r="B124" s="32"/>
      <c r="C124" s="32"/>
      <c r="D124" s="32"/>
      <c r="E124" s="32"/>
      <c r="F124" s="32"/>
    </row>
    <row r="125" spans="1:6" ht="18" x14ac:dyDescent="0.45">
      <c r="A125" s="32"/>
      <c r="B125" s="32"/>
      <c r="C125" s="32"/>
      <c r="D125" s="32"/>
      <c r="E125" s="32"/>
      <c r="F125" s="32"/>
    </row>
    <row r="126" spans="1:6" ht="18" x14ac:dyDescent="0.45">
      <c r="A126" s="32"/>
      <c r="B126" s="32"/>
      <c r="C126" s="32"/>
      <c r="D126" s="32"/>
      <c r="E126" s="32"/>
      <c r="F126" s="32"/>
    </row>
    <row r="127" spans="1:6" ht="18" x14ac:dyDescent="0.45">
      <c r="A127" s="32"/>
      <c r="B127" s="32"/>
      <c r="C127" s="32"/>
      <c r="D127" s="32"/>
      <c r="E127" s="32"/>
      <c r="F127" s="32"/>
    </row>
    <row r="128" spans="1:6" ht="18" x14ac:dyDescent="0.45">
      <c r="A128" s="32"/>
      <c r="B128" s="32"/>
      <c r="C128" s="32"/>
      <c r="D128" s="32"/>
      <c r="E128" s="32"/>
      <c r="F128" s="32"/>
    </row>
    <row r="129" spans="1:6" ht="18" x14ac:dyDescent="0.45">
      <c r="A129" s="32"/>
      <c r="B129" s="32"/>
      <c r="C129" s="32"/>
      <c r="D129" s="32"/>
      <c r="E129" s="32"/>
      <c r="F129" s="32"/>
    </row>
    <row r="130" spans="1:6" ht="18" x14ac:dyDescent="0.45">
      <c r="A130" s="32"/>
      <c r="B130" s="32"/>
      <c r="C130" s="32"/>
      <c r="D130" s="32"/>
      <c r="E130" s="32"/>
      <c r="F130" s="32"/>
    </row>
    <row r="131" spans="1:6" ht="18" x14ac:dyDescent="0.45">
      <c r="A131" s="32"/>
      <c r="B131" s="32"/>
      <c r="C131" s="32"/>
      <c r="D131" s="32"/>
      <c r="E131" s="32"/>
      <c r="F131" s="32"/>
    </row>
    <row r="132" spans="1:6" ht="18" x14ac:dyDescent="0.45">
      <c r="A132" s="32"/>
      <c r="B132" s="32"/>
      <c r="C132" s="32"/>
      <c r="D132" s="32"/>
      <c r="E132" s="32"/>
      <c r="F132" s="32"/>
    </row>
    <row r="133" spans="1:6" ht="18" x14ac:dyDescent="0.45">
      <c r="A133" s="32"/>
      <c r="B133" s="32"/>
      <c r="C133" s="32"/>
      <c r="D133" s="32"/>
      <c r="E133" s="32"/>
      <c r="F133" s="32"/>
    </row>
    <row r="134" spans="1:6" ht="18" x14ac:dyDescent="0.45">
      <c r="A134" s="32"/>
      <c r="B134" s="32"/>
      <c r="C134" s="32"/>
      <c r="D134" s="32"/>
      <c r="E134" s="32"/>
      <c r="F134" s="32"/>
    </row>
    <row r="135" spans="1:6" ht="18" x14ac:dyDescent="0.45">
      <c r="A135" s="32"/>
      <c r="B135" s="32"/>
      <c r="C135" s="32"/>
      <c r="D135" s="32"/>
      <c r="E135" s="32"/>
      <c r="F135" s="32"/>
    </row>
    <row r="136" spans="1:6" ht="18" x14ac:dyDescent="0.45">
      <c r="A136" s="32"/>
      <c r="B136" s="32"/>
      <c r="C136" s="32"/>
      <c r="D136" s="32"/>
      <c r="E136" s="32"/>
      <c r="F136" s="32"/>
    </row>
    <row r="137" spans="1:6" ht="18" x14ac:dyDescent="0.45">
      <c r="A137" s="32"/>
      <c r="B137" s="32"/>
      <c r="C137" s="32"/>
      <c r="D137" s="32"/>
      <c r="E137" s="32"/>
      <c r="F137" s="32"/>
    </row>
    <row r="138" spans="1:6" ht="18" x14ac:dyDescent="0.45">
      <c r="A138" s="32"/>
      <c r="B138" s="32"/>
      <c r="C138" s="32"/>
      <c r="D138" s="32"/>
      <c r="E138" s="32"/>
      <c r="F138" s="32"/>
    </row>
    <row r="139" spans="1:6" ht="18" x14ac:dyDescent="0.45">
      <c r="A139" s="32"/>
      <c r="B139" s="32"/>
      <c r="C139" s="32"/>
      <c r="D139" s="32"/>
      <c r="E139" s="32"/>
      <c r="F139" s="32"/>
    </row>
    <row r="140" spans="1:6" ht="18" x14ac:dyDescent="0.45">
      <c r="A140" s="32"/>
      <c r="B140" s="32"/>
      <c r="C140" s="32"/>
      <c r="D140" s="32"/>
      <c r="E140" s="32"/>
      <c r="F140" s="32"/>
    </row>
    <row r="141" spans="1:6" ht="18" x14ac:dyDescent="0.45">
      <c r="A141" s="32"/>
      <c r="B141" s="32"/>
      <c r="C141" s="32"/>
      <c r="D141" s="32"/>
      <c r="E141" s="32"/>
      <c r="F141" s="32"/>
    </row>
    <row r="142" spans="1:6" ht="18" x14ac:dyDescent="0.45">
      <c r="A142" s="32"/>
      <c r="B142" s="32"/>
      <c r="C142" s="32"/>
      <c r="D142" s="32"/>
      <c r="E142" s="32"/>
      <c r="F142" s="32"/>
    </row>
    <row r="143" spans="1:6" ht="18" x14ac:dyDescent="0.45">
      <c r="A143" s="32"/>
      <c r="B143" s="32"/>
      <c r="C143" s="32"/>
      <c r="D143" s="32"/>
      <c r="E143" s="32"/>
      <c r="F143" s="32"/>
    </row>
    <row r="144" spans="1:6" ht="18" x14ac:dyDescent="0.45">
      <c r="A144" s="32"/>
      <c r="B144" s="32"/>
      <c r="C144" s="32"/>
      <c r="D144" s="32"/>
      <c r="E144" s="32"/>
      <c r="F144" s="32"/>
    </row>
    <row r="145" spans="1:6" ht="18" x14ac:dyDescent="0.45">
      <c r="A145" s="32"/>
      <c r="B145" s="32"/>
      <c r="C145" s="32"/>
      <c r="D145" s="32"/>
      <c r="E145" s="32"/>
      <c r="F145" s="32"/>
    </row>
    <row r="146" spans="1:6" ht="18" x14ac:dyDescent="0.45">
      <c r="A146" s="32"/>
      <c r="B146" s="32"/>
      <c r="C146" s="32"/>
      <c r="D146" s="32"/>
      <c r="E146" s="32"/>
      <c r="F146" s="32"/>
    </row>
    <row r="147" spans="1:6" ht="18" x14ac:dyDescent="0.45">
      <c r="A147" s="32"/>
      <c r="B147" s="32"/>
      <c r="C147" s="32"/>
      <c r="D147" s="32"/>
      <c r="E147" s="32"/>
      <c r="F147" s="32"/>
    </row>
    <row r="148" spans="1:6" ht="18" x14ac:dyDescent="0.45">
      <c r="A148" s="32"/>
      <c r="B148" s="32"/>
      <c r="C148" s="32"/>
      <c r="D148" s="32"/>
      <c r="E148" s="32"/>
      <c r="F148" s="32"/>
    </row>
    <row r="149" spans="1:6" ht="18" x14ac:dyDescent="0.45">
      <c r="A149" s="32"/>
      <c r="B149" s="32"/>
      <c r="C149" s="32"/>
      <c r="D149" s="32"/>
      <c r="E149" s="32"/>
      <c r="F149" s="32"/>
    </row>
    <row r="150" spans="1:6" ht="18" x14ac:dyDescent="0.45">
      <c r="A150" s="32"/>
      <c r="B150" s="32"/>
      <c r="C150" s="32"/>
      <c r="D150" s="32"/>
      <c r="E150" s="32"/>
      <c r="F150" s="32"/>
    </row>
    <row r="151" spans="1:6" ht="18" x14ac:dyDescent="0.45">
      <c r="A151" s="32"/>
      <c r="B151" s="32"/>
      <c r="C151" s="32"/>
      <c r="D151" s="32"/>
      <c r="E151" s="32"/>
      <c r="F151" s="32"/>
    </row>
    <row r="152" spans="1:6" ht="18" x14ac:dyDescent="0.45">
      <c r="A152" s="32"/>
      <c r="B152" s="32"/>
      <c r="C152" s="32"/>
      <c r="D152" s="32"/>
      <c r="E152" s="32"/>
      <c r="F152" s="32"/>
    </row>
    <row r="153" spans="1:6" ht="18" x14ac:dyDescent="0.45">
      <c r="A153" s="32"/>
      <c r="B153" s="32"/>
      <c r="C153" s="32"/>
      <c r="D153" s="32"/>
      <c r="E153" s="32"/>
      <c r="F153" s="32"/>
    </row>
    <row r="154" spans="1:6" ht="18" x14ac:dyDescent="0.45">
      <c r="A154" s="32"/>
      <c r="B154" s="32"/>
      <c r="C154" s="32"/>
      <c r="D154" s="32"/>
      <c r="E154" s="32"/>
      <c r="F154" s="32"/>
    </row>
    <row r="155" spans="1:6" ht="18" x14ac:dyDescent="0.45">
      <c r="A155" s="32"/>
      <c r="B155" s="32"/>
      <c r="C155" s="32"/>
      <c r="D155" s="32"/>
      <c r="E155" s="32"/>
      <c r="F155" s="32"/>
    </row>
    <row r="156" spans="1:6" ht="18" x14ac:dyDescent="0.45">
      <c r="A156" s="32"/>
      <c r="B156" s="32"/>
      <c r="C156" s="32"/>
      <c r="D156" s="32"/>
      <c r="E156" s="32"/>
      <c r="F156" s="32"/>
    </row>
    <row r="157" spans="1:6" ht="18" x14ac:dyDescent="0.45">
      <c r="A157" s="32"/>
      <c r="B157" s="32"/>
      <c r="C157" s="32"/>
      <c r="D157" s="32"/>
      <c r="E157" s="32"/>
      <c r="F157" s="32"/>
    </row>
    <row r="158" spans="1:6" ht="18" x14ac:dyDescent="0.45">
      <c r="A158" s="32"/>
      <c r="B158" s="32"/>
      <c r="C158" s="32"/>
      <c r="D158" s="32"/>
      <c r="E158" s="32"/>
      <c r="F158" s="32"/>
    </row>
    <row r="159" spans="1:6" ht="18" x14ac:dyDescent="0.45">
      <c r="A159" s="32"/>
      <c r="B159" s="32"/>
      <c r="C159" s="32"/>
      <c r="D159" s="32"/>
      <c r="E159" s="32"/>
      <c r="F159" s="32"/>
    </row>
    <row r="160" spans="1:6" ht="18" x14ac:dyDescent="0.45">
      <c r="A160" s="32"/>
      <c r="B160" s="32"/>
      <c r="C160" s="32"/>
      <c r="D160" s="32"/>
      <c r="E160" s="32"/>
      <c r="F160" s="32"/>
    </row>
    <row r="161" spans="1:6" ht="18" x14ac:dyDescent="0.45">
      <c r="A161" s="32"/>
      <c r="B161" s="32"/>
      <c r="C161" s="32"/>
      <c r="D161" s="32"/>
      <c r="E161" s="32"/>
      <c r="F161" s="32"/>
    </row>
    <row r="162" spans="1:6" ht="18" x14ac:dyDescent="0.45">
      <c r="A162" s="32"/>
      <c r="B162" s="32"/>
      <c r="C162" s="32"/>
      <c r="D162" s="32"/>
      <c r="E162" s="32"/>
      <c r="F162" s="32"/>
    </row>
    <row r="163" spans="1:6" ht="18" x14ac:dyDescent="0.45">
      <c r="A163" s="32"/>
      <c r="B163" s="32"/>
      <c r="C163" s="32"/>
      <c r="D163" s="32"/>
      <c r="E163" s="32"/>
      <c r="F163" s="32"/>
    </row>
    <row r="164" spans="1:6" ht="18" x14ac:dyDescent="0.45">
      <c r="A164" s="32"/>
      <c r="B164" s="32"/>
      <c r="C164" s="32"/>
      <c r="D164" s="32"/>
      <c r="E164" s="32"/>
      <c r="F164" s="32"/>
    </row>
    <row r="165" spans="1:6" ht="18" x14ac:dyDescent="0.45">
      <c r="A165" s="32"/>
      <c r="B165" s="32"/>
      <c r="C165" s="32"/>
      <c r="D165" s="32"/>
      <c r="E165" s="32"/>
      <c r="F165" s="32"/>
    </row>
    <row r="166" spans="1:6" ht="18" x14ac:dyDescent="0.45">
      <c r="A166" s="32"/>
      <c r="B166" s="32"/>
      <c r="C166" s="32"/>
      <c r="D166" s="32"/>
      <c r="E166" s="32"/>
      <c r="F166" s="32"/>
    </row>
    <row r="167" spans="1:6" ht="18" x14ac:dyDescent="0.45">
      <c r="A167" s="32"/>
      <c r="B167" s="32"/>
      <c r="C167" s="32"/>
      <c r="D167" s="32"/>
      <c r="E167" s="32"/>
      <c r="F167" s="32"/>
    </row>
    <row r="168" spans="1:6" ht="18" x14ac:dyDescent="0.45">
      <c r="A168" s="32"/>
      <c r="B168" s="32"/>
      <c r="C168" s="32"/>
      <c r="D168" s="32"/>
      <c r="E168" s="32"/>
      <c r="F168" s="32"/>
    </row>
    <row r="169" spans="1:6" ht="18" x14ac:dyDescent="0.45">
      <c r="A169" s="32"/>
      <c r="B169" s="32"/>
      <c r="C169" s="32"/>
      <c r="D169" s="32"/>
      <c r="E169" s="32"/>
      <c r="F169" s="32"/>
    </row>
    <row r="170" spans="1:6" ht="18" x14ac:dyDescent="0.45">
      <c r="A170" s="32"/>
      <c r="B170" s="32"/>
      <c r="C170" s="32"/>
      <c r="D170" s="32"/>
      <c r="E170" s="32"/>
      <c r="F170" s="32"/>
    </row>
    <row r="171" spans="1:6" ht="18" x14ac:dyDescent="0.45">
      <c r="A171" s="32"/>
      <c r="B171" s="32"/>
      <c r="C171" s="32"/>
      <c r="D171" s="32"/>
      <c r="E171" s="32"/>
      <c r="F171" s="32"/>
    </row>
    <row r="172" spans="1:6" ht="18" x14ac:dyDescent="0.45">
      <c r="A172" s="32"/>
      <c r="B172" s="32"/>
      <c r="C172" s="32"/>
      <c r="D172" s="32"/>
      <c r="E172" s="32"/>
      <c r="F172" s="32"/>
    </row>
    <row r="173" spans="1:6" ht="18" x14ac:dyDescent="0.45">
      <c r="A173" s="32"/>
      <c r="B173" s="32"/>
      <c r="C173" s="32"/>
      <c r="D173" s="32"/>
      <c r="E173" s="32"/>
      <c r="F173" s="32"/>
    </row>
    <row r="174" spans="1:6" ht="18" x14ac:dyDescent="0.45">
      <c r="A174" s="32"/>
      <c r="B174" s="32"/>
      <c r="C174" s="32"/>
      <c r="D174" s="32"/>
      <c r="E174" s="32"/>
      <c r="F174" s="32"/>
    </row>
    <row r="175" spans="1:6" ht="18" x14ac:dyDescent="0.45">
      <c r="A175" s="32"/>
      <c r="B175" s="32"/>
      <c r="C175" s="32"/>
      <c r="D175" s="32"/>
      <c r="E175" s="32"/>
      <c r="F175" s="32"/>
    </row>
    <row r="176" spans="1:6" ht="18" x14ac:dyDescent="0.45">
      <c r="A176" s="32"/>
      <c r="B176" s="32"/>
      <c r="C176" s="32"/>
      <c r="D176" s="32"/>
      <c r="E176" s="32"/>
      <c r="F176" s="32"/>
    </row>
    <row r="177" spans="1:6" ht="18" x14ac:dyDescent="0.45">
      <c r="A177" s="32"/>
      <c r="B177" s="32"/>
      <c r="C177" s="32"/>
      <c r="D177" s="32"/>
      <c r="E177" s="32"/>
      <c r="F177" s="32"/>
    </row>
    <row r="178" spans="1:6" ht="18" x14ac:dyDescent="0.45">
      <c r="A178" s="32"/>
      <c r="B178" s="32"/>
      <c r="C178" s="32"/>
      <c r="D178" s="32"/>
      <c r="E178" s="32"/>
      <c r="F178" s="32"/>
    </row>
    <row r="179" spans="1:6" ht="18" x14ac:dyDescent="0.45">
      <c r="A179" s="32"/>
      <c r="B179" s="32"/>
      <c r="C179" s="32"/>
      <c r="D179" s="32"/>
      <c r="E179" s="32"/>
      <c r="F179" s="32"/>
    </row>
    <row r="180" spans="1:6" ht="18" x14ac:dyDescent="0.45">
      <c r="A180" s="32"/>
      <c r="B180" s="32"/>
      <c r="C180" s="32"/>
      <c r="D180" s="32"/>
      <c r="E180" s="32"/>
      <c r="F180" s="32"/>
    </row>
    <row r="181" spans="1:6" ht="18" x14ac:dyDescent="0.45">
      <c r="A181" s="32"/>
      <c r="B181" s="32"/>
      <c r="C181" s="32"/>
      <c r="D181" s="32"/>
      <c r="E181" s="32"/>
      <c r="F181" s="32"/>
    </row>
    <row r="182" spans="1:6" ht="18" x14ac:dyDescent="0.45">
      <c r="A182" s="32"/>
      <c r="B182" s="32"/>
      <c r="C182" s="32"/>
      <c r="D182" s="32"/>
      <c r="E182" s="32"/>
      <c r="F182" s="32"/>
    </row>
    <row r="183" spans="1:6" ht="18" x14ac:dyDescent="0.45">
      <c r="A183" s="32"/>
      <c r="B183" s="32"/>
      <c r="C183" s="32"/>
      <c r="D183" s="32"/>
      <c r="E183" s="32"/>
      <c r="F183" s="32"/>
    </row>
    <row r="184" spans="1:6" ht="18" x14ac:dyDescent="0.45">
      <c r="A184" s="32"/>
      <c r="B184" s="32"/>
      <c r="C184" s="32"/>
      <c r="D184" s="32"/>
      <c r="E184" s="32"/>
      <c r="F184" s="32"/>
    </row>
    <row r="185" spans="1:6" ht="18" x14ac:dyDescent="0.45">
      <c r="A185" s="32"/>
      <c r="B185" s="32"/>
      <c r="C185" s="32"/>
      <c r="D185" s="32"/>
      <c r="E185" s="32"/>
      <c r="F185" s="32"/>
    </row>
    <row r="186" spans="1:6" ht="18" x14ac:dyDescent="0.45">
      <c r="A186" s="32"/>
      <c r="B186" s="32"/>
      <c r="C186" s="32"/>
      <c r="D186" s="32"/>
      <c r="E186" s="32"/>
      <c r="F186" s="32"/>
    </row>
    <row r="187" spans="1:6" ht="18" x14ac:dyDescent="0.45">
      <c r="A187" s="32"/>
      <c r="B187" s="32"/>
      <c r="C187" s="32"/>
      <c r="D187" s="32"/>
      <c r="E187" s="32"/>
      <c r="F187" s="32"/>
    </row>
    <row r="188" spans="1:6" ht="18" x14ac:dyDescent="0.45">
      <c r="A188" s="32"/>
      <c r="B188" s="32"/>
      <c r="C188" s="32"/>
      <c r="D188" s="32"/>
      <c r="E188" s="32"/>
      <c r="F188" s="32"/>
    </row>
    <row r="189" spans="1:6" ht="18" x14ac:dyDescent="0.45">
      <c r="A189" s="32"/>
      <c r="B189" s="32"/>
      <c r="C189" s="32"/>
      <c r="D189" s="32"/>
      <c r="E189" s="32"/>
      <c r="F189" s="32"/>
    </row>
    <row r="190" spans="1:6" ht="18" x14ac:dyDescent="0.45">
      <c r="A190" s="32"/>
      <c r="B190" s="32"/>
      <c r="C190" s="32"/>
      <c r="D190" s="32"/>
      <c r="E190" s="32"/>
      <c r="F190" s="32"/>
    </row>
    <row r="191" spans="1:6" ht="18" x14ac:dyDescent="0.45">
      <c r="A191" s="32"/>
      <c r="B191" s="32"/>
      <c r="C191" s="32"/>
      <c r="D191" s="32"/>
      <c r="E191" s="32"/>
      <c r="F191" s="32"/>
    </row>
    <row r="192" spans="1:6" ht="18" x14ac:dyDescent="0.45">
      <c r="A192" s="32"/>
      <c r="B192" s="32"/>
      <c r="C192" s="32"/>
      <c r="D192" s="32"/>
      <c r="E192" s="32"/>
      <c r="F192" s="32"/>
    </row>
    <row r="193" spans="1:6" ht="18" x14ac:dyDescent="0.45">
      <c r="A193" s="32"/>
      <c r="B193" s="32"/>
      <c r="C193" s="32"/>
      <c r="D193" s="32"/>
      <c r="E193" s="32"/>
      <c r="F193" s="32"/>
    </row>
    <row r="194" spans="1:6" ht="18" x14ac:dyDescent="0.45">
      <c r="A194" s="32"/>
      <c r="B194" s="32"/>
      <c r="C194" s="32"/>
      <c r="D194" s="32"/>
      <c r="E194" s="32"/>
      <c r="F194" s="32"/>
    </row>
    <row r="195" spans="1:6" ht="18" x14ac:dyDescent="0.45">
      <c r="A195" s="32"/>
      <c r="B195" s="32"/>
      <c r="C195" s="32"/>
      <c r="D195" s="32"/>
      <c r="E195" s="32"/>
      <c r="F195" s="32"/>
    </row>
    <row r="196" spans="1:6" ht="18" x14ac:dyDescent="0.45">
      <c r="A196" s="32"/>
      <c r="B196" s="32"/>
      <c r="C196" s="32"/>
      <c r="D196" s="32"/>
      <c r="E196" s="32"/>
      <c r="F196" s="32"/>
    </row>
    <row r="197" spans="1:6" ht="18" x14ac:dyDescent="0.45">
      <c r="A197" s="32"/>
      <c r="B197" s="32"/>
      <c r="C197" s="32"/>
      <c r="D197" s="32"/>
      <c r="E197" s="32"/>
      <c r="F197" s="32"/>
    </row>
    <row r="198" spans="1:6" ht="18" x14ac:dyDescent="0.45">
      <c r="A198" s="32"/>
      <c r="B198" s="32"/>
      <c r="C198" s="32"/>
      <c r="D198" s="32"/>
      <c r="E198" s="32"/>
      <c r="F198" s="32"/>
    </row>
    <row r="199" spans="1:6" ht="18" x14ac:dyDescent="0.45">
      <c r="A199" s="32"/>
      <c r="B199" s="32"/>
      <c r="C199" s="32"/>
      <c r="D199" s="32"/>
      <c r="E199" s="32"/>
      <c r="F199" s="32"/>
    </row>
    <row r="200" spans="1:6" ht="18" x14ac:dyDescent="0.45">
      <c r="A200" s="32"/>
      <c r="B200" s="32"/>
      <c r="C200" s="32"/>
      <c r="D200" s="32"/>
      <c r="E200" s="32"/>
      <c r="F200" s="32"/>
    </row>
    <row r="201" spans="1:6" ht="18" x14ac:dyDescent="0.45">
      <c r="A201" s="32"/>
      <c r="B201" s="32"/>
      <c r="C201" s="32"/>
      <c r="D201" s="32"/>
      <c r="E201" s="32"/>
      <c r="F201" s="32"/>
    </row>
    <row r="202" spans="1:6" ht="18" x14ac:dyDescent="0.45">
      <c r="A202" s="32"/>
      <c r="B202" s="32"/>
      <c r="C202" s="32"/>
      <c r="D202" s="32"/>
      <c r="E202" s="32"/>
      <c r="F202" s="32"/>
    </row>
    <row r="203" spans="1:6" ht="18" x14ac:dyDescent="0.45">
      <c r="A203" s="32"/>
      <c r="B203" s="32"/>
      <c r="C203" s="32"/>
      <c r="D203" s="32"/>
      <c r="E203" s="32"/>
      <c r="F203" s="32"/>
    </row>
    <row r="204" spans="1:6" ht="18" x14ac:dyDescent="0.45">
      <c r="A204" s="32"/>
      <c r="B204" s="32"/>
      <c r="C204" s="32"/>
      <c r="D204" s="32"/>
      <c r="E204" s="32"/>
      <c r="F204" s="32"/>
    </row>
    <row r="205" spans="1:6" ht="18" x14ac:dyDescent="0.45">
      <c r="A205" s="32"/>
      <c r="B205" s="32"/>
      <c r="C205" s="32"/>
      <c r="D205" s="32"/>
      <c r="E205" s="32"/>
      <c r="F205" s="32"/>
    </row>
    <row r="206" spans="1:6" ht="18" x14ac:dyDescent="0.45">
      <c r="A206" s="32"/>
      <c r="B206" s="32"/>
      <c r="C206" s="32"/>
      <c r="D206" s="32"/>
      <c r="E206" s="32"/>
      <c r="F206" s="32"/>
    </row>
    <row r="207" spans="1:6" ht="18" x14ac:dyDescent="0.45">
      <c r="A207" s="32"/>
      <c r="B207" s="32"/>
      <c r="C207" s="32"/>
      <c r="D207" s="32"/>
      <c r="E207" s="32"/>
      <c r="F207" s="32"/>
    </row>
    <row r="208" spans="1:6" ht="18" x14ac:dyDescent="0.45">
      <c r="A208" s="32"/>
      <c r="B208" s="32"/>
      <c r="C208" s="32"/>
      <c r="D208" s="32"/>
      <c r="E208" s="32"/>
      <c r="F208" s="32"/>
    </row>
    <row r="209" spans="1:6" ht="18" x14ac:dyDescent="0.45">
      <c r="A209" s="32"/>
      <c r="B209" s="32"/>
      <c r="C209" s="32"/>
      <c r="D209" s="32"/>
      <c r="E209" s="32"/>
      <c r="F209" s="32"/>
    </row>
    <row r="210" spans="1:6" ht="18" x14ac:dyDescent="0.45">
      <c r="A210" s="32"/>
      <c r="B210" s="32"/>
      <c r="C210" s="32"/>
      <c r="D210" s="32"/>
      <c r="E210" s="32"/>
      <c r="F210" s="32"/>
    </row>
    <row r="211" spans="1:6" ht="18" x14ac:dyDescent="0.45">
      <c r="A211" s="32"/>
      <c r="B211" s="32"/>
      <c r="C211" s="32"/>
      <c r="D211" s="32"/>
      <c r="E211" s="32"/>
      <c r="F211" s="32"/>
    </row>
    <row r="212" spans="1:6" ht="18" x14ac:dyDescent="0.45">
      <c r="A212" s="32"/>
      <c r="B212" s="32"/>
      <c r="C212" s="32"/>
      <c r="D212" s="32"/>
      <c r="E212" s="32"/>
      <c r="F212" s="32"/>
    </row>
    <row r="213" spans="1:6" ht="18" x14ac:dyDescent="0.45">
      <c r="A213" s="32"/>
      <c r="B213" s="32"/>
      <c r="C213" s="32"/>
      <c r="D213" s="32"/>
      <c r="E213" s="32"/>
      <c r="F213" s="32"/>
    </row>
    <row r="214" spans="1:6" ht="18" x14ac:dyDescent="0.45">
      <c r="A214" s="32"/>
      <c r="B214" s="32"/>
      <c r="C214" s="32"/>
      <c r="D214" s="32"/>
      <c r="E214" s="32"/>
      <c r="F214" s="32"/>
    </row>
    <row r="215" spans="1:6" ht="18" x14ac:dyDescent="0.45">
      <c r="A215" s="32"/>
      <c r="B215" s="32"/>
      <c r="C215" s="32"/>
      <c r="D215" s="32"/>
      <c r="E215" s="32"/>
      <c r="F215" s="32"/>
    </row>
    <row r="216" spans="1:6" ht="18" x14ac:dyDescent="0.45">
      <c r="A216" s="32"/>
      <c r="B216" s="32"/>
      <c r="C216" s="32"/>
      <c r="D216" s="32"/>
      <c r="E216" s="32"/>
      <c r="F216" s="32"/>
    </row>
    <row r="217" spans="1:6" ht="18" x14ac:dyDescent="0.45">
      <c r="A217" s="32"/>
      <c r="B217" s="32"/>
      <c r="C217" s="32"/>
      <c r="D217" s="32"/>
      <c r="E217" s="32"/>
      <c r="F217" s="32"/>
    </row>
    <row r="218" spans="1:6" ht="18" x14ac:dyDescent="0.45">
      <c r="A218" s="32"/>
      <c r="B218" s="32"/>
      <c r="C218" s="32"/>
      <c r="D218" s="32"/>
      <c r="E218" s="32"/>
      <c r="F218" s="32"/>
    </row>
    <row r="219" spans="1:6" ht="18" x14ac:dyDescent="0.45">
      <c r="A219" s="32"/>
      <c r="B219" s="32"/>
      <c r="C219" s="32"/>
      <c r="D219" s="32"/>
      <c r="E219" s="32"/>
      <c r="F219" s="32"/>
    </row>
    <row r="220" spans="1:6" ht="18" x14ac:dyDescent="0.45">
      <c r="A220" s="32"/>
      <c r="B220" s="32"/>
      <c r="C220" s="32"/>
      <c r="D220" s="32"/>
      <c r="E220" s="32"/>
      <c r="F220" s="32"/>
    </row>
    <row r="221" spans="1:6" ht="18" x14ac:dyDescent="0.45">
      <c r="A221" s="32"/>
      <c r="B221" s="32"/>
      <c r="C221" s="32"/>
      <c r="D221" s="32"/>
      <c r="E221" s="32"/>
      <c r="F221" s="32"/>
    </row>
    <row r="222" spans="1:6" ht="18" x14ac:dyDescent="0.45">
      <c r="A222" s="32"/>
      <c r="B222" s="32"/>
      <c r="C222" s="32"/>
      <c r="D222" s="32"/>
      <c r="E222" s="32"/>
      <c r="F222" s="32"/>
    </row>
    <row r="223" spans="1:6" ht="18" x14ac:dyDescent="0.45">
      <c r="A223" s="32"/>
      <c r="B223" s="32"/>
      <c r="C223" s="32"/>
      <c r="D223" s="32"/>
      <c r="E223" s="32"/>
      <c r="F223" s="32"/>
    </row>
    <row r="224" spans="1:6" ht="18" x14ac:dyDescent="0.45">
      <c r="A224" s="32"/>
      <c r="B224" s="32"/>
      <c r="C224" s="32"/>
      <c r="D224" s="32"/>
      <c r="E224" s="32"/>
      <c r="F224" s="32"/>
    </row>
    <row r="225" spans="1:6" ht="18" x14ac:dyDescent="0.45">
      <c r="A225" s="32"/>
      <c r="B225" s="32"/>
      <c r="C225" s="32"/>
      <c r="D225" s="32"/>
      <c r="E225" s="32"/>
      <c r="F225" s="32"/>
    </row>
    <row r="226" spans="1:6" ht="18" x14ac:dyDescent="0.45">
      <c r="A226" s="32"/>
      <c r="B226" s="32"/>
      <c r="C226" s="32"/>
      <c r="D226" s="32"/>
      <c r="E226" s="32"/>
      <c r="F226" s="32"/>
    </row>
    <row r="227" spans="1:6" ht="18" x14ac:dyDescent="0.45">
      <c r="A227" s="32"/>
      <c r="B227" s="32"/>
      <c r="C227" s="32"/>
      <c r="D227" s="32"/>
      <c r="E227" s="32"/>
      <c r="F227" s="32"/>
    </row>
    <row r="228" spans="1:6" ht="18" x14ac:dyDescent="0.45">
      <c r="A228" s="32"/>
      <c r="B228" s="32"/>
      <c r="C228" s="32"/>
      <c r="D228" s="32"/>
      <c r="E228" s="32"/>
      <c r="F228" s="32"/>
    </row>
    <row r="229" spans="1:6" ht="18" x14ac:dyDescent="0.45">
      <c r="A229" s="32"/>
      <c r="B229" s="32"/>
      <c r="C229" s="32"/>
      <c r="D229" s="32"/>
      <c r="E229" s="32"/>
      <c r="F229" s="32"/>
    </row>
    <row r="230" spans="1:6" ht="18" x14ac:dyDescent="0.45">
      <c r="A230" s="32"/>
      <c r="B230" s="32"/>
      <c r="C230" s="32"/>
      <c r="D230" s="32"/>
      <c r="E230" s="32"/>
      <c r="F230" s="32"/>
    </row>
    <row r="231" spans="1:6" ht="18" x14ac:dyDescent="0.45">
      <c r="A231" s="32"/>
      <c r="B231" s="32"/>
      <c r="C231" s="32"/>
      <c r="D231" s="32"/>
      <c r="E231" s="32"/>
      <c r="F231" s="32"/>
    </row>
    <row r="232" spans="1:6" ht="18" x14ac:dyDescent="0.45">
      <c r="A232" s="32"/>
      <c r="B232" s="32"/>
      <c r="C232" s="32"/>
      <c r="D232" s="32"/>
      <c r="E232" s="32"/>
      <c r="F232" s="32"/>
    </row>
    <row r="233" spans="1:6" ht="18" x14ac:dyDescent="0.45">
      <c r="A233" s="32"/>
      <c r="B233" s="32"/>
      <c r="C233" s="32"/>
      <c r="D233" s="32"/>
      <c r="E233" s="32"/>
      <c r="F233" s="32"/>
    </row>
    <row r="234" spans="1:6" ht="18" x14ac:dyDescent="0.45">
      <c r="A234" s="32"/>
      <c r="B234" s="32"/>
      <c r="C234" s="32"/>
      <c r="D234" s="32"/>
      <c r="E234" s="32"/>
      <c r="F234" s="32"/>
    </row>
    <row r="235" spans="1:6" ht="18" x14ac:dyDescent="0.45">
      <c r="A235" s="32"/>
      <c r="B235" s="32"/>
      <c r="C235" s="32"/>
      <c r="D235" s="32"/>
      <c r="E235" s="32"/>
      <c r="F235" s="32"/>
    </row>
    <row r="236" spans="1:6" ht="18" x14ac:dyDescent="0.45">
      <c r="A236" s="32"/>
      <c r="B236" s="32"/>
      <c r="C236" s="32"/>
      <c r="D236" s="32"/>
      <c r="E236" s="32"/>
      <c r="F236" s="32"/>
    </row>
    <row r="237" spans="1:6" ht="18" x14ac:dyDescent="0.45">
      <c r="A237" s="32"/>
      <c r="B237" s="32"/>
      <c r="C237" s="32"/>
      <c r="D237" s="32"/>
      <c r="E237" s="32"/>
      <c r="F237" s="32"/>
    </row>
    <row r="238" spans="1:6" ht="18" x14ac:dyDescent="0.45">
      <c r="A238" s="32"/>
      <c r="B238" s="32"/>
      <c r="C238" s="32"/>
      <c r="D238" s="32"/>
      <c r="E238" s="32"/>
      <c r="F238" s="32"/>
    </row>
    <row r="239" spans="1:6" ht="18" x14ac:dyDescent="0.45">
      <c r="A239" s="32"/>
      <c r="B239" s="32"/>
      <c r="C239" s="32"/>
      <c r="D239" s="32"/>
      <c r="E239" s="32"/>
      <c r="F239" s="32"/>
    </row>
    <row r="240" spans="1:6" ht="18" x14ac:dyDescent="0.45">
      <c r="A240" s="32"/>
      <c r="B240" s="32"/>
      <c r="C240" s="32"/>
      <c r="D240" s="32"/>
      <c r="E240" s="32"/>
      <c r="F240" s="32"/>
    </row>
    <row r="241" spans="1:6" ht="18" x14ac:dyDescent="0.45">
      <c r="A241" s="32"/>
      <c r="B241" s="32"/>
      <c r="C241" s="32"/>
      <c r="D241" s="32"/>
      <c r="E241" s="32"/>
      <c r="F241" s="32"/>
    </row>
    <row r="242" spans="1:6" ht="18" x14ac:dyDescent="0.45">
      <c r="A242" s="32"/>
      <c r="B242" s="32"/>
      <c r="C242" s="32"/>
      <c r="D242" s="32"/>
      <c r="E242" s="32"/>
      <c r="F242" s="32"/>
    </row>
    <row r="243" spans="1:6" ht="18" x14ac:dyDescent="0.45">
      <c r="A243" s="32"/>
      <c r="B243" s="32"/>
      <c r="C243" s="32"/>
      <c r="D243" s="32"/>
      <c r="E243" s="32"/>
      <c r="F243" s="32"/>
    </row>
    <row r="244" spans="1:6" ht="18" x14ac:dyDescent="0.45">
      <c r="A244" s="32"/>
      <c r="B244" s="32"/>
      <c r="C244" s="32"/>
      <c r="D244" s="32"/>
      <c r="E244" s="32"/>
      <c r="F244" s="32"/>
    </row>
    <row r="245" spans="1:6" ht="18" x14ac:dyDescent="0.45">
      <c r="A245" s="32"/>
      <c r="B245" s="32"/>
      <c r="C245" s="32"/>
      <c r="D245" s="32"/>
      <c r="E245" s="32"/>
      <c r="F245" s="32"/>
    </row>
    <row r="246" spans="1:6" ht="18" x14ac:dyDescent="0.45">
      <c r="A246" s="32"/>
      <c r="B246" s="32"/>
      <c r="C246" s="32"/>
      <c r="D246" s="32"/>
      <c r="E246" s="32"/>
      <c r="F246" s="32"/>
    </row>
    <row r="247" spans="1:6" ht="18" x14ac:dyDescent="0.45">
      <c r="A247" s="32"/>
      <c r="B247" s="32"/>
      <c r="C247" s="32"/>
      <c r="D247" s="32"/>
      <c r="E247" s="32"/>
      <c r="F247" s="32"/>
    </row>
    <row r="248" spans="1:6" ht="18" x14ac:dyDescent="0.45">
      <c r="A248" s="32"/>
      <c r="B248" s="32"/>
      <c r="C248" s="32"/>
      <c r="D248" s="32"/>
      <c r="E248" s="32"/>
      <c r="F248" s="32"/>
    </row>
    <row r="249" spans="1:6" ht="18" x14ac:dyDescent="0.45">
      <c r="A249" s="32"/>
      <c r="B249" s="32"/>
      <c r="C249" s="32"/>
      <c r="D249" s="32"/>
      <c r="E249" s="32"/>
      <c r="F249" s="32"/>
    </row>
    <row r="250" spans="1:6" ht="18" x14ac:dyDescent="0.45">
      <c r="A250" s="32"/>
      <c r="B250" s="32"/>
      <c r="C250" s="32"/>
      <c r="D250" s="32"/>
      <c r="E250" s="32"/>
      <c r="F250" s="32"/>
    </row>
    <row r="251" spans="1:6" ht="18" x14ac:dyDescent="0.45">
      <c r="A251" s="32"/>
      <c r="B251" s="32"/>
      <c r="C251" s="32"/>
      <c r="D251" s="32"/>
      <c r="E251" s="32"/>
      <c r="F251" s="32"/>
    </row>
    <row r="252" spans="1:6" ht="18" x14ac:dyDescent="0.45">
      <c r="A252" s="32"/>
      <c r="B252" s="32"/>
      <c r="C252" s="32"/>
      <c r="D252" s="32"/>
      <c r="E252" s="32"/>
      <c r="F252" s="32"/>
    </row>
    <row r="253" spans="1:6" ht="18" x14ac:dyDescent="0.45">
      <c r="A253" s="32"/>
      <c r="B253" s="32"/>
      <c r="C253" s="32"/>
      <c r="D253" s="32"/>
      <c r="E253" s="32"/>
      <c r="F253" s="32"/>
    </row>
    <row r="254" spans="1:6" ht="18" x14ac:dyDescent="0.45">
      <c r="A254" s="32"/>
      <c r="B254" s="32"/>
      <c r="C254" s="32"/>
      <c r="D254" s="32"/>
      <c r="E254" s="32"/>
      <c r="F254" s="32"/>
    </row>
    <row r="255" spans="1:6" ht="18" x14ac:dyDescent="0.45">
      <c r="A255" s="32"/>
      <c r="B255" s="32"/>
      <c r="C255" s="32"/>
      <c r="D255" s="32"/>
      <c r="E255" s="32"/>
      <c r="F255" s="32"/>
    </row>
    <row r="256" spans="1:6" ht="18" x14ac:dyDescent="0.45">
      <c r="A256" s="32"/>
      <c r="B256" s="32"/>
      <c r="C256" s="32"/>
      <c r="D256" s="32"/>
      <c r="E256" s="32"/>
      <c r="F256" s="32"/>
    </row>
    <row r="257" spans="1:6" ht="18" x14ac:dyDescent="0.45">
      <c r="A257" s="32"/>
      <c r="B257" s="32"/>
      <c r="C257" s="32"/>
      <c r="D257" s="32"/>
      <c r="E257" s="32"/>
      <c r="F257" s="32"/>
    </row>
    <row r="258" spans="1:6" ht="18" x14ac:dyDescent="0.45">
      <c r="A258" s="32"/>
      <c r="B258" s="32"/>
      <c r="C258" s="32"/>
      <c r="D258" s="32"/>
      <c r="E258" s="32"/>
      <c r="F258" s="32"/>
    </row>
    <row r="259" spans="1:6" ht="18" x14ac:dyDescent="0.45">
      <c r="A259" s="32"/>
      <c r="B259" s="32"/>
      <c r="C259" s="32"/>
      <c r="D259" s="32"/>
      <c r="E259" s="32"/>
      <c r="F259" s="32"/>
    </row>
    <row r="260" spans="1:6" ht="18" x14ac:dyDescent="0.45">
      <c r="A260" s="32"/>
      <c r="B260" s="32"/>
      <c r="C260" s="32"/>
      <c r="D260" s="32"/>
      <c r="E260" s="32"/>
      <c r="F260" s="32"/>
    </row>
    <row r="261" spans="1:6" ht="18" x14ac:dyDescent="0.45">
      <c r="A261" s="32"/>
      <c r="B261" s="32"/>
      <c r="C261" s="32"/>
      <c r="D261" s="32"/>
      <c r="E261" s="32"/>
      <c r="F261" s="32"/>
    </row>
    <row r="262" spans="1:6" ht="18" x14ac:dyDescent="0.45">
      <c r="A262" s="32"/>
      <c r="B262" s="32"/>
      <c r="C262" s="32"/>
      <c r="D262" s="32"/>
      <c r="E262" s="32"/>
      <c r="F262" s="32"/>
    </row>
    <row r="263" spans="1:6" ht="18" x14ac:dyDescent="0.45">
      <c r="A263" s="32"/>
      <c r="B263" s="32"/>
      <c r="C263" s="32"/>
      <c r="D263" s="32"/>
      <c r="E263" s="32"/>
      <c r="F263" s="32"/>
    </row>
    <row r="264" spans="1:6" ht="18" x14ac:dyDescent="0.45">
      <c r="A264" s="32"/>
      <c r="B264" s="32"/>
      <c r="C264" s="32"/>
      <c r="D264" s="32"/>
      <c r="E264" s="32"/>
      <c r="F264" s="32"/>
    </row>
    <row r="265" spans="1:6" ht="18" x14ac:dyDescent="0.45">
      <c r="A265" s="32"/>
      <c r="B265" s="32"/>
      <c r="C265" s="32"/>
      <c r="D265" s="32"/>
      <c r="E265" s="32"/>
      <c r="F265" s="32"/>
    </row>
    <row r="266" spans="1:6" ht="18" x14ac:dyDescent="0.45">
      <c r="A266" s="32"/>
      <c r="B266" s="32"/>
      <c r="C266" s="32"/>
      <c r="D266" s="32"/>
      <c r="E266" s="32"/>
      <c r="F266" s="32"/>
    </row>
    <row r="267" spans="1:6" ht="18" x14ac:dyDescent="0.45">
      <c r="A267" s="32"/>
      <c r="B267" s="32"/>
      <c r="C267" s="32"/>
      <c r="D267" s="32"/>
      <c r="E267" s="32"/>
      <c r="F267" s="32"/>
    </row>
    <row r="268" spans="1:6" ht="18" x14ac:dyDescent="0.45">
      <c r="A268" s="32"/>
      <c r="B268" s="32"/>
      <c r="C268" s="32"/>
      <c r="D268" s="32"/>
      <c r="E268" s="32"/>
      <c r="F268" s="32"/>
    </row>
    <row r="269" spans="1:6" ht="18" x14ac:dyDescent="0.45">
      <c r="A269" s="32"/>
      <c r="B269" s="32"/>
      <c r="C269" s="32"/>
      <c r="D269" s="32"/>
      <c r="E269" s="32"/>
      <c r="F269" s="32"/>
    </row>
    <row r="270" spans="1:6" ht="18" x14ac:dyDescent="0.45">
      <c r="A270" s="32"/>
      <c r="B270" s="32"/>
      <c r="C270" s="32"/>
      <c r="D270" s="32"/>
      <c r="E270" s="32"/>
      <c r="F270" s="32"/>
    </row>
    <row r="271" spans="1:6" ht="18" x14ac:dyDescent="0.45">
      <c r="A271" s="32"/>
      <c r="B271" s="32"/>
      <c r="C271" s="32"/>
      <c r="D271" s="32"/>
      <c r="E271" s="32"/>
      <c r="F271" s="32"/>
    </row>
    <row r="272" spans="1:6" ht="18" x14ac:dyDescent="0.45">
      <c r="A272" s="32"/>
      <c r="B272" s="32"/>
      <c r="C272" s="32"/>
      <c r="D272" s="32"/>
      <c r="E272" s="32"/>
      <c r="F272" s="32"/>
    </row>
    <row r="273" spans="1:6" ht="18" x14ac:dyDescent="0.45">
      <c r="A273" s="32"/>
      <c r="B273" s="32"/>
      <c r="C273" s="32"/>
      <c r="D273" s="32"/>
      <c r="E273" s="32"/>
      <c r="F273" s="32"/>
    </row>
    <row r="274" spans="1:6" ht="18" x14ac:dyDescent="0.45">
      <c r="A274" s="32"/>
      <c r="B274" s="32"/>
      <c r="C274" s="32"/>
      <c r="D274" s="32"/>
      <c r="E274" s="32"/>
      <c r="F274" s="32"/>
    </row>
    <row r="275" spans="1:6" ht="18" x14ac:dyDescent="0.45">
      <c r="A275" s="32"/>
      <c r="B275" s="32"/>
      <c r="C275" s="32"/>
      <c r="D275" s="32"/>
      <c r="E275" s="32"/>
      <c r="F275" s="32"/>
    </row>
    <row r="276" spans="1:6" ht="18" x14ac:dyDescent="0.45">
      <c r="A276" s="32"/>
      <c r="B276" s="32"/>
      <c r="C276" s="32"/>
      <c r="D276" s="32"/>
      <c r="E276" s="32"/>
      <c r="F276" s="32"/>
    </row>
    <row r="277" spans="1:6" ht="18" x14ac:dyDescent="0.45">
      <c r="A277" s="32"/>
      <c r="B277" s="32"/>
      <c r="C277" s="32"/>
      <c r="D277" s="32"/>
      <c r="E277" s="32"/>
      <c r="F277" s="32"/>
    </row>
    <row r="278" spans="1:6" ht="18" x14ac:dyDescent="0.45">
      <c r="A278" s="32"/>
      <c r="B278" s="32"/>
      <c r="C278" s="32"/>
      <c r="D278" s="32"/>
      <c r="E278" s="32"/>
      <c r="F278" s="32"/>
    </row>
    <row r="279" spans="1:6" ht="18" x14ac:dyDescent="0.45">
      <c r="A279" s="32"/>
      <c r="B279" s="32"/>
      <c r="C279" s="32"/>
      <c r="D279" s="32"/>
      <c r="E279" s="32"/>
      <c r="F279" s="32"/>
    </row>
    <row r="280" spans="1:6" ht="18" x14ac:dyDescent="0.45">
      <c r="A280" s="32"/>
      <c r="B280" s="32"/>
      <c r="C280" s="32"/>
      <c r="D280" s="32"/>
      <c r="E280" s="32"/>
      <c r="F280" s="32"/>
    </row>
    <row r="281" spans="1:6" ht="18" x14ac:dyDescent="0.45">
      <c r="A281" s="32"/>
      <c r="B281" s="32"/>
      <c r="C281" s="32"/>
      <c r="D281" s="32"/>
      <c r="E281" s="32"/>
      <c r="F281" s="32"/>
    </row>
    <row r="282" spans="1:6" ht="18" x14ac:dyDescent="0.45">
      <c r="A282" s="32"/>
      <c r="B282" s="32"/>
      <c r="C282" s="32"/>
      <c r="D282" s="32"/>
      <c r="E282" s="32"/>
      <c r="F282" s="32"/>
    </row>
    <row r="283" spans="1:6" ht="18" x14ac:dyDescent="0.45">
      <c r="A283" s="32"/>
      <c r="B283" s="32"/>
      <c r="C283" s="32"/>
      <c r="D283" s="32"/>
      <c r="E283" s="32"/>
      <c r="F283" s="32"/>
    </row>
    <row r="284" spans="1:6" ht="18" x14ac:dyDescent="0.45">
      <c r="A284" s="32"/>
      <c r="B284" s="32"/>
      <c r="C284" s="32"/>
      <c r="D284" s="32"/>
      <c r="E284" s="32"/>
      <c r="F284" s="32"/>
    </row>
    <row r="285" spans="1:6" ht="18" x14ac:dyDescent="0.45">
      <c r="A285" s="32"/>
      <c r="B285" s="32"/>
      <c r="C285" s="32"/>
      <c r="D285" s="32"/>
      <c r="E285" s="32"/>
      <c r="F285" s="32"/>
    </row>
    <row r="286" spans="1:6" ht="18" x14ac:dyDescent="0.45">
      <c r="A286" s="32"/>
      <c r="B286" s="32"/>
      <c r="C286" s="32"/>
      <c r="D286" s="32"/>
      <c r="E286" s="32"/>
      <c r="F286" s="32"/>
    </row>
    <row r="287" spans="1:6" ht="18" x14ac:dyDescent="0.45">
      <c r="A287" s="32"/>
      <c r="B287" s="32"/>
      <c r="C287" s="32"/>
      <c r="D287" s="32"/>
      <c r="E287" s="32"/>
      <c r="F287" s="32"/>
    </row>
    <row r="288" spans="1:6" ht="18" x14ac:dyDescent="0.45">
      <c r="A288" s="32"/>
      <c r="B288" s="32"/>
      <c r="C288" s="32"/>
      <c r="D288" s="32"/>
      <c r="E288" s="32"/>
      <c r="F288" s="32"/>
    </row>
    <row r="289" spans="1:6" ht="18" x14ac:dyDescent="0.45">
      <c r="A289" s="32"/>
      <c r="B289" s="32"/>
      <c r="C289" s="32"/>
      <c r="D289" s="32"/>
      <c r="E289" s="32"/>
      <c r="F289" s="32"/>
    </row>
    <row r="290" spans="1:6" ht="18" x14ac:dyDescent="0.45">
      <c r="A290" s="32"/>
      <c r="B290" s="32"/>
      <c r="C290" s="32"/>
      <c r="D290" s="32"/>
      <c r="E290" s="32"/>
      <c r="F290" s="32"/>
    </row>
    <row r="291" spans="1:6" ht="18" x14ac:dyDescent="0.45">
      <c r="A291" s="32"/>
      <c r="B291" s="32"/>
      <c r="C291" s="32"/>
      <c r="D291" s="32"/>
      <c r="E291" s="32"/>
      <c r="F291" s="32"/>
    </row>
    <row r="292" spans="1:6" ht="18" x14ac:dyDescent="0.45">
      <c r="A292" s="32"/>
      <c r="B292" s="32"/>
      <c r="C292" s="32"/>
      <c r="D292" s="32"/>
      <c r="E292" s="32"/>
      <c r="F292" s="32"/>
    </row>
    <row r="293" spans="1:6" ht="18" x14ac:dyDescent="0.45">
      <c r="A293" s="32"/>
      <c r="B293" s="32"/>
      <c r="C293" s="32"/>
      <c r="D293" s="32"/>
      <c r="E293" s="32"/>
      <c r="F293" s="32"/>
    </row>
    <row r="294" spans="1:6" ht="18" x14ac:dyDescent="0.45">
      <c r="A294" s="32"/>
      <c r="B294" s="32"/>
      <c r="C294" s="32"/>
      <c r="D294" s="32"/>
      <c r="E294" s="32"/>
      <c r="F294" s="32"/>
    </row>
    <row r="295" spans="1:6" ht="18" x14ac:dyDescent="0.45">
      <c r="A295" s="32"/>
      <c r="B295" s="32"/>
      <c r="C295" s="32"/>
      <c r="D295" s="32"/>
      <c r="E295" s="32"/>
      <c r="F295" s="32"/>
    </row>
    <row r="296" spans="1:6" ht="18" x14ac:dyDescent="0.45">
      <c r="A296" s="32"/>
      <c r="B296" s="32"/>
      <c r="C296" s="32"/>
      <c r="D296" s="32"/>
      <c r="E296" s="32"/>
      <c r="F296" s="32"/>
    </row>
    <row r="297" spans="1:6" ht="18" x14ac:dyDescent="0.45">
      <c r="A297" s="32"/>
      <c r="B297" s="32"/>
      <c r="C297" s="32"/>
      <c r="D297" s="32"/>
      <c r="E297" s="32"/>
      <c r="F297" s="32"/>
    </row>
    <row r="298" spans="1:6" ht="18" x14ac:dyDescent="0.45">
      <c r="A298" s="32"/>
      <c r="B298" s="32"/>
      <c r="C298" s="32"/>
      <c r="D298" s="32"/>
      <c r="E298" s="32"/>
      <c r="F298" s="32"/>
    </row>
    <row r="299" spans="1:6" ht="18" x14ac:dyDescent="0.45">
      <c r="A299" s="32"/>
      <c r="B299" s="32"/>
      <c r="C299" s="32"/>
      <c r="D299" s="32"/>
      <c r="E299" s="32"/>
      <c r="F299" s="32"/>
    </row>
    <row r="300" spans="1:6" ht="18" x14ac:dyDescent="0.45">
      <c r="A300" s="32"/>
      <c r="B300" s="32"/>
      <c r="C300" s="32"/>
      <c r="D300" s="32"/>
      <c r="E300" s="32"/>
      <c r="F300" s="32"/>
    </row>
    <row r="301" spans="1:6" ht="18" x14ac:dyDescent="0.45">
      <c r="A301" s="32"/>
      <c r="B301" s="32"/>
      <c r="C301" s="32"/>
      <c r="D301" s="32"/>
      <c r="E301" s="32"/>
      <c r="F301" s="32"/>
    </row>
    <row r="302" spans="1:6" ht="18" x14ac:dyDescent="0.45">
      <c r="A302" s="32"/>
      <c r="B302" s="32"/>
      <c r="C302" s="32"/>
      <c r="D302" s="32"/>
      <c r="E302" s="32"/>
      <c r="F302" s="32"/>
    </row>
    <row r="303" spans="1:6" ht="18" x14ac:dyDescent="0.45">
      <c r="A303" s="32"/>
      <c r="B303" s="32"/>
      <c r="C303" s="32"/>
      <c r="D303" s="32"/>
      <c r="E303" s="32"/>
      <c r="F303" s="32"/>
    </row>
    <row r="304" spans="1:6" ht="18" x14ac:dyDescent="0.45">
      <c r="A304" s="32"/>
      <c r="B304" s="32"/>
      <c r="C304" s="32"/>
      <c r="D304" s="32"/>
      <c r="E304" s="32"/>
      <c r="F304" s="32"/>
    </row>
    <row r="305" spans="1:6" ht="18" x14ac:dyDescent="0.45">
      <c r="A305" s="32"/>
      <c r="B305" s="32"/>
      <c r="C305" s="32"/>
      <c r="D305" s="32"/>
      <c r="E305" s="32"/>
      <c r="F305" s="32"/>
    </row>
    <row r="306" spans="1:6" ht="18" x14ac:dyDescent="0.45">
      <c r="A306" s="32"/>
      <c r="B306" s="32"/>
      <c r="C306" s="32"/>
      <c r="D306" s="32"/>
      <c r="E306" s="32"/>
      <c r="F306" s="32"/>
    </row>
    <row r="307" spans="1:6" ht="18" x14ac:dyDescent="0.45">
      <c r="A307" s="32"/>
      <c r="B307" s="32"/>
      <c r="C307" s="32"/>
      <c r="D307" s="32"/>
      <c r="E307" s="32"/>
      <c r="F307" s="32"/>
    </row>
    <row r="308" spans="1:6" ht="18" x14ac:dyDescent="0.45">
      <c r="A308" s="32"/>
      <c r="B308" s="32"/>
      <c r="C308" s="32"/>
      <c r="D308" s="32"/>
      <c r="E308" s="32"/>
      <c r="F308" s="32"/>
    </row>
    <row r="309" spans="1:6" ht="18" x14ac:dyDescent="0.45">
      <c r="A309" s="32"/>
      <c r="B309" s="32"/>
      <c r="C309" s="32"/>
      <c r="D309" s="32"/>
      <c r="E309" s="32"/>
      <c r="F309" s="32"/>
    </row>
    <row r="310" spans="1:6" ht="18" x14ac:dyDescent="0.45">
      <c r="A310" s="32"/>
      <c r="B310" s="32"/>
      <c r="C310" s="32"/>
      <c r="D310" s="32"/>
      <c r="E310" s="32"/>
      <c r="F310" s="32"/>
    </row>
    <row r="311" spans="1:6" ht="18" x14ac:dyDescent="0.45">
      <c r="A311" s="32"/>
      <c r="B311" s="32"/>
      <c r="C311" s="32"/>
      <c r="D311" s="32"/>
      <c r="E311" s="32"/>
      <c r="F311" s="32"/>
    </row>
    <row r="312" spans="1:6" ht="18" x14ac:dyDescent="0.45">
      <c r="A312" s="32"/>
      <c r="B312" s="32"/>
      <c r="C312" s="32"/>
      <c r="D312" s="32"/>
      <c r="E312" s="32"/>
      <c r="F312" s="32"/>
    </row>
    <row r="313" spans="1:6" ht="18" x14ac:dyDescent="0.45">
      <c r="A313" s="32"/>
      <c r="B313" s="32"/>
      <c r="C313" s="32"/>
      <c r="D313" s="32"/>
      <c r="E313" s="32"/>
      <c r="F313" s="32"/>
    </row>
    <row r="314" spans="1:6" ht="18" x14ac:dyDescent="0.45">
      <c r="A314" s="32"/>
      <c r="B314" s="32"/>
      <c r="C314" s="32"/>
      <c r="D314" s="32"/>
      <c r="E314" s="32"/>
      <c r="F314" s="32"/>
    </row>
    <row r="315" spans="1:6" ht="18" x14ac:dyDescent="0.45">
      <c r="A315" s="32"/>
      <c r="B315" s="32"/>
      <c r="C315" s="32"/>
      <c r="D315" s="32"/>
      <c r="E315" s="32"/>
      <c r="F315" s="32"/>
    </row>
    <row r="316" spans="1:6" ht="18" x14ac:dyDescent="0.45">
      <c r="A316" s="32"/>
      <c r="B316" s="32"/>
      <c r="C316" s="32"/>
      <c r="D316" s="32"/>
      <c r="E316" s="32"/>
      <c r="F316" s="32"/>
    </row>
    <row r="317" spans="1:6" ht="18" x14ac:dyDescent="0.45">
      <c r="A317" s="32"/>
      <c r="B317" s="32"/>
      <c r="C317" s="32"/>
      <c r="D317" s="32"/>
      <c r="E317" s="32"/>
      <c r="F317" s="32"/>
    </row>
    <row r="318" spans="1:6" ht="18" x14ac:dyDescent="0.45">
      <c r="A318" s="32"/>
      <c r="B318" s="32"/>
      <c r="C318" s="32"/>
      <c r="D318" s="32"/>
      <c r="E318" s="32"/>
      <c r="F318" s="32"/>
    </row>
    <row r="319" spans="1:6" ht="18" x14ac:dyDescent="0.45">
      <c r="A319" s="32"/>
      <c r="B319" s="32"/>
      <c r="C319" s="32"/>
      <c r="D319" s="32"/>
      <c r="E319" s="32"/>
      <c r="F319" s="32"/>
    </row>
    <row r="320" spans="1:6" ht="18" x14ac:dyDescent="0.45">
      <c r="A320" s="32"/>
      <c r="B320" s="32"/>
      <c r="C320" s="32"/>
      <c r="D320" s="32"/>
      <c r="E320" s="32"/>
      <c r="F320" s="32"/>
    </row>
    <row r="321" spans="1:6" ht="18" x14ac:dyDescent="0.45">
      <c r="A321" s="32"/>
      <c r="B321" s="32"/>
      <c r="C321" s="32"/>
      <c r="D321" s="32"/>
      <c r="E321" s="32"/>
      <c r="F321" s="32"/>
    </row>
    <row r="322" spans="1:6" ht="18" x14ac:dyDescent="0.45">
      <c r="A322" s="32"/>
      <c r="B322" s="32"/>
      <c r="C322" s="32"/>
      <c r="D322" s="32"/>
      <c r="E322" s="32"/>
      <c r="F322" s="32"/>
    </row>
    <row r="323" spans="1:6" ht="18" x14ac:dyDescent="0.45">
      <c r="A323" s="32"/>
      <c r="B323" s="32"/>
      <c r="C323" s="32"/>
      <c r="D323" s="32"/>
      <c r="E323" s="32"/>
      <c r="F323" s="32"/>
    </row>
    <row r="324" spans="1:6" ht="18" x14ac:dyDescent="0.45">
      <c r="A324" s="32"/>
      <c r="B324" s="32"/>
      <c r="C324" s="32"/>
      <c r="D324" s="32"/>
      <c r="E324" s="32"/>
      <c r="F324" s="32"/>
    </row>
    <row r="325" spans="1:6" ht="18" x14ac:dyDescent="0.45">
      <c r="A325" s="32"/>
      <c r="B325" s="32"/>
      <c r="C325" s="32"/>
      <c r="D325" s="32"/>
      <c r="E325" s="32"/>
      <c r="F325" s="32"/>
    </row>
    <row r="326" spans="1:6" ht="18" x14ac:dyDescent="0.45">
      <c r="A326" s="32"/>
      <c r="B326" s="32"/>
      <c r="C326" s="32"/>
      <c r="D326" s="32"/>
      <c r="E326" s="32"/>
      <c r="F326" s="32"/>
    </row>
    <row r="327" spans="1:6" ht="18" x14ac:dyDescent="0.45">
      <c r="A327" s="32"/>
      <c r="B327" s="32"/>
      <c r="C327" s="32"/>
      <c r="D327" s="32"/>
      <c r="E327" s="32"/>
      <c r="F327" s="32"/>
    </row>
    <row r="328" spans="1:6" ht="18" x14ac:dyDescent="0.45">
      <c r="A328" s="32"/>
      <c r="B328" s="32"/>
      <c r="C328" s="32"/>
      <c r="D328" s="32"/>
      <c r="E328" s="32"/>
      <c r="F328" s="32"/>
    </row>
    <row r="329" spans="1:6" ht="18" x14ac:dyDescent="0.45">
      <c r="A329" s="32"/>
      <c r="B329" s="32"/>
      <c r="C329" s="32"/>
      <c r="D329" s="32"/>
      <c r="E329" s="32"/>
      <c r="F329" s="32"/>
    </row>
    <row r="330" spans="1:6" ht="18" x14ac:dyDescent="0.45">
      <c r="A330" s="32"/>
      <c r="B330" s="32"/>
      <c r="C330" s="32"/>
      <c r="D330" s="32"/>
      <c r="E330" s="32"/>
      <c r="F330" s="32"/>
    </row>
    <row r="331" spans="1:6" ht="18" x14ac:dyDescent="0.45">
      <c r="A331" s="32"/>
      <c r="B331" s="32"/>
      <c r="C331" s="32"/>
      <c r="D331" s="32"/>
      <c r="E331" s="32"/>
      <c r="F331" s="32"/>
    </row>
    <row r="332" spans="1:6" ht="18" x14ac:dyDescent="0.45">
      <c r="A332" s="32"/>
      <c r="B332" s="32"/>
      <c r="C332" s="32"/>
      <c r="D332" s="32"/>
      <c r="E332" s="32"/>
      <c r="F332" s="32"/>
    </row>
    <row r="333" spans="1:6" ht="18" x14ac:dyDescent="0.45">
      <c r="A333" s="32"/>
      <c r="B333" s="32"/>
      <c r="C333" s="32"/>
      <c r="D333" s="32"/>
      <c r="E333" s="32"/>
      <c r="F333" s="32"/>
    </row>
    <row r="334" spans="1:6" ht="18" x14ac:dyDescent="0.45">
      <c r="A334" s="32"/>
      <c r="B334" s="32"/>
      <c r="C334" s="32"/>
      <c r="D334" s="32"/>
      <c r="E334" s="32"/>
      <c r="F334" s="32"/>
    </row>
    <row r="335" spans="1:6" ht="18" x14ac:dyDescent="0.45">
      <c r="A335" s="32"/>
      <c r="B335" s="32"/>
      <c r="C335" s="32"/>
      <c r="D335" s="32"/>
      <c r="E335" s="32"/>
      <c r="F335" s="32"/>
    </row>
    <row r="336" spans="1:6" ht="18" x14ac:dyDescent="0.45">
      <c r="A336" s="32"/>
      <c r="B336" s="32"/>
      <c r="C336" s="32"/>
      <c r="D336" s="32"/>
      <c r="E336" s="32"/>
      <c r="F336" s="32"/>
    </row>
    <row r="337" spans="1:6" ht="18" x14ac:dyDescent="0.45">
      <c r="A337" s="32"/>
      <c r="B337" s="32"/>
      <c r="C337" s="32"/>
      <c r="D337" s="32"/>
      <c r="E337" s="32"/>
      <c r="F337" s="32"/>
    </row>
    <row r="338" spans="1:6" ht="18" x14ac:dyDescent="0.45">
      <c r="A338" s="32"/>
      <c r="B338" s="32"/>
      <c r="C338" s="32"/>
      <c r="D338" s="32"/>
      <c r="E338" s="32"/>
      <c r="F338" s="32"/>
    </row>
    <row r="339" spans="1:6" ht="18" x14ac:dyDescent="0.45">
      <c r="A339" s="32"/>
      <c r="B339" s="32"/>
      <c r="C339" s="32"/>
      <c r="D339" s="32"/>
      <c r="E339" s="32"/>
      <c r="F339" s="32"/>
    </row>
    <row r="340" spans="1:6" ht="18" x14ac:dyDescent="0.45">
      <c r="A340" s="32"/>
      <c r="B340" s="32"/>
      <c r="C340" s="32"/>
      <c r="D340" s="32"/>
      <c r="E340" s="32"/>
      <c r="F340" s="32"/>
    </row>
    <row r="341" spans="1:6" ht="18" x14ac:dyDescent="0.45">
      <c r="A341" s="32"/>
      <c r="B341" s="32"/>
      <c r="C341" s="32"/>
      <c r="D341" s="32"/>
      <c r="E341" s="32"/>
      <c r="F341" s="32"/>
    </row>
    <row r="342" spans="1:6" ht="18" x14ac:dyDescent="0.45">
      <c r="A342" s="32"/>
      <c r="B342" s="32"/>
      <c r="C342" s="32"/>
      <c r="D342" s="32"/>
      <c r="E342" s="32"/>
      <c r="F342" s="32"/>
    </row>
    <row r="343" spans="1:6" ht="18" x14ac:dyDescent="0.45">
      <c r="A343" s="32"/>
      <c r="B343" s="32"/>
      <c r="C343" s="32"/>
      <c r="D343" s="32"/>
      <c r="E343" s="32"/>
      <c r="F343" s="32"/>
    </row>
    <row r="344" spans="1:6" ht="18" x14ac:dyDescent="0.45">
      <c r="A344" s="32"/>
      <c r="B344" s="32"/>
      <c r="C344" s="32"/>
      <c r="D344" s="32"/>
      <c r="E344" s="32"/>
      <c r="F344" s="32"/>
    </row>
    <row r="345" spans="1:6" ht="18" x14ac:dyDescent="0.45">
      <c r="A345" s="32"/>
      <c r="B345" s="32"/>
      <c r="C345" s="32"/>
      <c r="D345" s="32"/>
      <c r="E345" s="32"/>
      <c r="F345" s="32"/>
    </row>
    <row r="346" spans="1:6" ht="18" x14ac:dyDescent="0.45">
      <c r="A346" s="32"/>
      <c r="B346" s="32"/>
      <c r="C346" s="32"/>
      <c r="D346" s="32"/>
      <c r="E346" s="32"/>
      <c r="F346" s="32"/>
    </row>
    <row r="347" spans="1:6" ht="18" x14ac:dyDescent="0.45">
      <c r="A347" s="32"/>
      <c r="B347" s="32"/>
      <c r="C347" s="32"/>
      <c r="D347" s="32"/>
      <c r="E347" s="32"/>
      <c r="F347" s="32"/>
    </row>
    <row r="348" spans="1:6" ht="18" x14ac:dyDescent="0.45">
      <c r="A348" s="32"/>
      <c r="B348" s="32"/>
      <c r="C348" s="32"/>
      <c r="D348" s="32"/>
      <c r="E348" s="32"/>
      <c r="F348" s="32"/>
    </row>
    <row r="349" spans="1:6" ht="18" x14ac:dyDescent="0.45">
      <c r="A349" s="32"/>
      <c r="B349" s="32"/>
      <c r="C349" s="32"/>
      <c r="D349" s="32"/>
      <c r="E349" s="32"/>
      <c r="F349" s="32"/>
    </row>
    <row r="350" spans="1:6" ht="18" x14ac:dyDescent="0.45">
      <c r="A350" s="32"/>
      <c r="B350" s="32"/>
      <c r="C350" s="32"/>
      <c r="D350" s="32"/>
      <c r="E350" s="32"/>
      <c r="F350" s="32"/>
    </row>
    <row r="351" spans="1:6" ht="18" x14ac:dyDescent="0.45">
      <c r="A351" s="32"/>
      <c r="B351" s="32"/>
      <c r="C351" s="32"/>
      <c r="D351" s="32"/>
      <c r="E351" s="32"/>
      <c r="F351" s="32"/>
    </row>
    <row r="352" spans="1:6" ht="18" x14ac:dyDescent="0.45">
      <c r="A352" s="32"/>
      <c r="B352" s="32"/>
      <c r="C352" s="32"/>
      <c r="D352" s="32"/>
      <c r="E352" s="32"/>
      <c r="F352" s="32"/>
    </row>
    <row r="353" spans="1:6" ht="18" x14ac:dyDescent="0.45">
      <c r="A353" s="32"/>
      <c r="B353" s="32"/>
      <c r="C353" s="32"/>
      <c r="D353" s="32"/>
      <c r="E353" s="32"/>
      <c r="F353" s="32"/>
    </row>
    <row r="354" spans="1:6" ht="18" x14ac:dyDescent="0.45">
      <c r="A354" s="32"/>
      <c r="B354" s="32"/>
      <c r="C354" s="32"/>
      <c r="D354" s="32"/>
      <c r="E354" s="32"/>
      <c r="F354" s="32"/>
    </row>
    <row r="355" spans="1:6" ht="18" x14ac:dyDescent="0.45">
      <c r="A355" s="32"/>
      <c r="B355" s="32"/>
      <c r="C355" s="32"/>
      <c r="D355" s="32"/>
      <c r="E355" s="32"/>
      <c r="F355" s="32"/>
    </row>
    <row r="356" spans="1:6" ht="18" x14ac:dyDescent="0.45">
      <c r="A356" s="32"/>
      <c r="B356" s="32"/>
      <c r="C356" s="32"/>
      <c r="D356" s="32"/>
      <c r="E356" s="32"/>
      <c r="F356" s="32"/>
    </row>
    <row r="357" spans="1:6" ht="18" x14ac:dyDescent="0.45">
      <c r="A357" s="32"/>
      <c r="B357" s="32"/>
      <c r="C357" s="32"/>
      <c r="D357" s="32"/>
      <c r="E357" s="32"/>
      <c r="F357" s="32"/>
    </row>
    <row r="358" spans="1:6" ht="18" x14ac:dyDescent="0.45">
      <c r="A358" s="32"/>
      <c r="B358" s="32"/>
      <c r="C358" s="32"/>
      <c r="D358" s="32"/>
      <c r="E358" s="32"/>
      <c r="F358" s="32"/>
    </row>
    <row r="359" spans="1:6" ht="18" x14ac:dyDescent="0.45">
      <c r="A359" s="32"/>
      <c r="B359" s="32"/>
      <c r="C359" s="32"/>
      <c r="D359" s="32"/>
      <c r="E359" s="32"/>
      <c r="F359" s="32"/>
    </row>
    <row r="360" spans="1:6" ht="18" x14ac:dyDescent="0.45">
      <c r="A360" s="32"/>
      <c r="B360" s="32"/>
      <c r="C360" s="32"/>
      <c r="D360" s="32"/>
      <c r="E360" s="32"/>
      <c r="F360" s="32"/>
    </row>
    <row r="361" spans="1:6" ht="18" x14ac:dyDescent="0.45">
      <c r="A361" s="32"/>
      <c r="B361" s="32"/>
      <c r="C361" s="32"/>
      <c r="D361" s="32"/>
      <c r="E361" s="32"/>
      <c r="F361" s="32"/>
    </row>
    <row r="362" spans="1:6" ht="18" x14ac:dyDescent="0.45">
      <c r="A362" s="32"/>
      <c r="B362" s="32"/>
      <c r="C362" s="32"/>
      <c r="D362" s="32"/>
      <c r="E362" s="32"/>
      <c r="F362" s="32"/>
    </row>
    <row r="363" spans="1:6" ht="18" x14ac:dyDescent="0.45">
      <c r="A363" s="32"/>
      <c r="B363" s="32"/>
      <c r="C363" s="32"/>
      <c r="D363" s="32"/>
      <c r="E363" s="32"/>
      <c r="F363" s="32"/>
    </row>
    <row r="364" spans="1:6" ht="18" x14ac:dyDescent="0.45">
      <c r="A364" s="32"/>
      <c r="B364" s="32"/>
      <c r="C364" s="32"/>
      <c r="D364" s="32"/>
      <c r="E364" s="32"/>
      <c r="F364" s="32"/>
    </row>
    <row r="365" spans="1:6" ht="18" x14ac:dyDescent="0.45">
      <c r="A365" s="32"/>
      <c r="B365" s="32"/>
      <c r="C365" s="32"/>
      <c r="D365" s="32"/>
      <c r="E365" s="32"/>
      <c r="F365" s="32"/>
    </row>
    <row r="366" spans="1:6" ht="18" x14ac:dyDescent="0.45">
      <c r="A366" s="32"/>
      <c r="B366" s="32"/>
      <c r="C366" s="32"/>
      <c r="D366" s="32"/>
      <c r="E366" s="32"/>
      <c r="F366" s="32"/>
    </row>
    <row r="367" spans="1:6" ht="18" x14ac:dyDescent="0.45">
      <c r="A367" s="32"/>
      <c r="B367" s="32"/>
      <c r="C367" s="32"/>
      <c r="D367" s="32"/>
      <c r="E367" s="32"/>
      <c r="F367" s="32"/>
    </row>
    <row r="368" spans="1:6" ht="18" x14ac:dyDescent="0.45">
      <c r="A368" s="32"/>
      <c r="B368" s="32"/>
      <c r="C368" s="32"/>
      <c r="D368" s="32"/>
      <c r="E368" s="32"/>
      <c r="F368" s="32"/>
    </row>
    <row r="369" spans="1:6" ht="18" x14ac:dyDescent="0.45">
      <c r="A369" s="32"/>
      <c r="B369" s="32"/>
      <c r="C369" s="32"/>
      <c r="D369" s="32"/>
      <c r="E369" s="32"/>
      <c r="F369" s="32"/>
    </row>
    <row r="370" spans="1:6" ht="18" x14ac:dyDescent="0.45">
      <c r="A370" s="32"/>
      <c r="B370" s="32"/>
      <c r="C370" s="32"/>
      <c r="D370" s="32"/>
      <c r="E370" s="32"/>
      <c r="F370" s="32"/>
    </row>
    <row r="371" spans="1:6" ht="18" x14ac:dyDescent="0.45">
      <c r="A371" s="32"/>
      <c r="B371" s="32"/>
      <c r="C371" s="32"/>
      <c r="D371" s="32"/>
      <c r="E371" s="32"/>
      <c r="F371" s="32"/>
    </row>
    <row r="372" spans="1:6" ht="18" x14ac:dyDescent="0.45">
      <c r="A372" s="32"/>
      <c r="B372" s="32"/>
      <c r="C372" s="32"/>
      <c r="D372" s="32"/>
      <c r="E372" s="32"/>
      <c r="F372" s="32"/>
    </row>
    <row r="373" spans="1:6" ht="18" x14ac:dyDescent="0.45">
      <c r="A373" s="32"/>
      <c r="B373" s="32"/>
      <c r="C373" s="32"/>
      <c r="D373" s="32"/>
      <c r="E373" s="32"/>
      <c r="F373" s="32"/>
    </row>
    <row r="374" spans="1:6" ht="18" x14ac:dyDescent="0.45">
      <c r="A374" s="32"/>
      <c r="B374" s="32"/>
      <c r="C374" s="32"/>
      <c r="D374" s="32"/>
      <c r="E374" s="32"/>
      <c r="F374" s="32"/>
    </row>
    <row r="375" spans="1:6" ht="18" x14ac:dyDescent="0.45">
      <c r="A375" s="32"/>
      <c r="B375" s="32"/>
      <c r="C375" s="32"/>
      <c r="D375" s="32"/>
      <c r="E375" s="32"/>
      <c r="F375" s="32"/>
    </row>
    <row r="376" spans="1:6" ht="18" x14ac:dyDescent="0.45">
      <c r="A376" s="32"/>
      <c r="B376" s="32"/>
      <c r="C376" s="32"/>
      <c r="D376" s="32"/>
      <c r="E376" s="32"/>
      <c r="F376" s="32"/>
    </row>
    <row r="377" spans="1:6" ht="18" x14ac:dyDescent="0.45">
      <c r="A377" s="32"/>
      <c r="B377" s="32"/>
      <c r="C377" s="32"/>
      <c r="D377" s="32"/>
      <c r="E377" s="32"/>
      <c r="F377" s="32"/>
    </row>
    <row r="378" spans="1:6" ht="18" x14ac:dyDescent="0.45">
      <c r="A378" s="32"/>
      <c r="B378" s="32"/>
      <c r="C378" s="32"/>
      <c r="D378" s="32"/>
      <c r="E378" s="32"/>
      <c r="F378" s="32"/>
    </row>
    <row r="379" spans="1:6" ht="18" x14ac:dyDescent="0.45">
      <c r="A379" s="32"/>
      <c r="B379" s="32"/>
      <c r="C379" s="32"/>
      <c r="D379" s="32"/>
      <c r="E379" s="32"/>
      <c r="F379" s="32"/>
    </row>
    <row r="380" spans="1:6" ht="18" x14ac:dyDescent="0.45">
      <c r="A380" s="32"/>
      <c r="B380" s="32"/>
      <c r="C380" s="32"/>
      <c r="D380" s="32"/>
      <c r="E380" s="32"/>
      <c r="F380" s="32"/>
    </row>
    <row r="381" spans="1:6" ht="18" x14ac:dyDescent="0.45">
      <c r="A381" s="32"/>
      <c r="B381" s="32"/>
      <c r="C381" s="32"/>
      <c r="D381" s="32"/>
      <c r="E381" s="32"/>
      <c r="F381" s="32"/>
    </row>
    <row r="382" spans="1:6" ht="18" x14ac:dyDescent="0.45">
      <c r="A382" s="32"/>
      <c r="B382" s="32"/>
      <c r="C382" s="32"/>
      <c r="D382" s="32"/>
      <c r="E382" s="32"/>
      <c r="F382" s="32"/>
    </row>
    <row r="383" spans="1:6" ht="18" x14ac:dyDescent="0.45">
      <c r="A383" s="32"/>
      <c r="B383" s="32"/>
      <c r="C383" s="32"/>
      <c r="D383" s="32"/>
      <c r="E383" s="32"/>
      <c r="F383" s="32"/>
    </row>
    <row r="384" spans="1:6" ht="18" x14ac:dyDescent="0.45">
      <c r="A384" s="32"/>
      <c r="B384" s="32"/>
      <c r="C384" s="32"/>
      <c r="D384" s="32"/>
      <c r="E384" s="32"/>
      <c r="F384" s="32"/>
    </row>
    <row r="385" spans="1:6" ht="18" x14ac:dyDescent="0.45">
      <c r="A385" s="32"/>
      <c r="B385" s="32"/>
      <c r="C385" s="32"/>
      <c r="D385" s="32"/>
      <c r="E385" s="32"/>
      <c r="F385" s="32"/>
    </row>
    <row r="386" spans="1:6" ht="18" x14ac:dyDescent="0.45">
      <c r="A386" s="32"/>
      <c r="B386" s="32"/>
      <c r="C386" s="32"/>
      <c r="D386" s="32"/>
      <c r="E386" s="32"/>
      <c r="F386" s="32"/>
    </row>
    <row r="387" spans="1:6" ht="18" x14ac:dyDescent="0.45">
      <c r="A387" s="32"/>
      <c r="B387" s="32"/>
      <c r="C387" s="32"/>
      <c r="D387" s="32"/>
      <c r="E387" s="32"/>
      <c r="F387" s="32"/>
    </row>
    <row r="388" spans="1:6" ht="18" x14ac:dyDescent="0.45">
      <c r="A388" s="32"/>
      <c r="B388" s="32"/>
      <c r="C388" s="32"/>
      <c r="D388" s="32"/>
      <c r="E388" s="32"/>
      <c r="F388" s="32"/>
    </row>
    <row r="389" spans="1:6" ht="18" x14ac:dyDescent="0.45">
      <c r="A389" s="32"/>
      <c r="B389" s="32"/>
      <c r="C389" s="32"/>
      <c r="D389" s="32"/>
      <c r="E389" s="32"/>
      <c r="F389" s="32"/>
    </row>
    <row r="390" spans="1:6" ht="18" x14ac:dyDescent="0.45">
      <c r="A390" s="32"/>
      <c r="B390" s="32"/>
      <c r="C390" s="32"/>
      <c r="D390" s="32"/>
      <c r="E390" s="32"/>
      <c r="F390" s="32"/>
    </row>
    <row r="391" spans="1:6" ht="18" x14ac:dyDescent="0.45">
      <c r="A391" s="32"/>
      <c r="B391" s="32"/>
      <c r="C391" s="32"/>
      <c r="D391" s="32"/>
      <c r="E391" s="32"/>
      <c r="F391" s="32"/>
    </row>
    <row r="392" spans="1:6" ht="18" x14ac:dyDescent="0.45">
      <c r="A392" s="32"/>
      <c r="B392" s="32"/>
      <c r="C392" s="32"/>
      <c r="D392" s="32"/>
      <c r="E392" s="32"/>
      <c r="F392" s="32"/>
    </row>
    <row r="393" spans="1:6" ht="18" x14ac:dyDescent="0.45">
      <c r="A393" s="32"/>
      <c r="B393" s="32"/>
      <c r="C393" s="32"/>
      <c r="D393" s="32"/>
      <c r="E393" s="32"/>
      <c r="F393" s="32"/>
    </row>
    <row r="394" spans="1:6" ht="18" x14ac:dyDescent="0.45">
      <c r="A394" s="32"/>
      <c r="B394" s="32"/>
      <c r="C394" s="32"/>
      <c r="D394" s="32"/>
      <c r="E394" s="32"/>
      <c r="F394" s="32"/>
    </row>
    <row r="395" spans="1:6" ht="18" x14ac:dyDescent="0.45">
      <c r="A395" s="32"/>
      <c r="B395" s="32"/>
      <c r="C395" s="32"/>
      <c r="D395" s="32"/>
      <c r="E395" s="32"/>
      <c r="F395" s="32"/>
    </row>
    <row r="396" spans="1:6" ht="18" x14ac:dyDescent="0.45">
      <c r="A396" s="32"/>
      <c r="B396" s="32"/>
      <c r="C396" s="32"/>
      <c r="D396" s="32"/>
      <c r="E396" s="32"/>
      <c r="F396" s="32"/>
    </row>
    <row r="397" spans="1:6" ht="18" x14ac:dyDescent="0.45">
      <c r="A397" s="32"/>
      <c r="B397" s="32"/>
      <c r="C397" s="32"/>
      <c r="D397" s="32"/>
      <c r="E397" s="32"/>
      <c r="F397" s="32"/>
    </row>
    <row r="398" spans="1:6" ht="18" x14ac:dyDescent="0.45">
      <c r="A398" s="32"/>
      <c r="B398" s="32"/>
      <c r="C398" s="32"/>
      <c r="D398" s="32"/>
      <c r="E398" s="32"/>
      <c r="F398" s="32"/>
    </row>
    <row r="399" spans="1:6" ht="18" x14ac:dyDescent="0.45">
      <c r="A399" s="32"/>
      <c r="B399" s="32"/>
      <c r="C399" s="32"/>
      <c r="D399" s="32"/>
      <c r="E399" s="32"/>
      <c r="F399" s="32"/>
    </row>
    <row r="400" spans="1:6" ht="18" x14ac:dyDescent="0.45">
      <c r="A400" s="32"/>
      <c r="B400" s="32"/>
      <c r="C400" s="32"/>
      <c r="D400" s="32"/>
      <c r="E400" s="32"/>
      <c r="F400" s="32"/>
    </row>
    <row r="401" spans="1:6" ht="18" x14ac:dyDescent="0.45">
      <c r="A401" s="32"/>
      <c r="B401" s="32"/>
      <c r="C401" s="32"/>
      <c r="D401" s="32"/>
      <c r="E401" s="32"/>
      <c r="F401" s="32"/>
    </row>
    <row r="402" spans="1:6" ht="18" x14ac:dyDescent="0.45">
      <c r="A402" s="32"/>
      <c r="B402" s="32"/>
      <c r="C402" s="32"/>
      <c r="D402" s="32"/>
      <c r="E402" s="32"/>
      <c r="F402" s="32"/>
    </row>
    <row r="403" spans="1:6" ht="18" x14ac:dyDescent="0.45">
      <c r="A403" s="32"/>
      <c r="B403" s="32"/>
      <c r="C403" s="32"/>
      <c r="D403" s="32"/>
      <c r="E403" s="32"/>
      <c r="F403" s="32"/>
    </row>
    <row r="404" spans="1:6" ht="18" x14ac:dyDescent="0.45">
      <c r="A404" s="32"/>
      <c r="B404" s="32"/>
      <c r="C404" s="32"/>
      <c r="D404" s="32"/>
      <c r="E404" s="32"/>
      <c r="F404" s="32"/>
    </row>
    <row r="405" spans="1:6" ht="18" x14ac:dyDescent="0.45">
      <c r="A405" s="32"/>
      <c r="B405" s="32"/>
      <c r="C405" s="32"/>
      <c r="D405" s="32"/>
      <c r="E405" s="32"/>
      <c r="F405" s="32"/>
    </row>
    <row r="406" spans="1:6" ht="18" x14ac:dyDescent="0.45">
      <c r="A406" s="32"/>
      <c r="B406" s="32"/>
      <c r="C406" s="32"/>
      <c r="D406" s="32"/>
      <c r="E406" s="32"/>
      <c r="F406" s="32"/>
    </row>
    <row r="407" spans="1:6" ht="18" x14ac:dyDescent="0.45">
      <c r="A407" s="32"/>
      <c r="B407" s="32"/>
      <c r="C407" s="32"/>
      <c r="D407" s="32"/>
      <c r="E407" s="32"/>
      <c r="F407" s="32"/>
    </row>
    <row r="408" spans="1:6" ht="18" x14ac:dyDescent="0.45">
      <c r="A408" s="32"/>
      <c r="B408" s="32"/>
      <c r="C408" s="32"/>
      <c r="D408" s="32"/>
      <c r="E408" s="32"/>
      <c r="F408" s="32"/>
    </row>
    <row r="409" spans="1:6" ht="18" x14ac:dyDescent="0.45">
      <c r="A409" s="32"/>
      <c r="B409" s="32"/>
      <c r="C409" s="32"/>
      <c r="D409" s="32"/>
      <c r="E409" s="32"/>
      <c r="F409" s="32"/>
    </row>
    <row r="410" spans="1:6" ht="18" x14ac:dyDescent="0.45">
      <c r="A410" s="32"/>
      <c r="B410" s="32"/>
      <c r="C410" s="32"/>
      <c r="D410" s="32"/>
      <c r="E410" s="32"/>
      <c r="F410" s="32"/>
    </row>
    <row r="411" spans="1:6" ht="18" x14ac:dyDescent="0.45">
      <c r="A411" s="32"/>
      <c r="B411" s="32"/>
      <c r="C411" s="32"/>
      <c r="D411" s="32"/>
      <c r="E411" s="32"/>
      <c r="F411" s="32"/>
    </row>
    <row r="412" spans="1:6" ht="18" x14ac:dyDescent="0.45">
      <c r="A412" s="32"/>
      <c r="B412" s="32"/>
      <c r="C412" s="32"/>
      <c r="D412" s="32"/>
      <c r="E412" s="32"/>
      <c r="F412" s="32"/>
    </row>
    <row r="413" spans="1:6" ht="18" x14ac:dyDescent="0.45">
      <c r="A413" s="32"/>
      <c r="B413" s="32"/>
      <c r="C413" s="32"/>
      <c r="D413" s="32"/>
      <c r="E413" s="32"/>
      <c r="F413" s="32"/>
    </row>
    <row r="414" spans="1:6" ht="18" x14ac:dyDescent="0.45">
      <c r="A414" s="32"/>
      <c r="B414" s="32"/>
      <c r="C414" s="32"/>
      <c r="D414" s="32"/>
      <c r="E414" s="32"/>
      <c r="F414" s="32"/>
    </row>
    <row r="415" spans="1:6" ht="18" x14ac:dyDescent="0.45">
      <c r="A415" s="32"/>
      <c r="B415" s="32"/>
      <c r="C415" s="32"/>
      <c r="D415" s="32"/>
      <c r="E415" s="32"/>
      <c r="F415" s="32"/>
    </row>
    <row r="416" spans="1:6" ht="18" x14ac:dyDescent="0.45">
      <c r="A416" s="32"/>
      <c r="B416" s="32"/>
      <c r="C416" s="32"/>
      <c r="D416" s="32"/>
      <c r="E416" s="32"/>
      <c r="F416" s="32"/>
    </row>
    <row r="417" spans="1:6" ht="18" x14ac:dyDescent="0.45">
      <c r="A417" s="32"/>
      <c r="B417" s="32"/>
      <c r="C417" s="32"/>
      <c r="D417" s="32"/>
      <c r="E417" s="32"/>
      <c r="F417" s="32"/>
    </row>
    <row r="418" spans="1:6" ht="18" x14ac:dyDescent="0.45">
      <c r="A418" s="32"/>
      <c r="B418" s="32"/>
      <c r="C418" s="32"/>
      <c r="D418" s="32"/>
      <c r="E418" s="32"/>
      <c r="F418" s="32"/>
    </row>
    <row r="419" spans="1:6" ht="18" x14ac:dyDescent="0.45">
      <c r="A419" s="32"/>
      <c r="B419" s="32"/>
      <c r="C419" s="32"/>
      <c r="D419" s="32"/>
      <c r="E419" s="32"/>
      <c r="F419" s="32"/>
    </row>
    <row r="420" spans="1:6" ht="18" x14ac:dyDescent="0.45">
      <c r="A420" s="32"/>
      <c r="B420" s="32"/>
      <c r="C420" s="32"/>
      <c r="D420" s="32"/>
      <c r="E420" s="32"/>
      <c r="F420" s="32"/>
    </row>
    <row r="421" spans="1:6" ht="18" x14ac:dyDescent="0.45">
      <c r="A421" s="32"/>
      <c r="B421" s="32"/>
      <c r="C421" s="32"/>
      <c r="D421" s="32"/>
      <c r="E421" s="32"/>
      <c r="F421" s="32"/>
    </row>
    <row r="422" spans="1:6" ht="18" x14ac:dyDescent="0.45">
      <c r="A422" s="32"/>
      <c r="B422" s="32"/>
      <c r="C422" s="32"/>
      <c r="D422" s="32"/>
      <c r="E422" s="32"/>
      <c r="F422" s="32"/>
    </row>
    <row r="423" spans="1:6" ht="18" x14ac:dyDescent="0.45">
      <c r="A423" s="32"/>
      <c r="B423" s="32"/>
      <c r="C423" s="32"/>
      <c r="D423" s="32"/>
      <c r="E423" s="32"/>
      <c r="F423" s="32"/>
    </row>
    <row r="424" spans="1:6" ht="18" x14ac:dyDescent="0.45">
      <c r="A424" s="32"/>
      <c r="B424" s="32"/>
      <c r="C424" s="32"/>
      <c r="D424" s="32"/>
      <c r="E424" s="32"/>
      <c r="F424" s="32"/>
    </row>
    <row r="425" spans="1:6" ht="18" x14ac:dyDescent="0.45">
      <c r="A425" s="32"/>
      <c r="B425" s="32"/>
      <c r="C425" s="32"/>
      <c r="D425" s="32"/>
      <c r="E425" s="32"/>
      <c r="F425" s="32"/>
    </row>
    <row r="426" spans="1:6" ht="18" x14ac:dyDescent="0.45">
      <c r="A426" s="32"/>
      <c r="B426" s="32"/>
      <c r="C426" s="32"/>
      <c r="D426" s="32"/>
      <c r="E426" s="32"/>
      <c r="F426" s="32"/>
    </row>
    <row r="427" spans="1:6" ht="18" x14ac:dyDescent="0.45">
      <c r="A427" s="32"/>
      <c r="B427" s="32"/>
      <c r="C427" s="32"/>
      <c r="D427" s="32"/>
      <c r="E427" s="32"/>
      <c r="F427" s="32"/>
    </row>
    <row r="428" spans="1:6" ht="18" x14ac:dyDescent="0.45">
      <c r="A428" s="32"/>
      <c r="B428" s="32"/>
      <c r="C428" s="32"/>
      <c r="D428" s="32"/>
      <c r="E428" s="32"/>
      <c r="F428" s="32"/>
    </row>
    <row r="429" spans="1:6" ht="18" x14ac:dyDescent="0.45">
      <c r="A429" s="32"/>
      <c r="B429" s="32"/>
      <c r="C429" s="32"/>
      <c r="D429" s="32"/>
      <c r="E429" s="32"/>
      <c r="F429" s="32"/>
    </row>
    <row r="430" spans="1:6" ht="18" x14ac:dyDescent="0.45">
      <c r="A430" s="32"/>
      <c r="B430" s="32"/>
      <c r="C430" s="32"/>
      <c r="D430" s="32"/>
      <c r="E430" s="32"/>
      <c r="F430" s="32"/>
    </row>
    <row r="431" spans="1:6" ht="18" x14ac:dyDescent="0.45">
      <c r="A431" s="32"/>
      <c r="B431" s="32"/>
      <c r="C431" s="32"/>
      <c r="D431" s="32"/>
      <c r="E431" s="32"/>
      <c r="F431" s="32"/>
    </row>
    <row r="432" spans="1:6" ht="18" x14ac:dyDescent="0.45">
      <c r="A432" s="32"/>
      <c r="B432" s="32"/>
      <c r="C432" s="32"/>
      <c r="D432" s="32"/>
      <c r="E432" s="32"/>
      <c r="F432" s="32"/>
    </row>
    <row r="433" spans="1:6" ht="18" x14ac:dyDescent="0.45">
      <c r="A433" s="32"/>
      <c r="B433" s="32"/>
      <c r="C433" s="32"/>
      <c r="D433" s="32"/>
      <c r="E433" s="32"/>
      <c r="F433" s="32"/>
    </row>
    <row r="434" spans="1:6" ht="18" x14ac:dyDescent="0.45">
      <c r="A434" s="32"/>
      <c r="B434" s="32"/>
      <c r="C434" s="32"/>
      <c r="D434" s="32"/>
      <c r="E434" s="32"/>
      <c r="F434" s="32"/>
    </row>
    <row r="435" spans="1:6" ht="18" x14ac:dyDescent="0.45">
      <c r="A435" s="32"/>
      <c r="B435" s="32"/>
      <c r="C435" s="32"/>
      <c r="D435" s="32"/>
      <c r="E435" s="32"/>
      <c r="F435" s="32"/>
    </row>
    <row r="436" spans="1:6" ht="18" x14ac:dyDescent="0.45">
      <c r="A436" s="32"/>
      <c r="B436" s="32"/>
      <c r="C436" s="32"/>
      <c r="D436" s="32"/>
      <c r="E436" s="32"/>
      <c r="F436" s="32"/>
    </row>
    <row r="437" spans="1:6" ht="18" x14ac:dyDescent="0.45">
      <c r="A437" s="32"/>
      <c r="B437" s="32"/>
      <c r="C437" s="32"/>
      <c r="D437" s="32"/>
      <c r="E437" s="32"/>
      <c r="F437" s="32"/>
    </row>
    <row r="438" spans="1:6" ht="18" x14ac:dyDescent="0.45">
      <c r="A438" s="32"/>
      <c r="B438" s="32"/>
      <c r="C438" s="32"/>
      <c r="D438" s="32"/>
      <c r="E438" s="32"/>
      <c r="F438" s="32"/>
    </row>
    <row r="439" spans="1:6" ht="18" x14ac:dyDescent="0.45">
      <c r="A439" s="32"/>
      <c r="B439" s="32"/>
      <c r="C439" s="32"/>
      <c r="D439" s="32"/>
      <c r="E439" s="32"/>
      <c r="F439" s="32"/>
    </row>
    <row r="440" spans="1:6" ht="18" x14ac:dyDescent="0.45">
      <c r="A440" s="32"/>
      <c r="B440" s="32"/>
      <c r="C440" s="32"/>
      <c r="D440" s="32"/>
      <c r="E440" s="32"/>
      <c r="F440" s="32"/>
    </row>
    <row r="441" spans="1:6" ht="18" x14ac:dyDescent="0.45">
      <c r="A441" s="32"/>
      <c r="B441" s="32"/>
      <c r="C441" s="32"/>
      <c r="D441" s="32"/>
      <c r="E441" s="32"/>
      <c r="F441" s="32"/>
    </row>
    <row r="442" spans="1:6" ht="18" x14ac:dyDescent="0.45">
      <c r="A442" s="32"/>
      <c r="B442" s="32"/>
      <c r="C442" s="32"/>
      <c r="D442" s="32"/>
      <c r="E442" s="32"/>
      <c r="F442" s="32"/>
    </row>
    <row r="443" spans="1:6" ht="18" x14ac:dyDescent="0.45">
      <c r="A443" s="32"/>
      <c r="B443" s="32"/>
      <c r="C443" s="32"/>
      <c r="D443" s="32"/>
      <c r="E443" s="32"/>
      <c r="F443" s="32"/>
    </row>
    <row r="444" spans="1:6" ht="18" x14ac:dyDescent="0.45">
      <c r="A444" s="32"/>
      <c r="B444" s="32"/>
      <c r="C444" s="32"/>
      <c r="D444" s="32"/>
      <c r="E444" s="32"/>
      <c r="F444" s="32"/>
    </row>
    <row r="445" spans="1:6" ht="18" x14ac:dyDescent="0.45">
      <c r="A445" s="32"/>
      <c r="B445" s="32"/>
      <c r="C445" s="32"/>
      <c r="D445" s="32"/>
      <c r="E445" s="32"/>
      <c r="F445" s="32"/>
    </row>
    <row r="446" spans="1:6" ht="18" x14ac:dyDescent="0.45">
      <c r="A446" s="32"/>
      <c r="B446" s="32"/>
      <c r="C446" s="32"/>
      <c r="D446" s="32"/>
      <c r="E446" s="32"/>
      <c r="F446" s="32"/>
    </row>
    <row r="447" spans="1:6" ht="18" x14ac:dyDescent="0.45">
      <c r="A447" s="32"/>
      <c r="B447" s="32"/>
      <c r="C447" s="32"/>
      <c r="D447" s="32"/>
      <c r="E447" s="32"/>
      <c r="F447" s="32"/>
    </row>
    <row r="448" spans="1:6" ht="18" x14ac:dyDescent="0.45">
      <c r="A448" s="32"/>
      <c r="B448" s="32"/>
      <c r="C448" s="32"/>
      <c r="D448" s="32"/>
      <c r="E448" s="32"/>
      <c r="F448" s="32"/>
    </row>
    <row r="449" spans="1:6" ht="18" x14ac:dyDescent="0.45">
      <c r="A449" s="32"/>
      <c r="B449" s="32"/>
      <c r="C449" s="32"/>
      <c r="D449" s="32"/>
      <c r="E449" s="32"/>
      <c r="F449" s="32"/>
    </row>
    <row r="450" spans="1:6" ht="18" x14ac:dyDescent="0.45">
      <c r="A450" s="32"/>
      <c r="B450" s="32"/>
      <c r="C450" s="32"/>
      <c r="D450" s="32"/>
      <c r="E450" s="32"/>
      <c r="F450" s="32"/>
    </row>
    <row r="451" spans="1:6" ht="18" x14ac:dyDescent="0.45">
      <c r="A451" s="32"/>
      <c r="B451" s="32"/>
      <c r="C451" s="32"/>
      <c r="D451" s="32"/>
      <c r="E451" s="32"/>
      <c r="F451" s="32"/>
    </row>
    <row r="452" spans="1:6" ht="18" x14ac:dyDescent="0.45">
      <c r="A452" s="32"/>
      <c r="B452" s="32"/>
      <c r="C452" s="32"/>
      <c r="D452" s="32"/>
      <c r="E452" s="32"/>
      <c r="F452" s="32"/>
    </row>
    <row r="453" spans="1:6" ht="18" x14ac:dyDescent="0.45">
      <c r="A453" s="32"/>
      <c r="B453" s="32"/>
      <c r="C453" s="32"/>
      <c r="D453" s="32"/>
      <c r="E453" s="32"/>
      <c r="F453" s="32"/>
    </row>
    <row r="454" spans="1:6" ht="18" x14ac:dyDescent="0.45">
      <c r="A454" s="32"/>
      <c r="B454" s="32"/>
      <c r="C454" s="32"/>
      <c r="D454" s="32"/>
      <c r="E454" s="32"/>
      <c r="F454" s="32"/>
    </row>
    <row r="455" spans="1:6" ht="18" x14ac:dyDescent="0.45">
      <c r="A455" s="32"/>
      <c r="B455" s="32"/>
      <c r="C455" s="32"/>
      <c r="D455" s="32"/>
      <c r="E455" s="32"/>
      <c r="F455" s="32"/>
    </row>
    <row r="456" spans="1:6" ht="18" x14ac:dyDescent="0.45">
      <c r="A456" s="32"/>
      <c r="B456" s="32"/>
      <c r="C456" s="32"/>
      <c r="D456" s="32"/>
      <c r="E456" s="32"/>
      <c r="F456" s="32"/>
    </row>
  </sheetData>
  <mergeCells count="75">
    <mergeCell ref="H35:H36"/>
    <mergeCell ref="I35:I36"/>
    <mergeCell ref="A94:B94"/>
    <mergeCell ref="D94:F94"/>
    <mergeCell ref="A83:G83"/>
    <mergeCell ref="A84:E84"/>
    <mergeCell ref="G86:G89"/>
    <mergeCell ref="D90:F90"/>
    <mergeCell ref="D91:F91"/>
    <mergeCell ref="A91:B91"/>
    <mergeCell ref="A92:B92"/>
    <mergeCell ref="A93:B93"/>
    <mergeCell ref="D92:F92"/>
    <mergeCell ref="D93:F93"/>
    <mergeCell ref="A87:B87"/>
    <mergeCell ref="A88:B88"/>
    <mergeCell ref="A1:F1"/>
    <mergeCell ref="E17:E26"/>
    <mergeCell ref="F17:F26"/>
    <mergeCell ref="A8:E8"/>
    <mergeCell ref="A9:E9"/>
    <mergeCell ref="A10:E10"/>
    <mergeCell ref="A11:E11"/>
    <mergeCell ref="A12:E12"/>
    <mergeCell ref="A3:E3"/>
    <mergeCell ref="A4:E4"/>
    <mergeCell ref="A5:E5"/>
    <mergeCell ref="A6:E6"/>
    <mergeCell ref="A2:E2"/>
    <mergeCell ref="A16:B16"/>
    <mergeCell ref="A17:B17"/>
    <mergeCell ref="A18:B18"/>
    <mergeCell ref="A19:B19"/>
    <mergeCell ref="A24:B24"/>
    <mergeCell ref="A25:B25"/>
    <mergeCell ref="A26:B26"/>
    <mergeCell ref="A7:E7"/>
    <mergeCell ref="A13:F15"/>
    <mergeCell ref="A21:B21"/>
    <mergeCell ref="A22:B22"/>
    <mergeCell ref="A20:B20"/>
    <mergeCell ref="K3:M3"/>
    <mergeCell ref="K4:L4"/>
    <mergeCell ref="K5:L5"/>
    <mergeCell ref="K6:L6"/>
    <mergeCell ref="K8:K12"/>
    <mergeCell ref="K7:L7"/>
    <mergeCell ref="A90:B90"/>
    <mergeCell ref="A89:B89"/>
    <mergeCell ref="A85:B85"/>
    <mergeCell ref="A86:B86"/>
    <mergeCell ref="K14:L14"/>
    <mergeCell ref="K19:L19"/>
    <mergeCell ref="K20:L20"/>
    <mergeCell ref="K18:L18"/>
    <mergeCell ref="B30:F30"/>
    <mergeCell ref="B31:C31"/>
    <mergeCell ref="B32:B34"/>
    <mergeCell ref="B35:B37"/>
    <mergeCell ref="B38:B39"/>
    <mergeCell ref="B41:F41"/>
    <mergeCell ref="A27:F29"/>
    <mergeCell ref="A23:B23"/>
    <mergeCell ref="K25:L25"/>
    <mergeCell ref="K26:L26"/>
    <mergeCell ref="K27:L27"/>
    <mergeCell ref="K28:L28"/>
    <mergeCell ref="K13:L13"/>
    <mergeCell ref="K15:L15"/>
    <mergeCell ref="K16:L16"/>
    <mergeCell ref="K17:L17"/>
    <mergeCell ref="K23:L23"/>
    <mergeCell ref="K24:L24"/>
    <mergeCell ref="K21:L21"/>
    <mergeCell ref="K22:L22"/>
  </mergeCells>
  <conditionalFormatting sqref="A110:AX110">
    <cfRule type="containsBlanks" dxfId="7" priority="32">
      <formula>LEN(TRIM(A110))=0</formula>
    </cfRule>
    <cfRule type="expression" dxfId="6" priority="33">
      <formula>"A1="""""</formula>
    </cfRule>
  </conditionalFormatting>
  <conditionalFormatting sqref="B42:E42 H42:AB42">
    <cfRule type="expression" dxfId="5" priority="97">
      <formula>"A1="""""</formula>
    </cfRule>
    <cfRule type="containsBlanks" dxfId="4" priority="98">
      <formula>LEN(TRIM(B42))=0</formula>
    </cfRule>
  </conditionalFormatting>
  <conditionalFormatting sqref="D17:D26">
    <cfRule type="dataBar" priority="104">
      <dataBar>
        <cfvo type="min"/>
        <cfvo type="max"/>
        <color rgb="FF63C384"/>
      </dataBar>
      <extLst>
        <ext xmlns:x14="http://schemas.microsoft.com/office/spreadsheetml/2009/9/main" uri="{B025F937-C7B1-47D3-B67F-A62EFF666E3E}">
          <x14:id>{9DFF8F78-33DF-419B-A4A4-F55D600693AC}</x14:id>
        </ext>
      </extLst>
    </cfRule>
  </conditionalFormatting>
  <conditionalFormatting sqref="D110">
    <cfRule type="duplicateValues" dxfId="3" priority="94"/>
  </conditionalFormatting>
  <conditionalFormatting sqref="BA110:BQ110">
    <cfRule type="containsBlanks" dxfId="2" priority="1">
      <formula>LEN(TRIM(BA110))=0</formula>
    </cfRule>
  </conditionalFormatting>
  <conditionalFormatting sqref="BA110:DL110">
    <cfRule type="expression" dxfId="1" priority="2">
      <formula>"A1="""""</formula>
    </cfRule>
  </conditionalFormatting>
  <conditionalFormatting sqref="BW110:DL110">
    <cfRule type="containsBlanks" dxfId="0" priority="3">
      <formula>LEN(TRIM(BW110))=0</formula>
    </cfRule>
  </conditionalFormatting>
  <dataValidations count="1">
    <dataValidation type="list" allowBlank="1" showInputMessage="1" showErrorMessage="1" sqref="M42">
      <formula1>#REF!</formula1>
    </dataValidation>
  </dataValidations>
  <pageMargins left="0.7" right="0.7" top="0.75" bottom="0.75" header="0.3" footer="0.3"/>
  <pageSetup paperSize="9" orientation="portrait" r:id="rId1"/>
  <ignoredErrors>
    <ignoredError sqref="D18" formula="1"/>
  </ignoredErrors>
  <extLst>
    <ext xmlns:x14="http://schemas.microsoft.com/office/spreadsheetml/2009/9/main" uri="{78C0D931-6437-407d-A8EE-F0AAD7539E65}">
      <x14:conditionalFormattings>
        <x14:conditionalFormatting xmlns:xm="http://schemas.microsoft.com/office/excel/2006/main">
          <x14:cfRule type="dataBar" id="{9DFF8F78-33DF-419B-A4A4-F55D600693AC}">
            <x14:dataBar minLength="0" maxLength="100" border="1" negativeBarBorderColorSameAsPositive="0">
              <x14:cfvo type="autoMin"/>
              <x14:cfvo type="autoMax"/>
              <x14:borderColor rgb="FF63C384"/>
              <x14:negativeFillColor rgb="FFFF0000"/>
              <x14:negativeBorderColor rgb="FFFF0000"/>
              <x14:axisColor rgb="FF000000"/>
            </x14:dataBar>
          </x14:cfRule>
          <xm:sqref>D17:D26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'Z:\1402\پذیرش شده\شرکت های عضو و مستقر\ارزیابی سالانه\[فایل ارزیابی سالانه 1402- نهایی.xlsx]Option'!#REF!</xm:f>
          </x14:formula1>
          <xm:sqref>BO110</xm:sqref>
        </x14:dataValidation>
        <x14:dataValidation type="list" allowBlank="1" showInputMessage="1" showErrorMessage="1">
          <x14:formula1>
            <xm:f>'Z:\1402\پذیرش شده\شرکت های عضو و مستقر\ارزیابی سالانه\[فایل ارزیابی سالانه 1402- نهایی.xlsx]Option'!#REF!</xm:f>
          </x14:formula1>
          <xm:sqref>BG110 G110 J110 V110 AG110 AI110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70"/>
  <sheetViews>
    <sheetView rightToLeft="1" workbookViewId="0">
      <selection activeCell="C71" sqref="C71"/>
    </sheetView>
  </sheetViews>
  <sheetFormatPr defaultRowHeight="18.75" x14ac:dyDescent="0.4"/>
  <cols>
    <col min="1" max="1" width="18.42578125" style="40" customWidth="1"/>
    <col min="2" max="2" width="21" style="41" customWidth="1"/>
    <col min="3" max="3" width="70.85546875" style="47" customWidth="1"/>
    <col min="4" max="4" width="41.7109375" style="43" customWidth="1"/>
    <col min="5" max="5" width="17" style="44" customWidth="1"/>
    <col min="6" max="6" width="20.42578125" style="38" customWidth="1"/>
    <col min="7" max="7" width="32.28515625" style="38" bestFit="1" customWidth="1"/>
    <col min="8" max="8" width="14.5703125" style="38" customWidth="1"/>
    <col min="9" max="9" width="29.85546875" style="38" customWidth="1"/>
    <col min="10" max="10" width="77.28515625" style="38" bestFit="1" customWidth="1"/>
    <col min="11" max="11" width="9.140625" style="45"/>
  </cols>
  <sheetData>
    <row r="1" spans="1:12" x14ac:dyDescent="0.4">
      <c r="L1" t="s">
        <v>229</v>
      </c>
    </row>
    <row r="2" spans="1:12" ht="19.5" x14ac:dyDescent="0.4">
      <c r="C2" s="42"/>
      <c r="L2" s="53" t="s">
        <v>230</v>
      </c>
    </row>
    <row r="3" spans="1:12" x14ac:dyDescent="0.4">
      <c r="B3" s="46" t="s">
        <v>20</v>
      </c>
      <c r="K3" s="45" t="s">
        <v>126</v>
      </c>
      <c r="L3" s="54" t="s">
        <v>231</v>
      </c>
    </row>
    <row r="4" spans="1:12" x14ac:dyDescent="0.4">
      <c r="A4" s="40" t="s">
        <v>6</v>
      </c>
      <c r="B4" s="46" t="s">
        <v>21</v>
      </c>
      <c r="C4" s="47" t="s">
        <v>103</v>
      </c>
      <c r="D4" s="43" t="s">
        <v>92</v>
      </c>
      <c r="E4" s="48" t="s">
        <v>2</v>
      </c>
      <c r="F4" s="37" t="s">
        <v>158</v>
      </c>
      <c r="G4" s="37" t="s">
        <v>159</v>
      </c>
      <c r="H4" s="37" t="s">
        <v>160</v>
      </c>
      <c r="J4" s="37" t="s">
        <v>161</v>
      </c>
      <c r="K4" s="45" t="s">
        <v>42</v>
      </c>
    </row>
    <row r="5" spans="1:12" x14ac:dyDescent="0.4">
      <c r="A5" s="40" t="s">
        <v>9</v>
      </c>
      <c r="B5" s="46" t="s">
        <v>22</v>
      </c>
      <c r="C5" s="47" t="s">
        <v>104</v>
      </c>
      <c r="D5" s="43" t="s">
        <v>93</v>
      </c>
      <c r="E5" s="48" t="s">
        <v>3</v>
      </c>
      <c r="F5" s="37" t="s">
        <v>162</v>
      </c>
      <c r="G5" s="37" t="s">
        <v>163</v>
      </c>
      <c r="H5" s="37" t="s">
        <v>164</v>
      </c>
      <c r="J5" s="37" t="s">
        <v>165</v>
      </c>
      <c r="K5" s="45" t="s">
        <v>127</v>
      </c>
    </row>
    <row r="6" spans="1:12" x14ac:dyDescent="0.4">
      <c r="A6" s="40" t="s">
        <v>7</v>
      </c>
      <c r="B6" s="46" t="s">
        <v>23</v>
      </c>
      <c r="F6" s="37" t="s">
        <v>166</v>
      </c>
      <c r="G6" s="37" t="s">
        <v>167</v>
      </c>
      <c r="H6" s="37" t="s">
        <v>168</v>
      </c>
      <c r="J6" s="37" t="s">
        <v>169</v>
      </c>
      <c r="K6" s="45" t="s">
        <v>128</v>
      </c>
    </row>
    <row r="7" spans="1:12" x14ac:dyDescent="0.4">
      <c r="A7" s="40" t="s">
        <v>8</v>
      </c>
      <c r="B7" s="46" t="s">
        <v>24</v>
      </c>
      <c r="C7" s="47" t="s">
        <v>25</v>
      </c>
      <c r="E7" s="48" t="s">
        <v>83</v>
      </c>
      <c r="F7" s="37" t="s">
        <v>170</v>
      </c>
      <c r="G7" s="37" t="s">
        <v>171</v>
      </c>
      <c r="H7" s="37" t="s">
        <v>172</v>
      </c>
      <c r="J7" s="37" t="s">
        <v>173</v>
      </c>
    </row>
    <row r="8" spans="1:12" x14ac:dyDescent="0.4">
      <c r="A8" s="40" t="s">
        <v>38</v>
      </c>
      <c r="B8" s="41" t="s">
        <v>65</v>
      </c>
      <c r="C8" s="47" t="s">
        <v>26</v>
      </c>
      <c r="E8" s="48" t="s">
        <v>84</v>
      </c>
      <c r="G8" s="37" t="s">
        <v>174</v>
      </c>
      <c r="J8" s="37" t="s">
        <v>175</v>
      </c>
    </row>
    <row r="9" spans="1:12" x14ac:dyDescent="0.4">
      <c r="G9" s="37" t="s">
        <v>176</v>
      </c>
    </row>
    <row r="10" spans="1:12" x14ac:dyDescent="0.4">
      <c r="B10" s="46" t="s">
        <v>25</v>
      </c>
      <c r="E10" s="44" t="s">
        <v>45</v>
      </c>
      <c r="G10" s="37" t="s">
        <v>177</v>
      </c>
    </row>
    <row r="11" spans="1:12" x14ac:dyDescent="0.4">
      <c r="B11" s="46" t="s">
        <v>26</v>
      </c>
      <c r="C11" s="49" t="s">
        <v>61</v>
      </c>
      <c r="E11" s="44" t="s">
        <v>94</v>
      </c>
    </row>
    <row r="12" spans="1:12" x14ac:dyDescent="0.4">
      <c r="A12" s="40" t="s">
        <v>129</v>
      </c>
      <c r="C12" s="49" t="s">
        <v>407</v>
      </c>
      <c r="D12" s="43" t="s">
        <v>725</v>
      </c>
      <c r="E12" s="44" t="s">
        <v>95</v>
      </c>
    </row>
    <row r="13" spans="1:12" x14ac:dyDescent="0.4">
      <c r="A13" s="40" t="s">
        <v>3</v>
      </c>
      <c r="B13" s="46" t="s">
        <v>18</v>
      </c>
      <c r="C13" s="49" t="s">
        <v>400</v>
      </c>
      <c r="D13" s="43" t="s">
        <v>125</v>
      </c>
      <c r="E13" s="44" t="s">
        <v>49</v>
      </c>
      <c r="I13" s="50" t="s">
        <v>178</v>
      </c>
      <c r="J13" s="50"/>
    </row>
    <row r="14" spans="1:12" x14ac:dyDescent="0.4">
      <c r="B14" s="46" t="s">
        <v>47</v>
      </c>
      <c r="C14" s="49" t="s">
        <v>408</v>
      </c>
      <c r="F14" s="51" t="s">
        <v>129</v>
      </c>
      <c r="H14" s="38" t="s">
        <v>129</v>
      </c>
      <c r="I14" s="38" t="s">
        <v>179</v>
      </c>
    </row>
    <row r="15" spans="1:12" x14ac:dyDescent="0.4">
      <c r="B15" s="46" t="s">
        <v>46</v>
      </c>
      <c r="C15" s="49" t="s">
        <v>401</v>
      </c>
      <c r="D15" s="43" t="s">
        <v>220</v>
      </c>
      <c r="E15" s="44" t="s">
        <v>97</v>
      </c>
      <c r="F15" s="51" t="s">
        <v>3</v>
      </c>
      <c r="H15" s="38" t="s">
        <v>3</v>
      </c>
      <c r="I15" s="38" t="s">
        <v>180</v>
      </c>
    </row>
    <row r="16" spans="1:12" x14ac:dyDescent="0.4">
      <c r="A16" s="40" t="s">
        <v>123</v>
      </c>
      <c r="B16" s="46" t="s">
        <v>19</v>
      </c>
      <c r="C16" s="49" t="s">
        <v>402</v>
      </c>
      <c r="D16" s="43" t="s">
        <v>221</v>
      </c>
      <c r="E16" s="44" t="s">
        <v>98</v>
      </c>
      <c r="I16" s="38" t="s">
        <v>181</v>
      </c>
    </row>
    <row r="17" spans="1:10" x14ac:dyDescent="0.4">
      <c r="A17" s="40" t="s">
        <v>124</v>
      </c>
      <c r="B17" s="46"/>
      <c r="C17" s="49" t="s">
        <v>403</v>
      </c>
      <c r="D17" s="43" t="s">
        <v>222</v>
      </c>
      <c r="E17" s="44" t="s">
        <v>99</v>
      </c>
    </row>
    <row r="18" spans="1:10" x14ac:dyDescent="0.4">
      <c r="A18" s="40" t="s">
        <v>799</v>
      </c>
      <c r="C18" s="49" t="s">
        <v>404</v>
      </c>
      <c r="D18" s="43" t="s">
        <v>223</v>
      </c>
      <c r="H18" s="38" t="s">
        <v>182</v>
      </c>
    </row>
    <row r="19" spans="1:10" x14ac:dyDescent="0.4">
      <c r="B19" s="41" t="s">
        <v>66</v>
      </c>
      <c r="C19" s="49" t="s">
        <v>405</v>
      </c>
      <c r="D19" s="43" t="s">
        <v>224</v>
      </c>
      <c r="E19" s="44" t="s">
        <v>92</v>
      </c>
      <c r="H19" s="38" t="s">
        <v>183</v>
      </c>
    </row>
    <row r="20" spans="1:10" x14ac:dyDescent="0.4">
      <c r="B20" s="41" t="s">
        <v>67</v>
      </c>
      <c r="C20" s="49" t="s">
        <v>406</v>
      </c>
      <c r="D20" s="43" t="s">
        <v>225</v>
      </c>
      <c r="E20" s="44" t="s">
        <v>100</v>
      </c>
      <c r="H20" s="38" t="s">
        <v>184</v>
      </c>
    </row>
    <row r="21" spans="1:10" x14ac:dyDescent="0.4">
      <c r="B21" s="41" t="s">
        <v>68</v>
      </c>
      <c r="C21" s="49" t="s">
        <v>409</v>
      </c>
      <c r="D21" s="43" t="s">
        <v>226</v>
      </c>
      <c r="E21" s="44" t="s">
        <v>93</v>
      </c>
      <c r="H21" s="38" t="s">
        <v>185</v>
      </c>
    </row>
    <row r="22" spans="1:10" x14ac:dyDescent="0.4">
      <c r="B22" s="41" t="s">
        <v>69</v>
      </c>
      <c r="C22" s="49" t="s">
        <v>410</v>
      </c>
      <c r="D22" s="43" t="s">
        <v>227</v>
      </c>
      <c r="E22" s="44" t="s">
        <v>101</v>
      </c>
      <c r="H22" s="38" t="s">
        <v>186</v>
      </c>
    </row>
    <row r="23" spans="1:10" x14ac:dyDescent="0.4">
      <c r="B23" s="41" t="s">
        <v>26</v>
      </c>
      <c r="C23" s="49"/>
      <c r="D23" s="43" t="s">
        <v>228</v>
      </c>
      <c r="H23" s="38" t="s">
        <v>187</v>
      </c>
    </row>
    <row r="24" spans="1:10" x14ac:dyDescent="0.4">
      <c r="C24" s="49"/>
      <c r="H24" s="38" t="s">
        <v>188</v>
      </c>
    </row>
    <row r="25" spans="1:10" x14ac:dyDescent="0.4">
      <c r="H25" s="38" t="s">
        <v>189</v>
      </c>
      <c r="J25" s="380" t="s">
        <v>819</v>
      </c>
    </row>
    <row r="26" spans="1:10" x14ac:dyDescent="0.4">
      <c r="C26" s="47" t="s">
        <v>18</v>
      </c>
      <c r="F26" s="38" t="s">
        <v>848</v>
      </c>
      <c r="H26" s="38" t="s">
        <v>190</v>
      </c>
      <c r="J26" s="38" t="s">
        <v>820</v>
      </c>
    </row>
    <row r="27" spans="1:10" x14ac:dyDescent="0.4">
      <c r="C27" s="47" t="s">
        <v>47</v>
      </c>
      <c r="F27" s="38" t="s">
        <v>845</v>
      </c>
      <c r="H27" s="38" t="s">
        <v>49</v>
      </c>
      <c r="J27" s="38" t="s">
        <v>821</v>
      </c>
    </row>
    <row r="28" spans="1:10" x14ac:dyDescent="0.4">
      <c r="C28" s="47" t="s">
        <v>46</v>
      </c>
      <c r="F28" s="38" t="s">
        <v>846</v>
      </c>
      <c r="H28" s="38" t="s">
        <v>191</v>
      </c>
      <c r="J28" s="38" t="s">
        <v>822</v>
      </c>
    </row>
    <row r="29" spans="1:10" x14ac:dyDescent="0.4">
      <c r="C29" s="47" t="s">
        <v>19</v>
      </c>
      <c r="F29" s="38" t="s">
        <v>849</v>
      </c>
      <c r="H29" s="38" t="s">
        <v>192</v>
      </c>
      <c r="J29" s="38" t="s">
        <v>823</v>
      </c>
    </row>
    <row r="30" spans="1:10" x14ac:dyDescent="0.4">
      <c r="H30" s="38" t="s">
        <v>193</v>
      </c>
      <c r="J30" s="38" t="s">
        <v>824</v>
      </c>
    </row>
    <row r="31" spans="1:10" x14ac:dyDescent="0.4">
      <c r="C31" s="47" t="s">
        <v>72</v>
      </c>
      <c r="H31" s="38" t="s">
        <v>194</v>
      </c>
      <c r="J31" s="38" t="s">
        <v>825</v>
      </c>
    </row>
    <row r="32" spans="1:10" x14ac:dyDescent="0.4">
      <c r="C32" s="47" t="s">
        <v>73</v>
      </c>
      <c r="H32" s="38" t="s">
        <v>195</v>
      </c>
      <c r="J32" s="38" t="s">
        <v>826</v>
      </c>
    </row>
    <row r="33" spans="3:10" x14ac:dyDescent="0.4">
      <c r="C33" s="52" t="s">
        <v>0</v>
      </c>
      <c r="H33" s="38" t="s">
        <v>196</v>
      </c>
      <c r="J33" s="38" t="s">
        <v>827</v>
      </c>
    </row>
    <row r="34" spans="3:10" x14ac:dyDescent="0.4">
      <c r="C34" s="52" t="s">
        <v>110</v>
      </c>
      <c r="H34" s="38" t="s">
        <v>197</v>
      </c>
      <c r="J34" s="38" t="s">
        <v>828</v>
      </c>
    </row>
    <row r="35" spans="3:10" x14ac:dyDescent="0.4">
      <c r="C35" s="47" t="s">
        <v>111</v>
      </c>
      <c r="H35" s="38" t="s">
        <v>198</v>
      </c>
      <c r="J35" s="38" t="s">
        <v>829</v>
      </c>
    </row>
    <row r="36" spans="3:10" ht="22.5" x14ac:dyDescent="0.4">
      <c r="D36" s="383" t="s">
        <v>25</v>
      </c>
      <c r="H36" s="38" t="s">
        <v>199</v>
      </c>
      <c r="J36" s="38" t="s">
        <v>830</v>
      </c>
    </row>
    <row r="37" spans="3:10" ht="22.5" x14ac:dyDescent="0.4">
      <c r="C37" s="47" t="s">
        <v>32</v>
      </c>
      <c r="D37" s="383" t="s">
        <v>26</v>
      </c>
      <c r="F37" s="398">
        <v>1370</v>
      </c>
      <c r="H37" s="38" t="s">
        <v>200</v>
      </c>
      <c r="J37" s="38" t="s">
        <v>831</v>
      </c>
    </row>
    <row r="38" spans="3:10" x14ac:dyDescent="0.4">
      <c r="C38" s="47" t="s">
        <v>33</v>
      </c>
      <c r="F38" s="398">
        <v>1371</v>
      </c>
      <c r="H38" s="38" t="s">
        <v>201</v>
      </c>
      <c r="J38" s="38" t="s">
        <v>832</v>
      </c>
    </row>
    <row r="39" spans="3:10" x14ac:dyDescent="0.4">
      <c r="C39" s="47" t="s">
        <v>34</v>
      </c>
      <c r="F39" s="398">
        <v>1372</v>
      </c>
      <c r="H39" s="38" t="s">
        <v>202</v>
      </c>
      <c r="J39" s="38" t="s">
        <v>833</v>
      </c>
    </row>
    <row r="40" spans="3:10" x14ac:dyDescent="0.4">
      <c r="C40" s="47" t="s">
        <v>35</v>
      </c>
      <c r="F40" s="398">
        <v>1373</v>
      </c>
      <c r="H40" s="38" t="s">
        <v>203</v>
      </c>
      <c r="J40" s="38" t="s">
        <v>834</v>
      </c>
    </row>
    <row r="41" spans="3:10" x14ac:dyDescent="0.4">
      <c r="F41" s="398">
        <v>1374</v>
      </c>
      <c r="H41" s="38" t="s">
        <v>204</v>
      </c>
      <c r="J41" s="38" t="s">
        <v>201</v>
      </c>
    </row>
    <row r="42" spans="3:10" x14ac:dyDescent="0.4">
      <c r="F42" s="398">
        <v>1375</v>
      </c>
      <c r="H42" s="38" t="s">
        <v>205</v>
      </c>
      <c r="J42" s="38" t="s">
        <v>835</v>
      </c>
    </row>
    <row r="43" spans="3:10" x14ac:dyDescent="0.4">
      <c r="F43" s="398">
        <v>1376</v>
      </c>
      <c r="H43" s="38" t="s">
        <v>206</v>
      </c>
      <c r="J43" s="38" t="s">
        <v>836</v>
      </c>
    </row>
    <row r="44" spans="3:10" x14ac:dyDescent="0.4">
      <c r="F44" s="398">
        <v>1377</v>
      </c>
      <c r="H44" s="38" t="s">
        <v>207</v>
      </c>
      <c r="J44" s="38" t="s">
        <v>837</v>
      </c>
    </row>
    <row r="45" spans="3:10" x14ac:dyDescent="0.4">
      <c r="F45" s="398">
        <v>1378</v>
      </c>
      <c r="H45" s="38" t="s">
        <v>208</v>
      </c>
      <c r="J45" s="38" t="s">
        <v>838</v>
      </c>
    </row>
    <row r="46" spans="3:10" x14ac:dyDescent="0.4">
      <c r="F46" s="398">
        <v>1379</v>
      </c>
      <c r="J46" s="38" t="s">
        <v>839</v>
      </c>
    </row>
    <row r="47" spans="3:10" x14ac:dyDescent="0.4">
      <c r="F47" s="398">
        <v>1380</v>
      </c>
      <c r="J47" s="38" t="s">
        <v>49</v>
      </c>
    </row>
    <row r="48" spans="3:10" x14ac:dyDescent="0.4">
      <c r="F48" s="398">
        <v>1381</v>
      </c>
    </row>
    <row r="49" spans="6:6" x14ac:dyDescent="0.4">
      <c r="F49" s="398">
        <v>1382</v>
      </c>
    </row>
    <row r="50" spans="6:6" x14ac:dyDescent="0.4">
      <c r="F50" s="398">
        <v>1383</v>
      </c>
    </row>
    <row r="51" spans="6:6" x14ac:dyDescent="0.4">
      <c r="F51" s="398">
        <v>1384</v>
      </c>
    </row>
    <row r="52" spans="6:6" x14ac:dyDescent="0.4">
      <c r="F52" s="398">
        <v>1385</v>
      </c>
    </row>
    <row r="53" spans="6:6" x14ac:dyDescent="0.4">
      <c r="F53" s="398">
        <v>1386</v>
      </c>
    </row>
    <row r="54" spans="6:6" x14ac:dyDescent="0.4">
      <c r="F54" s="398">
        <v>1387</v>
      </c>
    </row>
    <row r="55" spans="6:6" x14ac:dyDescent="0.4">
      <c r="F55" s="398">
        <v>1388</v>
      </c>
    </row>
    <row r="56" spans="6:6" x14ac:dyDescent="0.4">
      <c r="F56" s="398">
        <v>1389</v>
      </c>
    </row>
    <row r="57" spans="6:6" x14ac:dyDescent="0.4">
      <c r="F57" s="398">
        <v>1390</v>
      </c>
    </row>
    <row r="58" spans="6:6" x14ac:dyDescent="0.4">
      <c r="F58" s="398">
        <v>1391</v>
      </c>
    </row>
    <row r="59" spans="6:6" x14ac:dyDescent="0.4">
      <c r="F59" s="398">
        <v>1392</v>
      </c>
    </row>
    <row r="60" spans="6:6" x14ac:dyDescent="0.4">
      <c r="F60" s="398">
        <v>1393</v>
      </c>
    </row>
    <row r="61" spans="6:6" x14ac:dyDescent="0.4">
      <c r="F61" s="398">
        <v>1394</v>
      </c>
    </row>
    <row r="62" spans="6:6" x14ac:dyDescent="0.4">
      <c r="F62" s="398">
        <v>1395</v>
      </c>
    </row>
    <row r="63" spans="6:6" x14ac:dyDescent="0.4">
      <c r="F63" s="398">
        <v>1396</v>
      </c>
    </row>
    <row r="64" spans="6:6" x14ac:dyDescent="0.4">
      <c r="F64" s="398">
        <v>1397</v>
      </c>
    </row>
    <row r="65" spans="6:6" x14ac:dyDescent="0.4">
      <c r="F65" s="398">
        <v>1398</v>
      </c>
    </row>
    <row r="66" spans="6:6" x14ac:dyDescent="0.4">
      <c r="F66" s="398">
        <v>1399</v>
      </c>
    </row>
    <row r="67" spans="6:6" x14ac:dyDescent="0.4">
      <c r="F67" s="398">
        <v>1400</v>
      </c>
    </row>
    <row r="68" spans="6:6" x14ac:dyDescent="0.4">
      <c r="F68" s="398">
        <v>1401</v>
      </c>
    </row>
    <row r="69" spans="6:6" x14ac:dyDescent="0.4">
      <c r="F69" s="398">
        <v>1402</v>
      </c>
    </row>
    <row r="70" spans="6:6" x14ac:dyDescent="0.4">
      <c r="F70" s="398">
        <v>1403</v>
      </c>
    </row>
  </sheetData>
  <dataValidations count="2">
    <dataValidation type="list" allowBlank="1" showInputMessage="1" showErrorMessage="1" sqref="H18:H45">
      <formula1>$X$78:$X$105</formula1>
    </dataValidation>
    <dataValidation type="list" allowBlank="1" showInputMessage="1" showErrorMessage="1" sqref="E10:E13">
      <formula1>$E$10:$E$13</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499984740745262"/>
  </sheetPr>
  <dimension ref="B1:H15"/>
  <sheetViews>
    <sheetView rightToLeft="1" view="pageBreakPreview" zoomScaleNormal="100" zoomScaleSheetLayoutView="100" workbookViewId="0">
      <selection activeCell="E6" sqref="E6"/>
    </sheetView>
  </sheetViews>
  <sheetFormatPr defaultColWidth="9.140625" defaultRowHeight="18.75" x14ac:dyDescent="0.25"/>
  <cols>
    <col min="1" max="1" width="4" style="2" customWidth="1"/>
    <col min="2" max="2" width="38.7109375" style="2" customWidth="1"/>
    <col min="3" max="3" width="33" style="2" customWidth="1"/>
    <col min="4" max="4" width="24.85546875" style="2" customWidth="1"/>
    <col min="5" max="5" width="56.5703125" style="2" customWidth="1"/>
    <col min="6" max="6" width="9.140625" style="2"/>
    <col min="7" max="7" width="9.140625" style="2" customWidth="1"/>
    <col min="8" max="8" width="9" customWidth="1"/>
    <col min="9" max="16384" width="9.140625" style="2"/>
  </cols>
  <sheetData>
    <row r="1" spans="2:6" ht="36.75" thickBot="1" x14ac:dyDescent="0.3">
      <c r="B1" s="262" t="s">
        <v>711</v>
      </c>
      <c r="C1" s="275"/>
      <c r="D1" s="262" t="s">
        <v>712</v>
      </c>
      <c r="E1" s="355"/>
      <c r="F1" s="28" t="s">
        <v>112</v>
      </c>
    </row>
    <row r="2" spans="2:6" ht="21" x14ac:dyDescent="0.25">
      <c r="B2" s="262" t="s">
        <v>10</v>
      </c>
      <c r="C2" s="33"/>
      <c r="D2" s="262" t="s">
        <v>53</v>
      </c>
      <c r="E2" s="33"/>
    </row>
    <row r="3" spans="2:6" ht="21" x14ac:dyDescent="0.25">
      <c r="B3" s="262" t="s">
        <v>809</v>
      </c>
      <c r="C3" s="33"/>
      <c r="D3" s="262" t="s">
        <v>50</v>
      </c>
      <c r="E3" s="33"/>
    </row>
    <row r="4" spans="2:6" ht="21" x14ac:dyDescent="0.25">
      <c r="B4" s="262" t="s">
        <v>395</v>
      </c>
      <c r="C4" s="20"/>
      <c r="D4" s="262" t="s">
        <v>52</v>
      </c>
      <c r="E4" s="33"/>
    </row>
    <row r="5" spans="2:6" ht="21" x14ac:dyDescent="0.25">
      <c r="B5" s="261" t="s">
        <v>11</v>
      </c>
      <c r="C5" s="20"/>
      <c r="D5" s="262" t="s">
        <v>801</v>
      </c>
      <c r="E5" s="356"/>
    </row>
    <row r="6" spans="2:6" ht="21" x14ac:dyDescent="0.25">
      <c r="B6" s="262" t="s">
        <v>81</v>
      </c>
      <c r="C6" s="33"/>
      <c r="D6" s="385" t="s">
        <v>748</v>
      </c>
      <c r="E6" s="356"/>
    </row>
    <row r="7" spans="2:6" ht="21" x14ac:dyDescent="0.25">
      <c r="B7" s="261" t="s">
        <v>869</v>
      </c>
      <c r="C7" s="393"/>
      <c r="D7" s="416" t="s">
        <v>54</v>
      </c>
      <c r="E7" s="417"/>
    </row>
    <row r="8" spans="2:6" ht="21" customHeight="1" x14ac:dyDescent="0.25">
      <c r="B8" s="261" t="s">
        <v>214</v>
      </c>
      <c r="C8" s="274"/>
      <c r="D8" s="418"/>
      <c r="E8" s="419"/>
    </row>
    <row r="9" spans="2:6" ht="21" x14ac:dyDescent="0.25">
      <c r="B9" s="262" t="s">
        <v>217</v>
      </c>
      <c r="C9" s="21"/>
      <c r="D9" s="410"/>
      <c r="E9" s="411"/>
    </row>
    <row r="10" spans="2:6" ht="21" x14ac:dyDescent="0.25">
      <c r="B10" s="261" t="s">
        <v>5</v>
      </c>
      <c r="C10" s="33"/>
      <c r="D10" s="412"/>
      <c r="E10" s="413"/>
    </row>
    <row r="11" spans="2:6" ht="32.25" customHeight="1" x14ac:dyDescent="0.25">
      <c r="B11" s="262" t="s">
        <v>216</v>
      </c>
      <c r="C11" s="33"/>
      <c r="D11" s="414"/>
      <c r="E11" s="415"/>
    </row>
    <row r="12" spans="2:6" ht="21" x14ac:dyDescent="0.25">
      <c r="B12" s="262" t="s">
        <v>120</v>
      </c>
      <c r="C12" s="204"/>
      <c r="D12" s="262" t="s">
        <v>121</v>
      </c>
      <c r="E12" s="204"/>
    </row>
    <row r="13" spans="2:6" ht="21" x14ac:dyDescent="0.25">
      <c r="B13" s="261" t="s">
        <v>215</v>
      </c>
      <c r="C13" s="204"/>
      <c r="D13" s="262" t="s">
        <v>122</v>
      </c>
      <c r="E13" s="33"/>
    </row>
    <row r="14" spans="2:6" ht="39" customHeight="1" x14ac:dyDescent="0.25">
      <c r="B14" s="261" t="s">
        <v>51</v>
      </c>
      <c r="C14" s="409"/>
      <c r="D14" s="409"/>
      <c r="E14" s="409"/>
    </row>
    <row r="15" spans="2:6" ht="21" x14ac:dyDescent="0.25">
      <c r="B15" s="261" t="s">
        <v>722</v>
      </c>
      <c r="C15" s="354"/>
      <c r="D15" s="12"/>
      <c r="E15" s="12"/>
    </row>
  </sheetData>
  <sheetProtection algorithmName="SHA-512" hashValue="EOPDoOIihi2E4rk+2NF2sRcMyVPUts3j4P1ECzBFEVVt/YsCpFepYN+IMejYJLrOFrAQzpu74cEJlLqC5iiIJg==" saltValue="JRDYAveseD2EUBsmS+Mzqg==" spinCount="100000" sheet="1" formatCells="0"/>
  <sortState ref="G3:H7">
    <sortCondition ref="H3"/>
  </sortState>
  <mergeCells count="3">
    <mergeCell ref="C14:E14"/>
    <mergeCell ref="D9:E11"/>
    <mergeCell ref="D7:E8"/>
  </mergeCells>
  <dataValidations count="2">
    <dataValidation type="decimal" allowBlank="1" showInputMessage="1" showErrorMessage="1" error="شناسه ملی یا کد ملی باید 10 یا 11 رقمی باشد." sqref="C4">
      <formula1>999999999</formula1>
      <formula2>99999999999</formula2>
    </dataValidation>
    <dataValidation type="decimal" allowBlank="1" showInputMessage="1" showErrorMessage="1" error="تاریخ را بصورت عدد هشت رقمی وارد کنید. مثال (13980103)" sqref="C11 E4 C3">
      <formula1>10000000</formula1>
      <formula2>99999999</formula2>
    </dataValidation>
  </dataValidations>
  <printOptions horizontalCentered="1"/>
  <pageMargins left="0.45" right="0.45" top="1" bottom="0.5" header="0.3" footer="0.3"/>
  <pageSetup paperSize="9" scale="82" orientation="landscape" r:id="rId1"/>
  <headerFooter>
    <oddHeader>&amp;C&amp;"B Titr,Bold"&amp;14اطلاعات ثبتی</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option!$A$16:$A$18</xm:f>
          </x14:formula1>
          <xm:sqref>E13</xm:sqref>
        </x14:dataValidation>
        <x14:dataValidation type="list" allowBlank="1" showInputMessage="1" showErrorMessage="1">
          <x14:formula1>
            <xm:f>option!$A$12:$A$13</xm:f>
          </x14:formula1>
          <xm:sqref>C12</xm:sqref>
        </x14:dataValidation>
        <x14:dataValidation type="list" allowBlank="1" showInputMessage="1" showErrorMessage="1">
          <x14:formula1>
            <xm:f>option!$A$4:$A$8</xm:f>
          </x14:formula1>
          <xm:sqref>C10</xm:sqref>
        </x14:dataValidation>
        <x14:dataValidation type="list" allowBlank="1" showInputMessage="1" showErrorMessage="1">
          <x14:formula1>
            <xm:f>option!$J$26:$J$47</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3" tint="-0.249977111117893"/>
  </sheetPr>
  <dimension ref="A1:D12"/>
  <sheetViews>
    <sheetView rightToLeft="1" view="pageBreakPreview" zoomScaleNormal="118" zoomScaleSheetLayoutView="100" workbookViewId="0">
      <selection activeCell="B21" sqref="B21"/>
    </sheetView>
  </sheetViews>
  <sheetFormatPr defaultColWidth="9.140625" defaultRowHeight="18.75" x14ac:dyDescent="0.25"/>
  <cols>
    <col min="1" max="1" width="38" style="2" customWidth="1"/>
    <col min="2" max="2" width="42.7109375" style="2" customWidth="1"/>
    <col min="3" max="3" width="20.28515625" style="2" customWidth="1"/>
    <col min="4" max="4" width="27.85546875" style="2" customWidth="1"/>
    <col min="5" max="16384" width="9.140625" style="2"/>
  </cols>
  <sheetData>
    <row r="1" spans="1:4" ht="21" x14ac:dyDescent="0.25">
      <c r="A1" s="278" t="s">
        <v>90</v>
      </c>
      <c r="B1" s="21"/>
      <c r="C1" s="276" t="s">
        <v>398</v>
      </c>
      <c r="D1" s="357"/>
    </row>
    <row r="2" spans="1:4" ht="42" x14ac:dyDescent="0.25">
      <c r="A2" s="278" t="s">
        <v>91</v>
      </c>
      <c r="B2" s="21"/>
      <c r="C2" s="276" t="s">
        <v>399</v>
      </c>
      <c r="D2" s="33"/>
    </row>
    <row r="3" spans="1:4" ht="42" x14ac:dyDescent="0.25">
      <c r="A3" s="278" t="s">
        <v>105</v>
      </c>
      <c r="B3" s="21"/>
      <c r="C3" s="277" t="s">
        <v>396</v>
      </c>
      <c r="D3" s="92"/>
    </row>
    <row r="4" spans="1:4" ht="20.25" customHeight="1" x14ac:dyDescent="0.25">
      <c r="A4" s="278" t="s">
        <v>218</v>
      </c>
      <c r="B4" s="21"/>
      <c r="C4" s="263"/>
      <c r="D4" s="66"/>
    </row>
    <row r="5" spans="1:4" ht="21" x14ac:dyDescent="0.25">
      <c r="A5" s="279" t="s">
        <v>219</v>
      </c>
      <c r="B5" s="21"/>
      <c r="C5" s="263"/>
      <c r="D5" s="66"/>
    </row>
    <row r="6" spans="1:4" ht="21" x14ac:dyDescent="0.25">
      <c r="A6" s="12"/>
      <c r="B6" s="12"/>
      <c r="C6" s="18"/>
      <c r="D6" s="12"/>
    </row>
    <row r="7" spans="1:4" x14ac:dyDescent="0.25">
      <c r="A7" s="12"/>
      <c r="B7" s="12"/>
      <c r="C7" s="12"/>
      <c r="D7" s="12"/>
    </row>
    <row r="8" spans="1:4" x14ac:dyDescent="0.25">
      <c r="A8" s="12"/>
      <c r="B8" s="12"/>
      <c r="C8" s="12"/>
      <c r="D8" s="12"/>
    </row>
    <row r="9" spans="1:4" x14ac:dyDescent="0.25">
      <c r="A9" s="12"/>
      <c r="B9" s="12"/>
      <c r="C9" s="12"/>
      <c r="D9" s="12"/>
    </row>
    <row r="12" spans="1:4" x14ac:dyDescent="0.25">
      <c r="B12" s="65"/>
    </row>
  </sheetData>
  <sheetProtection algorithmName="SHA-512" hashValue="MGqa5DBEYH7GRvJisiaPMk8yR3WJdYMRQLQYSxhVU512Kp3KnD5s/i8wws2gwYJY23ArnDkba6avb/qveTUyWQ==" saltValue="tMy8nS8Ivs9nxvAKwwho0A==" spinCount="100000" sheet="1" formatCells="0"/>
  <dataValidations count="3">
    <dataValidation type="textLength" operator="equal" allowBlank="1" showInputMessage="1" showErrorMessage="1" error="لطفا شماره تماس بصورت کامل در 11 کارکتر وارد شود. مثال: 09121234567 یا 02112345678" sqref="B4 B2">
      <formula1>11</formula1>
    </dataValidation>
    <dataValidation type="custom" allowBlank="1" showInputMessage="1" showErrorMessage="1" error="ایمیل را بطورت کامل وارد کنید. مثال info@utstpark.ir" sqref="B5 B3 D2">
      <formula1>AND(FIND("@",B2),FIND(".",B2),ISERROR(FIND(" ",B2)))</formula1>
    </dataValidation>
    <dataValidation type="textLength" operator="equal" allowBlank="1" showInputMessage="1" showErrorMessage="1" error="شماره تلفن را بصورت کامل همراه با کد شهر وارد کنید . مقال 02112345678" sqref="D3">
      <formula1>11</formula1>
    </dataValidation>
  </dataValidations>
  <printOptions horizontalCentered="1"/>
  <pageMargins left="0.45" right="0.45" top="1" bottom="0.5" header="0.3" footer="0.3"/>
  <pageSetup paperSize="9" scale="99" orientation="landscape" r:id="rId1"/>
  <headerFooter>
    <oddHeader>&amp;C&amp;"B Titr,Bold"&amp;14اطلاعات تماس</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249977111117893"/>
  </sheetPr>
  <dimension ref="A1:AA35"/>
  <sheetViews>
    <sheetView rightToLeft="1" view="pageBreakPreview" zoomScale="130" zoomScaleNormal="100" zoomScaleSheetLayoutView="130" workbookViewId="0">
      <selection activeCell="F19" sqref="F19"/>
    </sheetView>
  </sheetViews>
  <sheetFormatPr defaultRowHeight="15" x14ac:dyDescent="0.25"/>
  <cols>
    <col min="1" max="1" width="5.42578125" bestFit="1" customWidth="1"/>
    <col min="2" max="7" width="10.7109375" customWidth="1"/>
    <col min="8" max="8" width="16" customWidth="1"/>
  </cols>
  <sheetData>
    <row r="1" spans="1:27" x14ac:dyDescent="0.25">
      <c r="A1" s="424"/>
      <c r="B1" s="424"/>
      <c r="C1" s="424"/>
      <c r="D1" s="424"/>
      <c r="E1" s="424"/>
      <c r="F1" s="424"/>
      <c r="G1" s="424"/>
      <c r="H1" s="424"/>
    </row>
    <row r="2" spans="1:27" ht="19.5" x14ac:dyDescent="0.5">
      <c r="A2" s="153" t="s">
        <v>1</v>
      </c>
      <c r="B2" s="425" t="s">
        <v>349</v>
      </c>
      <c r="C2" s="425"/>
      <c r="D2" s="425"/>
      <c r="E2" s="425"/>
      <c r="F2" s="425"/>
      <c r="G2" s="425"/>
      <c r="H2" s="74" t="s">
        <v>350</v>
      </c>
      <c r="I2" s="32"/>
      <c r="J2" s="32"/>
      <c r="K2" s="32"/>
      <c r="L2" s="32"/>
      <c r="M2" s="32"/>
      <c r="N2" s="32"/>
      <c r="O2" s="32"/>
      <c r="P2" s="32"/>
      <c r="Q2" s="32"/>
      <c r="R2" s="32"/>
      <c r="S2" s="32"/>
      <c r="T2" s="32"/>
      <c r="U2" s="32"/>
      <c r="V2" s="32"/>
      <c r="W2" s="32"/>
      <c r="X2" s="32"/>
      <c r="Y2" s="32"/>
      <c r="Z2" s="32"/>
      <c r="AA2" s="32"/>
    </row>
    <row r="3" spans="1:27" ht="18" x14ac:dyDescent="0.45">
      <c r="A3" s="88">
        <v>1</v>
      </c>
      <c r="B3" s="423" t="s">
        <v>310</v>
      </c>
      <c r="C3" s="423"/>
      <c r="D3" s="423"/>
      <c r="E3" s="423"/>
      <c r="F3" s="423"/>
      <c r="G3" s="423"/>
      <c r="H3" s="358"/>
      <c r="I3" s="32"/>
      <c r="J3" s="32"/>
      <c r="K3" s="32"/>
      <c r="L3" s="32"/>
      <c r="M3" s="32"/>
      <c r="N3" s="32"/>
      <c r="O3" s="32"/>
      <c r="P3" s="32"/>
      <c r="Q3" s="32"/>
      <c r="R3" s="32"/>
      <c r="S3" s="32"/>
      <c r="T3" s="32"/>
      <c r="U3" s="32"/>
      <c r="V3" s="32"/>
      <c r="W3" s="32"/>
      <c r="X3" s="32"/>
      <c r="Y3" s="32"/>
      <c r="Z3" s="32"/>
      <c r="AA3" s="32"/>
    </row>
    <row r="4" spans="1:27" ht="18" x14ac:dyDescent="0.45">
      <c r="A4" s="88">
        <v>2</v>
      </c>
      <c r="B4" s="423" t="s">
        <v>311</v>
      </c>
      <c r="C4" s="423"/>
      <c r="D4" s="423"/>
      <c r="E4" s="423"/>
      <c r="F4" s="423"/>
      <c r="G4" s="423"/>
      <c r="H4" s="358"/>
      <c r="I4" s="32"/>
      <c r="J4" s="32"/>
      <c r="K4" s="32"/>
      <c r="L4" s="32"/>
      <c r="M4" s="32"/>
      <c r="N4" s="32"/>
      <c r="O4" s="32"/>
      <c r="P4" s="32"/>
      <c r="Q4" s="32"/>
      <c r="R4" s="32"/>
      <c r="S4" s="32"/>
      <c r="T4" s="32"/>
      <c r="U4" s="32"/>
      <c r="V4" s="32"/>
      <c r="W4" s="32"/>
      <c r="X4" s="32"/>
      <c r="Y4" s="32"/>
      <c r="Z4" s="32"/>
      <c r="AA4" s="32"/>
    </row>
    <row r="5" spans="1:27" ht="18" x14ac:dyDescent="0.45">
      <c r="A5" s="88">
        <v>3</v>
      </c>
      <c r="B5" s="423" t="s">
        <v>312</v>
      </c>
      <c r="C5" s="423"/>
      <c r="D5" s="423"/>
      <c r="E5" s="423"/>
      <c r="F5" s="423"/>
      <c r="G5" s="423"/>
      <c r="H5" s="358"/>
      <c r="I5" s="32"/>
      <c r="J5" s="32"/>
      <c r="K5" s="32"/>
      <c r="L5" s="32"/>
      <c r="M5" s="32"/>
      <c r="N5" s="32"/>
      <c r="O5" s="32"/>
      <c r="P5" s="32"/>
      <c r="Q5" s="32"/>
      <c r="R5" s="32"/>
      <c r="S5" s="32"/>
      <c r="T5" s="32"/>
      <c r="U5" s="32"/>
      <c r="V5" s="32"/>
      <c r="W5" s="32"/>
      <c r="X5" s="32"/>
      <c r="Y5" s="32"/>
      <c r="Z5" s="32"/>
      <c r="AA5" s="32"/>
    </row>
    <row r="6" spans="1:27" ht="18" x14ac:dyDescent="0.45">
      <c r="A6" s="88">
        <v>4</v>
      </c>
      <c r="B6" s="423" t="s">
        <v>313</v>
      </c>
      <c r="C6" s="423"/>
      <c r="D6" s="423"/>
      <c r="E6" s="423"/>
      <c r="F6" s="423"/>
      <c r="G6" s="423"/>
      <c r="H6" s="358"/>
      <c r="I6" s="32"/>
      <c r="J6" s="32"/>
      <c r="K6" s="32"/>
      <c r="L6" s="32"/>
      <c r="M6" s="32"/>
      <c r="N6" s="32"/>
      <c r="O6" s="32"/>
      <c r="P6" s="32"/>
      <c r="Q6" s="32"/>
      <c r="R6" s="32"/>
      <c r="S6" s="32"/>
      <c r="T6" s="32"/>
      <c r="U6" s="32"/>
      <c r="V6" s="32"/>
      <c r="W6" s="32"/>
      <c r="X6" s="32"/>
      <c r="Y6" s="32"/>
      <c r="Z6" s="32"/>
      <c r="AA6" s="32"/>
    </row>
    <row r="7" spans="1:27" ht="18" x14ac:dyDescent="0.45">
      <c r="A7" s="88">
        <v>5</v>
      </c>
      <c r="B7" s="423" t="s">
        <v>314</v>
      </c>
      <c r="C7" s="423"/>
      <c r="D7" s="423"/>
      <c r="E7" s="423"/>
      <c r="F7" s="423"/>
      <c r="G7" s="423"/>
      <c r="H7" s="358"/>
      <c r="I7" s="32"/>
      <c r="J7" s="32"/>
      <c r="K7" s="32"/>
      <c r="L7" s="32"/>
      <c r="M7" s="32"/>
      <c r="N7" s="32"/>
      <c r="O7" s="32"/>
      <c r="P7" s="32"/>
      <c r="Q7" s="32"/>
      <c r="R7" s="32"/>
      <c r="S7" s="32"/>
      <c r="T7" s="32"/>
      <c r="U7" s="32"/>
      <c r="V7" s="32"/>
      <c r="W7" s="32"/>
      <c r="X7" s="32"/>
      <c r="Y7" s="32"/>
      <c r="Z7" s="32"/>
      <c r="AA7" s="32"/>
    </row>
    <row r="8" spans="1:27" ht="18" x14ac:dyDescent="0.45">
      <c r="A8" s="88">
        <v>6</v>
      </c>
      <c r="B8" s="423" t="s">
        <v>315</v>
      </c>
      <c r="C8" s="423"/>
      <c r="D8" s="423"/>
      <c r="E8" s="423"/>
      <c r="F8" s="423"/>
      <c r="G8" s="423"/>
      <c r="H8" s="358"/>
      <c r="I8" s="32"/>
      <c r="J8" s="32"/>
      <c r="K8" s="32"/>
      <c r="L8" s="32"/>
      <c r="M8" s="32"/>
      <c r="N8" s="32"/>
      <c r="O8" s="32"/>
      <c r="P8" s="32"/>
      <c r="Q8" s="32"/>
      <c r="R8" s="32"/>
      <c r="S8" s="32"/>
      <c r="T8" s="32"/>
      <c r="U8" s="32"/>
      <c r="V8" s="32"/>
      <c r="W8" s="32"/>
      <c r="X8" s="32"/>
      <c r="Y8" s="32"/>
      <c r="Z8" s="32"/>
      <c r="AA8" s="32"/>
    </row>
    <row r="9" spans="1:27" ht="18" x14ac:dyDescent="0.45">
      <c r="A9" s="88">
        <v>7</v>
      </c>
      <c r="B9" s="423" t="s">
        <v>316</v>
      </c>
      <c r="C9" s="423"/>
      <c r="D9" s="423"/>
      <c r="E9" s="423"/>
      <c r="F9" s="423"/>
      <c r="G9" s="423"/>
      <c r="H9" s="358"/>
      <c r="I9" s="32"/>
      <c r="J9" s="32"/>
      <c r="K9" s="32"/>
      <c r="L9" s="32"/>
      <c r="M9" s="32"/>
      <c r="N9" s="32"/>
      <c r="O9" s="32"/>
      <c r="P9" s="32"/>
      <c r="Q9" s="32"/>
      <c r="R9" s="32"/>
      <c r="S9" s="32"/>
      <c r="T9" s="32"/>
      <c r="U9" s="32"/>
      <c r="V9" s="32"/>
      <c r="W9" s="32"/>
      <c r="X9" s="32"/>
      <c r="Y9" s="32"/>
      <c r="Z9" s="32"/>
      <c r="AA9" s="32"/>
    </row>
    <row r="10" spans="1:27" ht="18" x14ac:dyDescent="0.45">
      <c r="A10" s="88">
        <v>8</v>
      </c>
      <c r="B10" s="423" t="s">
        <v>317</v>
      </c>
      <c r="C10" s="423"/>
      <c r="D10" s="423"/>
      <c r="E10" s="423"/>
      <c r="F10" s="423"/>
      <c r="G10" s="423"/>
      <c r="H10" s="358"/>
      <c r="I10" s="32"/>
      <c r="J10" s="32"/>
      <c r="K10" s="32"/>
      <c r="L10" s="32"/>
      <c r="M10" s="32"/>
      <c r="N10" s="32"/>
      <c r="O10" s="32"/>
      <c r="P10" s="32"/>
      <c r="Q10" s="32"/>
      <c r="R10" s="32"/>
      <c r="S10" s="32"/>
      <c r="T10" s="32"/>
      <c r="U10" s="32"/>
      <c r="V10" s="32"/>
      <c r="W10" s="32"/>
      <c r="X10" s="32"/>
      <c r="Y10" s="32"/>
      <c r="Z10" s="32"/>
      <c r="AA10" s="32"/>
    </row>
    <row r="11" spans="1:27" ht="18" x14ac:dyDescent="0.45">
      <c r="A11" s="88">
        <v>9</v>
      </c>
      <c r="B11" s="423" t="s">
        <v>318</v>
      </c>
      <c r="C11" s="423"/>
      <c r="D11" s="423"/>
      <c r="E11" s="423"/>
      <c r="F11" s="423"/>
      <c r="G11" s="423"/>
      <c r="H11" s="358"/>
      <c r="I11" s="32"/>
      <c r="J11" s="32"/>
      <c r="K11" s="32"/>
      <c r="L11" s="32"/>
      <c r="M11" s="32"/>
      <c r="N11" s="32"/>
      <c r="O11" s="32"/>
      <c r="P11" s="32"/>
      <c r="Q11" s="32"/>
      <c r="R11" s="32"/>
      <c r="S11" s="32"/>
      <c r="T11" s="32"/>
      <c r="U11" s="32"/>
      <c r="V11" s="32"/>
      <c r="W11" s="32"/>
      <c r="X11" s="32"/>
      <c r="Y11" s="32"/>
      <c r="Z11" s="32"/>
      <c r="AA11" s="32"/>
    </row>
    <row r="12" spans="1:27" ht="18" x14ac:dyDescent="0.45">
      <c r="A12" s="88">
        <v>10</v>
      </c>
      <c r="B12" s="423" t="s">
        <v>319</v>
      </c>
      <c r="C12" s="423"/>
      <c r="D12" s="423"/>
      <c r="E12" s="423"/>
      <c r="F12" s="423"/>
      <c r="G12" s="423"/>
      <c r="H12" s="358"/>
      <c r="I12" s="32"/>
      <c r="J12" s="32"/>
      <c r="K12" s="32"/>
      <c r="L12" s="32"/>
      <c r="M12" s="32"/>
      <c r="N12" s="32"/>
      <c r="O12" s="32"/>
      <c r="P12" s="32"/>
      <c r="Q12" s="32"/>
      <c r="R12" s="32"/>
      <c r="S12" s="32"/>
      <c r="T12" s="32"/>
      <c r="U12" s="32"/>
      <c r="V12" s="32"/>
      <c r="W12" s="32"/>
      <c r="X12" s="32"/>
      <c r="Y12" s="32"/>
      <c r="Z12" s="32"/>
      <c r="AA12" s="32"/>
    </row>
    <row r="13" spans="1:27" ht="18" x14ac:dyDescent="0.45">
      <c r="A13" s="88">
        <v>11</v>
      </c>
      <c r="B13" s="420" t="s">
        <v>384</v>
      </c>
      <c r="C13" s="421"/>
      <c r="D13" s="421"/>
      <c r="E13" s="421"/>
      <c r="F13" s="421"/>
      <c r="G13" s="422"/>
      <c r="H13" s="359"/>
      <c r="I13" s="32"/>
      <c r="J13" s="32"/>
      <c r="K13" s="32"/>
      <c r="L13" s="32"/>
      <c r="M13" s="32"/>
      <c r="N13" s="32"/>
      <c r="O13" s="32"/>
      <c r="P13" s="32"/>
      <c r="Q13" s="32"/>
      <c r="R13" s="32"/>
      <c r="S13" s="32"/>
      <c r="T13" s="32"/>
      <c r="U13" s="32"/>
      <c r="V13" s="32"/>
      <c r="W13" s="32"/>
      <c r="X13" s="32"/>
      <c r="Y13" s="32"/>
      <c r="Z13" s="32"/>
      <c r="AA13" s="32"/>
    </row>
    <row r="14" spans="1:27" s="396" customFormat="1" ht="18" x14ac:dyDescent="0.45">
      <c r="A14" s="88">
        <v>12</v>
      </c>
      <c r="B14" s="420" t="s">
        <v>870</v>
      </c>
      <c r="C14" s="421"/>
      <c r="D14" s="421"/>
      <c r="E14" s="421"/>
      <c r="F14" s="421"/>
      <c r="G14" s="422"/>
      <c r="H14" s="359"/>
      <c r="I14" s="32"/>
      <c r="J14" s="395"/>
      <c r="K14" s="395"/>
      <c r="L14" s="395"/>
      <c r="M14" s="395"/>
      <c r="N14" s="395"/>
      <c r="O14" s="395"/>
      <c r="P14" s="395"/>
      <c r="Q14" s="395"/>
      <c r="R14" s="395"/>
      <c r="S14" s="395"/>
      <c r="T14" s="395"/>
      <c r="U14" s="395"/>
      <c r="V14" s="395"/>
      <c r="W14" s="395"/>
      <c r="X14" s="395"/>
      <c r="Y14" s="395"/>
      <c r="Z14" s="395"/>
      <c r="AA14" s="395"/>
    </row>
    <row r="15" spans="1:27" s="396" customFormat="1" ht="18" x14ac:dyDescent="0.45">
      <c r="A15" s="88">
        <v>13</v>
      </c>
      <c r="B15" s="420" t="s">
        <v>871</v>
      </c>
      <c r="C15" s="421"/>
      <c r="D15" s="421"/>
      <c r="E15" s="421"/>
      <c r="F15" s="421"/>
      <c r="G15" s="422"/>
      <c r="H15" s="359"/>
      <c r="I15" s="32"/>
      <c r="J15" s="395"/>
      <c r="K15" s="395"/>
      <c r="L15" s="395"/>
      <c r="M15" s="395"/>
      <c r="N15" s="395"/>
      <c r="O15" s="395"/>
      <c r="P15" s="395"/>
      <c r="Q15" s="395"/>
      <c r="R15" s="395"/>
      <c r="S15" s="395"/>
      <c r="T15" s="395"/>
      <c r="U15" s="395"/>
      <c r="V15" s="395"/>
      <c r="W15" s="395"/>
      <c r="X15" s="395"/>
      <c r="Y15" s="395"/>
      <c r="Z15" s="395"/>
      <c r="AA15" s="395"/>
    </row>
    <row r="16" spans="1:27" ht="18" x14ac:dyDescent="0.4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row>
    <row r="17" spans="1:27" ht="18" x14ac:dyDescent="0.4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row>
    <row r="18" spans="1:27" ht="18" x14ac:dyDescent="0.4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18" x14ac:dyDescent="0.4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row>
    <row r="20" spans="1:27" ht="18" x14ac:dyDescent="0.4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row>
    <row r="21" spans="1:27" ht="18" x14ac:dyDescent="0.4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row>
    <row r="22" spans="1:27" ht="18" x14ac:dyDescent="0.4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row>
    <row r="23" spans="1:27" ht="18" x14ac:dyDescent="0.4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row>
    <row r="24" spans="1:27" ht="18" x14ac:dyDescent="0.4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27" ht="18" x14ac:dyDescent="0.4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spans="1:27" ht="18" x14ac:dyDescent="0.4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row>
    <row r="27" spans="1:27" ht="18" x14ac:dyDescent="0.4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18" x14ac:dyDescent="0.4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row>
    <row r="29" spans="1:27" ht="18" x14ac:dyDescent="0.4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row>
    <row r="30" spans="1:27" ht="18" x14ac:dyDescent="0.4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spans="1:27" ht="18" x14ac:dyDescent="0.4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row>
    <row r="32" spans="1:27" ht="18" x14ac:dyDescent="0.4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27" ht="18" x14ac:dyDescent="0.4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1:27" ht="18" x14ac:dyDescent="0.4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ht="18" x14ac:dyDescent="0.4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sheetData>
  <sheetProtection algorithmName="SHA-512" hashValue="lU/WqLVf3jeG4URpTvlidwbv21wzsCjd1kQBxkPSm62OvuJDnj4R53PRpKvsRfW3FYcswcYF3Jf6pYo4QREfdA==" saltValue="Fq0fudrJroKzezeAjXvOvw==" spinCount="100000" sheet="1" formatCells="0"/>
  <mergeCells count="15">
    <mergeCell ref="A1:H1"/>
    <mergeCell ref="B7:G7"/>
    <mergeCell ref="B2:G2"/>
    <mergeCell ref="B11:G11"/>
    <mergeCell ref="B12:G12"/>
    <mergeCell ref="B4:G4"/>
    <mergeCell ref="B8:G8"/>
    <mergeCell ref="B9:G9"/>
    <mergeCell ref="B10:G10"/>
    <mergeCell ref="B14:G14"/>
    <mergeCell ref="B15:G15"/>
    <mergeCell ref="B13:G13"/>
    <mergeCell ref="B3:G3"/>
    <mergeCell ref="B5:G5"/>
    <mergeCell ref="B6:G6"/>
  </mergeCells>
  <dataValidations count="1">
    <dataValidation type="list" allowBlank="1" showInputMessage="1" showErrorMessage="1" sqref="H16 H3:H12">
      <formula1>"بلی,خیر"</formula1>
    </dataValidation>
  </dataValidations>
  <pageMargins left="0.7" right="0.7" top="0.75" bottom="0.75" header="0.3" footer="0.3"/>
  <pageSetup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39997558519241921"/>
    <pageSetUpPr fitToPage="1"/>
  </sheetPr>
  <dimension ref="A1:Q34"/>
  <sheetViews>
    <sheetView rightToLeft="1" view="pageBreakPreview" zoomScale="85" zoomScaleNormal="85" zoomScaleSheetLayoutView="85" workbookViewId="0">
      <selection activeCell="F26" sqref="F26"/>
    </sheetView>
  </sheetViews>
  <sheetFormatPr defaultColWidth="9.140625" defaultRowHeight="18.75" x14ac:dyDescent="0.25"/>
  <cols>
    <col min="1" max="1" width="5.5703125" style="2" customWidth="1"/>
    <col min="2" max="2" width="31" style="2" customWidth="1"/>
    <col min="3" max="4" width="19.7109375" style="2" customWidth="1"/>
    <col min="5" max="5" width="28.42578125" style="2" customWidth="1"/>
    <col min="6" max="6" width="26.5703125" style="2" customWidth="1"/>
    <col min="7" max="7" width="21.28515625" style="2" customWidth="1"/>
    <col min="8" max="8" width="16.7109375" style="2" customWidth="1"/>
    <col min="9" max="9" width="18.42578125" style="7" customWidth="1"/>
    <col min="10" max="10" width="18.140625" style="9" customWidth="1"/>
    <col min="11" max="11" width="19.85546875" style="2" customWidth="1"/>
    <col min="12" max="12" width="26.85546875" style="2" customWidth="1"/>
    <col min="13" max="13" width="11.85546875" style="2" customWidth="1"/>
    <col min="14" max="14" width="9.140625" style="2" customWidth="1"/>
    <col min="15" max="15" width="9"/>
    <col min="16" max="16" width="25.5703125" style="2" customWidth="1"/>
    <col min="17" max="17" width="5.28515625" style="2" customWidth="1"/>
    <col min="18" max="20" width="9.140625" style="2" customWidth="1"/>
    <col min="21" max="16384" width="9.140625" style="2"/>
  </cols>
  <sheetData>
    <row r="1" spans="1:17" ht="26.25" customHeight="1" x14ac:dyDescent="0.25">
      <c r="A1" s="433" t="s">
        <v>63</v>
      </c>
      <c r="B1" s="434"/>
      <c r="C1" s="434"/>
      <c r="D1" s="434"/>
      <c r="E1" s="434"/>
      <c r="F1" s="434"/>
      <c r="G1" s="434"/>
      <c r="H1" s="434"/>
      <c r="I1" s="434"/>
      <c r="J1" s="434"/>
      <c r="K1" s="434"/>
      <c r="L1" s="434"/>
      <c r="M1" s="12"/>
    </row>
    <row r="2" spans="1:17" ht="77.25" x14ac:dyDescent="0.25">
      <c r="A2" s="282" t="s">
        <v>1</v>
      </c>
      <c r="B2" s="282" t="s">
        <v>77</v>
      </c>
      <c r="C2" s="283" t="s">
        <v>13</v>
      </c>
      <c r="D2" s="283" t="s">
        <v>107</v>
      </c>
      <c r="E2" s="282" t="s">
        <v>64</v>
      </c>
      <c r="F2" s="282" t="s">
        <v>85</v>
      </c>
      <c r="G2" s="282" t="s">
        <v>108</v>
      </c>
      <c r="H2" s="282" t="s">
        <v>109</v>
      </c>
      <c r="I2" s="284" t="s">
        <v>55</v>
      </c>
      <c r="J2" s="285" t="s">
        <v>82</v>
      </c>
      <c r="K2" s="282" t="s">
        <v>15</v>
      </c>
      <c r="L2" s="282" t="s">
        <v>57</v>
      </c>
      <c r="M2" s="12"/>
    </row>
    <row r="3" spans="1:17" ht="18.75" customHeight="1" x14ac:dyDescent="0.25">
      <c r="A3" s="11">
        <v>1</v>
      </c>
      <c r="B3" s="22"/>
      <c r="C3" s="21"/>
      <c r="D3" s="399"/>
      <c r="E3" s="22"/>
      <c r="F3" s="33"/>
      <c r="G3" s="33"/>
      <c r="H3" s="33"/>
      <c r="I3" s="280"/>
      <c r="J3" s="281"/>
      <c r="K3" s="33"/>
      <c r="L3" s="22"/>
      <c r="M3" s="12"/>
    </row>
    <row r="4" spans="1:17" x14ac:dyDescent="0.25">
      <c r="A4" s="11">
        <v>2</v>
      </c>
      <c r="B4" s="22"/>
      <c r="C4" s="21"/>
      <c r="D4" s="399"/>
      <c r="E4" s="22"/>
      <c r="F4" s="22"/>
      <c r="G4" s="33"/>
      <c r="H4" s="33"/>
      <c r="I4" s="280"/>
      <c r="J4" s="281"/>
      <c r="K4" s="33"/>
      <c r="L4" s="22"/>
      <c r="M4" s="12"/>
    </row>
    <row r="5" spans="1:17" x14ac:dyDescent="0.25">
      <c r="A5" s="11">
        <v>3</v>
      </c>
      <c r="B5" s="33"/>
      <c r="C5" s="21"/>
      <c r="D5" s="399"/>
      <c r="E5" s="22"/>
      <c r="F5" s="22"/>
      <c r="G5" s="33"/>
      <c r="H5" s="33"/>
      <c r="I5" s="280"/>
      <c r="J5" s="281"/>
      <c r="K5" s="33"/>
      <c r="L5" s="22"/>
      <c r="M5" s="12"/>
      <c r="Q5" s="3"/>
    </row>
    <row r="6" spans="1:17" x14ac:dyDescent="0.25">
      <c r="A6" s="11">
        <v>4</v>
      </c>
      <c r="B6" s="33"/>
      <c r="C6" s="21"/>
      <c r="D6" s="399"/>
      <c r="E6" s="22"/>
      <c r="F6" s="22"/>
      <c r="G6" s="33"/>
      <c r="H6" s="33"/>
      <c r="I6" s="280"/>
      <c r="J6" s="281"/>
      <c r="K6" s="33"/>
      <c r="L6" s="22"/>
      <c r="M6" s="12"/>
      <c r="Q6" s="3"/>
    </row>
    <row r="7" spans="1:17" x14ac:dyDescent="0.25">
      <c r="A7" s="11">
        <v>5</v>
      </c>
      <c r="B7" s="33"/>
      <c r="C7" s="21"/>
      <c r="D7" s="399"/>
      <c r="E7" s="22"/>
      <c r="F7" s="22"/>
      <c r="G7" s="33"/>
      <c r="H7" s="33"/>
      <c r="I7" s="280"/>
      <c r="J7" s="281"/>
      <c r="K7" s="33"/>
      <c r="L7" s="22"/>
      <c r="M7" s="12"/>
      <c r="Q7" s="3"/>
    </row>
    <row r="8" spans="1:17" x14ac:dyDescent="0.25">
      <c r="A8" s="11">
        <v>6</v>
      </c>
      <c r="B8" s="33"/>
      <c r="C8" s="21"/>
      <c r="D8" s="399"/>
      <c r="E8" s="22"/>
      <c r="F8" s="22"/>
      <c r="G8" s="33"/>
      <c r="H8" s="33"/>
      <c r="I8" s="280"/>
      <c r="J8" s="281"/>
      <c r="K8" s="33"/>
      <c r="L8" s="22"/>
      <c r="M8" s="12"/>
    </row>
    <row r="9" spans="1:17" x14ac:dyDescent="0.25">
      <c r="A9" s="11">
        <v>7</v>
      </c>
      <c r="B9" s="33"/>
      <c r="C9" s="21"/>
      <c r="D9" s="399"/>
      <c r="E9" s="22"/>
      <c r="F9" s="22"/>
      <c r="G9" s="33"/>
      <c r="H9" s="33"/>
      <c r="I9" s="280"/>
      <c r="J9" s="281"/>
      <c r="K9" s="33"/>
      <c r="L9" s="22"/>
      <c r="M9" s="12"/>
    </row>
    <row r="10" spans="1:17" x14ac:dyDescent="0.25">
      <c r="A10" s="11">
        <v>8</v>
      </c>
      <c r="B10" s="33"/>
      <c r="C10" s="21"/>
      <c r="D10" s="399"/>
      <c r="E10" s="22"/>
      <c r="F10" s="22"/>
      <c r="G10" s="33"/>
      <c r="H10" s="33"/>
      <c r="I10" s="280"/>
      <c r="J10" s="281"/>
      <c r="K10" s="33"/>
      <c r="L10" s="22"/>
      <c r="M10" s="12"/>
    </row>
    <row r="11" spans="1:17" x14ac:dyDescent="0.25">
      <c r="A11" s="11">
        <v>9</v>
      </c>
      <c r="B11" s="33"/>
      <c r="C11" s="21"/>
      <c r="D11" s="399"/>
      <c r="E11" s="22"/>
      <c r="F11" s="22"/>
      <c r="G11" s="33"/>
      <c r="H11" s="33"/>
      <c r="I11" s="280"/>
      <c r="J11" s="281"/>
      <c r="K11" s="33"/>
      <c r="L11" s="22"/>
      <c r="M11" s="12"/>
    </row>
    <row r="12" spans="1:17" x14ac:dyDescent="0.25">
      <c r="A12" s="11">
        <v>10</v>
      </c>
      <c r="B12" s="33"/>
      <c r="C12" s="21"/>
      <c r="D12" s="399"/>
      <c r="E12" s="22"/>
      <c r="F12" s="22"/>
      <c r="G12" s="33"/>
      <c r="H12" s="33"/>
      <c r="I12" s="280"/>
      <c r="J12" s="281"/>
      <c r="K12" s="33"/>
      <c r="L12" s="22"/>
      <c r="M12" s="12"/>
    </row>
    <row r="13" spans="1:17" ht="15.75" customHeight="1" x14ac:dyDescent="0.25">
      <c r="A13" s="12"/>
      <c r="B13" s="12"/>
      <c r="C13" s="12"/>
      <c r="D13" s="12"/>
      <c r="E13" s="12"/>
      <c r="F13" s="12"/>
      <c r="G13" s="12"/>
      <c r="H13" s="12"/>
      <c r="I13" s="66"/>
      <c r="J13" s="14"/>
      <c r="K13" s="12"/>
      <c r="L13" s="12"/>
      <c r="M13" s="12"/>
    </row>
    <row r="14" spans="1:17" ht="19.5" customHeight="1" x14ac:dyDescent="0.25">
      <c r="A14" s="432" t="s">
        <v>106</v>
      </c>
      <c r="B14" s="435"/>
      <c r="C14" s="435"/>
      <c r="D14" s="435"/>
      <c r="E14" s="435"/>
      <c r="F14" s="435"/>
      <c r="G14" s="435"/>
      <c r="H14" s="435"/>
      <c r="I14" s="435"/>
      <c r="J14" s="435"/>
      <c r="K14" s="435"/>
      <c r="L14" s="436"/>
      <c r="M14" s="12"/>
    </row>
    <row r="15" spans="1:17" ht="21" customHeight="1" x14ac:dyDescent="0.25">
      <c r="A15" s="428" t="s">
        <v>1</v>
      </c>
      <c r="B15" s="428" t="s">
        <v>16</v>
      </c>
      <c r="C15" s="428" t="s">
        <v>17</v>
      </c>
      <c r="D15" s="428" t="s">
        <v>39</v>
      </c>
      <c r="E15" s="428" t="s">
        <v>56</v>
      </c>
      <c r="F15" s="428" t="s">
        <v>64</v>
      </c>
      <c r="G15" s="428" t="s">
        <v>12</v>
      </c>
      <c r="H15" s="428" t="s">
        <v>14</v>
      </c>
      <c r="I15" s="439" t="s">
        <v>55</v>
      </c>
      <c r="J15" s="441" t="s">
        <v>82</v>
      </c>
      <c r="K15" s="426" t="s">
        <v>80</v>
      </c>
      <c r="L15" s="427"/>
      <c r="M15" s="12"/>
    </row>
    <row r="16" spans="1:17" ht="21" x14ac:dyDescent="0.25">
      <c r="A16" s="429"/>
      <c r="B16" s="429"/>
      <c r="C16" s="429"/>
      <c r="D16" s="429"/>
      <c r="E16" s="429"/>
      <c r="F16" s="429"/>
      <c r="G16" s="429"/>
      <c r="H16" s="429"/>
      <c r="I16" s="440"/>
      <c r="J16" s="442"/>
      <c r="K16" s="282" t="s">
        <v>79</v>
      </c>
      <c r="L16" s="282" t="s">
        <v>78</v>
      </c>
      <c r="M16" s="12"/>
    </row>
    <row r="17" spans="1:13" x14ac:dyDescent="0.25">
      <c r="A17" s="11">
        <v>1</v>
      </c>
      <c r="B17" s="33"/>
      <c r="C17" s="33"/>
      <c r="D17" s="33"/>
      <c r="E17" s="33"/>
      <c r="F17" s="22"/>
      <c r="G17" s="33"/>
      <c r="H17" s="33"/>
      <c r="I17" s="280"/>
      <c r="J17" s="281"/>
      <c r="K17" s="33"/>
      <c r="L17" s="23"/>
      <c r="M17" s="12"/>
    </row>
    <row r="18" spans="1:13" x14ac:dyDescent="0.25">
      <c r="A18" s="11">
        <v>2</v>
      </c>
      <c r="B18" s="33"/>
      <c r="C18" s="33"/>
      <c r="D18" s="33"/>
      <c r="E18" s="33"/>
      <c r="F18" s="22"/>
      <c r="G18" s="33"/>
      <c r="H18" s="33"/>
      <c r="I18" s="280"/>
      <c r="J18" s="281"/>
      <c r="K18" s="33"/>
      <c r="L18" s="23"/>
      <c r="M18" s="12"/>
    </row>
    <row r="19" spans="1:13" x14ac:dyDescent="0.25">
      <c r="A19" s="11">
        <v>3</v>
      </c>
      <c r="B19" s="33"/>
      <c r="C19" s="33"/>
      <c r="D19" s="33"/>
      <c r="E19" s="33"/>
      <c r="F19" s="22"/>
      <c r="G19" s="33"/>
      <c r="H19" s="33"/>
      <c r="I19" s="280"/>
      <c r="J19" s="281"/>
      <c r="K19" s="33"/>
      <c r="L19" s="23"/>
      <c r="M19" s="12"/>
    </row>
    <row r="20" spans="1:13" x14ac:dyDescent="0.25">
      <c r="A20" s="11">
        <v>4</v>
      </c>
      <c r="B20" s="33"/>
      <c r="C20" s="33"/>
      <c r="D20" s="33"/>
      <c r="E20" s="33"/>
      <c r="F20" s="22"/>
      <c r="G20" s="33"/>
      <c r="H20" s="33"/>
      <c r="I20" s="280"/>
      <c r="J20" s="281"/>
      <c r="K20" s="33"/>
      <c r="L20" s="23"/>
      <c r="M20" s="12"/>
    </row>
    <row r="21" spans="1:13" x14ac:dyDescent="0.25">
      <c r="A21" s="11">
        <v>5</v>
      </c>
      <c r="B21" s="33"/>
      <c r="C21" s="33"/>
      <c r="D21" s="33"/>
      <c r="E21" s="33"/>
      <c r="F21" s="22"/>
      <c r="G21" s="33"/>
      <c r="H21" s="33"/>
      <c r="I21" s="280"/>
      <c r="J21" s="281"/>
      <c r="K21" s="33"/>
      <c r="L21" s="23"/>
      <c r="M21" s="12"/>
    </row>
    <row r="22" spans="1:13" x14ac:dyDescent="0.25">
      <c r="A22" s="12"/>
      <c r="B22" s="12"/>
      <c r="C22" s="12"/>
      <c r="D22" s="12"/>
      <c r="E22" s="12"/>
      <c r="F22" s="12"/>
      <c r="G22" s="12"/>
      <c r="H22" s="12"/>
      <c r="I22" s="13"/>
      <c r="J22" s="14"/>
      <c r="K22" s="12"/>
      <c r="L22" s="12"/>
      <c r="M22" s="12"/>
    </row>
    <row r="23" spans="1:13" ht="26.25" customHeight="1" x14ac:dyDescent="0.25">
      <c r="A23" s="437" t="s">
        <v>113</v>
      </c>
      <c r="B23" s="437"/>
      <c r="C23" s="437"/>
      <c r="D23" s="437"/>
      <c r="E23" s="12"/>
      <c r="F23" s="12"/>
      <c r="G23" s="432" t="s">
        <v>873</v>
      </c>
      <c r="H23" s="432"/>
      <c r="I23" s="432"/>
      <c r="J23" s="432"/>
      <c r="K23" s="432"/>
      <c r="L23" s="432"/>
      <c r="M23" s="12"/>
    </row>
    <row r="24" spans="1:13" ht="21" x14ac:dyDescent="0.25">
      <c r="A24" s="282" t="s">
        <v>1</v>
      </c>
      <c r="B24" s="282" t="s">
        <v>58</v>
      </c>
      <c r="C24" s="282" t="s">
        <v>59</v>
      </c>
      <c r="D24" s="438" t="s">
        <v>60</v>
      </c>
      <c r="E24" s="438"/>
      <c r="F24" s="12"/>
      <c r="G24" s="438" t="s">
        <v>349</v>
      </c>
      <c r="H24" s="438"/>
      <c r="I24" s="438"/>
      <c r="J24" s="438"/>
      <c r="K24" s="282" t="s">
        <v>350</v>
      </c>
      <c r="L24" s="282" t="s">
        <v>609</v>
      </c>
      <c r="M24" s="12"/>
    </row>
    <row r="25" spans="1:13" ht="18.75" customHeight="1" x14ac:dyDescent="0.25">
      <c r="A25" s="11">
        <v>1</v>
      </c>
      <c r="B25" s="23"/>
      <c r="C25" s="33"/>
      <c r="D25" s="430"/>
      <c r="E25" s="430"/>
      <c r="F25" s="12"/>
      <c r="G25" s="431" t="s">
        <v>613</v>
      </c>
      <c r="H25" s="431"/>
      <c r="I25" s="431"/>
      <c r="J25" s="431"/>
      <c r="K25" s="33"/>
      <c r="L25" s="33"/>
      <c r="M25" s="12"/>
    </row>
    <row r="26" spans="1:13" x14ac:dyDescent="0.25">
      <c r="A26" s="11">
        <v>2</v>
      </c>
      <c r="B26" s="23"/>
      <c r="C26" s="33"/>
      <c r="D26" s="430"/>
      <c r="E26" s="430"/>
      <c r="F26" s="12"/>
      <c r="G26" s="431" t="s">
        <v>612</v>
      </c>
      <c r="H26" s="431"/>
      <c r="I26" s="431"/>
      <c r="J26" s="431"/>
      <c r="K26" s="33"/>
      <c r="L26" s="33"/>
      <c r="M26" s="12"/>
    </row>
    <row r="27" spans="1:13" x14ac:dyDescent="0.25">
      <c r="A27" s="11">
        <v>3</v>
      </c>
      <c r="B27" s="23"/>
      <c r="C27" s="33"/>
      <c r="D27" s="430"/>
      <c r="E27" s="430"/>
      <c r="F27" s="12"/>
      <c r="G27" s="12"/>
      <c r="H27" s="12"/>
      <c r="I27" s="13"/>
      <c r="J27" s="14"/>
      <c r="K27" s="12"/>
      <c r="L27" s="12"/>
      <c r="M27" s="12"/>
    </row>
    <row r="28" spans="1:13" x14ac:dyDescent="0.25">
      <c r="A28" s="12"/>
      <c r="B28" s="12"/>
      <c r="C28" s="12"/>
      <c r="D28" s="12"/>
      <c r="E28" s="12"/>
      <c r="F28" s="12"/>
      <c r="G28" s="12"/>
      <c r="H28" s="12"/>
      <c r="I28" s="13"/>
      <c r="J28" s="14"/>
      <c r="K28" s="12"/>
      <c r="L28" s="12"/>
      <c r="M28" s="12"/>
    </row>
    <row r="29" spans="1:13" x14ac:dyDescent="0.25">
      <c r="A29" s="12"/>
      <c r="B29" s="12"/>
      <c r="C29" s="12"/>
      <c r="D29" s="12"/>
      <c r="E29" s="12"/>
      <c r="F29" s="12"/>
      <c r="G29" s="12"/>
      <c r="H29" s="12"/>
      <c r="I29" s="13"/>
      <c r="J29" s="14"/>
      <c r="K29" s="12"/>
      <c r="L29" s="12"/>
      <c r="M29" s="12"/>
    </row>
    <row r="30" spans="1:13" x14ac:dyDescent="0.25">
      <c r="A30" s="12"/>
      <c r="B30" s="12"/>
      <c r="C30" s="12"/>
      <c r="D30" s="12"/>
      <c r="E30" s="12"/>
      <c r="F30" s="12"/>
      <c r="G30" s="12"/>
      <c r="H30" s="12"/>
      <c r="I30" s="13"/>
      <c r="J30" s="14"/>
      <c r="K30" s="12"/>
      <c r="L30" s="12"/>
      <c r="M30" s="12"/>
    </row>
    <row r="31" spans="1:13" x14ac:dyDescent="0.25">
      <c r="A31" s="12"/>
      <c r="B31" s="12"/>
      <c r="C31" s="12"/>
      <c r="D31" s="12"/>
      <c r="E31" s="12"/>
      <c r="F31" s="12"/>
      <c r="G31" s="12"/>
      <c r="H31" s="12"/>
      <c r="I31" s="13" t="str">
        <f>IF(OR(SUM(I3:I12)=1,SUM(I3:I13)=0),"","لطفا درصد سهام را بصورت صحیح و مجموع 100 وارد کنید")</f>
        <v/>
      </c>
      <c r="J31" s="14"/>
      <c r="K31" s="12"/>
      <c r="L31" s="12"/>
      <c r="M31" s="12"/>
    </row>
    <row r="32" spans="1:13" x14ac:dyDescent="0.25">
      <c r="A32" s="12"/>
      <c r="B32" s="12"/>
      <c r="C32" s="12"/>
      <c r="D32" s="12"/>
      <c r="E32" s="12"/>
      <c r="F32" s="12"/>
      <c r="G32" s="12"/>
      <c r="H32" s="12"/>
      <c r="I32" s="13"/>
      <c r="J32" s="14"/>
      <c r="K32" s="12"/>
      <c r="L32" s="12"/>
      <c r="M32" s="12"/>
    </row>
    <row r="33" spans="1:13" x14ac:dyDescent="0.25">
      <c r="A33" s="12"/>
      <c r="B33" s="12"/>
      <c r="C33" s="12"/>
      <c r="D33" s="12"/>
      <c r="E33" s="12"/>
      <c r="F33" s="12"/>
      <c r="G33" s="12"/>
      <c r="H33" s="12"/>
      <c r="I33" s="13"/>
      <c r="J33" s="14"/>
      <c r="K33" s="12"/>
      <c r="L33" s="12"/>
      <c r="M33" s="12"/>
    </row>
    <row r="34" spans="1:13" x14ac:dyDescent="0.25">
      <c r="A34" s="12"/>
      <c r="B34" s="12"/>
      <c r="C34" s="12"/>
      <c r="D34" s="12"/>
      <c r="E34" s="12"/>
      <c r="F34" s="12"/>
      <c r="G34" s="12"/>
      <c r="H34" s="12"/>
      <c r="I34" s="13"/>
      <c r="J34" s="14"/>
      <c r="K34" s="12"/>
      <c r="L34" s="12"/>
      <c r="M34" s="12"/>
    </row>
  </sheetData>
  <sheetProtection algorithmName="SHA-512" hashValue="RPv2OWB/oGqWb5uK0T3wG7ylMq97xdG9AmdaoLQwHgVtqR3SK1CH0E4DUmBEUtq81CXyeaZ0tbcnZLFvvLvSyQ==" saltValue="ixlXYmhnDzMY9IzgwGV6ig==" spinCount="100000" sheet="1" formatCells="0"/>
  <mergeCells count="22">
    <mergeCell ref="A1:L1"/>
    <mergeCell ref="A14:L14"/>
    <mergeCell ref="A23:D23"/>
    <mergeCell ref="D24:E24"/>
    <mergeCell ref="D25:E25"/>
    <mergeCell ref="A15:A16"/>
    <mergeCell ref="B15:B16"/>
    <mergeCell ref="C15:C16"/>
    <mergeCell ref="D15:D16"/>
    <mergeCell ref="E15:E16"/>
    <mergeCell ref="G15:G16"/>
    <mergeCell ref="H15:H16"/>
    <mergeCell ref="I15:I16"/>
    <mergeCell ref="G25:J25"/>
    <mergeCell ref="G24:J24"/>
    <mergeCell ref="J15:J16"/>
    <mergeCell ref="K15:L15"/>
    <mergeCell ref="F15:F16"/>
    <mergeCell ref="D26:E26"/>
    <mergeCell ref="D27:E27"/>
    <mergeCell ref="G26:J26"/>
    <mergeCell ref="G23:L23"/>
  </mergeCells>
  <dataValidations count="6">
    <dataValidation type="whole" allowBlank="1" showInputMessage="1" showErrorMessage="1" error="سال تولد بین 1300 تا 1400 وارد کنید" sqref="D3:D12">
      <formula1>1300</formula1>
      <formula2>1400</formula2>
    </dataValidation>
    <dataValidation type="whole" allowBlank="1" showInputMessage="1" showErrorMessage="1" error="تاریخ را بصورت 8 رقمی وارد کنید. مثال 13990103" sqref="G3:G12">
      <formula1>9999999</formula1>
      <formula2>99999999</formula2>
    </dataValidation>
    <dataValidation type="textLength" operator="equal" allowBlank="1" showInputMessage="1" showErrorMessage="1" error="کدملی باید 10 رقمی باشد." sqref="C3:C12">
      <formula1>10</formula1>
    </dataValidation>
    <dataValidation type="decimal" allowBlank="1" showInputMessage="1" showErrorMessage="1" error="شناسه ملی باید 10 یا 11 رقمی باشد" sqref="C17:C21">
      <formula1>999999999</formula1>
      <formula2>99999999999</formula2>
    </dataValidation>
    <dataValidation type="decimal" allowBlank="1" showInputMessage="1" showErrorMessage="1" error="تاریخ را بصورت عدد هشت رقمی وارد کنید. مثال (13980103)" sqref="D17:D21">
      <formula1>10000000</formula1>
      <formula2>99999999</formula2>
    </dataValidation>
    <dataValidation type="list" allowBlank="1" showInputMessage="1" showErrorMessage="1" sqref="K25:K26">
      <formula1>"بلی,خیر"</formula1>
    </dataValidation>
  </dataValidations>
  <printOptions horizontalCentered="1"/>
  <pageMargins left="0.45" right="0.45" top="1" bottom="0.5" header="0.3" footer="0.3"/>
  <pageSetup paperSize="9" scale="52" orientation="landscape" r:id="rId1"/>
  <headerFooter>
    <oddHeader>&amp;C&amp;"B Titr,Bold"&amp;14اطلاعات هیئت مؤسس/هیئت مدیره/سهامداران</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option!$B$3:$B$8</xm:f>
          </x14:formula1>
          <xm:sqref>E3:E12 F17:F21</xm:sqref>
        </x14:dataValidation>
        <x14:dataValidation type="list" allowBlank="1" showInputMessage="1" showErrorMessage="1">
          <x14:formula1>
            <xm:f>option!$C$7:$C$8</xm:f>
          </x14:formula1>
          <xm:sqref>H3:H12 H17:H21</xm:sqref>
        </x14:dataValidation>
        <x14:dataValidation type="list" allowBlank="1" showInputMessage="1" showErrorMessage="1">
          <x14:formula1>
            <xm:f>option!$B$13:$B$16</xm:f>
          </x14:formula1>
          <xm:sqref>K3:K12</xm:sqref>
        </x14:dataValidation>
        <x14:dataValidation type="list" allowBlank="1" showInputMessage="1" showErrorMessage="1">
          <x14:formula1>
            <xm:f>option!$B$19:$B$23</xm:f>
          </x14:formula1>
          <xm:sqref>L3:L12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3" tint="0.59999389629810485"/>
  </sheetPr>
  <dimension ref="A1:AK1003"/>
  <sheetViews>
    <sheetView rightToLeft="1" view="pageBreakPreview" zoomScale="70" zoomScaleNormal="55" zoomScaleSheetLayoutView="70" workbookViewId="0">
      <pane xSplit="2" ySplit="2" topLeftCell="C3" activePane="bottomRight" state="frozenSplit"/>
      <selection activeCell="H32" sqref="H32"/>
      <selection pane="topRight" activeCell="H32" sqref="H32"/>
      <selection pane="bottomLeft" activeCell="H32" sqref="H32"/>
      <selection pane="bottomRight" activeCell="D3" sqref="D3"/>
    </sheetView>
  </sheetViews>
  <sheetFormatPr defaultColWidth="9.140625" defaultRowHeight="19.5" x14ac:dyDescent="0.25"/>
  <cols>
    <col min="1" max="1" width="5.28515625" style="4" bestFit="1" customWidth="1"/>
    <col min="2" max="2" width="21.5703125" style="173" customWidth="1"/>
    <col min="3" max="3" width="18.85546875" style="173" customWidth="1"/>
    <col min="4" max="4" width="12.85546875" style="173" customWidth="1"/>
    <col min="5" max="7" width="13.85546875" style="173" customWidth="1"/>
    <col min="8" max="8" width="71.28515625" style="173" customWidth="1"/>
    <col min="9" max="9" width="8.42578125" style="174" customWidth="1"/>
    <col min="10" max="10" width="68" style="173" customWidth="1"/>
    <col min="11" max="11" width="8.5703125" style="174" customWidth="1"/>
    <col min="12" max="12" width="15.42578125" style="175" customWidth="1"/>
    <col min="13" max="13" width="18.42578125" style="175" customWidth="1"/>
    <col min="14" max="14" width="41.28515625" style="175" customWidth="1"/>
    <col min="15" max="17" width="15.42578125" style="175" customWidth="1"/>
    <col min="18" max="19" width="12.42578125" style="173" customWidth="1"/>
    <col min="20" max="20" width="13.140625" style="173" customWidth="1"/>
    <col min="21" max="21" width="44.28515625" style="173" customWidth="1"/>
    <col min="22" max="22" width="14.42578125" style="173" customWidth="1"/>
    <col min="23" max="23" width="19" style="173" customWidth="1"/>
    <col min="24" max="24" width="28.5703125" style="209" customWidth="1"/>
    <col min="25" max="25" width="20.7109375" style="209" customWidth="1"/>
    <col min="26" max="26" width="16.5703125" style="209" customWidth="1"/>
    <col min="27" max="27" width="14.5703125" style="209" customWidth="1"/>
    <col min="28" max="28" width="17.85546875" style="209" customWidth="1"/>
    <col min="29" max="29" width="46.5703125" style="209" customWidth="1"/>
    <col min="30" max="32" width="9.140625" style="206"/>
    <col min="33" max="33" width="9.140625" style="173" customWidth="1"/>
    <col min="34" max="34" width="7" style="175" customWidth="1"/>
    <col min="35" max="35" width="9.140625" style="206"/>
    <col min="36" max="36" width="15.42578125" style="175" customWidth="1"/>
    <col min="37" max="37" width="29.7109375" style="175" customWidth="1"/>
    <col min="38" max="39" width="16.7109375" style="173" customWidth="1"/>
    <col min="40" max="40" width="18.5703125" style="173" customWidth="1"/>
    <col min="41" max="41" width="15" style="173" customWidth="1"/>
    <col min="42" max="42" width="17" style="173" customWidth="1"/>
    <col min="43" max="16384" width="9.140625" style="173"/>
  </cols>
  <sheetData>
    <row r="1" spans="1:37" s="4" customFormat="1" ht="40.5" customHeight="1" x14ac:dyDescent="0.25">
      <c r="A1" s="444" t="s">
        <v>1</v>
      </c>
      <c r="B1" s="438" t="s">
        <v>4</v>
      </c>
      <c r="C1" s="446" t="s">
        <v>13</v>
      </c>
      <c r="D1" s="447" t="s">
        <v>102</v>
      </c>
      <c r="E1" s="446" t="s">
        <v>810</v>
      </c>
      <c r="F1" s="447" t="s">
        <v>811</v>
      </c>
      <c r="G1" s="447" t="s">
        <v>812</v>
      </c>
      <c r="H1" s="449" t="s">
        <v>75</v>
      </c>
      <c r="I1" s="450"/>
      <c r="J1" s="450"/>
      <c r="K1" s="450"/>
      <c r="L1" s="451" t="s">
        <v>813</v>
      </c>
      <c r="M1" s="451" t="s">
        <v>814</v>
      </c>
      <c r="N1" s="451" t="s">
        <v>815</v>
      </c>
      <c r="O1" s="428" t="s">
        <v>15</v>
      </c>
      <c r="P1" s="438" t="s">
        <v>27</v>
      </c>
      <c r="Q1" s="438" t="s">
        <v>62</v>
      </c>
      <c r="R1" s="438" t="s">
        <v>118</v>
      </c>
      <c r="S1" s="428" t="s">
        <v>57</v>
      </c>
      <c r="T1" s="426" t="s">
        <v>76</v>
      </c>
      <c r="U1" s="443"/>
      <c r="V1" s="443"/>
      <c r="W1" s="427"/>
      <c r="X1" s="5"/>
      <c r="Y1" s="5"/>
      <c r="Z1" s="5"/>
      <c r="AA1" s="5"/>
      <c r="AB1" s="5"/>
      <c r="AC1" s="5"/>
      <c r="AD1" s="5"/>
      <c r="AE1" s="5"/>
    </row>
    <row r="2" spans="1:37" s="4" customFormat="1" ht="111" customHeight="1" x14ac:dyDescent="0.25">
      <c r="A2" s="445"/>
      <c r="B2" s="438"/>
      <c r="C2" s="446"/>
      <c r="D2" s="448"/>
      <c r="E2" s="446"/>
      <c r="F2" s="448"/>
      <c r="G2" s="448"/>
      <c r="H2" s="288" t="s">
        <v>70</v>
      </c>
      <c r="I2" s="289" t="s">
        <v>58</v>
      </c>
      <c r="J2" s="290" t="s">
        <v>71</v>
      </c>
      <c r="K2" s="291" t="s">
        <v>58</v>
      </c>
      <c r="L2" s="451"/>
      <c r="M2" s="451"/>
      <c r="N2" s="451"/>
      <c r="O2" s="429"/>
      <c r="P2" s="438"/>
      <c r="Q2" s="438"/>
      <c r="R2" s="438"/>
      <c r="S2" s="429"/>
      <c r="T2" s="282" t="s">
        <v>28</v>
      </c>
      <c r="U2" s="282" t="s">
        <v>29</v>
      </c>
      <c r="V2" s="282" t="s">
        <v>30</v>
      </c>
      <c r="W2" s="282" t="s">
        <v>31</v>
      </c>
      <c r="X2" s="391" t="s">
        <v>866</v>
      </c>
      <c r="Y2" s="5"/>
      <c r="Z2" s="5"/>
      <c r="AA2" s="5"/>
      <c r="AB2" s="5"/>
      <c r="AC2" s="5"/>
    </row>
    <row r="3" spans="1:37" ht="39" customHeight="1" x14ac:dyDescent="0.25">
      <c r="A3" s="33">
        <v>1</v>
      </c>
      <c r="B3" s="33"/>
      <c r="C3" s="21"/>
      <c r="D3" s="33"/>
      <c r="E3" s="33"/>
      <c r="F3" s="33"/>
      <c r="G3" s="397"/>
      <c r="H3" s="29"/>
      <c r="I3" s="64"/>
      <c r="J3" s="30"/>
      <c r="K3" s="292">
        <f t="shared" ref="K3:K29" si="0">1-I3</f>
        <v>1</v>
      </c>
      <c r="L3" s="171"/>
      <c r="M3" s="172"/>
      <c r="N3" s="171"/>
      <c r="O3" s="171"/>
      <c r="P3" s="33"/>
      <c r="Q3" s="171"/>
      <c r="R3" s="375"/>
      <c r="S3" s="362"/>
      <c r="T3" s="33"/>
      <c r="U3" s="33"/>
      <c r="V3" s="33"/>
      <c r="W3" s="33"/>
      <c r="X3" s="392"/>
    </row>
    <row r="4" spans="1:37" ht="39" customHeight="1" x14ac:dyDescent="0.25">
      <c r="A4" s="33">
        <v>2</v>
      </c>
      <c r="B4" s="33"/>
      <c r="C4" s="21"/>
      <c r="D4" s="33"/>
      <c r="E4" s="33"/>
      <c r="F4" s="397"/>
      <c r="G4" s="397"/>
      <c r="H4" s="29"/>
      <c r="I4" s="64"/>
      <c r="J4" s="30"/>
      <c r="K4" s="292">
        <f t="shared" si="0"/>
        <v>1</v>
      </c>
      <c r="L4" s="171"/>
      <c r="M4" s="172"/>
      <c r="N4" s="171"/>
      <c r="O4" s="171"/>
      <c r="P4" s="33"/>
      <c r="Q4" s="171"/>
      <c r="R4" s="375"/>
      <c r="S4" s="362"/>
      <c r="T4" s="33"/>
      <c r="U4" s="33"/>
      <c r="V4" s="33"/>
      <c r="W4" s="33"/>
      <c r="X4" s="392"/>
    </row>
    <row r="5" spans="1:37" ht="39" customHeight="1" x14ac:dyDescent="0.25">
      <c r="A5" s="33">
        <v>3</v>
      </c>
      <c r="B5" s="33"/>
      <c r="C5" s="21"/>
      <c r="D5" s="33"/>
      <c r="E5" s="33"/>
      <c r="F5" s="397"/>
      <c r="G5" s="397"/>
      <c r="H5" s="29"/>
      <c r="I5" s="64"/>
      <c r="J5" s="30"/>
      <c r="K5" s="292">
        <f t="shared" si="0"/>
        <v>1</v>
      </c>
      <c r="L5" s="363"/>
      <c r="M5" s="172"/>
      <c r="N5" s="171"/>
      <c r="O5" s="171"/>
      <c r="P5" s="33"/>
      <c r="Q5" s="363"/>
      <c r="R5" s="375"/>
      <c r="S5" s="362"/>
      <c r="T5" s="33"/>
      <c r="U5" s="33"/>
      <c r="V5" s="33"/>
      <c r="W5" s="33"/>
      <c r="X5" s="392"/>
      <c r="AJ5" s="174"/>
      <c r="AK5" s="174"/>
    </row>
    <row r="6" spans="1:37" ht="39" customHeight="1" x14ac:dyDescent="0.25">
      <c r="A6" s="33">
        <v>4</v>
      </c>
      <c r="B6" s="33"/>
      <c r="C6" s="21"/>
      <c r="D6" s="33"/>
      <c r="E6" s="33"/>
      <c r="F6" s="397"/>
      <c r="G6" s="397"/>
      <c r="H6" s="29"/>
      <c r="I6" s="64"/>
      <c r="J6" s="30"/>
      <c r="K6" s="292">
        <f t="shared" si="0"/>
        <v>1</v>
      </c>
      <c r="L6" s="171"/>
      <c r="M6" s="172"/>
      <c r="N6" s="171"/>
      <c r="O6" s="171"/>
      <c r="P6" s="33"/>
      <c r="Q6" s="171"/>
      <c r="R6" s="375"/>
      <c r="S6" s="362"/>
      <c r="T6" s="33"/>
      <c r="U6" s="33"/>
      <c r="V6" s="33"/>
      <c r="W6" s="33"/>
      <c r="X6" s="392"/>
    </row>
    <row r="7" spans="1:37" ht="39" customHeight="1" x14ac:dyDescent="0.25">
      <c r="A7" s="33">
        <v>5</v>
      </c>
      <c r="B7" s="33"/>
      <c r="C7" s="21"/>
      <c r="D7" s="33"/>
      <c r="E7" s="33"/>
      <c r="F7" s="397"/>
      <c r="G7" s="397"/>
      <c r="H7" s="29"/>
      <c r="I7" s="64"/>
      <c r="J7" s="30"/>
      <c r="K7" s="292">
        <f t="shared" si="0"/>
        <v>1</v>
      </c>
      <c r="L7" s="363"/>
      <c r="M7" s="172"/>
      <c r="N7" s="171"/>
      <c r="O7" s="171"/>
      <c r="P7" s="33"/>
      <c r="Q7" s="363"/>
      <c r="R7" s="375"/>
      <c r="S7" s="362"/>
      <c r="T7" s="33"/>
      <c r="U7" s="33"/>
      <c r="V7" s="33"/>
      <c r="W7" s="33"/>
      <c r="X7" s="392"/>
      <c r="AJ7" s="174"/>
      <c r="AK7" s="174"/>
    </row>
    <row r="8" spans="1:37" ht="39" customHeight="1" x14ac:dyDescent="0.25">
      <c r="A8" s="33">
        <v>6</v>
      </c>
      <c r="B8" s="33"/>
      <c r="C8" s="21"/>
      <c r="D8" s="21"/>
      <c r="E8" s="33"/>
      <c r="F8" s="397"/>
      <c r="G8" s="397"/>
      <c r="H8" s="29"/>
      <c r="I8" s="64"/>
      <c r="J8" s="30"/>
      <c r="K8" s="292">
        <f t="shared" si="0"/>
        <v>1</v>
      </c>
      <c r="L8" s="364"/>
      <c r="M8" s="172"/>
      <c r="N8" s="171"/>
      <c r="O8" s="171"/>
      <c r="P8" s="33"/>
      <c r="Q8" s="364"/>
      <c r="R8" s="375"/>
      <c r="S8" s="362"/>
      <c r="T8" s="33"/>
      <c r="U8" s="33"/>
      <c r="V8" s="33"/>
      <c r="W8" s="33"/>
      <c r="X8" s="392"/>
      <c r="AJ8" s="210"/>
      <c r="AK8" s="210"/>
    </row>
    <row r="9" spans="1:37" ht="39" customHeight="1" x14ac:dyDescent="0.25">
      <c r="A9" s="33">
        <v>7</v>
      </c>
      <c r="B9" s="33"/>
      <c r="C9" s="21"/>
      <c r="D9" s="33"/>
      <c r="E9" s="33"/>
      <c r="F9" s="397"/>
      <c r="G9" s="397"/>
      <c r="H9" s="29"/>
      <c r="I9" s="64"/>
      <c r="J9" s="30"/>
      <c r="K9" s="292">
        <f t="shared" si="0"/>
        <v>1</v>
      </c>
      <c r="L9" s="171"/>
      <c r="M9" s="172"/>
      <c r="N9" s="171"/>
      <c r="O9" s="171"/>
      <c r="P9" s="33"/>
      <c r="Q9" s="171"/>
      <c r="R9" s="375"/>
      <c r="S9" s="362"/>
      <c r="T9" s="33"/>
      <c r="U9" s="33"/>
      <c r="V9" s="33"/>
      <c r="W9" s="33"/>
      <c r="X9" s="392"/>
    </row>
    <row r="10" spans="1:37" ht="39" customHeight="1" x14ac:dyDescent="0.25">
      <c r="A10" s="33">
        <v>8</v>
      </c>
      <c r="B10" s="33"/>
      <c r="C10" s="21"/>
      <c r="D10" s="33"/>
      <c r="E10" s="33"/>
      <c r="F10" s="397"/>
      <c r="G10" s="397"/>
      <c r="H10" s="29"/>
      <c r="I10" s="64"/>
      <c r="J10" s="30"/>
      <c r="K10" s="292">
        <f t="shared" si="0"/>
        <v>1</v>
      </c>
      <c r="L10" s="171"/>
      <c r="M10" s="172"/>
      <c r="N10" s="171"/>
      <c r="O10" s="171"/>
      <c r="P10" s="33"/>
      <c r="Q10" s="171"/>
      <c r="R10" s="375"/>
      <c r="S10" s="362"/>
      <c r="T10" s="33"/>
      <c r="U10" s="33"/>
      <c r="V10" s="33"/>
      <c r="W10" s="33"/>
      <c r="X10" s="392"/>
    </row>
    <row r="11" spans="1:37" ht="39" customHeight="1" x14ac:dyDescent="0.25">
      <c r="A11" s="33">
        <v>9</v>
      </c>
      <c r="B11" s="33"/>
      <c r="C11" s="21"/>
      <c r="D11" s="21"/>
      <c r="E11" s="33"/>
      <c r="F11" s="397"/>
      <c r="G11" s="397"/>
      <c r="H11" s="29"/>
      <c r="I11" s="64"/>
      <c r="J11" s="30"/>
      <c r="K11" s="292">
        <f t="shared" si="0"/>
        <v>1</v>
      </c>
      <c r="L11" s="171"/>
      <c r="M11" s="172"/>
      <c r="N11" s="171"/>
      <c r="O11" s="171"/>
      <c r="P11" s="33"/>
      <c r="Q11" s="171"/>
      <c r="R11" s="375"/>
      <c r="S11" s="362"/>
      <c r="T11" s="33"/>
      <c r="U11" s="33"/>
      <c r="V11" s="33"/>
      <c r="W11" s="33"/>
      <c r="X11" s="392"/>
    </row>
    <row r="12" spans="1:37" s="373" customFormat="1" ht="39" customHeight="1" x14ac:dyDescent="0.25">
      <c r="A12" s="365">
        <v>10</v>
      </c>
      <c r="B12" s="33"/>
      <c r="C12" s="21"/>
      <c r="D12" s="365"/>
      <c r="E12" s="365"/>
      <c r="F12" s="397"/>
      <c r="G12" s="397"/>
      <c r="H12" s="366"/>
      <c r="I12" s="367"/>
      <c r="J12" s="368"/>
      <c r="K12" s="292">
        <f t="shared" si="0"/>
        <v>1</v>
      </c>
      <c r="L12" s="369"/>
      <c r="M12" s="370"/>
      <c r="N12" s="369"/>
      <c r="O12" s="369"/>
      <c r="P12" s="33"/>
      <c r="Q12" s="33"/>
      <c r="R12" s="375"/>
      <c r="S12" s="362"/>
      <c r="T12" s="33"/>
      <c r="U12" s="33"/>
      <c r="V12" s="365"/>
      <c r="W12" s="365"/>
      <c r="X12" s="392"/>
      <c r="Y12" s="371"/>
      <c r="Z12" s="371"/>
      <c r="AA12" s="371"/>
      <c r="AB12" s="371"/>
      <c r="AC12" s="371"/>
      <c r="AD12" s="372"/>
      <c r="AE12" s="372"/>
      <c r="AF12" s="372"/>
      <c r="AH12" s="374"/>
      <c r="AI12" s="372"/>
      <c r="AJ12" s="374"/>
      <c r="AK12" s="374"/>
    </row>
    <row r="13" spans="1:37" ht="39" customHeight="1" x14ac:dyDescent="0.25">
      <c r="A13" s="11">
        <v>11</v>
      </c>
      <c r="B13" s="33"/>
      <c r="C13" s="21"/>
      <c r="D13" s="21"/>
      <c r="E13" s="33"/>
      <c r="F13" s="397"/>
      <c r="G13" s="397"/>
      <c r="H13" s="29"/>
      <c r="I13" s="64"/>
      <c r="J13" s="30"/>
      <c r="K13" s="292">
        <f t="shared" si="0"/>
        <v>1</v>
      </c>
      <c r="L13" s="171"/>
      <c r="M13" s="172"/>
      <c r="N13" s="171"/>
      <c r="O13" s="171"/>
      <c r="P13" s="33"/>
      <c r="Q13" s="33"/>
      <c r="R13" s="375"/>
      <c r="S13" s="362"/>
      <c r="T13" s="33"/>
      <c r="U13" s="33"/>
      <c r="V13" s="33"/>
      <c r="W13" s="33"/>
      <c r="X13" s="392"/>
    </row>
    <row r="14" spans="1:37" ht="39" customHeight="1" x14ac:dyDescent="0.25">
      <c r="A14" s="11">
        <v>12</v>
      </c>
      <c r="B14" s="33"/>
      <c r="C14" s="21"/>
      <c r="D14" s="21"/>
      <c r="E14" s="33"/>
      <c r="F14" s="397"/>
      <c r="G14" s="397"/>
      <c r="H14" s="29"/>
      <c r="I14" s="360"/>
      <c r="J14" s="30"/>
      <c r="K14" s="292">
        <f t="shared" si="0"/>
        <v>1</v>
      </c>
      <c r="L14" s="171"/>
      <c r="M14" s="172"/>
      <c r="N14" s="171"/>
      <c r="O14" s="171"/>
      <c r="P14" s="33"/>
      <c r="Q14" s="171"/>
      <c r="R14" s="375"/>
      <c r="S14" s="362"/>
      <c r="T14" s="33"/>
      <c r="U14" s="33"/>
      <c r="V14" s="33"/>
      <c r="W14" s="33"/>
      <c r="X14" s="392"/>
    </row>
    <row r="15" spans="1:37" ht="39" customHeight="1" x14ac:dyDescent="0.25">
      <c r="A15" s="11">
        <v>13</v>
      </c>
      <c r="B15" s="33"/>
      <c r="C15" s="21"/>
      <c r="D15" s="21"/>
      <c r="E15" s="33"/>
      <c r="F15" s="397"/>
      <c r="G15" s="397"/>
      <c r="H15" s="29"/>
      <c r="I15" s="360"/>
      <c r="J15" s="30"/>
      <c r="K15" s="292">
        <f t="shared" si="0"/>
        <v>1</v>
      </c>
      <c r="L15" s="171"/>
      <c r="M15" s="172"/>
      <c r="N15" s="171"/>
      <c r="O15" s="171"/>
      <c r="P15" s="33"/>
      <c r="Q15" s="171"/>
      <c r="R15" s="375"/>
      <c r="S15" s="362"/>
      <c r="T15" s="33"/>
      <c r="U15" s="33"/>
      <c r="V15" s="33"/>
      <c r="W15" s="33"/>
      <c r="X15" s="392"/>
    </row>
    <row r="16" spans="1:37" ht="39" customHeight="1" x14ac:dyDescent="0.25">
      <c r="A16" s="11">
        <v>14</v>
      </c>
      <c r="B16" s="33"/>
      <c r="C16" s="21"/>
      <c r="D16" s="21"/>
      <c r="E16" s="33"/>
      <c r="F16" s="397"/>
      <c r="G16" s="397"/>
      <c r="H16" s="29"/>
      <c r="I16" s="360"/>
      <c r="J16" s="30"/>
      <c r="K16" s="292">
        <f t="shared" si="0"/>
        <v>1</v>
      </c>
      <c r="L16" s="171"/>
      <c r="M16" s="172"/>
      <c r="N16" s="171"/>
      <c r="O16" s="171"/>
      <c r="P16" s="33"/>
      <c r="Q16" s="171"/>
      <c r="R16" s="375"/>
      <c r="S16" s="362"/>
      <c r="T16" s="33"/>
      <c r="U16" s="33"/>
      <c r="V16" s="33"/>
      <c r="W16" s="33"/>
      <c r="X16" s="392"/>
    </row>
    <row r="17" spans="1:24" ht="39" customHeight="1" x14ac:dyDescent="0.25">
      <c r="A17" s="11">
        <v>15</v>
      </c>
      <c r="B17" s="33"/>
      <c r="C17" s="21"/>
      <c r="D17" s="21"/>
      <c r="E17" s="33"/>
      <c r="F17" s="397"/>
      <c r="G17" s="397"/>
      <c r="H17" s="29"/>
      <c r="I17" s="360"/>
      <c r="J17" s="30"/>
      <c r="K17" s="292">
        <f t="shared" si="0"/>
        <v>1</v>
      </c>
      <c r="L17" s="171"/>
      <c r="M17" s="172"/>
      <c r="N17" s="171"/>
      <c r="O17" s="171"/>
      <c r="P17" s="33"/>
      <c r="Q17" s="171"/>
      <c r="R17" s="375"/>
      <c r="S17" s="362"/>
      <c r="T17" s="33"/>
      <c r="U17" s="33"/>
      <c r="V17" s="33"/>
      <c r="W17" s="33"/>
      <c r="X17" s="392"/>
    </row>
    <row r="18" spans="1:24" ht="39" customHeight="1" x14ac:dyDescent="0.25">
      <c r="A18" s="11">
        <v>16</v>
      </c>
      <c r="B18" s="33"/>
      <c r="C18" s="21"/>
      <c r="D18" s="21"/>
      <c r="E18" s="33"/>
      <c r="F18" s="397"/>
      <c r="G18" s="397"/>
      <c r="H18" s="29"/>
      <c r="I18" s="360"/>
      <c r="J18" s="30"/>
      <c r="K18" s="292">
        <f t="shared" si="0"/>
        <v>1</v>
      </c>
      <c r="L18" s="171"/>
      <c r="M18" s="172"/>
      <c r="N18" s="171"/>
      <c r="O18" s="171"/>
      <c r="P18" s="33"/>
      <c r="Q18" s="33"/>
      <c r="R18" s="375"/>
      <c r="S18" s="362"/>
      <c r="T18" s="33"/>
      <c r="U18" s="33"/>
      <c r="V18" s="33"/>
      <c r="W18" s="33"/>
      <c r="X18" s="392"/>
    </row>
    <row r="19" spans="1:24" ht="39" customHeight="1" x14ac:dyDescent="0.25">
      <c r="A19" s="11">
        <v>17</v>
      </c>
      <c r="B19" s="33"/>
      <c r="C19" s="21"/>
      <c r="D19" s="21"/>
      <c r="E19" s="33"/>
      <c r="F19" s="397"/>
      <c r="G19" s="397"/>
      <c r="H19" s="29"/>
      <c r="I19" s="360"/>
      <c r="J19" s="30"/>
      <c r="K19" s="292">
        <f t="shared" si="0"/>
        <v>1</v>
      </c>
      <c r="L19" s="171"/>
      <c r="M19" s="172"/>
      <c r="N19" s="171"/>
      <c r="O19" s="171"/>
      <c r="P19" s="33"/>
      <c r="Q19" s="33"/>
      <c r="R19" s="375"/>
      <c r="S19" s="362"/>
      <c r="T19" s="33"/>
      <c r="U19" s="33"/>
      <c r="V19" s="33"/>
      <c r="W19" s="33"/>
      <c r="X19" s="392"/>
    </row>
    <row r="20" spans="1:24" ht="39" customHeight="1" x14ac:dyDescent="0.25">
      <c r="A20" s="11">
        <v>18</v>
      </c>
      <c r="B20" s="33"/>
      <c r="C20" s="21"/>
      <c r="D20" s="21"/>
      <c r="E20" s="33"/>
      <c r="F20" s="397"/>
      <c r="G20" s="397"/>
      <c r="H20" s="29"/>
      <c r="I20" s="360"/>
      <c r="J20" s="30"/>
      <c r="K20" s="292">
        <f t="shared" si="0"/>
        <v>1</v>
      </c>
      <c r="L20" s="171"/>
      <c r="M20" s="172"/>
      <c r="N20" s="171"/>
      <c r="O20" s="171"/>
      <c r="P20" s="33"/>
      <c r="Q20" s="33"/>
      <c r="R20" s="375"/>
      <c r="S20" s="362"/>
      <c r="T20" s="33"/>
      <c r="U20" s="33"/>
      <c r="V20" s="33"/>
      <c r="W20" s="33"/>
      <c r="X20" s="392"/>
    </row>
    <row r="21" spans="1:24" ht="39" customHeight="1" x14ac:dyDescent="0.25">
      <c r="A21" s="11">
        <v>19</v>
      </c>
      <c r="B21" s="33"/>
      <c r="C21" s="21"/>
      <c r="D21" s="21"/>
      <c r="E21" s="33"/>
      <c r="F21" s="397"/>
      <c r="G21" s="397"/>
      <c r="H21" s="29"/>
      <c r="I21" s="360"/>
      <c r="J21" s="30"/>
      <c r="K21" s="292">
        <f t="shared" si="0"/>
        <v>1</v>
      </c>
      <c r="L21" s="171"/>
      <c r="M21" s="172"/>
      <c r="N21" s="171"/>
      <c r="O21" s="171"/>
      <c r="P21" s="33"/>
      <c r="Q21" s="33"/>
      <c r="R21" s="375"/>
      <c r="S21" s="362"/>
      <c r="T21" s="33"/>
      <c r="U21" s="33"/>
      <c r="V21" s="33"/>
      <c r="W21" s="33"/>
      <c r="X21" s="392"/>
    </row>
    <row r="22" spans="1:24" ht="39" customHeight="1" x14ac:dyDescent="0.25">
      <c r="A22" s="11">
        <v>20</v>
      </c>
      <c r="B22" s="33"/>
      <c r="C22" s="21"/>
      <c r="D22" s="21"/>
      <c r="E22" s="33"/>
      <c r="F22" s="397"/>
      <c r="G22" s="397"/>
      <c r="H22" s="29"/>
      <c r="I22" s="360"/>
      <c r="J22" s="30"/>
      <c r="K22" s="292">
        <f t="shared" si="0"/>
        <v>1</v>
      </c>
      <c r="L22" s="171"/>
      <c r="M22" s="172"/>
      <c r="N22" s="171"/>
      <c r="O22" s="171"/>
      <c r="P22" s="33"/>
      <c r="Q22" s="171"/>
      <c r="R22" s="375"/>
      <c r="S22" s="362"/>
      <c r="T22" s="33"/>
      <c r="U22" s="33"/>
      <c r="V22" s="33"/>
      <c r="W22" s="33"/>
      <c r="X22" s="392"/>
    </row>
    <row r="23" spans="1:24" ht="39" customHeight="1" x14ac:dyDescent="0.25">
      <c r="A23" s="11">
        <v>21</v>
      </c>
      <c r="B23" s="33"/>
      <c r="C23" s="21"/>
      <c r="D23" s="21"/>
      <c r="E23" s="33"/>
      <c r="F23" s="397"/>
      <c r="G23" s="397"/>
      <c r="H23" s="29"/>
      <c r="I23" s="360"/>
      <c r="J23" s="30"/>
      <c r="K23" s="292">
        <f t="shared" si="0"/>
        <v>1</v>
      </c>
      <c r="L23" s="171"/>
      <c r="M23" s="172"/>
      <c r="N23" s="171"/>
      <c r="O23" s="171"/>
      <c r="P23" s="33"/>
      <c r="Q23" s="171"/>
      <c r="R23" s="375"/>
      <c r="S23" s="362"/>
      <c r="T23" s="33"/>
      <c r="U23" s="33"/>
      <c r="V23" s="33"/>
      <c r="W23" s="33"/>
      <c r="X23" s="392"/>
    </row>
    <row r="24" spans="1:24" ht="39" customHeight="1" x14ac:dyDescent="0.25">
      <c r="A24" s="11">
        <v>22</v>
      </c>
      <c r="B24" s="33"/>
      <c r="C24" s="21"/>
      <c r="D24" s="21"/>
      <c r="E24" s="33"/>
      <c r="F24" s="397"/>
      <c r="G24" s="397"/>
      <c r="H24" s="29"/>
      <c r="I24" s="360"/>
      <c r="J24" s="30"/>
      <c r="K24" s="292">
        <f t="shared" si="0"/>
        <v>1</v>
      </c>
      <c r="L24" s="171"/>
      <c r="M24" s="172"/>
      <c r="N24" s="171"/>
      <c r="O24" s="171"/>
      <c r="P24" s="33"/>
      <c r="Q24" s="171"/>
      <c r="R24" s="375"/>
      <c r="S24" s="362"/>
      <c r="T24" s="33"/>
      <c r="U24" s="33"/>
      <c r="V24" s="33"/>
      <c r="W24" s="33"/>
      <c r="X24" s="392"/>
    </row>
    <row r="25" spans="1:24" ht="39" customHeight="1" x14ac:dyDescent="0.25">
      <c r="A25" s="11">
        <v>23</v>
      </c>
      <c r="B25" s="33"/>
      <c r="C25" s="21"/>
      <c r="D25" s="21"/>
      <c r="E25" s="33"/>
      <c r="F25" s="397"/>
      <c r="G25" s="397"/>
      <c r="H25" s="29"/>
      <c r="I25" s="360"/>
      <c r="J25" s="30"/>
      <c r="K25" s="292">
        <f t="shared" si="0"/>
        <v>1</v>
      </c>
      <c r="L25" s="171"/>
      <c r="M25" s="172"/>
      <c r="N25" s="171"/>
      <c r="O25" s="171"/>
      <c r="P25" s="33"/>
      <c r="Q25" s="171"/>
      <c r="R25" s="375"/>
      <c r="S25" s="362"/>
      <c r="T25" s="171"/>
      <c r="U25" s="33"/>
      <c r="V25" s="33"/>
      <c r="W25" s="33"/>
      <c r="X25" s="392"/>
    </row>
    <row r="26" spans="1:24" ht="39" customHeight="1" x14ac:dyDescent="0.25">
      <c r="A26" s="11">
        <v>24</v>
      </c>
      <c r="B26" s="33"/>
      <c r="C26" s="21"/>
      <c r="D26" s="21"/>
      <c r="E26" s="33"/>
      <c r="F26" s="397"/>
      <c r="G26" s="397"/>
      <c r="H26" s="29"/>
      <c r="I26" s="360"/>
      <c r="J26" s="30"/>
      <c r="K26" s="292">
        <f t="shared" si="0"/>
        <v>1</v>
      </c>
      <c r="L26" s="171"/>
      <c r="M26" s="172"/>
      <c r="N26" s="171"/>
      <c r="O26" s="171"/>
      <c r="P26" s="33"/>
      <c r="Q26" s="171"/>
      <c r="R26" s="375"/>
      <c r="S26" s="362"/>
      <c r="T26" s="33"/>
      <c r="U26" s="33"/>
      <c r="V26" s="33"/>
      <c r="W26" s="33"/>
      <c r="X26" s="392"/>
    </row>
    <row r="27" spans="1:24" ht="39" customHeight="1" x14ac:dyDescent="0.25">
      <c r="A27" s="11">
        <v>25</v>
      </c>
      <c r="B27" s="33"/>
      <c r="C27" s="21"/>
      <c r="D27" s="21"/>
      <c r="E27" s="33"/>
      <c r="F27" s="397"/>
      <c r="G27" s="397"/>
      <c r="H27" s="29"/>
      <c r="I27" s="360"/>
      <c r="J27" s="30"/>
      <c r="K27" s="292">
        <f t="shared" si="0"/>
        <v>1</v>
      </c>
      <c r="L27" s="171"/>
      <c r="M27" s="172"/>
      <c r="N27" s="171"/>
      <c r="O27" s="171"/>
      <c r="P27" s="33"/>
      <c r="Q27" s="171"/>
      <c r="R27" s="375"/>
      <c r="S27" s="362"/>
      <c r="T27" s="33"/>
      <c r="U27" s="33"/>
      <c r="V27" s="33"/>
      <c r="W27" s="33"/>
      <c r="X27" s="392"/>
    </row>
    <row r="28" spans="1:24" ht="39" customHeight="1" x14ac:dyDescent="0.25">
      <c r="A28" s="11">
        <v>26</v>
      </c>
      <c r="B28" s="33"/>
      <c r="C28" s="21"/>
      <c r="D28" s="21"/>
      <c r="E28" s="33"/>
      <c r="F28" s="397"/>
      <c r="G28" s="397"/>
      <c r="H28" s="29"/>
      <c r="I28" s="360"/>
      <c r="J28" s="30"/>
      <c r="K28" s="292">
        <f t="shared" si="0"/>
        <v>1</v>
      </c>
      <c r="L28" s="171"/>
      <c r="M28" s="172"/>
      <c r="N28" s="171"/>
      <c r="O28" s="171"/>
      <c r="P28" s="33"/>
      <c r="Q28" s="171"/>
      <c r="R28" s="375"/>
      <c r="S28" s="362"/>
      <c r="T28" s="33"/>
      <c r="U28" s="33"/>
      <c r="V28" s="33"/>
      <c r="W28" s="33"/>
      <c r="X28" s="392"/>
    </row>
    <row r="29" spans="1:24" ht="39" customHeight="1" x14ac:dyDescent="0.25">
      <c r="A29" s="11">
        <v>27</v>
      </c>
      <c r="B29" s="33"/>
      <c r="C29" s="21"/>
      <c r="D29" s="21"/>
      <c r="E29" s="33"/>
      <c r="F29" s="397"/>
      <c r="G29" s="397"/>
      <c r="H29" s="29"/>
      <c r="I29" s="360"/>
      <c r="J29" s="30"/>
      <c r="K29" s="292">
        <f t="shared" si="0"/>
        <v>1</v>
      </c>
      <c r="L29" s="171"/>
      <c r="M29" s="172"/>
      <c r="N29" s="171"/>
      <c r="O29" s="171"/>
      <c r="P29" s="33"/>
      <c r="Q29" s="171"/>
      <c r="R29" s="375"/>
      <c r="S29" s="362"/>
      <c r="T29" s="33"/>
      <c r="U29" s="33"/>
      <c r="V29" s="33"/>
      <c r="W29" s="33"/>
      <c r="X29" s="392"/>
    </row>
    <row r="30" spans="1:24" ht="39" customHeight="1" x14ac:dyDescent="0.25">
      <c r="A30" s="11">
        <v>28</v>
      </c>
      <c r="B30" s="33"/>
      <c r="C30" s="21"/>
      <c r="D30" s="21"/>
      <c r="E30" s="33"/>
      <c r="F30" s="397"/>
      <c r="G30" s="397"/>
      <c r="H30" s="29"/>
      <c r="I30" s="360"/>
      <c r="J30" s="30"/>
      <c r="K30" s="292">
        <f t="shared" ref="K30:K67" si="1">1-I30</f>
        <v>1</v>
      </c>
      <c r="L30" s="171"/>
      <c r="M30" s="172"/>
      <c r="N30" s="171"/>
      <c r="O30" s="171"/>
      <c r="P30" s="33"/>
      <c r="Q30" s="171"/>
      <c r="R30" s="375"/>
      <c r="S30" s="362"/>
      <c r="T30" s="33"/>
      <c r="U30" s="33"/>
      <c r="V30" s="33"/>
      <c r="W30" s="33"/>
      <c r="X30" s="392"/>
    </row>
    <row r="31" spans="1:24" ht="39" customHeight="1" x14ac:dyDescent="0.25">
      <c r="A31" s="11">
        <v>29</v>
      </c>
      <c r="B31" s="33"/>
      <c r="C31" s="21"/>
      <c r="D31" s="21"/>
      <c r="E31" s="33"/>
      <c r="F31" s="397"/>
      <c r="G31" s="397"/>
      <c r="H31" s="29"/>
      <c r="I31" s="360"/>
      <c r="J31" s="30"/>
      <c r="K31" s="292">
        <f t="shared" si="1"/>
        <v>1</v>
      </c>
      <c r="L31" s="171"/>
      <c r="M31" s="172"/>
      <c r="N31" s="171"/>
      <c r="O31" s="171"/>
      <c r="P31" s="33"/>
      <c r="Q31" s="171"/>
      <c r="R31" s="375"/>
      <c r="S31" s="362"/>
      <c r="T31" s="33"/>
      <c r="U31" s="33"/>
      <c r="V31" s="33"/>
      <c r="W31" s="33"/>
      <c r="X31" s="392"/>
    </row>
    <row r="32" spans="1:24" ht="39" customHeight="1" x14ac:dyDescent="0.25">
      <c r="A32" s="11">
        <v>30</v>
      </c>
      <c r="B32" s="33"/>
      <c r="C32" s="21"/>
      <c r="D32" s="21"/>
      <c r="E32" s="33"/>
      <c r="F32" s="397"/>
      <c r="G32" s="397"/>
      <c r="H32" s="29"/>
      <c r="I32" s="64"/>
      <c r="J32" s="30"/>
      <c r="K32" s="292">
        <f t="shared" si="1"/>
        <v>1</v>
      </c>
      <c r="L32" s="171"/>
      <c r="M32" s="172"/>
      <c r="N32" s="171"/>
      <c r="O32" s="171"/>
      <c r="P32" s="33"/>
      <c r="Q32" s="171"/>
      <c r="R32" s="33"/>
      <c r="S32" s="22"/>
      <c r="T32" s="33"/>
      <c r="U32" s="33"/>
      <c r="V32" s="33"/>
      <c r="W32" s="33"/>
      <c r="X32" s="392"/>
    </row>
    <row r="33" spans="1:24" ht="39" customHeight="1" x14ac:dyDescent="0.25">
      <c r="A33" s="11">
        <v>31</v>
      </c>
      <c r="B33" s="33"/>
      <c r="C33" s="21"/>
      <c r="D33" s="21"/>
      <c r="E33" s="33"/>
      <c r="F33" s="397"/>
      <c r="G33" s="397"/>
      <c r="H33" s="29"/>
      <c r="I33" s="360"/>
      <c r="J33" s="30"/>
      <c r="K33" s="292">
        <f t="shared" si="1"/>
        <v>1</v>
      </c>
      <c r="L33" s="171"/>
      <c r="M33" s="172"/>
      <c r="N33" s="171"/>
      <c r="O33" s="171"/>
      <c r="P33" s="33"/>
      <c r="Q33" s="171"/>
      <c r="R33" s="33"/>
      <c r="S33" s="22"/>
      <c r="T33" s="33"/>
      <c r="U33" s="33"/>
      <c r="V33" s="33"/>
      <c r="W33" s="33"/>
      <c r="X33" s="392"/>
    </row>
    <row r="34" spans="1:24" ht="39" customHeight="1" x14ac:dyDescent="0.25">
      <c r="A34" s="11">
        <v>32</v>
      </c>
      <c r="B34" s="33"/>
      <c r="C34" s="21"/>
      <c r="D34" s="21"/>
      <c r="E34" s="33"/>
      <c r="F34" s="397"/>
      <c r="G34" s="397"/>
      <c r="H34" s="29"/>
      <c r="I34" s="360"/>
      <c r="J34" s="30"/>
      <c r="K34" s="292">
        <f t="shared" si="1"/>
        <v>1</v>
      </c>
      <c r="L34" s="171"/>
      <c r="M34" s="172"/>
      <c r="N34" s="171"/>
      <c r="O34" s="171"/>
      <c r="P34" s="33"/>
      <c r="Q34" s="171"/>
      <c r="R34" s="33"/>
      <c r="S34" s="22"/>
      <c r="T34" s="33"/>
      <c r="U34" s="33"/>
      <c r="V34" s="33"/>
      <c r="W34" s="33"/>
      <c r="X34" s="392"/>
    </row>
    <row r="35" spans="1:24" ht="39" customHeight="1" x14ac:dyDescent="0.25">
      <c r="A35" s="11">
        <v>33</v>
      </c>
      <c r="B35" s="33"/>
      <c r="C35" s="21"/>
      <c r="D35" s="21"/>
      <c r="E35" s="33"/>
      <c r="F35" s="397"/>
      <c r="G35" s="397"/>
      <c r="H35" s="29"/>
      <c r="I35" s="360"/>
      <c r="J35" s="30"/>
      <c r="K35" s="292">
        <f t="shared" si="1"/>
        <v>1</v>
      </c>
      <c r="L35" s="171"/>
      <c r="M35" s="172"/>
      <c r="N35" s="171"/>
      <c r="O35" s="171"/>
      <c r="P35" s="33"/>
      <c r="Q35" s="171"/>
      <c r="R35" s="33"/>
      <c r="S35" s="22"/>
      <c r="T35" s="33"/>
      <c r="U35" s="33"/>
      <c r="V35" s="33"/>
      <c r="W35" s="33"/>
      <c r="X35" s="392"/>
    </row>
    <row r="36" spans="1:24" ht="39" customHeight="1" x14ac:dyDescent="0.25">
      <c r="A36" s="11">
        <v>34</v>
      </c>
      <c r="B36" s="33"/>
      <c r="C36" s="21"/>
      <c r="D36" s="21"/>
      <c r="E36" s="33"/>
      <c r="F36" s="397"/>
      <c r="G36" s="397"/>
      <c r="H36" s="29"/>
      <c r="I36" s="360"/>
      <c r="J36" s="30"/>
      <c r="K36" s="292">
        <f t="shared" si="1"/>
        <v>1</v>
      </c>
      <c r="L36" s="171"/>
      <c r="M36" s="172"/>
      <c r="N36" s="171"/>
      <c r="O36" s="171"/>
      <c r="P36" s="33"/>
      <c r="Q36" s="171"/>
      <c r="R36" s="33"/>
      <c r="S36" s="22"/>
      <c r="T36" s="33"/>
      <c r="U36" s="33"/>
      <c r="V36" s="33"/>
      <c r="W36" s="33"/>
      <c r="X36" s="392"/>
    </row>
    <row r="37" spans="1:24" ht="39" customHeight="1" x14ac:dyDescent="0.25">
      <c r="A37" s="11">
        <v>35</v>
      </c>
      <c r="B37" s="33"/>
      <c r="C37" s="21"/>
      <c r="D37" s="21"/>
      <c r="E37" s="33"/>
      <c r="F37" s="397"/>
      <c r="G37" s="397"/>
      <c r="H37" s="29"/>
      <c r="I37" s="360"/>
      <c r="J37" s="30"/>
      <c r="K37" s="292">
        <f t="shared" si="1"/>
        <v>1</v>
      </c>
      <c r="L37" s="171"/>
      <c r="M37" s="172"/>
      <c r="N37" s="171"/>
      <c r="O37" s="171"/>
      <c r="P37" s="33"/>
      <c r="Q37" s="171"/>
      <c r="R37" s="33"/>
      <c r="S37" s="22"/>
      <c r="T37" s="33"/>
      <c r="U37" s="33"/>
      <c r="V37" s="33"/>
      <c r="W37" s="33"/>
      <c r="X37" s="392"/>
    </row>
    <row r="38" spans="1:24" ht="39" customHeight="1" x14ac:dyDescent="0.25">
      <c r="A38" s="11">
        <v>36</v>
      </c>
      <c r="B38" s="33"/>
      <c r="C38" s="21"/>
      <c r="D38" s="33"/>
      <c r="E38" s="33"/>
      <c r="F38" s="397"/>
      <c r="G38" s="397"/>
      <c r="H38" s="29"/>
      <c r="I38" s="64"/>
      <c r="J38" s="30"/>
      <c r="K38" s="292">
        <f t="shared" si="1"/>
        <v>1</v>
      </c>
      <c r="L38" s="171"/>
      <c r="M38" s="172"/>
      <c r="N38" s="171"/>
      <c r="O38" s="171"/>
      <c r="P38" s="33"/>
      <c r="Q38" s="171"/>
      <c r="R38" s="33"/>
      <c r="S38" s="22"/>
      <c r="T38" s="33"/>
      <c r="U38" s="33"/>
      <c r="V38" s="33"/>
      <c r="W38" s="33"/>
      <c r="X38" s="392"/>
    </row>
    <row r="39" spans="1:24" ht="39" customHeight="1" x14ac:dyDescent="0.25">
      <c r="A39" s="11">
        <v>37</v>
      </c>
      <c r="B39" s="33"/>
      <c r="C39" s="21"/>
      <c r="D39" s="33"/>
      <c r="E39" s="33"/>
      <c r="F39" s="397"/>
      <c r="G39" s="397"/>
      <c r="H39" s="29"/>
      <c r="I39" s="64"/>
      <c r="J39" s="30"/>
      <c r="K39" s="292">
        <f t="shared" si="1"/>
        <v>1</v>
      </c>
      <c r="L39" s="171"/>
      <c r="M39" s="172"/>
      <c r="N39" s="171"/>
      <c r="O39" s="171"/>
      <c r="P39" s="33"/>
      <c r="Q39" s="171"/>
      <c r="R39" s="33"/>
      <c r="S39" s="22"/>
      <c r="T39" s="33"/>
      <c r="U39" s="33"/>
      <c r="V39" s="33"/>
      <c r="W39" s="33"/>
      <c r="X39" s="392"/>
    </row>
    <row r="40" spans="1:24" ht="39" customHeight="1" x14ac:dyDescent="0.25">
      <c r="A40" s="11">
        <v>38</v>
      </c>
      <c r="B40" s="33"/>
      <c r="C40" s="21"/>
      <c r="D40" s="33"/>
      <c r="E40" s="33"/>
      <c r="F40" s="397"/>
      <c r="G40" s="397"/>
      <c r="H40" s="29"/>
      <c r="I40" s="64"/>
      <c r="J40" s="30"/>
      <c r="K40" s="292">
        <f t="shared" si="1"/>
        <v>1</v>
      </c>
      <c r="L40" s="171"/>
      <c r="M40" s="172"/>
      <c r="N40" s="171"/>
      <c r="O40" s="171"/>
      <c r="P40" s="33"/>
      <c r="Q40" s="171"/>
      <c r="R40" s="33"/>
      <c r="S40" s="22"/>
      <c r="T40" s="33"/>
      <c r="U40" s="33"/>
      <c r="V40" s="33"/>
      <c r="W40" s="33"/>
      <c r="X40" s="392"/>
    </row>
    <row r="41" spans="1:24" ht="39" customHeight="1" x14ac:dyDescent="0.25">
      <c r="A41" s="11">
        <v>39</v>
      </c>
      <c r="B41" s="33"/>
      <c r="C41" s="21"/>
      <c r="D41" s="33"/>
      <c r="E41" s="33"/>
      <c r="F41" s="397"/>
      <c r="G41" s="397"/>
      <c r="H41" s="29"/>
      <c r="I41" s="64"/>
      <c r="J41" s="30"/>
      <c r="K41" s="292">
        <f t="shared" si="1"/>
        <v>1</v>
      </c>
      <c r="L41" s="171"/>
      <c r="M41" s="172"/>
      <c r="N41" s="171"/>
      <c r="O41" s="171"/>
      <c r="P41" s="33"/>
      <c r="Q41" s="171"/>
      <c r="R41" s="33"/>
      <c r="S41" s="22"/>
      <c r="T41" s="33"/>
      <c r="U41" s="33"/>
      <c r="V41" s="33"/>
      <c r="W41" s="33"/>
      <c r="X41" s="392"/>
    </row>
    <row r="42" spans="1:24" ht="39" customHeight="1" x14ac:dyDescent="0.25">
      <c r="A42" s="11">
        <v>40</v>
      </c>
      <c r="B42" s="33"/>
      <c r="C42" s="21"/>
      <c r="D42" s="33"/>
      <c r="E42" s="33"/>
      <c r="F42" s="397"/>
      <c r="G42" s="397"/>
      <c r="H42" s="29"/>
      <c r="I42" s="64"/>
      <c r="J42" s="30"/>
      <c r="K42" s="292">
        <f t="shared" si="1"/>
        <v>1</v>
      </c>
      <c r="L42" s="171"/>
      <c r="M42" s="172"/>
      <c r="N42" s="171"/>
      <c r="O42" s="171"/>
      <c r="P42" s="33"/>
      <c r="Q42" s="171"/>
      <c r="R42" s="33"/>
      <c r="S42" s="22"/>
      <c r="T42" s="33"/>
      <c r="U42" s="33"/>
      <c r="V42" s="33"/>
      <c r="W42" s="33"/>
      <c r="X42" s="392"/>
    </row>
    <row r="43" spans="1:24" ht="39" customHeight="1" x14ac:dyDescent="0.25">
      <c r="A43" s="11">
        <v>41</v>
      </c>
      <c r="B43" s="33"/>
      <c r="C43" s="21"/>
      <c r="D43" s="33"/>
      <c r="E43" s="33"/>
      <c r="F43" s="397"/>
      <c r="G43" s="397"/>
      <c r="H43" s="29"/>
      <c r="I43" s="64"/>
      <c r="J43" s="30"/>
      <c r="K43" s="292">
        <f t="shared" si="1"/>
        <v>1</v>
      </c>
      <c r="L43" s="171"/>
      <c r="M43" s="172"/>
      <c r="N43" s="171"/>
      <c r="O43" s="171"/>
      <c r="P43" s="33"/>
      <c r="Q43" s="171"/>
      <c r="R43" s="33"/>
      <c r="S43" s="22"/>
      <c r="T43" s="33"/>
      <c r="U43" s="33"/>
      <c r="V43" s="33"/>
      <c r="W43" s="33"/>
      <c r="X43" s="392"/>
    </row>
    <row r="44" spans="1:24" ht="39" customHeight="1" x14ac:dyDescent="0.25">
      <c r="A44" s="11">
        <v>42</v>
      </c>
      <c r="B44" s="33"/>
      <c r="C44" s="21"/>
      <c r="D44" s="33"/>
      <c r="E44" s="33"/>
      <c r="F44" s="397"/>
      <c r="G44" s="397"/>
      <c r="H44" s="29"/>
      <c r="I44" s="64"/>
      <c r="J44" s="30"/>
      <c r="K44" s="292">
        <f t="shared" si="1"/>
        <v>1</v>
      </c>
      <c r="L44" s="171"/>
      <c r="M44" s="172"/>
      <c r="N44" s="171"/>
      <c r="O44" s="171"/>
      <c r="P44" s="33"/>
      <c r="Q44" s="171"/>
      <c r="R44" s="33"/>
      <c r="S44" s="22"/>
      <c r="T44" s="33"/>
      <c r="U44" s="33"/>
      <c r="V44" s="33"/>
      <c r="W44" s="33"/>
      <c r="X44" s="392"/>
    </row>
    <row r="45" spans="1:24" ht="39" customHeight="1" x14ac:dyDescent="0.25">
      <c r="A45" s="11">
        <v>43</v>
      </c>
      <c r="B45" s="33"/>
      <c r="C45" s="21"/>
      <c r="D45" s="33"/>
      <c r="E45" s="33"/>
      <c r="F45" s="397"/>
      <c r="G45" s="397"/>
      <c r="H45" s="29"/>
      <c r="I45" s="64"/>
      <c r="J45" s="30"/>
      <c r="K45" s="292">
        <f t="shared" si="1"/>
        <v>1</v>
      </c>
      <c r="L45" s="171"/>
      <c r="M45" s="172"/>
      <c r="N45" s="171"/>
      <c r="O45" s="171"/>
      <c r="P45" s="33"/>
      <c r="Q45" s="171"/>
      <c r="R45" s="33"/>
      <c r="S45" s="22"/>
      <c r="T45" s="33"/>
      <c r="U45" s="33"/>
      <c r="V45" s="33"/>
      <c r="W45" s="33"/>
      <c r="X45" s="392"/>
    </row>
    <row r="46" spans="1:24" ht="39" customHeight="1" x14ac:dyDescent="0.25">
      <c r="A46" s="11">
        <v>44</v>
      </c>
      <c r="B46" s="33"/>
      <c r="C46" s="21"/>
      <c r="D46" s="33"/>
      <c r="E46" s="33"/>
      <c r="F46" s="397"/>
      <c r="G46" s="397"/>
      <c r="H46" s="29"/>
      <c r="I46" s="64"/>
      <c r="J46" s="30"/>
      <c r="K46" s="292">
        <f t="shared" si="1"/>
        <v>1</v>
      </c>
      <c r="L46" s="171"/>
      <c r="M46" s="172"/>
      <c r="N46" s="171"/>
      <c r="O46" s="171"/>
      <c r="P46" s="33"/>
      <c r="Q46" s="171"/>
      <c r="R46" s="33"/>
      <c r="S46" s="22"/>
      <c r="T46" s="33"/>
      <c r="U46" s="33"/>
      <c r="V46" s="33"/>
      <c r="W46" s="33"/>
      <c r="X46" s="392"/>
    </row>
    <row r="47" spans="1:24" ht="39" customHeight="1" x14ac:dyDescent="0.25">
      <c r="A47" s="11">
        <v>45</v>
      </c>
      <c r="B47" s="33"/>
      <c r="C47" s="21"/>
      <c r="D47" s="33"/>
      <c r="E47" s="33"/>
      <c r="F47" s="397"/>
      <c r="G47" s="397"/>
      <c r="H47" s="29"/>
      <c r="I47" s="64"/>
      <c r="J47" s="30"/>
      <c r="K47" s="292">
        <f t="shared" si="1"/>
        <v>1</v>
      </c>
      <c r="L47" s="171"/>
      <c r="M47" s="172"/>
      <c r="N47" s="171"/>
      <c r="O47" s="171"/>
      <c r="P47" s="33"/>
      <c r="Q47" s="171"/>
      <c r="R47" s="33"/>
      <c r="S47" s="22"/>
      <c r="T47" s="33"/>
      <c r="U47" s="33"/>
      <c r="V47" s="33"/>
      <c r="W47" s="33"/>
      <c r="X47" s="392"/>
    </row>
    <row r="48" spans="1:24" ht="39" customHeight="1" x14ac:dyDescent="0.25">
      <c r="A48" s="11">
        <v>46</v>
      </c>
      <c r="B48" s="33"/>
      <c r="C48" s="21"/>
      <c r="D48" s="33"/>
      <c r="E48" s="33"/>
      <c r="F48" s="397"/>
      <c r="G48" s="397"/>
      <c r="H48" s="29"/>
      <c r="I48" s="64"/>
      <c r="J48" s="30"/>
      <c r="K48" s="292">
        <f t="shared" si="1"/>
        <v>1</v>
      </c>
      <c r="L48" s="171"/>
      <c r="M48" s="172"/>
      <c r="N48" s="171"/>
      <c r="O48" s="171"/>
      <c r="P48" s="33"/>
      <c r="Q48" s="171"/>
      <c r="R48" s="33"/>
      <c r="S48" s="22"/>
      <c r="T48" s="33"/>
      <c r="U48" s="33"/>
      <c r="V48" s="33"/>
      <c r="W48" s="33"/>
      <c r="X48" s="392"/>
    </row>
    <row r="49" spans="1:24" ht="39" customHeight="1" x14ac:dyDescent="0.25">
      <c r="A49" s="11">
        <v>47</v>
      </c>
      <c r="B49" s="33"/>
      <c r="C49" s="21"/>
      <c r="D49" s="33"/>
      <c r="E49" s="33"/>
      <c r="F49" s="397"/>
      <c r="G49" s="397"/>
      <c r="H49" s="29"/>
      <c r="I49" s="64"/>
      <c r="J49" s="30"/>
      <c r="K49" s="292">
        <f t="shared" si="1"/>
        <v>1</v>
      </c>
      <c r="L49" s="171"/>
      <c r="M49" s="172"/>
      <c r="N49" s="171"/>
      <c r="O49" s="171"/>
      <c r="P49" s="33"/>
      <c r="Q49" s="171"/>
      <c r="R49" s="33"/>
      <c r="S49" s="22"/>
      <c r="T49" s="33"/>
      <c r="U49" s="33"/>
      <c r="V49" s="33"/>
      <c r="W49" s="33"/>
      <c r="X49" s="392"/>
    </row>
    <row r="50" spans="1:24" ht="39" customHeight="1" x14ac:dyDescent="0.25">
      <c r="A50" s="11">
        <v>48</v>
      </c>
      <c r="B50" s="33"/>
      <c r="C50" s="21"/>
      <c r="D50" s="33"/>
      <c r="E50" s="33"/>
      <c r="F50" s="397"/>
      <c r="G50" s="397"/>
      <c r="H50" s="29"/>
      <c r="I50" s="64"/>
      <c r="J50" s="30"/>
      <c r="K50" s="292">
        <f t="shared" si="1"/>
        <v>1</v>
      </c>
      <c r="L50" s="171"/>
      <c r="M50" s="172"/>
      <c r="N50" s="171"/>
      <c r="O50" s="171"/>
      <c r="P50" s="33"/>
      <c r="Q50" s="171"/>
      <c r="R50" s="33"/>
      <c r="S50" s="22"/>
      <c r="T50" s="33"/>
      <c r="U50" s="33"/>
      <c r="V50" s="33"/>
      <c r="W50" s="33"/>
      <c r="X50" s="392"/>
    </row>
    <row r="51" spans="1:24" ht="39" customHeight="1" x14ac:dyDescent="0.25">
      <c r="A51" s="11">
        <v>49</v>
      </c>
      <c r="B51" s="33"/>
      <c r="C51" s="21"/>
      <c r="D51" s="33"/>
      <c r="E51" s="33"/>
      <c r="F51" s="397"/>
      <c r="G51" s="397"/>
      <c r="H51" s="29"/>
      <c r="I51" s="64"/>
      <c r="J51" s="30"/>
      <c r="K51" s="292">
        <f t="shared" si="1"/>
        <v>1</v>
      </c>
      <c r="L51" s="171"/>
      <c r="M51" s="172"/>
      <c r="N51" s="171"/>
      <c r="O51" s="171"/>
      <c r="P51" s="33"/>
      <c r="Q51" s="171"/>
      <c r="R51" s="33"/>
      <c r="S51" s="22"/>
      <c r="T51" s="33"/>
      <c r="U51" s="33"/>
      <c r="V51" s="33"/>
      <c r="W51" s="33"/>
      <c r="X51" s="392"/>
    </row>
    <row r="52" spans="1:24" ht="39" customHeight="1" x14ac:dyDescent="0.25">
      <c r="A52" s="11">
        <v>50</v>
      </c>
      <c r="B52" s="33"/>
      <c r="C52" s="21"/>
      <c r="D52" s="33"/>
      <c r="E52" s="33"/>
      <c r="F52" s="397"/>
      <c r="G52" s="397"/>
      <c r="H52" s="29"/>
      <c r="I52" s="64"/>
      <c r="J52" s="30"/>
      <c r="K52" s="292">
        <f t="shared" si="1"/>
        <v>1</v>
      </c>
      <c r="L52" s="171"/>
      <c r="M52" s="172"/>
      <c r="N52" s="171"/>
      <c r="O52" s="171"/>
      <c r="P52" s="33"/>
      <c r="Q52" s="171"/>
      <c r="R52" s="33"/>
      <c r="S52" s="22"/>
      <c r="T52" s="33"/>
      <c r="U52" s="33"/>
      <c r="V52" s="33"/>
      <c r="W52" s="33"/>
      <c r="X52" s="392"/>
    </row>
    <row r="53" spans="1:24" ht="39" customHeight="1" x14ac:dyDescent="0.25">
      <c r="A53" s="11">
        <v>51</v>
      </c>
      <c r="B53" s="33"/>
      <c r="C53" s="21"/>
      <c r="D53" s="33"/>
      <c r="E53" s="33"/>
      <c r="F53" s="397"/>
      <c r="G53" s="397"/>
      <c r="H53" s="29"/>
      <c r="I53" s="64"/>
      <c r="J53" s="30"/>
      <c r="K53" s="292">
        <f t="shared" si="1"/>
        <v>1</v>
      </c>
      <c r="L53" s="171"/>
      <c r="M53" s="172"/>
      <c r="N53" s="171"/>
      <c r="O53" s="171"/>
      <c r="P53" s="33"/>
      <c r="Q53" s="171"/>
      <c r="R53" s="33"/>
      <c r="S53" s="22"/>
      <c r="T53" s="33"/>
      <c r="U53" s="33"/>
      <c r="V53" s="33"/>
      <c r="W53" s="33"/>
      <c r="X53" s="392"/>
    </row>
    <row r="54" spans="1:24" ht="39" customHeight="1" x14ac:dyDescent="0.25">
      <c r="A54" s="11">
        <v>52</v>
      </c>
      <c r="B54" s="33"/>
      <c r="C54" s="21"/>
      <c r="D54" s="33"/>
      <c r="E54" s="33"/>
      <c r="F54" s="397"/>
      <c r="G54" s="397"/>
      <c r="H54" s="29"/>
      <c r="I54" s="64"/>
      <c r="J54" s="30"/>
      <c r="K54" s="292">
        <f t="shared" si="1"/>
        <v>1</v>
      </c>
      <c r="L54" s="171"/>
      <c r="M54" s="172"/>
      <c r="N54" s="171"/>
      <c r="O54" s="171"/>
      <c r="P54" s="33"/>
      <c r="Q54" s="171"/>
      <c r="R54" s="33"/>
      <c r="S54" s="22"/>
      <c r="T54" s="33"/>
      <c r="U54" s="33"/>
      <c r="V54" s="33"/>
      <c r="W54" s="33"/>
      <c r="X54" s="392"/>
    </row>
    <row r="55" spans="1:24" ht="39" customHeight="1" x14ac:dyDescent="0.25">
      <c r="A55" s="11">
        <v>53</v>
      </c>
      <c r="B55" s="33"/>
      <c r="C55" s="21"/>
      <c r="D55" s="33"/>
      <c r="E55" s="33"/>
      <c r="F55" s="397"/>
      <c r="G55" s="397"/>
      <c r="H55" s="29"/>
      <c r="I55" s="64"/>
      <c r="J55" s="30"/>
      <c r="K55" s="292">
        <f t="shared" si="1"/>
        <v>1</v>
      </c>
      <c r="L55" s="171"/>
      <c r="M55" s="172"/>
      <c r="N55" s="171"/>
      <c r="O55" s="171"/>
      <c r="P55" s="33"/>
      <c r="Q55" s="171"/>
      <c r="R55" s="33"/>
      <c r="S55" s="22"/>
      <c r="T55" s="33"/>
      <c r="U55" s="33"/>
      <c r="V55" s="33"/>
      <c r="W55" s="33"/>
      <c r="X55" s="392"/>
    </row>
    <row r="56" spans="1:24" ht="39" customHeight="1" x14ac:dyDescent="0.25">
      <c r="A56" s="11">
        <v>54</v>
      </c>
      <c r="B56" s="33"/>
      <c r="C56" s="21"/>
      <c r="D56" s="33"/>
      <c r="E56" s="33"/>
      <c r="F56" s="397"/>
      <c r="G56" s="397"/>
      <c r="H56" s="29"/>
      <c r="I56" s="64"/>
      <c r="J56" s="30"/>
      <c r="K56" s="292">
        <f t="shared" si="1"/>
        <v>1</v>
      </c>
      <c r="L56" s="171"/>
      <c r="M56" s="172"/>
      <c r="N56" s="171"/>
      <c r="O56" s="171"/>
      <c r="P56" s="33"/>
      <c r="Q56" s="171"/>
      <c r="R56" s="33"/>
      <c r="S56" s="22"/>
      <c r="T56" s="33"/>
      <c r="U56" s="33"/>
      <c r="V56" s="33"/>
      <c r="W56" s="33"/>
      <c r="X56" s="392"/>
    </row>
    <row r="57" spans="1:24" ht="39" customHeight="1" x14ac:dyDescent="0.25">
      <c r="A57" s="11">
        <v>55</v>
      </c>
      <c r="B57" s="33"/>
      <c r="C57" s="21"/>
      <c r="D57" s="33"/>
      <c r="E57" s="33"/>
      <c r="F57" s="397"/>
      <c r="G57" s="397"/>
      <c r="H57" s="29"/>
      <c r="I57" s="64"/>
      <c r="J57" s="30"/>
      <c r="K57" s="292">
        <f t="shared" si="1"/>
        <v>1</v>
      </c>
      <c r="L57" s="171"/>
      <c r="M57" s="172"/>
      <c r="N57" s="171"/>
      <c r="O57" s="171"/>
      <c r="P57" s="33"/>
      <c r="Q57" s="171"/>
      <c r="R57" s="33"/>
      <c r="S57" s="22"/>
      <c r="T57" s="33"/>
      <c r="U57" s="33"/>
      <c r="V57" s="33"/>
      <c r="W57" s="33"/>
      <c r="X57" s="392"/>
    </row>
    <row r="58" spans="1:24" ht="39" customHeight="1" x14ac:dyDescent="0.25">
      <c r="A58" s="11">
        <v>56</v>
      </c>
      <c r="B58" s="33"/>
      <c r="C58" s="21"/>
      <c r="D58" s="33"/>
      <c r="E58" s="33"/>
      <c r="F58" s="397"/>
      <c r="G58" s="397"/>
      <c r="H58" s="29"/>
      <c r="I58" s="64"/>
      <c r="J58" s="30"/>
      <c r="K58" s="292">
        <f t="shared" si="1"/>
        <v>1</v>
      </c>
      <c r="L58" s="171"/>
      <c r="M58" s="172"/>
      <c r="N58" s="171"/>
      <c r="O58" s="171"/>
      <c r="P58" s="33"/>
      <c r="Q58" s="171"/>
      <c r="R58" s="33"/>
      <c r="S58" s="22"/>
      <c r="T58" s="33"/>
      <c r="U58" s="33"/>
      <c r="V58" s="33"/>
      <c r="W58" s="33"/>
      <c r="X58" s="392"/>
    </row>
    <row r="59" spans="1:24" ht="39" customHeight="1" x14ac:dyDescent="0.25">
      <c r="A59" s="11">
        <v>57</v>
      </c>
      <c r="B59" s="33"/>
      <c r="C59" s="21"/>
      <c r="D59" s="33"/>
      <c r="E59" s="33"/>
      <c r="F59" s="397"/>
      <c r="G59" s="397"/>
      <c r="H59" s="29"/>
      <c r="I59" s="64"/>
      <c r="J59" s="30"/>
      <c r="K59" s="292">
        <f t="shared" si="1"/>
        <v>1</v>
      </c>
      <c r="L59" s="171"/>
      <c r="M59" s="172"/>
      <c r="N59" s="171"/>
      <c r="O59" s="171"/>
      <c r="P59" s="33"/>
      <c r="Q59" s="171"/>
      <c r="R59" s="33"/>
      <c r="S59" s="22"/>
      <c r="T59" s="33"/>
      <c r="U59" s="33"/>
      <c r="V59" s="33"/>
      <c r="W59" s="33"/>
      <c r="X59" s="392"/>
    </row>
    <row r="60" spans="1:24" ht="39" customHeight="1" x14ac:dyDescent="0.25">
      <c r="A60" s="11">
        <v>58</v>
      </c>
      <c r="B60" s="33"/>
      <c r="C60" s="21"/>
      <c r="D60" s="33"/>
      <c r="E60" s="33"/>
      <c r="F60" s="397"/>
      <c r="G60" s="397"/>
      <c r="H60" s="29"/>
      <c r="I60" s="64"/>
      <c r="J60" s="30"/>
      <c r="K60" s="292">
        <f t="shared" si="1"/>
        <v>1</v>
      </c>
      <c r="L60" s="171"/>
      <c r="M60" s="172"/>
      <c r="N60" s="171"/>
      <c r="O60" s="171"/>
      <c r="P60" s="33"/>
      <c r="Q60" s="171"/>
      <c r="R60" s="33"/>
      <c r="S60" s="22"/>
      <c r="T60" s="33"/>
      <c r="U60" s="33"/>
      <c r="V60" s="33"/>
      <c r="W60" s="33"/>
      <c r="X60" s="392"/>
    </row>
    <row r="61" spans="1:24" ht="39" customHeight="1" x14ac:dyDescent="0.25">
      <c r="A61" s="11">
        <v>59</v>
      </c>
      <c r="B61" s="33"/>
      <c r="C61" s="21"/>
      <c r="D61" s="33"/>
      <c r="E61" s="33"/>
      <c r="F61" s="397"/>
      <c r="G61" s="397"/>
      <c r="H61" s="29"/>
      <c r="I61" s="64"/>
      <c r="J61" s="30"/>
      <c r="K61" s="292">
        <f t="shared" si="1"/>
        <v>1</v>
      </c>
      <c r="L61" s="171"/>
      <c r="M61" s="172"/>
      <c r="N61" s="171"/>
      <c r="O61" s="171"/>
      <c r="P61" s="33"/>
      <c r="Q61" s="171"/>
      <c r="R61" s="33"/>
      <c r="S61" s="22"/>
      <c r="T61" s="33"/>
      <c r="U61" s="33"/>
      <c r="V61" s="33"/>
      <c r="W61" s="33"/>
      <c r="X61" s="392"/>
    </row>
    <row r="62" spans="1:24" ht="39" customHeight="1" x14ac:dyDescent="0.25">
      <c r="A62" s="11">
        <v>60</v>
      </c>
      <c r="B62" s="33"/>
      <c r="C62" s="21"/>
      <c r="D62" s="33"/>
      <c r="E62" s="33"/>
      <c r="F62" s="397"/>
      <c r="G62" s="397"/>
      <c r="H62" s="29"/>
      <c r="I62" s="64"/>
      <c r="J62" s="30"/>
      <c r="K62" s="292">
        <f t="shared" si="1"/>
        <v>1</v>
      </c>
      <c r="L62" s="171"/>
      <c r="M62" s="172"/>
      <c r="N62" s="171"/>
      <c r="O62" s="171"/>
      <c r="P62" s="33"/>
      <c r="Q62" s="171"/>
      <c r="R62" s="33"/>
      <c r="S62" s="22"/>
      <c r="T62" s="33"/>
      <c r="U62" s="33"/>
      <c r="V62" s="33"/>
      <c r="W62" s="33"/>
      <c r="X62" s="392"/>
    </row>
    <row r="63" spans="1:24" ht="39" customHeight="1" x14ac:dyDescent="0.25">
      <c r="A63" s="11">
        <v>61</v>
      </c>
      <c r="B63" s="33"/>
      <c r="C63" s="21"/>
      <c r="D63" s="33"/>
      <c r="E63" s="33"/>
      <c r="F63" s="397"/>
      <c r="G63" s="397"/>
      <c r="H63" s="29"/>
      <c r="I63" s="64"/>
      <c r="J63" s="30"/>
      <c r="K63" s="292">
        <f t="shared" si="1"/>
        <v>1</v>
      </c>
      <c r="L63" s="171"/>
      <c r="M63" s="172"/>
      <c r="N63" s="171"/>
      <c r="O63" s="171"/>
      <c r="P63" s="33"/>
      <c r="Q63" s="171"/>
      <c r="R63" s="33"/>
      <c r="S63" s="22"/>
      <c r="T63" s="33"/>
      <c r="U63" s="33"/>
      <c r="V63" s="33"/>
      <c r="W63" s="33"/>
      <c r="X63" s="392"/>
    </row>
    <row r="64" spans="1:24" ht="39" customHeight="1" x14ac:dyDescent="0.25">
      <c r="A64" s="11">
        <v>62</v>
      </c>
      <c r="B64" s="33"/>
      <c r="C64" s="21"/>
      <c r="D64" s="33"/>
      <c r="E64" s="33"/>
      <c r="F64" s="397"/>
      <c r="G64" s="397"/>
      <c r="H64" s="29"/>
      <c r="I64" s="64"/>
      <c r="J64" s="30"/>
      <c r="K64" s="292">
        <f t="shared" si="1"/>
        <v>1</v>
      </c>
      <c r="L64" s="171"/>
      <c r="M64" s="172"/>
      <c r="N64" s="171"/>
      <c r="O64" s="171"/>
      <c r="P64" s="33"/>
      <c r="Q64" s="171"/>
      <c r="R64" s="33"/>
      <c r="S64" s="22"/>
      <c r="T64" s="33"/>
      <c r="U64" s="33"/>
      <c r="V64" s="33"/>
      <c r="W64" s="33"/>
      <c r="X64" s="392"/>
    </row>
    <row r="65" spans="1:24" ht="39" customHeight="1" x14ac:dyDescent="0.25">
      <c r="A65" s="11">
        <v>63</v>
      </c>
      <c r="B65" s="33"/>
      <c r="C65" s="21"/>
      <c r="D65" s="33"/>
      <c r="E65" s="33"/>
      <c r="F65" s="397"/>
      <c r="G65" s="397"/>
      <c r="H65" s="29"/>
      <c r="I65" s="64"/>
      <c r="J65" s="30"/>
      <c r="K65" s="292">
        <f t="shared" si="1"/>
        <v>1</v>
      </c>
      <c r="L65" s="171"/>
      <c r="M65" s="172"/>
      <c r="N65" s="171"/>
      <c r="O65" s="171"/>
      <c r="P65" s="33"/>
      <c r="Q65" s="171"/>
      <c r="R65" s="33"/>
      <c r="S65" s="22"/>
      <c r="T65" s="33"/>
      <c r="U65" s="33"/>
      <c r="V65" s="33"/>
      <c r="W65" s="33"/>
      <c r="X65" s="392"/>
    </row>
    <row r="66" spans="1:24" ht="39" customHeight="1" x14ac:dyDescent="0.25">
      <c r="A66" s="11">
        <v>64</v>
      </c>
      <c r="B66" s="33"/>
      <c r="C66" s="21"/>
      <c r="D66" s="33"/>
      <c r="E66" s="33"/>
      <c r="F66" s="397"/>
      <c r="G66" s="397"/>
      <c r="H66" s="29"/>
      <c r="I66" s="64"/>
      <c r="J66" s="30"/>
      <c r="K66" s="292">
        <f t="shared" si="1"/>
        <v>1</v>
      </c>
      <c r="L66" s="171"/>
      <c r="M66" s="172"/>
      <c r="N66" s="171"/>
      <c r="O66" s="171"/>
      <c r="P66" s="33"/>
      <c r="Q66" s="171"/>
      <c r="R66" s="33"/>
      <c r="S66" s="22"/>
      <c r="T66" s="33"/>
      <c r="U66" s="33"/>
      <c r="V66" s="33"/>
      <c r="W66" s="33"/>
      <c r="X66" s="392"/>
    </row>
    <row r="67" spans="1:24" ht="39" customHeight="1" x14ac:dyDescent="0.25">
      <c r="A67" s="11">
        <v>65</v>
      </c>
      <c r="B67" s="33"/>
      <c r="C67" s="21"/>
      <c r="D67" s="33"/>
      <c r="E67" s="33"/>
      <c r="F67" s="397"/>
      <c r="G67" s="397"/>
      <c r="H67" s="29"/>
      <c r="I67" s="64"/>
      <c r="J67" s="30"/>
      <c r="K67" s="292">
        <f t="shared" si="1"/>
        <v>1</v>
      </c>
      <c r="L67" s="171"/>
      <c r="M67" s="172"/>
      <c r="N67" s="171"/>
      <c r="O67" s="171"/>
      <c r="P67" s="33"/>
      <c r="Q67" s="171"/>
      <c r="R67" s="33"/>
      <c r="S67" s="22"/>
      <c r="T67" s="33"/>
      <c r="U67" s="33"/>
      <c r="V67" s="33"/>
      <c r="W67" s="33"/>
      <c r="X67" s="392"/>
    </row>
    <row r="68" spans="1:24" ht="39" customHeight="1" x14ac:dyDescent="0.25">
      <c r="A68" s="11">
        <v>66</v>
      </c>
      <c r="B68" s="33"/>
      <c r="C68" s="21"/>
      <c r="D68" s="33"/>
      <c r="E68" s="33"/>
      <c r="F68" s="397"/>
      <c r="G68" s="397"/>
      <c r="H68" s="29"/>
      <c r="I68" s="64"/>
      <c r="J68" s="30"/>
      <c r="K68" s="292">
        <f t="shared" ref="K68:K131" si="2">1-I68</f>
        <v>1</v>
      </c>
      <c r="L68" s="171"/>
      <c r="M68" s="172"/>
      <c r="N68" s="171"/>
      <c r="O68" s="171"/>
      <c r="P68" s="33"/>
      <c r="Q68" s="171"/>
      <c r="R68" s="33"/>
      <c r="S68" s="22"/>
      <c r="T68" s="33"/>
      <c r="U68" s="33"/>
      <c r="V68" s="33"/>
      <c r="W68" s="33"/>
      <c r="X68" s="392"/>
    </row>
    <row r="69" spans="1:24" ht="39" customHeight="1" x14ac:dyDescent="0.25">
      <c r="A69" s="11">
        <v>67</v>
      </c>
      <c r="B69" s="33"/>
      <c r="C69" s="21"/>
      <c r="D69" s="33"/>
      <c r="E69" s="33"/>
      <c r="F69" s="397"/>
      <c r="G69" s="397"/>
      <c r="H69" s="29"/>
      <c r="I69" s="64"/>
      <c r="J69" s="30"/>
      <c r="K69" s="292">
        <f t="shared" si="2"/>
        <v>1</v>
      </c>
      <c r="L69" s="171"/>
      <c r="M69" s="172"/>
      <c r="N69" s="171"/>
      <c r="O69" s="171"/>
      <c r="P69" s="33"/>
      <c r="Q69" s="171"/>
      <c r="R69" s="33"/>
      <c r="S69" s="22"/>
      <c r="T69" s="33"/>
      <c r="U69" s="33"/>
      <c r="V69" s="33"/>
      <c r="W69" s="33"/>
      <c r="X69" s="392"/>
    </row>
    <row r="70" spans="1:24" ht="39" customHeight="1" x14ac:dyDescent="0.25">
      <c r="A70" s="11">
        <v>68</v>
      </c>
      <c r="B70" s="33"/>
      <c r="C70" s="21"/>
      <c r="D70" s="33"/>
      <c r="E70" s="33"/>
      <c r="F70" s="397"/>
      <c r="G70" s="397"/>
      <c r="H70" s="29"/>
      <c r="I70" s="64"/>
      <c r="J70" s="30"/>
      <c r="K70" s="292">
        <f t="shared" si="2"/>
        <v>1</v>
      </c>
      <c r="L70" s="171"/>
      <c r="M70" s="172"/>
      <c r="N70" s="171"/>
      <c r="O70" s="171"/>
      <c r="P70" s="33"/>
      <c r="Q70" s="171"/>
      <c r="R70" s="33"/>
      <c r="S70" s="22"/>
      <c r="T70" s="33"/>
      <c r="U70" s="33"/>
      <c r="V70" s="33"/>
      <c r="W70" s="33"/>
      <c r="X70" s="392"/>
    </row>
    <row r="71" spans="1:24" ht="39" customHeight="1" x14ac:dyDescent="0.25">
      <c r="A71" s="11">
        <v>69</v>
      </c>
      <c r="B71" s="33"/>
      <c r="C71" s="21"/>
      <c r="D71" s="33"/>
      <c r="E71" s="33"/>
      <c r="F71" s="397"/>
      <c r="G71" s="397"/>
      <c r="H71" s="29"/>
      <c r="I71" s="64"/>
      <c r="J71" s="30"/>
      <c r="K71" s="292">
        <f t="shared" si="2"/>
        <v>1</v>
      </c>
      <c r="L71" s="171"/>
      <c r="M71" s="172"/>
      <c r="N71" s="171"/>
      <c r="O71" s="171"/>
      <c r="P71" s="33"/>
      <c r="Q71" s="171"/>
      <c r="R71" s="33"/>
      <c r="S71" s="22"/>
      <c r="T71" s="33"/>
      <c r="U71" s="33"/>
      <c r="V71" s="33"/>
      <c r="W71" s="33"/>
      <c r="X71" s="392"/>
    </row>
    <row r="72" spans="1:24" ht="39" customHeight="1" x14ac:dyDescent="0.25">
      <c r="A72" s="11">
        <v>70</v>
      </c>
      <c r="B72" s="33"/>
      <c r="C72" s="21"/>
      <c r="D72" s="33"/>
      <c r="E72" s="33"/>
      <c r="F72" s="397"/>
      <c r="G72" s="397"/>
      <c r="H72" s="29"/>
      <c r="I72" s="64"/>
      <c r="J72" s="30"/>
      <c r="K72" s="292">
        <f t="shared" si="2"/>
        <v>1</v>
      </c>
      <c r="L72" s="171"/>
      <c r="M72" s="172"/>
      <c r="N72" s="171"/>
      <c r="O72" s="171"/>
      <c r="P72" s="33"/>
      <c r="Q72" s="171"/>
      <c r="R72" s="33"/>
      <c r="S72" s="22"/>
      <c r="T72" s="33"/>
      <c r="U72" s="33"/>
      <c r="V72" s="33"/>
      <c r="W72" s="33"/>
      <c r="X72" s="392"/>
    </row>
    <row r="73" spans="1:24" ht="39" customHeight="1" x14ac:dyDescent="0.25">
      <c r="A73" s="11">
        <v>71</v>
      </c>
      <c r="B73" s="33"/>
      <c r="C73" s="21"/>
      <c r="D73" s="33"/>
      <c r="E73" s="33"/>
      <c r="F73" s="397"/>
      <c r="G73" s="397"/>
      <c r="H73" s="29"/>
      <c r="I73" s="64"/>
      <c r="J73" s="30"/>
      <c r="K73" s="292">
        <f t="shared" si="2"/>
        <v>1</v>
      </c>
      <c r="L73" s="171"/>
      <c r="M73" s="172"/>
      <c r="N73" s="171"/>
      <c r="O73" s="171"/>
      <c r="P73" s="33"/>
      <c r="Q73" s="171"/>
      <c r="R73" s="33"/>
      <c r="S73" s="22"/>
      <c r="T73" s="33"/>
      <c r="U73" s="33"/>
      <c r="V73" s="33"/>
      <c r="W73" s="33"/>
      <c r="X73" s="392"/>
    </row>
    <row r="74" spans="1:24" ht="39" customHeight="1" x14ac:dyDescent="0.25">
      <c r="A74" s="11">
        <v>72</v>
      </c>
      <c r="B74" s="33"/>
      <c r="C74" s="21"/>
      <c r="D74" s="33"/>
      <c r="E74" s="33"/>
      <c r="F74" s="397"/>
      <c r="G74" s="397"/>
      <c r="H74" s="29"/>
      <c r="I74" s="64"/>
      <c r="J74" s="30"/>
      <c r="K74" s="292">
        <f t="shared" si="2"/>
        <v>1</v>
      </c>
      <c r="L74" s="171"/>
      <c r="M74" s="172"/>
      <c r="N74" s="171"/>
      <c r="O74" s="171"/>
      <c r="P74" s="33"/>
      <c r="Q74" s="171"/>
      <c r="R74" s="33"/>
      <c r="S74" s="22"/>
      <c r="T74" s="33"/>
      <c r="U74" s="33"/>
      <c r="V74" s="33"/>
      <c r="W74" s="33"/>
      <c r="X74" s="392"/>
    </row>
    <row r="75" spans="1:24" ht="39" customHeight="1" x14ac:dyDescent="0.25">
      <c r="A75" s="11">
        <v>73</v>
      </c>
      <c r="B75" s="33"/>
      <c r="C75" s="21"/>
      <c r="D75" s="33"/>
      <c r="E75" s="33"/>
      <c r="F75" s="397"/>
      <c r="G75" s="397"/>
      <c r="H75" s="29"/>
      <c r="I75" s="64"/>
      <c r="J75" s="30"/>
      <c r="K75" s="292">
        <f t="shared" si="2"/>
        <v>1</v>
      </c>
      <c r="L75" s="171"/>
      <c r="M75" s="172"/>
      <c r="N75" s="171"/>
      <c r="O75" s="171"/>
      <c r="P75" s="33"/>
      <c r="Q75" s="171"/>
      <c r="R75" s="33"/>
      <c r="S75" s="22"/>
      <c r="T75" s="33"/>
      <c r="U75" s="33"/>
      <c r="V75" s="33"/>
      <c r="W75" s="33"/>
      <c r="X75" s="392"/>
    </row>
    <row r="76" spans="1:24" ht="39" customHeight="1" x14ac:dyDescent="0.25">
      <c r="A76" s="11">
        <v>74</v>
      </c>
      <c r="B76" s="33"/>
      <c r="C76" s="21"/>
      <c r="D76" s="33"/>
      <c r="E76" s="33"/>
      <c r="F76" s="397"/>
      <c r="G76" s="397"/>
      <c r="H76" s="29"/>
      <c r="I76" s="64"/>
      <c r="J76" s="30"/>
      <c r="K76" s="292">
        <f t="shared" si="2"/>
        <v>1</v>
      </c>
      <c r="L76" s="171"/>
      <c r="M76" s="172"/>
      <c r="N76" s="171"/>
      <c r="O76" s="171"/>
      <c r="P76" s="33"/>
      <c r="Q76" s="171"/>
      <c r="R76" s="33"/>
      <c r="S76" s="22"/>
      <c r="T76" s="33"/>
      <c r="U76" s="33"/>
      <c r="V76" s="33"/>
      <c r="W76" s="33"/>
      <c r="X76" s="392"/>
    </row>
    <row r="77" spans="1:24" ht="39" customHeight="1" x14ac:dyDescent="0.25">
      <c r="A77" s="11">
        <v>75</v>
      </c>
      <c r="B77" s="33"/>
      <c r="C77" s="21"/>
      <c r="D77" s="33"/>
      <c r="E77" s="33"/>
      <c r="F77" s="397"/>
      <c r="G77" s="397"/>
      <c r="H77" s="29"/>
      <c r="I77" s="64"/>
      <c r="J77" s="30"/>
      <c r="K77" s="292">
        <f t="shared" si="2"/>
        <v>1</v>
      </c>
      <c r="L77" s="171"/>
      <c r="M77" s="172"/>
      <c r="N77" s="171"/>
      <c r="O77" s="171"/>
      <c r="P77" s="33"/>
      <c r="Q77" s="171"/>
      <c r="R77" s="33"/>
      <c r="S77" s="22"/>
      <c r="T77" s="33"/>
      <c r="U77" s="33"/>
      <c r="V77" s="33"/>
      <c r="W77" s="33"/>
      <c r="X77" s="392"/>
    </row>
    <row r="78" spans="1:24" ht="39" customHeight="1" x14ac:dyDescent="0.25">
      <c r="A78" s="11">
        <v>76</v>
      </c>
      <c r="B78" s="33"/>
      <c r="C78" s="21"/>
      <c r="D78" s="33"/>
      <c r="E78" s="33"/>
      <c r="F78" s="397"/>
      <c r="G78" s="397"/>
      <c r="H78" s="29"/>
      <c r="I78" s="64"/>
      <c r="J78" s="30"/>
      <c r="K78" s="292">
        <f t="shared" si="2"/>
        <v>1</v>
      </c>
      <c r="L78" s="171"/>
      <c r="M78" s="172"/>
      <c r="N78" s="171"/>
      <c r="O78" s="171"/>
      <c r="P78" s="33"/>
      <c r="Q78" s="171"/>
      <c r="R78" s="33"/>
      <c r="S78" s="22"/>
      <c r="T78" s="33"/>
      <c r="U78" s="33"/>
      <c r="V78" s="33"/>
      <c r="W78" s="33"/>
      <c r="X78" s="392"/>
    </row>
    <row r="79" spans="1:24" ht="39" customHeight="1" x14ac:dyDescent="0.25">
      <c r="A79" s="11">
        <v>77</v>
      </c>
      <c r="B79" s="33"/>
      <c r="C79" s="21"/>
      <c r="D79" s="33"/>
      <c r="E79" s="33"/>
      <c r="F79" s="397"/>
      <c r="G79" s="397"/>
      <c r="H79" s="29"/>
      <c r="I79" s="64"/>
      <c r="J79" s="30"/>
      <c r="K79" s="292">
        <f t="shared" si="2"/>
        <v>1</v>
      </c>
      <c r="L79" s="171"/>
      <c r="M79" s="172"/>
      <c r="N79" s="171"/>
      <c r="O79" s="171"/>
      <c r="P79" s="33"/>
      <c r="Q79" s="171"/>
      <c r="R79" s="33"/>
      <c r="S79" s="22"/>
      <c r="T79" s="33"/>
      <c r="U79" s="33"/>
      <c r="V79" s="33"/>
      <c r="W79" s="33"/>
      <c r="X79" s="392"/>
    </row>
    <row r="80" spans="1:24" ht="39" customHeight="1" x14ac:dyDescent="0.25">
      <c r="A80" s="11">
        <v>78</v>
      </c>
      <c r="B80" s="33"/>
      <c r="C80" s="21"/>
      <c r="D80" s="33"/>
      <c r="E80" s="33"/>
      <c r="F80" s="397"/>
      <c r="G80" s="397"/>
      <c r="H80" s="29"/>
      <c r="I80" s="64"/>
      <c r="J80" s="30"/>
      <c r="K80" s="292">
        <f t="shared" si="2"/>
        <v>1</v>
      </c>
      <c r="L80" s="171"/>
      <c r="M80" s="172"/>
      <c r="N80" s="171"/>
      <c r="O80" s="171"/>
      <c r="P80" s="33"/>
      <c r="Q80" s="171"/>
      <c r="R80" s="33"/>
      <c r="S80" s="22"/>
      <c r="T80" s="33"/>
      <c r="U80" s="33"/>
      <c r="V80" s="33"/>
      <c r="W80" s="33"/>
      <c r="X80" s="392"/>
    </row>
    <row r="81" spans="1:24" ht="39" customHeight="1" x14ac:dyDescent="0.25">
      <c r="A81" s="11">
        <v>79</v>
      </c>
      <c r="B81" s="33"/>
      <c r="C81" s="21"/>
      <c r="D81" s="33"/>
      <c r="E81" s="33"/>
      <c r="F81" s="397"/>
      <c r="G81" s="397"/>
      <c r="H81" s="29"/>
      <c r="I81" s="64"/>
      <c r="J81" s="30"/>
      <c r="K81" s="292">
        <f t="shared" si="2"/>
        <v>1</v>
      </c>
      <c r="L81" s="171"/>
      <c r="M81" s="172"/>
      <c r="N81" s="171"/>
      <c r="O81" s="171"/>
      <c r="P81" s="33"/>
      <c r="Q81" s="171"/>
      <c r="R81" s="33"/>
      <c r="S81" s="22"/>
      <c r="T81" s="33"/>
      <c r="U81" s="33"/>
      <c r="V81" s="33"/>
      <c r="W81" s="33"/>
      <c r="X81" s="392"/>
    </row>
    <row r="82" spans="1:24" ht="39" customHeight="1" x14ac:dyDescent="0.25">
      <c r="A82" s="11">
        <v>80</v>
      </c>
      <c r="B82" s="33"/>
      <c r="C82" s="21"/>
      <c r="D82" s="33"/>
      <c r="E82" s="33"/>
      <c r="F82" s="397"/>
      <c r="G82" s="397"/>
      <c r="H82" s="29"/>
      <c r="I82" s="64"/>
      <c r="J82" s="30"/>
      <c r="K82" s="292">
        <f t="shared" si="2"/>
        <v>1</v>
      </c>
      <c r="L82" s="171"/>
      <c r="M82" s="172"/>
      <c r="N82" s="171"/>
      <c r="O82" s="171"/>
      <c r="P82" s="33"/>
      <c r="Q82" s="171"/>
      <c r="R82" s="33"/>
      <c r="S82" s="22"/>
      <c r="T82" s="33"/>
      <c r="U82" s="33"/>
      <c r="V82" s="33"/>
      <c r="W82" s="33"/>
      <c r="X82" s="392"/>
    </row>
    <row r="83" spans="1:24" ht="39" customHeight="1" x14ac:dyDescent="0.25">
      <c r="A83" s="11">
        <v>81</v>
      </c>
      <c r="B83" s="33"/>
      <c r="C83" s="21"/>
      <c r="D83" s="33"/>
      <c r="E83" s="33"/>
      <c r="F83" s="397"/>
      <c r="G83" s="397"/>
      <c r="H83" s="29"/>
      <c r="I83" s="64"/>
      <c r="J83" s="30"/>
      <c r="K83" s="292">
        <f t="shared" si="2"/>
        <v>1</v>
      </c>
      <c r="L83" s="171"/>
      <c r="M83" s="172"/>
      <c r="N83" s="171"/>
      <c r="O83" s="171"/>
      <c r="P83" s="33"/>
      <c r="Q83" s="171"/>
      <c r="R83" s="33"/>
      <c r="S83" s="22"/>
      <c r="T83" s="33"/>
      <c r="U83" s="33"/>
      <c r="V83" s="33"/>
      <c r="W83" s="33"/>
      <c r="X83" s="392"/>
    </row>
    <row r="84" spans="1:24" ht="39" customHeight="1" x14ac:dyDescent="0.25">
      <c r="A84" s="11">
        <v>82</v>
      </c>
      <c r="B84" s="33"/>
      <c r="C84" s="21"/>
      <c r="D84" s="33"/>
      <c r="E84" s="33"/>
      <c r="F84" s="397"/>
      <c r="G84" s="397"/>
      <c r="H84" s="29"/>
      <c r="I84" s="64"/>
      <c r="J84" s="30"/>
      <c r="K84" s="292">
        <f t="shared" si="2"/>
        <v>1</v>
      </c>
      <c r="L84" s="171"/>
      <c r="M84" s="172"/>
      <c r="N84" s="171"/>
      <c r="O84" s="171"/>
      <c r="P84" s="33"/>
      <c r="Q84" s="171"/>
      <c r="R84" s="33"/>
      <c r="S84" s="22"/>
      <c r="T84" s="33"/>
      <c r="U84" s="33"/>
      <c r="V84" s="33"/>
      <c r="W84" s="33"/>
      <c r="X84" s="392"/>
    </row>
    <row r="85" spans="1:24" ht="39" customHeight="1" x14ac:dyDescent="0.25">
      <c r="A85" s="11">
        <v>83</v>
      </c>
      <c r="B85" s="33"/>
      <c r="C85" s="21"/>
      <c r="D85" s="33"/>
      <c r="E85" s="33"/>
      <c r="F85" s="397"/>
      <c r="G85" s="397"/>
      <c r="H85" s="29"/>
      <c r="I85" s="64"/>
      <c r="J85" s="30"/>
      <c r="K85" s="292">
        <f t="shared" si="2"/>
        <v>1</v>
      </c>
      <c r="L85" s="171"/>
      <c r="M85" s="172"/>
      <c r="N85" s="171"/>
      <c r="O85" s="171"/>
      <c r="P85" s="33"/>
      <c r="Q85" s="171"/>
      <c r="R85" s="33"/>
      <c r="S85" s="22"/>
      <c r="T85" s="33"/>
      <c r="U85" s="33"/>
      <c r="V85" s="33"/>
      <c r="W85" s="33"/>
      <c r="X85" s="392"/>
    </row>
    <row r="86" spans="1:24" ht="39" customHeight="1" x14ac:dyDescent="0.25">
      <c r="A86" s="11">
        <v>84</v>
      </c>
      <c r="B86" s="33"/>
      <c r="C86" s="21"/>
      <c r="D86" s="33"/>
      <c r="E86" s="33"/>
      <c r="F86" s="397"/>
      <c r="G86" s="397"/>
      <c r="H86" s="29"/>
      <c r="I86" s="64"/>
      <c r="J86" s="30"/>
      <c r="K86" s="292">
        <f t="shared" si="2"/>
        <v>1</v>
      </c>
      <c r="L86" s="171"/>
      <c r="M86" s="172"/>
      <c r="N86" s="171"/>
      <c r="O86" s="171"/>
      <c r="P86" s="33"/>
      <c r="Q86" s="171"/>
      <c r="R86" s="33"/>
      <c r="S86" s="22"/>
      <c r="T86" s="33"/>
      <c r="U86" s="33"/>
      <c r="V86" s="33"/>
      <c r="W86" s="33"/>
      <c r="X86" s="392"/>
    </row>
    <row r="87" spans="1:24" ht="39" customHeight="1" x14ac:dyDescent="0.25">
      <c r="A87" s="11">
        <v>85</v>
      </c>
      <c r="B87" s="33"/>
      <c r="C87" s="21"/>
      <c r="D87" s="33"/>
      <c r="E87" s="33"/>
      <c r="F87" s="397"/>
      <c r="G87" s="397"/>
      <c r="H87" s="29"/>
      <c r="I87" s="64"/>
      <c r="J87" s="30"/>
      <c r="K87" s="292">
        <f t="shared" si="2"/>
        <v>1</v>
      </c>
      <c r="L87" s="171"/>
      <c r="M87" s="172"/>
      <c r="N87" s="171"/>
      <c r="O87" s="171"/>
      <c r="P87" s="33"/>
      <c r="Q87" s="171"/>
      <c r="R87" s="33"/>
      <c r="S87" s="22"/>
      <c r="T87" s="33"/>
      <c r="U87" s="33"/>
      <c r="V87" s="33"/>
      <c r="W87" s="33"/>
      <c r="X87" s="392"/>
    </row>
    <row r="88" spans="1:24" ht="39" customHeight="1" x14ac:dyDescent="0.25">
      <c r="A88" s="11">
        <v>86</v>
      </c>
      <c r="B88" s="33"/>
      <c r="C88" s="21"/>
      <c r="D88" s="33"/>
      <c r="E88" s="33"/>
      <c r="F88" s="397"/>
      <c r="G88" s="397"/>
      <c r="H88" s="29"/>
      <c r="I88" s="64"/>
      <c r="J88" s="30"/>
      <c r="K88" s="292">
        <f t="shared" si="2"/>
        <v>1</v>
      </c>
      <c r="L88" s="171"/>
      <c r="M88" s="172"/>
      <c r="N88" s="171"/>
      <c r="O88" s="171"/>
      <c r="P88" s="33"/>
      <c r="Q88" s="171"/>
      <c r="R88" s="33"/>
      <c r="S88" s="22"/>
      <c r="T88" s="33"/>
      <c r="U88" s="33"/>
      <c r="V88" s="33"/>
      <c r="W88" s="33"/>
      <c r="X88" s="392"/>
    </row>
    <row r="89" spans="1:24" ht="39" customHeight="1" x14ac:dyDescent="0.25">
      <c r="A89" s="11">
        <v>87</v>
      </c>
      <c r="B89" s="33"/>
      <c r="C89" s="21"/>
      <c r="D89" s="33"/>
      <c r="E89" s="33"/>
      <c r="F89" s="397"/>
      <c r="G89" s="397"/>
      <c r="H89" s="29"/>
      <c r="I89" s="64"/>
      <c r="J89" s="30"/>
      <c r="K89" s="292">
        <f t="shared" si="2"/>
        <v>1</v>
      </c>
      <c r="L89" s="171"/>
      <c r="M89" s="172"/>
      <c r="N89" s="171"/>
      <c r="O89" s="171"/>
      <c r="P89" s="33"/>
      <c r="Q89" s="171"/>
      <c r="R89" s="33"/>
      <c r="S89" s="22"/>
      <c r="T89" s="33"/>
      <c r="U89" s="33"/>
      <c r="V89" s="33"/>
      <c r="W89" s="33"/>
      <c r="X89" s="392"/>
    </row>
    <row r="90" spans="1:24" ht="39" customHeight="1" x14ac:dyDescent="0.25">
      <c r="A90" s="11">
        <v>88</v>
      </c>
      <c r="B90" s="33"/>
      <c r="C90" s="21"/>
      <c r="D90" s="33"/>
      <c r="E90" s="33"/>
      <c r="F90" s="397"/>
      <c r="G90" s="397"/>
      <c r="H90" s="29"/>
      <c r="I90" s="64"/>
      <c r="J90" s="30"/>
      <c r="K90" s="292">
        <f t="shared" si="2"/>
        <v>1</v>
      </c>
      <c r="L90" s="171"/>
      <c r="M90" s="172"/>
      <c r="N90" s="171"/>
      <c r="O90" s="171"/>
      <c r="P90" s="33"/>
      <c r="Q90" s="171"/>
      <c r="R90" s="33"/>
      <c r="S90" s="22"/>
      <c r="T90" s="33"/>
      <c r="U90" s="33"/>
      <c r="V90" s="33"/>
      <c r="W90" s="33"/>
      <c r="X90" s="392"/>
    </row>
    <row r="91" spans="1:24" ht="39" customHeight="1" x14ac:dyDescent="0.25">
      <c r="A91" s="11">
        <v>89</v>
      </c>
      <c r="B91" s="33"/>
      <c r="C91" s="21"/>
      <c r="D91" s="33"/>
      <c r="E91" s="33"/>
      <c r="F91" s="397"/>
      <c r="G91" s="397"/>
      <c r="H91" s="29"/>
      <c r="I91" s="64"/>
      <c r="J91" s="30"/>
      <c r="K91" s="292">
        <f t="shared" si="2"/>
        <v>1</v>
      </c>
      <c r="L91" s="171"/>
      <c r="M91" s="172"/>
      <c r="N91" s="171"/>
      <c r="O91" s="171"/>
      <c r="P91" s="33"/>
      <c r="Q91" s="171"/>
      <c r="R91" s="33"/>
      <c r="S91" s="22"/>
      <c r="T91" s="33"/>
      <c r="U91" s="33"/>
      <c r="V91" s="33"/>
      <c r="W91" s="33"/>
      <c r="X91" s="392"/>
    </row>
    <row r="92" spans="1:24" ht="39" customHeight="1" x14ac:dyDescent="0.25">
      <c r="A92" s="11">
        <v>90</v>
      </c>
      <c r="B92" s="33"/>
      <c r="C92" s="21"/>
      <c r="D92" s="33"/>
      <c r="E92" s="33"/>
      <c r="F92" s="397"/>
      <c r="G92" s="397"/>
      <c r="H92" s="29"/>
      <c r="I92" s="64"/>
      <c r="J92" s="30"/>
      <c r="K92" s="292">
        <f t="shared" si="2"/>
        <v>1</v>
      </c>
      <c r="L92" s="171"/>
      <c r="M92" s="172"/>
      <c r="N92" s="171"/>
      <c r="O92" s="171"/>
      <c r="P92" s="33"/>
      <c r="Q92" s="171"/>
      <c r="R92" s="33"/>
      <c r="S92" s="22"/>
      <c r="T92" s="33"/>
      <c r="U92" s="33"/>
      <c r="V92" s="33"/>
      <c r="W92" s="33"/>
      <c r="X92" s="392"/>
    </row>
    <row r="93" spans="1:24" ht="39" customHeight="1" x14ac:dyDescent="0.25">
      <c r="A93" s="11">
        <v>91</v>
      </c>
      <c r="B93" s="33"/>
      <c r="C93" s="21"/>
      <c r="D93" s="33"/>
      <c r="E93" s="33"/>
      <c r="F93" s="397"/>
      <c r="G93" s="397"/>
      <c r="H93" s="29"/>
      <c r="I93" s="64"/>
      <c r="J93" s="30"/>
      <c r="K93" s="292">
        <f t="shared" si="2"/>
        <v>1</v>
      </c>
      <c r="L93" s="171"/>
      <c r="M93" s="172"/>
      <c r="N93" s="171"/>
      <c r="O93" s="171"/>
      <c r="P93" s="33"/>
      <c r="Q93" s="171"/>
      <c r="R93" s="33"/>
      <c r="S93" s="22"/>
      <c r="T93" s="33"/>
      <c r="U93" s="33"/>
      <c r="V93" s="33"/>
      <c r="W93" s="33"/>
      <c r="X93" s="392"/>
    </row>
    <row r="94" spans="1:24" ht="39" customHeight="1" x14ac:dyDescent="0.25">
      <c r="A94" s="11">
        <v>92</v>
      </c>
      <c r="B94" s="33"/>
      <c r="C94" s="21"/>
      <c r="D94" s="33"/>
      <c r="E94" s="33"/>
      <c r="F94" s="397"/>
      <c r="G94" s="397"/>
      <c r="H94" s="29"/>
      <c r="I94" s="64"/>
      <c r="J94" s="30"/>
      <c r="K94" s="292">
        <f t="shared" si="2"/>
        <v>1</v>
      </c>
      <c r="L94" s="171"/>
      <c r="M94" s="172"/>
      <c r="N94" s="171"/>
      <c r="O94" s="171"/>
      <c r="P94" s="33"/>
      <c r="Q94" s="171"/>
      <c r="R94" s="33"/>
      <c r="S94" s="22"/>
      <c r="T94" s="33"/>
      <c r="U94" s="33"/>
      <c r="V94" s="33"/>
      <c r="W94" s="33"/>
      <c r="X94" s="392"/>
    </row>
    <row r="95" spans="1:24" ht="39" customHeight="1" x14ac:dyDescent="0.25">
      <c r="A95" s="11">
        <v>93</v>
      </c>
      <c r="B95" s="33"/>
      <c r="C95" s="21"/>
      <c r="D95" s="33"/>
      <c r="E95" s="33"/>
      <c r="F95" s="397"/>
      <c r="G95" s="397"/>
      <c r="H95" s="29"/>
      <c r="I95" s="64"/>
      <c r="J95" s="30"/>
      <c r="K95" s="292">
        <f t="shared" si="2"/>
        <v>1</v>
      </c>
      <c r="L95" s="171"/>
      <c r="M95" s="172"/>
      <c r="N95" s="171"/>
      <c r="O95" s="171"/>
      <c r="P95" s="33"/>
      <c r="Q95" s="171"/>
      <c r="R95" s="33"/>
      <c r="S95" s="22"/>
      <c r="T95" s="33"/>
      <c r="U95" s="33"/>
      <c r="V95" s="33"/>
      <c r="W95" s="33"/>
      <c r="X95" s="392"/>
    </row>
    <row r="96" spans="1:24" ht="39" customHeight="1" x14ac:dyDescent="0.25">
      <c r="A96" s="11">
        <v>94</v>
      </c>
      <c r="B96" s="33"/>
      <c r="C96" s="21"/>
      <c r="D96" s="33"/>
      <c r="E96" s="33"/>
      <c r="F96" s="397"/>
      <c r="G96" s="397"/>
      <c r="H96" s="29"/>
      <c r="I96" s="64"/>
      <c r="J96" s="30"/>
      <c r="K96" s="292">
        <f t="shared" si="2"/>
        <v>1</v>
      </c>
      <c r="L96" s="171"/>
      <c r="M96" s="172"/>
      <c r="N96" s="171"/>
      <c r="O96" s="171"/>
      <c r="P96" s="33"/>
      <c r="Q96" s="171"/>
      <c r="R96" s="33"/>
      <c r="S96" s="22"/>
      <c r="T96" s="33"/>
      <c r="U96" s="33"/>
      <c r="V96" s="33"/>
      <c r="W96" s="33"/>
      <c r="X96" s="392"/>
    </row>
    <row r="97" spans="1:24" ht="39" customHeight="1" x14ac:dyDescent="0.25">
      <c r="A97" s="11">
        <v>95</v>
      </c>
      <c r="B97" s="33"/>
      <c r="C97" s="21"/>
      <c r="D97" s="33"/>
      <c r="E97" s="33"/>
      <c r="F97" s="397"/>
      <c r="G97" s="397"/>
      <c r="H97" s="29"/>
      <c r="I97" s="64"/>
      <c r="J97" s="30"/>
      <c r="K97" s="292">
        <f t="shared" si="2"/>
        <v>1</v>
      </c>
      <c r="L97" s="171"/>
      <c r="M97" s="172"/>
      <c r="N97" s="171"/>
      <c r="O97" s="171"/>
      <c r="P97" s="33"/>
      <c r="Q97" s="171"/>
      <c r="R97" s="33"/>
      <c r="S97" s="22"/>
      <c r="T97" s="33"/>
      <c r="U97" s="33"/>
      <c r="V97" s="33"/>
      <c r="W97" s="33"/>
      <c r="X97" s="392"/>
    </row>
    <row r="98" spans="1:24" ht="39" customHeight="1" x14ac:dyDescent="0.25">
      <c r="A98" s="11">
        <v>96</v>
      </c>
      <c r="B98" s="33"/>
      <c r="C98" s="21"/>
      <c r="D98" s="33"/>
      <c r="E98" s="33"/>
      <c r="F98" s="397"/>
      <c r="G98" s="397"/>
      <c r="H98" s="29"/>
      <c r="I98" s="64"/>
      <c r="J98" s="30"/>
      <c r="K98" s="292">
        <f t="shared" si="2"/>
        <v>1</v>
      </c>
      <c r="L98" s="171"/>
      <c r="M98" s="172"/>
      <c r="N98" s="171"/>
      <c r="O98" s="171"/>
      <c r="P98" s="33"/>
      <c r="Q98" s="171"/>
      <c r="R98" s="33"/>
      <c r="S98" s="22"/>
      <c r="T98" s="33"/>
      <c r="U98" s="33"/>
      <c r="V98" s="33"/>
      <c r="W98" s="33"/>
      <c r="X98" s="392"/>
    </row>
    <row r="99" spans="1:24" ht="39" customHeight="1" x14ac:dyDescent="0.25">
      <c r="A99" s="11">
        <v>97</v>
      </c>
      <c r="B99" s="33"/>
      <c r="C99" s="21"/>
      <c r="D99" s="33"/>
      <c r="E99" s="33"/>
      <c r="F99" s="397"/>
      <c r="G99" s="397"/>
      <c r="H99" s="29"/>
      <c r="I99" s="64"/>
      <c r="J99" s="30"/>
      <c r="K99" s="292">
        <f t="shared" si="2"/>
        <v>1</v>
      </c>
      <c r="L99" s="171"/>
      <c r="M99" s="172"/>
      <c r="N99" s="171"/>
      <c r="O99" s="171"/>
      <c r="P99" s="33"/>
      <c r="Q99" s="171"/>
      <c r="R99" s="33"/>
      <c r="S99" s="22"/>
      <c r="T99" s="33"/>
      <c r="U99" s="33"/>
      <c r="V99" s="33"/>
      <c r="W99" s="33"/>
      <c r="X99" s="392"/>
    </row>
    <row r="100" spans="1:24" ht="39" customHeight="1" x14ac:dyDescent="0.25">
      <c r="A100" s="11">
        <v>98</v>
      </c>
      <c r="B100" s="33"/>
      <c r="C100" s="21"/>
      <c r="D100" s="33"/>
      <c r="E100" s="33"/>
      <c r="F100" s="397"/>
      <c r="G100" s="397"/>
      <c r="H100" s="29"/>
      <c r="I100" s="64"/>
      <c r="J100" s="30"/>
      <c r="K100" s="292">
        <f t="shared" si="2"/>
        <v>1</v>
      </c>
      <c r="L100" s="171"/>
      <c r="M100" s="172"/>
      <c r="N100" s="171"/>
      <c r="O100" s="171"/>
      <c r="P100" s="33"/>
      <c r="Q100" s="171"/>
      <c r="R100" s="33"/>
      <c r="S100" s="22"/>
      <c r="T100" s="33"/>
      <c r="U100" s="33"/>
      <c r="V100" s="33"/>
      <c r="W100" s="33"/>
      <c r="X100" s="392"/>
    </row>
    <row r="101" spans="1:24" ht="39" customHeight="1" x14ac:dyDescent="0.25">
      <c r="A101" s="11">
        <v>99</v>
      </c>
      <c r="B101" s="33"/>
      <c r="C101" s="21"/>
      <c r="D101" s="33"/>
      <c r="E101" s="33"/>
      <c r="F101" s="397"/>
      <c r="G101" s="397"/>
      <c r="H101" s="29"/>
      <c r="I101" s="64"/>
      <c r="J101" s="30"/>
      <c r="K101" s="292">
        <f t="shared" si="2"/>
        <v>1</v>
      </c>
      <c r="L101" s="171"/>
      <c r="M101" s="172"/>
      <c r="N101" s="171"/>
      <c r="O101" s="171"/>
      <c r="P101" s="33"/>
      <c r="Q101" s="171"/>
      <c r="R101" s="33"/>
      <c r="S101" s="22"/>
      <c r="T101" s="33"/>
      <c r="U101" s="33"/>
      <c r="V101" s="33"/>
      <c r="W101" s="33"/>
      <c r="X101" s="392"/>
    </row>
    <row r="102" spans="1:24" ht="39" customHeight="1" x14ac:dyDescent="0.25">
      <c r="A102" s="11">
        <v>100</v>
      </c>
      <c r="B102" s="33"/>
      <c r="C102" s="21"/>
      <c r="D102" s="33"/>
      <c r="E102" s="33"/>
      <c r="F102" s="397"/>
      <c r="G102" s="397"/>
      <c r="H102" s="29"/>
      <c r="I102" s="64"/>
      <c r="J102" s="30"/>
      <c r="K102" s="292">
        <f t="shared" si="2"/>
        <v>1</v>
      </c>
      <c r="L102" s="171"/>
      <c r="M102" s="172"/>
      <c r="N102" s="171"/>
      <c r="O102" s="171"/>
      <c r="P102" s="33"/>
      <c r="Q102" s="171"/>
      <c r="R102" s="33"/>
      <c r="S102" s="22"/>
      <c r="T102" s="33"/>
      <c r="U102" s="33"/>
      <c r="V102" s="33"/>
      <c r="W102" s="33"/>
      <c r="X102" s="392"/>
    </row>
    <row r="103" spans="1:24" ht="39" customHeight="1" x14ac:dyDescent="0.25">
      <c r="A103" s="11">
        <v>101</v>
      </c>
      <c r="B103" s="33"/>
      <c r="C103" s="21"/>
      <c r="D103" s="33"/>
      <c r="E103" s="33"/>
      <c r="F103" s="397"/>
      <c r="G103" s="397"/>
      <c r="H103" s="29"/>
      <c r="I103" s="64"/>
      <c r="J103" s="30"/>
      <c r="K103" s="292">
        <f t="shared" si="2"/>
        <v>1</v>
      </c>
      <c r="L103" s="171"/>
      <c r="M103" s="172"/>
      <c r="N103" s="171"/>
      <c r="O103" s="171"/>
      <c r="P103" s="33"/>
      <c r="Q103" s="171"/>
      <c r="R103" s="33"/>
      <c r="S103" s="22"/>
      <c r="T103" s="33"/>
      <c r="U103" s="33"/>
      <c r="V103" s="33"/>
      <c r="W103" s="33"/>
      <c r="X103" s="392"/>
    </row>
    <row r="104" spans="1:24" ht="39" customHeight="1" x14ac:dyDescent="0.25">
      <c r="A104" s="11">
        <v>102</v>
      </c>
      <c r="B104" s="33"/>
      <c r="C104" s="21"/>
      <c r="D104" s="33"/>
      <c r="E104" s="33"/>
      <c r="F104" s="397"/>
      <c r="G104" s="397"/>
      <c r="H104" s="29"/>
      <c r="I104" s="64"/>
      <c r="J104" s="30"/>
      <c r="K104" s="292">
        <f t="shared" si="2"/>
        <v>1</v>
      </c>
      <c r="L104" s="171"/>
      <c r="M104" s="172"/>
      <c r="N104" s="171"/>
      <c r="O104" s="171"/>
      <c r="P104" s="33"/>
      <c r="Q104" s="171"/>
      <c r="R104" s="33"/>
      <c r="S104" s="22"/>
      <c r="T104" s="33"/>
      <c r="U104" s="33"/>
      <c r="V104" s="33"/>
      <c r="W104" s="33"/>
      <c r="X104" s="392"/>
    </row>
    <row r="105" spans="1:24" ht="39" customHeight="1" x14ac:dyDescent="0.25">
      <c r="A105" s="11">
        <v>103</v>
      </c>
      <c r="B105" s="33"/>
      <c r="C105" s="21"/>
      <c r="D105" s="33"/>
      <c r="E105" s="33"/>
      <c r="F105" s="397"/>
      <c r="G105" s="397"/>
      <c r="H105" s="29"/>
      <c r="I105" s="64"/>
      <c r="J105" s="30"/>
      <c r="K105" s="292">
        <f t="shared" si="2"/>
        <v>1</v>
      </c>
      <c r="L105" s="171"/>
      <c r="M105" s="172"/>
      <c r="N105" s="171"/>
      <c r="O105" s="171"/>
      <c r="P105" s="33"/>
      <c r="Q105" s="171"/>
      <c r="R105" s="33"/>
      <c r="S105" s="22"/>
      <c r="T105" s="33"/>
      <c r="U105" s="33"/>
      <c r="V105" s="33"/>
      <c r="W105" s="33"/>
      <c r="X105" s="392"/>
    </row>
    <row r="106" spans="1:24" ht="39" customHeight="1" x14ac:dyDescent="0.25">
      <c r="A106" s="11">
        <v>104</v>
      </c>
      <c r="B106" s="33"/>
      <c r="C106" s="21"/>
      <c r="D106" s="33"/>
      <c r="E106" s="33"/>
      <c r="F106" s="397"/>
      <c r="G106" s="397"/>
      <c r="H106" s="29"/>
      <c r="I106" s="64"/>
      <c r="J106" s="30"/>
      <c r="K106" s="292">
        <f t="shared" si="2"/>
        <v>1</v>
      </c>
      <c r="L106" s="171"/>
      <c r="M106" s="172"/>
      <c r="N106" s="171"/>
      <c r="O106" s="171"/>
      <c r="P106" s="33"/>
      <c r="Q106" s="171"/>
      <c r="R106" s="33"/>
      <c r="S106" s="22"/>
      <c r="T106" s="33"/>
      <c r="U106" s="33"/>
      <c r="V106" s="33"/>
      <c r="W106" s="33"/>
      <c r="X106" s="392"/>
    </row>
    <row r="107" spans="1:24" ht="39" customHeight="1" x14ac:dyDescent="0.25">
      <c r="A107" s="11">
        <v>105</v>
      </c>
      <c r="B107" s="33"/>
      <c r="C107" s="21"/>
      <c r="D107" s="33"/>
      <c r="E107" s="33"/>
      <c r="F107" s="397"/>
      <c r="G107" s="397"/>
      <c r="H107" s="29"/>
      <c r="I107" s="64"/>
      <c r="J107" s="30"/>
      <c r="K107" s="292">
        <f t="shared" si="2"/>
        <v>1</v>
      </c>
      <c r="L107" s="171"/>
      <c r="M107" s="172"/>
      <c r="N107" s="171"/>
      <c r="O107" s="171"/>
      <c r="P107" s="33"/>
      <c r="Q107" s="171"/>
      <c r="R107" s="33"/>
      <c r="S107" s="22"/>
      <c r="T107" s="33"/>
      <c r="U107" s="33"/>
      <c r="V107" s="33"/>
      <c r="W107" s="33"/>
      <c r="X107" s="392"/>
    </row>
    <row r="108" spans="1:24" ht="39" customHeight="1" x14ac:dyDescent="0.25">
      <c r="A108" s="11">
        <v>106</v>
      </c>
      <c r="B108" s="33"/>
      <c r="C108" s="21"/>
      <c r="D108" s="33"/>
      <c r="E108" s="33"/>
      <c r="F108" s="397"/>
      <c r="G108" s="397"/>
      <c r="H108" s="29"/>
      <c r="I108" s="64"/>
      <c r="J108" s="30"/>
      <c r="K108" s="292">
        <f t="shared" si="2"/>
        <v>1</v>
      </c>
      <c r="L108" s="171"/>
      <c r="M108" s="172"/>
      <c r="N108" s="171"/>
      <c r="O108" s="171"/>
      <c r="P108" s="33"/>
      <c r="Q108" s="171"/>
      <c r="R108" s="33"/>
      <c r="S108" s="22"/>
      <c r="T108" s="33"/>
      <c r="U108" s="33"/>
      <c r="V108" s="33"/>
      <c r="W108" s="33"/>
      <c r="X108" s="392"/>
    </row>
    <row r="109" spans="1:24" ht="39" customHeight="1" x14ac:dyDescent="0.25">
      <c r="A109" s="11">
        <v>107</v>
      </c>
      <c r="B109" s="33"/>
      <c r="C109" s="21"/>
      <c r="D109" s="33"/>
      <c r="E109" s="33"/>
      <c r="F109" s="397"/>
      <c r="G109" s="397"/>
      <c r="H109" s="29"/>
      <c r="I109" s="64"/>
      <c r="J109" s="30"/>
      <c r="K109" s="292">
        <f t="shared" si="2"/>
        <v>1</v>
      </c>
      <c r="L109" s="171"/>
      <c r="M109" s="172"/>
      <c r="N109" s="171"/>
      <c r="O109" s="171"/>
      <c r="P109" s="33"/>
      <c r="Q109" s="171"/>
      <c r="R109" s="33"/>
      <c r="S109" s="22"/>
      <c r="T109" s="33"/>
      <c r="U109" s="33"/>
      <c r="V109" s="33"/>
      <c r="W109" s="33"/>
      <c r="X109" s="392"/>
    </row>
    <row r="110" spans="1:24" ht="39" customHeight="1" x14ac:dyDescent="0.25">
      <c r="A110" s="11">
        <v>108</v>
      </c>
      <c r="B110" s="33"/>
      <c r="C110" s="21"/>
      <c r="D110" s="33"/>
      <c r="E110" s="33"/>
      <c r="F110" s="397"/>
      <c r="G110" s="397"/>
      <c r="H110" s="29"/>
      <c r="I110" s="64"/>
      <c r="J110" s="30"/>
      <c r="K110" s="292">
        <f t="shared" si="2"/>
        <v>1</v>
      </c>
      <c r="L110" s="171"/>
      <c r="M110" s="172"/>
      <c r="N110" s="171"/>
      <c r="O110" s="171"/>
      <c r="P110" s="33"/>
      <c r="Q110" s="171"/>
      <c r="R110" s="33"/>
      <c r="S110" s="22"/>
      <c r="T110" s="33"/>
      <c r="U110" s="33"/>
      <c r="V110" s="33"/>
      <c r="W110" s="33"/>
      <c r="X110" s="392"/>
    </row>
    <row r="111" spans="1:24" ht="39" customHeight="1" x14ac:dyDescent="0.25">
      <c r="A111" s="11">
        <v>109</v>
      </c>
      <c r="B111" s="33"/>
      <c r="C111" s="21"/>
      <c r="D111" s="33"/>
      <c r="E111" s="33"/>
      <c r="F111" s="397"/>
      <c r="G111" s="397"/>
      <c r="H111" s="29"/>
      <c r="I111" s="64"/>
      <c r="J111" s="30"/>
      <c r="K111" s="292">
        <f t="shared" si="2"/>
        <v>1</v>
      </c>
      <c r="L111" s="171"/>
      <c r="M111" s="172"/>
      <c r="N111" s="171"/>
      <c r="O111" s="171"/>
      <c r="P111" s="33"/>
      <c r="Q111" s="171"/>
      <c r="R111" s="33"/>
      <c r="S111" s="22"/>
      <c r="T111" s="33"/>
      <c r="U111" s="33"/>
      <c r="V111" s="33"/>
      <c r="W111" s="33"/>
      <c r="X111" s="392"/>
    </row>
    <row r="112" spans="1:24" ht="39" customHeight="1" x14ac:dyDescent="0.25">
      <c r="A112" s="11">
        <v>110</v>
      </c>
      <c r="B112" s="33"/>
      <c r="C112" s="21"/>
      <c r="D112" s="33"/>
      <c r="E112" s="33"/>
      <c r="F112" s="397"/>
      <c r="G112" s="397"/>
      <c r="H112" s="29"/>
      <c r="I112" s="64"/>
      <c r="J112" s="30"/>
      <c r="K112" s="292">
        <f t="shared" si="2"/>
        <v>1</v>
      </c>
      <c r="L112" s="171"/>
      <c r="M112" s="172"/>
      <c r="N112" s="171"/>
      <c r="O112" s="171"/>
      <c r="P112" s="33"/>
      <c r="Q112" s="171"/>
      <c r="R112" s="33"/>
      <c r="S112" s="22"/>
      <c r="T112" s="33"/>
      <c r="U112" s="33"/>
      <c r="V112" s="33"/>
      <c r="W112" s="33"/>
      <c r="X112" s="392"/>
    </row>
    <row r="113" spans="1:24" ht="39" customHeight="1" x14ac:dyDescent="0.25">
      <c r="A113" s="11">
        <v>111</v>
      </c>
      <c r="B113" s="33"/>
      <c r="C113" s="21"/>
      <c r="D113" s="33"/>
      <c r="E113" s="33"/>
      <c r="F113" s="397"/>
      <c r="G113" s="397"/>
      <c r="H113" s="29"/>
      <c r="I113" s="64"/>
      <c r="J113" s="30"/>
      <c r="K113" s="292">
        <f t="shared" si="2"/>
        <v>1</v>
      </c>
      <c r="L113" s="171"/>
      <c r="M113" s="172"/>
      <c r="N113" s="171"/>
      <c r="O113" s="171"/>
      <c r="P113" s="33"/>
      <c r="Q113" s="171"/>
      <c r="R113" s="33"/>
      <c r="S113" s="22"/>
      <c r="T113" s="33"/>
      <c r="U113" s="33"/>
      <c r="V113" s="33"/>
      <c r="W113" s="33"/>
      <c r="X113" s="392"/>
    </row>
    <row r="114" spans="1:24" ht="39" customHeight="1" x14ac:dyDescent="0.25">
      <c r="A114" s="11">
        <v>112</v>
      </c>
      <c r="B114" s="33"/>
      <c r="C114" s="21"/>
      <c r="D114" s="33"/>
      <c r="E114" s="33"/>
      <c r="F114" s="397"/>
      <c r="G114" s="397"/>
      <c r="H114" s="29"/>
      <c r="I114" s="64"/>
      <c r="J114" s="30"/>
      <c r="K114" s="292">
        <f t="shared" si="2"/>
        <v>1</v>
      </c>
      <c r="L114" s="171"/>
      <c r="M114" s="172"/>
      <c r="N114" s="171"/>
      <c r="O114" s="171"/>
      <c r="P114" s="33"/>
      <c r="Q114" s="171"/>
      <c r="R114" s="33"/>
      <c r="S114" s="22"/>
      <c r="T114" s="33"/>
      <c r="U114" s="33"/>
      <c r="V114" s="33"/>
      <c r="W114" s="33"/>
      <c r="X114" s="392"/>
    </row>
    <row r="115" spans="1:24" ht="39" customHeight="1" x14ac:dyDescent="0.25">
      <c r="A115" s="11">
        <v>113</v>
      </c>
      <c r="B115" s="33"/>
      <c r="C115" s="21"/>
      <c r="D115" s="33"/>
      <c r="E115" s="33"/>
      <c r="F115" s="397"/>
      <c r="G115" s="397"/>
      <c r="H115" s="29"/>
      <c r="I115" s="64"/>
      <c r="J115" s="30"/>
      <c r="K115" s="292">
        <f t="shared" si="2"/>
        <v>1</v>
      </c>
      <c r="L115" s="171"/>
      <c r="M115" s="172"/>
      <c r="N115" s="171"/>
      <c r="O115" s="171"/>
      <c r="P115" s="33"/>
      <c r="Q115" s="171"/>
      <c r="R115" s="33"/>
      <c r="S115" s="22"/>
      <c r="T115" s="33"/>
      <c r="U115" s="33"/>
      <c r="V115" s="33"/>
      <c r="W115" s="33"/>
      <c r="X115" s="392"/>
    </row>
    <row r="116" spans="1:24" ht="39" customHeight="1" x14ac:dyDescent="0.25">
      <c r="A116" s="11">
        <v>114</v>
      </c>
      <c r="B116" s="33"/>
      <c r="C116" s="21"/>
      <c r="D116" s="33"/>
      <c r="E116" s="33"/>
      <c r="F116" s="397"/>
      <c r="G116" s="397"/>
      <c r="H116" s="29"/>
      <c r="I116" s="64"/>
      <c r="J116" s="30"/>
      <c r="K116" s="292">
        <f t="shared" si="2"/>
        <v>1</v>
      </c>
      <c r="L116" s="171"/>
      <c r="M116" s="172"/>
      <c r="N116" s="171"/>
      <c r="O116" s="171"/>
      <c r="P116" s="33"/>
      <c r="Q116" s="171"/>
      <c r="R116" s="33"/>
      <c r="S116" s="22"/>
      <c r="T116" s="33"/>
      <c r="U116" s="33"/>
      <c r="V116" s="33"/>
      <c r="W116" s="33"/>
      <c r="X116" s="392"/>
    </row>
    <row r="117" spans="1:24" ht="39" customHeight="1" x14ac:dyDescent="0.25">
      <c r="A117" s="11">
        <v>115</v>
      </c>
      <c r="B117" s="33"/>
      <c r="C117" s="21"/>
      <c r="D117" s="33"/>
      <c r="E117" s="33"/>
      <c r="F117" s="397"/>
      <c r="G117" s="397"/>
      <c r="H117" s="29"/>
      <c r="I117" s="64"/>
      <c r="J117" s="30"/>
      <c r="K117" s="292">
        <f t="shared" si="2"/>
        <v>1</v>
      </c>
      <c r="L117" s="171"/>
      <c r="M117" s="172"/>
      <c r="N117" s="171"/>
      <c r="O117" s="171"/>
      <c r="P117" s="33"/>
      <c r="Q117" s="171"/>
      <c r="R117" s="33"/>
      <c r="S117" s="22"/>
      <c r="T117" s="33"/>
      <c r="U117" s="33"/>
      <c r="V117" s="33"/>
      <c r="W117" s="33"/>
      <c r="X117" s="392"/>
    </row>
    <row r="118" spans="1:24" ht="39" customHeight="1" x14ac:dyDescent="0.25">
      <c r="A118" s="11">
        <v>116</v>
      </c>
      <c r="B118" s="33"/>
      <c r="C118" s="21"/>
      <c r="D118" s="33"/>
      <c r="E118" s="33"/>
      <c r="F118" s="397"/>
      <c r="G118" s="397"/>
      <c r="H118" s="29"/>
      <c r="I118" s="64"/>
      <c r="J118" s="30"/>
      <c r="K118" s="292">
        <f t="shared" si="2"/>
        <v>1</v>
      </c>
      <c r="L118" s="171"/>
      <c r="M118" s="172"/>
      <c r="N118" s="171"/>
      <c r="O118" s="171"/>
      <c r="P118" s="33"/>
      <c r="Q118" s="171"/>
      <c r="R118" s="33"/>
      <c r="S118" s="22"/>
      <c r="T118" s="33"/>
      <c r="U118" s="33"/>
      <c r="V118" s="33"/>
      <c r="W118" s="33"/>
      <c r="X118" s="392"/>
    </row>
    <row r="119" spans="1:24" ht="39" customHeight="1" x14ac:dyDescent="0.25">
      <c r="A119" s="11">
        <v>117</v>
      </c>
      <c r="B119" s="33"/>
      <c r="C119" s="21"/>
      <c r="D119" s="33"/>
      <c r="E119" s="33"/>
      <c r="F119" s="397"/>
      <c r="G119" s="397"/>
      <c r="H119" s="29"/>
      <c r="I119" s="64"/>
      <c r="J119" s="30"/>
      <c r="K119" s="292">
        <f t="shared" si="2"/>
        <v>1</v>
      </c>
      <c r="L119" s="171"/>
      <c r="M119" s="172"/>
      <c r="N119" s="171"/>
      <c r="O119" s="171"/>
      <c r="P119" s="33"/>
      <c r="Q119" s="171"/>
      <c r="R119" s="33"/>
      <c r="S119" s="22"/>
      <c r="T119" s="33"/>
      <c r="U119" s="33"/>
      <c r="V119" s="33"/>
      <c r="W119" s="33"/>
      <c r="X119" s="392"/>
    </row>
    <row r="120" spans="1:24" ht="39" customHeight="1" x14ac:dyDescent="0.25">
      <c r="A120" s="11">
        <v>118</v>
      </c>
      <c r="B120" s="33"/>
      <c r="C120" s="21"/>
      <c r="D120" s="33"/>
      <c r="E120" s="33"/>
      <c r="F120" s="397"/>
      <c r="G120" s="397"/>
      <c r="H120" s="29"/>
      <c r="I120" s="64"/>
      <c r="J120" s="30"/>
      <c r="K120" s="292">
        <f t="shared" si="2"/>
        <v>1</v>
      </c>
      <c r="L120" s="171"/>
      <c r="M120" s="172"/>
      <c r="N120" s="171"/>
      <c r="O120" s="171"/>
      <c r="P120" s="33"/>
      <c r="Q120" s="171"/>
      <c r="R120" s="33"/>
      <c r="S120" s="22"/>
      <c r="T120" s="33"/>
      <c r="U120" s="33"/>
      <c r="V120" s="33"/>
      <c r="W120" s="33"/>
      <c r="X120" s="392"/>
    </row>
    <row r="121" spans="1:24" ht="39" customHeight="1" x14ac:dyDescent="0.25">
      <c r="A121" s="11">
        <v>119</v>
      </c>
      <c r="B121" s="33"/>
      <c r="C121" s="21"/>
      <c r="D121" s="33"/>
      <c r="E121" s="33"/>
      <c r="F121" s="397"/>
      <c r="G121" s="397"/>
      <c r="H121" s="29"/>
      <c r="I121" s="64"/>
      <c r="J121" s="30"/>
      <c r="K121" s="292">
        <f t="shared" si="2"/>
        <v>1</v>
      </c>
      <c r="L121" s="171"/>
      <c r="M121" s="172"/>
      <c r="N121" s="171"/>
      <c r="O121" s="171"/>
      <c r="P121" s="33"/>
      <c r="Q121" s="171"/>
      <c r="R121" s="33"/>
      <c r="S121" s="22"/>
      <c r="T121" s="33"/>
      <c r="U121" s="33"/>
      <c r="V121" s="33"/>
      <c r="W121" s="33"/>
      <c r="X121" s="392"/>
    </row>
    <row r="122" spans="1:24" ht="39" customHeight="1" x14ac:dyDescent="0.25">
      <c r="A122" s="11">
        <v>120</v>
      </c>
      <c r="B122" s="33"/>
      <c r="C122" s="21"/>
      <c r="D122" s="33"/>
      <c r="E122" s="33"/>
      <c r="F122" s="397"/>
      <c r="G122" s="397"/>
      <c r="H122" s="29"/>
      <c r="I122" s="64"/>
      <c r="J122" s="30"/>
      <c r="K122" s="292">
        <f t="shared" si="2"/>
        <v>1</v>
      </c>
      <c r="L122" s="171"/>
      <c r="M122" s="172"/>
      <c r="N122" s="171"/>
      <c r="O122" s="171"/>
      <c r="P122" s="33"/>
      <c r="Q122" s="171"/>
      <c r="R122" s="33"/>
      <c r="S122" s="22"/>
      <c r="T122" s="33"/>
      <c r="U122" s="33"/>
      <c r="V122" s="33"/>
      <c r="W122" s="33"/>
      <c r="X122" s="392"/>
    </row>
    <row r="123" spans="1:24" ht="39" customHeight="1" x14ac:dyDescent="0.25">
      <c r="A123" s="11">
        <v>121</v>
      </c>
      <c r="B123" s="33"/>
      <c r="C123" s="21"/>
      <c r="D123" s="33"/>
      <c r="E123" s="33"/>
      <c r="F123" s="397"/>
      <c r="G123" s="397"/>
      <c r="H123" s="29"/>
      <c r="I123" s="64"/>
      <c r="J123" s="30"/>
      <c r="K123" s="292">
        <f t="shared" si="2"/>
        <v>1</v>
      </c>
      <c r="L123" s="171"/>
      <c r="M123" s="172"/>
      <c r="N123" s="171"/>
      <c r="O123" s="171"/>
      <c r="P123" s="33"/>
      <c r="Q123" s="171"/>
      <c r="R123" s="33"/>
      <c r="S123" s="22"/>
      <c r="T123" s="33"/>
      <c r="U123" s="33"/>
      <c r="V123" s="33"/>
      <c r="W123" s="33"/>
      <c r="X123" s="392"/>
    </row>
    <row r="124" spans="1:24" ht="39" customHeight="1" x14ac:dyDescent="0.25">
      <c r="A124" s="11">
        <v>122</v>
      </c>
      <c r="B124" s="33"/>
      <c r="C124" s="21"/>
      <c r="D124" s="33"/>
      <c r="E124" s="33"/>
      <c r="F124" s="397"/>
      <c r="G124" s="397"/>
      <c r="H124" s="29"/>
      <c r="I124" s="64"/>
      <c r="J124" s="30"/>
      <c r="K124" s="292">
        <f t="shared" si="2"/>
        <v>1</v>
      </c>
      <c r="L124" s="171"/>
      <c r="M124" s="172"/>
      <c r="N124" s="171"/>
      <c r="O124" s="171"/>
      <c r="P124" s="33"/>
      <c r="Q124" s="171"/>
      <c r="R124" s="33"/>
      <c r="S124" s="22"/>
      <c r="T124" s="33"/>
      <c r="U124" s="33"/>
      <c r="V124" s="33"/>
      <c r="W124" s="33"/>
      <c r="X124" s="392"/>
    </row>
    <row r="125" spans="1:24" ht="39" customHeight="1" x14ac:dyDescent="0.25">
      <c r="A125" s="11">
        <v>123</v>
      </c>
      <c r="B125" s="33"/>
      <c r="C125" s="21"/>
      <c r="D125" s="33"/>
      <c r="E125" s="33"/>
      <c r="F125" s="397"/>
      <c r="G125" s="397"/>
      <c r="H125" s="29"/>
      <c r="I125" s="64"/>
      <c r="J125" s="30"/>
      <c r="K125" s="292">
        <f t="shared" si="2"/>
        <v>1</v>
      </c>
      <c r="L125" s="171"/>
      <c r="M125" s="172"/>
      <c r="N125" s="171"/>
      <c r="O125" s="171"/>
      <c r="P125" s="33"/>
      <c r="Q125" s="171"/>
      <c r="R125" s="33"/>
      <c r="S125" s="22"/>
      <c r="T125" s="33"/>
      <c r="U125" s="33"/>
      <c r="V125" s="33"/>
      <c r="W125" s="33"/>
      <c r="X125" s="392"/>
    </row>
    <row r="126" spans="1:24" ht="39" customHeight="1" x14ac:dyDescent="0.25">
      <c r="A126" s="11">
        <v>124</v>
      </c>
      <c r="B126" s="33"/>
      <c r="C126" s="21"/>
      <c r="D126" s="33"/>
      <c r="E126" s="33"/>
      <c r="F126" s="397"/>
      <c r="G126" s="397"/>
      <c r="H126" s="29"/>
      <c r="I126" s="64"/>
      <c r="J126" s="30"/>
      <c r="K126" s="292">
        <f t="shared" si="2"/>
        <v>1</v>
      </c>
      <c r="L126" s="171"/>
      <c r="M126" s="172"/>
      <c r="N126" s="171"/>
      <c r="O126" s="171"/>
      <c r="P126" s="33"/>
      <c r="Q126" s="171"/>
      <c r="R126" s="33"/>
      <c r="S126" s="22"/>
      <c r="T126" s="33"/>
      <c r="U126" s="33"/>
      <c r="V126" s="33"/>
      <c r="W126" s="33"/>
      <c r="X126" s="392"/>
    </row>
    <row r="127" spans="1:24" ht="39" customHeight="1" x14ac:dyDescent="0.25">
      <c r="A127" s="11">
        <v>125</v>
      </c>
      <c r="B127" s="33"/>
      <c r="C127" s="21"/>
      <c r="D127" s="33"/>
      <c r="E127" s="33"/>
      <c r="F127" s="397"/>
      <c r="G127" s="397"/>
      <c r="H127" s="29"/>
      <c r="I127" s="64"/>
      <c r="J127" s="30"/>
      <c r="K127" s="292">
        <f t="shared" si="2"/>
        <v>1</v>
      </c>
      <c r="L127" s="171"/>
      <c r="M127" s="172"/>
      <c r="N127" s="171"/>
      <c r="O127" s="171"/>
      <c r="P127" s="33"/>
      <c r="Q127" s="171"/>
      <c r="R127" s="33"/>
      <c r="S127" s="22"/>
      <c r="T127" s="33"/>
      <c r="U127" s="33"/>
      <c r="V127" s="33"/>
      <c r="W127" s="33"/>
      <c r="X127" s="392"/>
    </row>
    <row r="128" spans="1:24" ht="39" customHeight="1" x14ac:dyDescent="0.25">
      <c r="A128" s="11">
        <v>126</v>
      </c>
      <c r="B128" s="33"/>
      <c r="C128" s="21"/>
      <c r="D128" s="33"/>
      <c r="E128" s="33"/>
      <c r="F128" s="397"/>
      <c r="G128" s="397"/>
      <c r="H128" s="29"/>
      <c r="I128" s="64"/>
      <c r="J128" s="30"/>
      <c r="K128" s="292">
        <f t="shared" si="2"/>
        <v>1</v>
      </c>
      <c r="L128" s="171"/>
      <c r="M128" s="172"/>
      <c r="N128" s="171"/>
      <c r="O128" s="171"/>
      <c r="P128" s="33"/>
      <c r="Q128" s="171"/>
      <c r="R128" s="33"/>
      <c r="S128" s="22"/>
      <c r="T128" s="33"/>
      <c r="U128" s="33"/>
      <c r="V128" s="33"/>
      <c r="W128" s="33"/>
      <c r="X128" s="392"/>
    </row>
    <row r="129" spans="1:24" ht="39" customHeight="1" x14ac:dyDescent="0.25">
      <c r="A129" s="11">
        <v>127</v>
      </c>
      <c r="B129" s="33"/>
      <c r="C129" s="21"/>
      <c r="D129" s="33"/>
      <c r="E129" s="33"/>
      <c r="F129" s="397"/>
      <c r="G129" s="397"/>
      <c r="H129" s="29"/>
      <c r="I129" s="64"/>
      <c r="J129" s="30"/>
      <c r="K129" s="292">
        <f t="shared" si="2"/>
        <v>1</v>
      </c>
      <c r="L129" s="171"/>
      <c r="M129" s="172"/>
      <c r="N129" s="171"/>
      <c r="O129" s="171"/>
      <c r="P129" s="33"/>
      <c r="Q129" s="171"/>
      <c r="R129" s="33"/>
      <c r="S129" s="22"/>
      <c r="T129" s="33"/>
      <c r="U129" s="33"/>
      <c r="V129" s="33"/>
      <c r="W129" s="33"/>
      <c r="X129" s="392"/>
    </row>
    <row r="130" spans="1:24" ht="39" customHeight="1" x14ac:dyDescent="0.25">
      <c r="A130" s="11">
        <v>128</v>
      </c>
      <c r="B130" s="33"/>
      <c r="C130" s="21"/>
      <c r="D130" s="33"/>
      <c r="E130" s="33"/>
      <c r="F130" s="397"/>
      <c r="G130" s="397"/>
      <c r="H130" s="29"/>
      <c r="I130" s="64"/>
      <c r="J130" s="30"/>
      <c r="K130" s="292">
        <f t="shared" si="2"/>
        <v>1</v>
      </c>
      <c r="L130" s="171"/>
      <c r="M130" s="172"/>
      <c r="N130" s="171"/>
      <c r="O130" s="171"/>
      <c r="P130" s="33"/>
      <c r="Q130" s="171"/>
      <c r="R130" s="33"/>
      <c r="S130" s="22"/>
      <c r="T130" s="33"/>
      <c r="U130" s="33"/>
      <c r="V130" s="33"/>
      <c r="W130" s="33"/>
      <c r="X130" s="392"/>
    </row>
    <row r="131" spans="1:24" ht="39" customHeight="1" x14ac:dyDescent="0.25">
      <c r="A131" s="11">
        <v>129</v>
      </c>
      <c r="B131" s="33"/>
      <c r="C131" s="21"/>
      <c r="D131" s="33"/>
      <c r="E131" s="33"/>
      <c r="F131" s="397"/>
      <c r="G131" s="397"/>
      <c r="H131" s="29"/>
      <c r="I131" s="64"/>
      <c r="J131" s="30"/>
      <c r="K131" s="292">
        <f t="shared" si="2"/>
        <v>1</v>
      </c>
      <c r="L131" s="171"/>
      <c r="M131" s="172"/>
      <c r="N131" s="171"/>
      <c r="O131" s="171"/>
      <c r="P131" s="33"/>
      <c r="Q131" s="171"/>
      <c r="R131" s="33"/>
      <c r="S131" s="22"/>
      <c r="T131" s="33"/>
      <c r="U131" s="33"/>
      <c r="V131" s="33"/>
      <c r="W131" s="33"/>
      <c r="X131" s="392"/>
    </row>
    <row r="132" spans="1:24" ht="39" customHeight="1" x14ac:dyDescent="0.25">
      <c r="A132" s="11">
        <v>130</v>
      </c>
      <c r="B132" s="33"/>
      <c r="C132" s="21"/>
      <c r="D132" s="33"/>
      <c r="E132" s="33"/>
      <c r="F132" s="397"/>
      <c r="G132" s="397"/>
      <c r="H132" s="29"/>
      <c r="I132" s="64"/>
      <c r="J132" s="30"/>
      <c r="K132" s="292">
        <f t="shared" ref="K132:K195" si="3">1-I132</f>
        <v>1</v>
      </c>
      <c r="L132" s="171"/>
      <c r="M132" s="172"/>
      <c r="N132" s="171"/>
      <c r="O132" s="171"/>
      <c r="P132" s="33"/>
      <c r="Q132" s="171"/>
      <c r="R132" s="33"/>
      <c r="S132" s="22"/>
      <c r="T132" s="33"/>
      <c r="U132" s="33"/>
      <c r="V132" s="33"/>
      <c r="W132" s="33"/>
      <c r="X132" s="392"/>
    </row>
    <row r="133" spans="1:24" ht="39" customHeight="1" x14ac:dyDescent="0.25">
      <c r="A133" s="11">
        <v>131</v>
      </c>
      <c r="B133" s="33"/>
      <c r="C133" s="21"/>
      <c r="D133" s="33"/>
      <c r="E133" s="33"/>
      <c r="F133" s="397"/>
      <c r="G133" s="397"/>
      <c r="H133" s="29"/>
      <c r="I133" s="64"/>
      <c r="J133" s="30"/>
      <c r="K133" s="292">
        <f t="shared" si="3"/>
        <v>1</v>
      </c>
      <c r="L133" s="171"/>
      <c r="M133" s="172"/>
      <c r="N133" s="171"/>
      <c r="O133" s="171"/>
      <c r="P133" s="33"/>
      <c r="Q133" s="171"/>
      <c r="R133" s="33"/>
      <c r="S133" s="22"/>
      <c r="T133" s="33"/>
      <c r="U133" s="33"/>
      <c r="V133" s="33"/>
      <c r="W133" s="33"/>
      <c r="X133" s="392"/>
    </row>
    <row r="134" spans="1:24" ht="39" customHeight="1" x14ac:dyDescent="0.25">
      <c r="A134" s="11">
        <v>132</v>
      </c>
      <c r="B134" s="33"/>
      <c r="C134" s="21"/>
      <c r="D134" s="33"/>
      <c r="E134" s="33"/>
      <c r="F134" s="397"/>
      <c r="G134" s="397"/>
      <c r="H134" s="29"/>
      <c r="I134" s="64"/>
      <c r="J134" s="30"/>
      <c r="K134" s="292">
        <f t="shared" si="3"/>
        <v>1</v>
      </c>
      <c r="L134" s="171"/>
      <c r="M134" s="172"/>
      <c r="N134" s="171"/>
      <c r="O134" s="171"/>
      <c r="P134" s="33"/>
      <c r="Q134" s="171"/>
      <c r="R134" s="33"/>
      <c r="S134" s="22"/>
      <c r="T134" s="33"/>
      <c r="U134" s="33"/>
      <c r="V134" s="33"/>
      <c r="W134" s="33"/>
      <c r="X134" s="392"/>
    </row>
    <row r="135" spans="1:24" ht="39" customHeight="1" x14ac:dyDescent="0.25">
      <c r="A135" s="11">
        <v>133</v>
      </c>
      <c r="B135" s="33"/>
      <c r="C135" s="21"/>
      <c r="D135" s="33"/>
      <c r="E135" s="33"/>
      <c r="F135" s="397"/>
      <c r="G135" s="397"/>
      <c r="H135" s="29"/>
      <c r="I135" s="64"/>
      <c r="J135" s="30"/>
      <c r="K135" s="292">
        <f t="shared" si="3"/>
        <v>1</v>
      </c>
      <c r="L135" s="171"/>
      <c r="M135" s="172"/>
      <c r="N135" s="171"/>
      <c r="O135" s="171"/>
      <c r="P135" s="33"/>
      <c r="Q135" s="171"/>
      <c r="R135" s="33"/>
      <c r="S135" s="22"/>
      <c r="T135" s="33"/>
      <c r="U135" s="33"/>
      <c r="V135" s="33"/>
      <c r="W135" s="33"/>
      <c r="X135" s="392"/>
    </row>
    <row r="136" spans="1:24" ht="39" customHeight="1" x14ac:dyDescent="0.25">
      <c r="A136" s="11">
        <v>134</v>
      </c>
      <c r="B136" s="33"/>
      <c r="C136" s="21"/>
      <c r="D136" s="33"/>
      <c r="E136" s="33"/>
      <c r="F136" s="397"/>
      <c r="G136" s="397"/>
      <c r="H136" s="29"/>
      <c r="I136" s="64"/>
      <c r="J136" s="30"/>
      <c r="K136" s="292">
        <f t="shared" si="3"/>
        <v>1</v>
      </c>
      <c r="L136" s="171"/>
      <c r="M136" s="172"/>
      <c r="N136" s="171"/>
      <c r="O136" s="171"/>
      <c r="P136" s="33"/>
      <c r="Q136" s="171"/>
      <c r="R136" s="33"/>
      <c r="S136" s="22"/>
      <c r="T136" s="33"/>
      <c r="U136" s="33"/>
      <c r="V136" s="33"/>
      <c r="W136" s="33"/>
      <c r="X136" s="392"/>
    </row>
    <row r="137" spans="1:24" ht="39" customHeight="1" x14ac:dyDescent="0.25">
      <c r="A137" s="11">
        <v>135</v>
      </c>
      <c r="B137" s="33"/>
      <c r="C137" s="21"/>
      <c r="D137" s="33"/>
      <c r="E137" s="33"/>
      <c r="F137" s="397"/>
      <c r="G137" s="397"/>
      <c r="H137" s="29"/>
      <c r="I137" s="64"/>
      <c r="J137" s="30"/>
      <c r="K137" s="292">
        <f t="shared" si="3"/>
        <v>1</v>
      </c>
      <c r="L137" s="171"/>
      <c r="M137" s="172"/>
      <c r="N137" s="171"/>
      <c r="O137" s="171"/>
      <c r="P137" s="33"/>
      <c r="Q137" s="171"/>
      <c r="R137" s="33"/>
      <c r="S137" s="22"/>
      <c r="T137" s="33"/>
      <c r="U137" s="33"/>
      <c r="V137" s="33"/>
      <c r="W137" s="33"/>
      <c r="X137" s="392"/>
    </row>
    <row r="138" spans="1:24" ht="39" customHeight="1" x14ac:dyDescent="0.25">
      <c r="A138" s="11">
        <v>136</v>
      </c>
      <c r="B138" s="33"/>
      <c r="C138" s="21"/>
      <c r="D138" s="33"/>
      <c r="E138" s="33"/>
      <c r="F138" s="397"/>
      <c r="G138" s="397"/>
      <c r="H138" s="29"/>
      <c r="I138" s="64"/>
      <c r="J138" s="30"/>
      <c r="K138" s="292">
        <f t="shared" si="3"/>
        <v>1</v>
      </c>
      <c r="L138" s="171"/>
      <c r="M138" s="172"/>
      <c r="N138" s="171"/>
      <c r="O138" s="171"/>
      <c r="P138" s="33"/>
      <c r="Q138" s="171"/>
      <c r="R138" s="33"/>
      <c r="S138" s="22"/>
      <c r="T138" s="33"/>
      <c r="U138" s="33"/>
      <c r="V138" s="33"/>
      <c r="W138" s="33"/>
      <c r="X138" s="392"/>
    </row>
    <row r="139" spans="1:24" ht="39" customHeight="1" x14ac:dyDescent="0.25">
      <c r="A139" s="11">
        <v>137</v>
      </c>
      <c r="B139" s="33"/>
      <c r="C139" s="21"/>
      <c r="D139" s="33"/>
      <c r="E139" s="33"/>
      <c r="F139" s="397"/>
      <c r="G139" s="397"/>
      <c r="H139" s="29"/>
      <c r="I139" s="64"/>
      <c r="J139" s="30"/>
      <c r="K139" s="292">
        <f t="shared" si="3"/>
        <v>1</v>
      </c>
      <c r="L139" s="171"/>
      <c r="M139" s="172"/>
      <c r="N139" s="171"/>
      <c r="O139" s="171"/>
      <c r="P139" s="33"/>
      <c r="Q139" s="171"/>
      <c r="R139" s="33"/>
      <c r="S139" s="22"/>
      <c r="T139" s="33"/>
      <c r="U139" s="33"/>
      <c r="V139" s="33"/>
      <c r="W139" s="33"/>
      <c r="X139" s="392"/>
    </row>
    <row r="140" spans="1:24" ht="39" customHeight="1" x14ac:dyDescent="0.25">
      <c r="A140" s="11">
        <v>138</v>
      </c>
      <c r="B140" s="33"/>
      <c r="C140" s="21"/>
      <c r="D140" s="33"/>
      <c r="E140" s="33"/>
      <c r="F140" s="397"/>
      <c r="G140" s="397"/>
      <c r="H140" s="29"/>
      <c r="I140" s="64"/>
      <c r="J140" s="30"/>
      <c r="K140" s="292">
        <f t="shared" si="3"/>
        <v>1</v>
      </c>
      <c r="L140" s="171"/>
      <c r="M140" s="172"/>
      <c r="N140" s="171"/>
      <c r="O140" s="171"/>
      <c r="P140" s="33"/>
      <c r="Q140" s="171"/>
      <c r="R140" s="33"/>
      <c r="S140" s="22"/>
      <c r="T140" s="33"/>
      <c r="U140" s="33"/>
      <c r="V140" s="33"/>
      <c r="W140" s="33"/>
      <c r="X140" s="392"/>
    </row>
    <row r="141" spans="1:24" ht="39" customHeight="1" x14ac:dyDescent="0.25">
      <c r="A141" s="11">
        <v>139</v>
      </c>
      <c r="B141" s="33"/>
      <c r="C141" s="21"/>
      <c r="D141" s="33"/>
      <c r="E141" s="33"/>
      <c r="F141" s="397"/>
      <c r="G141" s="397"/>
      <c r="H141" s="29"/>
      <c r="I141" s="64"/>
      <c r="J141" s="30"/>
      <c r="K141" s="292">
        <f t="shared" si="3"/>
        <v>1</v>
      </c>
      <c r="L141" s="171"/>
      <c r="M141" s="172"/>
      <c r="N141" s="171"/>
      <c r="O141" s="171"/>
      <c r="P141" s="33"/>
      <c r="Q141" s="171"/>
      <c r="R141" s="33"/>
      <c r="S141" s="22"/>
      <c r="T141" s="33"/>
      <c r="U141" s="33"/>
      <c r="V141" s="33"/>
      <c r="W141" s="33"/>
      <c r="X141" s="392"/>
    </row>
    <row r="142" spans="1:24" ht="39" customHeight="1" x14ac:dyDescent="0.25">
      <c r="A142" s="11">
        <v>140</v>
      </c>
      <c r="B142" s="33"/>
      <c r="C142" s="21"/>
      <c r="D142" s="33"/>
      <c r="E142" s="33"/>
      <c r="F142" s="397"/>
      <c r="G142" s="397"/>
      <c r="H142" s="29"/>
      <c r="I142" s="64"/>
      <c r="J142" s="30"/>
      <c r="K142" s="292">
        <f t="shared" si="3"/>
        <v>1</v>
      </c>
      <c r="L142" s="171"/>
      <c r="M142" s="172"/>
      <c r="N142" s="171"/>
      <c r="O142" s="171"/>
      <c r="P142" s="33"/>
      <c r="Q142" s="171"/>
      <c r="R142" s="33"/>
      <c r="S142" s="22"/>
      <c r="T142" s="33"/>
      <c r="U142" s="33"/>
      <c r="V142" s="33"/>
      <c r="W142" s="33"/>
      <c r="X142" s="392"/>
    </row>
    <row r="143" spans="1:24" ht="39" customHeight="1" x14ac:dyDescent="0.25">
      <c r="A143" s="11">
        <v>141</v>
      </c>
      <c r="B143" s="33"/>
      <c r="C143" s="21"/>
      <c r="D143" s="33"/>
      <c r="E143" s="33"/>
      <c r="F143" s="397"/>
      <c r="G143" s="397"/>
      <c r="H143" s="29"/>
      <c r="I143" s="64"/>
      <c r="J143" s="30"/>
      <c r="K143" s="292">
        <f t="shared" si="3"/>
        <v>1</v>
      </c>
      <c r="L143" s="171"/>
      <c r="M143" s="172"/>
      <c r="N143" s="171"/>
      <c r="O143" s="171"/>
      <c r="P143" s="33"/>
      <c r="Q143" s="171"/>
      <c r="R143" s="33"/>
      <c r="S143" s="22"/>
      <c r="T143" s="33"/>
      <c r="U143" s="33"/>
      <c r="V143" s="33"/>
      <c r="W143" s="33"/>
      <c r="X143" s="392"/>
    </row>
    <row r="144" spans="1:24" ht="39" customHeight="1" x14ac:dyDescent="0.25">
      <c r="A144" s="11">
        <v>142</v>
      </c>
      <c r="B144" s="33"/>
      <c r="C144" s="21"/>
      <c r="D144" s="33"/>
      <c r="E144" s="33"/>
      <c r="F144" s="397"/>
      <c r="G144" s="397"/>
      <c r="H144" s="29"/>
      <c r="I144" s="64"/>
      <c r="J144" s="30"/>
      <c r="K144" s="292">
        <f t="shared" si="3"/>
        <v>1</v>
      </c>
      <c r="L144" s="171"/>
      <c r="M144" s="172"/>
      <c r="N144" s="171"/>
      <c r="O144" s="171"/>
      <c r="P144" s="33"/>
      <c r="Q144" s="171"/>
      <c r="R144" s="33"/>
      <c r="S144" s="22"/>
      <c r="T144" s="33"/>
      <c r="U144" s="33"/>
      <c r="V144" s="33"/>
      <c r="W144" s="33"/>
      <c r="X144" s="392"/>
    </row>
    <row r="145" spans="1:24" ht="39" customHeight="1" x14ac:dyDescent="0.25">
      <c r="A145" s="11">
        <v>143</v>
      </c>
      <c r="B145" s="33"/>
      <c r="C145" s="21"/>
      <c r="D145" s="33"/>
      <c r="E145" s="33"/>
      <c r="F145" s="397"/>
      <c r="G145" s="397"/>
      <c r="H145" s="29"/>
      <c r="I145" s="64"/>
      <c r="J145" s="30"/>
      <c r="K145" s="292">
        <f t="shared" si="3"/>
        <v>1</v>
      </c>
      <c r="L145" s="171"/>
      <c r="M145" s="172"/>
      <c r="N145" s="171"/>
      <c r="O145" s="171"/>
      <c r="P145" s="33"/>
      <c r="Q145" s="171"/>
      <c r="R145" s="33"/>
      <c r="S145" s="22"/>
      <c r="T145" s="33"/>
      <c r="U145" s="33"/>
      <c r="V145" s="33"/>
      <c r="W145" s="33"/>
      <c r="X145" s="392"/>
    </row>
    <row r="146" spans="1:24" ht="39" customHeight="1" x14ac:dyDescent="0.25">
      <c r="A146" s="11">
        <v>144</v>
      </c>
      <c r="B146" s="33"/>
      <c r="C146" s="21"/>
      <c r="D146" s="33"/>
      <c r="E146" s="33"/>
      <c r="F146" s="397"/>
      <c r="G146" s="397"/>
      <c r="H146" s="29"/>
      <c r="I146" s="64"/>
      <c r="J146" s="30"/>
      <c r="K146" s="292">
        <f t="shared" si="3"/>
        <v>1</v>
      </c>
      <c r="L146" s="171"/>
      <c r="M146" s="172"/>
      <c r="N146" s="171"/>
      <c r="O146" s="171"/>
      <c r="P146" s="33"/>
      <c r="Q146" s="171"/>
      <c r="R146" s="33"/>
      <c r="S146" s="22"/>
      <c r="T146" s="33"/>
      <c r="U146" s="33"/>
      <c r="V146" s="33"/>
      <c r="W146" s="33"/>
      <c r="X146" s="392"/>
    </row>
    <row r="147" spans="1:24" ht="39" customHeight="1" x14ac:dyDescent="0.25">
      <c r="A147" s="11">
        <v>145</v>
      </c>
      <c r="B147" s="33"/>
      <c r="C147" s="21"/>
      <c r="D147" s="33"/>
      <c r="E147" s="33"/>
      <c r="F147" s="397"/>
      <c r="G147" s="397"/>
      <c r="H147" s="29"/>
      <c r="I147" s="64"/>
      <c r="J147" s="30"/>
      <c r="K147" s="292">
        <f t="shared" si="3"/>
        <v>1</v>
      </c>
      <c r="L147" s="171"/>
      <c r="M147" s="172"/>
      <c r="N147" s="171"/>
      <c r="O147" s="171"/>
      <c r="P147" s="33"/>
      <c r="Q147" s="171"/>
      <c r="R147" s="33"/>
      <c r="S147" s="22"/>
      <c r="T147" s="33"/>
      <c r="U147" s="33"/>
      <c r="V147" s="33"/>
      <c r="W147" s="33"/>
      <c r="X147" s="392"/>
    </row>
    <row r="148" spans="1:24" ht="39" customHeight="1" x14ac:dyDescent="0.25">
      <c r="A148" s="11">
        <v>146</v>
      </c>
      <c r="B148" s="33"/>
      <c r="C148" s="21"/>
      <c r="D148" s="33"/>
      <c r="E148" s="33"/>
      <c r="F148" s="397"/>
      <c r="G148" s="397"/>
      <c r="H148" s="29"/>
      <c r="I148" s="64"/>
      <c r="J148" s="30"/>
      <c r="K148" s="292">
        <f t="shared" si="3"/>
        <v>1</v>
      </c>
      <c r="L148" s="171"/>
      <c r="M148" s="172"/>
      <c r="N148" s="171"/>
      <c r="O148" s="171"/>
      <c r="P148" s="33"/>
      <c r="Q148" s="171"/>
      <c r="R148" s="33"/>
      <c r="S148" s="22"/>
      <c r="T148" s="33"/>
      <c r="U148" s="33"/>
      <c r="V148" s="33"/>
      <c r="W148" s="33"/>
      <c r="X148" s="392"/>
    </row>
    <row r="149" spans="1:24" ht="39" customHeight="1" x14ac:dyDescent="0.25">
      <c r="A149" s="11">
        <v>147</v>
      </c>
      <c r="B149" s="33"/>
      <c r="C149" s="21"/>
      <c r="D149" s="33"/>
      <c r="E149" s="33"/>
      <c r="F149" s="397"/>
      <c r="G149" s="397"/>
      <c r="H149" s="29"/>
      <c r="I149" s="64"/>
      <c r="J149" s="30"/>
      <c r="K149" s="292">
        <f t="shared" si="3"/>
        <v>1</v>
      </c>
      <c r="L149" s="171"/>
      <c r="M149" s="172"/>
      <c r="N149" s="171"/>
      <c r="O149" s="171"/>
      <c r="P149" s="33"/>
      <c r="Q149" s="171"/>
      <c r="R149" s="33"/>
      <c r="S149" s="22"/>
      <c r="T149" s="33"/>
      <c r="U149" s="33"/>
      <c r="V149" s="33"/>
      <c r="W149" s="33"/>
      <c r="X149" s="392"/>
    </row>
    <row r="150" spans="1:24" ht="39" customHeight="1" x14ac:dyDescent="0.25">
      <c r="A150" s="11">
        <v>148</v>
      </c>
      <c r="B150" s="33"/>
      <c r="C150" s="21"/>
      <c r="D150" s="33"/>
      <c r="E150" s="33"/>
      <c r="F150" s="397"/>
      <c r="G150" s="397"/>
      <c r="H150" s="29"/>
      <c r="I150" s="64"/>
      <c r="J150" s="30"/>
      <c r="K150" s="292">
        <f t="shared" si="3"/>
        <v>1</v>
      </c>
      <c r="L150" s="171"/>
      <c r="M150" s="172"/>
      <c r="N150" s="171"/>
      <c r="O150" s="171"/>
      <c r="P150" s="33"/>
      <c r="Q150" s="171"/>
      <c r="R150" s="33"/>
      <c r="S150" s="22"/>
      <c r="T150" s="33"/>
      <c r="U150" s="33"/>
      <c r="V150" s="33"/>
      <c r="W150" s="33"/>
      <c r="X150" s="392"/>
    </row>
    <row r="151" spans="1:24" ht="39" customHeight="1" x14ac:dyDescent="0.25">
      <c r="A151" s="11">
        <v>149</v>
      </c>
      <c r="B151" s="33"/>
      <c r="C151" s="21"/>
      <c r="D151" s="33"/>
      <c r="E151" s="33"/>
      <c r="F151" s="397"/>
      <c r="G151" s="397"/>
      <c r="H151" s="29"/>
      <c r="I151" s="64"/>
      <c r="J151" s="30"/>
      <c r="K151" s="292">
        <f t="shared" si="3"/>
        <v>1</v>
      </c>
      <c r="L151" s="171"/>
      <c r="M151" s="172"/>
      <c r="N151" s="171"/>
      <c r="O151" s="171"/>
      <c r="P151" s="33"/>
      <c r="Q151" s="171"/>
      <c r="R151" s="33"/>
      <c r="S151" s="22"/>
      <c r="T151" s="33"/>
      <c r="U151" s="33"/>
      <c r="V151" s="33"/>
      <c r="W151" s="33"/>
      <c r="X151" s="392"/>
    </row>
    <row r="152" spans="1:24" ht="39" customHeight="1" x14ac:dyDescent="0.25">
      <c r="A152" s="11">
        <v>150</v>
      </c>
      <c r="B152" s="33"/>
      <c r="C152" s="21"/>
      <c r="D152" s="33"/>
      <c r="E152" s="33"/>
      <c r="F152" s="397"/>
      <c r="G152" s="397"/>
      <c r="H152" s="29"/>
      <c r="I152" s="64"/>
      <c r="J152" s="30"/>
      <c r="K152" s="292">
        <f t="shared" si="3"/>
        <v>1</v>
      </c>
      <c r="L152" s="171"/>
      <c r="M152" s="172"/>
      <c r="N152" s="171"/>
      <c r="O152" s="171"/>
      <c r="P152" s="33"/>
      <c r="Q152" s="171"/>
      <c r="R152" s="33"/>
      <c r="S152" s="22"/>
      <c r="T152" s="33"/>
      <c r="U152" s="33"/>
      <c r="V152" s="33"/>
      <c r="W152" s="33"/>
      <c r="X152" s="392"/>
    </row>
    <row r="153" spans="1:24" ht="39" customHeight="1" x14ac:dyDescent="0.25">
      <c r="A153" s="11">
        <v>151</v>
      </c>
      <c r="B153" s="33"/>
      <c r="C153" s="21"/>
      <c r="D153" s="33"/>
      <c r="E153" s="33"/>
      <c r="F153" s="397"/>
      <c r="G153" s="397"/>
      <c r="H153" s="29"/>
      <c r="I153" s="64"/>
      <c r="J153" s="30"/>
      <c r="K153" s="292">
        <f t="shared" si="3"/>
        <v>1</v>
      </c>
      <c r="L153" s="171"/>
      <c r="M153" s="172"/>
      <c r="N153" s="171"/>
      <c r="O153" s="171"/>
      <c r="P153" s="33"/>
      <c r="Q153" s="171"/>
      <c r="R153" s="33"/>
      <c r="S153" s="22"/>
      <c r="T153" s="33"/>
      <c r="U153" s="33"/>
      <c r="V153" s="33"/>
      <c r="W153" s="33"/>
      <c r="X153" s="392"/>
    </row>
    <row r="154" spans="1:24" ht="39" customHeight="1" x14ac:dyDescent="0.25">
      <c r="A154" s="11">
        <v>152</v>
      </c>
      <c r="B154" s="33"/>
      <c r="C154" s="21"/>
      <c r="D154" s="33"/>
      <c r="E154" s="33"/>
      <c r="F154" s="397"/>
      <c r="G154" s="397"/>
      <c r="H154" s="29"/>
      <c r="I154" s="64"/>
      <c r="J154" s="30"/>
      <c r="K154" s="292">
        <f t="shared" si="3"/>
        <v>1</v>
      </c>
      <c r="L154" s="171"/>
      <c r="M154" s="172"/>
      <c r="N154" s="171"/>
      <c r="O154" s="171"/>
      <c r="P154" s="33"/>
      <c r="Q154" s="171"/>
      <c r="R154" s="33"/>
      <c r="S154" s="22"/>
      <c r="T154" s="33"/>
      <c r="U154" s="33"/>
      <c r="V154" s="33"/>
      <c r="W154" s="33"/>
      <c r="X154" s="392"/>
    </row>
    <row r="155" spans="1:24" ht="39" customHeight="1" x14ac:dyDescent="0.25">
      <c r="A155" s="11">
        <v>153</v>
      </c>
      <c r="B155" s="33"/>
      <c r="C155" s="21"/>
      <c r="D155" s="33"/>
      <c r="E155" s="33"/>
      <c r="F155" s="397"/>
      <c r="G155" s="397"/>
      <c r="H155" s="29"/>
      <c r="I155" s="64"/>
      <c r="J155" s="30"/>
      <c r="K155" s="292">
        <f t="shared" si="3"/>
        <v>1</v>
      </c>
      <c r="L155" s="171"/>
      <c r="M155" s="172"/>
      <c r="N155" s="171"/>
      <c r="O155" s="171"/>
      <c r="P155" s="33"/>
      <c r="Q155" s="171"/>
      <c r="R155" s="33"/>
      <c r="S155" s="22"/>
      <c r="T155" s="33"/>
      <c r="U155" s="33"/>
      <c r="V155" s="33"/>
      <c r="W155" s="33"/>
      <c r="X155" s="392"/>
    </row>
    <row r="156" spans="1:24" ht="39" customHeight="1" x14ac:dyDescent="0.25">
      <c r="A156" s="11">
        <v>154</v>
      </c>
      <c r="B156" s="33"/>
      <c r="C156" s="21"/>
      <c r="D156" s="33"/>
      <c r="E156" s="33"/>
      <c r="F156" s="397"/>
      <c r="G156" s="397"/>
      <c r="H156" s="29"/>
      <c r="I156" s="64"/>
      <c r="J156" s="30"/>
      <c r="K156" s="292">
        <f t="shared" si="3"/>
        <v>1</v>
      </c>
      <c r="L156" s="171"/>
      <c r="M156" s="172"/>
      <c r="N156" s="171"/>
      <c r="O156" s="171"/>
      <c r="P156" s="33"/>
      <c r="Q156" s="171"/>
      <c r="R156" s="33"/>
      <c r="S156" s="22"/>
      <c r="T156" s="33"/>
      <c r="U156" s="33"/>
      <c r="V156" s="33"/>
      <c r="W156" s="33"/>
      <c r="X156" s="392"/>
    </row>
    <row r="157" spans="1:24" ht="39" customHeight="1" x14ac:dyDescent="0.25">
      <c r="A157" s="11">
        <v>155</v>
      </c>
      <c r="B157" s="33"/>
      <c r="C157" s="21"/>
      <c r="D157" s="33"/>
      <c r="E157" s="33"/>
      <c r="F157" s="397"/>
      <c r="G157" s="397"/>
      <c r="H157" s="29"/>
      <c r="I157" s="64"/>
      <c r="J157" s="30"/>
      <c r="K157" s="292">
        <f t="shared" si="3"/>
        <v>1</v>
      </c>
      <c r="L157" s="171"/>
      <c r="M157" s="172"/>
      <c r="N157" s="171"/>
      <c r="O157" s="171"/>
      <c r="P157" s="33"/>
      <c r="Q157" s="171"/>
      <c r="R157" s="33"/>
      <c r="S157" s="22"/>
      <c r="T157" s="33"/>
      <c r="U157" s="33"/>
      <c r="V157" s="33"/>
      <c r="W157" s="33"/>
      <c r="X157" s="392"/>
    </row>
    <row r="158" spans="1:24" ht="39" customHeight="1" x14ac:dyDescent="0.25">
      <c r="A158" s="11">
        <v>156</v>
      </c>
      <c r="B158" s="33"/>
      <c r="C158" s="21"/>
      <c r="D158" s="33"/>
      <c r="E158" s="33"/>
      <c r="F158" s="397"/>
      <c r="G158" s="397"/>
      <c r="H158" s="29"/>
      <c r="I158" s="64"/>
      <c r="J158" s="30"/>
      <c r="K158" s="292">
        <f t="shared" si="3"/>
        <v>1</v>
      </c>
      <c r="L158" s="171"/>
      <c r="M158" s="172"/>
      <c r="N158" s="171"/>
      <c r="O158" s="171"/>
      <c r="P158" s="33"/>
      <c r="Q158" s="171"/>
      <c r="R158" s="33"/>
      <c r="S158" s="22"/>
      <c r="T158" s="33"/>
      <c r="U158" s="33"/>
      <c r="V158" s="33"/>
      <c r="W158" s="33"/>
      <c r="X158" s="392"/>
    </row>
    <row r="159" spans="1:24" ht="39" customHeight="1" x14ac:dyDescent="0.25">
      <c r="A159" s="11">
        <v>157</v>
      </c>
      <c r="B159" s="33"/>
      <c r="C159" s="21"/>
      <c r="D159" s="33"/>
      <c r="E159" s="33"/>
      <c r="F159" s="397"/>
      <c r="G159" s="397"/>
      <c r="H159" s="29"/>
      <c r="I159" s="64"/>
      <c r="J159" s="30"/>
      <c r="K159" s="292">
        <f t="shared" si="3"/>
        <v>1</v>
      </c>
      <c r="L159" s="171"/>
      <c r="M159" s="172"/>
      <c r="N159" s="171"/>
      <c r="O159" s="171"/>
      <c r="P159" s="33"/>
      <c r="Q159" s="171"/>
      <c r="R159" s="33"/>
      <c r="S159" s="22"/>
      <c r="T159" s="33"/>
      <c r="U159" s="33"/>
      <c r="V159" s="33"/>
      <c r="W159" s="33"/>
      <c r="X159" s="392"/>
    </row>
    <row r="160" spans="1:24" ht="39" customHeight="1" x14ac:dyDescent="0.25">
      <c r="A160" s="11">
        <v>158</v>
      </c>
      <c r="B160" s="33"/>
      <c r="C160" s="21"/>
      <c r="D160" s="33"/>
      <c r="E160" s="33"/>
      <c r="F160" s="397"/>
      <c r="G160" s="397"/>
      <c r="H160" s="29"/>
      <c r="I160" s="64"/>
      <c r="J160" s="30"/>
      <c r="K160" s="292">
        <f t="shared" si="3"/>
        <v>1</v>
      </c>
      <c r="L160" s="171"/>
      <c r="M160" s="172"/>
      <c r="N160" s="171"/>
      <c r="O160" s="171"/>
      <c r="P160" s="33"/>
      <c r="Q160" s="171"/>
      <c r="R160" s="33"/>
      <c r="S160" s="22"/>
      <c r="T160" s="33"/>
      <c r="U160" s="33"/>
      <c r="V160" s="33"/>
      <c r="W160" s="33"/>
      <c r="X160" s="392"/>
    </row>
    <row r="161" spans="1:24" ht="39" customHeight="1" x14ac:dyDescent="0.25">
      <c r="A161" s="11">
        <v>159</v>
      </c>
      <c r="B161" s="33"/>
      <c r="C161" s="21"/>
      <c r="D161" s="33"/>
      <c r="E161" s="33"/>
      <c r="F161" s="397"/>
      <c r="G161" s="397"/>
      <c r="H161" s="29"/>
      <c r="I161" s="64"/>
      <c r="J161" s="30"/>
      <c r="K161" s="292">
        <f t="shared" si="3"/>
        <v>1</v>
      </c>
      <c r="L161" s="171"/>
      <c r="M161" s="172"/>
      <c r="N161" s="171"/>
      <c r="O161" s="171"/>
      <c r="P161" s="33"/>
      <c r="Q161" s="171"/>
      <c r="R161" s="33"/>
      <c r="S161" s="22"/>
      <c r="T161" s="33"/>
      <c r="U161" s="33"/>
      <c r="V161" s="33"/>
      <c r="W161" s="33"/>
      <c r="X161" s="392"/>
    </row>
    <row r="162" spans="1:24" ht="39" customHeight="1" x14ac:dyDescent="0.25">
      <c r="A162" s="11">
        <v>160</v>
      </c>
      <c r="B162" s="33"/>
      <c r="C162" s="21"/>
      <c r="D162" s="33"/>
      <c r="E162" s="33"/>
      <c r="F162" s="397"/>
      <c r="G162" s="397"/>
      <c r="H162" s="29"/>
      <c r="I162" s="64"/>
      <c r="J162" s="30"/>
      <c r="K162" s="292">
        <f t="shared" si="3"/>
        <v>1</v>
      </c>
      <c r="L162" s="171"/>
      <c r="M162" s="172"/>
      <c r="N162" s="171"/>
      <c r="O162" s="171"/>
      <c r="P162" s="33"/>
      <c r="Q162" s="171"/>
      <c r="R162" s="33"/>
      <c r="S162" s="22"/>
      <c r="T162" s="33"/>
      <c r="U162" s="33"/>
      <c r="V162" s="33"/>
      <c r="W162" s="33"/>
      <c r="X162" s="392"/>
    </row>
    <row r="163" spans="1:24" ht="39" customHeight="1" x14ac:dyDescent="0.25">
      <c r="A163" s="11">
        <v>161</v>
      </c>
      <c r="B163" s="33"/>
      <c r="C163" s="21"/>
      <c r="D163" s="33"/>
      <c r="E163" s="33"/>
      <c r="F163" s="397"/>
      <c r="G163" s="397"/>
      <c r="H163" s="29"/>
      <c r="I163" s="64"/>
      <c r="J163" s="30"/>
      <c r="K163" s="292">
        <f t="shared" si="3"/>
        <v>1</v>
      </c>
      <c r="L163" s="171"/>
      <c r="M163" s="172"/>
      <c r="N163" s="171"/>
      <c r="O163" s="171"/>
      <c r="P163" s="33"/>
      <c r="Q163" s="171"/>
      <c r="R163" s="33"/>
      <c r="S163" s="22"/>
      <c r="T163" s="33"/>
      <c r="U163" s="33"/>
      <c r="V163" s="33"/>
      <c r="W163" s="33"/>
      <c r="X163" s="392"/>
    </row>
    <row r="164" spans="1:24" ht="39" customHeight="1" x14ac:dyDescent="0.25">
      <c r="A164" s="11">
        <v>162</v>
      </c>
      <c r="B164" s="33"/>
      <c r="C164" s="21"/>
      <c r="D164" s="33"/>
      <c r="E164" s="33"/>
      <c r="F164" s="397"/>
      <c r="G164" s="397"/>
      <c r="H164" s="29"/>
      <c r="I164" s="64"/>
      <c r="J164" s="30"/>
      <c r="K164" s="292">
        <f t="shared" si="3"/>
        <v>1</v>
      </c>
      <c r="L164" s="171"/>
      <c r="M164" s="172"/>
      <c r="N164" s="171"/>
      <c r="O164" s="171"/>
      <c r="P164" s="33"/>
      <c r="Q164" s="171"/>
      <c r="R164" s="33"/>
      <c r="S164" s="22"/>
      <c r="T164" s="33"/>
      <c r="U164" s="33"/>
      <c r="V164" s="33"/>
      <c r="W164" s="33"/>
      <c r="X164" s="392"/>
    </row>
    <row r="165" spans="1:24" ht="39" customHeight="1" x14ac:dyDescent="0.25">
      <c r="A165" s="11">
        <v>163</v>
      </c>
      <c r="B165" s="33"/>
      <c r="C165" s="21"/>
      <c r="D165" s="33"/>
      <c r="E165" s="33"/>
      <c r="F165" s="397"/>
      <c r="G165" s="397"/>
      <c r="H165" s="29"/>
      <c r="I165" s="64"/>
      <c r="J165" s="30"/>
      <c r="K165" s="292">
        <f t="shared" si="3"/>
        <v>1</v>
      </c>
      <c r="L165" s="171"/>
      <c r="M165" s="172"/>
      <c r="N165" s="171"/>
      <c r="O165" s="171"/>
      <c r="P165" s="33"/>
      <c r="Q165" s="171"/>
      <c r="R165" s="33"/>
      <c r="S165" s="22"/>
      <c r="T165" s="33"/>
      <c r="U165" s="33"/>
      <c r="V165" s="33"/>
      <c r="W165" s="33"/>
      <c r="X165" s="392"/>
    </row>
    <row r="166" spans="1:24" ht="39" customHeight="1" x14ac:dyDescent="0.25">
      <c r="A166" s="11">
        <v>164</v>
      </c>
      <c r="B166" s="33"/>
      <c r="C166" s="21"/>
      <c r="D166" s="33"/>
      <c r="E166" s="33"/>
      <c r="F166" s="397"/>
      <c r="G166" s="397"/>
      <c r="H166" s="29"/>
      <c r="I166" s="64"/>
      <c r="J166" s="30"/>
      <c r="K166" s="292">
        <f t="shared" si="3"/>
        <v>1</v>
      </c>
      <c r="L166" s="171"/>
      <c r="M166" s="172"/>
      <c r="N166" s="171"/>
      <c r="O166" s="171"/>
      <c r="P166" s="33"/>
      <c r="Q166" s="171"/>
      <c r="R166" s="33"/>
      <c r="S166" s="22"/>
      <c r="T166" s="33"/>
      <c r="U166" s="33"/>
      <c r="V166" s="33"/>
      <c r="W166" s="33"/>
      <c r="X166" s="392"/>
    </row>
    <row r="167" spans="1:24" ht="39" customHeight="1" x14ac:dyDescent="0.25">
      <c r="A167" s="11">
        <v>165</v>
      </c>
      <c r="B167" s="33"/>
      <c r="C167" s="21"/>
      <c r="D167" s="33"/>
      <c r="E167" s="33"/>
      <c r="F167" s="397"/>
      <c r="G167" s="397"/>
      <c r="H167" s="29"/>
      <c r="I167" s="64"/>
      <c r="J167" s="30"/>
      <c r="K167" s="292">
        <f t="shared" si="3"/>
        <v>1</v>
      </c>
      <c r="L167" s="171"/>
      <c r="M167" s="172"/>
      <c r="N167" s="171"/>
      <c r="O167" s="171"/>
      <c r="P167" s="33"/>
      <c r="Q167" s="171"/>
      <c r="R167" s="33"/>
      <c r="S167" s="22"/>
      <c r="T167" s="33"/>
      <c r="U167" s="33"/>
      <c r="V167" s="33"/>
      <c r="W167" s="33"/>
      <c r="X167" s="392"/>
    </row>
    <row r="168" spans="1:24" ht="39" customHeight="1" x14ac:dyDescent="0.25">
      <c r="A168" s="11">
        <v>166</v>
      </c>
      <c r="B168" s="33"/>
      <c r="C168" s="21"/>
      <c r="D168" s="33"/>
      <c r="E168" s="33"/>
      <c r="F168" s="397"/>
      <c r="G168" s="397"/>
      <c r="H168" s="29"/>
      <c r="I168" s="64"/>
      <c r="J168" s="30"/>
      <c r="K168" s="292">
        <f t="shared" si="3"/>
        <v>1</v>
      </c>
      <c r="L168" s="171"/>
      <c r="M168" s="172"/>
      <c r="N168" s="171"/>
      <c r="O168" s="171"/>
      <c r="P168" s="33"/>
      <c r="Q168" s="171"/>
      <c r="R168" s="33"/>
      <c r="S168" s="22"/>
      <c r="T168" s="33"/>
      <c r="U168" s="33"/>
      <c r="V168" s="33"/>
      <c r="W168" s="33"/>
      <c r="X168" s="392"/>
    </row>
    <row r="169" spans="1:24" ht="39" customHeight="1" x14ac:dyDescent="0.25">
      <c r="A169" s="11">
        <v>167</v>
      </c>
      <c r="B169" s="33"/>
      <c r="C169" s="21"/>
      <c r="D169" s="33"/>
      <c r="E169" s="33"/>
      <c r="F169" s="397"/>
      <c r="G169" s="397"/>
      <c r="H169" s="29"/>
      <c r="I169" s="64"/>
      <c r="J169" s="30"/>
      <c r="K169" s="292">
        <f t="shared" si="3"/>
        <v>1</v>
      </c>
      <c r="L169" s="171"/>
      <c r="M169" s="172"/>
      <c r="N169" s="171"/>
      <c r="O169" s="171"/>
      <c r="P169" s="33"/>
      <c r="Q169" s="171"/>
      <c r="R169" s="33"/>
      <c r="S169" s="22"/>
      <c r="T169" s="33"/>
      <c r="U169" s="33"/>
      <c r="V169" s="33"/>
      <c r="W169" s="33"/>
      <c r="X169" s="392"/>
    </row>
    <row r="170" spans="1:24" ht="39" customHeight="1" x14ac:dyDescent="0.25">
      <c r="A170" s="11">
        <v>168</v>
      </c>
      <c r="B170" s="33"/>
      <c r="C170" s="21"/>
      <c r="D170" s="33"/>
      <c r="E170" s="33"/>
      <c r="F170" s="397"/>
      <c r="G170" s="397"/>
      <c r="H170" s="29"/>
      <c r="I170" s="64"/>
      <c r="J170" s="30"/>
      <c r="K170" s="292">
        <f t="shared" si="3"/>
        <v>1</v>
      </c>
      <c r="L170" s="171"/>
      <c r="M170" s="172"/>
      <c r="N170" s="171"/>
      <c r="O170" s="171"/>
      <c r="P170" s="33"/>
      <c r="Q170" s="171"/>
      <c r="R170" s="33"/>
      <c r="S170" s="22"/>
      <c r="T170" s="33"/>
      <c r="U170" s="33"/>
      <c r="V170" s="33"/>
      <c r="W170" s="33"/>
      <c r="X170" s="392"/>
    </row>
    <row r="171" spans="1:24" ht="39" customHeight="1" x14ac:dyDescent="0.25">
      <c r="A171" s="11">
        <v>169</v>
      </c>
      <c r="B171" s="33"/>
      <c r="C171" s="21"/>
      <c r="D171" s="33"/>
      <c r="E171" s="33"/>
      <c r="F171" s="397"/>
      <c r="G171" s="397"/>
      <c r="H171" s="29"/>
      <c r="I171" s="64"/>
      <c r="J171" s="30"/>
      <c r="K171" s="292">
        <f t="shared" si="3"/>
        <v>1</v>
      </c>
      <c r="L171" s="171"/>
      <c r="M171" s="172"/>
      <c r="N171" s="171"/>
      <c r="O171" s="171"/>
      <c r="P171" s="33"/>
      <c r="Q171" s="171"/>
      <c r="R171" s="33"/>
      <c r="S171" s="22"/>
      <c r="T171" s="33"/>
      <c r="U171" s="33"/>
      <c r="V171" s="33"/>
      <c r="W171" s="33"/>
      <c r="X171" s="392"/>
    </row>
    <row r="172" spans="1:24" ht="39" customHeight="1" x14ac:dyDescent="0.25">
      <c r="A172" s="11">
        <v>170</v>
      </c>
      <c r="B172" s="33"/>
      <c r="C172" s="21"/>
      <c r="D172" s="33"/>
      <c r="E172" s="33"/>
      <c r="F172" s="397"/>
      <c r="G172" s="397"/>
      <c r="H172" s="29"/>
      <c r="I172" s="64"/>
      <c r="J172" s="30"/>
      <c r="K172" s="292">
        <f t="shared" si="3"/>
        <v>1</v>
      </c>
      <c r="L172" s="171"/>
      <c r="M172" s="172"/>
      <c r="N172" s="171"/>
      <c r="O172" s="171"/>
      <c r="P172" s="33"/>
      <c r="Q172" s="171"/>
      <c r="R172" s="33"/>
      <c r="S172" s="22"/>
      <c r="T172" s="33"/>
      <c r="U172" s="33"/>
      <c r="V172" s="33"/>
      <c r="W172" s="33"/>
      <c r="X172" s="392"/>
    </row>
    <row r="173" spans="1:24" ht="39" customHeight="1" x14ac:dyDescent="0.25">
      <c r="A173" s="11">
        <v>171</v>
      </c>
      <c r="B173" s="33"/>
      <c r="C173" s="21"/>
      <c r="D173" s="33"/>
      <c r="E173" s="33"/>
      <c r="F173" s="397"/>
      <c r="G173" s="397"/>
      <c r="H173" s="29"/>
      <c r="I173" s="64"/>
      <c r="J173" s="30"/>
      <c r="K173" s="292">
        <f t="shared" si="3"/>
        <v>1</v>
      </c>
      <c r="L173" s="171"/>
      <c r="M173" s="172"/>
      <c r="N173" s="171"/>
      <c r="O173" s="171"/>
      <c r="P173" s="33"/>
      <c r="Q173" s="171"/>
      <c r="R173" s="33"/>
      <c r="S173" s="22"/>
      <c r="T173" s="33"/>
      <c r="U173" s="33"/>
      <c r="V173" s="33"/>
      <c r="W173" s="33"/>
      <c r="X173" s="392"/>
    </row>
    <row r="174" spans="1:24" ht="39" customHeight="1" x14ac:dyDescent="0.25">
      <c r="A174" s="11">
        <v>172</v>
      </c>
      <c r="B174" s="33"/>
      <c r="C174" s="21"/>
      <c r="D174" s="33"/>
      <c r="E174" s="33"/>
      <c r="F174" s="397"/>
      <c r="G174" s="397"/>
      <c r="H174" s="29"/>
      <c r="I174" s="64"/>
      <c r="J174" s="30"/>
      <c r="K174" s="292">
        <f t="shared" si="3"/>
        <v>1</v>
      </c>
      <c r="L174" s="171"/>
      <c r="M174" s="172"/>
      <c r="N174" s="171"/>
      <c r="O174" s="171"/>
      <c r="P174" s="33"/>
      <c r="Q174" s="171"/>
      <c r="R174" s="33"/>
      <c r="S174" s="22"/>
      <c r="T174" s="33"/>
      <c r="U174" s="33"/>
      <c r="V174" s="33"/>
      <c r="W174" s="33"/>
      <c r="X174" s="392"/>
    </row>
    <row r="175" spans="1:24" ht="39" customHeight="1" x14ac:dyDescent="0.25">
      <c r="A175" s="11">
        <v>173</v>
      </c>
      <c r="B175" s="33"/>
      <c r="C175" s="21"/>
      <c r="D175" s="33"/>
      <c r="E175" s="33"/>
      <c r="F175" s="397"/>
      <c r="G175" s="397"/>
      <c r="H175" s="29"/>
      <c r="I175" s="64"/>
      <c r="J175" s="30"/>
      <c r="K175" s="292">
        <f t="shared" si="3"/>
        <v>1</v>
      </c>
      <c r="L175" s="171"/>
      <c r="M175" s="172"/>
      <c r="N175" s="171"/>
      <c r="O175" s="171"/>
      <c r="P175" s="33"/>
      <c r="Q175" s="171"/>
      <c r="R175" s="33"/>
      <c r="S175" s="22"/>
      <c r="T175" s="33"/>
      <c r="U175" s="33"/>
      <c r="V175" s="33"/>
      <c r="W175" s="33"/>
      <c r="X175" s="392"/>
    </row>
    <row r="176" spans="1:24" ht="39" customHeight="1" x14ac:dyDescent="0.25">
      <c r="A176" s="11">
        <v>174</v>
      </c>
      <c r="B176" s="33"/>
      <c r="C176" s="21"/>
      <c r="D176" s="33"/>
      <c r="E176" s="33"/>
      <c r="F176" s="397"/>
      <c r="G176" s="397"/>
      <c r="H176" s="29"/>
      <c r="I176" s="64"/>
      <c r="J176" s="30"/>
      <c r="K176" s="292">
        <f t="shared" si="3"/>
        <v>1</v>
      </c>
      <c r="L176" s="171"/>
      <c r="M176" s="172"/>
      <c r="N176" s="171"/>
      <c r="O176" s="171"/>
      <c r="P176" s="33"/>
      <c r="Q176" s="171"/>
      <c r="R176" s="33"/>
      <c r="S176" s="22"/>
      <c r="T176" s="33"/>
      <c r="U176" s="33"/>
      <c r="V176" s="33"/>
      <c r="W176" s="33"/>
      <c r="X176" s="392"/>
    </row>
    <row r="177" spans="1:24" ht="39" customHeight="1" x14ac:dyDescent="0.25">
      <c r="A177" s="11">
        <v>175</v>
      </c>
      <c r="B177" s="33"/>
      <c r="C177" s="21"/>
      <c r="D177" s="33"/>
      <c r="E177" s="33"/>
      <c r="F177" s="397"/>
      <c r="G177" s="397"/>
      <c r="H177" s="29"/>
      <c r="I177" s="64"/>
      <c r="J177" s="30"/>
      <c r="K177" s="292">
        <f t="shared" si="3"/>
        <v>1</v>
      </c>
      <c r="L177" s="171"/>
      <c r="M177" s="172"/>
      <c r="N177" s="171"/>
      <c r="O177" s="171"/>
      <c r="P177" s="33"/>
      <c r="Q177" s="171"/>
      <c r="R177" s="33"/>
      <c r="S177" s="22"/>
      <c r="T177" s="33"/>
      <c r="U177" s="33"/>
      <c r="V177" s="33"/>
      <c r="W177" s="33"/>
      <c r="X177" s="392"/>
    </row>
    <row r="178" spans="1:24" ht="39" customHeight="1" x14ac:dyDescent="0.25">
      <c r="A178" s="11">
        <v>176</v>
      </c>
      <c r="B178" s="33"/>
      <c r="C178" s="21"/>
      <c r="D178" s="33"/>
      <c r="E178" s="33"/>
      <c r="F178" s="397"/>
      <c r="G178" s="397"/>
      <c r="H178" s="29"/>
      <c r="I178" s="64"/>
      <c r="J178" s="30"/>
      <c r="K178" s="292">
        <f t="shared" si="3"/>
        <v>1</v>
      </c>
      <c r="L178" s="171"/>
      <c r="M178" s="172"/>
      <c r="N178" s="171"/>
      <c r="O178" s="171"/>
      <c r="P178" s="33"/>
      <c r="Q178" s="171"/>
      <c r="R178" s="33"/>
      <c r="S178" s="22"/>
      <c r="T178" s="33"/>
      <c r="U178" s="33"/>
      <c r="V178" s="33"/>
      <c r="W178" s="33"/>
      <c r="X178" s="392"/>
    </row>
    <row r="179" spans="1:24" ht="39" customHeight="1" x14ac:dyDescent="0.25">
      <c r="A179" s="11">
        <v>177</v>
      </c>
      <c r="B179" s="33"/>
      <c r="C179" s="21"/>
      <c r="D179" s="33"/>
      <c r="E179" s="33"/>
      <c r="F179" s="397"/>
      <c r="G179" s="397"/>
      <c r="H179" s="29"/>
      <c r="I179" s="64"/>
      <c r="J179" s="30"/>
      <c r="K179" s="292">
        <f t="shared" si="3"/>
        <v>1</v>
      </c>
      <c r="L179" s="171"/>
      <c r="M179" s="172"/>
      <c r="N179" s="171"/>
      <c r="O179" s="171"/>
      <c r="P179" s="33"/>
      <c r="Q179" s="171"/>
      <c r="R179" s="33"/>
      <c r="S179" s="22"/>
      <c r="T179" s="33"/>
      <c r="U179" s="33"/>
      <c r="V179" s="33"/>
      <c r="W179" s="33"/>
      <c r="X179" s="392"/>
    </row>
    <row r="180" spans="1:24" ht="39" customHeight="1" x14ac:dyDescent="0.25">
      <c r="A180" s="11">
        <v>178</v>
      </c>
      <c r="B180" s="33"/>
      <c r="C180" s="21"/>
      <c r="D180" s="33"/>
      <c r="E180" s="33"/>
      <c r="F180" s="397"/>
      <c r="G180" s="397"/>
      <c r="H180" s="29"/>
      <c r="I180" s="64"/>
      <c r="J180" s="30"/>
      <c r="K180" s="292">
        <f t="shared" si="3"/>
        <v>1</v>
      </c>
      <c r="L180" s="171"/>
      <c r="M180" s="172"/>
      <c r="N180" s="171"/>
      <c r="O180" s="171"/>
      <c r="P180" s="33"/>
      <c r="Q180" s="171"/>
      <c r="R180" s="33"/>
      <c r="S180" s="22"/>
      <c r="T180" s="33"/>
      <c r="U180" s="33"/>
      <c r="V180" s="33"/>
      <c r="W180" s="33"/>
      <c r="X180" s="392"/>
    </row>
    <row r="181" spans="1:24" ht="39" customHeight="1" x14ac:dyDescent="0.25">
      <c r="A181" s="11">
        <v>179</v>
      </c>
      <c r="B181" s="33"/>
      <c r="C181" s="21"/>
      <c r="D181" s="33"/>
      <c r="E181" s="33"/>
      <c r="F181" s="397"/>
      <c r="G181" s="397"/>
      <c r="H181" s="29"/>
      <c r="I181" s="64"/>
      <c r="J181" s="30"/>
      <c r="K181" s="292">
        <f t="shared" si="3"/>
        <v>1</v>
      </c>
      <c r="L181" s="171"/>
      <c r="M181" s="172"/>
      <c r="N181" s="171"/>
      <c r="O181" s="171"/>
      <c r="P181" s="33"/>
      <c r="Q181" s="171"/>
      <c r="R181" s="33"/>
      <c r="S181" s="22"/>
      <c r="T181" s="33"/>
      <c r="U181" s="33"/>
      <c r="V181" s="33"/>
      <c r="W181" s="33"/>
      <c r="X181" s="392"/>
    </row>
    <row r="182" spans="1:24" ht="39" customHeight="1" x14ac:dyDescent="0.25">
      <c r="A182" s="11">
        <v>180</v>
      </c>
      <c r="B182" s="33"/>
      <c r="C182" s="21"/>
      <c r="D182" s="33"/>
      <c r="E182" s="33"/>
      <c r="F182" s="397"/>
      <c r="G182" s="397"/>
      <c r="H182" s="29"/>
      <c r="I182" s="64"/>
      <c r="J182" s="30"/>
      <c r="K182" s="292">
        <f t="shared" si="3"/>
        <v>1</v>
      </c>
      <c r="L182" s="171"/>
      <c r="M182" s="172"/>
      <c r="N182" s="171"/>
      <c r="O182" s="171"/>
      <c r="P182" s="33"/>
      <c r="Q182" s="171"/>
      <c r="R182" s="33"/>
      <c r="S182" s="22"/>
      <c r="T182" s="33"/>
      <c r="U182" s="33"/>
      <c r="V182" s="33"/>
      <c r="W182" s="33"/>
      <c r="X182" s="392"/>
    </row>
    <row r="183" spans="1:24" ht="39" customHeight="1" x14ac:dyDescent="0.25">
      <c r="A183" s="11">
        <v>181</v>
      </c>
      <c r="B183" s="33"/>
      <c r="C183" s="21"/>
      <c r="D183" s="33"/>
      <c r="E183" s="33"/>
      <c r="F183" s="397"/>
      <c r="G183" s="397"/>
      <c r="H183" s="29"/>
      <c r="I183" s="64"/>
      <c r="J183" s="30"/>
      <c r="K183" s="292">
        <f t="shared" si="3"/>
        <v>1</v>
      </c>
      <c r="L183" s="171"/>
      <c r="M183" s="172"/>
      <c r="N183" s="171"/>
      <c r="O183" s="171"/>
      <c r="P183" s="33"/>
      <c r="Q183" s="171"/>
      <c r="R183" s="33"/>
      <c r="S183" s="22"/>
      <c r="T183" s="33"/>
      <c r="U183" s="33"/>
      <c r="V183" s="33"/>
      <c r="W183" s="33"/>
      <c r="X183" s="392"/>
    </row>
    <row r="184" spans="1:24" ht="39" customHeight="1" x14ac:dyDescent="0.25">
      <c r="A184" s="11">
        <v>182</v>
      </c>
      <c r="B184" s="33"/>
      <c r="C184" s="21"/>
      <c r="D184" s="33"/>
      <c r="E184" s="33"/>
      <c r="F184" s="397"/>
      <c r="G184" s="397"/>
      <c r="H184" s="29"/>
      <c r="I184" s="64"/>
      <c r="J184" s="30"/>
      <c r="K184" s="292">
        <f t="shared" si="3"/>
        <v>1</v>
      </c>
      <c r="L184" s="171"/>
      <c r="M184" s="172"/>
      <c r="N184" s="171"/>
      <c r="O184" s="171"/>
      <c r="P184" s="33"/>
      <c r="Q184" s="171"/>
      <c r="R184" s="33"/>
      <c r="S184" s="22"/>
      <c r="T184" s="33"/>
      <c r="U184" s="33"/>
      <c r="V184" s="33"/>
      <c r="W184" s="33"/>
      <c r="X184" s="392"/>
    </row>
    <row r="185" spans="1:24" ht="39" customHeight="1" x14ac:dyDescent="0.25">
      <c r="A185" s="11">
        <v>183</v>
      </c>
      <c r="B185" s="33"/>
      <c r="C185" s="21"/>
      <c r="D185" s="33"/>
      <c r="E185" s="33"/>
      <c r="F185" s="397"/>
      <c r="G185" s="397"/>
      <c r="H185" s="29"/>
      <c r="I185" s="64"/>
      <c r="J185" s="30"/>
      <c r="K185" s="292">
        <f t="shared" si="3"/>
        <v>1</v>
      </c>
      <c r="L185" s="171"/>
      <c r="M185" s="172"/>
      <c r="N185" s="171"/>
      <c r="O185" s="171"/>
      <c r="P185" s="33"/>
      <c r="Q185" s="171"/>
      <c r="R185" s="33"/>
      <c r="S185" s="22"/>
      <c r="T185" s="33"/>
      <c r="U185" s="33"/>
      <c r="V185" s="33"/>
      <c r="W185" s="33"/>
      <c r="X185" s="392"/>
    </row>
    <row r="186" spans="1:24" ht="39" customHeight="1" x14ac:dyDescent="0.25">
      <c r="A186" s="11">
        <v>184</v>
      </c>
      <c r="B186" s="33"/>
      <c r="C186" s="21"/>
      <c r="D186" s="33"/>
      <c r="E186" s="33"/>
      <c r="F186" s="397"/>
      <c r="G186" s="397"/>
      <c r="H186" s="29"/>
      <c r="I186" s="64"/>
      <c r="J186" s="30"/>
      <c r="K186" s="292">
        <f t="shared" si="3"/>
        <v>1</v>
      </c>
      <c r="L186" s="171"/>
      <c r="M186" s="172"/>
      <c r="N186" s="171"/>
      <c r="O186" s="171"/>
      <c r="P186" s="33"/>
      <c r="Q186" s="171"/>
      <c r="R186" s="33"/>
      <c r="S186" s="22"/>
      <c r="T186" s="33"/>
      <c r="U186" s="33"/>
      <c r="V186" s="33"/>
      <c r="W186" s="33"/>
      <c r="X186" s="392"/>
    </row>
    <row r="187" spans="1:24" ht="39" customHeight="1" x14ac:dyDescent="0.25">
      <c r="A187" s="11">
        <v>185</v>
      </c>
      <c r="B187" s="33"/>
      <c r="C187" s="21"/>
      <c r="D187" s="33"/>
      <c r="E187" s="33"/>
      <c r="F187" s="397"/>
      <c r="G187" s="397"/>
      <c r="H187" s="29"/>
      <c r="I187" s="64"/>
      <c r="J187" s="30"/>
      <c r="K187" s="292">
        <f t="shared" si="3"/>
        <v>1</v>
      </c>
      <c r="L187" s="171"/>
      <c r="M187" s="172"/>
      <c r="N187" s="171"/>
      <c r="O187" s="171"/>
      <c r="P187" s="33"/>
      <c r="Q187" s="171"/>
      <c r="R187" s="33"/>
      <c r="S187" s="22"/>
      <c r="T187" s="33"/>
      <c r="U187" s="33"/>
      <c r="V187" s="33"/>
      <c r="W187" s="33"/>
      <c r="X187" s="392"/>
    </row>
    <row r="188" spans="1:24" ht="39" customHeight="1" x14ac:dyDescent="0.25">
      <c r="A188" s="11">
        <v>186</v>
      </c>
      <c r="B188" s="33"/>
      <c r="C188" s="21"/>
      <c r="D188" s="33"/>
      <c r="E188" s="33"/>
      <c r="F188" s="397"/>
      <c r="G188" s="397"/>
      <c r="H188" s="29"/>
      <c r="I188" s="64"/>
      <c r="J188" s="30"/>
      <c r="K188" s="292">
        <f t="shared" si="3"/>
        <v>1</v>
      </c>
      <c r="L188" s="171"/>
      <c r="M188" s="172"/>
      <c r="N188" s="171"/>
      <c r="O188" s="171"/>
      <c r="P188" s="33"/>
      <c r="Q188" s="171"/>
      <c r="R188" s="33"/>
      <c r="S188" s="22"/>
      <c r="T188" s="33"/>
      <c r="U188" s="33"/>
      <c r="V188" s="33"/>
      <c r="W188" s="33"/>
      <c r="X188" s="392"/>
    </row>
    <row r="189" spans="1:24" ht="39" customHeight="1" x14ac:dyDescent="0.25">
      <c r="A189" s="11">
        <v>187</v>
      </c>
      <c r="B189" s="33"/>
      <c r="C189" s="21"/>
      <c r="D189" s="33"/>
      <c r="E189" s="33"/>
      <c r="F189" s="397"/>
      <c r="G189" s="397"/>
      <c r="H189" s="29"/>
      <c r="I189" s="64"/>
      <c r="J189" s="30"/>
      <c r="K189" s="292">
        <f t="shared" si="3"/>
        <v>1</v>
      </c>
      <c r="L189" s="171"/>
      <c r="M189" s="172"/>
      <c r="N189" s="171"/>
      <c r="O189" s="171"/>
      <c r="P189" s="33"/>
      <c r="Q189" s="171"/>
      <c r="R189" s="33"/>
      <c r="S189" s="22"/>
      <c r="T189" s="33"/>
      <c r="U189" s="33"/>
      <c r="V189" s="33"/>
      <c r="W189" s="33"/>
      <c r="X189" s="392"/>
    </row>
    <row r="190" spans="1:24" ht="39" customHeight="1" x14ac:dyDescent="0.25">
      <c r="A190" s="11">
        <v>188</v>
      </c>
      <c r="B190" s="33"/>
      <c r="C190" s="21"/>
      <c r="D190" s="33"/>
      <c r="E190" s="33"/>
      <c r="F190" s="397"/>
      <c r="G190" s="397"/>
      <c r="H190" s="29"/>
      <c r="I190" s="64"/>
      <c r="J190" s="30"/>
      <c r="K190" s="292">
        <f t="shared" si="3"/>
        <v>1</v>
      </c>
      <c r="L190" s="171"/>
      <c r="M190" s="172"/>
      <c r="N190" s="171"/>
      <c r="O190" s="171"/>
      <c r="P190" s="33"/>
      <c r="Q190" s="171"/>
      <c r="R190" s="33"/>
      <c r="S190" s="22"/>
      <c r="T190" s="33"/>
      <c r="U190" s="33"/>
      <c r="V190" s="33"/>
      <c r="W190" s="33"/>
      <c r="X190" s="392"/>
    </row>
    <row r="191" spans="1:24" ht="39" customHeight="1" x14ac:dyDescent="0.25">
      <c r="A191" s="11">
        <v>189</v>
      </c>
      <c r="B191" s="33"/>
      <c r="C191" s="21"/>
      <c r="D191" s="33"/>
      <c r="E191" s="33"/>
      <c r="F191" s="397"/>
      <c r="G191" s="397"/>
      <c r="H191" s="29"/>
      <c r="I191" s="64"/>
      <c r="J191" s="30"/>
      <c r="K191" s="292">
        <f t="shared" si="3"/>
        <v>1</v>
      </c>
      <c r="L191" s="171"/>
      <c r="M191" s="172"/>
      <c r="N191" s="171"/>
      <c r="O191" s="171"/>
      <c r="P191" s="33"/>
      <c r="Q191" s="171"/>
      <c r="R191" s="33"/>
      <c r="S191" s="22"/>
      <c r="T191" s="33"/>
      <c r="U191" s="33"/>
      <c r="V191" s="33"/>
      <c r="W191" s="33"/>
      <c r="X191" s="392"/>
    </row>
    <row r="192" spans="1:24" ht="39" customHeight="1" x14ac:dyDescent="0.25">
      <c r="A192" s="11">
        <v>190</v>
      </c>
      <c r="B192" s="33"/>
      <c r="C192" s="21"/>
      <c r="D192" s="33"/>
      <c r="E192" s="33"/>
      <c r="F192" s="397"/>
      <c r="G192" s="397"/>
      <c r="H192" s="29"/>
      <c r="I192" s="64"/>
      <c r="J192" s="30"/>
      <c r="K192" s="292">
        <f t="shared" si="3"/>
        <v>1</v>
      </c>
      <c r="L192" s="171"/>
      <c r="M192" s="172"/>
      <c r="N192" s="171"/>
      <c r="O192" s="171"/>
      <c r="P192" s="33"/>
      <c r="Q192" s="171"/>
      <c r="R192" s="33"/>
      <c r="S192" s="22"/>
      <c r="T192" s="33"/>
      <c r="U192" s="33"/>
      <c r="V192" s="33"/>
      <c r="W192" s="33"/>
      <c r="X192" s="392"/>
    </row>
    <row r="193" spans="1:24" ht="39" customHeight="1" x14ac:dyDescent="0.25">
      <c r="A193" s="11">
        <v>191</v>
      </c>
      <c r="B193" s="33"/>
      <c r="C193" s="21"/>
      <c r="D193" s="33"/>
      <c r="E193" s="33"/>
      <c r="F193" s="397"/>
      <c r="G193" s="397"/>
      <c r="H193" s="29"/>
      <c r="I193" s="64"/>
      <c r="J193" s="30"/>
      <c r="K193" s="292">
        <f t="shared" si="3"/>
        <v>1</v>
      </c>
      <c r="L193" s="171"/>
      <c r="M193" s="172"/>
      <c r="N193" s="171"/>
      <c r="O193" s="171"/>
      <c r="P193" s="33"/>
      <c r="Q193" s="171"/>
      <c r="R193" s="33"/>
      <c r="S193" s="22"/>
      <c r="T193" s="33"/>
      <c r="U193" s="33"/>
      <c r="V193" s="33"/>
      <c r="W193" s="33"/>
      <c r="X193" s="392"/>
    </row>
    <row r="194" spans="1:24" ht="39" customHeight="1" x14ac:dyDescent="0.25">
      <c r="A194" s="11">
        <v>192</v>
      </c>
      <c r="B194" s="33"/>
      <c r="C194" s="21"/>
      <c r="D194" s="33"/>
      <c r="E194" s="33"/>
      <c r="F194" s="397"/>
      <c r="G194" s="397"/>
      <c r="H194" s="29"/>
      <c r="I194" s="64"/>
      <c r="J194" s="30"/>
      <c r="K194" s="292">
        <f t="shared" si="3"/>
        <v>1</v>
      </c>
      <c r="L194" s="171"/>
      <c r="M194" s="172"/>
      <c r="N194" s="171"/>
      <c r="O194" s="171"/>
      <c r="P194" s="33"/>
      <c r="Q194" s="171"/>
      <c r="R194" s="33"/>
      <c r="S194" s="22"/>
      <c r="T194" s="33"/>
      <c r="U194" s="33"/>
      <c r="V194" s="33"/>
      <c r="W194" s="33"/>
      <c r="X194" s="392"/>
    </row>
    <row r="195" spans="1:24" ht="39" customHeight="1" x14ac:dyDescent="0.25">
      <c r="A195" s="11">
        <v>193</v>
      </c>
      <c r="B195" s="33"/>
      <c r="C195" s="21"/>
      <c r="D195" s="33"/>
      <c r="E195" s="33"/>
      <c r="F195" s="397"/>
      <c r="G195" s="397"/>
      <c r="H195" s="29"/>
      <c r="I195" s="64"/>
      <c r="J195" s="30"/>
      <c r="K195" s="292">
        <f t="shared" si="3"/>
        <v>1</v>
      </c>
      <c r="L195" s="171"/>
      <c r="M195" s="172"/>
      <c r="N195" s="171"/>
      <c r="O195" s="171"/>
      <c r="P195" s="33"/>
      <c r="Q195" s="171"/>
      <c r="R195" s="33"/>
      <c r="S195" s="22"/>
      <c r="T195" s="33"/>
      <c r="U195" s="33"/>
      <c r="V195" s="33"/>
      <c r="W195" s="33"/>
      <c r="X195" s="392"/>
    </row>
    <row r="196" spans="1:24" ht="39" customHeight="1" x14ac:dyDescent="0.25">
      <c r="A196" s="11">
        <v>194</v>
      </c>
      <c r="B196" s="33"/>
      <c r="C196" s="21"/>
      <c r="D196" s="33"/>
      <c r="E196" s="33"/>
      <c r="F196" s="397"/>
      <c r="G196" s="397"/>
      <c r="H196" s="29"/>
      <c r="I196" s="64"/>
      <c r="J196" s="30"/>
      <c r="K196" s="292">
        <f t="shared" ref="K196:K259" si="4">1-I196</f>
        <v>1</v>
      </c>
      <c r="L196" s="171"/>
      <c r="M196" s="172"/>
      <c r="N196" s="171"/>
      <c r="O196" s="171"/>
      <c r="P196" s="33"/>
      <c r="Q196" s="171"/>
      <c r="R196" s="33"/>
      <c r="S196" s="22"/>
      <c r="T196" s="33"/>
      <c r="U196" s="33"/>
      <c r="V196" s="33"/>
      <c r="W196" s="33"/>
      <c r="X196" s="392"/>
    </row>
    <row r="197" spans="1:24" ht="39" customHeight="1" x14ac:dyDescent="0.25">
      <c r="A197" s="11">
        <v>195</v>
      </c>
      <c r="B197" s="33"/>
      <c r="C197" s="21"/>
      <c r="D197" s="33"/>
      <c r="E197" s="33"/>
      <c r="F197" s="397"/>
      <c r="G197" s="397"/>
      <c r="H197" s="29"/>
      <c r="I197" s="64"/>
      <c r="J197" s="30"/>
      <c r="K197" s="292">
        <f t="shared" si="4"/>
        <v>1</v>
      </c>
      <c r="L197" s="171"/>
      <c r="M197" s="172"/>
      <c r="N197" s="171"/>
      <c r="O197" s="171"/>
      <c r="P197" s="33"/>
      <c r="Q197" s="171"/>
      <c r="R197" s="33"/>
      <c r="S197" s="22"/>
      <c r="T197" s="33"/>
      <c r="U197" s="33"/>
      <c r="V197" s="33"/>
      <c r="W197" s="33"/>
      <c r="X197" s="392"/>
    </row>
    <row r="198" spans="1:24" ht="39" customHeight="1" x14ac:dyDescent="0.25">
      <c r="A198" s="11">
        <v>196</v>
      </c>
      <c r="B198" s="33"/>
      <c r="C198" s="21"/>
      <c r="D198" s="33"/>
      <c r="E198" s="33"/>
      <c r="F198" s="397"/>
      <c r="G198" s="397"/>
      <c r="H198" s="29"/>
      <c r="I198" s="64"/>
      <c r="J198" s="30"/>
      <c r="K198" s="292">
        <f t="shared" si="4"/>
        <v>1</v>
      </c>
      <c r="L198" s="171"/>
      <c r="M198" s="172"/>
      <c r="N198" s="171"/>
      <c r="O198" s="171"/>
      <c r="P198" s="33"/>
      <c r="Q198" s="171"/>
      <c r="R198" s="33"/>
      <c r="S198" s="22"/>
      <c r="T198" s="33"/>
      <c r="U198" s="33"/>
      <c r="V198" s="33"/>
      <c r="W198" s="33"/>
      <c r="X198" s="392"/>
    </row>
    <row r="199" spans="1:24" ht="39" customHeight="1" x14ac:dyDescent="0.25">
      <c r="A199" s="11">
        <v>197</v>
      </c>
      <c r="B199" s="33"/>
      <c r="C199" s="21"/>
      <c r="D199" s="33"/>
      <c r="E199" s="33"/>
      <c r="F199" s="397"/>
      <c r="G199" s="397"/>
      <c r="H199" s="29"/>
      <c r="I199" s="64"/>
      <c r="J199" s="30"/>
      <c r="K199" s="292">
        <f t="shared" si="4"/>
        <v>1</v>
      </c>
      <c r="L199" s="171"/>
      <c r="M199" s="172"/>
      <c r="N199" s="171"/>
      <c r="O199" s="171"/>
      <c r="P199" s="33"/>
      <c r="Q199" s="171"/>
      <c r="R199" s="33"/>
      <c r="S199" s="22"/>
      <c r="T199" s="33"/>
      <c r="U199" s="33"/>
      <c r="V199" s="33"/>
      <c r="W199" s="33"/>
      <c r="X199" s="392"/>
    </row>
    <row r="200" spans="1:24" ht="39" customHeight="1" x14ac:dyDescent="0.25">
      <c r="A200" s="11">
        <v>198</v>
      </c>
      <c r="B200" s="33"/>
      <c r="C200" s="21"/>
      <c r="D200" s="33"/>
      <c r="E200" s="33"/>
      <c r="F200" s="397"/>
      <c r="G200" s="397"/>
      <c r="H200" s="29"/>
      <c r="I200" s="64"/>
      <c r="J200" s="30"/>
      <c r="K200" s="292">
        <f t="shared" si="4"/>
        <v>1</v>
      </c>
      <c r="L200" s="171"/>
      <c r="M200" s="172"/>
      <c r="N200" s="171"/>
      <c r="O200" s="171"/>
      <c r="P200" s="33"/>
      <c r="Q200" s="171"/>
      <c r="R200" s="33"/>
      <c r="S200" s="22"/>
      <c r="T200" s="33"/>
      <c r="U200" s="33"/>
      <c r="V200" s="33"/>
      <c r="W200" s="33"/>
      <c r="X200" s="392"/>
    </row>
    <row r="201" spans="1:24" ht="39" customHeight="1" x14ac:dyDescent="0.25">
      <c r="A201" s="11">
        <v>199</v>
      </c>
      <c r="B201" s="33"/>
      <c r="C201" s="21"/>
      <c r="D201" s="33"/>
      <c r="E201" s="33"/>
      <c r="F201" s="397"/>
      <c r="G201" s="397"/>
      <c r="H201" s="29"/>
      <c r="I201" s="64"/>
      <c r="J201" s="30"/>
      <c r="K201" s="292">
        <f t="shared" si="4"/>
        <v>1</v>
      </c>
      <c r="L201" s="171"/>
      <c r="M201" s="172"/>
      <c r="N201" s="171"/>
      <c r="O201" s="171"/>
      <c r="P201" s="33"/>
      <c r="Q201" s="171"/>
      <c r="R201" s="33"/>
      <c r="S201" s="22"/>
      <c r="T201" s="33"/>
      <c r="U201" s="33"/>
      <c r="V201" s="33"/>
      <c r="W201" s="33"/>
      <c r="X201" s="392"/>
    </row>
    <row r="202" spans="1:24" ht="39" customHeight="1" x14ac:dyDescent="0.25">
      <c r="A202" s="11">
        <v>200</v>
      </c>
      <c r="B202" s="33"/>
      <c r="C202" s="21"/>
      <c r="D202" s="33"/>
      <c r="E202" s="33"/>
      <c r="F202" s="397"/>
      <c r="G202" s="397"/>
      <c r="H202" s="29"/>
      <c r="I202" s="64"/>
      <c r="J202" s="30"/>
      <c r="K202" s="292">
        <f t="shared" si="4"/>
        <v>1</v>
      </c>
      <c r="L202" s="171"/>
      <c r="M202" s="172"/>
      <c r="N202" s="171"/>
      <c r="O202" s="171"/>
      <c r="P202" s="33"/>
      <c r="Q202" s="171"/>
      <c r="R202" s="33"/>
      <c r="S202" s="22"/>
      <c r="T202" s="33"/>
      <c r="U202" s="33"/>
      <c r="V202" s="33"/>
      <c r="W202" s="33"/>
      <c r="X202" s="392"/>
    </row>
    <row r="203" spans="1:24" ht="39" customHeight="1" x14ac:dyDescent="0.25">
      <c r="A203" s="11">
        <v>201</v>
      </c>
      <c r="B203" s="33"/>
      <c r="C203" s="21"/>
      <c r="D203" s="33"/>
      <c r="E203" s="33"/>
      <c r="F203" s="397"/>
      <c r="G203" s="397"/>
      <c r="H203" s="29"/>
      <c r="I203" s="64"/>
      <c r="J203" s="30"/>
      <c r="K203" s="292">
        <f t="shared" si="4"/>
        <v>1</v>
      </c>
      <c r="L203" s="171"/>
      <c r="M203" s="172"/>
      <c r="N203" s="171"/>
      <c r="O203" s="171"/>
      <c r="P203" s="33"/>
      <c r="Q203" s="171"/>
      <c r="R203" s="33"/>
      <c r="S203" s="22"/>
      <c r="T203" s="33"/>
      <c r="U203" s="33"/>
      <c r="V203" s="33"/>
      <c r="W203" s="33"/>
      <c r="X203" s="392"/>
    </row>
    <row r="204" spans="1:24" ht="39" customHeight="1" x14ac:dyDescent="0.25">
      <c r="A204" s="11">
        <v>202</v>
      </c>
      <c r="B204" s="33"/>
      <c r="C204" s="21"/>
      <c r="D204" s="33"/>
      <c r="E204" s="33"/>
      <c r="F204" s="397"/>
      <c r="G204" s="397"/>
      <c r="H204" s="29"/>
      <c r="I204" s="64"/>
      <c r="J204" s="30"/>
      <c r="K204" s="292">
        <f t="shared" si="4"/>
        <v>1</v>
      </c>
      <c r="L204" s="171"/>
      <c r="M204" s="172"/>
      <c r="N204" s="171"/>
      <c r="O204" s="171"/>
      <c r="P204" s="33"/>
      <c r="Q204" s="171"/>
      <c r="R204" s="33"/>
      <c r="S204" s="22"/>
      <c r="T204" s="33"/>
      <c r="U204" s="33"/>
      <c r="V204" s="33"/>
      <c r="W204" s="33"/>
      <c r="X204" s="392"/>
    </row>
    <row r="205" spans="1:24" ht="39" customHeight="1" x14ac:dyDescent="0.25">
      <c r="A205" s="11">
        <v>203</v>
      </c>
      <c r="B205" s="33"/>
      <c r="C205" s="21"/>
      <c r="D205" s="33"/>
      <c r="E205" s="33"/>
      <c r="F205" s="397"/>
      <c r="G205" s="397"/>
      <c r="H205" s="29"/>
      <c r="I205" s="64"/>
      <c r="J205" s="30"/>
      <c r="K205" s="292">
        <f t="shared" si="4"/>
        <v>1</v>
      </c>
      <c r="L205" s="171"/>
      <c r="M205" s="172"/>
      <c r="N205" s="171"/>
      <c r="O205" s="171"/>
      <c r="P205" s="33"/>
      <c r="Q205" s="171"/>
      <c r="R205" s="33"/>
      <c r="S205" s="22"/>
      <c r="T205" s="33"/>
      <c r="U205" s="33"/>
      <c r="V205" s="33"/>
      <c r="W205" s="33"/>
      <c r="X205" s="392"/>
    </row>
    <row r="206" spans="1:24" ht="39" customHeight="1" x14ac:dyDescent="0.25">
      <c r="A206" s="11">
        <v>204</v>
      </c>
      <c r="B206" s="33"/>
      <c r="C206" s="21"/>
      <c r="D206" s="33"/>
      <c r="E206" s="33"/>
      <c r="F206" s="397"/>
      <c r="G206" s="397"/>
      <c r="H206" s="29"/>
      <c r="I206" s="64"/>
      <c r="J206" s="30"/>
      <c r="K206" s="292">
        <f t="shared" si="4"/>
        <v>1</v>
      </c>
      <c r="L206" s="171"/>
      <c r="M206" s="172"/>
      <c r="N206" s="171"/>
      <c r="O206" s="171"/>
      <c r="P206" s="33"/>
      <c r="Q206" s="171"/>
      <c r="R206" s="33"/>
      <c r="S206" s="22"/>
      <c r="T206" s="33"/>
      <c r="U206" s="33"/>
      <c r="V206" s="33"/>
      <c r="W206" s="33"/>
      <c r="X206" s="392"/>
    </row>
    <row r="207" spans="1:24" ht="39" customHeight="1" x14ac:dyDescent="0.25">
      <c r="A207" s="11">
        <v>205</v>
      </c>
      <c r="B207" s="33"/>
      <c r="C207" s="21"/>
      <c r="D207" s="33"/>
      <c r="E207" s="33"/>
      <c r="F207" s="397"/>
      <c r="G207" s="397"/>
      <c r="H207" s="29"/>
      <c r="I207" s="64"/>
      <c r="J207" s="30"/>
      <c r="K207" s="292">
        <f t="shared" si="4"/>
        <v>1</v>
      </c>
      <c r="L207" s="171"/>
      <c r="M207" s="172"/>
      <c r="N207" s="171"/>
      <c r="O207" s="171"/>
      <c r="P207" s="33"/>
      <c r="Q207" s="171"/>
      <c r="R207" s="33"/>
      <c r="S207" s="22"/>
      <c r="T207" s="33"/>
      <c r="U207" s="33"/>
      <c r="V207" s="33"/>
      <c r="W207" s="33"/>
      <c r="X207" s="392"/>
    </row>
    <row r="208" spans="1:24" ht="39" customHeight="1" x14ac:dyDescent="0.25">
      <c r="A208" s="11">
        <v>206</v>
      </c>
      <c r="B208" s="33"/>
      <c r="C208" s="21"/>
      <c r="D208" s="33"/>
      <c r="E208" s="33"/>
      <c r="F208" s="397"/>
      <c r="G208" s="397"/>
      <c r="H208" s="29"/>
      <c r="I208" s="64"/>
      <c r="J208" s="30"/>
      <c r="K208" s="292">
        <f t="shared" si="4"/>
        <v>1</v>
      </c>
      <c r="L208" s="171"/>
      <c r="M208" s="172"/>
      <c r="N208" s="171"/>
      <c r="O208" s="171"/>
      <c r="P208" s="33"/>
      <c r="Q208" s="171"/>
      <c r="R208" s="33"/>
      <c r="S208" s="22"/>
      <c r="T208" s="33"/>
      <c r="U208" s="33"/>
      <c r="V208" s="33"/>
      <c r="W208" s="33"/>
      <c r="X208" s="392"/>
    </row>
    <row r="209" spans="1:24" ht="39" customHeight="1" x14ac:dyDescent="0.25">
      <c r="A209" s="11">
        <v>207</v>
      </c>
      <c r="B209" s="33"/>
      <c r="C209" s="21"/>
      <c r="D209" s="33"/>
      <c r="E209" s="33"/>
      <c r="F209" s="397"/>
      <c r="G209" s="397"/>
      <c r="H209" s="29"/>
      <c r="I209" s="64"/>
      <c r="J209" s="30"/>
      <c r="K209" s="292">
        <f t="shared" si="4"/>
        <v>1</v>
      </c>
      <c r="L209" s="171"/>
      <c r="M209" s="172"/>
      <c r="N209" s="171"/>
      <c r="O209" s="171"/>
      <c r="P209" s="33"/>
      <c r="Q209" s="171"/>
      <c r="R209" s="33"/>
      <c r="S209" s="22"/>
      <c r="T209" s="33"/>
      <c r="U209" s="33"/>
      <c r="V209" s="33"/>
      <c r="W209" s="33"/>
      <c r="X209" s="392"/>
    </row>
    <row r="210" spans="1:24" ht="39" customHeight="1" x14ac:dyDescent="0.25">
      <c r="A210" s="11">
        <v>208</v>
      </c>
      <c r="B210" s="33"/>
      <c r="C210" s="21"/>
      <c r="D210" s="33"/>
      <c r="E210" s="33"/>
      <c r="F210" s="397"/>
      <c r="G210" s="397"/>
      <c r="H210" s="29"/>
      <c r="I210" s="64"/>
      <c r="J210" s="30"/>
      <c r="K210" s="292">
        <f t="shared" si="4"/>
        <v>1</v>
      </c>
      <c r="L210" s="171"/>
      <c r="M210" s="172"/>
      <c r="N210" s="171"/>
      <c r="O210" s="171"/>
      <c r="P210" s="33"/>
      <c r="Q210" s="171"/>
      <c r="R210" s="33"/>
      <c r="S210" s="22"/>
      <c r="T210" s="33"/>
      <c r="U210" s="33"/>
      <c r="V210" s="33"/>
      <c r="W210" s="33"/>
      <c r="X210" s="392"/>
    </row>
    <row r="211" spans="1:24" ht="39" customHeight="1" x14ac:dyDescent="0.25">
      <c r="A211" s="11">
        <v>209</v>
      </c>
      <c r="B211" s="33"/>
      <c r="C211" s="21"/>
      <c r="D211" s="33"/>
      <c r="E211" s="33"/>
      <c r="F211" s="397"/>
      <c r="G211" s="397"/>
      <c r="H211" s="29"/>
      <c r="I211" s="64"/>
      <c r="J211" s="30"/>
      <c r="K211" s="292">
        <f t="shared" si="4"/>
        <v>1</v>
      </c>
      <c r="L211" s="171"/>
      <c r="M211" s="172"/>
      <c r="N211" s="171"/>
      <c r="O211" s="171"/>
      <c r="P211" s="33"/>
      <c r="Q211" s="171"/>
      <c r="R211" s="33"/>
      <c r="S211" s="22"/>
      <c r="T211" s="33"/>
      <c r="U211" s="33"/>
      <c r="V211" s="33"/>
      <c r="W211" s="33"/>
      <c r="X211" s="392"/>
    </row>
    <row r="212" spans="1:24" ht="39" customHeight="1" x14ac:dyDescent="0.25">
      <c r="A212" s="11">
        <v>210</v>
      </c>
      <c r="B212" s="33"/>
      <c r="C212" s="21"/>
      <c r="D212" s="33"/>
      <c r="E212" s="33"/>
      <c r="F212" s="397"/>
      <c r="G212" s="397"/>
      <c r="H212" s="29"/>
      <c r="I212" s="64"/>
      <c r="J212" s="30"/>
      <c r="K212" s="292">
        <f t="shared" si="4"/>
        <v>1</v>
      </c>
      <c r="L212" s="171"/>
      <c r="M212" s="172"/>
      <c r="N212" s="171"/>
      <c r="O212" s="171"/>
      <c r="P212" s="33"/>
      <c r="Q212" s="171"/>
      <c r="R212" s="33"/>
      <c r="S212" s="22"/>
      <c r="T212" s="33"/>
      <c r="U212" s="33"/>
      <c r="V212" s="33"/>
      <c r="W212" s="33"/>
      <c r="X212" s="392"/>
    </row>
    <row r="213" spans="1:24" ht="39" customHeight="1" x14ac:dyDescent="0.25">
      <c r="A213" s="11">
        <v>211</v>
      </c>
      <c r="B213" s="33"/>
      <c r="C213" s="21"/>
      <c r="D213" s="33"/>
      <c r="E213" s="33"/>
      <c r="F213" s="397"/>
      <c r="G213" s="397"/>
      <c r="H213" s="29"/>
      <c r="I213" s="64"/>
      <c r="J213" s="30"/>
      <c r="K213" s="292">
        <f t="shared" si="4"/>
        <v>1</v>
      </c>
      <c r="L213" s="171"/>
      <c r="M213" s="172"/>
      <c r="N213" s="171"/>
      <c r="O213" s="171"/>
      <c r="P213" s="33"/>
      <c r="Q213" s="171"/>
      <c r="R213" s="33"/>
      <c r="S213" s="22"/>
      <c r="T213" s="33"/>
      <c r="U213" s="33"/>
      <c r="V213" s="33"/>
      <c r="W213" s="33"/>
      <c r="X213" s="392"/>
    </row>
    <row r="214" spans="1:24" ht="39" customHeight="1" x14ac:dyDescent="0.25">
      <c r="A214" s="11">
        <v>212</v>
      </c>
      <c r="B214" s="33"/>
      <c r="C214" s="21"/>
      <c r="D214" s="33"/>
      <c r="E214" s="33"/>
      <c r="F214" s="397"/>
      <c r="G214" s="397"/>
      <c r="H214" s="29"/>
      <c r="I214" s="64"/>
      <c r="J214" s="30"/>
      <c r="K214" s="292">
        <f t="shared" si="4"/>
        <v>1</v>
      </c>
      <c r="L214" s="171"/>
      <c r="M214" s="172"/>
      <c r="N214" s="171"/>
      <c r="O214" s="171"/>
      <c r="P214" s="33"/>
      <c r="Q214" s="171"/>
      <c r="R214" s="33"/>
      <c r="S214" s="22"/>
      <c r="T214" s="33"/>
      <c r="U214" s="33"/>
      <c r="V214" s="33"/>
      <c r="W214" s="33"/>
      <c r="X214" s="392"/>
    </row>
    <row r="215" spans="1:24" ht="39" customHeight="1" x14ac:dyDescent="0.25">
      <c r="A215" s="11">
        <v>213</v>
      </c>
      <c r="B215" s="33"/>
      <c r="C215" s="21"/>
      <c r="D215" s="33"/>
      <c r="E215" s="33"/>
      <c r="F215" s="397"/>
      <c r="G215" s="397"/>
      <c r="H215" s="29"/>
      <c r="I215" s="64"/>
      <c r="J215" s="30"/>
      <c r="K215" s="292">
        <f t="shared" si="4"/>
        <v>1</v>
      </c>
      <c r="L215" s="171"/>
      <c r="M215" s="172"/>
      <c r="N215" s="171"/>
      <c r="O215" s="171"/>
      <c r="P215" s="33"/>
      <c r="Q215" s="171"/>
      <c r="R215" s="33"/>
      <c r="S215" s="22"/>
      <c r="T215" s="33"/>
      <c r="U215" s="33"/>
      <c r="V215" s="33"/>
      <c r="W215" s="33"/>
      <c r="X215" s="392"/>
    </row>
    <row r="216" spans="1:24" ht="39" customHeight="1" x14ac:dyDescent="0.25">
      <c r="A216" s="11">
        <v>214</v>
      </c>
      <c r="B216" s="33"/>
      <c r="C216" s="21"/>
      <c r="D216" s="33"/>
      <c r="E216" s="33"/>
      <c r="F216" s="397"/>
      <c r="G216" s="397"/>
      <c r="H216" s="29"/>
      <c r="I216" s="64"/>
      <c r="J216" s="30"/>
      <c r="K216" s="292">
        <f t="shared" si="4"/>
        <v>1</v>
      </c>
      <c r="L216" s="171"/>
      <c r="M216" s="172"/>
      <c r="N216" s="171"/>
      <c r="O216" s="171"/>
      <c r="P216" s="33"/>
      <c r="Q216" s="171"/>
      <c r="R216" s="33"/>
      <c r="S216" s="22"/>
      <c r="T216" s="33"/>
      <c r="U216" s="33"/>
      <c r="V216" s="33"/>
      <c r="W216" s="33"/>
      <c r="X216" s="392"/>
    </row>
    <row r="217" spans="1:24" ht="39" customHeight="1" x14ac:dyDescent="0.25">
      <c r="A217" s="11">
        <v>215</v>
      </c>
      <c r="B217" s="33"/>
      <c r="C217" s="21"/>
      <c r="D217" s="33"/>
      <c r="E217" s="33"/>
      <c r="F217" s="397"/>
      <c r="G217" s="397"/>
      <c r="H217" s="29"/>
      <c r="I217" s="64"/>
      <c r="J217" s="30"/>
      <c r="K217" s="292">
        <f t="shared" si="4"/>
        <v>1</v>
      </c>
      <c r="L217" s="171"/>
      <c r="M217" s="172"/>
      <c r="N217" s="171"/>
      <c r="O217" s="171"/>
      <c r="P217" s="33"/>
      <c r="Q217" s="171"/>
      <c r="R217" s="33"/>
      <c r="S217" s="22"/>
      <c r="T217" s="33"/>
      <c r="U217" s="33"/>
      <c r="V217" s="33"/>
      <c r="W217" s="33"/>
      <c r="X217" s="392"/>
    </row>
    <row r="218" spans="1:24" ht="39" customHeight="1" x14ac:dyDescent="0.25">
      <c r="A218" s="11">
        <v>216</v>
      </c>
      <c r="B218" s="33"/>
      <c r="C218" s="21"/>
      <c r="D218" s="33"/>
      <c r="E218" s="33"/>
      <c r="F218" s="397"/>
      <c r="G218" s="397"/>
      <c r="H218" s="29"/>
      <c r="I218" s="64"/>
      <c r="J218" s="30"/>
      <c r="K218" s="292">
        <f t="shared" si="4"/>
        <v>1</v>
      </c>
      <c r="L218" s="171"/>
      <c r="M218" s="172"/>
      <c r="N218" s="171"/>
      <c r="O218" s="171"/>
      <c r="P218" s="33"/>
      <c r="Q218" s="171"/>
      <c r="R218" s="33"/>
      <c r="S218" s="22"/>
      <c r="T218" s="33"/>
      <c r="U218" s="33"/>
      <c r="V218" s="33"/>
      <c r="W218" s="33"/>
      <c r="X218" s="392"/>
    </row>
    <row r="219" spans="1:24" ht="39" customHeight="1" x14ac:dyDescent="0.25">
      <c r="A219" s="11">
        <v>217</v>
      </c>
      <c r="B219" s="33"/>
      <c r="C219" s="21"/>
      <c r="D219" s="33"/>
      <c r="E219" s="33"/>
      <c r="F219" s="397"/>
      <c r="G219" s="397"/>
      <c r="H219" s="29"/>
      <c r="I219" s="64"/>
      <c r="J219" s="30"/>
      <c r="K219" s="292">
        <f t="shared" si="4"/>
        <v>1</v>
      </c>
      <c r="L219" s="171"/>
      <c r="M219" s="172"/>
      <c r="N219" s="171"/>
      <c r="O219" s="171"/>
      <c r="P219" s="33"/>
      <c r="Q219" s="171"/>
      <c r="R219" s="33"/>
      <c r="S219" s="22"/>
      <c r="T219" s="33"/>
      <c r="U219" s="33"/>
      <c r="V219" s="33"/>
      <c r="W219" s="33"/>
      <c r="X219" s="392"/>
    </row>
    <row r="220" spans="1:24" ht="39" customHeight="1" x14ac:dyDescent="0.25">
      <c r="A220" s="11">
        <v>218</v>
      </c>
      <c r="B220" s="33"/>
      <c r="C220" s="21"/>
      <c r="D220" s="33"/>
      <c r="E220" s="33"/>
      <c r="F220" s="397"/>
      <c r="G220" s="397"/>
      <c r="H220" s="29"/>
      <c r="I220" s="64"/>
      <c r="J220" s="30"/>
      <c r="K220" s="292">
        <f t="shared" si="4"/>
        <v>1</v>
      </c>
      <c r="L220" s="171"/>
      <c r="M220" s="172"/>
      <c r="N220" s="171"/>
      <c r="O220" s="171"/>
      <c r="P220" s="33"/>
      <c r="Q220" s="171"/>
      <c r="R220" s="33"/>
      <c r="S220" s="22"/>
      <c r="T220" s="33"/>
      <c r="U220" s="33"/>
      <c r="V220" s="33"/>
      <c r="W220" s="33"/>
      <c r="X220" s="392"/>
    </row>
    <row r="221" spans="1:24" ht="39" customHeight="1" x14ac:dyDescent="0.25">
      <c r="A221" s="11">
        <v>219</v>
      </c>
      <c r="B221" s="33"/>
      <c r="C221" s="21"/>
      <c r="D221" s="33"/>
      <c r="E221" s="33"/>
      <c r="F221" s="397"/>
      <c r="G221" s="397"/>
      <c r="H221" s="29"/>
      <c r="I221" s="64"/>
      <c r="J221" s="30"/>
      <c r="K221" s="292">
        <f t="shared" si="4"/>
        <v>1</v>
      </c>
      <c r="L221" s="171"/>
      <c r="M221" s="172"/>
      <c r="N221" s="171"/>
      <c r="O221" s="171"/>
      <c r="P221" s="33"/>
      <c r="Q221" s="171"/>
      <c r="R221" s="33"/>
      <c r="S221" s="22"/>
      <c r="T221" s="33"/>
      <c r="U221" s="33"/>
      <c r="V221" s="33"/>
      <c r="W221" s="33"/>
      <c r="X221" s="392"/>
    </row>
    <row r="222" spans="1:24" ht="39" customHeight="1" x14ac:dyDescent="0.25">
      <c r="A222" s="11">
        <v>220</v>
      </c>
      <c r="B222" s="33"/>
      <c r="C222" s="21"/>
      <c r="D222" s="33"/>
      <c r="E222" s="33"/>
      <c r="F222" s="397"/>
      <c r="G222" s="397"/>
      <c r="H222" s="29"/>
      <c r="I222" s="64"/>
      <c r="J222" s="30"/>
      <c r="K222" s="292">
        <f t="shared" si="4"/>
        <v>1</v>
      </c>
      <c r="L222" s="171"/>
      <c r="M222" s="172"/>
      <c r="N222" s="171"/>
      <c r="O222" s="171"/>
      <c r="P222" s="33"/>
      <c r="Q222" s="171"/>
      <c r="R222" s="33"/>
      <c r="S222" s="22"/>
      <c r="T222" s="33"/>
      <c r="U222" s="33"/>
      <c r="V222" s="33"/>
      <c r="W222" s="33"/>
      <c r="X222" s="392"/>
    </row>
    <row r="223" spans="1:24" ht="39" customHeight="1" x14ac:dyDescent="0.25">
      <c r="A223" s="11">
        <v>221</v>
      </c>
      <c r="B223" s="33"/>
      <c r="C223" s="21"/>
      <c r="D223" s="33"/>
      <c r="E223" s="33"/>
      <c r="F223" s="397"/>
      <c r="G223" s="397"/>
      <c r="H223" s="29"/>
      <c r="I223" s="64"/>
      <c r="J223" s="30"/>
      <c r="K223" s="292">
        <f t="shared" si="4"/>
        <v>1</v>
      </c>
      <c r="L223" s="171"/>
      <c r="M223" s="172"/>
      <c r="N223" s="171"/>
      <c r="O223" s="171"/>
      <c r="P223" s="33"/>
      <c r="Q223" s="171"/>
      <c r="R223" s="33"/>
      <c r="S223" s="22"/>
      <c r="T223" s="33"/>
      <c r="U223" s="33"/>
      <c r="V223" s="33"/>
      <c r="W223" s="33"/>
      <c r="X223" s="392"/>
    </row>
    <row r="224" spans="1:24" ht="39" customHeight="1" x14ac:dyDescent="0.25">
      <c r="A224" s="11">
        <v>222</v>
      </c>
      <c r="B224" s="33"/>
      <c r="C224" s="21"/>
      <c r="D224" s="33"/>
      <c r="E224" s="33"/>
      <c r="F224" s="397"/>
      <c r="G224" s="397"/>
      <c r="H224" s="29"/>
      <c r="I224" s="64"/>
      <c r="J224" s="30"/>
      <c r="K224" s="292">
        <f t="shared" si="4"/>
        <v>1</v>
      </c>
      <c r="L224" s="171"/>
      <c r="M224" s="172"/>
      <c r="N224" s="171"/>
      <c r="O224" s="171"/>
      <c r="P224" s="33"/>
      <c r="Q224" s="171"/>
      <c r="R224" s="33"/>
      <c r="S224" s="22"/>
      <c r="T224" s="33"/>
      <c r="U224" s="33"/>
      <c r="V224" s="33"/>
      <c r="W224" s="33"/>
      <c r="X224" s="392"/>
    </row>
    <row r="225" spans="1:24" ht="39" customHeight="1" x14ac:dyDescent="0.25">
      <c r="A225" s="11">
        <v>223</v>
      </c>
      <c r="B225" s="33"/>
      <c r="C225" s="21"/>
      <c r="D225" s="33"/>
      <c r="E225" s="33"/>
      <c r="F225" s="397"/>
      <c r="G225" s="397"/>
      <c r="H225" s="29"/>
      <c r="I225" s="64"/>
      <c r="J225" s="30"/>
      <c r="K225" s="292">
        <f t="shared" si="4"/>
        <v>1</v>
      </c>
      <c r="L225" s="171"/>
      <c r="M225" s="172"/>
      <c r="N225" s="171"/>
      <c r="O225" s="171"/>
      <c r="P225" s="33"/>
      <c r="Q225" s="171"/>
      <c r="R225" s="33"/>
      <c r="S225" s="22"/>
      <c r="T225" s="33"/>
      <c r="U225" s="33"/>
      <c r="V225" s="33"/>
      <c r="W225" s="33"/>
      <c r="X225" s="392"/>
    </row>
    <row r="226" spans="1:24" ht="39" customHeight="1" x14ac:dyDescent="0.25">
      <c r="A226" s="11">
        <v>224</v>
      </c>
      <c r="B226" s="33"/>
      <c r="C226" s="21"/>
      <c r="D226" s="33"/>
      <c r="E226" s="33"/>
      <c r="F226" s="397"/>
      <c r="G226" s="397"/>
      <c r="H226" s="29"/>
      <c r="I226" s="64"/>
      <c r="J226" s="30"/>
      <c r="K226" s="292">
        <f t="shared" si="4"/>
        <v>1</v>
      </c>
      <c r="L226" s="171"/>
      <c r="M226" s="172"/>
      <c r="N226" s="171"/>
      <c r="O226" s="171"/>
      <c r="P226" s="33"/>
      <c r="Q226" s="171"/>
      <c r="R226" s="33"/>
      <c r="S226" s="22"/>
      <c r="T226" s="33"/>
      <c r="U226" s="33"/>
      <c r="V226" s="33"/>
      <c r="W226" s="33"/>
      <c r="X226" s="392"/>
    </row>
    <row r="227" spans="1:24" ht="39" customHeight="1" x14ac:dyDescent="0.25">
      <c r="A227" s="11">
        <v>225</v>
      </c>
      <c r="B227" s="33"/>
      <c r="C227" s="21"/>
      <c r="D227" s="33"/>
      <c r="E227" s="33"/>
      <c r="F227" s="397"/>
      <c r="G227" s="397"/>
      <c r="H227" s="29"/>
      <c r="I227" s="64"/>
      <c r="J227" s="30"/>
      <c r="K227" s="292">
        <f t="shared" si="4"/>
        <v>1</v>
      </c>
      <c r="L227" s="171"/>
      <c r="M227" s="172"/>
      <c r="N227" s="171"/>
      <c r="O227" s="171"/>
      <c r="P227" s="33"/>
      <c r="Q227" s="171"/>
      <c r="R227" s="33"/>
      <c r="S227" s="22"/>
      <c r="T227" s="33"/>
      <c r="U227" s="33"/>
      <c r="V227" s="33"/>
      <c r="W227" s="33"/>
      <c r="X227" s="392"/>
    </row>
    <row r="228" spans="1:24" ht="39" customHeight="1" x14ac:dyDescent="0.25">
      <c r="A228" s="11">
        <v>226</v>
      </c>
      <c r="B228" s="33"/>
      <c r="C228" s="21"/>
      <c r="D228" s="33"/>
      <c r="E228" s="33"/>
      <c r="F228" s="397"/>
      <c r="G228" s="397"/>
      <c r="H228" s="29"/>
      <c r="I228" s="64"/>
      <c r="J228" s="30"/>
      <c r="K228" s="292">
        <f t="shared" si="4"/>
        <v>1</v>
      </c>
      <c r="L228" s="171"/>
      <c r="M228" s="172"/>
      <c r="N228" s="171"/>
      <c r="O228" s="171"/>
      <c r="P228" s="33"/>
      <c r="Q228" s="171"/>
      <c r="R228" s="33"/>
      <c r="S228" s="22"/>
      <c r="T228" s="33"/>
      <c r="U228" s="33"/>
      <c r="V228" s="33"/>
      <c r="W228" s="33"/>
      <c r="X228" s="392"/>
    </row>
    <row r="229" spans="1:24" ht="39" customHeight="1" x14ac:dyDescent="0.25">
      <c r="A229" s="11">
        <v>227</v>
      </c>
      <c r="B229" s="33"/>
      <c r="C229" s="21"/>
      <c r="D229" s="33"/>
      <c r="E229" s="33"/>
      <c r="F229" s="397"/>
      <c r="G229" s="397"/>
      <c r="H229" s="29"/>
      <c r="I229" s="64"/>
      <c r="J229" s="30"/>
      <c r="K229" s="292">
        <f t="shared" si="4"/>
        <v>1</v>
      </c>
      <c r="L229" s="171"/>
      <c r="M229" s="172"/>
      <c r="N229" s="171"/>
      <c r="O229" s="171"/>
      <c r="P229" s="33"/>
      <c r="Q229" s="171"/>
      <c r="R229" s="33"/>
      <c r="S229" s="22"/>
      <c r="T229" s="33"/>
      <c r="U229" s="33"/>
      <c r="V229" s="33"/>
      <c r="W229" s="33"/>
      <c r="X229" s="392"/>
    </row>
    <row r="230" spans="1:24" ht="39" customHeight="1" x14ac:dyDescent="0.25">
      <c r="A230" s="11">
        <v>228</v>
      </c>
      <c r="B230" s="33"/>
      <c r="C230" s="21"/>
      <c r="D230" s="33"/>
      <c r="E230" s="33"/>
      <c r="F230" s="397"/>
      <c r="G230" s="397"/>
      <c r="H230" s="29"/>
      <c r="I230" s="64"/>
      <c r="J230" s="30"/>
      <c r="K230" s="292">
        <f t="shared" si="4"/>
        <v>1</v>
      </c>
      <c r="L230" s="171"/>
      <c r="M230" s="172"/>
      <c r="N230" s="171"/>
      <c r="O230" s="171"/>
      <c r="P230" s="33"/>
      <c r="Q230" s="171"/>
      <c r="R230" s="33"/>
      <c r="S230" s="22"/>
      <c r="T230" s="33"/>
      <c r="U230" s="33"/>
      <c r="V230" s="33"/>
      <c r="W230" s="33"/>
      <c r="X230" s="392"/>
    </row>
    <row r="231" spans="1:24" ht="39" customHeight="1" x14ac:dyDescent="0.25">
      <c r="A231" s="11">
        <v>229</v>
      </c>
      <c r="B231" s="33"/>
      <c r="C231" s="21"/>
      <c r="D231" s="33"/>
      <c r="E231" s="33"/>
      <c r="F231" s="397"/>
      <c r="G231" s="397"/>
      <c r="H231" s="29"/>
      <c r="I231" s="64"/>
      <c r="J231" s="30"/>
      <c r="K231" s="292">
        <f t="shared" si="4"/>
        <v>1</v>
      </c>
      <c r="L231" s="171"/>
      <c r="M231" s="172"/>
      <c r="N231" s="171"/>
      <c r="O231" s="171"/>
      <c r="P231" s="33"/>
      <c r="Q231" s="171"/>
      <c r="R231" s="33"/>
      <c r="S231" s="22"/>
      <c r="T231" s="33"/>
      <c r="U231" s="33"/>
      <c r="V231" s="33"/>
      <c r="W231" s="33"/>
      <c r="X231" s="392"/>
    </row>
    <row r="232" spans="1:24" ht="39" customHeight="1" x14ac:dyDescent="0.25">
      <c r="A232" s="11">
        <v>230</v>
      </c>
      <c r="B232" s="33"/>
      <c r="C232" s="21"/>
      <c r="D232" s="33"/>
      <c r="E232" s="33"/>
      <c r="F232" s="397"/>
      <c r="G232" s="397"/>
      <c r="H232" s="29"/>
      <c r="I232" s="64"/>
      <c r="J232" s="30"/>
      <c r="K232" s="292">
        <f t="shared" si="4"/>
        <v>1</v>
      </c>
      <c r="L232" s="171"/>
      <c r="M232" s="172"/>
      <c r="N232" s="171"/>
      <c r="O232" s="171"/>
      <c r="P232" s="33"/>
      <c r="Q232" s="171"/>
      <c r="R232" s="33"/>
      <c r="S232" s="22"/>
      <c r="T232" s="33"/>
      <c r="U232" s="33"/>
      <c r="V232" s="33"/>
      <c r="W232" s="33"/>
      <c r="X232" s="392"/>
    </row>
    <row r="233" spans="1:24" ht="39" customHeight="1" x14ac:dyDescent="0.25">
      <c r="A233" s="11">
        <v>231</v>
      </c>
      <c r="B233" s="33"/>
      <c r="C233" s="21"/>
      <c r="D233" s="33"/>
      <c r="E233" s="33"/>
      <c r="F233" s="397"/>
      <c r="G233" s="397"/>
      <c r="H233" s="29"/>
      <c r="I233" s="64"/>
      <c r="J233" s="30"/>
      <c r="K233" s="292">
        <f t="shared" si="4"/>
        <v>1</v>
      </c>
      <c r="L233" s="171"/>
      <c r="M233" s="172"/>
      <c r="N233" s="171"/>
      <c r="O233" s="171"/>
      <c r="P233" s="33"/>
      <c r="Q233" s="171"/>
      <c r="R233" s="33"/>
      <c r="S233" s="22"/>
      <c r="T233" s="33"/>
      <c r="U233" s="33"/>
      <c r="V233" s="33"/>
      <c r="W233" s="33"/>
      <c r="X233" s="392"/>
    </row>
    <row r="234" spans="1:24" ht="39" customHeight="1" x14ac:dyDescent="0.25">
      <c r="A234" s="11">
        <v>232</v>
      </c>
      <c r="B234" s="33"/>
      <c r="C234" s="21"/>
      <c r="D234" s="33"/>
      <c r="E234" s="33"/>
      <c r="F234" s="397"/>
      <c r="G234" s="397"/>
      <c r="H234" s="29"/>
      <c r="I234" s="64"/>
      <c r="J234" s="30"/>
      <c r="K234" s="292">
        <f t="shared" si="4"/>
        <v>1</v>
      </c>
      <c r="L234" s="171"/>
      <c r="M234" s="172"/>
      <c r="N234" s="171"/>
      <c r="O234" s="171"/>
      <c r="P234" s="33"/>
      <c r="Q234" s="171"/>
      <c r="R234" s="33"/>
      <c r="S234" s="22"/>
      <c r="T234" s="33"/>
      <c r="U234" s="33"/>
      <c r="V234" s="33"/>
      <c r="W234" s="33"/>
      <c r="X234" s="392"/>
    </row>
    <row r="235" spans="1:24" ht="39" customHeight="1" x14ac:dyDescent="0.25">
      <c r="A235" s="11">
        <v>233</v>
      </c>
      <c r="B235" s="33"/>
      <c r="C235" s="21"/>
      <c r="D235" s="33"/>
      <c r="E235" s="33"/>
      <c r="F235" s="397"/>
      <c r="G235" s="397"/>
      <c r="H235" s="29"/>
      <c r="I235" s="64"/>
      <c r="J235" s="30"/>
      <c r="K235" s="292">
        <f t="shared" si="4"/>
        <v>1</v>
      </c>
      <c r="L235" s="171"/>
      <c r="M235" s="172"/>
      <c r="N235" s="171"/>
      <c r="O235" s="171"/>
      <c r="P235" s="33"/>
      <c r="Q235" s="171"/>
      <c r="R235" s="33"/>
      <c r="S235" s="22"/>
      <c r="T235" s="33"/>
      <c r="U235" s="33"/>
      <c r="V235" s="33"/>
      <c r="W235" s="33"/>
      <c r="X235" s="392"/>
    </row>
    <row r="236" spans="1:24" ht="39" customHeight="1" x14ac:dyDescent="0.25">
      <c r="A236" s="11">
        <v>234</v>
      </c>
      <c r="B236" s="33"/>
      <c r="C236" s="21"/>
      <c r="D236" s="33"/>
      <c r="E236" s="33"/>
      <c r="F236" s="397"/>
      <c r="G236" s="397"/>
      <c r="H236" s="29"/>
      <c r="I236" s="64"/>
      <c r="J236" s="30"/>
      <c r="K236" s="292">
        <f t="shared" si="4"/>
        <v>1</v>
      </c>
      <c r="L236" s="171"/>
      <c r="M236" s="172"/>
      <c r="N236" s="171"/>
      <c r="O236" s="171"/>
      <c r="P236" s="33"/>
      <c r="Q236" s="171"/>
      <c r="R236" s="33"/>
      <c r="S236" s="22"/>
      <c r="T236" s="33"/>
      <c r="U236" s="33"/>
      <c r="V236" s="33"/>
      <c r="W236" s="33"/>
      <c r="X236" s="392"/>
    </row>
    <row r="237" spans="1:24" ht="39" customHeight="1" x14ac:dyDescent="0.25">
      <c r="A237" s="11">
        <v>235</v>
      </c>
      <c r="B237" s="33"/>
      <c r="C237" s="21"/>
      <c r="D237" s="33"/>
      <c r="E237" s="33"/>
      <c r="F237" s="397"/>
      <c r="G237" s="397"/>
      <c r="H237" s="29"/>
      <c r="I237" s="64"/>
      <c r="J237" s="30"/>
      <c r="K237" s="292">
        <f t="shared" si="4"/>
        <v>1</v>
      </c>
      <c r="L237" s="171"/>
      <c r="M237" s="172"/>
      <c r="N237" s="171"/>
      <c r="O237" s="171"/>
      <c r="P237" s="33"/>
      <c r="Q237" s="171"/>
      <c r="R237" s="33"/>
      <c r="S237" s="22"/>
      <c r="T237" s="33"/>
      <c r="U237" s="33"/>
      <c r="V237" s="33"/>
      <c r="W237" s="33"/>
      <c r="X237" s="392"/>
    </row>
    <row r="238" spans="1:24" ht="39" customHeight="1" x14ac:dyDescent="0.25">
      <c r="A238" s="11">
        <v>236</v>
      </c>
      <c r="B238" s="33"/>
      <c r="C238" s="21"/>
      <c r="D238" s="33"/>
      <c r="E238" s="33"/>
      <c r="F238" s="397"/>
      <c r="G238" s="397"/>
      <c r="H238" s="29"/>
      <c r="I238" s="64"/>
      <c r="J238" s="30"/>
      <c r="K238" s="292">
        <f t="shared" si="4"/>
        <v>1</v>
      </c>
      <c r="L238" s="171"/>
      <c r="M238" s="172"/>
      <c r="N238" s="171"/>
      <c r="O238" s="171"/>
      <c r="P238" s="33"/>
      <c r="Q238" s="171"/>
      <c r="R238" s="33"/>
      <c r="S238" s="22"/>
      <c r="T238" s="33"/>
      <c r="U238" s="33"/>
      <c r="V238" s="33"/>
      <c r="W238" s="33"/>
      <c r="X238" s="392"/>
    </row>
    <row r="239" spans="1:24" ht="39" customHeight="1" x14ac:dyDescent="0.25">
      <c r="A239" s="11">
        <v>237</v>
      </c>
      <c r="B239" s="33"/>
      <c r="C239" s="21"/>
      <c r="D239" s="33"/>
      <c r="E239" s="33"/>
      <c r="F239" s="397"/>
      <c r="G239" s="397"/>
      <c r="H239" s="29"/>
      <c r="I239" s="64"/>
      <c r="J239" s="30"/>
      <c r="K239" s="292">
        <f t="shared" si="4"/>
        <v>1</v>
      </c>
      <c r="L239" s="171"/>
      <c r="M239" s="172"/>
      <c r="N239" s="171"/>
      <c r="O239" s="171"/>
      <c r="P239" s="33"/>
      <c r="Q239" s="171"/>
      <c r="R239" s="33"/>
      <c r="S239" s="22"/>
      <c r="T239" s="33"/>
      <c r="U239" s="33"/>
      <c r="V239" s="33"/>
      <c r="W239" s="33"/>
      <c r="X239" s="392"/>
    </row>
    <row r="240" spans="1:24" ht="39" customHeight="1" x14ac:dyDescent="0.25">
      <c r="A240" s="11">
        <v>238</v>
      </c>
      <c r="B240" s="33"/>
      <c r="C240" s="21"/>
      <c r="D240" s="33"/>
      <c r="E240" s="33"/>
      <c r="F240" s="397"/>
      <c r="G240" s="397"/>
      <c r="H240" s="29"/>
      <c r="I240" s="64"/>
      <c r="J240" s="30"/>
      <c r="K240" s="292">
        <f t="shared" si="4"/>
        <v>1</v>
      </c>
      <c r="L240" s="171"/>
      <c r="M240" s="172"/>
      <c r="N240" s="171"/>
      <c r="O240" s="171"/>
      <c r="P240" s="33"/>
      <c r="Q240" s="171"/>
      <c r="R240" s="33"/>
      <c r="S240" s="22"/>
      <c r="T240" s="33"/>
      <c r="U240" s="33"/>
      <c r="V240" s="33"/>
      <c r="W240" s="33"/>
      <c r="X240" s="392"/>
    </row>
    <row r="241" spans="1:24" ht="39" customHeight="1" x14ac:dyDescent="0.25">
      <c r="A241" s="11">
        <v>239</v>
      </c>
      <c r="B241" s="33"/>
      <c r="C241" s="21"/>
      <c r="D241" s="33"/>
      <c r="E241" s="33"/>
      <c r="F241" s="397"/>
      <c r="G241" s="397"/>
      <c r="H241" s="29"/>
      <c r="I241" s="64"/>
      <c r="J241" s="30"/>
      <c r="K241" s="292">
        <f t="shared" si="4"/>
        <v>1</v>
      </c>
      <c r="L241" s="171"/>
      <c r="M241" s="172"/>
      <c r="N241" s="171"/>
      <c r="O241" s="171"/>
      <c r="P241" s="33"/>
      <c r="Q241" s="171"/>
      <c r="R241" s="33"/>
      <c r="S241" s="22"/>
      <c r="T241" s="33"/>
      <c r="U241" s="33"/>
      <c r="V241" s="33"/>
      <c r="W241" s="33"/>
      <c r="X241" s="392"/>
    </row>
    <row r="242" spans="1:24" ht="39" customHeight="1" x14ac:dyDescent="0.25">
      <c r="A242" s="11">
        <v>240</v>
      </c>
      <c r="B242" s="33"/>
      <c r="C242" s="21"/>
      <c r="D242" s="33"/>
      <c r="E242" s="33"/>
      <c r="F242" s="397"/>
      <c r="G242" s="397"/>
      <c r="H242" s="29"/>
      <c r="I242" s="64"/>
      <c r="J242" s="30"/>
      <c r="K242" s="292">
        <f t="shared" si="4"/>
        <v>1</v>
      </c>
      <c r="L242" s="171"/>
      <c r="M242" s="172"/>
      <c r="N242" s="171"/>
      <c r="O242" s="171"/>
      <c r="P242" s="33"/>
      <c r="Q242" s="171"/>
      <c r="R242" s="33"/>
      <c r="S242" s="22"/>
      <c r="T242" s="33"/>
      <c r="U242" s="33"/>
      <c r="V242" s="33"/>
      <c r="W242" s="33"/>
      <c r="X242" s="392"/>
    </row>
    <row r="243" spans="1:24" ht="39" customHeight="1" x14ac:dyDescent="0.25">
      <c r="A243" s="11">
        <v>241</v>
      </c>
      <c r="B243" s="33"/>
      <c r="C243" s="21"/>
      <c r="D243" s="33"/>
      <c r="E243" s="33"/>
      <c r="F243" s="397"/>
      <c r="G243" s="397"/>
      <c r="H243" s="29"/>
      <c r="I243" s="64"/>
      <c r="J243" s="30"/>
      <c r="K243" s="292">
        <f t="shared" si="4"/>
        <v>1</v>
      </c>
      <c r="L243" s="171"/>
      <c r="M243" s="172"/>
      <c r="N243" s="171"/>
      <c r="O243" s="171"/>
      <c r="P243" s="33"/>
      <c r="Q243" s="171"/>
      <c r="R243" s="33"/>
      <c r="S243" s="22"/>
      <c r="T243" s="33"/>
      <c r="U243" s="33"/>
      <c r="V243" s="33"/>
      <c r="W243" s="33"/>
      <c r="X243" s="392"/>
    </row>
    <row r="244" spans="1:24" ht="39" customHeight="1" x14ac:dyDescent="0.25">
      <c r="A244" s="11">
        <v>242</v>
      </c>
      <c r="B244" s="33"/>
      <c r="C244" s="21"/>
      <c r="D244" s="33"/>
      <c r="E244" s="33"/>
      <c r="F244" s="397"/>
      <c r="G244" s="397"/>
      <c r="H244" s="29"/>
      <c r="I244" s="64"/>
      <c r="J244" s="30"/>
      <c r="K244" s="292">
        <f t="shared" si="4"/>
        <v>1</v>
      </c>
      <c r="L244" s="171"/>
      <c r="M244" s="172"/>
      <c r="N244" s="171"/>
      <c r="O244" s="171"/>
      <c r="P244" s="33"/>
      <c r="Q244" s="171"/>
      <c r="R244" s="33"/>
      <c r="S244" s="22"/>
      <c r="T244" s="33"/>
      <c r="U244" s="33"/>
      <c r="V244" s="33"/>
      <c r="W244" s="33"/>
      <c r="X244" s="392"/>
    </row>
    <row r="245" spans="1:24" ht="39" customHeight="1" x14ac:dyDescent="0.25">
      <c r="A245" s="11">
        <v>243</v>
      </c>
      <c r="B245" s="33"/>
      <c r="C245" s="21"/>
      <c r="D245" s="33"/>
      <c r="E245" s="33"/>
      <c r="F245" s="397"/>
      <c r="G245" s="397"/>
      <c r="H245" s="29"/>
      <c r="I245" s="64"/>
      <c r="J245" s="30"/>
      <c r="K245" s="292">
        <f t="shared" si="4"/>
        <v>1</v>
      </c>
      <c r="L245" s="171"/>
      <c r="M245" s="172"/>
      <c r="N245" s="171"/>
      <c r="O245" s="171"/>
      <c r="P245" s="33"/>
      <c r="Q245" s="171"/>
      <c r="R245" s="33"/>
      <c r="S245" s="22"/>
      <c r="T245" s="33"/>
      <c r="U245" s="33"/>
      <c r="V245" s="33"/>
      <c r="W245" s="33"/>
      <c r="X245" s="392"/>
    </row>
    <row r="246" spans="1:24" ht="39" customHeight="1" x14ac:dyDescent="0.25">
      <c r="A246" s="11">
        <v>244</v>
      </c>
      <c r="B246" s="33"/>
      <c r="C246" s="21"/>
      <c r="D246" s="33"/>
      <c r="E246" s="33"/>
      <c r="F246" s="397"/>
      <c r="G246" s="397"/>
      <c r="H246" s="29"/>
      <c r="I246" s="64"/>
      <c r="J246" s="30"/>
      <c r="K246" s="292">
        <f t="shared" si="4"/>
        <v>1</v>
      </c>
      <c r="L246" s="171"/>
      <c r="M246" s="172"/>
      <c r="N246" s="171"/>
      <c r="O246" s="171"/>
      <c r="P246" s="33"/>
      <c r="Q246" s="171"/>
      <c r="R246" s="33"/>
      <c r="S246" s="22"/>
      <c r="T246" s="33"/>
      <c r="U246" s="33"/>
      <c r="V246" s="33"/>
      <c r="W246" s="33"/>
      <c r="X246" s="392"/>
    </row>
    <row r="247" spans="1:24" ht="39" customHeight="1" x14ac:dyDescent="0.25">
      <c r="A247" s="11">
        <v>245</v>
      </c>
      <c r="B247" s="33"/>
      <c r="C247" s="21"/>
      <c r="D247" s="33"/>
      <c r="E247" s="33"/>
      <c r="F247" s="397"/>
      <c r="G247" s="397"/>
      <c r="H247" s="29"/>
      <c r="I247" s="64"/>
      <c r="J247" s="30"/>
      <c r="K247" s="292">
        <f t="shared" si="4"/>
        <v>1</v>
      </c>
      <c r="L247" s="171"/>
      <c r="M247" s="172"/>
      <c r="N247" s="171"/>
      <c r="O247" s="171"/>
      <c r="P247" s="33"/>
      <c r="Q247" s="171"/>
      <c r="R247" s="33"/>
      <c r="S247" s="22"/>
      <c r="T247" s="33"/>
      <c r="U247" s="33"/>
      <c r="V247" s="33"/>
      <c r="W247" s="33"/>
      <c r="X247" s="392"/>
    </row>
    <row r="248" spans="1:24" ht="39" customHeight="1" x14ac:dyDescent="0.25">
      <c r="A248" s="11">
        <v>246</v>
      </c>
      <c r="B248" s="33"/>
      <c r="C248" s="21"/>
      <c r="D248" s="33"/>
      <c r="E248" s="33"/>
      <c r="F248" s="397"/>
      <c r="G248" s="397"/>
      <c r="H248" s="29"/>
      <c r="I248" s="64"/>
      <c r="J248" s="30"/>
      <c r="K248" s="292">
        <f t="shared" si="4"/>
        <v>1</v>
      </c>
      <c r="L248" s="171"/>
      <c r="M248" s="172"/>
      <c r="N248" s="171"/>
      <c r="O248" s="171"/>
      <c r="P248" s="33"/>
      <c r="Q248" s="171"/>
      <c r="R248" s="33"/>
      <c r="S248" s="22"/>
      <c r="T248" s="33"/>
      <c r="U248" s="33"/>
      <c r="V248" s="33"/>
      <c r="W248" s="33"/>
      <c r="X248" s="392"/>
    </row>
    <row r="249" spans="1:24" ht="39" customHeight="1" x14ac:dyDescent="0.25">
      <c r="A249" s="11">
        <v>247</v>
      </c>
      <c r="B249" s="33"/>
      <c r="C249" s="21"/>
      <c r="D249" s="33"/>
      <c r="E249" s="33"/>
      <c r="F249" s="397"/>
      <c r="G249" s="397"/>
      <c r="H249" s="29"/>
      <c r="I249" s="64"/>
      <c r="J249" s="30"/>
      <c r="K249" s="292">
        <f t="shared" si="4"/>
        <v>1</v>
      </c>
      <c r="L249" s="171"/>
      <c r="M249" s="172"/>
      <c r="N249" s="171"/>
      <c r="O249" s="171"/>
      <c r="P249" s="33"/>
      <c r="Q249" s="171"/>
      <c r="R249" s="33"/>
      <c r="S249" s="22"/>
      <c r="T249" s="33"/>
      <c r="U249" s="33"/>
      <c r="V249" s="33"/>
      <c r="W249" s="33"/>
      <c r="X249" s="392"/>
    </row>
    <row r="250" spans="1:24" ht="39" customHeight="1" x14ac:dyDescent="0.25">
      <c r="A250" s="11">
        <v>248</v>
      </c>
      <c r="B250" s="33"/>
      <c r="C250" s="21"/>
      <c r="D250" s="33"/>
      <c r="E250" s="33"/>
      <c r="F250" s="397"/>
      <c r="G250" s="397"/>
      <c r="H250" s="29"/>
      <c r="I250" s="64"/>
      <c r="J250" s="30"/>
      <c r="K250" s="292">
        <f t="shared" si="4"/>
        <v>1</v>
      </c>
      <c r="L250" s="171"/>
      <c r="M250" s="172"/>
      <c r="N250" s="171"/>
      <c r="O250" s="171"/>
      <c r="P250" s="33"/>
      <c r="Q250" s="171"/>
      <c r="R250" s="33"/>
      <c r="S250" s="22"/>
      <c r="T250" s="33"/>
      <c r="U250" s="33"/>
      <c r="V250" s="33"/>
      <c r="W250" s="33"/>
      <c r="X250" s="392"/>
    </row>
    <row r="251" spans="1:24" ht="39" customHeight="1" x14ac:dyDescent="0.25">
      <c r="A251" s="11">
        <v>249</v>
      </c>
      <c r="B251" s="33"/>
      <c r="C251" s="21"/>
      <c r="D251" s="33"/>
      <c r="E251" s="33"/>
      <c r="F251" s="397"/>
      <c r="G251" s="397"/>
      <c r="H251" s="29"/>
      <c r="I251" s="64"/>
      <c r="J251" s="30"/>
      <c r="K251" s="292">
        <f t="shared" si="4"/>
        <v>1</v>
      </c>
      <c r="L251" s="171"/>
      <c r="M251" s="172"/>
      <c r="N251" s="171"/>
      <c r="O251" s="171"/>
      <c r="P251" s="33"/>
      <c r="Q251" s="171"/>
      <c r="R251" s="33"/>
      <c r="S251" s="22"/>
      <c r="T251" s="33"/>
      <c r="U251" s="33"/>
      <c r="V251" s="33"/>
      <c r="W251" s="33"/>
      <c r="X251" s="392"/>
    </row>
    <row r="252" spans="1:24" ht="39" customHeight="1" x14ac:dyDescent="0.25">
      <c r="A252" s="11">
        <v>250</v>
      </c>
      <c r="B252" s="33"/>
      <c r="C252" s="21"/>
      <c r="D252" s="33"/>
      <c r="E252" s="33"/>
      <c r="F252" s="397"/>
      <c r="G252" s="397"/>
      <c r="H252" s="29"/>
      <c r="I252" s="64"/>
      <c r="J252" s="30"/>
      <c r="K252" s="292">
        <f t="shared" si="4"/>
        <v>1</v>
      </c>
      <c r="L252" s="171"/>
      <c r="M252" s="172"/>
      <c r="N252" s="171"/>
      <c r="O252" s="171"/>
      <c r="P252" s="33"/>
      <c r="Q252" s="171"/>
      <c r="R252" s="33"/>
      <c r="S252" s="22"/>
      <c r="T252" s="33"/>
      <c r="U252" s="33"/>
      <c r="V252" s="33"/>
      <c r="W252" s="33"/>
      <c r="X252" s="392"/>
    </row>
    <row r="253" spans="1:24" ht="39" customHeight="1" x14ac:dyDescent="0.25">
      <c r="A253" s="11">
        <v>251</v>
      </c>
      <c r="B253" s="33"/>
      <c r="C253" s="21"/>
      <c r="D253" s="33"/>
      <c r="E253" s="33"/>
      <c r="F253" s="397"/>
      <c r="G253" s="397"/>
      <c r="H253" s="29"/>
      <c r="I253" s="64"/>
      <c r="J253" s="30"/>
      <c r="K253" s="292">
        <f t="shared" si="4"/>
        <v>1</v>
      </c>
      <c r="L253" s="171"/>
      <c r="M253" s="172"/>
      <c r="N253" s="171"/>
      <c r="O253" s="171"/>
      <c r="P253" s="33"/>
      <c r="Q253" s="171"/>
      <c r="R253" s="33"/>
      <c r="S253" s="22"/>
      <c r="T253" s="33"/>
      <c r="U253" s="33"/>
      <c r="V253" s="33"/>
      <c r="W253" s="33"/>
      <c r="X253" s="392"/>
    </row>
    <row r="254" spans="1:24" ht="39" customHeight="1" x14ac:dyDescent="0.25">
      <c r="A254" s="11">
        <v>252</v>
      </c>
      <c r="B254" s="33"/>
      <c r="C254" s="21"/>
      <c r="D254" s="33"/>
      <c r="E254" s="33"/>
      <c r="F254" s="397"/>
      <c r="G254" s="397"/>
      <c r="H254" s="29"/>
      <c r="I254" s="64"/>
      <c r="J254" s="30"/>
      <c r="K254" s="292">
        <f t="shared" si="4"/>
        <v>1</v>
      </c>
      <c r="L254" s="171"/>
      <c r="M254" s="172"/>
      <c r="N254" s="171"/>
      <c r="O254" s="171"/>
      <c r="P254" s="33"/>
      <c r="Q254" s="171"/>
      <c r="R254" s="33"/>
      <c r="S254" s="22"/>
      <c r="T254" s="33"/>
      <c r="U254" s="33"/>
      <c r="V254" s="33"/>
      <c r="W254" s="33"/>
      <c r="X254" s="392"/>
    </row>
    <row r="255" spans="1:24" ht="39" customHeight="1" x14ac:dyDescent="0.25">
      <c r="A255" s="11">
        <v>253</v>
      </c>
      <c r="B255" s="33"/>
      <c r="C255" s="21"/>
      <c r="D255" s="33"/>
      <c r="E255" s="33"/>
      <c r="F255" s="397"/>
      <c r="G255" s="397"/>
      <c r="H255" s="29"/>
      <c r="I255" s="64"/>
      <c r="J255" s="30"/>
      <c r="K255" s="292">
        <f t="shared" si="4"/>
        <v>1</v>
      </c>
      <c r="L255" s="171"/>
      <c r="M255" s="172"/>
      <c r="N255" s="171"/>
      <c r="O255" s="171"/>
      <c r="P255" s="33"/>
      <c r="Q255" s="171"/>
      <c r="R255" s="33"/>
      <c r="S255" s="22"/>
      <c r="T255" s="33"/>
      <c r="U255" s="33"/>
      <c r="V255" s="33"/>
      <c r="W255" s="33"/>
      <c r="X255" s="392"/>
    </row>
    <row r="256" spans="1:24" ht="39" customHeight="1" x14ac:dyDescent="0.25">
      <c r="A256" s="11">
        <v>254</v>
      </c>
      <c r="B256" s="33"/>
      <c r="C256" s="21"/>
      <c r="D256" s="33"/>
      <c r="E256" s="33"/>
      <c r="F256" s="397"/>
      <c r="G256" s="397"/>
      <c r="H256" s="29"/>
      <c r="I256" s="64"/>
      <c r="J256" s="30"/>
      <c r="K256" s="292">
        <f t="shared" si="4"/>
        <v>1</v>
      </c>
      <c r="L256" s="171"/>
      <c r="M256" s="172"/>
      <c r="N256" s="171"/>
      <c r="O256" s="171"/>
      <c r="P256" s="33"/>
      <c r="Q256" s="171"/>
      <c r="R256" s="33"/>
      <c r="S256" s="22"/>
      <c r="T256" s="33"/>
      <c r="U256" s="33"/>
      <c r="V256" s="33"/>
      <c r="W256" s="33"/>
      <c r="X256" s="392"/>
    </row>
    <row r="257" spans="1:24" ht="39" customHeight="1" x14ac:dyDescent="0.25">
      <c r="A257" s="11">
        <v>255</v>
      </c>
      <c r="B257" s="33"/>
      <c r="C257" s="21"/>
      <c r="D257" s="33"/>
      <c r="E257" s="33"/>
      <c r="F257" s="397"/>
      <c r="G257" s="397"/>
      <c r="H257" s="29"/>
      <c r="I257" s="64"/>
      <c r="J257" s="30"/>
      <c r="K257" s="292">
        <f t="shared" si="4"/>
        <v>1</v>
      </c>
      <c r="L257" s="171"/>
      <c r="M257" s="172"/>
      <c r="N257" s="171"/>
      <c r="O257" s="171"/>
      <c r="P257" s="33"/>
      <c r="Q257" s="171"/>
      <c r="R257" s="33"/>
      <c r="S257" s="22"/>
      <c r="T257" s="33"/>
      <c r="U257" s="33"/>
      <c r="V257" s="33"/>
      <c r="W257" s="33"/>
      <c r="X257" s="392"/>
    </row>
    <row r="258" spans="1:24" ht="39" customHeight="1" x14ac:dyDescent="0.25">
      <c r="A258" s="11">
        <v>256</v>
      </c>
      <c r="B258" s="33"/>
      <c r="C258" s="21"/>
      <c r="D258" s="33"/>
      <c r="E258" s="33"/>
      <c r="F258" s="397"/>
      <c r="G258" s="397"/>
      <c r="H258" s="29"/>
      <c r="I258" s="64"/>
      <c r="J258" s="30"/>
      <c r="K258" s="292">
        <f t="shared" si="4"/>
        <v>1</v>
      </c>
      <c r="L258" s="171"/>
      <c r="M258" s="172"/>
      <c r="N258" s="171"/>
      <c r="O258" s="171"/>
      <c r="P258" s="33"/>
      <c r="Q258" s="171"/>
      <c r="R258" s="33"/>
      <c r="S258" s="22"/>
      <c r="T258" s="33"/>
      <c r="U258" s="33"/>
      <c r="V258" s="33"/>
      <c r="W258" s="33"/>
      <c r="X258" s="392"/>
    </row>
    <row r="259" spans="1:24" ht="39" customHeight="1" x14ac:dyDescent="0.25">
      <c r="A259" s="11">
        <v>257</v>
      </c>
      <c r="B259" s="33"/>
      <c r="C259" s="21"/>
      <c r="D259" s="33"/>
      <c r="E259" s="33"/>
      <c r="F259" s="397"/>
      <c r="G259" s="397"/>
      <c r="H259" s="29"/>
      <c r="I259" s="64"/>
      <c r="J259" s="30"/>
      <c r="K259" s="292">
        <f t="shared" si="4"/>
        <v>1</v>
      </c>
      <c r="L259" s="171"/>
      <c r="M259" s="172"/>
      <c r="N259" s="171"/>
      <c r="O259" s="171"/>
      <c r="P259" s="33"/>
      <c r="Q259" s="171"/>
      <c r="R259" s="33"/>
      <c r="S259" s="22"/>
      <c r="T259" s="33"/>
      <c r="U259" s="33"/>
      <c r="V259" s="33"/>
      <c r="W259" s="33"/>
      <c r="X259" s="392"/>
    </row>
    <row r="260" spans="1:24" ht="39" customHeight="1" x14ac:dyDescent="0.25">
      <c r="A260" s="11">
        <v>258</v>
      </c>
      <c r="B260" s="33"/>
      <c r="C260" s="21"/>
      <c r="D260" s="33"/>
      <c r="E260" s="33"/>
      <c r="F260" s="397"/>
      <c r="G260" s="397"/>
      <c r="H260" s="29"/>
      <c r="I260" s="64"/>
      <c r="J260" s="30"/>
      <c r="K260" s="292">
        <f t="shared" ref="K260:K323" si="5">1-I260</f>
        <v>1</v>
      </c>
      <c r="L260" s="171"/>
      <c r="M260" s="172"/>
      <c r="N260" s="171"/>
      <c r="O260" s="171"/>
      <c r="P260" s="33"/>
      <c r="Q260" s="171"/>
      <c r="R260" s="33"/>
      <c r="S260" s="22"/>
      <c r="T260" s="33"/>
      <c r="U260" s="33"/>
      <c r="V260" s="33"/>
      <c r="W260" s="33"/>
      <c r="X260" s="392"/>
    </row>
    <row r="261" spans="1:24" ht="39" customHeight="1" x14ac:dyDescent="0.25">
      <c r="A261" s="11">
        <v>259</v>
      </c>
      <c r="B261" s="33"/>
      <c r="C261" s="21"/>
      <c r="D261" s="33"/>
      <c r="E261" s="33"/>
      <c r="F261" s="397"/>
      <c r="G261" s="397"/>
      <c r="H261" s="29"/>
      <c r="I261" s="64"/>
      <c r="J261" s="30"/>
      <c r="K261" s="292">
        <f t="shared" si="5"/>
        <v>1</v>
      </c>
      <c r="L261" s="171"/>
      <c r="M261" s="172"/>
      <c r="N261" s="171"/>
      <c r="O261" s="171"/>
      <c r="P261" s="33"/>
      <c r="Q261" s="171"/>
      <c r="R261" s="33"/>
      <c r="S261" s="22"/>
      <c r="T261" s="33"/>
      <c r="U261" s="33"/>
      <c r="V261" s="33"/>
      <c r="W261" s="33"/>
      <c r="X261" s="392"/>
    </row>
    <row r="262" spans="1:24" ht="39" customHeight="1" x14ac:dyDescent="0.25">
      <c r="A262" s="11">
        <v>260</v>
      </c>
      <c r="B262" s="33"/>
      <c r="C262" s="21"/>
      <c r="D262" s="33"/>
      <c r="E262" s="33"/>
      <c r="F262" s="397"/>
      <c r="G262" s="397"/>
      <c r="H262" s="29"/>
      <c r="I262" s="64"/>
      <c r="J262" s="30"/>
      <c r="K262" s="292">
        <f t="shared" si="5"/>
        <v>1</v>
      </c>
      <c r="L262" s="171"/>
      <c r="M262" s="172"/>
      <c r="N262" s="171"/>
      <c r="O262" s="171"/>
      <c r="P262" s="33"/>
      <c r="Q262" s="171"/>
      <c r="R262" s="33"/>
      <c r="S262" s="22"/>
      <c r="T262" s="33"/>
      <c r="U262" s="33"/>
      <c r="V262" s="33"/>
      <c r="W262" s="33"/>
      <c r="X262" s="392"/>
    </row>
    <row r="263" spans="1:24" ht="39" customHeight="1" x14ac:dyDescent="0.25">
      <c r="A263" s="11">
        <v>261</v>
      </c>
      <c r="B263" s="33"/>
      <c r="C263" s="21"/>
      <c r="D263" s="33"/>
      <c r="E263" s="33"/>
      <c r="F263" s="397"/>
      <c r="G263" s="397"/>
      <c r="H263" s="29"/>
      <c r="I263" s="64"/>
      <c r="J263" s="30"/>
      <c r="K263" s="292">
        <f t="shared" si="5"/>
        <v>1</v>
      </c>
      <c r="L263" s="171"/>
      <c r="M263" s="172"/>
      <c r="N263" s="171"/>
      <c r="O263" s="171"/>
      <c r="P263" s="33"/>
      <c r="Q263" s="171"/>
      <c r="R263" s="33"/>
      <c r="S263" s="22"/>
      <c r="T263" s="33"/>
      <c r="U263" s="33"/>
      <c r="V263" s="33"/>
      <c r="W263" s="33"/>
      <c r="X263" s="392"/>
    </row>
    <row r="264" spans="1:24" ht="39" customHeight="1" x14ac:dyDescent="0.25">
      <c r="A264" s="11">
        <v>262</v>
      </c>
      <c r="B264" s="33"/>
      <c r="C264" s="21"/>
      <c r="D264" s="33"/>
      <c r="E264" s="33"/>
      <c r="F264" s="397"/>
      <c r="G264" s="397"/>
      <c r="H264" s="29"/>
      <c r="I264" s="64"/>
      <c r="J264" s="30"/>
      <c r="K264" s="292">
        <f t="shared" si="5"/>
        <v>1</v>
      </c>
      <c r="L264" s="171"/>
      <c r="M264" s="172"/>
      <c r="N264" s="171"/>
      <c r="O264" s="171"/>
      <c r="P264" s="33"/>
      <c r="Q264" s="171"/>
      <c r="R264" s="33"/>
      <c r="S264" s="22"/>
      <c r="T264" s="33"/>
      <c r="U264" s="33"/>
      <c r="V264" s="33"/>
      <c r="W264" s="33"/>
      <c r="X264" s="392"/>
    </row>
    <row r="265" spans="1:24" ht="39" customHeight="1" x14ac:dyDescent="0.25">
      <c r="A265" s="11">
        <v>263</v>
      </c>
      <c r="B265" s="33"/>
      <c r="C265" s="21"/>
      <c r="D265" s="33"/>
      <c r="E265" s="33"/>
      <c r="F265" s="397"/>
      <c r="G265" s="397"/>
      <c r="H265" s="29"/>
      <c r="I265" s="64"/>
      <c r="J265" s="30"/>
      <c r="K265" s="292">
        <f t="shared" si="5"/>
        <v>1</v>
      </c>
      <c r="L265" s="171"/>
      <c r="M265" s="172"/>
      <c r="N265" s="171"/>
      <c r="O265" s="171"/>
      <c r="P265" s="33"/>
      <c r="Q265" s="171"/>
      <c r="R265" s="33"/>
      <c r="S265" s="22"/>
      <c r="T265" s="33"/>
      <c r="U265" s="33"/>
      <c r="V265" s="33"/>
      <c r="W265" s="33"/>
      <c r="X265" s="392"/>
    </row>
    <row r="266" spans="1:24" ht="39" customHeight="1" x14ac:dyDescent="0.25">
      <c r="A266" s="11">
        <v>264</v>
      </c>
      <c r="B266" s="33"/>
      <c r="C266" s="21"/>
      <c r="D266" s="33"/>
      <c r="E266" s="33"/>
      <c r="F266" s="397"/>
      <c r="G266" s="397"/>
      <c r="H266" s="29"/>
      <c r="I266" s="64"/>
      <c r="J266" s="30"/>
      <c r="K266" s="292">
        <f t="shared" si="5"/>
        <v>1</v>
      </c>
      <c r="L266" s="171"/>
      <c r="M266" s="172"/>
      <c r="N266" s="171"/>
      <c r="O266" s="171"/>
      <c r="P266" s="33"/>
      <c r="Q266" s="171"/>
      <c r="R266" s="33"/>
      <c r="S266" s="22"/>
      <c r="T266" s="33"/>
      <c r="U266" s="33"/>
      <c r="V266" s="33"/>
      <c r="W266" s="33"/>
      <c r="X266" s="392"/>
    </row>
    <row r="267" spans="1:24" ht="39" customHeight="1" x14ac:dyDescent="0.25">
      <c r="A267" s="11">
        <v>265</v>
      </c>
      <c r="B267" s="33"/>
      <c r="C267" s="21"/>
      <c r="D267" s="33"/>
      <c r="E267" s="33"/>
      <c r="F267" s="397"/>
      <c r="G267" s="397"/>
      <c r="H267" s="29"/>
      <c r="I267" s="64"/>
      <c r="J267" s="30"/>
      <c r="K267" s="292">
        <f t="shared" si="5"/>
        <v>1</v>
      </c>
      <c r="L267" s="171"/>
      <c r="M267" s="172"/>
      <c r="N267" s="171"/>
      <c r="O267" s="171"/>
      <c r="P267" s="33"/>
      <c r="Q267" s="171"/>
      <c r="R267" s="33"/>
      <c r="S267" s="22"/>
      <c r="T267" s="33"/>
      <c r="U267" s="33"/>
      <c r="V267" s="33"/>
      <c r="W267" s="33"/>
      <c r="X267" s="392"/>
    </row>
    <row r="268" spans="1:24" ht="39" customHeight="1" x14ac:dyDescent="0.25">
      <c r="A268" s="11">
        <v>266</v>
      </c>
      <c r="B268" s="33"/>
      <c r="C268" s="21"/>
      <c r="D268" s="33"/>
      <c r="E268" s="33"/>
      <c r="F268" s="397"/>
      <c r="G268" s="397"/>
      <c r="H268" s="29"/>
      <c r="I268" s="64"/>
      <c r="J268" s="30"/>
      <c r="K268" s="292">
        <f t="shared" si="5"/>
        <v>1</v>
      </c>
      <c r="L268" s="171"/>
      <c r="M268" s="172"/>
      <c r="N268" s="171"/>
      <c r="O268" s="171"/>
      <c r="P268" s="33"/>
      <c r="Q268" s="171"/>
      <c r="R268" s="33"/>
      <c r="S268" s="22"/>
      <c r="T268" s="33"/>
      <c r="U268" s="33"/>
      <c r="V268" s="33"/>
      <c r="W268" s="33"/>
      <c r="X268" s="392"/>
    </row>
    <row r="269" spans="1:24" ht="39" customHeight="1" x14ac:dyDescent="0.25">
      <c r="A269" s="11">
        <v>267</v>
      </c>
      <c r="B269" s="33"/>
      <c r="C269" s="21"/>
      <c r="D269" s="33"/>
      <c r="E269" s="33"/>
      <c r="F269" s="397"/>
      <c r="G269" s="397"/>
      <c r="H269" s="29"/>
      <c r="I269" s="64"/>
      <c r="J269" s="30"/>
      <c r="K269" s="292">
        <f t="shared" si="5"/>
        <v>1</v>
      </c>
      <c r="L269" s="171"/>
      <c r="M269" s="172"/>
      <c r="N269" s="171"/>
      <c r="O269" s="171"/>
      <c r="P269" s="33"/>
      <c r="Q269" s="171"/>
      <c r="R269" s="33"/>
      <c r="S269" s="22"/>
      <c r="T269" s="33"/>
      <c r="U269" s="33"/>
      <c r="V269" s="33"/>
      <c r="W269" s="33"/>
      <c r="X269" s="392"/>
    </row>
    <row r="270" spans="1:24" ht="39" customHeight="1" x14ac:dyDescent="0.25">
      <c r="A270" s="11">
        <v>268</v>
      </c>
      <c r="B270" s="33"/>
      <c r="C270" s="21"/>
      <c r="D270" s="33"/>
      <c r="E270" s="33"/>
      <c r="F270" s="397"/>
      <c r="G270" s="397"/>
      <c r="H270" s="29"/>
      <c r="I270" s="64"/>
      <c r="J270" s="30"/>
      <c r="K270" s="292">
        <f t="shared" si="5"/>
        <v>1</v>
      </c>
      <c r="L270" s="171"/>
      <c r="M270" s="172"/>
      <c r="N270" s="171"/>
      <c r="O270" s="171"/>
      <c r="P270" s="33"/>
      <c r="Q270" s="171"/>
      <c r="R270" s="33"/>
      <c r="S270" s="22"/>
      <c r="T270" s="33"/>
      <c r="U270" s="33"/>
      <c r="V270" s="33"/>
      <c r="W270" s="33"/>
      <c r="X270" s="392"/>
    </row>
    <row r="271" spans="1:24" ht="39" customHeight="1" x14ac:dyDescent="0.25">
      <c r="A271" s="11">
        <v>269</v>
      </c>
      <c r="B271" s="33"/>
      <c r="C271" s="21"/>
      <c r="D271" s="33"/>
      <c r="E271" s="33"/>
      <c r="F271" s="397"/>
      <c r="G271" s="397"/>
      <c r="H271" s="29"/>
      <c r="I271" s="64"/>
      <c r="J271" s="30"/>
      <c r="K271" s="292">
        <f t="shared" si="5"/>
        <v>1</v>
      </c>
      <c r="L271" s="171"/>
      <c r="M271" s="172"/>
      <c r="N271" s="171"/>
      <c r="O271" s="171"/>
      <c r="P271" s="33"/>
      <c r="Q271" s="171"/>
      <c r="R271" s="33"/>
      <c r="S271" s="22"/>
      <c r="T271" s="33"/>
      <c r="U271" s="33"/>
      <c r="V271" s="33"/>
      <c r="W271" s="33"/>
      <c r="X271" s="392"/>
    </row>
    <row r="272" spans="1:24" ht="39" customHeight="1" x14ac:dyDescent="0.25">
      <c r="A272" s="11">
        <v>270</v>
      </c>
      <c r="B272" s="33"/>
      <c r="C272" s="21"/>
      <c r="D272" s="33"/>
      <c r="E272" s="33"/>
      <c r="F272" s="397"/>
      <c r="G272" s="397"/>
      <c r="H272" s="29"/>
      <c r="I272" s="64"/>
      <c r="J272" s="30"/>
      <c r="K272" s="292">
        <f t="shared" si="5"/>
        <v>1</v>
      </c>
      <c r="L272" s="171"/>
      <c r="M272" s="172"/>
      <c r="N272" s="171"/>
      <c r="O272" s="171"/>
      <c r="P272" s="33"/>
      <c r="Q272" s="171"/>
      <c r="R272" s="33"/>
      <c r="S272" s="22"/>
      <c r="T272" s="33"/>
      <c r="U272" s="33"/>
      <c r="V272" s="33"/>
      <c r="W272" s="33"/>
      <c r="X272" s="392"/>
    </row>
    <row r="273" spans="1:24" ht="39" customHeight="1" x14ac:dyDescent="0.25">
      <c r="A273" s="11">
        <v>271</v>
      </c>
      <c r="B273" s="33"/>
      <c r="C273" s="21"/>
      <c r="D273" s="33"/>
      <c r="E273" s="33"/>
      <c r="F273" s="397"/>
      <c r="G273" s="397"/>
      <c r="H273" s="29"/>
      <c r="I273" s="64"/>
      <c r="J273" s="30"/>
      <c r="K273" s="292">
        <f t="shared" si="5"/>
        <v>1</v>
      </c>
      <c r="L273" s="171"/>
      <c r="M273" s="172"/>
      <c r="N273" s="171"/>
      <c r="O273" s="171"/>
      <c r="P273" s="33"/>
      <c r="Q273" s="171"/>
      <c r="R273" s="33"/>
      <c r="S273" s="22"/>
      <c r="T273" s="33"/>
      <c r="U273" s="33"/>
      <c r="V273" s="33"/>
      <c r="W273" s="33"/>
      <c r="X273" s="392"/>
    </row>
    <row r="274" spans="1:24" ht="39" customHeight="1" x14ac:dyDescent="0.25">
      <c r="A274" s="11">
        <v>272</v>
      </c>
      <c r="B274" s="33"/>
      <c r="C274" s="21"/>
      <c r="D274" s="33"/>
      <c r="E274" s="33"/>
      <c r="F274" s="397"/>
      <c r="G274" s="397"/>
      <c r="H274" s="29"/>
      <c r="I274" s="64"/>
      <c r="J274" s="30"/>
      <c r="K274" s="292">
        <f t="shared" si="5"/>
        <v>1</v>
      </c>
      <c r="L274" s="171"/>
      <c r="M274" s="172"/>
      <c r="N274" s="171"/>
      <c r="O274" s="171"/>
      <c r="P274" s="33"/>
      <c r="Q274" s="171"/>
      <c r="R274" s="33"/>
      <c r="S274" s="22"/>
      <c r="T274" s="33"/>
      <c r="U274" s="33"/>
      <c r="V274" s="33"/>
      <c r="W274" s="33"/>
      <c r="X274" s="392"/>
    </row>
    <row r="275" spans="1:24" ht="39" customHeight="1" x14ac:dyDescent="0.25">
      <c r="A275" s="11">
        <v>273</v>
      </c>
      <c r="B275" s="33"/>
      <c r="C275" s="21"/>
      <c r="D275" s="33"/>
      <c r="E275" s="33"/>
      <c r="F275" s="397"/>
      <c r="G275" s="397"/>
      <c r="H275" s="29"/>
      <c r="I275" s="64"/>
      <c r="J275" s="30"/>
      <c r="K275" s="292">
        <f t="shared" si="5"/>
        <v>1</v>
      </c>
      <c r="L275" s="171"/>
      <c r="M275" s="172"/>
      <c r="N275" s="171"/>
      <c r="O275" s="171"/>
      <c r="P275" s="33"/>
      <c r="Q275" s="171"/>
      <c r="R275" s="33"/>
      <c r="S275" s="22"/>
      <c r="T275" s="33"/>
      <c r="U275" s="33"/>
      <c r="V275" s="33"/>
      <c r="W275" s="33"/>
      <c r="X275" s="392"/>
    </row>
    <row r="276" spans="1:24" ht="39" customHeight="1" x14ac:dyDescent="0.25">
      <c r="A276" s="11">
        <v>274</v>
      </c>
      <c r="B276" s="33"/>
      <c r="C276" s="21"/>
      <c r="D276" s="33"/>
      <c r="E276" s="33"/>
      <c r="F276" s="397"/>
      <c r="G276" s="397"/>
      <c r="H276" s="29"/>
      <c r="I276" s="64"/>
      <c r="J276" s="30"/>
      <c r="K276" s="292">
        <f t="shared" si="5"/>
        <v>1</v>
      </c>
      <c r="L276" s="171"/>
      <c r="M276" s="172"/>
      <c r="N276" s="171"/>
      <c r="O276" s="171"/>
      <c r="P276" s="33"/>
      <c r="Q276" s="171"/>
      <c r="R276" s="33"/>
      <c r="S276" s="22"/>
      <c r="T276" s="33"/>
      <c r="U276" s="33"/>
      <c r="V276" s="33"/>
      <c r="W276" s="33"/>
      <c r="X276" s="392"/>
    </row>
    <row r="277" spans="1:24" ht="39" customHeight="1" x14ac:dyDescent="0.25">
      <c r="A277" s="11">
        <v>275</v>
      </c>
      <c r="B277" s="33"/>
      <c r="C277" s="21"/>
      <c r="D277" s="33"/>
      <c r="E277" s="33"/>
      <c r="F277" s="397"/>
      <c r="G277" s="397"/>
      <c r="H277" s="29"/>
      <c r="I277" s="64"/>
      <c r="J277" s="30"/>
      <c r="K277" s="292">
        <f t="shared" si="5"/>
        <v>1</v>
      </c>
      <c r="L277" s="171"/>
      <c r="M277" s="172"/>
      <c r="N277" s="171"/>
      <c r="O277" s="171"/>
      <c r="P277" s="33"/>
      <c r="Q277" s="171"/>
      <c r="R277" s="33"/>
      <c r="S277" s="22"/>
      <c r="T277" s="33"/>
      <c r="U277" s="33"/>
      <c r="V277" s="33"/>
      <c r="W277" s="33"/>
      <c r="X277" s="392"/>
    </row>
    <row r="278" spans="1:24" ht="39" customHeight="1" x14ac:dyDescent="0.25">
      <c r="A278" s="11">
        <v>276</v>
      </c>
      <c r="B278" s="33"/>
      <c r="C278" s="21"/>
      <c r="D278" s="33"/>
      <c r="E278" s="33"/>
      <c r="F278" s="397"/>
      <c r="G278" s="397"/>
      <c r="H278" s="29"/>
      <c r="I278" s="64"/>
      <c r="J278" s="30"/>
      <c r="K278" s="292">
        <f t="shared" si="5"/>
        <v>1</v>
      </c>
      <c r="L278" s="171"/>
      <c r="M278" s="172"/>
      <c r="N278" s="171"/>
      <c r="O278" s="171"/>
      <c r="P278" s="33"/>
      <c r="Q278" s="171"/>
      <c r="R278" s="33"/>
      <c r="S278" s="22"/>
      <c r="T278" s="33"/>
      <c r="U278" s="33"/>
      <c r="V278" s="33"/>
      <c r="W278" s="33"/>
      <c r="X278" s="392"/>
    </row>
    <row r="279" spans="1:24" ht="39" customHeight="1" x14ac:dyDescent="0.25">
      <c r="A279" s="11">
        <v>277</v>
      </c>
      <c r="B279" s="33"/>
      <c r="C279" s="21"/>
      <c r="D279" s="33"/>
      <c r="E279" s="33"/>
      <c r="F279" s="397"/>
      <c r="G279" s="397"/>
      <c r="H279" s="29"/>
      <c r="I279" s="64"/>
      <c r="J279" s="30"/>
      <c r="K279" s="292">
        <f t="shared" si="5"/>
        <v>1</v>
      </c>
      <c r="L279" s="171"/>
      <c r="M279" s="172"/>
      <c r="N279" s="171"/>
      <c r="O279" s="171"/>
      <c r="P279" s="33"/>
      <c r="Q279" s="171"/>
      <c r="R279" s="33"/>
      <c r="S279" s="22"/>
      <c r="T279" s="33"/>
      <c r="U279" s="33"/>
      <c r="V279" s="33"/>
      <c r="W279" s="33"/>
      <c r="X279" s="392"/>
    </row>
    <row r="280" spans="1:24" ht="39" customHeight="1" x14ac:dyDescent="0.25">
      <c r="A280" s="11">
        <v>278</v>
      </c>
      <c r="B280" s="33"/>
      <c r="C280" s="21"/>
      <c r="D280" s="33"/>
      <c r="E280" s="33"/>
      <c r="F280" s="397"/>
      <c r="G280" s="397"/>
      <c r="H280" s="29"/>
      <c r="I280" s="64"/>
      <c r="J280" s="30"/>
      <c r="K280" s="292">
        <f t="shared" si="5"/>
        <v>1</v>
      </c>
      <c r="L280" s="171"/>
      <c r="M280" s="172"/>
      <c r="N280" s="171"/>
      <c r="O280" s="171"/>
      <c r="P280" s="33"/>
      <c r="Q280" s="171"/>
      <c r="R280" s="33"/>
      <c r="S280" s="22"/>
      <c r="T280" s="33"/>
      <c r="U280" s="33"/>
      <c r="V280" s="33"/>
      <c r="W280" s="33"/>
      <c r="X280" s="392"/>
    </row>
    <row r="281" spans="1:24" ht="39" customHeight="1" x14ac:dyDescent="0.25">
      <c r="A281" s="11">
        <v>279</v>
      </c>
      <c r="B281" s="33"/>
      <c r="C281" s="21"/>
      <c r="D281" s="33"/>
      <c r="E281" s="33"/>
      <c r="F281" s="397"/>
      <c r="G281" s="397"/>
      <c r="H281" s="29"/>
      <c r="I281" s="64"/>
      <c r="J281" s="30"/>
      <c r="K281" s="292">
        <f t="shared" si="5"/>
        <v>1</v>
      </c>
      <c r="L281" s="171"/>
      <c r="M281" s="172"/>
      <c r="N281" s="171"/>
      <c r="O281" s="171"/>
      <c r="P281" s="33"/>
      <c r="Q281" s="171"/>
      <c r="R281" s="33"/>
      <c r="S281" s="22"/>
      <c r="T281" s="33"/>
      <c r="U281" s="33"/>
      <c r="V281" s="33"/>
      <c r="W281" s="33"/>
      <c r="X281" s="392"/>
    </row>
    <row r="282" spans="1:24" ht="39" customHeight="1" x14ac:dyDescent="0.25">
      <c r="A282" s="11">
        <v>280</v>
      </c>
      <c r="B282" s="33"/>
      <c r="C282" s="21"/>
      <c r="D282" s="33"/>
      <c r="E282" s="33"/>
      <c r="F282" s="397"/>
      <c r="G282" s="397"/>
      <c r="H282" s="29"/>
      <c r="I282" s="64"/>
      <c r="J282" s="30"/>
      <c r="K282" s="292">
        <f t="shared" si="5"/>
        <v>1</v>
      </c>
      <c r="L282" s="171"/>
      <c r="M282" s="172"/>
      <c r="N282" s="171"/>
      <c r="O282" s="171"/>
      <c r="P282" s="33"/>
      <c r="Q282" s="171"/>
      <c r="R282" s="33"/>
      <c r="S282" s="22"/>
      <c r="T282" s="33"/>
      <c r="U282" s="33"/>
      <c r="V282" s="33"/>
      <c r="W282" s="33"/>
      <c r="X282" s="392"/>
    </row>
    <row r="283" spans="1:24" ht="39" customHeight="1" x14ac:dyDescent="0.25">
      <c r="A283" s="11">
        <v>281</v>
      </c>
      <c r="B283" s="33"/>
      <c r="C283" s="21"/>
      <c r="D283" s="33"/>
      <c r="E283" s="33"/>
      <c r="F283" s="397"/>
      <c r="G283" s="397"/>
      <c r="H283" s="29"/>
      <c r="I283" s="64"/>
      <c r="J283" s="30"/>
      <c r="K283" s="292">
        <f t="shared" si="5"/>
        <v>1</v>
      </c>
      <c r="L283" s="171"/>
      <c r="M283" s="172"/>
      <c r="N283" s="171"/>
      <c r="O283" s="171"/>
      <c r="P283" s="33"/>
      <c r="Q283" s="171"/>
      <c r="R283" s="33"/>
      <c r="S283" s="22"/>
      <c r="T283" s="33"/>
      <c r="U283" s="33"/>
      <c r="V283" s="33"/>
      <c r="W283" s="33"/>
      <c r="X283" s="392"/>
    </row>
    <row r="284" spans="1:24" ht="39" customHeight="1" x14ac:dyDescent="0.25">
      <c r="A284" s="11">
        <v>282</v>
      </c>
      <c r="B284" s="33"/>
      <c r="C284" s="21"/>
      <c r="D284" s="33"/>
      <c r="E284" s="33"/>
      <c r="F284" s="397"/>
      <c r="G284" s="397"/>
      <c r="H284" s="29"/>
      <c r="I284" s="64"/>
      <c r="J284" s="30"/>
      <c r="K284" s="292">
        <f t="shared" si="5"/>
        <v>1</v>
      </c>
      <c r="L284" s="171"/>
      <c r="M284" s="172"/>
      <c r="N284" s="171"/>
      <c r="O284" s="171"/>
      <c r="P284" s="33"/>
      <c r="Q284" s="171"/>
      <c r="R284" s="33"/>
      <c r="S284" s="22"/>
      <c r="T284" s="33"/>
      <c r="U284" s="33"/>
      <c r="V284" s="33"/>
      <c r="W284" s="33"/>
      <c r="X284" s="392"/>
    </row>
    <row r="285" spans="1:24" ht="39" customHeight="1" x14ac:dyDescent="0.25">
      <c r="A285" s="11">
        <v>283</v>
      </c>
      <c r="B285" s="33"/>
      <c r="C285" s="21"/>
      <c r="D285" s="33"/>
      <c r="E285" s="33"/>
      <c r="F285" s="397"/>
      <c r="G285" s="397"/>
      <c r="H285" s="29"/>
      <c r="I285" s="64"/>
      <c r="J285" s="30"/>
      <c r="K285" s="292">
        <f t="shared" si="5"/>
        <v>1</v>
      </c>
      <c r="L285" s="171"/>
      <c r="M285" s="172"/>
      <c r="N285" s="171"/>
      <c r="O285" s="171"/>
      <c r="P285" s="33"/>
      <c r="Q285" s="171"/>
      <c r="R285" s="33"/>
      <c r="S285" s="22"/>
      <c r="T285" s="33"/>
      <c r="U285" s="33"/>
      <c r="V285" s="33"/>
      <c r="W285" s="33"/>
      <c r="X285" s="392"/>
    </row>
    <row r="286" spans="1:24" ht="39" customHeight="1" x14ac:dyDescent="0.25">
      <c r="A286" s="11">
        <v>284</v>
      </c>
      <c r="B286" s="33"/>
      <c r="C286" s="21"/>
      <c r="D286" s="33"/>
      <c r="E286" s="33"/>
      <c r="F286" s="397"/>
      <c r="G286" s="397"/>
      <c r="H286" s="29"/>
      <c r="I286" s="64"/>
      <c r="J286" s="30"/>
      <c r="K286" s="292">
        <f t="shared" si="5"/>
        <v>1</v>
      </c>
      <c r="L286" s="171"/>
      <c r="M286" s="172"/>
      <c r="N286" s="171"/>
      <c r="O286" s="171"/>
      <c r="P286" s="33"/>
      <c r="Q286" s="171"/>
      <c r="R286" s="33"/>
      <c r="S286" s="22"/>
      <c r="T286" s="33"/>
      <c r="U286" s="33"/>
      <c r="V286" s="33"/>
      <c r="W286" s="33"/>
      <c r="X286" s="392"/>
    </row>
    <row r="287" spans="1:24" ht="39" customHeight="1" x14ac:dyDescent="0.25">
      <c r="A287" s="11">
        <v>285</v>
      </c>
      <c r="B287" s="33"/>
      <c r="C287" s="21"/>
      <c r="D287" s="33"/>
      <c r="E287" s="33"/>
      <c r="F287" s="397"/>
      <c r="G287" s="397"/>
      <c r="H287" s="29"/>
      <c r="I287" s="64"/>
      <c r="J287" s="30"/>
      <c r="K287" s="292">
        <f t="shared" si="5"/>
        <v>1</v>
      </c>
      <c r="L287" s="171"/>
      <c r="M287" s="172"/>
      <c r="N287" s="171"/>
      <c r="O287" s="171"/>
      <c r="P287" s="33"/>
      <c r="Q287" s="171"/>
      <c r="R287" s="33"/>
      <c r="S287" s="22"/>
      <c r="T287" s="33"/>
      <c r="U287" s="33"/>
      <c r="V287" s="33"/>
      <c r="W287" s="33"/>
      <c r="X287" s="392"/>
    </row>
    <row r="288" spans="1:24" ht="39" customHeight="1" x14ac:dyDescent="0.25">
      <c r="A288" s="11">
        <v>286</v>
      </c>
      <c r="B288" s="33"/>
      <c r="C288" s="21"/>
      <c r="D288" s="33"/>
      <c r="E288" s="33"/>
      <c r="F288" s="397"/>
      <c r="G288" s="397"/>
      <c r="H288" s="29"/>
      <c r="I288" s="64"/>
      <c r="J288" s="30"/>
      <c r="K288" s="292">
        <f t="shared" si="5"/>
        <v>1</v>
      </c>
      <c r="L288" s="171"/>
      <c r="M288" s="172"/>
      <c r="N288" s="171"/>
      <c r="O288" s="171"/>
      <c r="P288" s="33"/>
      <c r="Q288" s="171"/>
      <c r="R288" s="33"/>
      <c r="S288" s="22"/>
      <c r="T288" s="33"/>
      <c r="U288" s="33"/>
      <c r="V288" s="33"/>
      <c r="W288" s="33"/>
      <c r="X288" s="392"/>
    </row>
    <row r="289" spans="1:24" ht="39" customHeight="1" x14ac:dyDescent="0.25">
      <c r="A289" s="11">
        <v>287</v>
      </c>
      <c r="B289" s="33"/>
      <c r="C289" s="21"/>
      <c r="D289" s="33"/>
      <c r="E289" s="33"/>
      <c r="F289" s="397"/>
      <c r="G289" s="397"/>
      <c r="H289" s="29"/>
      <c r="I289" s="64"/>
      <c r="J289" s="30"/>
      <c r="K289" s="292">
        <f t="shared" si="5"/>
        <v>1</v>
      </c>
      <c r="L289" s="171"/>
      <c r="M289" s="172"/>
      <c r="N289" s="171"/>
      <c r="O289" s="171"/>
      <c r="P289" s="33"/>
      <c r="Q289" s="171"/>
      <c r="R289" s="33"/>
      <c r="S289" s="22"/>
      <c r="T289" s="33"/>
      <c r="U289" s="33"/>
      <c r="V289" s="33"/>
      <c r="W289" s="33"/>
      <c r="X289" s="392"/>
    </row>
    <row r="290" spans="1:24" ht="39" customHeight="1" x14ac:dyDescent="0.25">
      <c r="A290" s="11">
        <v>288</v>
      </c>
      <c r="B290" s="33"/>
      <c r="C290" s="21"/>
      <c r="D290" s="33"/>
      <c r="E290" s="33"/>
      <c r="F290" s="397"/>
      <c r="G290" s="397"/>
      <c r="H290" s="29"/>
      <c r="I290" s="64"/>
      <c r="J290" s="30"/>
      <c r="K290" s="292">
        <f t="shared" si="5"/>
        <v>1</v>
      </c>
      <c r="L290" s="171"/>
      <c r="M290" s="172"/>
      <c r="N290" s="171"/>
      <c r="O290" s="171"/>
      <c r="P290" s="33"/>
      <c r="Q290" s="171"/>
      <c r="R290" s="33"/>
      <c r="S290" s="22"/>
      <c r="T290" s="33"/>
      <c r="U290" s="33"/>
      <c r="V290" s="33"/>
      <c r="W290" s="33"/>
      <c r="X290" s="392"/>
    </row>
    <row r="291" spans="1:24" ht="39" customHeight="1" x14ac:dyDescent="0.25">
      <c r="A291" s="11">
        <v>289</v>
      </c>
      <c r="B291" s="33"/>
      <c r="C291" s="21"/>
      <c r="D291" s="33"/>
      <c r="E291" s="33"/>
      <c r="F291" s="397"/>
      <c r="G291" s="397"/>
      <c r="H291" s="29"/>
      <c r="I291" s="64"/>
      <c r="J291" s="30"/>
      <c r="K291" s="292">
        <f t="shared" si="5"/>
        <v>1</v>
      </c>
      <c r="L291" s="171"/>
      <c r="M291" s="172"/>
      <c r="N291" s="171"/>
      <c r="O291" s="171"/>
      <c r="P291" s="33"/>
      <c r="Q291" s="171"/>
      <c r="R291" s="33"/>
      <c r="S291" s="22"/>
      <c r="T291" s="33"/>
      <c r="U291" s="33"/>
      <c r="V291" s="33"/>
      <c r="W291" s="33"/>
      <c r="X291" s="392"/>
    </row>
    <row r="292" spans="1:24" ht="39" customHeight="1" x14ac:dyDescent="0.25">
      <c r="A292" s="11">
        <v>290</v>
      </c>
      <c r="B292" s="33"/>
      <c r="C292" s="21"/>
      <c r="D292" s="33"/>
      <c r="E292" s="33"/>
      <c r="F292" s="397"/>
      <c r="G292" s="397"/>
      <c r="H292" s="29"/>
      <c r="I292" s="64"/>
      <c r="J292" s="30"/>
      <c r="K292" s="292">
        <f t="shared" si="5"/>
        <v>1</v>
      </c>
      <c r="L292" s="171"/>
      <c r="M292" s="172"/>
      <c r="N292" s="171"/>
      <c r="O292" s="171"/>
      <c r="P292" s="33"/>
      <c r="Q292" s="171"/>
      <c r="R292" s="33"/>
      <c r="S292" s="22"/>
      <c r="T292" s="33"/>
      <c r="U292" s="33"/>
      <c r="V292" s="33"/>
      <c r="W292" s="33"/>
      <c r="X292" s="392"/>
    </row>
    <row r="293" spans="1:24" ht="39" customHeight="1" x14ac:dyDescent="0.25">
      <c r="A293" s="11">
        <v>291</v>
      </c>
      <c r="B293" s="33"/>
      <c r="C293" s="21"/>
      <c r="D293" s="33"/>
      <c r="E293" s="33"/>
      <c r="F293" s="397"/>
      <c r="G293" s="397"/>
      <c r="H293" s="29"/>
      <c r="I293" s="64"/>
      <c r="J293" s="30"/>
      <c r="K293" s="292">
        <f t="shared" si="5"/>
        <v>1</v>
      </c>
      <c r="L293" s="171"/>
      <c r="M293" s="172"/>
      <c r="N293" s="171"/>
      <c r="O293" s="171"/>
      <c r="P293" s="33"/>
      <c r="Q293" s="171"/>
      <c r="R293" s="33"/>
      <c r="S293" s="22"/>
      <c r="T293" s="33"/>
      <c r="U293" s="33"/>
      <c r="V293" s="33"/>
      <c r="W293" s="33"/>
      <c r="X293" s="392"/>
    </row>
    <row r="294" spans="1:24" ht="39" customHeight="1" x14ac:dyDescent="0.25">
      <c r="A294" s="11">
        <v>292</v>
      </c>
      <c r="B294" s="33"/>
      <c r="C294" s="21"/>
      <c r="D294" s="33"/>
      <c r="E294" s="33"/>
      <c r="F294" s="397"/>
      <c r="G294" s="397"/>
      <c r="H294" s="29"/>
      <c r="I294" s="64"/>
      <c r="J294" s="30"/>
      <c r="K294" s="292">
        <f t="shared" si="5"/>
        <v>1</v>
      </c>
      <c r="L294" s="171"/>
      <c r="M294" s="172"/>
      <c r="N294" s="171"/>
      <c r="O294" s="171"/>
      <c r="P294" s="33"/>
      <c r="Q294" s="171"/>
      <c r="R294" s="33"/>
      <c r="S294" s="22"/>
      <c r="T294" s="33"/>
      <c r="U294" s="33"/>
      <c r="V294" s="33"/>
      <c r="W294" s="33"/>
      <c r="X294" s="392"/>
    </row>
    <row r="295" spans="1:24" ht="39" customHeight="1" x14ac:dyDescent="0.25">
      <c r="A295" s="11">
        <v>293</v>
      </c>
      <c r="B295" s="33"/>
      <c r="C295" s="21"/>
      <c r="D295" s="33"/>
      <c r="E295" s="33"/>
      <c r="F295" s="397"/>
      <c r="G295" s="397"/>
      <c r="H295" s="29"/>
      <c r="I295" s="64"/>
      <c r="J295" s="30"/>
      <c r="K295" s="292">
        <f t="shared" si="5"/>
        <v>1</v>
      </c>
      <c r="L295" s="171"/>
      <c r="M295" s="172"/>
      <c r="N295" s="171"/>
      <c r="O295" s="171"/>
      <c r="P295" s="33"/>
      <c r="Q295" s="171"/>
      <c r="R295" s="33"/>
      <c r="S295" s="22"/>
      <c r="T295" s="33"/>
      <c r="U295" s="33"/>
      <c r="V295" s="33"/>
      <c r="W295" s="33"/>
      <c r="X295" s="392"/>
    </row>
    <row r="296" spans="1:24" ht="39" customHeight="1" x14ac:dyDescent="0.25">
      <c r="A296" s="11">
        <v>294</v>
      </c>
      <c r="B296" s="33"/>
      <c r="C296" s="21"/>
      <c r="D296" s="33"/>
      <c r="E296" s="33"/>
      <c r="F296" s="397"/>
      <c r="G296" s="397"/>
      <c r="H296" s="29"/>
      <c r="I296" s="64"/>
      <c r="J296" s="30"/>
      <c r="K296" s="292">
        <f t="shared" si="5"/>
        <v>1</v>
      </c>
      <c r="L296" s="171"/>
      <c r="M296" s="172"/>
      <c r="N296" s="171"/>
      <c r="O296" s="171"/>
      <c r="P296" s="33"/>
      <c r="Q296" s="171"/>
      <c r="R296" s="33"/>
      <c r="S296" s="22"/>
      <c r="T296" s="33"/>
      <c r="U296" s="33"/>
      <c r="V296" s="33"/>
      <c r="W296" s="33"/>
      <c r="X296" s="392"/>
    </row>
    <row r="297" spans="1:24" ht="39" customHeight="1" x14ac:dyDescent="0.25">
      <c r="A297" s="11">
        <v>295</v>
      </c>
      <c r="B297" s="33"/>
      <c r="C297" s="21"/>
      <c r="D297" s="33"/>
      <c r="E297" s="33"/>
      <c r="F297" s="397"/>
      <c r="G297" s="397"/>
      <c r="H297" s="29"/>
      <c r="I297" s="64"/>
      <c r="J297" s="30"/>
      <c r="K297" s="292">
        <f t="shared" si="5"/>
        <v>1</v>
      </c>
      <c r="L297" s="171"/>
      <c r="M297" s="172"/>
      <c r="N297" s="171"/>
      <c r="O297" s="171"/>
      <c r="P297" s="33"/>
      <c r="Q297" s="171"/>
      <c r="R297" s="33"/>
      <c r="S297" s="22"/>
      <c r="T297" s="33"/>
      <c r="U297" s="33"/>
      <c r="V297" s="33"/>
      <c r="W297" s="33"/>
      <c r="X297" s="392"/>
    </row>
    <row r="298" spans="1:24" ht="39" customHeight="1" x14ac:dyDescent="0.25">
      <c r="A298" s="11">
        <v>296</v>
      </c>
      <c r="B298" s="33"/>
      <c r="C298" s="21"/>
      <c r="D298" s="33"/>
      <c r="E298" s="33"/>
      <c r="F298" s="397"/>
      <c r="G298" s="397"/>
      <c r="H298" s="29"/>
      <c r="I298" s="64"/>
      <c r="J298" s="30"/>
      <c r="K298" s="292">
        <f t="shared" si="5"/>
        <v>1</v>
      </c>
      <c r="L298" s="171"/>
      <c r="M298" s="172"/>
      <c r="N298" s="171"/>
      <c r="O298" s="171"/>
      <c r="P298" s="33"/>
      <c r="Q298" s="171"/>
      <c r="R298" s="33"/>
      <c r="S298" s="22"/>
      <c r="T298" s="33"/>
      <c r="U298" s="33"/>
      <c r="V298" s="33"/>
      <c r="W298" s="33"/>
      <c r="X298" s="392"/>
    </row>
    <row r="299" spans="1:24" ht="39" customHeight="1" x14ac:dyDescent="0.25">
      <c r="A299" s="11">
        <v>297</v>
      </c>
      <c r="B299" s="33"/>
      <c r="C299" s="21"/>
      <c r="D299" s="33"/>
      <c r="E299" s="33"/>
      <c r="F299" s="397"/>
      <c r="G299" s="397"/>
      <c r="H299" s="29"/>
      <c r="I299" s="64"/>
      <c r="J299" s="30"/>
      <c r="K299" s="292">
        <f t="shared" si="5"/>
        <v>1</v>
      </c>
      <c r="L299" s="171"/>
      <c r="M299" s="172"/>
      <c r="N299" s="171"/>
      <c r="O299" s="171"/>
      <c r="P299" s="33"/>
      <c r="Q299" s="171"/>
      <c r="R299" s="33"/>
      <c r="S299" s="22"/>
      <c r="T299" s="33"/>
      <c r="U299" s="33"/>
      <c r="V299" s="33"/>
      <c r="W299" s="33"/>
      <c r="X299" s="392"/>
    </row>
    <row r="300" spans="1:24" ht="39" customHeight="1" x14ac:dyDescent="0.25">
      <c r="A300" s="11">
        <v>298</v>
      </c>
      <c r="B300" s="33"/>
      <c r="C300" s="21"/>
      <c r="D300" s="33"/>
      <c r="E300" s="33"/>
      <c r="F300" s="397"/>
      <c r="G300" s="397"/>
      <c r="H300" s="29"/>
      <c r="I300" s="64"/>
      <c r="J300" s="30"/>
      <c r="K300" s="292">
        <f t="shared" si="5"/>
        <v>1</v>
      </c>
      <c r="L300" s="171"/>
      <c r="M300" s="172"/>
      <c r="N300" s="171"/>
      <c r="O300" s="171"/>
      <c r="P300" s="33"/>
      <c r="Q300" s="171"/>
      <c r="R300" s="33"/>
      <c r="S300" s="22"/>
      <c r="T300" s="33"/>
      <c r="U300" s="33"/>
      <c r="V300" s="33"/>
      <c r="W300" s="33"/>
      <c r="X300" s="392"/>
    </row>
    <row r="301" spans="1:24" ht="39" customHeight="1" x14ac:dyDescent="0.25">
      <c r="A301" s="11">
        <v>299</v>
      </c>
      <c r="B301" s="33"/>
      <c r="C301" s="21"/>
      <c r="D301" s="33"/>
      <c r="E301" s="33"/>
      <c r="F301" s="397"/>
      <c r="G301" s="397"/>
      <c r="H301" s="29"/>
      <c r="I301" s="64"/>
      <c r="J301" s="30"/>
      <c r="K301" s="292">
        <f t="shared" si="5"/>
        <v>1</v>
      </c>
      <c r="L301" s="171"/>
      <c r="M301" s="172"/>
      <c r="N301" s="171"/>
      <c r="O301" s="171"/>
      <c r="P301" s="33"/>
      <c r="Q301" s="171"/>
      <c r="R301" s="33"/>
      <c r="S301" s="22"/>
      <c r="T301" s="33"/>
      <c r="U301" s="33"/>
      <c r="V301" s="33"/>
      <c r="W301" s="33"/>
      <c r="X301" s="392"/>
    </row>
    <row r="302" spans="1:24" ht="39" customHeight="1" x14ac:dyDescent="0.25">
      <c r="A302" s="11">
        <v>300</v>
      </c>
      <c r="B302" s="33"/>
      <c r="C302" s="21"/>
      <c r="D302" s="33"/>
      <c r="E302" s="33"/>
      <c r="F302" s="397"/>
      <c r="G302" s="397"/>
      <c r="H302" s="29"/>
      <c r="I302" s="64"/>
      <c r="J302" s="30"/>
      <c r="K302" s="292">
        <f t="shared" si="5"/>
        <v>1</v>
      </c>
      <c r="L302" s="171"/>
      <c r="M302" s="172"/>
      <c r="N302" s="171"/>
      <c r="O302" s="171"/>
      <c r="P302" s="33"/>
      <c r="Q302" s="171"/>
      <c r="R302" s="33"/>
      <c r="S302" s="22"/>
      <c r="T302" s="33"/>
      <c r="U302" s="33"/>
      <c r="V302" s="33"/>
      <c r="W302" s="33"/>
      <c r="X302" s="392"/>
    </row>
    <row r="303" spans="1:24" ht="39" customHeight="1" x14ac:dyDescent="0.25">
      <c r="A303" s="11">
        <v>301</v>
      </c>
      <c r="B303" s="33"/>
      <c r="C303" s="21"/>
      <c r="D303" s="33"/>
      <c r="E303" s="33"/>
      <c r="F303" s="397"/>
      <c r="G303" s="397"/>
      <c r="H303" s="29"/>
      <c r="I303" s="64"/>
      <c r="J303" s="30"/>
      <c r="K303" s="292">
        <f t="shared" si="5"/>
        <v>1</v>
      </c>
      <c r="L303" s="171"/>
      <c r="M303" s="172"/>
      <c r="N303" s="171"/>
      <c r="O303" s="171"/>
      <c r="P303" s="33"/>
      <c r="Q303" s="171"/>
      <c r="R303" s="33"/>
      <c r="S303" s="22"/>
      <c r="T303" s="33"/>
      <c r="U303" s="33"/>
      <c r="V303" s="33"/>
      <c r="W303" s="33"/>
      <c r="X303" s="392"/>
    </row>
    <row r="304" spans="1:24" ht="39" customHeight="1" x14ac:dyDescent="0.25">
      <c r="A304" s="11">
        <v>302</v>
      </c>
      <c r="B304" s="33"/>
      <c r="C304" s="21"/>
      <c r="D304" s="33"/>
      <c r="E304" s="33"/>
      <c r="F304" s="397"/>
      <c r="G304" s="397"/>
      <c r="H304" s="29"/>
      <c r="I304" s="64"/>
      <c r="J304" s="30"/>
      <c r="K304" s="292">
        <f t="shared" si="5"/>
        <v>1</v>
      </c>
      <c r="L304" s="171"/>
      <c r="M304" s="172"/>
      <c r="N304" s="171"/>
      <c r="O304" s="171"/>
      <c r="P304" s="33"/>
      <c r="Q304" s="171"/>
      <c r="R304" s="33"/>
      <c r="S304" s="22"/>
      <c r="T304" s="33"/>
      <c r="U304" s="33"/>
      <c r="V304" s="33"/>
      <c r="W304" s="33"/>
      <c r="X304" s="392"/>
    </row>
    <row r="305" spans="1:24" ht="39" customHeight="1" x14ac:dyDescent="0.25">
      <c r="A305" s="11">
        <v>303</v>
      </c>
      <c r="B305" s="33"/>
      <c r="C305" s="21"/>
      <c r="D305" s="33"/>
      <c r="E305" s="33"/>
      <c r="F305" s="397"/>
      <c r="G305" s="397"/>
      <c r="H305" s="29"/>
      <c r="I305" s="64"/>
      <c r="J305" s="30"/>
      <c r="K305" s="292">
        <f t="shared" si="5"/>
        <v>1</v>
      </c>
      <c r="L305" s="171"/>
      <c r="M305" s="172"/>
      <c r="N305" s="171"/>
      <c r="O305" s="171"/>
      <c r="P305" s="33"/>
      <c r="Q305" s="171"/>
      <c r="R305" s="33"/>
      <c r="S305" s="22"/>
      <c r="T305" s="33"/>
      <c r="U305" s="33"/>
      <c r="V305" s="33"/>
      <c r="W305" s="33"/>
      <c r="X305" s="392"/>
    </row>
    <row r="306" spans="1:24" ht="39" customHeight="1" x14ac:dyDescent="0.25">
      <c r="A306" s="11">
        <v>304</v>
      </c>
      <c r="B306" s="33"/>
      <c r="C306" s="21"/>
      <c r="D306" s="33"/>
      <c r="E306" s="33"/>
      <c r="F306" s="397"/>
      <c r="G306" s="397"/>
      <c r="H306" s="29"/>
      <c r="I306" s="64"/>
      <c r="J306" s="30"/>
      <c r="K306" s="292">
        <f t="shared" si="5"/>
        <v>1</v>
      </c>
      <c r="L306" s="171"/>
      <c r="M306" s="172"/>
      <c r="N306" s="171"/>
      <c r="O306" s="171"/>
      <c r="P306" s="33"/>
      <c r="Q306" s="171"/>
      <c r="R306" s="33"/>
      <c r="S306" s="22"/>
      <c r="T306" s="33"/>
      <c r="U306" s="33"/>
      <c r="V306" s="33"/>
      <c r="W306" s="33"/>
      <c r="X306" s="392"/>
    </row>
    <row r="307" spans="1:24" ht="39" customHeight="1" x14ac:dyDescent="0.25">
      <c r="A307" s="11">
        <v>305</v>
      </c>
      <c r="B307" s="33"/>
      <c r="C307" s="21"/>
      <c r="D307" s="33"/>
      <c r="E307" s="33"/>
      <c r="F307" s="397"/>
      <c r="G307" s="397"/>
      <c r="H307" s="29"/>
      <c r="I307" s="64"/>
      <c r="J307" s="30"/>
      <c r="K307" s="292">
        <f t="shared" si="5"/>
        <v>1</v>
      </c>
      <c r="L307" s="171"/>
      <c r="M307" s="172"/>
      <c r="N307" s="171"/>
      <c r="O307" s="171"/>
      <c r="P307" s="33"/>
      <c r="Q307" s="171"/>
      <c r="R307" s="33"/>
      <c r="S307" s="22"/>
      <c r="T307" s="33"/>
      <c r="U307" s="33"/>
      <c r="V307" s="33"/>
      <c r="W307" s="33"/>
      <c r="X307" s="392"/>
    </row>
    <row r="308" spans="1:24" ht="39" customHeight="1" x14ac:dyDescent="0.25">
      <c r="A308" s="11">
        <v>306</v>
      </c>
      <c r="B308" s="33"/>
      <c r="C308" s="21"/>
      <c r="D308" s="33"/>
      <c r="E308" s="33"/>
      <c r="F308" s="397"/>
      <c r="G308" s="397"/>
      <c r="H308" s="29"/>
      <c r="I308" s="64"/>
      <c r="J308" s="30"/>
      <c r="K308" s="292">
        <f t="shared" si="5"/>
        <v>1</v>
      </c>
      <c r="L308" s="171"/>
      <c r="M308" s="172"/>
      <c r="N308" s="171"/>
      <c r="O308" s="171"/>
      <c r="P308" s="33"/>
      <c r="Q308" s="171"/>
      <c r="R308" s="33"/>
      <c r="S308" s="22"/>
      <c r="T308" s="33"/>
      <c r="U308" s="33"/>
      <c r="V308" s="33"/>
      <c r="W308" s="33"/>
      <c r="X308" s="392"/>
    </row>
    <row r="309" spans="1:24" ht="39" customHeight="1" x14ac:dyDescent="0.25">
      <c r="A309" s="11">
        <v>307</v>
      </c>
      <c r="B309" s="33"/>
      <c r="C309" s="21"/>
      <c r="D309" s="33"/>
      <c r="E309" s="33"/>
      <c r="F309" s="397"/>
      <c r="G309" s="397"/>
      <c r="H309" s="29"/>
      <c r="I309" s="64"/>
      <c r="J309" s="30"/>
      <c r="K309" s="292">
        <f t="shared" si="5"/>
        <v>1</v>
      </c>
      <c r="L309" s="171"/>
      <c r="M309" s="172"/>
      <c r="N309" s="171"/>
      <c r="O309" s="171"/>
      <c r="P309" s="33"/>
      <c r="Q309" s="171"/>
      <c r="R309" s="33"/>
      <c r="S309" s="22"/>
      <c r="T309" s="33"/>
      <c r="U309" s="33"/>
      <c r="V309" s="33"/>
      <c r="W309" s="33"/>
      <c r="X309" s="392"/>
    </row>
    <row r="310" spans="1:24" ht="39" customHeight="1" x14ac:dyDescent="0.25">
      <c r="A310" s="11">
        <v>308</v>
      </c>
      <c r="B310" s="33"/>
      <c r="C310" s="21"/>
      <c r="D310" s="33"/>
      <c r="E310" s="33"/>
      <c r="F310" s="397"/>
      <c r="G310" s="397"/>
      <c r="H310" s="29"/>
      <c r="I310" s="64"/>
      <c r="J310" s="30"/>
      <c r="K310" s="292">
        <f t="shared" si="5"/>
        <v>1</v>
      </c>
      <c r="L310" s="171"/>
      <c r="M310" s="172"/>
      <c r="N310" s="171"/>
      <c r="O310" s="171"/>
      <c r="P310" s="33"/>
      <c r="Q310" s="171"/>
      <c r="R310" s="33"/>
      <c r="S310" s="22"/>
      <c r="T310" s="33"/>
      <c r="U310" s="33"/>
      <c r="V310" s="33"/>
      <c r="W310" s="33"/>
      <c r="X310" s="392"/>
    </row>
    <row r="311" spans="1:24" ht="39" customHeight="1" x14ac:dyDescent="0.25">
      <c r="A311" s="11">
        <v>309</v>
      </c>
      <c r="B311" s="33"/>
      <c r="C311" s="21"/>
      <c r="D311" s="33"/>
      <c r="E311" s="33"/>
      <c r="F311" s="397"/>
      <c r="G311" s="397"/>
      <c r="H311" s="29"/>
      <c r="I311" s="64"/>
      <c r="J311" s="30"/>
      <c r="K311" s="292">
        <f t="shared" si="5"/>
        <v>1</v>
      </c>
      <c r="L311" s="171"/>
      <c r="M311" s="172"/>
      <c r="N311" s="171"/>
      <c r="O311" s="171"/>
      <c r="P311" s="33"/>
      <c r="Q311" s="171"/>
      <c r="R311" s="33"/>
      <c r="S311" s="22"/>
      <c r="T311" s="33"/>
      <c r="U311" s="33"/>
      <c r="V311" s="33"/>
      <c r="W311" s="33"/>
      <c r="X311" s="392"/>
    </row>
    <row r="312" spans="1:24" ht="39" customHeight="1" x14ac:dyDescent="0.25">
      <c r="A312" s="11">
        <v>310</v>
      </c>
      <c r="B312" s="33"/>
      <c r="C312" s="21"/>
      <c r="D312" s="33"/>
      <c r="E312" s="33"/>
      <c r="F312" s="397"/>
      <c r="G312" s="397"/>
      <c r="H312" s="29"/>
      <c r="I312" s="64"/>
      <c r="J312" s="30"/>
      <c r="K312" s="292">
        <f t="shared" si="5"/>
        <v>1</v>
      </c>
      <c r="L312" s="171"/>
      <c r="M312" s="172"/>
      <c r="N312" s="171"/>
      <c r="O312" s="171"/>
      <c r="P312" s="33"/>
      <c r="Q312" s="171"/>
      <c r="R312" s="33"/>
      <c r="S312" s="22"/>
      <c r="T312" s="33"/>
      <c r="U312" s="33"/>
      <c r="V312" s="33"/>
      <c r="W312" s="33"/>
      <c r="X312" s="392"/>
    </row>
    <row r="313" spans="1:24" ht="39" customHeight="1" x14ac:dyDescent="0.25">
      <c r="A313" s="11">
        <v>311</v>
      </c>
      <c r="B313" s="33"/>
      <c r="C313" s="21"/>
      <c r="D313" s="33"/>
      <c r="E313" s="33"/>
      <c r="F313" s="397"/>
      <c r="G313" s="397"/>
      <c r="H313" s="29"/>
      <c r="I313" s="64"/>
      <c r="J313" s="30"/>
      <c r="K313" s="292">
        <f t="shared" si="5"/>
        <v>1</v>
      </c>
      <c r="L313" s="171"/>
      <c r="M313" s="172"/>
      <c r="N313" s="171"/>
      <c r="O313" s="171"/>
      <c r="P313" s="33"/>
      <c r="Q313" s="171"/>
      <c r="R313" s="33"/>
      <c r="S313" s="22"/>
      <c r="T313" s="33"/>
      <c r="U313" s="33"/>
      <c r="V313" s="33"/>
      <c r="W313" s="33"/>
      <c r="X313" s="392"/>
    </row>
    <row r="314" spans="1:24" ht="39" customHeight="1" x14ac:dyDescent="0.25">
      <c r="A314" s="11">
        <v>312</v>
      </c>
      <c r="B314" s="33"/>
      <c r="C314" s="21"/>
      <c r="D314" s="33"/>
      <c r="E314" s="33"/>
      <c r="F314" s="397"/>
      <c r="G314" s="397"/>
      <c r="H314" s="29"/>
      <c r="I314" s="64"/>
      <c r="J314" s="30"/>
      <c r="K314" s="292">
        <f t="shared" si="5"/>
        <v>1</v>
      </c>
      <c r="L314" s="171"/>
      <c r="M314" s="172"/>
      <c r="N314" s="171"/>
      <c r="O314" s="171"/>
      <c r="P314" s="33"/>
      <c r="Q314" s="171"/>
      <c r="R314" s="33"/>
      <c r="S314" s="22"/>
      <c r="T314" s="33"/>
      <c r="U314" s="33"/>
      <c r="V314" s="33"/>
      <c r="W314" s="33"/>
      <c r="X314" s="392"/>
    </row>
    <row r="315" spans="1:24" ht="39" customHeight="1" x14ac:dyDescent="0.25">
      <c r="A315" s="11">
        <v>313</v>
      </c>
      <c r="B315" s="33"/>
      <c r="C315" s="21"/>
      <c r="D315" s="33"/>
      <c r="E315" s="33"/>
      <c r="F315" s="397"/>
      <c r="G315" s="397"/>
      <c r="H315" s="29"/>
      <c r="I315" s="64"/>
      <c r="J315" s="30"/>
      <c r="K315" s="292">
        <f t="shared" si="5"/>
        <v>1</v>
      </c>
      <c r="L315" s="171"/>
      <c r="M315" s="172"/>
      <c r="N315" s="171"/>
      <c r="O315" s="171"/>
      <c r="P315" s="33"/>
      <c r="Q315" s="171"/>
      <c r="R315" s="33"/>
      <c r="S315" s="22"/>
      <c r="T315" s="33"/>
      <c r="U315" s="33"/>
      <c r="V315" s="33"/>
      <c r="W315" s="33"/>
      <c r="X315" s="392"/>
    </row>
    <row r="316" spans="1:24" ht="39" customHeight="1" x14ac:dyDescent="0.25">
      <c r="A316" s="11">
        <v>314</v>
      </c>
      <c r="B316" s="33"/>
      <c r="C316" s="21"/>
      <c r="D316" s="33"/>
      <c r="E316" s="33"/>
      <c r="F316" s="397"/>
      <c r="G316" s="397"/>
      <c r="H316" s="29"/>
      <c r="I316" s="64"/>
      <c r="J316" s="30"/>
      <c r="K316" s="292">
        <f t="shared" si="5"/>
        <v>1</v>
      </c>
      <c r="L316" s="171"/>
      <c r="M316" s="172"/>
      <c r="N316" s="171"/>
      <c r="O316" s="171"/>
      <c r="P316" s="33"/>
      <c r="Q316" s="171"/>
      <c r="R316" s="33"/>
      <c r="S316" s="22"/>
      <c r="T316" s="33"/>
      <c r="U316" s="33"/>
      <c r="V316" s="33"/>
      <c r="W316" s="33"/>
      <c r="X316" s="392"/>
    </row>
    <row r="317" spans="1:24" ht="39" customHeight="1" x14ac:dyDescent="0.25">
      <c r="A317" s="11">
        <v>315</v>
      </c>
      <c r="B317" s="33"/>
      <c r="C317" s="21"/>
      <c r="D317" s="33"/>
      <c r="E317" s="33"/>
      <c r="F317" s="397"/>
      <c r="G317" s="397"/>
      <c r="H317" s="29"/>
      <c r="I317" s="64"/>
      <c r="J317" s="30"/>
      <c r="K317" s="292">
        <f t="shared" si="5"/>
        <v>1</v>
      </c>
      <c r="L317" s="171"/>
      <c r="M317" s="172"/>
      <c r="N317" s="171"/>
      <c r="O317" s="171"/>
      <c r="P317" s="33"/>
      <c r="Q317" s="171"/>
      <c r="R317" s="33"/>
      <c r="S317" s="22"/>
      <c r="T317" s="33"/>
      <c r="U317" s="33"/>
      <c r="V317" s="33"/>
      <c r="W317" s="33"/>
      <c r="X317" s="392"/>
    </row>
    <row r="318" spans="1:24" ht="39" customHeight="1" x14ac:dyDescent="0.25">
      <c r="A318" s="11">
        <v>316</v>
      </c>
      <c r="B318" s="33"/>
      <c r="C318" s="21"/>
      <c r="D318" s="33"/>
      <c r="E318" s="33"/>
      <c r="F318" s="397"/>
      <c r="G318" s="397"/>
      <c r="H318" s="29"/>
      <c r="I318" s="64"/>
      <c r="J318" s="30"/>
      <c r="K318" s="292">
        <f t="shared" si="5"/>
        <v>1</v>
      </c>
      <c r="L318" s="171"/>
      <c r="M318" s="172"/>
      <c r="N318" s="171"/>
      <c r="O318" s="171"/>
      <c r="P318" s="33"/>
      <c r="Q318" s="171"/>
      <c r="R318" s="33"/>
      <c r="S318" s="22"/>
      <c r="T318" s="33"/>
      <c r="U318" s="33"/>
      <c r="V318" s="33"/>
      <c r="W318" s="33"/>
      <c r="X318" s="392"/>
    </row>
    <row r="319" spans="1:24" ht="39" customHeight="1" x14ac:dyDescent="0.25">
      <c r="A319" s="11">
        <v>317</v>
      </c>
      <c r="B319" s="33"/>
      <c r="C319" s="21"/>
      <c r="D319" s="33"/>
      <c r="E319" s="33"/>
      <c r="F319" s="397"/>
      <c r="G319" s="397"/>
      <c r="H319" s="29"/>
      <c r="I319" s="64"/>
      <c r="J319" s="30"/>
      <c r="K319" s="292">
        <f t="shared" si="5"/>
        <v>1</v>
      </c>
      <c r="L319" s="171"/>
      <c r="M319" s="172"/>
      <c r="N319" s="171"/>
      <c r="O319" s="171"/>
      <c r="P319" s="33"/>
      <c r="Q319" s="171"/>
      <c r="R319" s="33"/>
      <c r="S319" s="22"/>
      <c r="T319" s="33"/>
      <c r="U319" s="33"/>
      <c r="V319" s="33"/>
      <c r="W319" s="33"/>
      <c r="X319" s="392"/>
    </row>
    <row r="320" spans="1:24" ht="39" customHeight="1" x14ac:dyDescent="0.25">
      <c r="A320" s="11">
        <v>318</v>
      </c>
      <c r="B320" s="33"/>
      <c r="C320" s="21"/>
      <c r="D320" s="33"/>
      <c r="E320" s="33"/>
      <c r="F320" s="397"/>
      <c r="G320" s="397"/>
      <c r="H320" s="29"/>
      <c r="I320" s="64"/>
      <c r="J320" s="30"/>
      <c r="K320" s="292">
        <f t="shared" si="5"/>
        <v>1</v>
      </c>
      <c r="L320" s="171"/>
      <c r="M320" s="172"/>
      <c r="N320" s="171"/>
      <c r="O320" s="171"/>
      <c r="P320" s="33"/>
      <c r="Q320" s="171"/>
      <c r="R320" s="33"/>
      <c r="S320" s="22"/>
      <c r="T320" s="33"/>
      <c r="U320" s="33"/>
      <c r="V320" s="33"/>
      <c r="W320" s="33"/>
      <c r="X320" s="392"/>
    </row>
    <row r="321" spans="1:24" ht="39" customHeight="1" x14ac:dyDescent="0.25">
      <c r="A321" s="11">
        <v>319</v>
      </c>
      <c r="B321" s="33"/>
      <c r="C321" s="21"/>
      <c r="D321" s="33"/>
      <c r="E321" s="33"/>
      <c r="F321" s="397"/>
      <c r="G321" s="397"/>
      <c r="H321" s="29"/>
      <c r="I321" s="64"/>
      <c r="J321" s="30"/>
      <c r="K321" s="292">
        <f t="shared" si="5"/>
        <v>1</v>
      </c>
      <c r="L321" s="171"/>
      <c r="M321" s="172"/>
      <c r="N321" s="171"/>
      <c r="O321" s="171"/>
      <c r="P321" s="33"/>
      <c r="Q321" s="171"/>
      <c r="R321" s="33"/>
      <c r="S321" s="22"/>
      <c r="T321" s="33"/>
      <c r="U321" s="33"/>
      <c r="V321" s="33"/>
      <c r="W321" s="33"/>
      <c r="X321" s="392"/>
    </row>
    <row r="322" spans="1:24" ht="39" customHeight="1" x14ac:dyDescent="0.25">
      <c r="A322" s="11">
        <v>320</v>
      </c>
      <c r="B322" s="33"/>
      <c r="C322" s="21"/>
      <c r="D322" s="33"/>
      <c r="E322" s="33"/>
      <c r="F322" s="397"/>
      <c r="G322" s="397"/>
      <c r="H322" s="29"/>
      <c r="I322" s="64"/>
      <c r="J322" s="30"/>
      <c r="K322" s="292">
        <f t="shared" si="5"/>
        <v>1</v>
      </c>
      <c r="L322" s="171"/>
      <c r="M322" s="172"/>
      <c r="N322" s="171"/>
      <c r="O322" s="171"/>
      <c r="P322" s="33"/>
      <c r="Q322" s="171"/>
      <c r="R322" s="33"/>
      <c r="S322" s="22"/>
      <c r="T322" s="33"/>
      <c r="U322" s="33"/>
      <c r="V322" s="33"/>
      <c r="W322" s="33"/>
      <c r="X322" s="392"/>
    </row>
    <row r="323" spans="1:24" ht="39" customHeight="1" x14ac:dyDescent="0.25">
      <c r="A323" s="11">
        <v>321</v>
      </c>
      <c r="B323" s="33"/>
      <c r="C323" s="21"/>
      <c r="D323" s="33"/>
      <c r="E323" s="33"/>
      <c r="F323" s="397"/>
      <c r="G323" s="397"/>
      <c r="H323" s="29"/>
      <c r="I323" s="64"/>
      <c r="J323" s="30"/>
      <c r="K323" s="292">
        <f t="shared" si="5"/>
        <v>1</v>
      </c>
      <c r="L323" s="171"/>
      <c r="M323" s="172"/>
      <c r="N323" s="171"/>
      <c r="O323" s="171"/>
      <c r="P323" s="33"/>
      <c r="Q323" s="171"/>
      <c r="R323" s="33"/>
      <c r="S323" s="22"/>
      <c r="T323" s="33"/>
      <c r="U323" s="33"/>
      <c r="V323" s="33"/>
      <c r="W323" s="33"/>
      <c r="X323" s="392"/>
    </row>
    <row r="324" spans="1:24" ht="39" customHeight="1" x14ac:dyDescent="0.25">
      <c r="A324" s="11">
        <v>322</v>
      </c>
      <c r="B324" s="33"/>
      <c r="C324" s="21"/>
      <c r="D324" s="33"/>
      <c r="E324" s="33"/>
      <c r="F324" s="397"/>
      <c r="G324" s="397"/>
      <c r="H324" s="29"/>
      <c r="I324" s="64"/>
      <c r="J324" s="30"/>
      <c r="K324" s="292">
        <f t="shared" ref="K324:K387" si="6">1-I324</f>
        <v>1</v>
      </c>
      <c r="L324" s="171"/>
      <c r="M324" s="172"/>
      <c r="N324" s="171"/>
      <c r="O324" s="171"/>
      <c r="P324" s="33"/>
      <c r="Q324" s="171"/>
      <c r="R324" s="33"/>
      <c r="S324" s="22"/>
      <c r="T324" s="33"/>
      <c r="U324" s="33"/>
      <c r="V324" s="33"/>
      <c r="W324" s="33"/>
      <c r="X324" s="392"/>
    </row>
    <row r="325" spans="1:24" ht="39" customHeight="1" x14ac:dyDescent="0.25">
      <c r="A325" s="11">
        <v>323</v>
      </c>
      <c r="B325" s="33"/>
      <c r="C325" s="21"/>
      <c r="D325" s="33"/>
      <c r="E325" s="33"/>
      <c r="F325" s="397"/>
      <c r="G325" s="397"/>
      <c r="H325" s="29"/>
      <c r="I325" s="64"/>
      <c r="J325" s="30"/>
      <c r="K325" s="292">
        <f t="shared" si="6"/>
        <v>1</v>
      </c>
      <c r="L325" s="171"/>
      <c r="M325" s="172"/>
      <c r="N325" s="171"/>
      <c r="O325" s="171"/>
      <c r="P325" s="33"/>
      <c r="Q325" s="171"/>
      <c r="R325" s="33"/>
      <c r="S325" s="22"/>
      <c r="T325" s="33"/>
      <c r="U325" s="33"/>
      <c r="V325" s="33"/>
      <c r="W325" s="33"/>
      <c r="X325" s="392"/>
    </row>
    <row r="326" spans="1:24" ht="39" customHeight="1" x14ac:dyDescent="0.25">
      <c r="A326" s="11">
        <v>324</v>
      </c>
      <c r="B326" s="33"/>
      <c r="C326" s="21"/>
      <c r="D326" s="33"/>
      <c r="E326" s="33"/>
      <c r="F326" s="397"/>
      <c r="G326" s="397"/>
      <c r="H326" s="29"/>
      <c r="I326" s="64"/>
      <c r="J326" s="30"/>
      <c r="K326" s="292">
        <f t="shared" si="6"/>
        <v>1</v>
      </c>
      <c r="L326" s="171"/>
      <c r="M326" s="172"/>
      <c r="N326" s="171"/>
      <c r="O326" s="171"/>
      <c r="P326" s="33"/>
      <c r="Q326" s="171"/>
      <c r="R326" s="33"/>
      <c r="S326" s="22"/>
      <c r="T326" s="33"/>
      <c r="U326" s="33"/>
      <c r="V326" s="33"/>
      <c r="W326" s="33"/>
      <c r="X326" s="392"/>
    </row>
    <row r="327" spans="1:24" ht="39" customHeight="1" x14ac:dyDescent="0.25">
      <c r="A327" s="11">
        <v>325</v>
      </c>
      <c r="B327" s="33"/>
      <c r="C327" s="21"/>
      <c r="D327" s="33"/>
      <c r="E327" s="33"/>
      <c r="F327" s="397"/>
      <c r="G327" s="397"/>
      <c r="H327" s="29"/>
      <c r="I327" s="64"/>
      <c r="J327" s="30"/>
      <c r="K327" s="292">
        <f t="shared" si="6"/>
        <v>1</v>
      </c>
      <c r="L327" s="171"/>
      <c r="M327" s="172"/>
      <c r="N327" s="171"/>
      <c r="O327" s="171"/>
      <c r="P327" s="33"/>
      <c r="Q327" s="171"/>
      <c r="R327" s="33"/>
      <c r="S327" s="22"/>
      <c r="T327" s="33"/>
      <c r="U327" s="33"/>
      <c r="V327" s="33"/>
      <c r="W327" s="33"/>
      <c r="X327" s="392"/>
    </row>
    <row r="328" spans="1:24" ht="39" customHeight="1" x14ac:dyDescent="0.25">
      <c r="A328" s="11">
        <v>326</v>
      </c>
      <c r="B328" s="33"/>
      <c r="C328" s="21"/>
      <c r="D328" s="33"/>
      <c r="E328" s="33"/>
      <c r="F328" s="397"/>
      <c r="G328" s="397"/>
      <c r="H328" s="29"/>
      <c r="I328" s="64"/>
      <c r="J328" s="30"/>
      <c r="K328" s="292">
        <f t="shared" si="6"/>
        <v>1</v>
      </c>
      <c r="L328" s="171"/>
      <c r="M328" s="172"/>
      <c r="N328" s="171"/>
      <c r="O328" s="171"/>
      <c r="P328" s="33"/>
      <c r="Q328" s="171"/>
      <c r="R328" s="33"/>
      <c r="S328" s="22"/>
      <c r="T328" s="33"/>
      <c r="U328" s="33"/>
      <c r="V328" s="33"/>
      <c r="W328" s="33"/>
      <c r="X328" s="392"/>
    </row>
    <row r="329" spans="1:24" ht="39" customHeight="1" x14ac:dyDescent="0.25">
      <c r="A329" s="11">
        <v>327</v>
      </c>
      <c r="B329" s="33"/>
      <c r="C329" s="21"/>
      <c r="D329" s="33"/>
      <c r="E329" s="33"/>
      <c r="F329" s="397"/>
      <c r="G329" s="397"/>
      <c r="H329" s="29"/>
      <c r="I329" s="64"/>
      <c r="J329" s="30"/>
      <c r="K329" s="292">
        <f t="shared" si="6"/>
        <v>1</v>
      </c>
      <c r="L329" s="171"/>
      <c r="M329" s="172"/>
      <c r="N329" s="171"/>
      <c r="O329" s="171"/>
      <c r="P329" s="33"/>
      <c r="Q329" s="171"/>
      <c r="R329" s="33"/>
      <c r="S329" s="22"/>
      <c r="T329" s="33"/>
      <c r="U329" s="33"/>
      <c r="V329" s="33"/>
      <c r="W329" s="33"/>
      <c r="X329" s="392"/>
    </row>
    <row r="330" spans="1:24" ht="39" customHeight="1" x14ac:dyDescent="0.25">
      <c r="A330" s="11">
        <v>328</v>
      </c>
      <c r="B330" s="33"/>
      <c r="C330" s="21"/>
      <c r="D330" s="33"/>
      <c r="E330" s="33"/>
      <c r="F330" s="397"/>
      <c r="G330" s="397"/>
      <c r="H330" s="29"/>
      <c r="I330" s="64"/>
      <c r="J330" s="30"/>
      <c r="K330" s="292">
        <f t="shared" si="6"/>
        <v>1</v>
      </c>
      <c r="L330" s="171"/>
      <c r="M330" s="172"/>
      <c r="N330" s="171"/>
      <c r="O330" s="171"/>
      <c r="P330" s="33"/>
      <c r="Q330" s="171"/>
      <c r="R330" s="33"/>
      <c r="S330" s="22"/>
      <c r="T330" s="33"/>
      <c r="U330" s="33"/>
      <c r="V330" s="33"/>
      <c r="W330" s="33"/>
      <c r="X330" s="392"/>
    </row>
    <row r="331" spans="1:24" ht="39" customHeight="1" x14ac:dyDescent="0.25">
      <c r="A331" s="11">
        <v>329</v>
      </c>
      <c r="B331" s="33"/>
      <c r="C331" s="21"/>
      <c r="D331" s="33"/>
      <c r="E331" s="33"/>
      <c r="F331" s="397"/>
      <c r="G331" s="397"/>
      <c r="H331" s="29"/>
      <c r="I331" s="64"/>
      <c r="J331" s="30"/>
      <c r="K331" s="292">
        <f t="shared" si="6"/>
        <v>1</v>
      </c>
      <c r="L331" s="171"/>
      <c r="M331" s="172"/>
      <c r="N331" s="171"/>
      <c r="O331" s="171"/>
      <c r="P331" s="33"/>
      <c r="Q331" s="171"/>
      <c r="R331" s="33"/>
      <c r="S331" s="22"/>
      <c r="T331" s="33"/>
      <c r="U331" s="33"/>
      <c r="V331" s="33"/>
      <c r="W331" s="33"/>
      <c r="X331" s="392"/>
    </row>
    <row r="332" spans="1:24" ht="39" customHeight="1" x14ac:dyDescent="0.25">
      <c r="A332" s="11">
        <v>330</v>
      </c>
      <c r="B332" s="33"/>
      <c r="C332" s="21"/>
      <c r="D332" s="33"/>
      <c r="E332" s="33"/>
      <c r="F332" s="397"/>
      <c r="G332" s="397"/>
      <c r="H332" s="29"/>
      <c r="I332" s="64"/>
      <c r="J332" s="30"/>
      <c r="K332" s="292">
        <f t="shared" si="6"/>
        <v>1</v>
      </c>
      <c r="L332" s="171"/>
      <c r="M332" s="172"/>
      <c r="N332" s="171"/>
      <c r="O332" s="171"/>
      <c r="P332" s="33"/>
      <c r="Q332" s="171"/>
      <c r="R332" s="33"/>
      <c r="S332" s="22"/>
      <c r="T332" s="33"/>
      <c r="U332" s="33"/>
      <c r="V332" s="33"/>
      <c r="W332" s="33"/>
      <c r="X332" s="392"/>
    </row>
    <row r="333" spans="1:24" ht="39" customHeight="1" x14ac:dyDescent="0.25">
      <c r="A333" s="11">
        <v>331</v>
      </c>
      <c r="B333" s="33"/>
      <c r="C333" s="21"/>
      <c r="D333" s="33"/>
      <c r="E333" s="33"/>
      <c r="F333" s="397"/>
      <c r="G333" s="397"/>
      <c r="H333" s="29"/>
      <c r="I333" s="64"/>
      <c r="J333" s="30"/>
      <c r="K333" s="292">
        <f t="shared" si="6"/>
        <v>1</v>
      </c>
      <c r="L333" s="171"/>
      <c r="M333" s="172"/>
      <c r="N333" s="171"/>
      <c r="O333" s="171"/>
      <c r="P333" s="33"/>
      <c r="Q333" s="171"/>
      <c r="R333" s="33"/>
      <c r="S333" s="22"/>
      <c r="T333" s="33"/>
      <c r="U333" s="33"/>
      <c r="V333" s="33"/>
      <c r="W333" s="33"/>
      <c r="X333" s="392"/>
    </row>
    <row r="334" spans="1:24" ht="39" customHeight="1" x14ac:dyDescent="0.25">
      <c r="A334" s="11">
        <v>332</v>
      </c>
      <c r="B334" s="33"/>
      <c r="C334" s="21"/>
      <c r="D334" s="33"/>
      <c r="E334" s="33"/>
      <c r="F334" s="397"/>
      <c r="G334" s="397"/>
      <c r="H334" s="29"/>
      <c r="I334" s="64"/>
      <c r="J334" s="30"/>
      <c r="K334" s="292">
        <f t="shared" si="6"/>
        <v>1</v>
      </c>
      <c r="L334" s="171"/>
      <c r="M334" s="172"/>
      <c r="N334" s="171"/>
      <c r="O334" s="171"/>
      <c r="P334" s="33"/>
      <c r="Q334" s="171"/>
      <c r="R334" s="33"/>
      <c r="S334" s="22"/>
      <c r="T334" s="33"/>
      <c r="U334" s="33"/>
      <c r="V334" s="33"/>
      <c r="W334" s="33"/>
      <c r="X334" s="392"/>
    </row>
    <row r="335" spans="1:24" ht="39" customHeight="1" x14ac:dyDescent="0.25">
      <c r="A335" s="11">
        <v>333</v>
      </c>
      <c r="B335" s="33"/>
      <c r="C335" s="21"/>
      <c r="D335" s="33"/>
      <c r="E335" s="33"/>
      <c r="F335" s="397"/>
      <c r="G335" s="397"/>
      <c r="H335" s="29"/>
      <c r="I335" s="64"/>
      <c r="J335" s="30"/>
      <c r="K335" s="292">
        <f t="shared" si="6"/>
        <v>1</v>
      </c>
      <c r="L335" s="171"/>
      <c r="M335" s="172"/>
      <c r="N335" s="171"/>
      <c r="O335" s="171"/>
      <c r="P335" s="33"/>
      <c r="Q335" s="171"/>
      <c r="R335" s="33"/>
      <c r="S335" s="22"/>
      <c r="T335" s="33"/>
      <c r="U335" s="33"/>
      <c r="V335" s="33"/>
      <c r="W335" s="33"/>
      <c r="X335" s="392"/>
    </row>
    <row r="336" spans="1:24" ht="39" customHeight="1" x14ac:dyDescent="0.25">
      <c r="A336" s="11">
        <v>334</v>
      </c>
      <c r="B336" s="33"/>
      <c r="C336" s="21"/>
      <c r="D336" s="33"/>
      <c r="E336" s="33"/>
      <c r="F336" s="397"/>
      <c r="G336" s="397"/>
      <c r="H336" s="29"/>
      <c r="I336" s="64"/>
      <c r="J336" s="30"/>
      <c r="K336" s="292">
        <f t="shared" si="6"/>
        <v>1</v>
      </c>
      <c r="L336" s="171"/>
      <c r="M336" s="172"/>
      <c r="N336" s="171"/>
      <c r="O336" s="171"/>
      <c r="P336" s="33"/>
      <c r="Q336" s="171"/>
      <c r="R336" s="33"/>
      <c r="S336" s="22"/>
      <c r="T336" s="33"/>
      <c r="U336" s="33"/>
      <c r="V336" s="33"/>
      <c r="W336" s="33"/>
      <c r="X336" s="392"/>
    </row>
    <row r="337" spans="1:24" ht="39" customHeight="1" x14ac:dyDescent="0.25">
      <c r="A337" s="11">
        <v>335</v>
      </c>
      <c r="B337" s="33"/>
      <c r="C337" s="21"/>
      <c r="D337" s="33"/>
      <c r="E337" s="33"/>
      <c r="F337" s="397"/>
      <c r="G337" s="397"/>
      <c r="H337" s="29"/>
      <c r="I337" s="64"/>
      <c r="J337" s="30"/>
      <c r="K337" s="292">
        <f t="shared" si="6"/>
        <v>1</v>
      </c>
      <c r="L337" s="171"/>
      <c r="M337" s="172"/>
      <c r="N337" s="171"/>
      <c r="O337" s="171"/>
      <c r="P337" s="33"/>
      <c r="Q337" s="171"/>
      <c r="R337" s="33"/>
      <c r="S337" s="22"/>
      <c r="T337" s="33"/>
      <c r="U337" s="33"/>
      <c r="V337" s="33"/>
      <c r="W337" s="33"/>
      <c r="X337" s="392"/>
    </row>
    <row r="338" spans="1:24" ht="39" customHeight="1" x14ac:dyDescent="0.25">
      <c r="A338" s="11">
        <v>336</v>
      </c>
      <c r="B338" s="33"/>
      <c r="C338" s="21"/>
      <c r="D338" s="33"/>
      <c r="E338" s="33"/>
      <c r="F338" s="397"/>
      <c r="G338" s="397"/>
      <c r="H338" s="29"/>
      <c r="I338" s="64"/>
      <c r="J338" s="30"/>
      <c r="K338" s="292">
        <f t="shared" si="6"/>
        <v>1</v>
      </c>
      <c r="L338" s="171"/>
      <c r="M338" s="172"/>
      <c r="N338" s="171"/>
      <c r="O338" s="171"/>
      <c r="P338" s="33"/>
      <c r="Q338" s="171"/>
      <c r="R338" s="33"/>
      <c r="S338" s="22"/>
      <c r="T338" s="33"/>
      <c r="U338" s="33"/>
      <c r="V338" s="33"/>
      <c r="W338" s="33"/>
      <c r="X338" s="392"/>
    </row>
    <row r="339" spans="1:24" ht="39" customHeight="1" x14ac:dyDescent="0.25">
      <c r="A339" s="11">
        <v>337</v>
      </c>
      <c r="B339" s="33"/>
      <c r="C339" s="21"/>
      <c r="D339" s="33"/>
      <c r="E339" s="33"/>
      <c r="F339" s="397"/>
      <c r="G339" s="397"/>
      <c r="H339" s="29"/>
      <c r="I339" s="64"/>
      <c r="J339" s="30"/>
      <c r="K339" s="292">
        <f t="shared" si="6"/>
        <v>1</v>
      </c>
      <c r="L339" s="171"/>
      <c r="M339" s="172"/>
      <c r="N339" s="171"/>
      <c r="O339" s="171"/>
      <c r="P339" s="33"/>
      <c r="Q339" s="171"/>
      <c r="R339" s="33"/>
      <c r="S339" s="22"/>
      <c r="T339" s="33"/>
      <c r="U339" s="33"/>
      <c r="V339" s="33"/>
      <c r="W339" s="33"/>
      <c r="X339" s="392"/>
    </row>
    <row r="340" spans="1:24" ht="39" customHeight="1" x14ac:dyDescent="0.25">
      <c r="A340" s="11">
        <v>338</v>
      </c>
      <c r="B340" s="33"/>
      <c r="C340" s="21"/>
      <c r="D340" s="33"/>
      <c r="E340" s="33"/>
      <c r="F340" s="397"/>
      <c r="G340" s="397"/>
      <c r="H340" s="29"/>
      <c r="I340" s="64"/>
      <c r="J340" s="30"/>
      <c r="K340" s="292">
        <f t="shared" si="6"/>
        <v>1</v>
      </c>
      <c r="L340" s="171"/>
      <c r="M340" s="172"/>
      <c r="N340" s="171"/>
      <c r="O340" s="171"/>
      <c r="P340" s="33"/>
      <c r="Q340" s="171"/>
      <c r="R340" s="33"/>
      <c r="S340" s="22"/>
      <c r="T340" s="33"/>
      <c r="U340" s="33"/>
      <c r="V340" s="33"/>
      <c r="W340" s="33"/>
      <c r="X340" s="392"/>
    </row>
    <row r="341" spans="1:24" ht="39" customHeight="1" x14ac:dyDescent="0.25">
      <c r="A341" s="11">
        <v>339</v>
      </c>
      <c r="B341" s="33"/>
      <c r="C341" s="21"/>
      <c r="D341" s="33"/>
      <c r="E341" s="33"/>
      <c r="F341" s="397"/>
      <c r="G341" s="397"/>
      <c r="H341" s="29"/>
      <c r="I341" s="64"/>
      <c r="J341" s="30"/>
      <c r="K341" s="292">
        <f t="shared" si="6"/>
        <v>1</v>
      </c>
      <c r="L341" s="171"/>
      <c r="M341" s="172"/>
      <c r="N341" s="171"/>
      <c r="O341" s="171"/>
      <c r="P341" s="33"/>
      <c r="Q341" s="171"/>
      <c r="R341" s="33"/>
      <c r="S341" s="22"/>
      <c r="T341" s="33"/>
      <c r="U341" s="33"/>
      <c r="V341" s="33"/>
      <c r="W341" s="33"/>
      <c r="X341" s="392"/>
    </row>
    <row r="342" spans="1:24" ht="39" customHeight="1" x14ac:dyDescent="0.25">
      <c r="A342" s="11">
        <v>340</v>
      </c>
      <c r="B342" s="33"/>
      <c r="C342" s="21"/>
      <c r="D342" s="33"/>
      <c r="E342" s="33"/>
      <c r="F342" s="397"/>
      <c r="G342" s="397"/>
      <c r="H342" s="29"/>
      <c r="I342" s="64"/>
      <c r="J342" s="30"/>
      <c r="K342" s="292">
        <f t="shared" si="6"/>
        <v>1</v>
      </c>
      <c r="L342" s="171"/>
      <c r="M342" s="172"/>
      <c r="N342" s="171"/>
      <c r="O342" s="171"/>
      <c r="P342" s="33"/>
      <c r="Q342" s="171"/>
      <c r="R342" s="33"/>
      <c r="S342" s="22"/>
      <c r="T342" s="33"/>
      <c r="U342" s="33"/>
      <c r="V342" s="33"/>
      <c r="W342" s="33"/>
      <c r="X342" s="392"/>
    </row>
    <row r="343" spans="1:24" ht="39" customHeight="1" x14ac:dyDescent="0.25">
      <c r="A343" s="11">
        <v>341</v>
      </c>
      <c r="B343" s="33"/>
      <c r="C343" s="21"/>
      <c r="D343" s="33"/>
      <c r="E343" s="33"/>
      <c r="F343" s="397"/>
      <c r="G343" s="397"/>
      <c r="H343" s="29"/>
      <c r="I343" s="64"/>
      <c r="J343" s="30"/>
      <c r="K343" s="292">
        <f t="shared" si="6"/>
        <v>1</v>
      </c>
      <c r="L343" s="171"/>
      <c r="M343" s="172"/>
      <c r="N343" s="171"/>
      <c r="O343" s="171"/>
      <c r="P343" s="33"/>
      <c r="Q343" s="171"/>
      <c r="R343" s="33"/>
      <c r="S343" s="22"/>
      <c r="T343" s="33"/>
      <c r="U343" s="33"/>
      <c r="V343" s="33"/>
      <c r="W343" s="33"/>
      <c r="X343" s="392"/>
    </row>
    <row r="344" spans="1:24" ht="39" customHeight="1" x14ac:dyDescent="0.25">
      <c r="A344" s="11">
        <v>342</v>
      </c>
      <c r="B344" s="33"/>
      <c r="C344" s="21"/>
      <c r="D344" s="33"/>
      <c r="E344" s="33"/>
      <c r="F344" s="397"/>
      <c r="G344" s="397"/>
      <c r="H344" s="29"/>
      <c r="I344" s="64"/>
      <c r="J344" s="30"/>
      <c r="K344" s="292">
        <f t="shared" si="6"/>
        <v>1</v>
      </c>
      <c r="L344" s="171"/>
      <c r="M344" s="172"/>
      <c r="N344" s="171"/>
      <c r="O344" s="171"/>
      <c r="P344" s="33"/>
      <c r="Q344" s="171"/>
      <c r="R344" s="33"/>
      <c r="S344" s="22"/>
      <c r="T344" s="33"/>
      <c r="U344" s="33"/>
      <c r="V344" s="33"/>
      <c r="W344" s="33"/>
      <c r="X344" s="392"/>
    </row>
    <row r="345" spans="1:24" ht="39" customHeight="1" x14ac:dyDescent="0.25">
      <c r="A345" s="11">
        <v>343</v>
      </c>
      <c r="B345" s="33"/>
      <c r="C345" s="21"/>
      <c r="D345" s="33"/>
      <c r="E345" s="33"/>
      <c r="F345" s="397"/>
      <c r="G345" s="397"/>
      <c r="H345" s="29"/>
      <c r="I345" s="64"/>
      <c r="J345" s="30"/>
      <c r="K345" s="292">
        <f t="shared" si="6"/>
        <v>1</v>
      </c>
      <c r="L345" s="171"/>
      <c r="M345" s="172"/>
      <c r="N345" s="171"/>
      <c r="O345" s="171"/>
      <c r="P345" s="33"/>
      <c r="Q345" s="171"/>
      <c r="R345" s="33"/>
      <c r="S345" s="22"/>
      <c r="T345" s="33"/>
      <c r="U345" s="33"/>
      <c r="V345" s="33"/>
      <c r="W345" s="33"/>
      <c r="X345" s="392"/>
    </row>
    <row r="346" spans="1:24" ht="39" customHeight="1" x14ac:dyDescent="0.25">
      <c r="A346" s="11">
        <v>344</v>
      </c>
      <c r="B346" s="33"/>
      <c r="C346" s="21"/>
      <c r="D346" s="33"/>
      <c r="E346" s="33"/>
      <c r="F346" s="397"/>
      <c r="G346" s="397"/>
      <c r="H346" s="29"/>
      <c r="I346" s="64"/>
      <c r="J346" s="30"/>
      <c r="K346" s="292">
        <f t="shared" si="6"/>
        <v>1</v>
      </c>
      <c r="L346" s="171"/>
      <c r="M346" s="172"/>
      <c r="N346" s="171"/>
      <c r="O346" s="171"/>
      <c r="P346" s="33"/>
      <c r="Q346" s="171"/>
      <c r="R346" s="33"/>
      <c r="S346" s="22"/>
      <c r="T346" s="33"/>
      <c r="U346" s="33"/>
      <c r="V346" s="33"/>
      <c r="W346" s="33"/>
      <c r="X346" s="392"/>
    </row>
    <row r="347" spans="1:24" ht="39" customHeight="1" x14ac:dyDescent="0.25">
      <c r="A347" s="11">
        <v>345</v>
      </c>
      <c r="B347" s="33"/>
      <c r="C347" s="21"/>
      <c r="D347" s="33"/>
      <c r="E347" s="33"/>
      <c r="F347" s="397"/>
      <c r="G347" s="397"/>
      <c r="H347" s="29"/>
      <c r="I347" s="64"/>
      <c r="J347" s="30"/>
      <c r="K347" s="292">
        <f t="shared" si="6"/>
        <v>1</v>
      </c>
      <c r="L347" s="171"/>
      <c r="M347" s="172"/>
      <c r="N347" s="171"/>
      <c r="O347" s="171"/>
      <c r="P347" s="33"/>
      <c r="Q347" s="171"/>
      <c r="R347" s="33"/>
      <c r="S347" s="22"/>
      <c r="T347" s="33"/>
      <c r="U347" s="33"/>
      <c r="V347" s="33"/>
      <c r="W347" s="33"/>
      <c r="X347" s="392"/>
    </row>
    <row r="348" spans="1:24" ht="39" customHeight="1" x14ac:dyDescent="0.25">
      <c r="A348" s="11">
        <v>346</v>
      </c>
      <c r="B348" s="33"/>
      <c r="C348" s="21"/>
      <c r="D348" s="33"/>
      <c r="E348" s="33"/>
      <c r="F348" s="397"/>
      <c r="G348" s="397"/>
      <c r="H348" s="29"/>
      <c r="I348" s="64"/>
      <c r="J348" s="30"/>
      <c r="K348" s="292">
        <f t="shared" si="6"/>
        <v>1</v>
      </c>
      <c r="L348" s="171"/>
      <c r="M348" s="172"/>
      <c r="N348" s="171"/>
      <c r="O348" s="171"/>
      <c r="P348" s="33"/>
      <c r="Q348" s="171"/>
      <c r="R348" s="33"/>
      <c r="S348" s="22"/>
      <c r="T348" s="33"/>
      <c r="U348" s="33"/>
      <c r="V348" s="33"/>
      <c r="W348" s="33"/>
      <c r="X348" s="392"/>
    </row>
    <row r="349" spans="1:24" ht="39" customHeight="1" x14ac:dyDescent="0.25">
      <c r="A349" s="11">
        <v>347</v>
      </c>
      <c r="B349" s="33"/>
      <c r="C349" s="21"/>
      <c r="D349" s="33"/>
      <c r="E349" s="33"/>
      <c r="F349" s="397"/>
      <c r="G349" s="397"/>
      <c r="H349" s="29"/>
      <c r="I349" s="64"/>
      <c r="J349" s="30"/>
      <c r="K349" s="292">
        <f t="shared" si="6"/>
        <v>1</v>
      </c>
      <c r="L349" s="171"/>
      <c r="M349" s="172"/>
      <c r="N349" s="171"/>
      <c r="O349" s="171"/>
      <c r="P349" s="33"/>
      <c r="Q349" s="171"/>
      <c r="R349" s="33"/>
      <c r="S349" s="22"/>
      <c r="T349" s="33"/>
      <c r="U349" s="33"/>
      <c r="V349" s="33"/>
      <c r="W349" s="33"/>
      <c r="X349" s="392"/>
    </row>
    <row r="350" spans="1:24" ht="39" customHeight="1" x14ac:dyDescent="0.25">
      <c r="A350" s="11">
        <v>348</v>
      </c>
      <c r="B350" s="33"/>
      <c r="C350" s="21"/>
      <c r="D350" s="33"/>
      <c r="E350" s="33"/>
      <c r="F350" s="397"/>
      <c r="G350" s="397"/>
      <c r="H350" s="29"/>
      <c r="I350" s="64"/>
      <c r="J350" s="30"/>
      <c r="K350" s="292">
        <f t="shared" si="6"/>
        <v>1</v>
      </c>
      <c r="L350" s="171"/>
      <c r="M350" s="172"/>
      <c r="N350" s="171"/>
      <c r="O350" s="171"/>
      <c r="P350" s="33"/>
      <c r="Q350" s="171"/>
      <c r="R350" s="33"/>
      <c r="S350" s="22"/>
      <c r="T350" s="33"/>
      <c r="U350" s="33"/>
      <c r="V350" s="33"/>
      <c r="W350" s="33"/>
      <c r="X350" s="392"/>
    </row>
    <row r="351" spans="1:24" ht="39" customHeight="1" x14ac:dyDescent="0.25">
      <c r="A351" s="11">
        <v>349</v>
      </c>
      <c r="B351" s="33"/>
      <c r="C351" s="21"/>
      <c r="D351" s="33"/>
      <c r="E351" s="33"/>
      <c r="F351" s="397"/>
      <c r="G351" s="397"/>
      <c r="H351" s="29"/>
      <c r="I351" s="64"/>
      <c r="J351" s="30"/>
      <c r="K351" s="292">
        <f t="shared" si="6"/>
        <v>1</v>
      </c>
      <c r="L351" s="171"/>
      <c r="M351" s="172"/>
      <c r="N351" s="171"/>
      <c r="O351" s="171"/>
      <c r="P351" s="33"/>
      <c r="Q351" s="171"/>
      <c r="R351" s="33"/>
      <c r="S351" s="22"/>
      <c r="T351" s="33"/>
      <c r="U351" s="33"/>
      <c r="V351" s="33"/>
      <c r="W351" s="33"/>
      <c r="X351" s="392"/>
    </row>
    <row r="352" spans="1:24" ht="39" customHeight="1" x14ac:dyDescent="0.25">
      <c r="A352" s="11">
        <v>350</v>
      </c>
      <c r="B352" s="33"/>
      <c r="C352" s="21"/>
      <c r="D352" s="33"/>
      <c r="E352" s="33"/>
      <c r="F352" s="397"/>
      <c r="G352" s="397"/>
      <c r="H352" s="29"/>
      <c r="I352" s="64"/>
      <c r="J352" s="30"/>
      <c r="K352" s="292">
        <f t="shared" si="6"/>
        <v>1</v>
      </c>
      <c r="L352" s="171"/>
      <c r="M352" s="172"/>
      <c r="N352" s="171"/>
      <c r="O352" s="171"/>
      <c r="P352" s="33"/>
      <c r="Q352" s="171"/>
      <c r="R352" s="33"/>
      <c r="S352" s="22"/>
      <c r="T352" s="33"/>
      <c r="U352" s="33"/>
      <c r="V352" s="33"/>
      <c r="W352" s="33"/>
      <c r="X352" s="392"/>
    </row>
    <row r="353" spans="1:24" ht="39" customHeight="1" x14ac:dyDescent="0.25">
      <c r="A353" s="11">
        <v>351</v>
      </c>
      <c r="B353" s="33"/>
      <c r="C353" s="21"/>
      <c r="D353" s="33"/>
      <c r="E353" s="33"/>
      <c r="F353" s="397"/>
      <c r="G353" s="397"/>
      <c r="H353" s="29"/>
      <c r="I353" s="64"/>
      <c r="J353" s="30"/>
      <c r="K353" s="292">
        <f t="shared" si="6"/>
        <v>1</v>
      </c>
      <c r="L353" s="171"/>
      <c r="M353" s="172"/>
      <c r="N353" s="171"/>
      <c r="O353" s="171"/>
      <c r="P353" s="33"/>
      <c r="Q353" s="171"/>
      <c r="R353" s="33"/>
      <c r="S353" s="22"/>
      <c r="T353" s="33"/>
      <c r="U353" s="33"/>
      <c r="V353" s="33"/>
      <c r="W353" s="33"/>
      <c r="X353" s="392"/>
    </row>
    <row r="354" spans="1:24" ht="39" customHeight="1" x14ac:dyDescent="0.25">
      <c r="A354" s="11">
        <v>352</v>
      </c>
      <c r="B354" s="33"/>
      <c r="C354" s="21"/>
      <c r="D354" s="33"/>
      <c r="E354" s="33"/>
      <c r="F354" s="397"/>
      <c r="G354" s="397"/>
      <c r="H354" s="29"/>
      <c r="I354" s="64"/>
      <c r="J354" s="30"/>
      <c r="K354" s="292">
        <f t="shared" si="6"/>
        <v>1</v>
      </c>
      <c r="L354" s="171"/>
      <c r="M354" s="172"/>
      <c r="N354" s="171"/>
      <c r="O354" s="171"/>
      <c r="P354" s="33"/>
      <c r="Q354" s="171"/>
      <c r="R354" s="33"/>
      <c r="S354" s="22"/>
      <c r="T354" s="33"/>
      <c r="U354" s="33"/>
      <c r="V354" s="33"/>
      <c r="W354" s="33"/>
      <c r="X354" s="392"/>
    </row>
    <row r="355" spans="1:24" ht="39" customHeight="1" x14ac:dyDescent="0.25">
      <c r="A355" s="11">
        <v>353</v>
      </c>
      <c r="B355" s="33"/>
      <c r="C355" s="21"/>
      <c r="D355" s="33"/>
      <c r="E355" s="33"/>
      <c r="F355" s="397"/>
      <c r="G355" s="397"/>
      <c r="H355" s="29"/>
      <c r="I355" s="64"/>
      <c r="J355" s="30"/>
      <c r="K355" s="292">
        <f t="shared" si="6"/>
        <v>1</v>
      </c>
      <c r="L355" s="171"/>
      <c r="M355" s="172"/>
      <c r="N355" s="171"/>
      <c r="O355" s="171"/>
      <c r="P355" s="33"/>
      <c r="Q355" s="171"/>
      <c r="R355" s="33"/>
      <c r="S355" s="22"/>
      <c r="T355" s="33"/>
      <c r="U355" s="33"/>
      <c r="V355" s="33"/>
      <c r="W355" s="33"/>
      <c r="X355" s="392"/>
    </row>
    <row r="356" spans="1:24" ht="39" customHeight="1" x14ac:dyDescent="0.25">
      <c r="A356" s="11">
        <v>354</v>
      </c>
      <c r="B356" s="33"/>
      <c r="C356" s="21"/>
      <c r="D356" s="33"/>
      <c r="E356" s="33"/>
      <c r="F356" s="397"/>
      <c r="G356" s="397"/>
      <c r="H356" s="29"/>
      <c r="I356" s="64"/>
      <c r="J356" s="30"/>
      <c r="K356" s="292">
        <f t="shared" si="6"/>
        <v>1</v>
      </c>
      <c r="L356" s="171"/>
      <c r="M356" s="172"/>
      <c r="N356" s="171"/>
      <c r="O356" s="171"/>
      <c r="P356" s="33"/>
      <c r="Q356" s="171"/>
      <c r="R356" s="33"/>
      <c r="S356" s="22"/>
      <c r="T356" s="33"/>
      <c r="U356" s="33"/>
      <c r="V356" s="33"/>
      <c r="W356" s="33"/>
      <c r="X356" s="392"/>
    </row>
    <row r="357" spans="1:24" ht="39" customHeight="1" x14ac:dyDescent="0.25">
      <c r="A357" s="11">
        <v>355</v>
      </c>
      <c r="B357" s="33"/>
      <c r="C357" s="21"/>
      <c r="D357" s="33"/>
      <c r="E357" s="33"/>
      <c r="F357" s="397"/>
      <c r="G357" s="397"/>
      <c r="H357" s="29"/>
      <c r="I357" s="64"/>
      <c r="J357" s="30"/>
      <c r="K357" s="292">
        <f t="shared" si="6"/>
        <v>1</v>
      </c>
      <c r="L357" s="171"/>
      <c r="M357" s="172"/>
      <c r="N357" s="171"/>
      <c r="O357" s="171"/>
      <c r="P357" s="33"/>
      <c r="Q357" s="171"/>
      <c r="R357" s="33"/>
      <c r="S357" s="22"/>
      <c r="T357" s="33"/>
      <c r="U357" s="33"/>
      <c r="V357" s="33"/>
      <c r="W357" s="33"/>
      <c r="X357" s="392"/>
    </row>
    <row r="358" spans="1:24" ht="39" customHeight="1" x14ac:dyDescent="0.25">
      <c r="A358" s="11">
        <v>356</v>
      </c>
      <c r="B358" s="33"/>
      <c r="C358" s="21"/>
      <c r="D358" s="33"/>
      <c r="E358" s="33"/>
      <c r="F358" s="397"/>
      <c r="G358" s="397"/>
      <c r="H358" s="29"/>
      <c r="I358" s="64"/>
      <c r="J358" s="30"/>
      <c r="K358" s="292">
        <f t="shared" si="6"/>
        <v>1</v>
      </c>
      <c r="L358" s="171"/>
      <c r="M358" s="172"/>
      <c r="N358" s="171"/>
      <c r="O358" s="171"/>
      <c r="P358" s="33"/>
      <c r="Q358" s="171"/>
      <c r="R358" s="33"/>
      <c r="S358" s="22"/>
      <c r="T358" s="33"/>
      <c r="U358" s="33"/>
      <c r="V358" s="33"/>
      <c r="W358" s="33"/>
      <c r="X358" s="392"/>
    </row>
    <row r="359" spans="1:24" ht="39" customHeight="1" x14ac:dyDescent="0.25">
      <c r="A359" s="11">
        <v>357</v>
      </c>
      <c r="B359" s="33"/>
      <c r="C359" s="21"/>
      <c r="D359" s="33"/>
      <c r="E359" s="33"/>
      <c r="F359" s="397"/>
      <c r="G359" s="397"/>
      <c r="H359" s="29"/>
      <c r="I359" s="64"/>
      <c r="J359" s="30"/>
      <c r="K359" s="292">
        <f t="shared" si="6"/>
        <v>1</v>
      </c>
      <c r="L359" s="171"/>
      <c r="M359" s="172"/>
      <c r="N359" s="171"/>
      <c r="O359" s="171"/>
      <c r="P359" s="33"/>
      <c r="Q359" s="171"/>
      <c r="R359" s="33"/>
      <c r="S359" s="22"/>
      <c r="T359" s="33"/>
      <c r="U359" s="33"/>
      <c r="V359" s="33"/>
      <c r="W359" s="33"/>
      <c r="X359" s="392"/>
    </row>
    <row r="360" spans="1:24" ht="39" customHeight="1" x14ac:dyDescent="0.25">
      <c r="A360" s="11">
        <v>358</v>
      </c>
      <c r="B360" s="33"/>
      <c r="C360" s="21"/>
      <c r="D360" s="33"/>
      <c r="E360" s="33"/>
      <c r="F360" s="397"/>
      <c r="G360" s="397"/>
      <c r="H360" s="29"/>
      <c r="I360" s="64"/>
      <c r="J360" s="30"/>
      <c r="K360" s="292">
        <f t="shared" si="6"/>
        <v>1</v>
      </c>
      <c r="L360" s="171"/>
      <c r="M360" s="172"/>
      <c r="N360" s="171"/>
      <c r="O360" s="171"/>
      <c r="P360" s="33"/>
      <c r="Q360" s="171"/>
      <c r="R360" s="33"/>
      <c r="S360" s="22"/>
      <c r="T360" s="33"/>
      <c r="U360" s="33"/>
      <c r="V360" s="33"/>
      <c r="W360" s="33"/>
      <c r="X360" s="392"/>
    </row>
    <row r="361" spans="1:24" ht="39" customHeight="1" x14ac:dyDescent="0.25">
      <c r="A361" s="11">
        <v>359</v>
      </c>
      <c r="B361" s="33"/>
      <c r="C361" s="21"/>
      <c r="D361" s="33"/>
      <c r="E361" s="33"/>
      <c r="F361" s="397"/>
      <c r="G361" s="397"/>
      <c r="H361" s="29"/>
      <c r="I361" s="64"/>
      <c r="J361" s="30"/>
      <c r="K361" s="292">
        <f t="shared" si="6"/>
        <v>1</v>
      </c>
      <c r="L361" s="171"/>
      <c r="M361" s="172"/>
      <c r="N361" s="171"/>
      <c r="O361" s="171"/>
      <c r="P361" s="33"/>
      <c r="Q361" s="171"/>
      <c r="R361" s="33"/>
      <c r="S361" s="22"/>
      <c r="T361" s="33"/>
      <c r="U361" s="33"/>
      <c r="V361" s="33"/>
      <c r="W361" s="33"/>
      <c r="X361" s="392"/>
    </row>
    <row r="362" spans="1:24" ht="39" customHeight="1" x14ac:dyDescent="0.25">
      <c r="A362" s="11">
        <v>360</v>
      </c>
      <c r="B362" s="33"/>
      <c r="C362" s="21"/>
      <c r="D362" s="33"/>
      <c r="E362" s="33"/>
      <c r="F362" s="397"/>
      <c r="G362" s="397"/>
      <c r="H362" s="29"/>
      <c r="I362" s="64"/>
      <c r="J362" s="30"/>
      <c r="K362" s="292">
        <f t="shared" si="6"/>
        <v>1</v>
      </c>
      <c r="L362" s="171"/>
      <c r="M362" s="172"/>
      <c r="N362" s="171"/>
      <c r="O362" s="171"/>
      <c r="P362" s="33"/>
      <c r="Q362" s="171"/>
      <c r="R362" s="33"/>
      <c r="S362" s="22"/>
      <c r="T362" s="33"/>
      <c r="U362" s="33"/>
      <c r="V362" s="33"/>
      <c r="W362" s="33"/>
      <c r="X362" s="392"/>
    </row>
    <row r="363" spans="1:24" ht="39" customHeight="1" x14ac:dyDescent="0.25">
      <c r="A363" s="11">
        <v>361</v>
      </c>
      <c r="B363" s="33"/>
      <c r="C363" s="21"/>
      <c r="D363" s="33"/>
      <c r="E363" s="33"/>
      <c r="F363" s="397"/>
      <c r="G363" s="397"/>
      <c r="H363" s="29"/>
      <c r="I363" s="64"/>
      <c r="J363" s="30"/>
      <c r="K363" s="292">
        <f t="shared" si="6"/>
        <v>1</v>
      </c>
      <c r="L363" s="171"/>
      <c r="M363" s="172"/>
      <c r="N363" s="171"/>
      <c r="O363" s="171"/>
      <c r="P363" s="33"/>
      <c r="Q363" s="171"/>
      <c r="R363" s="33"/>
      <c r="S363" s="22"/>
      <c r="T363" s="33"/>
      <c r="U363" s="33"/>
      <c r="V363" s="33"/>
      <c r="W363" s="33"/>
      <c r="X363" s="392"/>
    </row>
    <row r="364" spans="1:24" ht="39" customHeight="1" x14ac:dyDescent="0.25">
      <c r="A364" s="11">
        <v>362</v>
      </c>
      <c r="B364" s="33"/>
      <c r="C364" s="21"/>
      <c r="D364" s="33"/>
      <c r="E364" s="33"/>
      <c r="F364" s="397"/>
      <c r="G364" s="397"/>
      <c r="H364" s="29"/>
      <c r="I364" s="64"/>
      <c r="J364" s="30"/>
      <c r="K364" s="292">
        <f t="shared" si="6"/>
        <v>1</v>
      </c>
      <c r="L364" s="171"/>
      <c r="M364" s="172"/>
      <c r="N364" s="171"/>
      <c r="O364" s="171"/>
      <c r="P364" s="33"/>
      <c r="Q364" s="171"/>
      <c r="R364" s="33"/>
      <c r="S364" s="22"/>
      <c r="T364" s="33"/>
      <c r="U364" s="33"/>
      <c r="V364" s="33"/>
      <c r="W364" s="33"/>
      <c r="X364" s="392"/>
    </row>
    <row r="365" spans="1:24" ht="39" customHeight="1" x14ac:dyDescent="0.25">
      <c r="A365" s="11">
        <v>363</v>
      </c>
      <c r="B365" s="33"/>
      <c r="C365" s="21"/>
      <c r="D365" s="33"/>
      <c r="E365" s="33"/>
      <c r="F365" s="397"/>
      <c r="G365" s="397"/>
      <c r="H365" s="29"/>
      <c r="I365" s="64"/>
      <c r="J365" s="30"/>
      <c r="K365" s="292">
        <f t="shared" si="6"/>
        <v>1</v>
      </c>
      <c r="L365" s="171"/>
      <c r="M365" s="172"/>
      <c r="N365" s="171"/>
      <c r="O365" s="171"/>
      <c r="P365" s="33"/>
      <c r="Q365" s="171"/>
      <c r="R365" s="33"/>
      <c r="S365" s="22"/>
      <c r="T365" s="33"/>
      <c r="U365" s="33"/>
      <c r="V365" s="33"/>
      <c r="W365" s="33"/>
      <c r="X365" s="392"/>
    </row>
    <row r="366" spans="1:24" ht="39" customHeight="1" x14ac:dyDescent="0.25">
      <c r="A366" s="11">
        <v>364</v>
      </c>
      <c r="B366" s="33"/>
      <c r="C366" s="21"/>
      <c r="D366" s="33"/>
      <c r="E366" s="33"/>
      <c r="F366" s="397"/>
      <c r="G366" s="397"/>
      <c r="H366" s="29"/>
      <c r="I366" s="64"/>
      <c r="J366" s="30"/>
      <c r="K366" s="292">
        <f t="shared" si="6"/>
        <v>1</v>
      </c>
      <c r="L366" s="171"/>
      <c r="M366" s="172"/>
      <c r="N366" s="171"/>
      <c r="O366" s="171"/>
      <c r="P366" s="33"/>
      <c r="Q366" s="171"/>
      <c r="R366" s="33"/>
      <c r="S366" s="22"/>
      <c r="T366" s="33"/>
      <c r="U366" s="33"/>
      <c r="V366" s="33"/>
      <c r="W366" s="33"/>
      <c r="X366" s="392"/>
    </row>
    <row r="367" spans="1:24" ht="39" customHeight="1" x14ac:dyDescent="0.25">
      <c r="A367" s="11">
        <v>365</v>
      </c>
      <c r="B367" s="33"/>
      <c r="C367" s="21"/>
      <c r="D367" s="33"/>
      <c r="E367" s="33"/>
      <c r="F367" s="397"/>
      <c r="G367" s="397"/>
      <c r="H367" s="29"/>
      <c r="I367" s="64"/>
      <c r="J367" s="30"/>
      <c r="K367" s="292">
        <f t="shared" si="6"/>
        <v>1</v>
      </c>
      <c r="L367" s="171"/>
      <c r="M367" s="172"/>
      <c r="N367" s="171"/>
      <c r="O367" s="171"/>
      <c r="P367" s="33"/>
      <c r="Q367" s="171"/>
      <c r="R367" s="33"/>
      <c r="S367" s="22"/>
      <c r="T367" s="33"/>
      <c r="U367" s="33"/>
      <c r="V367" s="33"/>
      <c r="W367" s="33"/>
      <c r="X367" s="392"/>
    </row>
    <row r="368" spans="1:24" ht="39" customHeight="1" x14ac:dyDescent="0.25">
      <c r="A368" s="11">
        <v>366</v>
      </c>
      <c r="B368" s="33"/>
      <c r="C368" s="21"/>
      <c r="D368" s="33"/>
      <c r="E368" s="33"/>
      <c r="F368" s="397"/>
      <c r="G368" s="397"/>
      <c r="H368" s="29"/>
      <c r="I368" s="64"/>
      <c r="J368" s="30"/>
      <c r="K368" s="292">
        <f t="shared" si="6"/>
        <v>1</v>
      </c>
      <c r="L368" s="171"/>
      <c r="M368" s="172"/>
      <c r="N368" s="171"/>
      <c r="O368" s="171"/>
      <c r="P368" s="33"/>
      <c r="Q368" s="171"/>
      <c r="R368" s="33"/>
      <c r="S368" s="22"/>
      <c r="T368" s="33"/>
      <c r="U368" s="33"/>
      <c r="V368" s="33"/>
      <c r="W368" s="33"/>
      <c r="X368" s="392"/>
    </row>
    <row r="369" spans="1:24" ht="39" customHeight="1" x14ac:dyDescent="0.25">
      <c r="A369" s="11">
        <v>367</v>
      </c>
      <c r="B369" s="33"/>
      <c r="C369" s="21"/>
      <c r="D369" s="33"/>
      <c r="E369" s="33"/>
      <c r="F369" s="397"/>
      <c r="G369" s="397"/>
      <c r="H369" s="29"/>
      <c r="I369" s="64"/>
      <c r="J369" s="30"/>
      <c r="K369" s="292">
        <f t="shared" si="6"/>
        <v>1</v>
      </c>
      <c r="L369" s="171"/>
      <c r="M369" s="172"/>
      <c r="N369" s="171"/>
      <c r="O369" s="171"/>
      <c r="P369" s="33"/>
      <c r="Q369" s="171"/>
      <c r="R369" s="33"/>
      <c r="S369" s="22"/>
      <c r="T369" s="33"/>
      <c r="U369" s="33"/>
      <c r="V369" s="33"/>
      <c r="W369" s="33"/>
      <c r="X369" s="392"/>
    </row>
    <row r="370" spans="1:24" ht="39" customHeight="1" x14ac:dyDescent="0.25">
      <c r="A370" s="11">
        <v>368</v>
      </c>
      <c r="B370" s="33"/>
      <c r="C370" s="21"/>
      <c r="D370" s="33"/>
      <c r="E370" s="33"/>
      <c r="F370" s="397"/>
      <c r="G370" s="397"/>
      <c r="H370" s="29"/>
      <c r="I370" s="64"/>
      <c r="J370" s="30"/>
      <c r="K370" s="292">
        <f t="shared" si="6"/>
        <v>1</v>
      </c>
      <c r="L370" s="171"/>
      <c r="M370" s="172"/>
      <c r="N370" s="171"/>
      <c r="O370" s="171"/>
      <c r="P370" s="33"/>
      <c r="Q370" s="171"/>
      <c r="R370" s="33"/>
      <c r="S370" s="22"/>
      <c r="T370" s="33"/>
      <c r="U370" s="33"/>
      <c r="V370" s="33"/>
      <c r="W370" s="33"/>
      <c r="X370" s="392"/>
    </row>
    <row r="371" spans="1:24" ht="39" customHeight="1" x14ac:dyDescent="0.25">
      <c r="A371" s="11">
        <v>369</v>
      </c>
      <c r="B371" s="33"/>
      <c r="C371" s="21"/>
      <c r="D371" s="33"/>
      <c r="E371" s="33"/>
      <c r="F371" s="397"/>
      <c r="G371" s="397"/>
      <c r="H371" s="29"/>
      <c r="I371" s="64"/>
      <c r="J371" s="30"/>
      <c r="K371" s="292">
        <f t="shared" si="6"/>
        <v>1</v>
      </c>
      <c r="L371" s="171"/>
      <c r="M371" s="172"/>
      <c r="N371" s="171"/>
      <c r="O371" s="171"/>
      <c r="P371" s="33"/>
      <c r="Q371" s="171"/>
      <c r="R371" s="33"/>
      <c r="S371" s="22"/>
      <c r="T371" s="33"/>
      <c r="U371" s="33"/>
      <c r="V371" s="33"/>
      <c r="W371" s="33"/>
      <c r="X371" s="392"/>
    </row>
    <row r="372" spans="1:24" ht="39" customHeight="1" x14ac:dyDescent="0.25">
      <c r="A372" s="11">
        <v>370</v>
      </c>
      <c r="B372" s="33"/>
      <c r="C372" s="21"/>
      <c r="D372" s="33"/>
      <c r="E372" s="33"/>
      <c r="F372" s="397"/>
      <c r="G372" s="397"/>
      <c r="H372" s="29"/>
      <c r="I372" s="64"/>
      <c r="J372" s="30"/>
      <c r="K372" s="292">
        <f t="shared" si="6"/>
        <v>1</v>
      </c>
      <c r="L372" s="171"/>
      <c r="M372" s="172"/>
      <c r="N372" s="171"/>
      <c r="O372" s="171"/>
      <c r="P372" s="33"/>
      <c r="Q372" s="171"/>
      <c r="R372" s="33"/>
      <c r="S372" s="22"/>
      <c r="T372" s="33"/>
      <c r="U372" s="33"/>
      <c r="V372" s="33"/>
      <c r="W372" s="33"/>
      <c r="X372" s="392"/>
    </row>
    <row r="373" spans="1:24" ht="39" customHeight="1" x14ac:dyDescent="0.25">
      <c r="A373" s="11">
        <v>371</v>
      </c>
      <c r="B373" s="33"/>
      <c r="C373" s="21"/>
      <c r="D373" s="33"/>
      <c r="E373" s="33"/>
      <c r="F373" s="397"/>
      <c r="G373" s="397"/>
      <c r="H373" s="29"/>
      <c r="I373" s="64"/>
      <c r="J373" s="30"/>
      <c r="K373" s="292">
        <f t="shared" si="6"/>
        <v>1</v>
      </c>
      <c r="L373" s="171"/>
      <c r="M373" s="172"/>
      <c r="N373" s="171"/>
      <c r="O373" s="171"/>
      <c r="P373" s="33"/>
      <c r="Q373" s="171"/>
      <c r="R373" s="33"/>
      <c r="S373" s="22"/>
      <c r="T373" s="33"/>
      <c r="U373" s="33"/>
      <c r="V373" s="33"/>
      <c r="W373" s="33"/>
      <c r="X373" s="392"/>
    </row>
    <row r="374" spans="1:24" ht="39" customHeight="1" x14ac:dyDescent="0.25">
      <c r="A374" s="11">
        <v>372</v>
      </c>
      <c r="B374" s="33"/>
      <c r="C374" s="21"/>
      <c r="D374" s="33"/>
      <c r="E374" s="33"/>
      <c r="F374" s="397"/>
      <c r="G374" s="397"/>
      <c r="H374" s="29"/>
      <c r="I374" s="64"/>
      <c r="J374" s="30"/>
      <c r="K374" s="292">
        <f t="shared" si="6"/>
        <v>1</v>
      </c>
      <c r="L374" s="171"/>
      <c r="M374" s="172"/>
      <c r="N374" s="171"/>
      <c r="O374" s="171"/>
      <c r="P374" s="33"/>
      <c r="Q374" s="171"/>
      <c r="R374" s="33"/>
      <c r="S374" s="22"/>
      <c r="T374" s="33"/>
      <c r="U374" s="33"/>
      <c r="V374" s="33"/>
      <c r="W374" s="33"/>
      <c r="X374" s="392"/>
    </row>
    <row r="375" spans="1:24" ht="39" customHeight="1" x14ac:dyDescent="0.25">
      <c r="A375" s="11">
        <v>373</v>
      </c>
      <c r="B375" s="33"/>
      <c r="C375" s="21"/>
      <c r="D375" s="33"/>
      <c r="E375" s="33"/>
      <c r="F375" s="397"/>
      <c r="G375" s="397"/>
      <c r="H375" s="29"/>
      <c r="I375" s="64"/>
      <c r="J375" s="30"/>
      <c r="K375" s="292">
        <f t="shared" si="6"/>
        <v>1</v>
      </c>
      <c r="L375" s="171"/>
      <c r="M375" s="172"/>
      <c r="N375" s="171"/>
      <c r="O375" s="171"/>
      <c r="P375" s="33"/>
      <c r="Q375" s="171"/>
      <c r="R375" s="33"/>
      <c r="S375" s="22"/>
      <c r="T375" s="33"/>
      <c r="U375" s="33"/>
      <c r="V375" s="33"/>
      <c r="W375" s="33"/>
      <c r="X375" s="392"/>
    </row>
    <row r="376" spans="1:24" ht="39" customHeight="1" x14ac:dyDescent="0.25">
      <c r="A376" s="11">
        <v>374</v>
      </c>
      <c r="B376" s="33"/>
      <c r="C376" s="21"/>
      <c r="D376" s="33"/>
      <c r="E376" s="33"/>
      <c r="F376" s="397"/>
      <c r="G376" s="397"/>
      <c r="H376" s="29"/>
      <c r="I376" s="64"/>
      <c r="J376" s="30"/>
      <c r="K376" s="292">
        <f t="shared" si="6"/>
        <v>1</v>
      </c>
      <c r="L376" s="171"/>
      <c r="M376" s="172"/>
      <c r="N376" s="171"/>
      <c r="O376" s="171"/>
      <c r="P376" s="33"/>
      <c r="Q376" s="171"/>
      <c r="R376" s="33"/>
      <c r="S376" s="22"/>
      <c r="T376" s="33"/>
      <c r="U376" s="33"/>
      <c r="V376" s="33"/>
      <c r="W376" s="33"/>
      <c r="X376" s="392"/>
    </row>
    <row r="377" spans="1:24" ht="39" customHeight="1" x14ac:dyDescent="0.25">
      <c r="A377" s="11">
        <v>375</v>
      </c>
      <c r="B377" s="33"/>
      <c r="C377" s="21"/>
      <c r="D377" s="33"/>
      <c r="E377" s="33"/>
      <c r="F377" s="397"/>
      <c r="G377" s="397"/>
      <c r="H377" s="29"/>
      <c r="I377" s="64"/>
      <c r="J377" s="30"/>
      <c r="K377" s="292">
        <f t="shared" si="6"/>
        <v>1</v>
      </c>
      <c r="L377" s="171"/>
      <c r="M377" s="172"/>
      <c r="N377" s="171"/>
      <c r="O377" s="171"/>
      <c r="P377" s="33"/>
      <c r="Q377" s="171"/>
      <c r="R377" s="33"/>
      <c r="S377" s="22"/>
      <c r="T377" s="33"/>
      <c r="U377" s="33"/>
      <c r="V377" s="33"/>
      <c r="W377" s="33"/>
      <c r="X377" s="392"/>
    </row>
    <row r="378" spans="1:24" ht="39" customHeight="1" x14ac:dyDescent="0.25">
      <c r="A378" s="11">
        <v>376</v>
      </c>
      <c r="B378" s="33"/>
      <c r="C378" s="21"/>
      <c r="D378" s="33"/>
      <c r="E378" s="33"/>
      <c r="F378" s="397"/>
      <c r="G378" s="397"/>
      <c r="H378" s="29"/>
      <c r="I378" s="64"/>
      <c r="J378" s="30"/>
      <c r="K378" s="292">
        <f t="shared" si="6"/>
        <v>1</v>
      </c>
      <c r="L378" s="171"/>
      <c r="M378" s="172"/>
      <c r="N378" s="171"/>
      <c r="O378" s="171"/>
      <c r="P378" s="33"/>
      <c r="Q378" s="171"/>
      <c r="R378" s="33"/>
      <c r="S378" s="22"/>
      <c r="T378" s="33"/>
      <c r="U378" s="33"/>
      <c r="V378" s="33"/>
      <c r="W378" s="33"/>
      <c r="X378" s="392"/>
    </row>
    <row r="379" spans="1:24" ht="39" customHeight="1" x14ac:dyDescent="0.25">
      <c r="A379" s="11">
        <v>377</v>
      </c>
      <c r="B379" s="33"/>
      <c r="C379" s="21"/>
      <c r="D379" s="33"/>
      <c r="E379" s="33"/>
      <c r="F379" s="397"/>
      <c r="G379" s="397"/>
      <c r="H379" s="29"/>
      <c r="I379" s="64"/>
      <c r="J379" s="30"/>
      <c r="K379" s="292">
        <f t="shared" si="6"/>
        <v>1</v>
      </c>
      <c r="L379" s="171"/>
      <c r="M379" s="172"/>
      <c r="N379" s="171"/>
      <c r="O379" s="171"/>
      <c r="P379" s="33"/>
      <c r="Q379" s="171"/>
      <c r="R379" s="33"/>
      <c r="S379" s="22"/>
      <c r="T379" s="33"/>
      <c r="U379" s="33"/>
      <c r="V379" s="33"/>
      <c r="W379" s="33"/>
      <c r="X379" s="392"/>
    </row>
    <row r="380" spans="1:24" ht="39" customHeight="1" x14ac:dyDescent="0.25">
      <c r="A380" s="11">
        <v>378</v>
      </c>
      <c r="B380" s="33"/>
      <c r="C380" s="21"/>
      <c r="D380" s="33"/>
      <c r="E380" s="33"/>
      <c r="F380" s="397"/>
      <c r="G380" s="397"/>
      <c r="H380" s="29"/>
      <c r="I380" s="64"/>
      <c r="J380" s="30"/>
      <c r="K380" s="292">
        <f t="shared" si="6"/>
        <v>1</v>
      </c>
      <c r="L380" s="171"/>
      <c r="M380" s="172"/>
      <c r="N380" s="171"/>
      <c r="O380" s="171"/>
      <c r="P380" s="33"/>
      <c r="Q380" s="171"/>
      <c r="R380" s="33"/>
      <c r="S380" s="22"/>
      <c r="T380" s="33"/>
      <c r="U380" s="33"/>
      <c r="V380" s="33"/>
      <c r="W380" s="33"/>
      <c r="X380" s="392"/>
    </row>
    <row r="381" spans="1:24" ht="39" customHeight="1" x14ac:dyDescent="0.25">
      <c r="A381" s="11">
        <v>379</v>
      </c>
      <c r="B381" s="33"/>
      <c r="C381" s="21"/>
      <c r="D381" s="33"/>
      <c r="E381" s="33"/>
      <c r="F381" s="397"/>
      <c r="G381" s="397"/>
      <c r="H381" s="29"/>
      <c r="I381" s="64"/>
      <c r="J381" s="30"/>
      <c r="K381" s="292">
        <f t="shared" si="6"/>
        <v>1</v>
      </c>
      <c r="L381" s="171"/>
      <c r="M381" s="172"/>
      <c r="N381" s="171"/>
      <c r="O381" s="171"/>
      <c r="P381" s="33"/>
      <c r="Q381" s="171"/>
      <c r="R381" s="33"/>
      <c r="S381" s="22"/>
      <c r="T381" s="33"/>
      <c r="U381" s="33"/>
      <c r="V381" s="33"/>
      <c r="W381" s="33"/>
      <c r="X381" s="392"/>
    </row>
    <row r="382" spans="1:24" ht="39" customHeight="1" x14ac:dyDescent="0.25">
      <c r="A382" s="11">
        <v>380</v>
      </c>
      <c r="B382" s="33"/>
      <c r="C382" s="21"/>
      <c r="D382" s="33"/>
      <c r="E382" s="33"/>
      <c r="F382" s="397"/>
      <c r="G382" s="397"/>
      <c r="H382" s="29"/>
      <c r="I382" s="64"/>
      <c r="J382" s="30"/>
      <c r="K382" s="292">
        <f t="shared" si="6"/>
        <v>1</v>
      </c>
      <c r="L382" s="171"/>
      <c r="M382" s="172"/>
      <c r="N382" s="171"/>
      <c r="O382" s="171"/>
      <c r="P382" s="33"/>
      <c r="Q382" s="171"/>
      <c r="R382" s="33"/>
      <c r="S382" s="22"/>
      <c r="T382" s="33"/>
      <c r="U382" s="33"/>
      <c r="V382" s="33"/>
      <c r="W382" s="33"/>
      <c r="X382" s="392"/>
    </row>
    <row r="383" spans="1:24" ht="39" customHeight="1" x14ac:dyDescent="0.25">
      <c r="A383" s="11">
        <v>381</v>
      </c>
      <c r="B383" s="33"/>
      <c r="C383" s="21"/>
      <c r="D383" s="33"/>
      <c r="E383" s="33"/>
      <c r="F383" s="397"/>
      <c r="G383" s="397"/>
      <c r="H383" s="29"/>
      <c r="I383" s="64"/>
      <c r="J383" s="30"/>
      <c r="K383" s="292">
        <f t="shared" si="6"/>
        <v>1</v>
      </c>
      <c r="L383" s="171"/>
      <c r="M383" s="172"/>
      <c r="N383" s="171"/>
      <c r="O383" s="171"/>
      <c r="P383" s="33"/>
      <c r="Q383" s="171"/>
      <c r="R383" s="33"/>
      <c r="S383" s="22"/>
      <c r="T383" s="33"/>
      <c r="U383" s="33"/>
      <c r="V383" s="33"/>
      <c r="W383" s="33"/>
      <c r="X383" s="392"/>
    </row>
    <row r="384" spans="1:24" ht="39" customHeight="1" x14ac:dyDescent="0.25">
      <c r="A384" s="11">
        <v>382</v>
      </c>
      <c r="B384" s="33"/>
      <c r="C384" s="21"/>
      <c r="D384" s="33"/>
      <c r="E384" s="33"/>
      <c r="F384" s="397"/>
      <c r="G384" s="397"/>
      <c r="H384" s="29"/>
      <c r="I384" s="64"/>
      <c r="J384" s="30"/>
      <c r="K384" s="292">
        <f t="shared" si="6"/>
        <v>1</v>
      </c>
      <c r="L384" s="171"/>
      <c r="M384" s="172"/>
      <c r="N384" s="171"/>
      <c r="O384" s="171"/>
      <c r="P384" s="33"/>
      <c r="Q384" s="171"/>
      <c r="R384" s="33"/>
      <c r="S384" s="22"/>
      <c r="T384" s="33"/>
      <c r="U384" s="33"/>
      <c r="V384" s="33"/>
      <c r="W384" s="33"/>
      <c r="X384" s="392"/>
    </row>
    <row r="385" spans="1:24" ht="39" customHeight="1" x14ac:dyDescent="0.25">
      <c r="A385" s="11">
        <v>383</v>
      </c>
      <c r="B385" s="33"/>
      <c r="C385" s="21"/>
      <c r="D385" s="33"/>
      <c r="E385" s="33"/>
      <c r="F385" s="397"/>
      <c r="G385" s="397"/>
      <c r="H385" s="29"/>
      <c r="I385" s="64"/>
      <c r="J385" s="30"/>
      <c r="K385" s="292">
        <f t="shared" si="6"/>
        <v>1</v>
      </c>
      <c r="L385" s="171"/>
      <c r="M385" s="172"/>
      <c r="N385" s="171"/>
      <c r="O385" s="171"/>
      <c r="P385" s="33"/>
      <c r="Q385" s="171"/>
      <c r="R385" s="33"/>
      <c r="S385" s="22"/>
      <c r="T385" s="33"/>
      <c r="U385" s="33"/>
      <c r="V385" s="33"/>
      <c r="W385" s="33"/>
      <c r="X385" s="392"/>
    </row>
    <row r="386" spans="1:24" ht="39" customHeight="1" x14ac:dyDescent="0.25">
      <c r="A386" s="11">
        <v>384</v>
      </c>
      <c r="B386" s="33"/>
      <c r="C386" s="21"/>
      <c r="D386" s="33"/>
      <c r="E386" s="33"/>
      <c r="F386" s="397"/>
      <c r="G386" s="397"/>
      <c r="H386" s="29"/>
      <c r="I386" s="64"/>
      <c r="J386" s="30"/>
      <c r="K386" s="292">
        <f t="shared" si="6"/>
        <v>1</v>
      </c>
      <c r="L386" s="171"/>
      <c r="M386" s="172"/>
      <c r="N386" s="171"/>
      <c r="O386" s="171"/>
      <c r="P386" s="33"/>
      <c r="Q386" s="171"/>
      <c r="R386" s="33"/>
      <c r="S386" s="22"/>
      <c r="T386" s="33"/>
      <c r="U386" s="33"/>
      <c r="V386" s="33"/>
      <c r="W386" s="33"/>
      <c r="X386" s="392"/>
    </row>
    <row r="387" spans="1:24" ht="39" customHeight="1" x14ac:dyDescent="0.25">
      <c r="A387" s="11">
        <v>385</v>
      </c>
      <c r="B387" s="33"/>
      <c r="C387" s="21"/>
      <c r="D387" s="33"/>
      <c r="E387" s="33"/>
      <c r="F387" s="397"/>
      <c r="G387" s="397"/>
      <c r="H387" s="29"/>
      <c r="I387" s="64"/>
      <c r="J387" s="30"/>
      <c r="K387" s="292">
        <f t="shared" si="6"/>
        <v>1</v>
      </c>
      <c r="L387" s="171"/>
      <c r="M387" s="172"/>
      <c r="N387" s="171"/>
      <c r="O387" s="171"/>
      <c r="P387" s="33"/>
      <c r="Q387" s="171"/>
      <c r="R387" s="33"/>
      <c r="S387" s="22"/>
      <c r="T387" s="33"/>
      <c r="U387" s="33"/>
      <c r="V387" s="33"/>
      <c r="W387" s="33"/>
      <c r="X387" s="392"/>
    </row>
    <row r="388" spans="1:24" ht="39" customHeight="1" x14ac:dyDescent="0.25">
      <c r="A388" s="11">
        <v>386</v>
      </c>
      <c r="B388" s="33"/>
      <c r="C388" s="21"/>
      <c r="D388" s="33"/>
      <c r="E388" s="33"/>
      <c r="F388" s="397"/>
      <c r="G388" s="397"/>
      <c r="H388" s="29"/>
      <c r="I388" s="64"/>
      <c r="J388" s="30"/>
      <c r="K388" s="292">
        <f t="shared" ref="K388:K451" si="7">1-I388</f>
        <v>1</v>
      </c>
      <c r="L388" s="171"/>
      <c r="M388" s="172"/>
      <c r="N388" s="171"/>
      <c r="O388" s="171"/>
      <c r="P388" s="33"/>
      <c r="Q388" s="171"/>
      <c r="R388" s="33"/>
      <c r="S388" s="22"/>
      <c r="T388" s="33"/>
      <c r="U388" s="33"/>
      <c r="V388" s="33"/>
      <c r="W388" s="33"/>
      <c r="X388" s="392"/>
    </row>
    <row r="389" spans="1:24" ht="39" customHeight="1" x14ac:dyDescent="0.25">
      <c r="A389" s="11">
        <v>387</v>
      </c>
      <c r="B389" s="33"/>
      <c r="C389" s="21"/>
      <c r="D389" s="33"/>
      <c r="E389" s="33"/>
      <c r="F389" s="397"/>
      <c r="G389" s="397"/>
      <c r="H389" s="29"/>
      <c r="I389" s="64"/>
      <c r="J389" s="30"/>
      <c r="K389" s="292">
        <f t="shared" si="7"/>
        <v>1</v>
      </c>
      <c r="L389" s="171"/>
      <c r="M389" s="172"/>
      <c r="N389" s="171"/>
      <c r="O389" s="171"/>
      <c r="P389" s="33"/>
      <c r="Q389" s="171"/>
      <c r="R389" s="33"/>
      <c r="S389" s="22"/>
      <c r="T389" s="33"/>
      <c r="U389" s="33"/>
      <c r="V389" s="33"/>
      <c r="W389" s="33"/>
      <c r="X389" s="392"/>
    </row>
    <row r="390" spans="1:24" ht="39" customHeight="1" x14ac:dyDescent="0.25">
      <c r="A390" s="11">
        <v>388</v>
      </c>
      <c r="B390" s="33"/>
      <c r="C390" s="21"/>
      <c r="D390" s="33"/>
      <c r="E390" s="33"/>
      <c r="F390" s="397"/>
      <c r="G390" s="397"/>
      <c r="H390" s="29"/>
      <c r="I390" s="64"/>
      <c r="J390" s="30"/>
      <c r="K390" s="292">
        <f t="shared" si="7"/>
        <v>1</v>
      </c>
      <c r="L390" s="171"/>
      <c r="M390" s="172"/>
      <c r="N390" s="171"/>
      <c r="O390" s="171"/>
      <c r="P390" s="33"/>
      <c r="Q390" s="171"/>
      <c r="R390" s="33"/>
      <c r="S390" s="22"/>
      <c r="T390" s="33"/>
      <c r="U390" s="33"/>
      <c r="V390" s="33"/>
      <c r="W390" s="33"/>
      <c r="X390" s="392"/>
    </row>
    <row r="391" spans="1:24" ht="39" customHeight="1" x14ac:dyDescent="0.25">
      <c r="A391" s="11">
        <v>389</v>
      </c>
      <c r="B391" s="33"/>
      <c r="C391" s="21"/>
      <c r="D391" s="33"/>
      <c r="E391" s="33"/>
      <c r="F391" s="397"/>
      <c r="G391" s="397"/>
      <c r="H391" s="29"/>
      <c r="I391" s="64"/>
      <c r="J391" s="30"/>
      <c r="K391" s="292">
        <f t="shared" si="7"/>
        <v>1</v>
      </c>
      <c r="L391" s="171"/>
      <c r="M391" s="172"/>
      <c r="N391" s="171"/>
      <c r="O391" s="171"/>
      <c r="P391" s="33"/>
      <c r="Q391" s="171"/>
      <c r="R391" s="33"/>
      <c r="S391" s="22"/>
      <c r="T391" s="33"/>
      <c r="U391" s="33"/>
      <c r="V391" s="33"/>
      <c r="W391" s="33"/>
      <c r="X391" s="392"/>
    </row>
    <row r="392" spans="1:24" ht="39" customHeight="1" x14ac:dyDescent="0.25">
      <c r="A392" s="11">
        <v>390</v>
      </c>
      <c r="B392" s="33"/>
      <c r="C392" s="21"/>
      <c r="D392" s="33"/>
      <c r="E392" s="33"/>
      <c r="F392" s="397"/>
      <c r="G392" s="397"/>
      <c r="H392" s="29"/>
      <c r="I392" s="64"/>
      <c r="J392" s="30"/>
      <c r="K392" s="292">
        <f t="shared" si="7"/>
        <v>1</v>
      </c>
      <c r="L392" s="171"/>
      <c r="M392" s="172"/>
      <c r="N392" s="171"/>
      <c r="O392" s="171"/>
      <c r="P392" s="33"/>
      <c r="Q392" s="171"/>
      <c r="R392" s="33"/>
      <c r="S392" s="22"/>
      <c r="T392" s="33"/>
      <c r="U392" s="33"/>
      <c r="V392" s="33"/>
      <c r="W392" s="33"/>
      <c r="X392" s="392"/>
    </row>
    <row r="393" spans="1:24" ht="39" customHeight="1" x14ac:dyDescent="0.25">
      <c r="A393" s="11">
        <v>391</v>
      </c>
      <c r="B393" s="33"/>
      <c r="C393" s="21"/>
      <c r="D393" s="33"/>
      <c r="E393" s="33"/>
      <c r="F393" s="397"/>
      <c r="G393" s="397"/>
      <c r="H393" s="29"/>
      <c r="I393" s="64"/>
      <c r="J393" s="30"/>
      <c r="K393" s="292">
        <f t="shared" si="7"/>
        <v>1</v>
      </c>
      <c r="L393" s="171"/>
      <c r="M393" s="172"/>
      <c r="N393" s="171"/>
      <c r="O393" s="171"/>
      <c r="P393" s="33"/>
      <c r="Q393" s="171"/>
      <c r="R393" s="33"/>
      <c r="S393" s="22"/>
      <c r="T393" s="33"/>
      <c r="U393" s="33"/>
      <c r="V393" s="33"/>
      <c r="W393" s="33"/>
      <c r="X393" s="392"/>
    </row>
    <row r="394" spans="1:24" ht="39" customHeight="1" x14ac:dyDescent="0.25">
      <c r="A394" s="11">
        <v>392</v>
      </c>
      <c r="B394" s="33"/>
      <c r="C394" s="21"/>
      <c r="D394" s="33"/>
      <c r="E394" s="33"/>
      <c r="F394" s="397"/>
      <c r="G394" s="397"/>
      <c r="H394" s="29"/>
      <c r="I394" s="64"/>
      <c r="J394" s="30"/>
      <c r="K394" s="292">
        <f t="shared" si="7"/>
        <v>1</v>
      </c>
      <c r="L394" s="171"/>
      <c r="M394" s="172"/>
      <c r="N394" s="171"/>
      <c r="O394" s="171"/>
      <c r="P394" s="33"/>
      <c r="Q394" s="171"/>
      <c r="R394" s="33"/>
      <c r="S394" s="22"/>
      <c r="T394" s="33"/>
      <c r="U394" s="33"/>
      <c r="V394" s="33"/>
      <c r="W394" s="33"/>
      <c r="X394" s="392"/>
    </row>
    <row r="395" spans="1:24" ht="39" customHeight="1" x14ac:dyDescent="0.25">
      <c r="A395" s="11">
        <v>393</v>
      </c>
      <c r="B395" s="33"/>
      <c r="C395" s="21"/>
      <c r="D395" s="33"/>
      <c r="E395" s="33"/>
      <c r="F395" s="397"/>
      <c r="G395" s="397"/>
      <c r="H395" s="29"/>
      <c r="I395" s="64"/>
      <c r="J395" s="30"/>
      <c r="K395" s="292">
        <f t="shared" si="7"/>
        <v>1</v>
      </c>
      <c r="L395" s="171"/>
      <c r="M395" s="172"/>
      <c r="N395" s="171"/>
      <c r="O395" s="171"/>
      <c r="P395" s="33"/>
      <c r="Q395" s="171"/>
      <c r="R395" s="33"/>
      <c r="S395" s="22"/>
      <c r="T395" s="33"/>
      <c r="U395" s="33"/>
      <c r="V395" s="33"/>
      <c r="W395" s="33"/>
      <c r="X395" s="392"/>
    </row>
    <row r="396" spans="1:24" ht="39" customHeight="1" x14ac:dyDescent="0.25">
      <c r="A396" s="11">
        <v>394</v>
      </c>
      <c r="B396" s="33"/>
      <c r="C396" s="21"/>
      <c r="D396" s="33"/>
      <c r="E396" s="33"/>
      <c r="F396" s="397"/>
      <c r="G396" s="397"/>
      <c r="H396" s="29"/>
      <c r="I396" s="64"/>
      <c r="J396" s="30"/>
      <c r="K396" s="292">
        <f t="shared" si="7"/>
        <v>1</v>
      </c>
      <c r="L396" s="171"/>
      <c r="M396" s="172"/>
      <c r="N396" s="171"/>
      <c r="O396" s="171"/>
      <c r="P396" s="33"/>
      <c r="Q396" s="171"/>
      <c r="R396" s="33"/>
      <c r="S396" s="22"/>
      <c r="T396" s="33"/>
      <c r="U396" s="33"/>
      <c r="V396" s="33"/>
      <c r="W396" s="33"/>
      <c r="X396" s="392"/>
    </row>
    <row r="397" spans="1:24" ht="39" customHeight="1" x14ac:dyDescent="0.25">
      <c r="A397" s="11">
        <v>395</v>
      </c>
      <c r="B397" s="33"/>
      <c r="C397" s="21"/>
      <c r="D397" s="33"/>
      <c r="E397" s="33"/>
      <c r="F397" s="397"/>
      <c r="G397" s="397"/>
      <c r="H397" s="29"/>
      <c r="I397" s="64"/>
      <c r="J397" s="30"/>
      <c r="K397" s="292">
        <f t="shared" si="7"/>
        <v>1</v>
      </c>
      <c r="L397" s="171"/>
      <c r="M397" s="172"/>
      <c r="N397" s="171"/>
      <c r="O397" s="171"/>
      <c r="P397" s="33"/>
      <c r="Q397" s="171"/>
      <c r="R397" s="33"/>
      <c r="S397" s="22"/>
      <c r="T397" s="33"/>
      <c r="U397" s="33"/>
      <c r="V397" s="33"/>
      <c r="W397" s="33"/>
      <c r="X397" s="392"/>
    </row>
    <row r="398" spans="1:24" ht="39" customHeight="1" x14ac:dyDescent="0.25">
      <c r="A398" s="11">
        <v>396</v>
      </c>
      <c r="B398" s="33"/>
      <c r="C398" s="21"/>
      <c r="D398" s="33"/>
      <c r="E398" s="33"/>
      <c r="F398" s="397"/>
      <c r="G398" s="397"/>
      <c r="H398" s="29"/>
      <c r="I398" s="64"/>
      <c r="J398" s="30"/>
      <c r="K398" s="292">
        <f t="shared" si="7"/>
        <v>1</v>
      </c>
      <c r="L398" s="171"/>
      <c r="M398" s="172"/>
      <c r="N398" s="171"/>
      <c r="O398" s="171"/>
      <c r="P398" s="33"/>
      <c r="Q398" s="171"/>
      <c r="R398" s="33"/>
      <c r="S398" s="22"/>
      <c r="T398" s="33"/>
      <c r="U398" s="33"/>
      <c r="V398" s="33"/>
      <c r="W398" s="33"/>
      <c r="X398" s="392"/>
    </row>
    <row r="399" spans="1:24" ht="39" customHeight="1" x14ac:dyDescent="0.25">
      <c r="A399" s="11">
        <v>397</v>
      </c>
      <c r="B399" s="33"/>
      <c r="C399" s="21"/>
      <c r="D399" s="33"/>
      <c r="E399" s="33"/>
      <c r="F399" s="397"/>
      <c r="G399" s="397"/>
      <c r="H399" s="29"/>
      <c r="I399" s="64"/>
      <c r="J399" s="30"/>
      <c r="K399" s="292">
        <f t="shared" si="7"/>
        <v>1</v>
      </c>
      <c r="L399" s="171"/>
      <c r="M399" s="172"/>
      <c r="N399" s="171"/>
      <c r="O399" s="171"/>
      <c r="P399" s="33"/>
      <c r="Q399" s="171"/>
      <c r="R399" s="33"/>
      <c r="S399" s="22"/>
      <c r="T399" s="33"/>
      <c r="U399" s="33"/>
      <c r="V399" s="33"/>
      <c r="W399" s="33"/>
      <c r="X399" s="392"/>
    </row>
    <row r="400" spans="1:24" ht="39" customHeight="1" x14ac:dyDescent="0.25">
      <c r="A400" s="11">
        <v>398</v>
      </c>
      <c r="B400" s="33"/>
      <c r="C400" s="21"/>
      <c r="D400" s="33"/>
      <c r="E400" s="33"/>
      <c r="F400" s="397"/>
      <c r="G400" s="397"/>
      <c r="H400" s="29"/>
      <c r="I400" s="64"/>
      <c r="J400" s="30"/>
      <c r="K400" s="292">
        <f t="shared" si="7"/>
        <v>1</v>
      </c>
      <c r="L400" s="171"/>
      <c r="M400" s="172"/>
      <c r="N400" s="171"/>
      <c r="O400" s="171"/>
      <c r="P400" s="33"/>
      <c r="Q400" s="171"/>
      <c r="R400" s="33"/>
      <c r="S400" s="22"/>
      <c r="T400" s="33"/>
      <c r="U400" s="33"/>
      <c r="V400" s="33"/>
      <c r="W400" s="33"/>
      <c r="X400" s="392"/>
    </row>
    <row r="401" spans="1:24" ht="39" customHeight="1" x14ac:dyDescent="0.25">
      <c r="A401" s="11">
        <v>399</v>
      </c>
      <c r="B401" s="33"/>
      <c r="C401" s="21"/>
      <c r="D401" s="33"/>
      <c r="E401" s="33"/>
      <c r="F401" s="397"/>
      <c r="G401" s="397"/>
      <c r="H401" s="29"/>
      <c r="I401" s="64"/>
      <c r="J401" s="30"/>
      <c r="K401" s="292">
        <f t="shared" si="7"/>
        <v>1</v>
      </c>
      <c r="L401" s="171"/>
      <c r="M401" s="172"/>
      <c r="N401" s="171"/>
      <c r="O401" s="171"/>
      <c r="P401" s="33"/>
      <c r="Q401" s="171"/>
      <c r="R401" s="33"/>
      <c r="S401" s="22"/>
      <c r="T401" s="33"/>
      <c r="U401" s="33"/>
      <c r="V401" s="33"/>
      <c r="W401" s="33"/>
      <c r="X401" s="392"/>
    </row>
    <row r="402" spans="1:24" ht="39" customHeight="1" x14ac:dyDescent="0.25">
      <c r="A402" s="11">
        <v>400</v>
      </c>
      <c r="B402" s="33"/>
      <c r="C402" s="21"/>
      <c r="D402" s="33"/>
      <c r="E402" s="33"/>
      <c r="F402" s="397"/>
      <c r="G402" s="397"/>
      <c r="H402" s="29"/>
      <c r="I402" s="64"/>
      <c r="J402" s="30"/>
      <c r="K402" s="292">
        <f t="shared" si="7"/>
        <v>1</v>
      </c>
      <c r="L402" s="171"/>
      <c r="M402" s="172"/>
      <c r="N402" s="171"/>
      <c r="O402" s="171"/>
      <c r="P402" s="33"/>
      <c r="Q402" s="171"/>
      <c r="R402" s="33"/>
      <c r="S402" s="22"/>
      <c r="T402" s="33"/>
      <c r="U402" s="33"/>
      <c r="V402" s="33"/>
      <c r="W402" s="33"/>
      <c r="X402" s="392"/>
    </row>
    <row r="403" spans="1:24" ht="39" customHeight="1" x14ac:dyDescent="0.25">
      <c r="A403" s="11">
        <v>401</v>
      </c>
      <c r="B403" s="33"/>
      <c r="C403" s="21"/>
      <c r="D403" s="33"/>
      <c r="E403" s="33"/>
      <c r="F403" s="397"/>
      <c r="G403" s="397"/>
      <c r="H403" s="29"/>
      <c r="I403" s="64"/>
      <c r="J403" s="30"/>
      <c r="K403" s="292">
        <f t="shared" si="7"/>
        <v>1</v>
      </c>
      <c r="L403" s="171"/>
      <c r="M403" s="172"/>
      <c r="N403" s="171"/>
      <c r="O403" s="171"/>
      <c r="P403" s="33"/>
      <c r="Q403" s="171"/>
      <c r="R403" s="33"/>
      <c r="S403" s="22"/>
      <c r="T403" s="33"/>
      <c r="U403" s="33"/>
      <c r="V403" s="33"/>
      <c r="W403" s="33"/>
      <c r="X403" s="392"/>
    </row>
    <row r="404" spans="1:24" ht="39" customHeight="1" x14ac:dyDescent="0.25">
      <c r="A404" s="11">
        <v>402</v>
      </c>
      <c r="B404" s="33"/>
      <c r="C404" s="21"/>
      <c r="D404" s="33"/>
      <c r="E404" s="33"/>
      <c r="F404" s="397"/>
      <c r="G404" s="397"/>
      <c r="H404" s="29"/>
      <c r="I404" s="64"/>
      <c r="J404" s="30"/>
      <c r="K404" s="292">
        <f t="shared" si="7"/>
        <v>1</v>
      </c>
      <c r="L404" s="171"/>
      <c r="M404" s="172"/>
      <c r="N404" s="171"/>
      <c r="O404" s="171"/>
      <c r="P404" s="33"/>
      <c r="Q404" s="171"/>
      <c r="R404" s="33"/>
      <c r="S404" s="22"/>
      <c r="T404" s="33"/>
      <c r="U404" s="33"/>
      <c r="V404" s="33"/>
      <c r="W404" s="33"/>
      <c r="X404" s="392"/>
    </row>
    <row r="405" spans="1:24" ht="39" customHeight="1" x14ac:dyDescent="0.25">
      <c r="A405" s="11">
        <v>403</v>
      </c>
      <c r="B405" s="33"/>
      <c r="C405" s="21"/>
      <c r="D405" s="33"/>
      <c r="E405" s="33"/>
      <c r="F405" s="397"/>
      <c r="G405" s="397"/>
      <c r="H405" s="29"/>
      <c r="I405" s="64"/>
      <c r="J405" s="30"/>
      <c r="K405" s="292">
        <f t="shared" si="7"/>
        <v>1</v>
      </c>
      <c r="L405" s="171"/>
      <c r="M405" s="172"/>
      <c r="N405" s="171"/>
      <c r="O405" s="171"/>
      <c r="P405" s="33"/>
      <c r="Q405" s="171"/>
      <c r="R405" s="33"/>
      <c r="S405" s="22"/>
      <c r="T405" s="33"/>
      <c r="U405" s="33"/>
      <c r="V405" s="33"/>
      <c r="W405" s="33"/>
      <c r="X405" s="392"/>
    </row>
    <row r="406" spans="1:24" ht="39" customHeight="1" x14ac:dyDescent="0.25">
      <c r="A406" s="11">
        <v>404</v>
      </c>
      <c r="B406" s="33"/>
      <c r="C406" s="21"/>
      <c r="D406" s="33"/>
      <c r="E406" s="33"/>
      <c r="F406" s="397"/>
      <c r="G406" s="397"/>
      <c r="H406" s="29"/>
      <c r="I406" s="64"/>
      <c r="J406" s="30"/>
      <c r="K406" s="292">
        <f t="shared" si="7"/>
        <v>1</v>
      </c>
      <c r="L406" s="171"/>
      <c r="M406" s="172"/>
      <c r="N406" s="171"/>
      <c r="O406" s="171"/>
      <c r="P406" s="33"/>
      <c r="Q406" s="171"/>
      <c r="R406" s="33"/>
      <c r="S406" s="22"/>
      <c r="T406" s="33"/>
      <c r="U406" s="33"/>
      <c r="V406" s="33"/>
      <c r="W406" s="33"/>
      <c r="X406" s="392"/>
    </row>
    <row r="407" spans="1:24" ht="39" customHeight="1" x14ac:dyDescent="0.25">
      <c r="A407" s="11">
        <v>405</v>
      </c>
      <c r="B407" s="33"/>
      <c r="C407" s="21"/>
      <c r="D407" s="33"/>
      <c r="E407" s="33"/>
      <c r="F407" s="397"/>
      <c r="G407" s="397"/>
      <c r="H407" s="29"/>
      <c r="I407" s="64"/>
      <c r="J407" s="30"/>
      <c r="K407" s="292">
        <f t="shared" si="7"/>
        <v>1</v>
      </c>
      <c r="L407" s="171"/>
      <c r="M407" s="172"/>
      <c r="N407" s="171"/>
      <c r="O407" s="171"/>
      <c r="P407" s="33"/>
      <c r="Q407" s="171"/>
      <c r="R407" s="33"/>
      <c r="S407" s="22"/>
      <c r="T407" s="33"/>
      <c r="U407" s="33"/>
      <c r="V407" s="33"/>
      <c r="W407" s="33"/>
      <c r="X407" s="392"/>
    </row>
    <row r="408" spans="1:24" ht="39" customHeight="1" x14ac:dyDescent="0.25">
      <c r="A408" s="11">
        <v>406</v>
      </c>
      <c r="B408" s="33"/>
      <c r="C408" s="21"/>
      <c r="D408" s="33"/>
      <c r="E408" s="33"/>
      <c r="F408" s="397"/>
      <c r="G408" s="397"/>
      <c r="H408" s="29"/>
      <c r="I408" s="64"/>
      <c r="J408" s="30"/>
      <c r="K408" s="292">
        <f t="shared" si="7"/>
        <v>1</v>
      </c>
      <c r="L408" s="171"/>
      <c r="M408" s="172"/>
      <c r="N408" s="171"/>
      <c r="O408" s="171"/>
      <c r="P408" s="33"/>
      <c r="Q408" s="171"/>
      <c r="R408" s="33"/>
      <c r="S408" s="22"/>
      <c r="T408" s="33"/>
      <c r="U408" s="33"/>
      <c r="V408" s="33"/>
      <c r="W408" s="33"/>
      <c r="X408" s="392"/>
    </row>
    <row r="409" spans="1:24" ht="39" customHeight="1" x14ac:dyDescent="0.25">
      <c r="A409" s="11">
        <v>407</v>
      </c>
      <c r="B409" s="33"/>
      <c r="C409" s="21"/>
      <c r="D409" s="33"/>
      <c r="E409" s="33"/>
      <c r="F409" s="397"/>
      <c r="G409" s="397"/>
      <c r="H409" s="29"/>
      <c r="I409" s="64"/>
      <c r="J409" s="30"/>
      <c r="K409" s="292">
        <f t="shared" si="7"/>
        <v>1</v>
      </c>
      <c r="L409" s="171"/>
      <c r="M409" s="172"/>
      <c r="N409" s="171"/>
      <c r="O409" s="171"/>
      <c r="P409" s="33"/>
      <c r="Q409" s="171"/>
      <c r="R409" s="33"/>
      <c r="S409" s="22"/>
      <c r="T409" s="33"/>
      <c r="U409" s="33"/>
      <c r="V409" s="33"/>
      <c r="W409" s="33"/>
      <c r="X409" s="392"/>
    </row>
    <row r="410" spans="1:24" ht="39" customHeight="1" x14ac:dyDescent="0.25">
      <c r="A410" s="11">
        <v>408</v>
      </c>
      <c r="B410" s="33"/>
      <c r="C410" s="21"/>
      <c r="D410" s="33"/>
      <c r="E410" s="33"/>
      <c r="F410" s="397"/>
      <c r="G410" s="397"/>
      <c r="H410" s="29"/>
      <c r="I410" s="64"/>
      <c r="J410" s="30"/>
      <c r="K410" s="292">
        <f t="shared" si="7"/>
        <v>1</v>
      </c>
      <c r="L410" s="171"/>
      <c r="M410" s="172"/>
      <c r="N410" s="171"/>
      <c r="O410" s="171"/>
      <c r="P410" s="33"/>
      <c r="Q410" s="171"/>
      <c r="R410" s="33"/>
      <c r="S410" s="22"/>
      <c r="T410" s="33"/>
      <c r="U410" s="33"/>
      <c r="V410" s="33"/>
      <c r="W410" s="33"/>
      <c r="X410" s="392"/>
    </row>
    <row r="411" spans="1:24" ht="39" customHeight="1" x14ac:dyDescent="0.25">
      <c r="A411" s="11">
        <v>409</v>
      </c>
      <c r="B411" s="33"/>
      <c r="C411" s="21"/>
      <c r="D411" s="33"/>
      <c r="E411" s="33"/>
      <c r="F411" s="397"/>
      <c r="G411" s="397"/>
      <c r="H411" s="29"/>
      <c r="I411" s="64"/>
      <c r="J411" s="30"/>
      <c r="K411" s="292">
        <f t="shared" si="7"/>
        <v>1</v>
      </c>
      <c r="L411" s="171"/>
      <c r="M411" s="172"/>
      <c r="N411" s="171"/>
      <c r="O411" s="171"/>
      <c r="P411" s="33"/>
      <c r="Q411" s="171"/>
      <c r="R411" s="33"/>
      <c r="S411" s="22"/>
      <c r="T411" s="33"/>
      <c r="U411" s="33"/>
      <c r="V411" s="33"/>
      <c r="W411" s="33"/>
      <c r="X411" s="392"/>
    </row>
    <row r="412" spans="1:24" ht="39" customHeight="1" x14ac:dyDescent="0.25">
      <c r="A412" s="11">
        <v>410</v>
      </c>
      <c r="B412" s="33"/>
      <c r="C412" s="21"/>
      <c r="D412" s="33"/>
      <c r="E412" s="33"/>
      <c r="F412" s="397"/>
      <c r="G412" s="397"/>
      <c r="H412" s="29"/>
      <c r="I412" s="64"/>
      <c r="J412" s="30"/>
      <c r="K412" s="292">
        <f t="shared" si="7"/>
        <v>1</v>
      </c>
      <c r="L412" s="171"/>
      <c r="M412" s="172"/>
      <c r="N412" s="171"/>
      <c r="O412" s="171"/>
      <c r="P412" s="33"/>
      <c r="Q412" s="171"/>
      <c r="R412" s="33"/>
      <c r="S412" s="22"/>
      <c r="T412" s="33"/>
      <c r="U412" s="33"/>
      <c r="V412" s="33"/>
      <c r="W412" s="33"/>
      <c r="X412" s="392"/>
    </row>
    <row r="413" spans="1:24" ht="39" customHeight="1" x14ac:dyDescent="0.25">
      <c r="A413" s="11">
        <v>411</v>
      </c>
      <c r="B413" s="33"/>
      <c r="C413" s="21"/>
      <c r="D413" s="33"/>
      <c r="E413" s="33"/>
      <c r="F413" s="397"/>
      <c r="G413" s="397"/>
      <c r="H413" s="29"/>
      <c r="I413" s="64"/>
      <c r="J413" s="30"/>
      <c r="K413" s="292">
        <f t="shared" si="7"/>
        <v>1</v>
      </c>
      <c r="L413" s="171"/>
      <c r="M413" s="172"/>
      <c r="N413" s="171"/>
      <c r="O413" s="171"/>
      <c r="P413" s="33"/>
      <c r="Q413" s="171"/>
      <c r="R413" s="33"/>
      <c r="S413" s="22"/>
      <c r="T413" s="33"/>
      <c r="U413" s="33"/>
      <c r="V413" s="33"/>
      <c r="W413" s="33"/>
      <c r="X413" s="392"/>
    </row>
    <row r="414" spans="1:24" ht="39" customHeight="1" x14ac:dyDescent="0.25">
      <c r="A414" s="11">
        <v>412</v>
      </c>
      <c r="B414" s="33"/>
      <c r="C414" s="21"/>
      <c r="D414" s="33"/>
      <c r="E414" s="33"/>
      <c r="F414" s="397"/>
      <c r="G414" s="397"/>
      <c r="H414" s="29"/>
      <c r="I414" s="64"/>
      <c r="J414" s="30"/>
      <c r="K414" s="292">
        <f t="shared" si="7"/>
        <v>1</v>
      </c>
      <c r="L414" s="171"/>
      <c r="M414" s="172"/>
      <c r="N414" s="171"/>
      <c r="O414" s="171"/>
      <c r="P414" s="33"/>
      <c r="Q414" s="171"/>
      <c r="R414" s="33"/>
      <c r="S414" s="22"/>
      <c r="T414" s="33"/>
      <c r="U414" s="33"/>
      <c r="V414" s="33"/>
      <c r="W414" s="33"/>
      <c r="X414" s="392"/>
    </row>
    <row r="415" spans="1:24" ht="39" customHeight="1" x14ac:dyDescent="0.25">
      <c r="A415" s="11">
        <v>413</v>
      </c>
      <c r="B415" s="33"/>
      <c r="C415" s="21"/>
      <c r="D415" s="33"/>
      <c r="E415" s="33"/>
      <c r="F415" s="397"/>
      <c r="G415" s="397"/>
      <c r="H415" s="29"/>
      <c r="I415" s="64"/>
      <c r="J415" s="30"/>
      <c r="K415" s="292">
        <f t="shared" si="7"/>
        <v>1</v>
      </c>
      <c r="L415" s="171"/>
      <c r="M415" s="172"/>
      <c r="N415" s="171"/>
      <c r="O415" s="171"/>
      <c r="P415" s="33"/>
      <c r="Q415" s="171"/>
      <c r="R415" s="33"/>
      <c r="S415" s="22"/>
      <c r="T415" s="33"/>
      <c r="U415" s="33"/>
      <c r="V415" s="33"/>
      <c r="W415" s="33"/>
      <c r="X415" s="392"/>
    </row>
    <row r="416" spans="1:24" ht="39" customHeight="1" x14ac:dyDescent="0.25">
      <c r="A416" s="11">
        <v>414</v>
      </c>
      <c r="B416" s="33"/>
      <c r="C416" s="21"/>
      <c r="D416" s="33"/>
      <c r="E416" s="33"/>
      <c r="F416" s="397"/>
      <c r="G416" s="397"/>
      <c r="H416" s="29"/>
      <c r="I416" s="64"/>
      <c r="J416" s="30"/>
      <c r="K416" s="292">
        <f t="shared" si="7"/>
        <v>1</v>
      </c>
      <c r="L416" s="171"/>
      <c r="M416" s="172"/>
      <c r="N416" s="171"/>
      <c r="O416" s="171"/>
      <c r="P416" s="33"/>
      <c r="Q416" s="171"/>
      <c r="R416" s="33"/>
      <c r="S416" s="22"/>
      <c r="T416" s="33"/>
      <c r="U416" s="33"/>
      <c r="V416" s="33"/>
      <c r="W416" s="33"/>
      <c r="X416" s="392"/>
    </row>
    <row r="417" spans="1:24" ht="39" customHeight="1" x14ac:dyDescent="0.25">
      <c r="A417" s="11">
        <v>415</v>
      </c>
      <c r="B417" s="33"/>
      <c r="C417" s="21"/>
      <c r="D417" s="33"/>
      <c r="E417" s="33"/>
      <c r="F417" s="397"/>
      <c r="G417" s="397"/>
      <c r="H417" s="29"/>
      <c r="I417" s="64"/>
      <c r="J417" s="30"/>
      <c r="K417" s="292">
        <f t="shared" si="7"/>
        <v>1</v>
      </c>
      <c r="L417" s="171"/>
      <c r="M417" s="172"/>
      <c r="N417" s="171"/>
      <c r="O417" s="171"/>
      <c r="P417" s="33"/>
      <c r="Q417" s="171"/>
      <c r="R417" s="33"/>
      <c r="S417" s="22"/>
      <c r="T417" s="33"/>
      <c r="U417" s="33"/>
      <c r="V417" s="33"/>
      <c r="W417" s="33"/>
      <c r="X417" s="392"/>
    </row>
    <row r="418" spans="1:24" ht="39" customHeight="1" x14ac:dyDescent="0.25">
      <c r="A418" s="11">
        <v>416</v>
      </c>
      <c r="B418" s="33"/>
      <c r="C418" s="21"/>
      <c r="D418" s="33"/>
      <c r="E418" s="33"/>
      <c r="F418" s="397"/>
      <c r="G418" s="397"/>
      <c r="H418" s="29"/>
      <c r="I418" s="64"/>
      <c r="J418" s="30"/>
      <c r="K418" s="292">
        <f t="shared" si="7"/>
        <v>1</v>
      </c>
      <c r="L418" s="171"/>
      <c r="M418" s="172"/>
      <c r="N418" s="171"/>
      <c r="O418" s="171"/>
      <c r="P418" s="33"/>
      <c r="Q418" s="171"/>
      <c r="R418" s="33"/>
      <c r="S418" s="22"/>
      <c r="T418" s="33"/>
      <c r="U418" s="33"/>
      <c r="V418" s="33"/>
      <c r="W418" s="33"/>
      <c r="X418" s="392"/>
    </row>
    <row r="419" spans="1:24" ht="39" customHeight="1" x14ac:dyDescent="0.25">
      <c r="A419" s="11">
        <v>417</v>
      </c>
      <c r="B419" s="33"/>
      <c r="C419" s="21"/>
      <c r="D419" s="33"/>
      <c r="E419" s="33"/>
      <c r="F419" s="397"/>
      <c r="G419" s="397"/>
      <c r="H419" s="29"/>
      <c r="I419" s="64"/>
      <c r="J419" s="30"/>
      <c r="K419" s="292">
        <f t="shared" si="7"/>
        <v>1</v>
      </c>
      <c r="L419" s="171"/>
      <c r="M419" s="172"/>
      <c r="N419" s="171"/>
      <c r="O419" s="171"/>
      <c r="P419" s="33"/>
      <c r="Q419" s="171"/>
      <c r="R419" s="33"/>
      <c r="S419" s="22"/>
      <c r="T419" s="33"/>
      <c r="U419" s="33"/>
      <c r="V419" s="33"/>
      <c r="W419" s="33"/>
      <c r="X419" s="392"/>
    </row>
    <row r="420" spans="1:24" ht="39" customHeight="1" x14ac:dyDescent="0.25">
      <c r="A420" s="11">
        <v>418</v>
      </c>
      <c r="B420" s="33"/>
      <c r="C420" s="21"/>
      <c r="D420" s="33"/>
      <c r="E420" s="33"/>
      <c r="F420" s="397"/>
      <c r="G420" s="397"/>
      <c r="H420" s="29"/>
      <c r="I420" s="64"/>
      <c r="J420" s="30"/>
      <c r="K420" s="292">
        <f t="shared" si="7"/>
        <v>1</v>
      </c>
      <c r="L420" s="171"/>
      <c r="M420" s="172"/>
      <c r="N420" s="171"/>
      <c r="O420" s="171"/>
      <c r="P420" s="33"/>
      <c r="Q420" s="171"/>
      <c r="R420" s="33"/>
      <c r="S420" s="22"/>
      <c r="T420" s="33"/>
      <c r="U420" s="33"/>
      <c r="V420" s="33"/>
      <c r="W420" s="33"/>
      <c r="X420" s="392"/>
    </row>
    <row r="421" spans="1:24" ht="39" customHeight="1" x14ac:dyDescent="0.25">
      <c r="A421" s="11">
        <v>419</v>
      </c>
      <c r="B421" s="33"/>
      <c r="C421" s="21"/>
      <c r="D421" s="33"/>
      <c r="E421" s="33"/>
      <c r="F421" s="397"/>
      <c r="G421" s="397"/>
      <c r="H421" s="29"/>
      <c r="I421" s="64"/>
      <c r="J421" s="30"/>
      <c r="K421" s="292">
        <f t="shared" si="7"/>
        <v>1</v>
      </c>
      <c r="L421" s="171"/>
      <c r="M421" s="172"/>
      <c r="N421" s="171"/>
      <c r="O421" s="171"/>
      <c r="P421" s="33"/>
      <c r="Q421" s="171"/>
      <c r="R421" s="33"/>
      <c r="S421" s="22"/>
      <c r="T421" s="33"/>
      <c r="U421" s="33"/>
      <c r="V421" s="33"/>
      <c r="W421" s="33"/>
      <c r="X421" s="392"/>
    </row>
    <row r="422" spans="1:24" ht="39" customHeight="1" x14ac:dyDescent="0.25">
      <c r="A422" s="11">
        <v>420</v>
      </c>
      <c r="B422" s="33"/>
      <c r="C422" s="21"/>
      <c r="D422" s="33"/>
      <c r="E422" s="33"/>
      <c r="F422" s="397"/>
      <c r="G422" s="397"/>
      <c r="H422" s="29"/>
      <c r="I422" s="64"/>
      <c r="J422" s="30"/>
      <c r="K422" s="292">
        <f t="shared" si="7"/>
        <v>1</v>
      </c>
      <c r="L422" s="171"/>
      <c r="M422" s="172"/>
      <c r="N422" s="171"/>
      <c r="O422" s="171"/>
      <c r="P422" s="33"/>
      <c r="Q422" s="171"/>
      <c r="R422" s="33"/>
      <c r="S422" s="22"/>
      <c r="T422" s="33"/>
      <c r="U422" s="33"/>
      <c r="V422" s="33"/>
      <c r="W422" s="33"/>
      <c r="X422" s="392"/>
    </row>
    <row r="423" spans="1:24" ht="39" customHeight="1" x14ac:dyDescent="0.25">
      <c r="A423" s="11">
        <v>421</v>
      </c>
      <c r="B423" s="33"/>
      <c r="C423" s="21"/>
      <c r="D423" s="33"/>
      <c r="E423" s="33"/>
      <c r="F423" s="397"/>
      <c r="G423" s="397"/>
      <c r="H423" s="29"/>
      <c r="I423" s="64"/>
      <c r="J423" s="30"/>
      <c r="K423" s="292">
        <f t="shared" si="7"/>
        <v>1</v>
      </c>
      <c r="L423" s="171"/>
      <c r="M423" s="172"/>
      <c r="N423" s="171"/>
      <c r="O423" s="171"/>
      <c r="P423" s="33"/>
      <c r="Q423" s="171"/>
      <c r="R423" s="33"/>
      <c r="S423" s="22"/>
      <c r="T423" s="33"/>
      <c r="U423" s="33"/>
      <c r="V423" s="33"/>
      <c r="W423" s="33"/>
      <c r="X423" s="392"/>
    </row>
    <row r="424" spans="1:24" ht="39" customHeight="1" x14ac:dyDescent="0.25">
      <c r="A424" s="11">
        <v>422</v>
      </c>
      <c r="B424" s="33"/>
      <c r="C424" s="21"/>
      <c r="D424" s="33"/>
      <c r="E424" s="33"/>
      <c r="F424" s="397"/>
      <c r="G424" s="397"/>
      <c r="H424" s="29"/>
      <c r="I424" s="64"/>
      <c r="J424" s="30"/>
      <c r="K424" s="292">
        <f t="shared" si="7"/>
        <v>1</v>
      </c>
      <c r="L424" s="171"/>
      <c r="M424" s="172"/>
      <c r="N424" s="171"/>
      <c r="O424" s="171"/>
      <c r="P424" s="33"/>
      <c r="Q424" s="171"/>
      <c r="R424" s="33"/>
      <c r="S424" s="22"/>
      <c r="T424" s="33"/>
      <c r="U424" s="33"/>
      <c r="V424" s="33"/>
      <c r="W424" s="33"/>
      <c r="X424" s="392"/>
    </row>
    <row r="425" spans="1:24" ht="39" customHeight="1" x14ac:dyDescent="0.25">
      <c r="A425" s="11">
        <v>423</v>
      </c>
      <c r="B425" s="33"/>
      <c r="C425" s="21"/>
      <c r="D425" s="33"/>
      <c r="E425" s="33"/>
      <c r="F425" s="397"/>
      <c r="G425" s="397"/>
      <c r="H425" s="29"/>
      <c r="I425" s="64"/>
      <c r="J425" s="30"/>
      <c r="K425" s="292">
        <f t="shared" si="7"/>
        <v>1</v>
      </c>
      <c r="L425" s="171"/>
      <c r="M425" s="172"/>
      <c r="N425" s="171"/>
      <c r="O425" s="171"/>
      <c r="P425" s="33"/>
      <c r="Q425" s="171"/>
      <c r="R425" s="33"/>
      <c r="S425" s="22"/>
      <c r="T425" s="33"/>
      <c r="U425" s="33"/>
      <c r="V425" s="33"/>
      <c r="W425" s="33"/>
      <c r="X425" s="392"/>
    </row>
    <row r="426" spans="1:24" ht="39" customHeight="1" x14ac:dyDescent="0.25">
      <c r="A426" s="11">
        <v>424</v>
      </c>
      <c r="B426" s="33"/>
      <c r="C426" s="21"/>
      <c r="D426" s="33"/>
      <c r="E426" s="33"/>
      <c r="F426" s="397"/>
      <c r="G426" s="397"/>
      <c r="H426" s="29"/>
      <c r="I426" s="64"/>
      <c r="J426" s="30"/>
      <c r="K426" s="292">
        <f t="shared" si="7"/>
        <v>1</v>
      </c>
      <c r="L426" s="171"/>
      <c r="M426" s="172"/>
      <c r="N426" s="171"/>
      <c r="O426" s="171"/>
      <c r="P426" s="33"/>
      <c r="Q426" s="171"/>
      <c r="R426" s="33"/>
      <c r="S426" s="22"/>
      <c r="T426" s="33"/>
      <c r="U426" s="33"/>
      <c r="V426" s="33"/>
      <c r="W426" s="33"/>
      <c r="X426" s="392"/>
    </row>
    <row r="427" spans="1:24" ht="39" customHeight="1" x14ac:dyDescent="0.25">
      <c r="A427" s="11">
        <v>425</v>
      </c>
      <c r="B427" s="33"/>
      <c r="C427" s="21"/>
      <c r="D427" s="33"/>
      <c r="E427" s="33"/>
      <c r="F427" s="397"/>
      <c r="G427" s="397"/>
      <c r="H427" s="29"/>
      <c r="I427" s="64"/>
      <c r="J427" s="30"/>
      <c r="K427" s="292">
        <f t="shared" si="7"/>
        <v>1</v>
      </c>
      <c r="L427" s="171"/>
      <c r="M427" s="172"/>
      <c r="N427" s="171"/>
      <c r="O427" s="171"/>
      <c r="P427" s="33"/>
      <c r="Q427" s="171"/>
      <c r="R427" s="33"/>
      <c r="S427" s="22"/>
      <c r="T427" s="33"/>
      <c r="U427" s="33"/>
      <c r="V427" s="33"/>
      <c r="W427" s="33"/>
      <c r="X427" s="392"/>
    </row>
    <row r="428" spans="1:24" ht="39" customHeight="1" x14ac:dyDescent="0.25">
      <c r="A428" s="11">
        <v>426</v>
      </c>
      <c r="B428" s="33"/>
      <c r="C428" s="21"/>
      <c r="D428" s="33"/>
      <c r="E428" s="33"/>
      <c r="F428" s="397"/>
      <c r="G428" s="397"/>
      <c r="H428" s="29"/>
      <c r="I428" s="64"/>
      <c r="J428" s="30"/>
      <c r="K428" s="292">
        <f t="shared" si="7"/>
        <v>1</v>
      </c>
      <c r="L428" s="171"/>
      <c r="M428" s="172"/>
      <c r="N428" s="171"/>
      <c r="O428" s="171"/>
      <c r="P428" s="33"/>
      <c r="Q428" s="171"/>
      <c r="R428" s="33"/>
      <c r="S428" s="22"/>
      <c r="T428" s="33"/>
      <c r="U428" s="33"/>
      <c r="V428" s="33"/>
      <c r="W428" s="33"/>
      <c r="X428" s="392"/>
    </row>
    <row r="429" spans="1:24" ht="39" customHeight="1" x14ac:dyDescent="0.25">
      <c r="A429" s="11">
        <v>427</v>
      </c>
      <c r="B429" s="33"/>
      <c r="C429" s="21"/>
      <c r="D429" s="33"/>
      <c r="E429" s="33"/>
      <c r="F429" s="397"/>
      <c r="G429" s="397"/>
      <c r="H429" s="29"/>
      <c r="I429" s="64"/>
      <c r="J429" s="30"/>
      <c r="K429" s="292">
        <f t="shared" si="7"/>
        <v>1</v>
      </c>
      <c r="L429" s="171"/>
      <c r="M429" s="172"/>
      <c r="N429" s="171"/>
      <c r="O429" s="171"/>
      <c r="P429" s="33"/>
      <c r="Q429" s="171"/>
      <c r="R429" s="33"/>
      <c r="S429" s="22"/>
      <c r="T429" s="33"/>
      <c r="U429" s="33"/>
      <c r="V429" s="33"/>
      <c r="W429" s="33"/>
      <c r="X429" s="392"/>
    </row>
    <row r="430" spans="1:24" ht="39" customHeight="1" x14ac:dyDescent="0.25">
      <c r="A430" s="11">
        <v>428</v>
      </c>
      <c r="B430" s="33"/>
      <c r="C430" s="21"/>
      <c r="D430" s="33"/>
      <c r="E430" s="33"/>
      <c r="F430" s="397"/>
      <c r="G430" s="397"/>
      <c r="H430" s="29"/>
      <c r="I430" s="64"/>
      <c r="J430" s="30"/>
      <c r="K430" s="292">
        <f t="shared" si="7"/>
        <v>1</v>
      </c>
      <c r="L430" s="171"/>
      <c r="M430" s="172"/>
      <c r="N430" s="171"/>
      <c r="O430" s="171"/>
      <c r="P430" s="33"/>
      <c r="Q430" s="171"/>
      <c r="R430" s="33"/>
      <c r="S430" s="22"/>
      <c r="T430" s="33"/>
      <c r="U430" s="33"/>
      <c r="V430" s="33"/>
      <c r="W430" s="33"/>
      <c r="X430" s="392"/>
    </row>
    <row r="431" spans="1:24" ht="39" customHeight="1" x14ac:dyDescent="0.25">
      <c r="A431" s="11">
        <v>429</v>
      </c>
      <c r="B431" s="33"/>
      <c r="C431" s="21"/>
      <c r="D431" s="33"/>
      <c r="E431" s="33"/>
      <c r="F431" s="397"/>
      <c r="G431" s="397"/>
      <c r="H431" s="29"/>
      <c r="I431" s="64"/>
      <c r="J431" s="30"/>
      <c r="K431" s="292">
        <f t="shared" si="7"/>
        <v>1</v>
      </c>
      <c r="L431" s="171"/>
      <c r="M431" s="172"/>
      <c r="N431" s="171"/>
      <c r="O431" s="171"/>
      <c r="P431" s="33"/>
      <c r="Q431" s="171"/>
      <c r="R431" s="33"/>
      <c r="S431" s="22"/>
      <c r="T431" s="33"/>
      <c r="U431" s="33"/>
      <c r="V431" s="33"/>
      <c r="W431" s="33"/>
      <c r="X431" s="392"/>
    </row>
    <row r="432" spans="1:24" ht="39" customHeight="1" x14ac:dyDescent="0.25">
      <c r="A432" s="11">
        <v>430</v>
      </c>
      <c r="B432" s="33"/>
      <c r="C432" s="21"/>
      <c r="D432" s="33"/>
      <c r="E432" s="33"/>
      <c r="F432" s="397"/>
      <c r="G432" s="397"/>
      <c r="H432" s="29"/>
      <c r="I432" s="64"/>
      <c r="J432" s="30"/>
      <c r="K432" s="292">
        <f t="shared" si="7"/>
        <v>1</v>
      </c>
      <c r="L432" s="171"/>
      <c r="M432" s="172"/>
      <c r="N432" s="171"/>
      <c r="O432" s="171"/>
      <c r="P432" s="33"/>
      <c r="Q432" s="171"/>
      <c r="R432" s="33"/>
      <c r="S432" s="22"/>
      <c r="T432" s="33"/>
      <c r="U432" s="33"/>
      <c r="V432" s="33"/>
      <c r="W432" s="33"/>
      <c r="X432" s="392"/>
    </row>
    <row r="433" spans="1:24" ht="39" customHeight="1" x14ac:dyDescent="0.25">
      <c r="A433" s="11">
        <v>431</v>
      </c>
      <c r="B433" s="33"/>
      <c r="C433" s="21"/>
      <c r="D433" s="33"/>
      <c r="E433" s="33"/>
      <c r="F433" s="397"/>
      <c r="G433" s="397"/>
      <c r="H433" s="29"/>
      <c r="I433" s="64"/>
      <c r="J433" s="30"/>
      <c r="K433" s="292">
        <f t="shared" si="7"/>
        <v>1</v>
      </c>
      <c r="L433" s="171"/>
      <c r="M433" s="172"/>
      <c r="N433" s="171"/>
      <c r="O433" s="171"/>
      <c r="P433" s="33"/>
      <c r="Q433" s="171"/>
      <c r="R433" s="33"/>
      <c r="S433" s="22"/>
      <c r="T433" s="33"/>
      <c r="U433" s="33"/>
      <c r="V433" s="33"/>
      <c r="W433" s="33"/>
      <c r="X433" s="392"/>
    </row>
    <row r="434" spans="1:24" ht="39" customHeight="1" x14ac:dyDescent="0.25">
      <c r="A434" s="11">
        <v>432</v>
      </c>
      <c r="B434" s="33"/>
      <c r="C434" s="21"/>
      <c r="D434" s="33"/>
      <c r="E434" s="33"/>
      <c r="F434" s="397"/>
      <c r="G434" s="397"/>
      <c r="H434" s="29"/>
      <c r="I434" s="64"/>
      <c r="J434" s="30"/>
      <c r="K434" s="292">
        <f t="shared" si="7"/>
        <v>1</v>
      </c>
      <c r="L434" s="171"/>
      <c r="M434" s="172"/>
      <c r="N434" s="171"/>
      <c r="O434" s="171"/>
      <c r="P434" s="33"/>
      <c r="Q434" s="171"/>
      <c r="R434" s="33"/>
      <c r="S434" s="22"/>
      <c r="T434" s="33"/>
      <c r="U434" s="33"/>
      <c r="V434" s="33"/>
      <c r="W434" s="33"/>
      <c r="X434" s="392"/>
    </row>
    <row r="435" spans="1:24" ht="39" customHeight="1" x14ac:dyDescent="0.25">
      <c r="A435" s="11">
        <v>433</v>
      </c>
      <c r="B435" s="33"/>
      <c r="C435" s="21"/>
      <c r="D435" s="33"/>
      <c r="E435" s="33"/>
      <c r="F435" s="397"/>
      <c r="G435" s="397"/>
      <c r="H435" s="29"/>
      <c r="I435" s="64"/>
      <c r="J435" s="30"/>
      <c r="K435" s="292">
        <f t="shared" si="7"/>
        <v>1</v>
      </c>
      <c r="L435" s="171"/>
      <c r="M435" s="172"/>
      <c r="N435" s="171"/>
      <c r="O435" s="171"/>
      <c r="P435" s="33"/>
      <c r="Q435" s="171"/>
      <c r="R435" s="33"/>
      <c r="S435" s="22"/>
      <c r="T435" s="33"/>
      <c r="U435" s="33"/>
      <c r="V435" s="33"/>
      <c r="W435" s="33"/>
      <c r="X435" s="392"/>
    </row>
    <row r="436" spans="1:24" ht="39" customHeight="1" x14ac:dyDescent="0.25">
      <c r="A436" s="11">
        <v>434</v>
      </c>
      <c r="B436" s="33"/>
      <c r="C436" s="21"/>
      <c r="D436" s="33"/>
      <c r="E436" s="33"/>
      <c r="F436" s="397"/>
      <c r="G436" s="397"/>
      <c r="H436" s="29"/>
      <c r="I436" s="64"/>
      <c r="J436" s="30"/>
      <c r="K436" s="292">
        <f t="shared" si="7"/>
        <v>1</v>
      </c>
      <c r="L436" s="171"/>
      <c r="M436" s="172"/>
      <c r="N436" s="171"/>
      <c r="O436" s="171"/>
      <c r="P436" s="33"/>
      <c r="Q436" s="171"/>
      <c r="R436" s="33"/>
      <c r="S436" s="22"/>
      <c r="T436" s="33"/>
      <c r="U436" s="33"/>
      <c r="V436" s="33"/>
      <c r="W436" s="33"/>
      <c r="X436" s="392"/>
    </row>
    <row r="437" spans="1:24" ht="39" customHeight="1" x14ac:dyDescent="0.25">
      <c r="A437" s="11">
        <v>435</v>
      </c>
      <c r="B437" s="33"/>
      <c r="C437" s="21"/>
      <c r="D437" s="33"/>
      <c r="E437" s="33"/>
      <c r="F437" s="397"/>
      <c r="G437" s="397"/>
      <c r="H437" s="29"/>
      <c r="I437" s="64"/>
      <c r="J437" s="30"/>
      <c r="K437" s="292">
        <f t="shared" si="7"/>
        <v>1</v>
      </c>
      <c r="L437" s="171"/>
      <c r="M437" s="172"/>
      <c r="N437" s="171"/>
      <c r="O437" s="171"/>
      <c r="P437" s="33"/>
      <c r="Q437" s="171"/>
      <c r="R437" s="33"/>
      <c r="S437" s="22"/>
      <c r="T437" s="33"/>
      <c r="U437" s="33"/>
      <c r="V437" s="33"/>
      <c r="W437" s="33"/>
      <c r="X437" s="392"/>
    </row>
    <row r="438" spans="1:24" ht="39" customHeight="1" x14ac:dyDescent="0.25">
      <c r="A438" s="11">
        <v>436</v>
      </c>
      <c r="B438" s="33"/>
      <c r="C438" s="21"/>
      <c r="D438" s="33"/>
      <c r="E438" s="33"/>
      <c r="F438" s="397"/>
      <c r="G438" s="397"/>
      <c r="H438" s="29"/>
      <c r="I438" s="64"/>
      <c r="J438" s="30"/>
      <c r="K438" s="292">
        <f t="shared" si="7"/>
        <v>1</v>
      </c>
      <c r="L438" s="171"/>
      <c r="M438" s="172"/>
      <c r="N438" s="171"/>
      <c r="O438" s="171"/>
      <c r="P438" s="33"/>
      <c r="Q438" s="171"/>
      <c r="R438" s="33"/>
      <c r="S438" s="22"/>
      <c r="T438" s="33"/>
      <c r="U438" s="33"/>
      <c r="V438" s="33"/>
      <c r="W438" s="33"/>
      <c r="X438" s="392"/>
    </row>
    <row r="439" spans="1:24" ht="39" customHeight="1" x14ac:dyDescent="0.25">
      <c r="A439" s="11">
        <v>437</v>
      </c>
      <c r="B439" s="33"/>
      <c r="C439" s="21"/>
      <c r="D439" s="33"/>
      <c r="E439" s="33"/>
      <c r="F439" s="397"/>
      <c r="G439" s="397"/>
      <c r="H439" s="29"/>
      <c r="I439" s="64"/>
      <c r="J439" s="30"/>
      <c r="K439" s="292">
        <f t="shared" si="7"/>
        <v>1</v>
      </c>
      <c r="L439" s="171"/>
      <c r="M439" s="172"/>
      <c r="N439" s="171"/>
      <c r="O439" s="171"/>
      <c r="P439" s="33"/>
      <c r="Q439" s="171"/>
      <c r="R439" s="33"/>
      <c r="S439" s="22"/>
      <c r="T439" s="33"/>
      <c r="U439" s="33"/>
      <c r="V439" s="33"/>
      <c r="W439" s="33"/>
      <c r="X439" s="392"/>
    </row>
    <row r="440" spans="1:24" ht="39" customHeight="1" x14ac:dyDescent="0.25">
      <c r="A440" s="11">
        <v>438</v>
      </c>
      <c r="B440" s="33"/>
      <c r="C440" s="21"/>
      <c r="D440" s="33"/>
      <c r="E440" s="33"/>
      <c r="F440" s="397"/>
      <c r="G440" s="397"/>
      <c r="H440" s="29"/>
      <c r="I440" s="64"/>
      <c r="J440" s="30"/>
      <c r="K440" s="292">
        <f t="shared" si="7"/>
        <v>1</v>
      </c>
      <c r="L440" s="171"/>
      <c r="M440" s="172"/>
      <c r="N440" s="171"/>
      <c r="O440" s="171"/>
      <c r="P440" s="33"/>
      <c r="Q440" s="171"/>
      <c r="R440" s="33"/>
      <c r="S440" s="22"/>
      <c r="T440" s="33"/>
      <c r="U440" s="33"/>
      <c r="V440" s="33"/>
      <c r="W440" s="33"/>
      <c r="X440" s="392"/>
    </row>
    <row r="441" spans="1:24" ht="39" customHeight="1" x14ac:dyDescent="0.25">
      <c r="A441" s="11">
        <v>439</v>
      </c>
      <c r="B441" s="33"/>
      <c r="C441" s="21"/>
      <c r="D441" s="33"/>
      <c r="E441" s="33"/>
      <c r="F441" s="397"/>
      <c r="G441" s="397"/>
      <c r="H441" s="29"/>
      <c r="I441" s="64"/>
      <c r="J441" s="30"/>
      <c r="K441" s="292">
        <f t="shared" si="7"/>
        <v>1</v>
      </c>
      <c r="L441" s="171"/>
      <c r="M441" s="172"/>
      <c r="N441" s="171"/>
      <c r="O441" s="171"/>
      <c r="P441" s="33"/>
      <c r="Q441" s="171"/>
      <c r="R441" s="33"/>
      <c r="S441" s="22"/>
      <c r="T441" s="33"/>
      <c r="U441" s="33"/>
      <c r="V441" s="33"/>
      <c r="W441" s="33"/>
      <c r="X441" s="392"/>
    </row>
    <row r="442" spans="1:24" ht="39" customHeight="1" x14ac:dyDescent="0.25">
      <c r="A442" s="11">
        <v>440</v>
      </c>
      <c r="B442" s="33"/>
      <c r="C442" s="21"/>
      <c r="D442" s="33"/>
      <c r="E442" s="33"/>
      <c r="F442" s="397"/>
      <c r="G442" s="397"/>
      <c r="H442" s="29"/>
      <c r="I442" s="64"/>
      <c r="J442" s="30"/>
      <c r="K442" s="292">
        <f t="shared" si="7"/>
        <v>1</v>
      </c>
      <c r="L442" s="171"/>
      <c r="M442" s="172"/>
      <c r="N442" s="171"/>
      <c r="O442" s="171"/>
      <c r="P442" s="33"/>
      <c r="Q442" s="171"/>
      <c r="R442" s="33"/>
      <c r="S442" s="22"/>
      <c r="T442" s="33"/>
      <c r="U442" s="33"/>
      <c r="V442" s="33"/>
      <c r="W442" s="33"/>
      <c r="X442" s="392"/>
    </row>
    <row r="443" spans="1:24" ht="39" customHeight="1" x14ac:dyDescent="0.25">
      <c r="A443" s="11">
        <v>441</v>
      </c>
      <c r="B443" s="33"/>
      <c r="C443" s="21"/>
      <c r="D443" s="33"/>
      <c r="E443" s="33"/>
      <c r="F443" s="397"/>
      <c r="G443" s="397"/>
      <c r="H443" s="29"/>
      <c r="I443" s="64"/>
      <c r="J443" s="30"/>
      <c r="K443" s="292">
        <f t="shared" si="7"/>
        <v>1</v>
      </c>
      <c r="L443" s="171"/>
      <c r="M443" s="172"/>
      <c r="N443" s="171"/>
      <c r="O443" s="171"/>
      <c r="P443" s="33"/>
      <c r="Q443" s="171"/>
      <c r="R443" s="33"/>
      <c r="S443" s="22"/>
      <c r="T443" s="33"/>
      <c r="U443" s="33"/>
      <c r="V443" s="33"/>
      <c r="W443" s="33"/>
      <c r="X443" s="392"/>
    </row>
    <row r="444" spans="1:24" ht="39" customHeight="1" x14ac:dyDescent="0.25">
      <c r="A444" s="11">
        <v>442</v>
      </c>
      <c r="B444" s="33"/>
      <c r="C444" s="21"/>
      <c r="D444" s="33"/>
      <c r="E444" s="33"/>
      <c r="F444" s="397"/>
      <c r="G444" s="397"/>
      <c r="H444" s="29"/>
      <c r="I444" s="64"/>
      <c r="J444" s="30"/>
      <c r="K444" s="292">
        <f t="shared" si="7"/>
        <v>1</v>
      </c>
      <c r="L444" s="171"/>
      <c r="M444" s="172"/>
      <c r="N444" s="171"/>
      <c r="O444" s="171"/>
      <c r="P444" s="33"/>
      <c r="Q444" s="171"/>
      <c r="R444" s="33"/>
      <c r="S444" s="22"/>
      <c r="T444" s="33"/>
      <c r="U444" s="33"/>
      <c r="V444" s="33"/>
      <c r="W444" s="33"/>
      <c r="X444" s="392"/>
    </row>
    <row r="445" spans="1:24" ht="39" customHeight="1" x14ac:dyDescent="0.25">
      <c r="A445" s="11">
        <v>443</v>
      </c>
      <c r="B445" s="33"/>
      <c r="C445" s="21"/>
      <c r="D445" s="33"/>
      <c r="E445" s="33"/>
      <c r="F445" s="397"/>
      <c r="G445" s="397"/>
      <c r="H445" s="29"/>
      <c r="I445" s="64"/>
      <c r="J445" s="30"/>
      <c r="K445" s="292">
        <f t="shared" si="7"/>
        <v>1</v>
      </c>
      <c r="L445" s="171"/>
      <c r="M445" s="172"/>
      <c r="N445" s="171"/>
      <c r="O445" s="171"/>
      <c r="P445" s="33"/>
      <c r="Q445" s="171"/>
      <c r="R445" s="33"/>
      <c r="S445" s="22"/>
      <c r="T445" s="33"/>
      <c r="U445" s="33"/>
      <c r="V445" s="33"/>
      <c r="W445" s="33"/>
      <c r="X445" s="392"/>
    </row>
    <row r="446" spans="1:24" ht="39" customHeight="1" x14ac:dyDescent="0.25">
      <c r="A446" s="11">
        <v>444</v>
      </c>
      <c r="B446" s="33"/>
      <c r="C446" s="21"/>
      <c r="D446" s="33"/>
      <c r="E446" s="33"/>
      <c r="F446" s="397"/>
      <c r="G446" s="397"/>
      <c r="H446" s="29"/>
      <c r="I446" s="64"/>
      <c r="J446" s="30"/>
      <c r="K446" s="292">
        <f t="shared" si="7"/>
        <v>1</v>
      </c>
      <c r="L446" s="171"/>
      <c r="M446" s="172"/>
      <c r="N446" s="171"/>
      <c r="O446" s="171"/>
      <c r="P446" s="33"/>
      <c r="Q446" s="171"/>
      <c r="R446" s="33"/>
      <c r="S446" s="22"/>
      <c r="T446" s="33"/>
      <c r="U446" s="33"/>
      <c r="V446" s="33"/>
      <c r="W446" s="33"/>
      <c r="X446" s="392"/>
    </row>
    <row r="447" spans="1:24" ht="39" customHeight="1" x14ac:dyDescent="0.25">
      <c r="A447" s="11">
        <v>445</v>
      </c>
      <c r="B447" s="33"/>
      <c r="C447" s="21"/>
      <c r="D447" s="33"/>
      <c r="E447" s="33"/>
      <c r="F447" s="397"/>
      <c r="G447" s="397"/>
      <c r="H447" s="29"/>
      <c r="I447" s="64"/>
      <c r="J447" s="30"/>
      <c r="K447" s="292">
        <f t="shared" si="7"/>
        <v>1</v>
      </c>
      <c r="L447" s="171"/>
      <c r="M447" s="172"/>
      <c r="N447" s="171"/>
      <c r="O447" s="171"/>
      <c r="P447" s="33"/>
      <c r="Q447" s="171"/>
      <c r="R447" s="33"/>
      <c r="S447" s="22"/>
      <c r="T447" s="33"/>
      <c r="U447" s="33"/>
      <c r="V447" s="33"/>
      <c r="W447" s="33"/>
      <c r="X447" s="392"/>
    </row>
    <row r="448" spans="1:24" ht="39" customHeight="1" x14ac:dyDescent="0.25">
      <c r="A448" s="11">
        <v>446</v>
      </c>
      <c r="B448" s="33"/>
      <c r="C448" s="21"/>
      <c r="D448" s="33"/>
      <c r="E448" s="33"/>
      <c r="F448" s="397"/>
      <c r="G448" s="397"/>
      <c r="H448" s="29"/>
      <c r="I448" s="64"/>
      <c r="J448" s="30"/>
      <c r="K448" s="292">
        <f t="shared" si="7"/>
        <v>1</v>
      </c>
      <c r="L448" s="171"/>
      <c r="M448" s="172"/>
      <c r="N448" s="171"/>
      <c r="O448" s="171"/>
      <c r="P448" s="33"/>
      <c r="Q448" s="171"/>
      <c r="R448" s="33"/>
      <c r="S448" s="22"/>
      <c r="T448" s="33"/>
      <c r="U448" s="33"/>
      <c r="V448" s="33"/>
      <c r="W448" s="33"/>
      <c r="X448" s="392"/>
    </row>
    <row r="449" spans="1:24" ht="39" customHeight="1" x14ac:dyDescent="0.25">
      <c r="A449" s="11">
        <v>447</v>
      </c>
      <c r="B449" s="33"/>
      <c r="C449" s="21"/>
      <c r="D449" s="33"/>
      <c r="E449" s="33"/>
      <c r="F449" s="397"/>
      <c r="G449" s="397"/>
      <c r="H449" s="29"/>
      <c r="I449" s="64"/>
      <c r="J449" s="30"/>
      <c r="K449" s="292">
        <f t="shared" si="7"/>
        <v>1</v>
      </c>
      <c r="L449" s="171"/>
      <c r="M449" s="172"/>
      <c r="N449" s="171"/>
      <c r="O449" s="171"/>
      <c r="P449" s="33"/>
      <c r="Q449" s="171"/>
      <c r="R449" s="33"/>
      <c r="S449" s="22"/>
      <c r="T449" s="33"/>
      <c r="U449" s="33"/>
      <c r="V449" s="33"/>
      <c r="W449" s="33"/>
      <c r="X449" s="392"/>
    </row>
    <row r="450" spans="1:24" ht="39" customHeight="1" x14ac:dyDescent="0.25">
      <c r="A450" s="11">
        <v>448</v>
      </c>
      <c r="B450" s="33"/>
      <c r="C450" s="21"/>
      <c r="D450" s="33"/>
      <c r="E450" s="33"/>
      <c r="F450" s="397"/>
      <c r="G450" s="397"/>
      <c r="H450" s="29"/>
      <c r="I450" s="64"/>
      <c r="J450" s="30"/>
      <c r="K450" s="292">
        <f t="shared" si="7"/>
        <v>1</v>
      </c>
      <c r="L450" s="171"/>
      <c r="M450" s="172"/>
      <c r="N450" s="171"/>
      <c r="O450" s="171"/>
      <c r="P450" s="33"/>
      <c r="Q450" s="171"/>
      <c r="R450" s="33"/>
      <c r="S450" s="22"/>
      <c r="T450" s="33"/>
      <c r="U450" s="33"/>
      <c r="V450" s="33"/>
      <c r="W450" s="33"/>
      <c r="X450" s="392"/>
    </row>
    <row r="451" spans="1:24" ht="39" customHeight="1" x14ac:dyDescent="0.25">
      <c r="A451" s="11">
        <v>449</v>
      </c>
      <c r="B451" s="33"/>
      <c r="C451" s="21"/>
      <c r="D451" s="33"/>
      <c r="E451" s="33"/>
      <c r="F451" s="397"/>
      <c r="G451" s="397"/>
      <c r="H451" s="29"/>
      <c r="I451" s="64"/>
      <c r="J451" s="30"/>
      <c r="K451" s="292">
        <f t="shared" si="7"/>
        <v>1</v>
      </c>
      <c r="L451" s="171"/>
      <c r="M451" s="172"/>
      <c r="N451" s="171"/>
      <c r="O451" s="171"/>
      <c r="P451" s="33"/>
      <c r="Q451" s="171"/>
      <c r="R451" s="33"/>
      <c r="S451" s="22"/>
      <c r="T451" s="33"/>
      <c r="U451" s="33"/>
      <c r="V451" s="33"/>
      <c r="W451" s="33"/>
      <c r="X451" s="392"/>
    </row>
    <row r="452" spans="1:24" ht="39" customHeight="1" x14ac:dyDescent="0.25">
      <c r="A452" s="11">
        <v>450</v>
      </c>
      <c r="B452" s="33"/>
      <c r="C452" s="21"/>
      <c r="D452" s="33"/>
      <c r="E452" s="33"/>
      <c r="F452" s="397"/>
      <c r="G452" s="397"/>
      <c r="H452" s="29"/>
      <c r="I452" s="64"/>
      <c r="J452" s="30"/>
      <c r="K452" s="292">
        <f t="shared" ref="K452:K515" si="8">1-I452</f>
        <v>1</v>
      </c>
      <c r="L452" s="171"/>
      <c r="M452" s="172"/>
      <c r="N452" s="171"/>
      <c r="O452" s="171"/>
      <c r="P452" s="33"/>
      <c r="Q452" s="171"/>
      <c r="R452" s="33"/>
      <c r="S452" s="22"/>
      <c r="T452" s="33"/>
      <c r="U452" s="33"/>
      <c r="V452" s="33"/>
      <c r="W452" s="33"/>
      <c r="X452" s="392"/>
    </row>
    <row r="453" spans="1:24" ht="39" customHeight="1" x14ac:dyDescent="0.25">
      <c r="A453" s="11">
        <v>451</v>
      </c>
      <c r="B453" s="33"/>
      <c r="C453" s="21"/>
      <c r="D453" s="33"/>
      <c r="E453" s="33"/>
      <c r="F453" s="397"/>
      <c r="G453" s="397"/>
      <c r="H453" s="29"/>
      <c r="I453" s="64"/>
      <c r="J453" s="30"/>
      <c r="K453" s="292">
        <f t="shared" si="8"/>
        <v>1</v>
      </c>
      <c r="L453" s="171"/>
      <c r="M453" s="172"/>
      <c r="N453" s="171"/>
      <c r="O453" s="171"/>
      <c r="P453" s="33"/>
      <c r="Q453" s="171"/>
      <c r="R453" s="33"/>
      <c r="S453" s="22"/>
      <c r="T453" s="33"/>
      <c r="U453" s="33"/>
      <c r="V453" s="33"/>
      <c r="W453" s="33"/>
      <c r="X453" s="392"/>
    </row>
    <row r="454" spans="1:24" ht="39" customHeight="1" x14ac:dyDescent="0.25">
      <c r="A454" s="11">
        <v>452</v>
      </c>
      <c r="B454" s="33"/>
      <c r="C454" s="21"/>
      <c r="D454" s="33"/>
      <c r="E454" s="33"/>
      <c r="F454" s="397"/>
      <c r="G454" s="397"/>
      <c r="H454" s="29"/>
      <c r="I454" s="64"/>
      <c r="J454" s="30"/>
      <c r="K454" s="292">
        <f t="shared" si="8"/>
        <v>1</v>
      </c>
      <c r="L454" s="171"/>
      <c r="M454" s="172"/>
      <c r="N454" s="171"/>
      <c r="O454" s="171"/>
      <c r="P454" s="33"/>
      <c r="Q454" s="171"/>
      <c r="R454" s="33"/>
      <c r="S454" s="22"/>
      <c r="T454" s="33"/>
      <c r="U454" s="33"/>
      <c r="V454" s="33"/>
      <c r="W454" s="33"/>
      <c r="X454" s="392"/>
    </row>
    <row r="455" spans="1:24" ht="39" customHeight="1" x14ac:dyDescent="0.25">
      <c r="A455" s="11">
        <v>453</v>
      </c>
      <c r="B455" s="33"/>
      <c r="C455" s="21"/>
      <c r="D455" s="33"/>
      <c r="E455" s="33"/>
      <c r="F455" s="397"/>
      <c r="G455" s="397"/>
      <c r="H455" s="29"/>
      <c r="I455" s="64"/>
      <c r="J455" s="30"/>
      <c r="K455" s="292">
        <f t="shared" si="8"/>
        <v>1</v>
      </c>
      <c r="L455" s="171"/>
      <c r="M455" s="172"/>
      <c r="N455" s="171"/>
      <c r="O455" s="171"/>
      <c r="P455" s="33"/>
      <c r="Q455" s="171"/>
      <c r="R455" s="33"/>
      <c r="S455" s="22"/>
      <c r="T455" s="33"/>
      <c r="U455" s="33"/>
      <c r="V455" s="33"/>
      <c r="W455" s="33"/>
      <c r="X455" s="392"/>
    </row>
    <row r="456" spans="1:24" ht="39" customHeight="1" x14ac:dyDescent="0.25">
      <c r="A456" s="11">
        <v>454</v>
      </c>
      <c r="B456" s="33"/>
      <c r="C456" s="21"/>
      <c r="D456" s="33"/>
      <c r="E456" s="33"/>
      <c r="F456" s="397"/>
      <c r="G456" s="397"/>
      <c r="H456" s="29"/>
      <c r="I456" s="64"/>
      <c r="J456" s="30"/>
      <c r="K456" s="292">
        <f t="shared" si="8"/>
        <v>1</v>
      </c>
      <c r="L456" s="171"/>
      <c r="M456" s="172"/>
      <c r="N456" s="171"/>
      <c r="O456" s="171"/>
      <c r="P456" s="33"/>
      <c r="Q456" s="171"/>
      <c r="R456" s="33"/>
      <c r="S456" s="22"/>
      <c r="T456" s="33"/>
      <c r="U456" s="33"/>
      <c r="V456" s="33"/>
      <c r="W456" s="33"/>
      <c r="X456" s="392"/>
    </row>
    <row r="457" spans="1:24" ht="39" customHeight="1" x14ac:dyDescent="0.25">
      <c r="A457" s="11">
        <v>455</v>
      </c>
      <c r="B457" s="33"/>
      <c r="C457" s="21"/>
      <c r="D457" s="33"/>
      <c r="E457" s="33"/>
      <c r="F457" s="397"/>
      <c r="G457" s="397"/>
      <c r="H457" s="29"/>
      <c r="I457" s="64"/>
      <c r="J457" s="30"/>
      <c r="K457" s="292">
        <f t="shared" si="8"/>
        <v>1</v>
      </c>
      <c r="L457" s="171"/>
      <c r="M457" s="172"/>
      <c r="N457" s="171"/>
      <c r="O457" s="171"/>
      <c r="P457" s="33"/>
      <c r="Q457" s="171"/>
      <c r="R457" s="33"/>
      <c r="S457" s="22"/>
      <c r="T457" s="33"/>
      <c r="U457" s="33"/>
      <c r="V457" s="33"/>
      <c r="W457" s="33"/>
      <c r="X457" s="392"/>
    </row>
    <row r="458" spans="1:24" ht="39" customHeight="1" x14ac:dyDescent="0.25">
      <c r="A458" s="11">
        <v>456</v>
      </c>
      <c r="B458" s="33"/>
      <c r="C458" s="21"/>
      <c r="D458" s="33"/>
      <c r="E458" s="33"/>
      <c r="F458" s="397"/>
      <c r="G458" s="397"/>
      <c r="H458" s="29"/>
      <c r="I458" s="64"/>
      <c r="J458" s="30"/>
      <c r="K458" s="292">
        <f t="shared" si="8"/>
        <v>1</v>
      </c>
      <c r="L458" s="171"/>
      <c r="M458" s="172"/>
      <c r="N458" s="171"/>
      <c r="O458" s="171"/>
      <c r="P458" s="33"/>
      <c r="Q458" s="171"/>
      <c r="R458" s="33"/>
      <c r="S458" s="22"/>
      <c r="T458" s="33"/>
      <c r="U458" s="33"/>
      <c r="V458" s="33"/>
      <c r="W458" s="33"/>
      <c r="X458" s="392"/>
    </row>
    <row r="459" spans="1:24" ht="39" customHeight="1" x14ac:dyDescent="0.25">
      <c r="A459" s="11">
        <v>457</v>
      </c>
      <c r="B459" s="33"/>
      <c r="C459" s="21"/>
      <c r="D459" s="33"/>
      <c r="E459" s="33"/>
      <c r="F459" s="397"/>
      <c r="G459" s="397"/>
      <c r="H459" s="29"/>
      <c r="I459" s="64"/>
      <c r="J459" s="30"/>
      <c r="K459" s="292">
        <f t="shared" si="8"/>
        <v>1</v>
      </c>
      <c r="L459" s="171"/>
      <c r="M459" s="172"/>
      <c r="N459" s="171"/>
      <c r="O459" s="171"/>
      <c r="P459" s="33"/>
      <c r="Q459" s="171"/>
      <c r="R459" s="33"/>
      <c r="S459" s="22"/>
      <c r="T459" s="33"/>
      <c r="U459" s="33"/>
      <c r="V459" s="33"/>
      <c r="W459" s="33"/>
      <c r="X459" s="392"/>
    </row>
    <row r="460" spans="1:24" ht="39" customHeight="1" x14ac:dyDescent="0.25">
      <c r="A460" s="11">
        <v>458</v>
      </c>
      <c r="B460" s="33"/>
      <c r="C460" s="21"/>
      <c r="D460" s="33"/>
      <c r="E460" s="33"/>
      <c r="F460" s="397"/>
      <c r="G460" s="397"/>
      <c r="H460" s="29"/>
      <c r="I460" s="64"/>
      <c r="J460" s="30"/>
      <c r="K460" s="292">
        <f t="shared" si="8"/>
        <v>1</v>
      </c>
      <c r="L460" s="171"/>
      <c r="M460" s="172"/>
      <c r="N460" s="171"/>
      <c r="O460" s="171"/>
      <c r="P460" s="33"/>
      <c r="Q460" s="171"/>
      <c r="R460" s="33"/>
      <c r="S460" s="22"/>
      <c r="T460" s="33"/>
      <c r="U460" s="33"/>
      <c r="V460" s="33"/>
      <c r="W460" s="33"/>
      <c r="X460" s="392"/>
    </row>
    <row r="461" spans="1:24" ht="39" customHeight="1" x14ac:dyDescent="0.25">
      <c r="A461" s="11">
        <v>459</v>
      </c>
      <c r="B461" s="33"/>
      <c r="C461" s="21"/>
      <c r="D461" s="33"/>
      <c r="E461" s="33"/>
      <c r="F461" s="397"/>
      <c r="G461" s="397"/>
      <c r="H461" s="29"/>
      <c r="I461" s="64"/>
      <c r="J461" s="30"/>
      <c r="K461" s="292">
        <f t="shared" si="8"/>
        <v>1</v>
      </c>
      <c r="L461" s="171"/>
      <c r="M461" s="172"/>
      <c r="N461" s="171"/>
      <c r="O461" s="171"/>
      <c r="P461" s="33"/>
      <c r="Q461" s="171"/>
      <c r="R461" s="33"/>
      <c r="S461" s="22"/>
      <c r="T461" s="33"/>
      <c r="U461" s="33"/>
      <c r="V461" s="33"/>
      <c r="W461" s="33"/>
      <c r="X461" s="392"/>
    </row>
    <row r="462" spans="1:24" ht="39" customHeight="1" x14ac:dyDescent="0.25">
      <c r="A462" s="11">
        <v>460</v>
      </c>
      <c r="B462" s="33"/>
      <c r="C462" s="21"/>
      <c r="D462" s="33"/>
      <c r="E462" s="33"/>
      <c r="F462" s="397"/>
      <c r="G462" s="397"/>
      <c r="H462" s="29"/>
      <c r="I462" s="64"/>
      <c r="J462" s="30"/>
      <c r="K462" s="292">
        <f t="shared" si="8"/>
        <v>1</v>
      </c>
      <c r="L462" s="171"/>
      <c r="M462" s="172"/>
      <c r="N462" s="171"/>
      <c r="O462" s="171"/>
      <c r="P462" s="33"/>
      <c r="Q462" s="171"/>
      <c r="R462" s="33"/>
      <c r="S462" s="22"/>
      <c r="T462" s="33"/>
      <c r="U462" s="33"/>
      <c r="V462" s="33"/>
      <c r="W462" s="33"/>
      <c r="X462" s="392"/>
    </row>
    <row r="463" spans="1:24" ht="39" customHeight="1" x14ac:dyDescent="0.25">
      <c r="A463" s="11">
        <v>461</v>
      </c>
      <c r="B463" s="33"/>
      <c r="C463" s="21"/>
      <c r="D463" s="33"/>
      <c r="E463" s="33"/>
      <c r="F463" s="397"/>
      <c r="G463" s="397"/>
      <c r="H463" s="29"/>
      <c r="I463" s="64"/>
      <c r="J463" s="30"/>
      <c r="K463" s="292">
        <f t="shared" si="8"/>
        <v>1</v>
      </c>
      <c r="L463" s="171"/>
      <c r="M463" s="172"/>
      <c r="N463" s="171"/>
      <c r="O463" s="171"/>
      <c r="P463" s="33"/>
      <c r="Q463" s="171"/>
      <c r="R463" s="33"/>
      <c r="S463" s="22"/>
      <c r="T463" s="33"/>
      <c r="U463" s="33"/>
      <c r="V463" s="33"/>
      <c r="W463" s="33"/>
      <c r="X463" s="392"/>
    </row>
    <row r="464" spans="1:24" ht="39" customHeight="1" x14ac:dyDescent="0.25">
      <c r="A464" s="11">
        <v>462</v>
      </c>
      <c r="B464" s="33"/>
      <c r="C464" s="21"/>
      <c r="D464" s="33"/>
      <c r="E464" s="33"/>
      <c r="F464" s="397"/>
      <c r="G464" s="397"/>
      <c r="H464" s="29"/>
      <c r="I464" s="64"/>
      <c r="J464" s="30"/>
      <c r="K464" s="292">
        <f t="shared" si="8"/>
        <v>1</v>
      </c>
      <c r="L464" s="171"/>
      <c r="M464" s="172"/>
      <c r="N464" s="171"/>
      <c r="O464" s="171"/>
      <c r="P464" s="33"/>
      <c r="Q464" s="171"/>
      <c r="R464" s="33"/>
      <c r="S464" s="22"/>
      <c r="T464" s="33"/>
      <c r="U464" s="33"/>
      <c r="V464" s="33"/>
      <c r="W464" s="33"/>
      <c r="X464" s="392"/>
    </row>
    <row r="465" spans="1:24" ht="39" customHeight="1" x14ac:dyDescent="0.25">
      <c r="A465" s="11">
        <v>463</v>
      </c>
      <c r="B465" s="33"/>
      <c r="C465" s="21"/>
      <c r="D465" s="33"/>
      <c r="E465" s="33"/>
      <c r="F465" s="397"/>
      <c r="G465" s="397"/>
      <c r="H465" s="29"/>
      <c r="I465" s="64"/>
      <c r="J465" s="30"/>
      <c r="K465" s="292">
        <f t="shared" si="8"/>
        <v>1</v>
      </c>
      <c r="L465" s="171"/>
      <c r="M465" s="172"/>
      <c r="N465" s="171"/>
      <c r="O465" s="171"/>
      <c r="P465" s="33"/>
      <c r="Q465" s="171"/>
      <c r="R465" s="33"/>
      <c r="S465" s="22"/>
      <c r="T465" s="33"/>
      <c r="U465" s="33"/>
      <c r="V465" s="33"/>
      <c r="W465" s="33"/>
      <c r="X465" s="392"/>
    </row>
    <row r="466" spans="1:24" ht="39" customHeight="1" x14ac:dyDescent="0.25">
      <c r="A466" s="11">
        <v>464</v>
      </c>
      <c r="B466" s="33"/>
      <c r="C466" s="21"/>
      <c r="D466" s="33"/>
      <c r="E466" s="33"/>
      <c r="F466" s="397"/>
      <c r="G466" s="397"/>
      <c r="H466" s="29"/>
      <c r="I466" s="64"/>
      <c r="J466" s="30"/>
      <c r="K466" s="292">
        <f t="shared" si="8"/>
        <v>1</v>
      </c>
      <c r="L466" s="171"/>
      <c r="M466" s="172"/>
      <c r="N466" s="171"/>
      <c r="O466" s="171"/>
      <c r="P466" s="33"/>
      <c r="Q466" s="171"/>
      <c r="R466" s="33"/>
      <c r="S466" s="22"/>
      <c r="T466" s="33"/>
      <c r="U466" s="33"/>
      <c r="V466" s="33"/>
      <c r="W466" s="33"/>
      <c r="X466" s="392"/>
    </row>
    <row r="467" spans="1:24" ht="39" customHeight="1" x14ac:dyDescent="0.25">
      <c r="A467" s="11">
        <v>465</v>
      </c>
      <c r="B467" s="33"/>
      <c r="C467" s="21"/>
      <c r="D467" s="33"/>
      <c r="E467" s="33"/>
      <c r="F467" s="397"/>
      <c r="G467" s="397"/>
      <c r="H467" s="29"/>
      <c r="I467" s="64"/>
      <c r="J467" s="30"/>
      <c r="K467" s="292">
        <f t="shared" si="8"/>
        <v>1</v>
      </c>
      <c r="L467" s="171"/>
      <c r="M467" s="172"/>
      <c r="N467" s="171"/>
      <c r="O467" s="171"/>
      <c r="P467" s="33"/>
      <c r="Q467" s="171"/>
      <c r="R467" s="33"/>
      <c r="S467" s="22"/>
      <c r="T467" s="33"/>
      <c r="U467" s="33"/>
      <c r="V467" s="33"/>
      <c r="W467" s="33"/>
      <c r="X467" s="392"/>
    </row>
    <row r="468" spans="1:24" ht="39" customHeight="1" x14ac:dyDescent="0.25">
      <c r="A468" s="11">
        <v>466</v>
      </c>
      <c r="B468" s="33"/>
      <c r="C468" s="21"/>
      <c r="D468" s="33"/>
      <c r="E468" s="33"/>
      <c r="F468" s="397"/>
      <c r="G468" s="397"/>
      <c r="H468" s="29"/>
      <c r="I468" s="64"/>
      <c r="J468" s="30"/>
      <c r="K468" s="292">
        <f t="shared" si="8"/>
        <v>1</v>
      </c>
      <c r="L468" s="171"/>
      <c r="M468" s="172"/>
      <c r="N468" s="171"/>
      <c r="O468" s="171"/>
      <c r="P468" s="33"/>
      <c r="Q468" s="171"/>
      <c r="R468" s="33"/>
      <c r="S468" s="22"/>
      <c r="T468" s="33"/>
      <c r="U468" s="33"/>
      <c r="V468" s="33"/>
      <c r="W468" s="33"/>
      <c r="X468" s="392"/>
    </row>
    <row r="469" spans="1:24" ht="39" customHeight="1" x14ac:dyDescent="0.25">
      <c r="A469" s="11">
        <v>467</v>
      </c>
      <c r="B469" s="33"/>
      <c r="C469" s="21"/>
      <c r="D469" s="33"/>
      <c r="E469" s="33"/>
      <c r="F469" s="397"/>
      <c r="G469" s="397"/>
      <c r="H469" s="29"/>
      <c r="I469" s="64"/>
      <c r="J469" s="30"/>
      <c r="K469" s="292">
        <f t="shared" si="8"/>
        <v>1</v>
      </c>
      <c r="L469" s="171"/>
      <c r="M469" s="172"/>
      <c r="N469" s="171"/>
      <c r="O469" s="171"/>
      <c r="P469" s="33"/>
      <c r="Q469" s="171"/>
      <c r="R469" s="33"/>
      <c r="S469" s="22"/>
      <c r="T469" s="33"/>
      <c r="U469" s="33"/>
      <c r="V469" s="33"/>
      <c r="W469" s="33"/>
      <c r="X469" s="392"/>
    </row>
    <row r="470" spans="1:24" ht="39" customHeight="1" x14ac:dyDescent="0.25">
      <c r="A470" s="11">
        <v>468</v>
      </c>
      <c r="B470" s="33"/>
      <c r="C470" s="21"/>
      <c r="D470" s="33"/>
      <c r="E470" s="33"/>
      <c r="F470" s="397"/>
      <c r="G470" s="397"/>
      <c r="H470" s="29"/>
      <c r="I470" s="64"/>
      <c r="J470" s="30"/>
      <c r="K470" s="292">
        <f t="shared" si="8"/>
        <v>1</v>
      </c>
      <c r="L470" s="171"/>
      <c r="M470" s="172"/>
      <c r="N470" s="171"/>
      <c r="O470" s="171"/>
      <c r="P470" s="33"/>
      <c r="Q470" s="171"/>
      <c r="R470" s="33"/>
      <c r="S470" s="22"/>
      <c r="T470" s="33"/>
      <c r="U470" s="33"/>
      <c r="V470" s="33"/>
      <c r="W470" s="33"/>
      <c r="X470" s="392"/>
    </row>
    <row r="471" spans="1:24" ht="39" customHeight="1" x14ac:dyDescent="0.25">
      <c r="A471" s="11">
        <v>469</v>
      </c>
      <c r="B471" s="33"/>
      <c r="C471" s="21"/>
      <c r="D471" s="33"/>
      <c r="E471" s="33"/>
      <c r="F471" s="397"/>
      <c r="G471" s="397"/>
      <c r="H471" s="29"/>
      <c r="I471" s="64"/>
      <c r="J471" s="30"/>
      <c r="K471" s="292">
        <f t="shared" si="8"/>
        <v>1</v>
      </c>
      <c r="L471" s="171"/>
      <c r="M471" s="172"/>
      <c r="N471" s="171"/>
      <c r="O471" s="171"/>
      <c r="P471" s="33"/>
      <c r="Q471" s="171"/>
      <c r="R471" s="33"/>
      <c r="S471" s="22"/>
      <c r="T471" s="33"/>
      <c r="U471" s="33"/>
      <c r="V471" s="33"/>
      <c r="W471" s="33"/>
      <c r="X471" s="392"/>
    </row>
    <row r="472" spans="1:24" ht="39" customHeight="1" x14ac:dyDescent="0.25">
      <c r="A472" s="11">
        <v>470</v>
      </c>
      <c r="B472" s="33"/>
      <c r="C472" s="21"/>
      <c r="D472" s="33"/>
      <c r="E472" s="33"/>
      <c r="F472" s="397"/>
      <c r="G472" s="397"/>
      <c r="H472" s="29"/>
      <c r="I472" s="64"/>
      <c r="J472" s="30"/>
      <c r="K472" s="292">
        <f t="shared" si="8"/>
        <v>1</v>
      </c>
      <c r="L472" s="171"/>
      <c r="M472" s="172"/>
      <c r="N472" s="171"/>
      <c r="O472" s="171"/>
      <c r="P472" s="33"/>
      <c r="Q472" s="171"/>
      <c r="R472" s="33"/>
      <c r="S472" s="22"/>
      <c r="T472" s="33"/>
      <c r="U472" s="33"/>
      <c r="V472" s="33"/>
      <c r="W472" s="33"/>
      <c r="X472" s="392"/>
    </row>
    <row r="473" spans="1:24" ht="39" customHeight="1" x14ac:dyDescent="0.25">
      <c r="A473" s="11">
        <v>471</v>
      </c>
      <c r="B473" s="33"/>
      <c r="C473" s="21"/>
      <c r="D473" s="33"/>
      <c r="E473" s="33"/>
      <c r="F473" s="397"/>
      <c r="G473" s="397"/>
      <c r="H473" s="29"/>
      <c r="I473" s="64"/>
      <c r="J473" s="30"/>
      <c r="K473" s="292">
        <f t="shared" si="8"/>
        <v>1</v>
      </c>
      <c r="L473" s="171"/>
      <c r="M473" s="172"/>
      <c r="N473" s="171"/>
      <c r="O473" s="171"/>
      <c r="P473" s="33"/>
      <c r="Q473" s="171"/>
      <c r="R473" s="33"/>
      <c r="S473" s="22"/>
      <c r="T473" s="33"/>
      <c r="U473" s="33"/>
      <c r="V473" s="33"/>
      <c r="W473" s="33"/>
      <c r="X473" s="392"/>
    </row>
    <row r="474" spans="1:24" ht="39" customHeight="1" x14ac:dyDescent="0.25">
      <c r="A474" s="11">
        <v>472</v>
      </c>
      <c r="B474" s="33"/>
      <c r="C474" s="21"/>
      <c r="D474" s="33"/>
      <c r="E474" s="33"/>
      <c r="F474" s="397"/>
      <c r="G474" s="397"/>
      <c r="H474" s="29"/>
      <c r="I474" s="64"/>
      <c r="J474" s="30"/>
      <c r="K474" s="292">
        <f t="shared" si="8"/>
        <v>1</v>
      </c>
      <c r="L474" s="171"/>
      <c r="M474" s="172"/>
      <c r="N474" s="171"/>
      <c r="O474" s="171"/>
      <c r="P474" s="33"/>
      <c r="Q474" s="171"/>
      <c r="R474" s="33"/>
      <c r="S474" s="22"/>
      <c r="T474" s="33"/>
      <c r="U474" s="33"/>
      <c r="V474" s="33"/>
      <c r="W474" s="33"/>
      <c r="X474" s="392"/>
    </row>
    <row r="475" spans="1:24" ht="39" customHeight="1" x14ac:dyDescent="0.25">
      <c r="A475" s="11">
        <v>473</v>
      </c>
      <c r="B475" s="33"/>
      <c r="C475" s="21"/>
      <c r="D475" s="33"/>
      <c r="E475" s="33"/>
      <c r="F475" s="397"/>
      <c r="G475" s="397"/>
      <c r="H475" s="29"/>
      <c r="I475" s="64"/>
      <c r="J475" s="30"/>
      <c r="K475" s="292">
        <f t="shared" si="8"/>
        <v>1</v>
      </c>
      <c r="L475" s="171"/>
      <c r="M475" s="172"/>
      <c r="N475" s="171"/>
      <c r="O475" s="171"/>
      <c r="P475" s="33"/>
      <c r="Q475" s="171"/>
      <c r="R475" s="33"/>
      <c r="S475" s="22"/>
      <c r="T475" s="33"/>
      <c r="U475" s="33"/>
      <c r="V475" s="33"/>
      <c r="W475" s="33"/>
      <c r="X475" s="392"/>
    </row>
    <row r="476" spans="1:24" ht="39" customHeight="1" x14ac:dyDescent="0.25">
      <c r="A476" s="11">
        <v>474</v>
      </c>
      <c r="B476" s="33"/>
      <c r="C476" s="21"/>
      <c r="D476" s="33"/>
      <c r="E476" s="33"/>
      <c r="F476" s="397"/>
      <c r="G476" s="397"/>
      <c r="H476" s="29"/>
      <c r="I476" s="64"/>
      <c r="J476" s="30"/>
      <c r="K476" s="292">
        <f t="shared" si="8"/>
        <v>1</v>
      </c>
      <c r="L476" s="171"/>
      <c r="M476" s="172"/>
      <c r="N476" s="171"/>
      <c r="O476" s="171"/>
      <c r="P476" s="33"/>
      <c r="Q476" s="171"/>
      <c r="R476" s="33"/>
      <c r="S476" s="22"/>
      <c r="T476" s="33"/>
      <c r="U476" s="33"/>
      <c r="V476" s="33"/>
      <c r="W476" s="33"/>
      <c r="X476" s="392"/>
    </row>
    <row r="477" spans="1:24" ht="39" customHeight="1" x14ac:dyDescent="0.25">
      <c r="A477" s="11">
        <v>475</v>
      </c>
      <c r="B477" s="33"/>
      <c r="C477" s="21"/>
      <c r="D477" s="33"/>
      <c r="E477" s="33"/>
      <c r="F477" s="397"/>
      <c r="G477" s="397"/>
      <c r="H477" s="29"/>
      <c r="I477" s="64"/>
      <c r="J477" s="30"/>
      <c r="K477" s="292">
        <f t="shared" si="8"/>
        <v>1</v>
      </c>
      <c r="L477" s="171"/>
      <c r="M477" s="172"/>
      <c r="N477" s="171"/>
      <c r="O477" s="171"/>
      <c r="P477" s="33"/>
      <c r="Q477" s="171"/>
      <c r="R477" s="33"/>
      <c r="S477" s="22"/>
      <c r="T477" s="33"/>
      <c r="U477" s="33"/>
      <c r="V477" s="33"/>
      <c r="W477" s="33"/>
      <c r="X477" s="392"/>
    </row>
    <row r="478" spans="1:24" ht="39" customHeight="1" x14ac:dyDescent="0.25">
      <c r="A478" s="11">
        <v>476</v>
      </c>
      <c r="B478" s="33"/>
      <c r="C478" s="21"/>
      <c r="D478" s="33"/>
      <c r="E478" s="33"/>
      <c r="F478" s="397"/>
      <c r="G478" s="397"/>
      <c r="H478" s="29"/>
      <c r="I478" s="64"/>
      <c r="J478" s="30"/>
      <c r="K478" s="292">
        <f t="shared" si="8"/>
        <v>1</v>
      </c>
      <c r="L478" s="171"/>
      <c r="M478" s="172"/>
      <c r="N478" s="171"/>
      <c r="O478" s="171"/>
      <c r="P478" s="33"/>
      <c r="Q478" s="171"/>
      <c r="R478" s="33"/>
      <c r="S478" s="22"/>
      <c r="T478" s="33"/>
      <c r="U478" s="33"/>
      <c r="V478" s="33"/>
      <c r="W478" s="33"/>
      <c r="X478" s="392"/>
    </row>
    <row r="479" spans="1:24" ht="39" customHeight="1" x14ac:dyDescent="0.25">
      <c r="A479" s="11">
        <v>477</v>
      </c>
      <c r="B479" s="33"/>
      <c r="C479" s="21"/>
      <c r="D479" s="33"/>
      <c r="E479" s="33"/>
      <c r="F479" s="397"/>
      <c r="G479" s="397"/>
      <c r="H479" s="29"/>
      <c r="I479" s="64"/>
      <c r="J479" s="30"/>
      <c r="K479" s="292">
        <f t="shared" si="8"/>
        <v>1</v>
      </c>
      <c r="L479" s="171"/>
      <c r="M479" s="172"/>
      <c r="N479" s="171"/>
      <c r="O479" s="171"/>
      <c r="P479" s="33"/>
      <c r="Q479" s="171"/>
      <c r="R479" s="33"/>
      <c r="S479" s="22"/>
      <c r="T479" s="33"/>
      <c r="U479" s="33"/>
      <c r="V479" s="33"/>
      <c r="W479" s="33"/>
      <c r="X479" s="392"/>
    </row>
    <row r="480" spans="1:24" ht="39" customHeight="1" x14ac:dyDescent="0.25">
      <c r="A480" s="11">
        <v>478</v>
      </c>
      <c r="B480" s="33"/>
      <c r="C480" s="21"/>
      <c r="D480" s="33"/>
      <c r="E480" s="33"/>
      <c r="F480" s="397"/>
      <c r="G480" s="397"/>
      <c r="H480" s="29"/>
      <c r="I480" s="64"/>
      <c r="J480" s="30"/>
      <c r="K480" s="292">
        <f t="shared" si="8"/>
        <v>1</v>
      </c>
      <c r="L480" s="171"/>
      <c r="M480" s="172"/>
      <c r="N480" s="171"/>
      <c r="O480" s="171"/>
      <c r="P480" s="33"/>
      <c r="Q480" s="171"/>
      <c r="R480" s="33"/>
      <c r="S480" s="22"/>
      <c r="T480" s="33"/>
      <c r="U480" s="33"/>
      <c r="V480" s="33"/>
      <c r="W480" s="33"/>
      <c r="X480" s="392"/>
    </row>
    <row r="481" spans="1:24" ht="39" customHeight="1" x14ac:dyDescent="0.25">
      <c r="A481" s="11">
        <v>479</v>
      </c>
      <c r="B481" s="33"/>
      <c r="C481" s="21"/>
      <c r="D481" s="33"/>
      <c r="E481" s="33"/>
      <c r="F481" s="397"/>
      <c r="G481" s="397"/>
      <c r="H481" s="29"/>
      <c r="I481" s="64"/>
      <c r="J481" s="30"/>
      <c r="K481" s="292">
        <f t="shared" si="8"/>
        <v>1</v>
      </c>
      <c r="L481" s="171"/>
      <c r="M481" s="172"/>
      <c r="N481" s="171"/>
      <c r="O481" s="171"/>
      <c r="P481" s="33"/>
      <c r="Q481" s="171"/>
      <c r="R481" s="33"/>
      <c r="S481" s="22"/>
      <c r="T481" s="33"/>
      <c r="U481" s="33"/>
      <c r="V481" s="33"/>
      <c r="W481" s="33"/>
      <c r="X481" s="392"/>
    </row>
    <row r="482" spans="1:24" ht="39" customHeight="1" x14ac:dyDescent="0.25">
      <c r="A482" s="11">
        <v>480</v>
      </c>
      <c r="B482" s="33"/>
      <c r="C482" s="21"/>
      <c r="D482" s="33"/>
      <c r="E482" s="33"/>
      <c r="F482" s="397"/>
      <c r="G482" s="397"/>
      <c r="H482" s="29"/>
      <c r="I482" s="64"/>
      <c r="J482" s="30"/>
      <c r="K482" s="292">
        <f t="shared" si="8"/>
        <v>1</v>
      </c>
      <c r="L482" s="171"/>
      <c r="M482" s="172"/>
      <c r="N482" s="171"/>
      <c r="O482" s="171"/>
      <c r="P482" s="33"/>
      <c r="Q482" s="171"/>
      <c r="R482" s="33"/>
      <c r="S482" s="22"/>
      <c r="T482" s="33"/>
      <c r="U482" s="33"/>
      <c r="V482" s="33"/>
      <c r="W482" s="33"/>
      <c r="X482" s="392"/>
    </row>
    <row r="483" spans="1:24" ht="39" customHeight="1" x14ac:dyDescent="0.25">
      <c r="A483" s="11">
        <v>481</v>
      </c>
      <c r="B483" s="33"/>
      <c r="C483" s="21"/>
      <c r="D483" s="33"/>
      <c r="E483" s="33"/>
      <c r="F483" s="397"/>
      <c r="G483" s="397"/>
      <c r="H483" s="29"/>
      <c r="I483" s="64"/>
      <c r="J483" s="30"/>
      <c r="K483" s="292">
        <f t="shared" si="8"/>
        <v>1</v>
      </c>
      <c r="L483" s="171"/>
      <c r="M483" s="172"/>
      <c r="N483" s="171"/>
      <c r="O483" s="171"/>
      <c r="P483" s="33"/>
      <c r="Q483" s="171"/>
      <c r="R483" s="33"/>
      <c r="S483" s="22"/>
      <c r="T483" s="33"/>
      <c r="U483" s="33"/>
      <c r="V483" s="33"/>
      <c r="W483" s="33"/>
      <c r="X483" s="392"/>
    </row>
    <row r="484" spans="1:24" ht="39" customHeight="1" x14ac:dyDescent="0.25">
      <c r="A484" s="11">
        <v>482</v>
      </c>
      <c r="B484" s="33"/>
      <c r="C484" s="21"/>
      <c r="D484" s="33"/>
      <c r="E484" s="33"/>
      <c r="F484" s="397"/>
      <c r="G484" s="397"/>
      <c r="H484" s="29"/>
      <c r="I484" s="64"/>
      <c r="J484" s="30"/>
      <c r="K484" s="292">
        <f t="shared" si="8"/>
        <v>1</v>
      </c>
      <c r="L484" s="171"/>
      <c r="M484" s="172"/>
      <c r="N484" s="171"/>
      <c r="O484" s="171"/>
      <c r="P484" s="33"/>
      <c r="Q484" s="171"/>
      <c r="R484" s="33"/>
      <c r="S484" s="22"/>
      <c r="T484" s="33"/>
      <c r="U484" s="33"/>
      <c r="V484" s="33"/>
      <c r="W484" s="33"/>
      <c r="X484" s="392"/>
    </row>
    <row r="485" spans="1:24" ht="39" customHeight="1" x14ac:dyDescent="0.25">
      <c r="A485" s="11">
        <v>483</v>
      </c>
      <c r="B485" s="33"/>
      <c r="C485" s="21"/>
      <c r="D485" s="33"/>
      <c r="E485" s="33"/>
      <c r="F485" s="397"/>
      <c r="G485" s="397"/>
      <c r="H485" s="29"/>
      <c r="I485" s="64"/>
      <c r="J485" s="30"/>
      <c r="K485" s="292">
        <f t="shared" si="8"/>
        <v>1</v>
      </c>
      <c r="L485" s="171"/>
      <c r="M485" s="172"/>
      <c r="N485" s="171"/>
      <c r="O485" s="171"/>
      <c r="P485" s="33"/>
      <c r="Q485" s="171"/>
      <c r="R485" s="33"/>
      <c r="S485" s="22"/>
      <c r="T485" s="33"/>
      <c r="U485" s="33"/>
      <c r="V485" s="33"/>
      <c r="W485" s="33"/>
      <c r="X485" s="392"/>
    </row>
    <row r="486" spans="1:24" ht="39" customHeight="1" x14ac:dyDescent="0.25">
      <c r="A486" s="11">
        <v>484</v>
      </c>
      <c r="B486" s="33"/>
      <c r="C486" s="21"/>
      <c r="D486" s="33"/>
      <c r="E486" s="33"/>
      <c r="F486" s="397"/>
      <c r="G486" s="397"/>
      <c r="H486" s="29"/>
      <c r="I486" s="64"/>
      <c r="J486" s="30"/>
      <c r="K486" s="292">
        <f t="shared" si="8"/>
        <v>1</v>
      </c>
      <c r="L486" s="171"/>
      <c r="M486" s="172"/>
      <c r="N486" s="171"/>
      <c r="O486" s="171"/>
      <c r="P486" s="33"/>
      <c r="Q486" s="171"/>
      <c r="R486" s="33"/>
      <c r="S486" s="22"/>
      <c r="T486" s="33"/>
      <c r="U486" s="33"/>
      <c r="V486" s="33"/>
      <c r="W486" s="33"/>
      <c r="X486" s="392"/>
    </row>
    <row r="487" spans="1:24" ht="39" customHeight="1" x14ac:dyDescent="0.25">
      <c r="A487" s="11">
        <v>485</v>
      </c>
      <c r="B487" s="33"/>
      <c r="C487" s="21"/>
      <c r="D487" s="33"/>
      <c r="E487" s="33"/>
      <c r="F487" s="397"/>
      <c r="G487" s="397"/>
      <c r="H487" s="29"/>
      <c r="I487" s="64"/>
      <c r="J487" s="30"/>
      <c r="K487" s="292">
        <f t="shared" si="8"/>
        <v>1</v>
      </c>
      <c r="L487" s="171"/>
      <c r="M487" s="172"/>
      <c r="N487" s="171"/>
      <c r="O487" s="171"/>
      <c r="P487" s="33"/>
      <c r="Q487" s="171"/>
      <c r="R487" s="33"/>
      <c r="S487" s="22"/>
      <c r="T487" s="33"/>
      <c r="U487" s="33"/>
      <c r="V487" s="33"/>
      <c r="W487" s="33"/>
      <c r="X487" s="392"/>
    </row>
    <row r="488" spans="1:24" ht="39" customHeight="1" x14ac:dyDescent="0.25">
      <c r="A488" s="11">
        <v>486</v>
      </c>
      <c r="B488" s="33"/>
      <c r="C488" s="21"/>
      <c r="D488" s="33"/>
      <c r="E488" s="33"/>
      <c r="F488" s="397"/>
      <c r="G488" s="397"/>
      <c r="H488" s="29"/>
      <c r="I488" s="64"/>
      <c r="J488" s="30"/>
      <c r="K488" s="292">
        <f t="shared" si="8"/>
        <v>1</v>
      </c>
      <c r="L488" s="171"/>
      <c r="M488" s="172"/>
      <c r="N488" s="171"/>
      <c r="O488" s="171"/>
      <c r="P488" s="33"/>
      <c r="Q488" s="171"/>
      <c r="R488" s="33"/>
      <c r="S488" s="22"/>
      <c r="T488" s="33"/>
      <c r="U488" s="33"/>
      <c r="V488" s="33"/>
      <c r="W488" s="33"/>
      <c r="X488" s="392"/>
    </row>
    <row r="489" spans="1:24" ht="39" customHeight="1" x14ac:dyDescent="0.25">
      <c r="A489" s="11">
        <v>487</v>
      </c>
      <c r="B489" s="33"/>
      <c r="C489" s="21"/>
      <c r="D489" s="33"/>
      <c r="E489" s="33"/>
      <c r="F489" s="397"/>
      <c r="G489" s="397"/>
      <c r="H489" s="29"/>
      <c r="I489" s="64"/>
      <c r="J489" s="30"/>
      <c r="K489" s="292">
        <f t="shared" si="8"/>
        <v>1</v>
      </c>
      <c r="L489" s="171"/>
      <c r="M489" s="172"/>
      <c r="N489" s="171"/>
      <c r="O489" s="171"/>
      <c r="P489" s="33"/>
      <c r="Q489" s="171"/>
      <c r="R489" s="33"/>
      <c r="S489" s="22"/>
      <c r="T489" s="33"/>
      <c r="U489" s="33"/>
      <c r="V489" s="33"/>
      <c r="W489" s="33"/>
      <c r="X489" s="392"/>
    </row>
    <row r="490" spans="1:24" ht="39" customHeight="1" x14ac:dyDescent="0.25">
      <c r="A490" s="11">
        <v>488</v>
      </c>
      <c r="B490" s="33"/>
      <c r="C490" s="21"/>
      <c r="D490" s="33"/>
      <c r="E490" s="33"/>
      <c r="F490" s="397"/>
      <c r="G490" s="397"/>
      <c r="H490" s="29"/>
      <c r="I490" s="64"/>
      <c r="J490" s="30"/>
      <c r="K490" s="292">
        <f t="shared" si="8"/>
        <v>1</v>
      </c>
      <c r="L490" s="171"/>
      <c r="M490" s="172"/>
      <c r="N490" s="171"/>
      <c r="O490" s="171"/>
      <c r="P490" s="33"/>
      <c r="Q490" s="171"/>
      <c r="R490" s="33"/>
      <c r="S490" s="22"/>
      <c r="T490" s="33"/>
      <c r="U490" s="33"/>
      <c r="V490" s="33"/>
      <c r="W490" s="33"/>
      <c r="X490" s="392"/>
    </row>
    <row r="491" spans="1:24" ht="39" customHeight="1" x14ac:dyDescent="0.25">
      <c r="A491" s="11">
        <v>489</v>
      </c>
      <c r="B491" s="33"/>
      <c r="C491" s="21"/>
      <c r="D491" s="33"/>
      <c r="E491" s="33"/>
      <c r="F491" s="397"/>
      <c r="G491" s="397"/>
      <c r="H491" s="29"/>
      <c r="I491" s="64"/>
      <c r="J491" s="30"/>
      <c r="K491" s="292">
        <f t="shared" si="8"/>
        <v>1</v>
      </c>
      <c r="L491" s="171"/>
      <c r="M491" s="172"/>
      <c r="N491" s="171"/>
      <c r="O491" s="171"/>
      <c r="P491" s="33"/>
      <c r="Q491" s="171"/>
      <c r="R491" s="33"/>
      <c r="S491" s="22"/>
      <c r="T491" s="33"/>
      <c r="U491" s="33"/>
      <c r="V491" s="33"/>
      <c r="W491" s="33"/>
      <c r="X491" s="392"/>
    </row>
    <row r="492" spans="1:24" ht="39" customHeight="1" x14ac:dyDescent="0.25">
      <c r="A492" s="11">
        <v>490</v>
      </c>
      <c r="B492" s="33"/>
      <c r="C492" s="21"/>
      <c r="D492" s="33"/>
      <c r="E492" s="33"/>
      <c r="F492" s="397"/>
      <c r="G492" s="397"/>
      <c r="H492" s="29"/>
      <c r="I492" s="64"/>
      <c r="J492" s="30"/>
      <c r="K492" s="292">
        <f t="shared" si="8"/>
        <v>1</v>
      </c>
      <c r="L492" s="171"/>
      <c r="M492" s="172"/>
      <c r="N492" s="171"/>
      <c r="O492" s="171"/>
      <c r="P492" s="33"/>
      <c r="Q492" s="171"/>
      <c r="R492" s="33"/>
      <c r="S492" s="22"/>
      <c r="T492" s="33"/>
      <c r="U492" s="33"/>
      <c r="V492" s="33"/>
      <c r="W492" s="33"/>
      <c r="X492" s="392"/>
    </row>
    <row r="493" spans="1:24" ht="39" customHeight="1" x14ac:dyDescent="0.25">
      <c r="A493" s="11">
        <v>491</v>
      </c>
      <c r="B493" s="33"/>
      <c r="C493" s="21"/>
      <c r="D493" s="33"/>
      <c r="E493" s="33"/>
      <c r="F493" s="397"/>
      <c r="G493" s="397"/>
      <c r="H493" s="29"/>
      <c r="I493" s="64"/>
      <c r="J493" s="30"/>
      <c r="K493" s="292">
        <f t="shared" si="8"/>
        <v>1</v>
      </c>
      <c r="L493" s="171"/>
      <c r="M493" s="172"/>
      <c r="N493" s="171"/>
      <c r="O493" s="171"/>
      <c r="P493" s="33"/>
      <c r="Q493" s="171"/>
      <c r="R493" s="33"/>
      <c r="S493" s="22"/>
      <c r="T493" s="33"/>
      <c r="U493" s="33"/>
      <c r="V493" s="33"/>
      <c r="W493" s="33"/>
      <c r="X493" s="392"/>
    </row>
    <row r="494" spans="1:24" ht="39" customHeight="1" x14ac:dyDescent="0.25">
      <c r="A494" s="11">
        <v>492</v>
      </c>
      <c r="B494" s="33"/>
      <c r="C494" s="21"/>
      <c r="D494" s="33"/>
      <c r="E494" s="33"/>
      <c r="F494" s="397"/>
      <c r="G494" s="397"/>
      <c r="H494" s="29"/>
      <c r="I494" s="64"/>
      <c r="J494" s="30"/>
      <c r="K494" s="292">
        <f t="shared" si="8"/>
        <v>1</v>
      </c>
      <c r="L494" s="171"/>
      <c r="M494" s="172"/>
      <c r="N494" s="171"/>
      <c r="O494" s="171"/>
      <c r="P494" s="33"/>
      <c r="Q494" s="171"/>
      <c r="R494" s="33"/>
      <c r="S494" s="22"/>
      <c r="T494" s="33"/>
      <c r="U494" s="33"/>
      <c r="V494" s="33"/>
      <c r="W494" s="33"/>
      <c r="X494" s="392"/>
    </row>
    <row r="495" spans="1:24" ht="39" customHeight="1" x14ac:dyDescent="0.25">
      <c r="A495" s="11">
        <v>493</v>
      </c>
      <c r="B495" s="33"/>
      <c r="C495" s="21"/>
      <c r="D495" s="33"/>
      <c r="E495" s="33"/>
      <c r="F495" s="397"/>
      <c r="G495" s="397"/>
      <c r="H495" s="29"/>
      <c r="I495" s="64"/>
      <c r="J495" s="30"/>
      <c r="K495" s="292">
        <f t="shared" si="8"/>
        <v>1</v>
      </c>
      <c r="L495" s="171"/>
      <c r="M495" s="172"/>
      <c r="N495" s="171"/>
      <c r="O495" s="171"/>
      <c r="P495" s="33"/>
      <c r="Q495" s="171"/>
      <c r="R495" s="33"/>
      <c r="S495" s="22"/>
      <c r="T495" s="33"/>
      <c r="U495" s="33"/>
      <c r="V495" s="33"/>
      <c r="W495" s="33"/>
      <c r="X495" s="392"/>
    </row>
    <row r="496" spans="1:24" ht="39" customHeight="1" x14ac:dyDescent="0.25">
      <c r="A496" s="11">
        <v>494</v>
      </c>
      <c r="B496" s="33"/>
      <c r="C496" s="21"/>
      <c r="D496" s="33"/>
      <c r="E496" s="33"/>
      <c r="F496" s="397"/>
      <c r="G496" s="397"/>
      <c r="H496" s="29"/>
      <c r="I496" s="64"/>
      <c r="J496" s="30"/>
      <c r="K496" s="292">
        <f t="shared" si="8"/>
        <v>1</v>
      </c>
      <c r="L496" s="171"/>
      <c r="M496" s="172"/>
      <c r="N496" s="171"/>
      <c r="O496" s="171"/>
      <c r="P496" s="33"/>
      <c r="Q496" s="171"/>
      <c r="R496" s="33"/>
      <c r="S496" s="22"/>
      <c r="T496" s="33"/>
      <c r="U496" s="33"/>
      <c r="V496" s="33"/>
      <c r="W496" s="33"/>
      <c r="X496" s="392"/>
    </row>
    <row r="497" spans="1:24" ht="39" customHeight="1" x14ac:dyDescent="0.25">
      <c r="A497" s="11">
        <v>495</v>
      </c>
      <c r="B497" s="33"/>
      <c r="C497" s="21"/>
      <c r="D497" s="33"/>
      <c r="E497" s="33"/>
      <c r="F497" s="397"/>
      <c r="G497" s="397"/>
      <c r="H497" s="29"/>
      <c r="I497" s="64"/>
      <c r="J497" s="30"/>
      <c r="K497" s="292">
        <f t="shared" si="8"/>
        <v>1</v>
      </c>
      <c r="L497" s="171"/>
      <c r="M497" s="172"/>
      <c r="N497" s="171"/>
      <c r="O497" s="171"/>
      <c r="P497" s="33"/>
      <c r="Q497" s="171"/>
      <c r="R497" s="33"/>
      <c r="S497" s="22"/>
      <c r="T497" s="33"/>
      <c r="U497" s="33"/>
      <c r="V497" s="33"/>
      <c r="W497" s="33"/>
      <c r="X497" s="392"/>
    </row>
    <row r="498" spans="1:24" ht="39" customHeight="1" x14ac:dyDescent="0.25">
      <c r="A498" s="11">
        <v>496</v>
      </c>
      <c r="B498" s="33"/>
      <c r="C498" s="21"/>
      <c r="D498" s="33"/>
      <c r="E498" s="33"/>
      <c r="F498" s="397"/>
      <c r="G498" s="397"/>
      <c r="H498" s="29"/>
      <c r="I498" s="64"/>
      <c r="J498" s="30"/>
      <c r="K498" s="292">
        <f t="shared" si="8"/>
        <v>1</v>
      </c>
      <c r="L498" s="171"/>
      <c r="M498" s="172"/>
      <c r="N498" s="171"/>
      <c r="O498" s="171"/>
      <c r="P498" s="33"/>
      <c r="Q498" s="171"/>
      <c r="R498" s="33"/>
      <c r="S498" s="22"/>
      <c r="T498" s="33"/>
      <c r="U498" s="33"/>
      <c r="V498" s="33"/>
      <c r="W498" s="33"/>
      <c r="X498" s="392"/>
    </row>
    <row r="499" spans="1:24" ht="39" customHeight="1" x14ac:dyDescent="0.25">
      <c r="A499" s="11">
        <v>497</v>
      </c>
      <c r="B499" s="33"/>
      <c r="C499" s="21"/>
      <c r="D499" s="33"/>
      <c r="E499" s="33"/>
      <c r="F499" s="397"/>
      <c r="G499" s="397"/>
      <c r="H499" s="29"/>
      <c r="I499" s="64"/>
      <c r="J499" s="30"/>
      <c r="K499" s="292">
        <f t="shared" si="8"/>
        <v>1</v>
      </c>
      <c r="L499" s="171"/>
      <c r="M499" s="172"/>
      <c r="N499" s="171"/>
      <c r="O499" s="171"/>
      <c r="P499" s="33"/>
      <c r="Q499" s="171"/>
      <c r="R499" s="33"/>
      <c r="S499" s="22"/>
      <c r="T499" s="33"/>
      <c r="U499" s="33"/>
      <c r="V499" s="33"/>
      <c r="W499" s="33"/>
      <c r="X499" s="392"/>
    </row>
    <row r="500" spans="1:24" ht="39" customHeight="1" x14ac:dyDescent="0.25">
      <c r="A500" s="11">
        <v>498</v>
      </c>
      <c r="B500" s="33"/>
      <c r="C500" s="21"/>
      <c r="D500" s="33"/>
      <c r="E500" s="33"/>
      <c r="F500" s="397"/>
      <c r="G500" s="397"/>
      <c r="H500" s="29"/>
      <c r="I500" s="64"/>
      <c r="J500" s="30"/>
      <c r="K500" s="292">
        <f t="shared" si="8"/>
        <v>1</v>
      </c>
      <c r="L500" s="171"/>
      <c r="M500" s="172"/>
      <c r="N500" s="171"/>
      <c r="O500" s="171"/>
      <c r="P500" s="33"/>
      <c r="Q500" s="171"/>
      <c r="R500" s="33"/>
      <c r="S500" s="22"/>
      <c r="T500" s="33"/>
      <c r="U500" s="33"/>
      <c r="V500" s="33"/>
      <c r="W500" s="33"/>
      <c r="X500" s="392"/>
    </row>
    <row r="501" spans="1:24" ht="39" customHeight="1" x14ac:dyDescent="0.25">
      <c r="A501" s="11">
        <v>499</v>
      </c>
      <c r="B501" s="33"/>
      <c r="C501" s="21"/>
      <c r="D501" s="33"/>
      <c r="E501" s="33"/>
      <c r="F501" s="397"/>
      <c r="G501" s="397"/>
      <c r="H501" s="29"/>
      <c r="I501" s="64"/>
      <c r="J501" s="30"/>
      <c r="K501" s="292">
        <f t="shared" si="8"/>
        <v>1</v>
      </c>
      <c r="L501" s="171"/>
      <c r="M501" s="172"/>
      <c r="N501" s="171"/>
      <c r="O501" s="171"/>
      <c r="P501" s="33"/>
      <c r="Q501" s="171"/>
      <c r="R501" s="33"/>
      <c r="S501" s="22"/>
      <c r="T501" s="33"/>
      <c r="U501" s="33"/>
      <c r="V501" s="33"/>
      <c r="W501" s="33"/>
      <c r="X501" s="392"/>
    </row>
    <row r="502" spans="1:24" ht="39" customHeight="1" x14ac:dyDescent="0.25">
      <c r="A502" s="11">
        <v>500</v>
      </c>
      <c r="B502" s="33"/>
      <c r="C502" s="21"/>
      <c r="D502" s="33"/>
      <c r="E502" s="33"/>
      <c r="F502" s="397"/>
      <c r="G502" s="397"/>
      <c r="H502" s="29"/>
      <c r="I502" s="64"/>
      <c r="J502" s="30"/>
      <c r="K502" s="292">
        <f t="shared" si="8"/>
        <v>1</v>
      </c>
      <c r="L502" s="171"/>
      <c r="M502" s="172"/>
      <c r="N502" s="171"/>
      <c r="O502" s="171"/>
      <c r="P502" s="33"/>
      <c r="Q502" s="171"/>
      <c r="R502" s="33"/>
      <c r="S502" s="22"/>
      <c r="T502" s="33"/>
      <c r="U502" s="33"/>
      <c r="V502" s="33"/>
      <c r="W502" s="33"/>
      <c r="X502" s="392"/>
    </row>
    <row r="503" spans="1:24" ht="39" customHeight="1" x14ac:dyDescent="0.25">
      <c r="A503" s="11">
        <v>501</v>
      </c>
      <c r="B503" s="33"/>
      <c r="C503" s="21"/>
      <c r="D503" s="33"/>
      <c r="E503" s="33"/>
      <c r="F503" s="397"/>
      <c r="G503" s="397"/>
      <c r="H503" s="29"/>
      <c r="I503" s="64"/>
      <c r="J503" s="30"/>
      <c r="K503" s="292">
        <f t="shared" si="8"/>
        <v>1</v>
      </c>
      <c r="L503" s="171"/>
      <c r="M503" s="172"/>
      <c r="N503" s="171"/>
      <c r="O503" s="171"/>
      <c r="P503" s="33"/>
      <c r="Q503" s="171"/>
      <c r="R503" s="33"/>
      <c r="S503" s="22"/>
      <c r="T503" s="33"/>
      <c r="U503" s="33"/>
      <c r="V503" s="33"/>
      <c r="W503" s="33"/>
      <c r="X503" s="392"/>
    </row>
    <row r="504" spans="1:24" ht="39" customHeight="1" x14ac:dyDescent="0.25">
      <c r="A504" s="11">
        <v>502</v>
      </c>
      <c r="B504" s="33"/>
      <c r="C504" s="21"/>
      <c r="D504" s="33"/>
      <c r="E504" s="33"/>
      <c r="F504" s="397"/>
      <c r="G504" s="397"/>
      <c r="H504" s="29"/>
      <c r="I504" s="64"/>
      <c r="J504" s="30"/>
      <c r="K504" s="292">
        <f t="shared" si="8"/>
        <v>1</v>
      </c>
      <c r="L504" s="171"/>
      <c r="M504" s="172"/>
      <c r="N504" s="171"/>
      <c r="O504" s="171"/>
      <c r="P504" s="33"/>
      <c r="Q504" s="171"/>
      <c r="R504" s="33"/>
      <c r="S504" s="22"/>
      <c r="T504" s="33"/>
      <c r="U504" s="33"/>
      <c r="V504" s="33"/>
      <c r="W504" s="33"/>
      <c r="X504" s="392"/>
    </row>
    <row r="505" spans="1:24" ht="39" customHeight="1" x14ac:dyDescent="0.25">
      <c r="A505" s="11">
        <v>503</v>
      </c>
      <c r="B505" s="33"/>
      <c r="C505" s="21"/>
      <c r="D505" s="33"/>
      <c r="E505" s="33"/>
      <c r="F505" s="397"/>
      <c r="G505" s="397"/>
      <c r="H505" s="29"/>
      <c r="I505" s="64"/>
      <c r="J505" s="30"/>
      <c r="K505" s="292">
        <f t="shared" si="8"/>
        <v>1</v>
      </c>
      <c r="L505" s="171"/>
      <c r="M505" s="172"/>
      <c r="N505" s="171"/>
      <c r="O505" s="171"/>
      <c r="P505" s="33"/>
      <c r="Q505" s="171"/>
      <c r="R505" s="33"/>
      <c r="S505" s="22"/>
      <c r="T505" s="33"/>
      <c r="U505" s="33"/>
      <c r="V505" s="33"/>
      <c r="W505" s="33"/>
      <c r="X505" s="392"/>
    </row>
    <row r="506" spans="1:24" ht="39" customHeight="1" x14ac:dyDescent="0.25">
      <c r="A506" s="11">
        <v>504</v>
      </c>
      <c r="B506" s="33"/>
      <c r="C506" s="21"/>
      <c r="D506" s="33"/>
      <c r="E506" s="33"/>
      <c r="F506" s="397"/>
      <c r="G506" s="397"/>
      <c r="H506" s="29"/>
      <c r="I506" s="64"/>
      <c r="J506" s="30"/>
      <c r="K506" s="292">
        <f t="shared" si="8"/>
        <v>1</v>
      </c>
      <c r="L506" s="171"/>
      <c r="M506" s="172"/>
      <c r="N506" s="171"/>
      <c r="O506" s="171"/>
      <c r="P506" s="33"/>
      <c r="Q506" s="171"/>
      <c r="R506" s="33"/>
      <c r="S506" s="22"/>
      <c r="T506" s="33"/>
      <c r="U506" s="33"/>
      <c r="V506" s="33"/>
      <c r="W506" s="33"/>
      <c r="X506" s="392"/>
    </row>
    <row r="507" spans="1:24" ht="39" customHeight="1" x14ac:dyDescent="0.25">
      <c r="A507" s="11">
        <v>505</v>
      </c>
      <c r="B507" s="33"/>
      <c r="C507" s="21"/>
      <c r="D507" s="33"/>
      <c r="E507" s="33"/>
      <c r="F507" s="397"/>
      <c r="G507" s="397"/>
      <c r="H507" s="29"/>
      <c r="I507" s="64"/>
      <c r="J507" s="30"/>
      <c r="K507" s="292">
        <f t="shared" si="8"/>
        <v>1</v>
      </c>
      <c r="L507" s="171"/>
      <c r="M507" s="172"/>
      <c r="N507" s="171"/>
      <c r="O507" s="171"/>
      <c r="P507" s="33"/>
      <c r="Q507" s="171"/>
      <c r="R507" s="33"/>
      <c r="S507" s="22"/>
      <c r="T507" s="33"/>
      <c r="U507" s="33"/>
      <c r="V507" s="33"/>
      <c r="W507" s="33"/>
      <c r="X507" s="392"/>
    </row>
    <row r="508" spans="1:24" ht="39" customHeight="1" x14ac:dyDescent="0.25">
      <c r="A508" s="11">
        <v>506</v>
      </c>
      <c r="B508" s="33"/>
      <c r="C508" s="21"/>
      <c r="D508" s="33"/>
      <c r="E508" s="33"/>
      <c r="F508" s="397"/>
      <c r="G508" s="397"/>
      <c r="H508" s="29"/>
      <c r="I508" s="64"/>
      <c r="J508" s="30"/>
      <c r="K508" s="292">
        <f t="shared" si="8"/>
        <v>1</v>
      </c>
      <c r="L508" s="171"/>
      <c r="M508" s="172"/>
      <c r="N508" s="171"/>
      <c r="O508" s="171"/>
      <c r="P508" s="33"/>
      <c r="Q508" s="171"/>
      <c r="R508" s="33"/>
      <c r="S508" s="22"/>
      <c r="T508" s="33"/>
      <c r="U508" s="33"/>
      <c r="V508" s="33"/>
      <c r="W508" s="33"/>
      <c r="X508" s="392"/>
    </row>
    <row r="509" spans="1:24" ht="39" customHeight="1" x14ac:dyDescent="0.25">
      <c r="A509" s="11">
        <v>507</v>
      </c>
      <c r="B509" s="33"/>
      <c r="C509" s="21"/>
      <c r="D509" s="33"/>
      <c r="E509" s="33"/>
      <c r="F509" s="397"/>
      <c r="G509" s="397"/>
      <c r="H509" s="29"/>
      <c r="I509" s="64"/>
      <c r="J509" s="30"/>
      <c r="K509" s="292">
        <f t="shared" si="8"/>
        <v>1</v>
      </c>
      <c r="L509" s="171"/>
      <c r="M509" s="172"/>
      <c r="N509" s="171"/>
      <c r="O509" s="171"/>
      <c r="P509" s="33"/>
      <c r="Q509" s="171"/>
      <c r="R509" s="33"/>
      <c r="S509" s="22"/>
      <c r="T509" s="33"/>
      <c r="U509" s="33"/>
      <c r="V509" s="33"/>
      <c r="W509" s="33"/>
      <c r="X509" s="392"/>
    </row>
    <row r="510" spans="1:24" ht="39" customHeight="1" x14ac:dyDescent="0.25">
      <c r="A510" s="11">
        <v>508</v>
      </c>
      <c r="B510" s="33"/>
      <c r="C510" s="21"/>
      <c r="D510" s="33"/>
      <c r="E510" s="33"/>
      <c r="F510" s="397"/>
      <c r="G510" s="397"/>
      <c r="H510" s="29"/>
      <c r="I510" s="64"/>
      <c r="J510" s="30"/>
      <c r="K510" s="292">
        <f t="shared" si="8"/>
        <v>1</v>
      </c>
      <c r="L510" s="171"/>
      <c r="M510" s="172"/>
      <c r="N510" s="171"/>
      <c r="O510" s="171"/>
      <c r="P510" s="33"/>
      <c r="Q510" s="171"/>
      <c r="R510" s="33"/>
      <c r="S510" s="22"/>
      <c r="T510" s="33"/>
      <c r="U510" s="33"/>
      <c r="V510" s="33"/>
      <c r="W510" s="33"/>
      <c r="X510" s="392"/>
    </row>
    <row r="511" spans="1:24" ht="39" customHeight="1" x14ac:dyDescent="0.25">
      <c r="A511" s="11">
        <v>509</v>
      </c>
      <c r="B511" s="33"/>
      <c r="C511" s="21"/>
      <c r="D511" s="33"/>
      <c r="E511" s="33"/>
      <c r="F511" s="397"/>
      <c r="G511" s="397"/>
      <c r="H511" s="29"/>
      <c r="I511" s="64"/>
      <c r="J511" s="30"/>
      <c r="K511" s="292">
        <f t="shared" si="8"/>
        <v>1</v>
      </c>
      <c r="L511" s="171"/>
      <c r="M511" s="172"/>
      <c r="N511" s="171"/>
      <c r="O511" s="171"/>
      <c r="P511" s="33"/>
      <c r="Q511" s="171"/>
      <c r="R511" s="33"/>
      <c r="S511" s="22"/>
      <c r="T511" s="33"/>
      <c r="U511" s="33"/>
      <c r="V511" s="33"/>
      <c r="W511" s="33"/>
      <c r="X511" s="392"/>
    </row>
    <row r="512" spans="1:24" ht="39" customHeight="1" x14ac:dyDescent="0.25">
      <c r="A512" s="11">
        <v>510</v>
      </c>
      <c r="B512" s="33"/>
      <c r="C512" s="21"/>
      <c r="D512" s="33"/>
      <c r="E512" s="33"/>
      <c r="F512" s="397"/>
      <c r="G512" s="397"/>
      <c r="H512" s="29"/>
      <c r="I512" s="64"/>
      <c r="J512" s="30"/>
      <c r="K512" s="292">
        <f t="shared" si="8"/>
        <v>1</v>
      </c>
      <c r="L512" s="171"/>
      <c r="M512" s="172"/>
      <c r="N512" s="171"/>
      <c r="O512" s="171"/>
      <c r="P512" s="33"/>
      <c r="Q512" s="171"/>
      <c r="R512" s="33"/>
      <c r="S512" s="22"/>
      <c r="T512" s="33"/>
      <c r="U512" s="33"/>
      <c r="V512" s="33"/>
      <c r="W512" s="33"/>
      <c r="X512" s="392"/>
    </row>
    <row r="513" spans="1:24" ht="39" customHeight="1" x14ac:dyDescent="0.25">
      <c r="A513" s="11">
        <v>511</v>
      </c>
      <c r="B513" s="33"/>
      <c r="C513" s="21"/>
      <c r="D513" s="33"/>
      <c r="E513" s="33"/>
      <c r="F513" s="397"/>
      <c r="G513" s="397"/>
      <c r="H513" s="29"/>
      <c r="I513" s="64"/>
      <c r="J513" s="30"/>
      <c r="K513" s="292">
        <f t="shared" si="8"/>
        <v>1</v>
      </c>
      <c r="L513" s="171"/>
      <c r="M513" s="172"/>
      <c r="N513" s="171"/>
      <c r="O513" s="171"/>
      <c r="P513" s="33"/>
      <c r="Q513" s="171"/>
      <c r="R513" s="33"/>
      <c r="S513" s="22"/>
      <c r="T513" s="33"/>
      <c r="U513" s="33"/>
      <c r="V513" s="33"/>
      <c r="W513" s="33"/>
      <c r="X513" s="392"/>
    </row>
    <row r="514" spans="1:24" ht="39" customHeight="1" x14ac:dyDescent="0.25">
      <c r="A514" s="11">
        <v>512</v>
      </c>
      <c r="B514" s="33"/>
      <c r="C514" s="21"/>
      <c r="D514" s="33"/>
      <c r="E514" s="33"/>
      <c r="F514" s="397"/>
      <c r="G514" s="397"/>
      <c r="H514" s="29"/>
      <c r="I514" s="64"/>
      <c r="J514" s="30"/>
      <c r="K514" s="292">
        <f t="shared" si="8"/>
        <v>1</v>
      </c>
      <c r="L514" s="171"/>
      <c r="M514" s="172"/>
      <c r="N514" s="171"/>
      <c r="O514" s="171"/>
      <c r="P514" s="33"/>
      <c r="Q514" s="171"/>
      <c r="R514" s="33"/>
      <c r="S514" s="22"/>
      <c r="T514" s="33"/>
      <c r="U514" s="33"/>
      <c r="V514" s="33"/>
      <c r="W514" s="33"/>
      <c r="X514" s="392"/>
    </row>
    <row r="515" spans="1:24" ht="39" customHeight="1" x14ac:dyDescent="0.25">
      <c r="A515" s="11">
        <v>513</v>
      </c>
      <c r="B515" s="33"/>
      <c r="C515" s="21"/>
      <c r="D515" s="33"/>
      <c r="E515" s="33"/>
      <c r="F515" s="397"/>
      <c r="G515" s="397"/>
      <c r="H515" s="29"/>
      <c r="I515" s="64"/>
      <c r="J515" s="30"/>
      <c r="K515" s="292">
        <f t="shared" si="8"/>
        <v>1</v>
      </c>
      <c r="L515" s="171"/>
      <c r="M515" s="172"/>
      <c r="N515" s="171"/>
      <c r="O515" s="171"/>
      <c r="P515" s="33"/>
      <c r="Q515" s="171"/>
      <c r="R515" s="33"/>
      <c r="S515" s="22"/>
      <c r="T515" s="33"/>
      <c r="U515" s="33"/>
      <c r="V515" s="33"/>
      <c r="W515" s="33"/>
      <c r="X515" s="392"/>
    </row>
    <row r="516" spans="1:24" ht="39" customHeight="1" x14ac:dyDescent="0.25">
      <c r="A516" s="11">
        <v>514</v>
      </c>
      <c r="B516" s="33"/>
      <c r="C516" s="21"/>
      <c r="D516" s="33"/>
      <c r="E516" s="33"/>
      <c r="F516" s="397"/>
      <c r="G516" s="397"/>
      <c r="H516" s="29"/>
      <c r="I516" s="64"/>
      <c r="J516" s="30"/>
      <c r="K516" s="292">
        <f t="shared" ref="K516:K579" si="9">1-I516</f>
        <v>1</v>
      </c>
      <c r="L516" s="171"/>
      <c r="M516" s="172"/>
      <c r="N516" s="171"/>
      <c r="O516" s="171"/>
      <c r="P516" s="33"/>
      <c r="Q516" s="171"/>
      <c r="R516" s="33"/>
      <c r="S516" s="22"/>
      <c r="T516" s="33"/>
      <c r="U516" s="33"/>
      <c r="V516" s="33"/>
      <c r="W516" s="33"/>
      <c r="X516" s="392"/>
    </row>
    <row r="517" spans="1:24" ht="39" customHeight="1" x14ac:dyDescent="0.25">
      <c r="A517" s="11">
        <v>515</v>
      </c>
      <c r="B517" s="33"/>
      <c r="C517" s="21"/>
      <c r="D517" s="33"/>
      <c r="E517" s="33"/>
      <c r="F517" s="397"/>
      <c r="G517" s="397"/>
      <c r="H517" s="29"/>
      <c r="I517" s="64"/>
      <c r="J517" s="30"/>
      <c r="K517" s="292">
        <f t="shared" si="9"/>
        <v>1</v>
      </c>
      <c r="L517" s="171"/>
      <c r="M517" s="172"/>
      <c r="N517" s="171"/>
      <c r="O517" s="171"/>
      <c r="P517" s="33"/>
      <c r="Q517" s="171"/>
      <c r="R517" s="33"/>
      <c r="S517" s="22"/>
      <c r="T517" s="33"/>
      <c r="U517" s="33"/>
      <c r="V517" s="33"/>
      <c r="W517" s="33"/>
      <c r="X517" s="392"/>
    </row>
    <row r="518" spans="1:24" ht="39" customHeight="1" x14ac:dyDescent="0.25">
      <c r="A518" s="11">
        <v>516</v>
      </c>
      <c r="B518" s="33"/>
      <c r="C518" s="21"/>
      <c r="D518" s="33"/>
      <c r="E518" s="33"/>
      <c r="F518" s="397"/>
      <c r="G518" s="397"/>
      <c r="H518" s="29"/>
      <c r="I518" s="64"/>
      <c r="J518" s="30"/>
      <c r="K518" s="292">
        <f t="shared" si="9"/>
        <v>1</v>
      </c>
      <c r="L518" s="171"/>
      <c r="M518" s="172"/>
      <c r="N518" s="171"/>
      <c r="O518" s="171"/>
      <c r="P518" s="33"/>
      <c r="Q518" s="171"/>
      <c r="R518" s="33"/>
      <c r="S518" s="22"/>
      <c r="T518" s="33"/>
      <c r="U518" s="33"/>
      <c r="V518" s="33"/>
      <c r="W518" s="33"/>
      <c r="X518" s="392"/>
    </row>
    <row r="519" spans="1:24" ht="39" customHeight="1" x14ac:dyDescent="0.25">
      <c r="A519" s="11">
        <v>517</v>
      </c>
      <c r="B519" s="33"/>
      <c r="C519" s="21"/>
      <c r="D519" s="33"/>
      <c r="E519" s="33"/>
      <c r="F519" s="397"/>
      <c r="G519" s="397"/>
      <c r="H519" s="29"/>
      <c r="I519" s="64"/>
      <c r="J519" s="30"/>
      <c r="K519" s="292">
        <f t="shared" si="9"/>
        <v>1</v>
      </c>
      <c r="L519" s="171"/>
      <c r="M519" s="172"/>
      <c r="N519" s="171"/>
      <c r="O519" s="171"/>
      <c r="P519" s="33"/>
      <c r="Q519" s="171"/>
      <c r="R519" s="33"/>
      <c r="S519" s="22"/>
      <c r="T519" s="33"/>
      <c r="U519" s="33"/>
      <c r="V519" s="33"/>
      <c r="W519" s="33"/>
      <c r="X519" s="392"/>
    </row>
    <row r="520" spans="1:24" ht="39" customHeight="1" x14ac:dyDescent="0.25">
      <c r="A520" s="11">
        <v>518</v>
      </c>
      <c r="B520" s="33"/>
      <c r="C520" s="21"/>
      <c r="D520" s="33"/>
      <c r="E520" s="33"/>
      <c r="F520" s="397"/>
      <c r="G520" s="397"/>
      <c r="H520" s="29"/>
      <c r="I520" s="64"/>
      <c r="J520" s="30"/>
      <c r="K520" s="292">
        <f t="shared" si="9"/>
        <v>1</v>
      </c>
      <c r="L520" s="171"/>
      <c r="M520" s="172"/>
      <c r="N520" s="171"/>
      <c r="O520" s="171"/>
      <c r="P520" s="33"/>
      <c r="Q520" s="171"/>
      <c r="R520" s="33"/>
      <c r="S520" s="22"/>
      <c r="T520" s="33"/>
      <c r="U520" s="33"/>
      <c r="V520" s="33"/>
      <c r="W520" s="33"/>
      <c r="X520" s="392"/>
    </row>
    <row r="521" spans="1:24" ht="39" customHeight="1" x14ac:dyDescent="0.25">
      <c r="A521" s="11">
        <v>519</v>
      </c>
      <c r="B521" s="33"/>
      <c r="C521" s="21"/>
      <c r="D521" s="33"/>
      <c r="E521" s="33"/>
      <c r="F521" s="397"/>
      <c r="G521" s="397"/>
      <c r="H521" s="29"/>
      <c r="I521" s="64"/>
      <c r="J521" s="30"/>
      <c r="K521" s="292">
        <f t="shared" si="9"/>
        <v>1</v>
      </c>
      <c r="L521" s="171"/>
      <c r="M521" s="172"/>
      <c r="N521" s="171"/>
      <c r="O521" s="171"/>
      <c r="P521" s="33"/>
      <c r="Q521" s="171"/>
      <c r="R521" s="33"/>
      <c r="S521" s="22"/>
      <c r="T521" s="33"/>
      <c r="U521" s="33"/>
      <c r="V521" s="33"/>
      <c r="W521" s="33"/>
      <c r="X521" s="392"/>
    </row>
    <row r="522" spans="1:24" ht="39" customHeight="1" x14ac:dyDescent="0.25">
      <c r="A522" s="11">
        <v>520</v>
      </c>
      <c r="B522" s="33"/>
      <c r="C522" s="21"/>
      <c r="D522" s="33"/>
      <c r="E522" s="33"/>
      <c r="F522" s="397"/>
      <c r="G522" s="397"/>
      <c r="H522" s="29"/>
      <c r="I522" s="64"/>
      <c r="J522" s="30"/>
      <c r="K522" s="292">
        <f t="shared" si="9"/>
        <v>1</v>
      </c>
      <c r="L522" s="171"/>
      <c r="M522" s="172"/>
      <c r="N522" s="171"/>
      <c r="O522" s="171"/>
      <c r="P522" s="33"/>
      <c r="Q522" s="171"/>
      <c r="R522" s="33"/>
      <c r="S522" s="22"/>
      <c r="T522" s="33"/>
      <c r="U522" s="33"/>
      <c r="V522" s="33"/>
      <c r="W522" s="33"/>
      <c r="X522" s="392"/>
    </row>
    <row r="523" spans="1:24" ht="39" customHeight="1" x14ac:dyDescent="0.25">
      <c r="A523" s="11">
        <v>521</v>
      </c>
      <c r="B523" s="33"/>
      <c r="C523" s="21"/>
      <c r="D523" s="33"/>
      <c r="E523" s="33"/>
      <c r="F523" s="397"/>
      <c r="G523" s="397"/>
      <c r="H523" s="29"/>
      <c r="I523" s="64"/>
      <c r="J523" s="30"/>
      <c r="K523" s="292">
        <f t="shared" si="9"/>
        <v>1</v>
      </c>
      <c r="L523" s="171"/>
      <c r="M523" s="172"/>
      <c r="N523" s="171"/>
      <c r="O523" s="171"/>
      <c r="P523" s="33"/>
      <c r="Q523" s="171"/>
      <c r="R523" s="33"/>
      <c r="S523" s="22"/>
      <c r="T523" s="33"/>
      <c r="U523" s="33"/>
      <c r="V523" s="33"/>
      <c r="W523" s="33"/>
      <c r="X523" s="392"/>
    </row>
    <row r="524" spans="1:24" ht="39" customHeight="1" x14ac:dyDescent="0.25">
      <c r="A524" s="11">
        <v>522</v>
      </c>
      <c r="B524" s="33"/>
      <c r="C524" s="21"/>
      <c r="D524" s="33"/>
      <c r="E524" s="33"/>
      <c r="F524" s="397"/>
      <c r="G524" s="397"/>
      <c r="H524" s="29"/>
      <c r="I524" s="64"/>
      <c r="J524" s="30"/>
      <c r="K524" s="292">
        <f t="shared" si="9"/>
        <v>1</v>
      </c>
      <c r="L524" s="171"/>
      <c r="M524" s="172"/>
      <c r="N524" s="171"/>
      <c r="O524" s="171"/>
      <c r="P524" s="33"/>
      <c r="Q524" s="171"/>
      <c r="R524" s="33"/>
      <c r="S524" s="22"/>
      <c r="T524" s="33"/>
      <c r="U524" s="33"/>
      <c r="V524" s="33"/>
      <c r="W524" s="33"/>
      <c r="X524" s="392"/>
    </row>
    <row r="525" spans="1:24" ht="39" customHeight="1" x14ac:dyDescent="0.25">
      <c r="A525" s="11">
        <v>523</v>
      </c>
      <c r="B525" s="33"/>
      <c r="C525" s="21"/>
      <c r="D525" s="33"/>
      <c r="E525" s="33"/>
      <c r="F525" s="397"/>
      <c r="G525" s="397"/>
      <c r="H525" s="29"/>
      <c r="I525" s="64"/>
      <c r="J525" s="30"/>
      <c r="K525" s="292">
        <f t="shared" si="9"/>
        <v>1</v>
      </c>
      <c r="L525" s="171"/>
      <c r="M525" s="172"/>
      <c r="N525" s="171"/>
      <c r="O525" s="171"/>
      <c r="P525" s="33"/>
      <c r="Q525" s="171"/>
      <c r="R525" s="33"/>
      <c r="S525" s="22"/>
      <c r="T525" s="33"/>
      <c r="U525" s="33"/>
      <c r="V525" s="33"/>
      <c r="W525" s="33"/>
      <c r="X525" s="392"/>
    </row>
    <row r="526" spans="1:24" ht="39" customHeight="1" x14ac:dyDescent="0.25">
      <c r="A526" s="11">
        <v>524</v>
      </c>
      <c r="B526" s="33"/>
      <c r="C526" s="21"/>
      <c r="D526" s="33"/>
      <c r="E526" s="33"/>
      <c r="F526" s="397"/>
      <c r="G526" s="397"/>
      <c r="H526" s="29"/>
      <c r="I526" s="64"/>
      <c r="J526" s="30"/>
      <c r="K526" s="292">
        <f t="shared" si="9"/>
        <v>1</v>
      </c>
      <c r="L526" s="171"/>
      <c r="M526" s="172"/>
      <c r="N526" s="171"/>
      <c r="O526" s="171"/>
      <c r="P526" s="33"/>
      <c r="Q526" s="171"/>
      <c r="R526" s="33"/>
      <c r="S526" s="22"/>
      <c r="T526" s="33"/>
      <c r="U526" s="33"/>
      <c r="V526" s="33"/>
      <c r="W526" s="33"/>
      <c r="X526" s="392"/>
    </row>
    <row r="527" spans="1:24" ht="39" customHeight="1" x14ac:dyDescent="0.25">
      <c r="A527" s="11">
        <v>525</v>
      </c>
      <c r="B527" s="33"/>
      <c r="C527" s="21"/>
      <c r="D527" s="33"/>
      <c r="E527" s="33"/>
      <c r="F527" s="397"/>
      <c r="G527" s="397"/>
      <c r="H527" s="29"/>
      <c r="I527" s="64"/>
      <c r="J527" s="30"/>
      <c r="K527" s="292">
        <f t="shared" si="9"/>
        <v>1</v>
      </c>
      <c r="L527" s="171"/>
      <c r="M527" s="172"/>
      <c r="N527" s="171"/>
      <c r="O527" s="171"/>
      <c r="P527" s="33"/>
      <c r="Q527" s="171"/>
      <c r="R527" s="33"/>
      <c r="S527" s="22"/>
      <c r="T527" s="33"/>
      <c r="U527" s="33"/>
      <c r="V527" s="33"/>
      <c r="W527" s="33"/>
      <c r="X527" s="392"/>
    </row>
    <row r="528" spans="1:24" ht="39" customHeight="1" x14ac:dyDescent="0.25">
      <c r="A528" s="11">
        <v>526</v>
      </c>
      <c r="B528" s="33"/>
      <c r="C528" s="21"/>
      <c r="D528" s="33"/>
      <c r="E528" s="33"/>
      <c r="F528" s="397"/>
      <c r="G528" s="397"/>
      <c r="H528" s="29"/>
      <c r="I528" s="64"/>
      <c r="J528" s="30"/>
      <c r="K528" s="292">
        <f t="shared" si="9"/>
        <v>1</v>
      </c>
      <c r="L528" s="171"/>
      <c r="M528" s="172"/>
      <c r="N528" s="171"/>
      <c r="O528" s="171"/>
      <c r="P528" s="33"/>
      <c r="Q528" s="171"/>
      <c r="R528" s="33"/>
      <c r="S528" s="22"/>
      <c r="T528" s="33"/>
      <c r="U528" s="33"/>
      <c r="V528" s="33"/>
      <c r="W528" s="33"/>
      <c r="X528" s="392"/>
    </row>
    <row r="529" spans="1:24" ht="39" customHeight="1" x14ac:dyDescent="0.25">
      <c r="A529" s="11">
        <v>527</v>
      </c>
      <c r="B529" s="33"/>
      <c r="C529" s="21"/>
      <c r="D529" s="33"/>
      <c r="E529" s="33"/>
      <c r="F529" s="397"/>
      <c r="G529" s="397"/>
      <c r="H529" s="29"/>
      <c r="I529" s="64"/>
      <c r="J529" s="30"/>
      <c r="K529" s="292">
        <f t="shared" si="9"/>
        <v>1</v>
      </c>
      <c r="L529" s="171"/>
      <c r="M529" s="172"/>
      <c r="N529" s="171"/>
      <c r="O529" s="171"/>
      <c r="P529" s="33"/>
      <c r="Q529" s="171"/>
      <c r="R529" s="33"/>
      <c r="S529" s="22"/>
      <c r="T529" s="33"/>
      <c r="U529" s="33"/>
      <c r="V529" s="33"/>
      <c r="W529" s="33"/>
      <c r="X529" s="392"/>
    </row>
    <row r="530" spans="1:24" ht="39" customHeight="1" x14ac:dyDescent="0.25">
      <c r="A530" s="11">
        <v>528</v>
      </c>
      <c r="B530" s="33"/>
      <c r="C530" s="21"/>
      <c r="D530" s="33"/>
      <c r="E530" s="33"/>
      <c r="F530" s="397"/>
      <c r="G530" s="397"/>
      <c r="H530" s="29"/>
      <c r="I530" s="64"/>
      <c r="J530" s="30"/>
      <c r="K530" s="292">
        <f t="shared" si="9"/>
        <v>1</v>
      </c>
      <c r="L530" s="171"/>
      <c r="M530" s="172"/>
      <c r="N530" s="171"/>
      <c r="O530" s="171"/>
      <c r="P530" s="33"/>
      <c r="Q530" s="171"/>
      <c r="R530" s="33"/>
      <c r="S530" s="22"/>
      <c r="T530" s="33"/>
      <c r="U530" s="33"/>
      <c r="V530" s="33"/>
      <c r="W530" s="33"/>
      <c r="X530" s="392"/>
    </row>
    <row r="531" spans="1:24" ht="39" customHeight="1" x14ac:dyDescent="0.25">
      <c r="A531" s="11">
        <v>529</v>
      </c>
      <c r="B531" s="33"/>
      <c r="C531" s="21"/>
      <c r="D531" s="33"/>
      <c r="E531" s="33"/>
      <c r="F531" s="397"/>
      <c r="G531" s="397"/>
      <c r="H531" s="29"/>
      <c r="I531" s="64"/>
      <c r="J531" s="30"/>
      <c r="K531" s="292">
        <f t="shared" si="9"/>
        <v>1</v>
      </c>
      <c r="L531" s="171"/>
      <c r="M531" s="172"/>
      <c r="N531" s="171"/>
      <c r="O531" s="171"/>
      <c r="P531" s="33"/>
      <c r="Q531" s="171"/>
      <c r="R531" s="33"/>
      <c r="S531" s="22"/>
      <c r="T531" s="33"/>
      <c r="U531" s="33"/>
      <c r="V531" s="33"/>
      <c r="W531" s="33"/>
      <c r="X531" s="392"/>
    </row>
    <row r="532" spans="1:24" ht="39" customHeight="1" x14ac:dyDescent="0.25">
      <c r="A532" s="11">
        <v>530</v>
      </c>
      <c r="B532" s="33"/>
      <c r="C532" s="21"/>
      <c r="D532" s="33"/>
      <c r="E532" s="33"/>
      <c r="F532" s="397"/>
      <c r="G532" s="397"/>
      <c r="H532" s="29"/>
      <c r="I532" s="64"/>
      <c r="J532" s="30"/>
      <c r="K532" s="292">
        <f t="shared" si="9"/>
        <v>1</v>
      </c>
      <c r="L532" s="171"/>
      <c r="M532" s="172"/>
      <c r="N532" s="171"/>
      <c r="O532" s="171"/>
      <c r="P532" s="33"/>
      <c r="Q532" s="171"/>
      <c r="R532" s="33"/>
      <c r="S532" s="22"/>
      <c r="T532" s="33"/>
      <c r="U532" s="33"/>
      <c r="V532" s="33"/>
      <c r="W532" s="33"/>
      <c r="X532" s="392"/>
    </row>
    <row r="533" spans="1:24" ht="39" customHeight="1" x14ac:dyDescent="0.25">
      <c r="A533" s="11">
        <v>531</v>
      </c>
      <c r="B533" s="33"/>
      <c r="C533" s="21"/>
      <c r="D533" s="33"/>
      <c r="E533" s="33"/>
      <c r="F533" s="397"/>
      <c r="G533" s="397"/>
      <c r="H533" s="29"/>
      <c r="I533" s="64"/>
      <c r="J533" s="30"/>
      <c r="K533" s="292">
        <f t="shared" si="9"/>
        <v>1</v>
      </c>
      <c r="L533" s="171"/>
      <c r="M533" s="172"/>
      <c r="N533" s="171"/>
      <c r="O533" s="171"/>
      <c r="P533" s="33"/>
      <c r="Q533" s="171"/>
      <c r="R533" s="33"/>
      <c r="S533" s="22"/>
      <c r="T533" s="33"/>
      <c r="U533" s="33"/>
      <c r="V533" s="33"/>
      <c r="W533" s="33"/>
      <c r="X533" s="392"/>
    </row>
    <row r="534" spans="1:24" ht="39" customHeight="1" x14ac:dyDescent="0.25">
      <c r="A534" s="11">
        <v>532</v>
      </c>
      <c r="B534" s="33"/>
      <c r="C534" s="21"/>
      <c r="D534" s="33"/>
      <c r="E534" s="33"/>
      <c r="F534" s="397"/>
      <c r="G534" s="397"/>
      <c r="H534" s="29"/>
      <c r="I534" s="64"/>
      <c r="J534" s="30"/>
      <c r="K534" s="292">
        <f t="shared" si="9"/>
        <v>1</v>
      </c>
      <c r="L534" s="171"/>
      <c r="M534" s="172"/>
      <c r="N534" s="171"/>
      <c r="O534" s="171"/>
      <c r="P534" s="33"/>
      <c r="Q534" s="171"/>
      <c r="R534" s="33"/>
      <c r="S534" s="22"/>
      <c r="T534" s="33"/>
      <c r="U534" s="33"/>
      <c r="V534" s="33"/>
      <c r="W534" s="33"/>
      <c r="X534" s="392"/>
    </row>
    <row r="535" spans="1:24" ht="39" customHeight="1" x14ac:dyDescent="0.25">
      <c r="A535" s="11">
        <v>533</v>
      </c>
      <c r="B535" s="33"/>
      <c r="C535" s="21"/>
      <c r="D535" s="33"/>
      <c r="E535" s="33"/>
      <c r="F535" s="397"/>
      <c r="G535" s="397"/>
      <c r="H535" s="29"/>
      <c r="I535" s="64"/>
      <c r="J535" s="30"/>
      <c r="K535" s="292">
        <f t="shared" si="9"/>
        <v>1</v>
      </c>
      <c r="L535" s="171"/>
      <c r="M535" s="172"/>
      <c r="N535" s="171"/>
      <c r="O535" s="171"/>
      <c r="P535" s="33"/>
      <c r="Q535" s="171"/>
      <c r="R535" s="33"/>
      <c r="S535" s="22"/>
      <c r="T535" s="33"/>
      <c r="U535" s="33"/>
      <c r="V535" s="33"/>
      <c r="W535" s="33"/>
      <c r="X535" s="392"/>
    </row>
    <row r="536" spans="1:24" ht="39" customHeight="1" x14ac:dyDescent="0.25">
      <c r="A536" s="11">
        <v>534</v>
      </c>
      <c r="B536" s="33"/>
      <c r="C536" s="21"/>
      <c r="D536" s="33"/>
      <c r="E536" s="33"/>
      <c r="F536" s="397"/>
      <c r="G536" s="397"/>
      <c r="H536" s="29"/>
      <c r="I536" s="64"/>
      <c r="J536" s="30"/>
      <c r="K536" s="292">
        <f t="shared" si="9"/>
        <v>1</v>
      </c>
      <c r="L536" s="171"/>
      <c r="M536" s="172"/>
      <c r="N536" s="171"/>
      <c r="O536" s="171"/>
      <c r="P536" s="33"/>
      <c r="Q536" s="171"/>
      <c r="R536" s="33"/>
      <c r="S536" s="22"/>
      <c r="T536" s="33"/>
      <c r="U536" s="33"/>
      <c r="V536" s="33"/>
      <c r="W536" s="33"/>
      <c r="X536" s="392"/>
    </row>
    <row r="537" spans="1:24" ht="39" customHeight="1" x14ac:dyDescent="0.25">
      <c r="A537" s="11">
        <v>535</v>
      </c>
      <c r="B537" s="33"/>
      <c r="C537" s="21"/>
      <c r="D537" s="33"/>
      <c r="E537" s="33"/>
      <c r="F537" s="397"/>
      <c r="G537" s="397"/>
      <c r="H537" s="29"/>
      <c r="I537" s="64"/>
      <c r="J537" s="30"/>
      <c r="K537" s="292">
        <f t="shared" si="9"/>
        <v>1</v>
      </c>
      <c r="L537" s="171"/>
      <c r="M537" s="172"/>
      <c r="N537" s="171"/>
      <c r="O537" s="171"/>
      <c r="P537" s="33"/>
      <c r="Q537" s="171"/>
      <c r="R537" s="33"/>
      <c r="S537" s="22"/>
      <c r="T537" s="33"/>
      <c r="U537" s="33"/>
      <c r="V537" s="33"/>
      <c r="W537" s="33"/>
      <c r="X537" s="392"/>
    </row>
    <row r="538" spans="1:24" ht="39" customHeight="1" x14ac:dyDescent="0.25">
      <c r="A538" s="11">
        <v>536</v>
      </c>
      <c r="B538" s="33"/>
      <c r="C538" s="21"/>
      <c r="D538" s="33"/>
      <c r="E538" s="33"/>
      <c r="F538" s="397"/>
      <c r="G538" s="397"/>
      <c r="H538" s="29"/>
      <c r="I538" s="64"/>
      <c r="J538" s="30"/>
      <c r="K538" s="292">
        <f t="shared" si="9"/>
        <v>1</v>
      </c>
      <c r="L538" s="171"/>
      <c r="M538" s="172"/>
      <c r="N538" s="171"/>
      <c r="O538" s="171"/>
      <c r="P538" s="33"/>
      <c r="Q538" s="171"/>
      <c r="R538" s="33"/>
      <c r="S538" s="22"/>
      <c r="T538" s="33"/>
      <c r="U538" s="33"/>
      <c r="V538" s="33"/>
      <c r="W538" s="33"/>
      <c r="X538" s="392"/>
    </row>
    <row r="539" spans="1:24" ht="39" customHeight="1" x14ac:dyDescent="0.25">
      <c r="A539" s="11">
        <v>537</v>
      </c>
      <c r="B539" s="33"/>
      <c r="C539" s="21"/>
      <c r="D539" s="33"/>
      <c r="E539" s="33"/>
      <c r="F539" s="397"/>
      <c r="G539" s="397"/>
      <c r="H539" s="29"/>
      <c r="I539" s="64"/>
      <c r="J539" s="30"/>
      <c r="K539" s="292">
        <f t="shared" si="9"/>
        <v>1</v>
      </c>
      <c r="L539" s="171"/>
      <c r="M539" s="172"/>
      <c r="N539" s="171"/>
      <c r="O539" s="171"/>
      <c r="P539" s="33"/>
      <c r="Q539" s="171"/>
      <c r="R539" s="33"/>
      <c r="S539" s="22"/>
      <c r="T539" s="33"/>
      <c r="U539" s="33"/>
      <c r="V539" s="33"/>
      <c r="W539" s="33"/>
      <c r="X539" s="392"/>
    </row>
    <row r="540" spans="1:24" ht="39" customHeight="1" x14ac:dyDescent="0.25">
      <c r="A540" s="11">
        <v>538</v>
      </c>
      <c r="B540" s="33"/>
      <c r="C540" s="21"/>
      <c r="D540" s="33"/>
      <c r="E540" s="33"/>
      <c r="F540" s="397"/>
      <c r="G540" s="397"/>
      <c r="H540" s="29"/>
      <c r="I540" s="64"/>
      <c r="J540" s="30"/>
      <c r="K540" s="292">
        <f t="shared" si="9"/>
        <v>1</v>
      </c>
      <c r="L540" s="171"/>
      <c r="M540" s="172"/>
      <c r="N540" s="171"/>
      <c r="O540" s="171"/>
      <c r="P540" s="33"/>
      <c r="Q540" s="171"/>
      <c r="R540" s="33"/>
      <c r="S540" s="22"/>
      <c r="T540" s="33"/>
      <c r="U540" s="33"/>
      <c r="V540" s="33"/>
      <c r="W540" s="33"/>
      <c r="X540" s="392"/>
    </row>
    <row r="541" spans="1:24" ht="39" customHeight="1" x14ac:dyDescent="0.25">
      <c r="A541" s="11">
        <v>539</v>
      </c>
      <c r="B541" s="33"/>
      <c r="C541" s="21"/>
      <c r="D541" s="33"/>
      <c r="E541" s="33"/>
      <c r="F541" s="397"/>
      <c r="G541" s="397"/>
      <c r="H541" s="29"/>
      <c r="I541" s="64"/>
      <c r="J541" s="30"/>
      <c r="K541" s="292">
        <f t="shared" si="9"/>
        <v>1</v>
      </c>
      <c r="L541" s="171"/>
      <c r="M541" s="172"/>
      <c r="N541" s="171"/>
      <c r="O541" s="171"/>
      <c r="P541" s="33"/>
      <c r="Q541" s="171"/>
      <c r="R541" s="33"/>
      <c r="S541" s="22"/>
      <c r="T541" s="33"/>
      <c r="U541" s="33"/>
      <c r="V541" s="33"/>
      <c r="W541" s="33"/>
      <c r="X541" s="392"/>
    </row>
    <row r="542" spans="1:24" ht="39" customHeight="1" x14ac:dyDescent="0.25">
      <c r="A542" s="11">
        <v>540</v>
      </c>
      <c r="B542" s="33"/>
      <c r="C542" s="21"/>
      <c r="D542" s="33"/>
      <c r="E542" s="33"/>
      <c r="F542" s="397"/>
      <c r="G542" s="397"/>
      <c r="H542" s="29"/>
      <c r="I542" s="64"/>
      <c r="J542" s="30"/>
      <c r="K542" s="292">
        <f t="shared" si="9"/>
        <v>1</v>
      </c>
      <c r="L542" s="171"/>
      <c r="M542" s="172"/>
      <c r="N542" s="171"/>
      <c r="O542" s="171"/>
      <c r="P542" s="33"/>
      <c r="Q542" s="171"/>
      <c r="R542" s="33"/>
      <c r="S542" s="22"/>
      <c r="T542" s="33"/>
      <c r="U542" s="33"/>
      <c r="V542" s="33"/>
      <c r="W542" s="33"/>
      <c r="X542" s="392"/>
    </row>
    <row r="543" spans="1:24" ht="39" customHeight="1" x14ac:dyDescent="0.25">
      <c r="A543" s="11">
        <v>541</v>
      </c>
      <c r="B543" s="33"/>
      <c r="C543" s="21"/>
      <c r="D543" s="33"/>
      <c r="E543" s="33"/>
      <c r="F543" s="397"/>
      <c r="G543" s="397"/>
      <c r="H543" s="29"/>
      <c r="I543" s="64"/>
      <c r="J543" s="30"/>
      <c r="K543" s="292">
        <f t="shared" si="9"/>
        <v>1</v>
      </c>
      <c r="L543" s="171"/>
      <c r="M543" s="172"/>
      <c r="N543" s="171"/>
      <c r="O543" s="171"/>
      <c r="P543" s="33"/>
      <c r="Q543" s="171"/>
      <c r="R543" s="33"/>
      <c r="S543" s="22"/>
      <c r="T543" s="33"/>
      <c r="U543" s="33"/>
      <c r="V543" s="33"/>
      <c r="W543" s="33"/>
      <c r="X543" s="392"/>
    </row>
    <row r="544" spans="1:24" ht="39" customHeight="1" x14ac:dyDescent="0.25">
      <c r="A544" s="11">
        <v>542</v>
      </c>
      <c r="B544" s="33"/>
      <c r="C544" s="21"/>
      <c r="D544" s="33"/>
      <c r="E544" s="33"/>
      <c r="F544" s="397"/>
      <c r="G544" s="397"/>
      <c r="H544" s="29"/>
      <c r="I544" s="64"/>
      <c r="J544" s="30"/>
      <c r="K544" s="292">
        <f t="shared" si="9"/>
        <v>1</v>
      </c>
      <c r="L544" s="171"/>
      <c r="M544" s="172"/>
      <c r="N544" s="171"/>
      <c r="O544" s="171"/>
      <c r="P544" s="33"/>
      <c r="Q544" s="171"/>
      <c r="R544" s="33"/>
      <c r="S544" s="22"/>
      <c r="T544" s="33"/>
      <c r="U544" s="33"/>
      <c r="V544" s="33"/>
      <c r="W544" s="33"/>
      <c r="X544" s="392"/>
    </row>
    <row r="545" spans="1:24" ht="39" customHeight="1" x14ac:dyDescent="0.25">
      <c r="A545" s="11">
        <v>543</v>
      </c>
      <c r="B545" s="33"/>
      <c r="C545" s="21"/>
      <c r="D545" s="33"/>
      <c r="E545" s="33"/>
      <c r="F545" s="397"/>
      <c r="G545" s="397"/>
      <c r="H545" s="29"/>
      <c r="I545" s="64"/>
      <c r="J545" s="30"/>
      <c r="K545" s="292">
        <f t="shared" si="9"/>
        <v>1</v>
      </c>
      <c r="L545" s="171"/>
      <c r="M545" s="172"/>
      <c r="N545" s="171"/>
      <c r="O545" s="171"/>
      <c r="P545" s="33"/>
      <c r="Q545" s="171"/>
      <c r="R545" s="33"/>
      <c r="S545" s="22"/>
      <c r="T545" s="33"/>
      <c r="U545" s="33"/>
      <c r="V545" s="33"/>
      <c r="W545" s="33"/>
      <c r="X545" s="392"/>
    </row>
    <row r="546" spans="1:24" ht="39" customHeight="1" x14ac:dyDescent="0.25">
      <c r="A546" s="11">
        <v>544</v>
      </c>
      <c r="B546" s="33"/>
      <c r="C546" s="21"/>
      <c r="D546" s="33"/>
      <c r="E546" s="33"/>
      <c r="F546" s="397"/>
      <c r="G546" s="397"/>
      <c r="H546" s="29"/>
      <c r="I546" s="64"/>
      <c r="J546" s="30"/>
      <c r="K546" s="292">
        <f t="shared" si="9"/>
        <v>1</v>
      </c>
      <c r="L546" s="171"/>
      <c r="M546" s="172"/>
      <c r="N546" s="171"/>
      <c r="O546" s="171"/>
      <c r="P546" s="33"/>
      <c r="Q546" s="171"/>
      <c r="R546" s="33"/>
      <c r="S546" s="22"/>
      <c r="T546" s="33"/>
      <c r="U546" s="33"/>
      <c r="V546" s="33"/>
      <c r="W546" s="33"/>
      <c r="X546" s="392"/>
    </row>
    <row r="547" spans="1:24" ht="39" customHeight="1" x14ac:dyDescent="0.25">
      <c r="A547" s="11">
        <v>545</v>
      </c>
      <c r="B547" s="33"/>
      <c r="C547" s="21"/>
      <c r="D547" s="33"/>
      <c r="E547" s="33"/>
      <c r="F547" s="397"/>
      <c r="G547" s="397"/>
      <c r="H547" s="29"/>
      <c r="I547" s="64"/>
      <c r="J547" s="30"/>
      <c r="K547" s="292">
        <f t="shared" si="9"/>
        <v>1</v>
      </c>
      <c r="L547" s="171"/>
      <c r="M547" s="172"/>
      <c r="N547" s="171"/>
      <c r="O547" s="171"/>
      <c r="P547" s="33"/>
      <c r="Q547" s="171"/>
      <c r="R547" s="33"/>
      <c r="S547" s="22"/>
      <c r="T547" s="33"/>
      <c r="U547" s="33"/>
      <c r="V547" s="33"/>
      <c r="W547" s="33"/>
      <c r="X547" s="392"/>
    </row>
    <row r="548" spans="1:24" ht="39" customHeight="1" x14ac:dyDescent="0.25">
      <c r="A548" s="11">
        <v>546</v>
      </c>
      <c r="B548" s="33"/>
      <c r="C548" s="21"/>
      <c r="D548" s="33"/>
      <c r="E548" s="33"/>
      <c r="F548" s="397"/>
      <c r="G548" s="397"/>
      <c r="H548" s="29"/>
      <c r="I548" s="64"/>
      <c r="J548" s="30"/>
      <c r="K548" s="292">
        <f t="shared" si="9"/>
        <v>1</v>
      </c>
      <c r="L548" s="171"/>
      <c r="M548" s="172"/>
      <c r="N548" s="171"/>
      <c r="O548" s="171"/>
      <c r="P548" s="33"/>
      <c r="Q548" s="171"/>
      <c r="R548" s="33"/>
      <c r="S548" s="22"/>
      <c r="T548" s="33"/>
      <c r="U548" s="33"/>
      <c r="V548" s="33"/>
      <c r="W548" s="33"/>
      <c r="X548" s="392"/>
    </row>
    <row r="549" spans="1:24" ht="39" customHeight="1" x14ac:dyDescent="0.25">
      <c r="A549" s="11">
        <v>547</v>
      </c>
      <c r="B549" s="33"/>
      <c r="C549" s="21"/>
      <c r="D549" s="33"/>
      <c r="E549" s="33"/>
      <c r="F549" s="397"/>
      <c r="G549" s="397"/>
      <c r="H549" s="29"/>
      <c r="I549" s="64"/>
      <c r="J549" s="30"/>
      <c r="K549" s="292">
        <f t="shared" si="9"/>
        <v>1</v>
      </c>
      <c r="L549" s="171"/>
      <c r="M549" s="172"/>
      <c r="N549" s="171"/>
      <c r="O549" s="171"/>
      <c r="P549" s="33"/>
      <c r="Q549" s="171"/>
      <c r="R549" s="33"/>
      <c r="S549" s="22"/>
      <c r="T549" s="33"/>
      <c r="U549" s="33"/>
      <c r="V549" s="33"/>
      <c r="W549" s="33"/>
      <c r="X549" s="392"/>
    </row>
    <row r="550" spans="1:24" ht="39" customHeight="1" x14ac:dyDescent="0.25">
      <c r="A550" s="11">
        <v>548</v>
      </c>
      <c r="B550" s="33"/>
      <c r="C550" s="21"/>
      <c r="D550" s="33"/>
      <c r="E550" s="33"/>
      <c r="F550" s="397"/>
      <c r="G550" s="397"/>
      <c r="H550" s="29"/>
      <c r="I550" s="64"/>
      <c r="J550" s="30"/>
      <c r="K550" s="292">
        <f t="shared" si="9"/>
        <v>1</v>
      </c>
      <c r="L550" s="171"/>
      <c r="M550" s="172"/>
      <c r="N550" s="171"/>
      <c r="O550" s="171"/>
      <c r="P550" s="33"/>
      <c r="Q550" s="171"/>
      <c r="R550" s="33"/>
      <c r="S550" s="22"/>
      <c r="T550" s="33"/>
      <c r="U550" s="33"/>
      <c r="V550" s="33"/>
      <c r="W550" s="33"/>
      <c r="X550" s="392"/>
    </row>
    <row r="551" spans="1:24" ht="39" customHeight="1" x14ac:dyDescent="0.25">
      <c r="A551" s="11">
        <v>549</v>
      </c>
      <c r="B551" s="33"/>
      <c r="C551" s="21"/>
      <c r="D551" s="33"/>
      <c r="E551" s="33"/>
      <c r="F551" s="397"/>
      <c r="G551" s="397"/>
      <c r="H551" s="29"/>
      <c r="I551" s="64"/>
      <c r="J551" s="30"/>
      <c r="K551" s="292">
        <f t="shared" si="9"/>
        <v>1</v>
      </c>
      <c r="L551" s="171"/>
      <c r="M551" s="172"/>
      <c r="N551" s="171"/>
      <c r="O551" s="171"/>
      <c r="P551" s="33"/>
      <c r="Q551" s="171"/>
      <c r="R551" s="33"/>
      <c r="S551" s="22"/>
      <c r="T551" s="33"/>
      <c r="U551" s="33"/>
      <c r="V551" s="33"/>
      <c r="W551" s="33"/>
      <c r="X551" s="392"/>
    </row>
    <row r="552" spans="1:24" ht="39" customHeight="1" x14ac:dyDescent="0.25">
      <c r="A552" s="11">
        <v>550</v>
      </c>
      <c r="B552" s="33"/>
      <c r="C552" s="21"/>
      <c r="D552" s="33"/>
      <c r="E552" s="33"/>
      <c r="F552" s="397"/>
      <c r="G552" s="397"/>
      <c r="H552" s="29"/>
      <c r="I552" s="64"/>
      <c r="J552" s="30"/>
      <c r="K552" s="292">
        <f t="shared" si="9"/>
        <v>1</v>
      </c>
      <c r="L552" s="171"/>
      <c r="M552" s="172"/>
      <c r="N552" s="171"/>
      <c r="O552" s="171"/>
      <c r="P552" s="33"/>
      <c r="Q552" s="171"/>
      <c r="R552" s="33"/>
      <c r="S552" s="22"/>
      <c r="T552" s="33"/>
      <c r="U552" s="33"/>
      <c r="V552" s="33"/>
      <c r="W552" s="33"/>
      <c r="X552" s="392"/>
    </row>
    <row r="553" spans="1:24" ht="39" customHeight="1" x14ac:dyDescent="0.25">
      <c r="A553" s="11">
        <v>551</v>
      </c>
      <c r="B553" s="33"/>
      <c r="C553" s="21"/>
      <c r="D553" s="33"/>
      <c r="E553" s="33"/>
      <c r="F553" s="397"/>
      <c r="G553" s="397"/>
      <c r="H553" s="29"/>
      <c r="I553" s="64"/>
      <c r="J553" s="30"/>
      <c r="K553" s="292">
        <f t="shared" si="9"/>
        <v>1</v>
      </c>
      <c r="L553" s="171"/>
      <c r="M553" s="172"/>
      <c r="N553" s="171"/>
      <c r="O553" s="171"/>
      <c r="P553" s="33"/>
      <c r="Q553" s="171"/>
      <c r="R553" s="33"/>
      <c r="S553" s="22"/>
      <c r="T553" s="33"/>
      <c r="U553" s="33"/>
      <c r="V553" s="33"/>
      <c r="W553" s="33"/>
      <c r="X553" s="392"/>
    </row>
    <row r="554" spans="1:24" ht="39" customHeight="1" x14ac:dyDescent="0.25">
      <c r="A554" s="11">
        <v>552</v>
      </c>
      <c r="B554" s="33"/>
      <c r="C554" s="21"/>
      <c r="D554" s="33"/>
      <c r="E554" s="33"/>
      <c r="F554" s="397"/>
      <c r="G554" s="397"/>
      <c r="H554" s="29"/>
      <c r="I554" s="64"/>
      <c r="J554" s="30"/>
      <c r="K554" s="292">
        <f t="shared" si="9"/>
        <v>1</v>
      </c>
      <c r="L554" s="171"/>
      <c r="M554" s="172"/>
      <c r="N554" s="171"/>
      <c r="O554" s="171"/>
      <c r="P554" s="33"/>
      <c r="Q554" s="171"/>
      <c r="R554" s="33"/>
      <c r="S554" s="22"/>
      <c r="T554" s="33"/>
      <c r="U554" s="33"/>
      <c r="V554" s="33"/>
      <c r="W554" s="33"/>
      <c r="X554" s="392"/>
    </row>
    <row r="555" spans="1:24" ht="39" customHeight="1" x14ac:dyDescent="0.25">
      <c r="A555" s="11">
        <v>553</v>
      </c>
      <c r="B555" s="33"/>
      <c r="C555" s="21"/>
      <c r="D555" s="33"/>
      <c r="E555" s="33"/>
      <c r="F555" s="397"/>
      <c r="G555" s="397"/>
      <c r="H555" s="29"/>
      <c r="I555" s="64"/>
      <c r="J555" s="30"/>
      <c r="K555" s="292">
        <f t="shared" si="9"/>
        <v>1</v>
      </c>
      <c r="L555" s="171"/>
      <c r="M555" s="172"/>
      <c r="N555" s="171"/>
      <c r="O555" s="171"/>
      <c r="P555" s="33"/>
      <c r="Q555" s="171"/>
      <c r="R555" s="33"/>
      <c r="S555" s="22"/>
      <c r="T555" s="33"/>
      <c r="U555" s="33"/>
      <c r="V555" s="33"/>
      <c r="W555" s="33"/>
      <c r="X555" s="392"/>
    </row>
    <row r="556" spans="1:24" ht="39" customHeight="1" x14ac:dyDescent="0.25">
      <c r="A556" s="11">
        <v>554</v>
      </c>
      <c r="B556" s="33"/>
      <c r="C556" s="21"/>
      <c r="D556" s="33"/>
      <c r="E556" s="33"/>
      <c r="F556" s="397"/>
      <c r="G556" s="397"/>
      <c r="H556" s="29"/>
      <c r="I556" s="64"/>
      <c r="J556" s="30"/>
      <c r="K556" s="292">
        <f t="shared" si="9"/>
        <v>1</v>
      </c>
      <c r="L556" s="171"/>
      <c r="M556" s="172"/>
      <c r="N556" s="171"/>
      <c r="O556" s="171"/>
      <c r="P556" s="33"/>
      <c r="Q556" s="171"/>
      <c r="R556" s="33"/>
      <c r="S556" s="22"/>
      <c r="T556" s="33"/>
      <c r="U556" s="33"/>
      <c r="V556" s="33"/>
      <c r="W556" s="33"/>
      <c r="X556" s="392"/>
    </row>
    <row r="557" spans="1:24" ht="39" customHeight="1" x14ac:dyDescent="0.25">
      <c r="A557" s="11">
        <v>555</v>
      </c>
      <c r="B557" s="33"/>
      <c r="C557" s="21"/>
      <c r="D557" s="33"/>
      <c r="E557" s="33"/>
      <c r="F557" s="397"/>
      <c r="G557" s="397"/>
      <c r="H557" s="29"/>
      <c r="I557" s="64"/>
      <c r="J557" s="30"/>
      <c r="K557" s="292">
        <f t="shared" si="9"/>
        <v>1</v>
      </c>
      <c r="L557" s="171"/>
      <c r="M557" s="172"/>
      <c r="N557" s="171"/>
      <c r="O557" s="171"/>
      <c r="P557" s="33"/>
      <c r="Q557" s="171"/>
      <c r="R557" s="33"/>
      <c r="S557" s="22"/>
      <c r="T557" s="33"/>
      <c r="U557" s="33"/>
      <c r="V557" s="33"/>
      <c r="W557" s="33"/>
      <c r="X557" s="392"/>
    </row>
    <row r="558" spans="1:24" ht="39" customHeight="1" x14ac:dyDescent="0.25">
      <c r="A558" s="11">
        <v>556</v>
      </c>
      <c r="B558" s="33"/>
      <c r="C558" s="21"/>
      <c r="D558" s="33"/>
      <c r="E558" s="33"/>
      <c r="F558" s="397"/>
      <c r="G558" s="397"/>
      <c r="H558" s="29"/>
      <c r="I558" s="64"/>
      <c r="J558" s="30"/>
      <c r="K558" s="292">
        <f t="shared" si="9"/>
        <v>1</v>
      </c>
      <c r="L558" s="171"/>
      <c r="M558" s="172"/>
      <c r="N558" s="171"/>
      <c r="O558" s="171"/>
      <c r="P558" s="33"/>
      <c r="Q558" s="171"/>
      <c r="R558" s="33"/>
      <c r="S558" s="22"/>
      <c r="T558" s="33"/>
      <c r="U558" s="33"/>
      <c r="V558" s="33"/>
      <c r="W558" s="33"/>
      <c r="X558" s="392"/>
    </row>
    <row r="559" spans="1:24" ht="39" customHeight="1" x14ac:dyDescent="0.25">
      <c r="A559" s="11">
        <v>557</v>
      </c>
      <c r="B559" s="33"/>
      <c r="C559" s="21"/>
      <c r="D559" s="33"/>
      <c r="E559" s="33"/>
      <c r="F559" s="397"/>
      <c r="G559" s="397"/>
      <c r="H559" s="29"/>
      <c r="I559" s="64"/>
      <c r="J559" s="30"/>
      <c r="K559" s="292">
        <f t="shared" si="9"/>
        <v>1</v>
      </c>
      <c r="L559" s="171"/>
      <c r="M559" s="172"/>
      <c r="N559" s="171"/>
      <c r="O559" s="171"/>
      <c r="P559" s="33"/>
      <c r="Q559" s="171"/>
      <c r="R559" s="33"/>
      <c r="S559" s="22"/>
      <c r="T559" s="33"/>
      <c r="U559" s="33"/>
      <c r="V559" s="33"/>
      <c r="W559" s="33"/>
      <c r="X559" s="392"/>
    </row>
    <row r="560" spans="1:24" ht="39" customHeight="1" x14ac:dyDescent="0.25">
      <c r="A560" s="11">
        <v>558</v>
      </c>
      <c r="B560" s="33"/>
      <c r="C560" s="21"/>
      <c r="D560" s="33"/>
      <c r="E560" s="33"/>
      <c r="F560" s="397"/>
      <c r="G560" s="397"/>
      <c r="H560" s="29"/>
      <c r="I560" s="64"/>
      <c r="J560" s="30"/>
      <c r="K560" s="292">
        <f t="shared" si="9"/>
        <v>1</v>
      </c>
      <c r="L560" s="171"/>
      <c r="M560" s="172"/>
      <c r="N560" s="171"/>
      <c r="O560" s="171"/>
      <c r="P560" s="33"/>
      <c r="Q560" s="171"/>
      <c r="R560" s="33"/>
      <c r="S560" s="22"/>
      <c r="T560" s="33"/>
      <c r="U560" s="33"/>
      <c r="V560" s="33"/>
      <c r="W560" s="33"/>
      <c r="X560" s="392"/>
    </row>
    <row r="561" spans="1:24" ht="39" customHeight="1" x14ac:dyDescent="0.25">
      <c r="A561" s="11">
        <v>559</v>
      </c>
      <c r="B561" s="33"/>
      <c r="C561" s="21"/>
      <c r="D561" s="33"/>
      <c r="E561" s="33"/>
      <c r="F561" s="397"/>
      <c r="G561" s="397"/>
      <c r="H561" s="29"/>
      <c r="I561" s="64"/>
      <c r="J561" s="30"/>
      <c r="K561" s="292">
        <f t="shared" si="9"/>
        <v>1</v>
      </c>
      <c r="L561" s="171"/>
      <c r="M561" s="172"/>
      <c r="N561" s="171"/>
      <c r="O561" s="171"/>
      <c r="P561" s="33"/>
      <c r="Q561" s="171"/>
      <c r="R561" s="33"/>
      <c r="S561" s="22"/>
      <c r="T561" s="33"/>
      <c r="U561" s="33"/>
      <c r="V561" s="33"/>
      <c r="W561" s="33"/>
      <c r="X561" s="392"/>
    </row>
    <row r="562" spans="1:24" ht="39" customHeight="1" x14ac:dyDescent="0.25">
      <c r="A562" s="11">
        <v>560</v>
      </c>
      <c r="B562" s="33"/>
      <c r="C562" s="21"/>
      <c r="D562" s="33"/>
      <c r="E562" s="33"/>
      <c r="F562" s="397"/>
      <c r="G562" s="397"/>
      <c r="H562" s="29"/>
      <c r="I562" s="64"/>
      <c r="J562" s="30"/>
      <c r="K562" s="292">
        <f t="shared" si="9"/>
        <v>1</v>
      </c>
      <c r="L562" s="171"/>
      <c r="M562" s="172"/>
      <c r="N562" s="171"/>
      <c r="O562" s="171"/>
      <c r="P562" s="33"/>
      <c r="Q562" s="171"/>
      <c r="R562" s="33"/>
      <c r="S562" s="22"/>
      <c r="T562" s="33"/>
      <c r="U562" s="33"/>
      <c r="V562" s="33"/>
      <c r="W562" s="33"/>
      <c r="X562" s="392"/>
    </row>
    <row r="563" spans="1:24" ht="39" customHeight="1" x14ac:dyDescent="0.25">
      <c r="A563" s="11">
        <v>561</v>
      </c>
      <c r="B563" s="33"/>
      <c r="C563" s="21"/>
      <c r="D563" s="33"/>
      <c r="E563" s="33"/>
      <c r="F563" s="397"/>
      <c r="G563" s="397"/>
      <c r="H563" s="29"/>
      <c r="I563" s="64"/>
      <c r="J563" s="30"/>
      <c r="K563" s="292">
        <f t="shared" si="9"/>
        <v>1</v>
      </c>
      <c r="L563" s="171"/>
      <c r="M563" s="172"/>
      <c r="N563" s="171"/>
      <c r="O563" s="171"/>
      <c r="P563" s="33"/>
      <c r="Q563" s="171"/>
      <c r="R563" s="33"/>
      <c r="S563" s="22"/>
      <c r="T563" s="33"/>
      <c r="U563" s="33"/>
      <c r="V563" s="33"/>
      <c r="W563" s="33"/>
      <c r="X563" s="392"/>
    </row>
    <row r="564" spans="1:24" ht="39" customHeight="1" x14ac:dyDescent="0.25">
      <c r="A564" s="11">
        <v>562</v>
      </c>
      <c r="B564" s="33"/>
      <c r="C564" s="21"/>
      <c r="D564" s="33"/>
      <c r="E564" s="33"/>
      <c r="F564" s="397"/>
      <c r="G564" s="397"/>
      <c r="H564" s="29"/>
      <c r="I564" s="64"/>
      <c r="J564" s="30"/>
      <c r="K564" s="292">
        <f t="shared" si="9"/>
        <v>1</v>
      </c>
      <c r="L564" s="171"/>
      <c r="M564" s="172"/>
      <c r="N564" s="171"/>
      <c r="O564" s="171"/>
      <c r="P564" s="33"/>
      <c r="Q564" s="171"/>
      <c r="R564" s="33"/>
      <c r="S564" s="22"/>
      <c r="T564" s="33"/>
      <c r="U564" s="33"/>
      <c r="V564" s="33"/>
      <c r="W564" s="33"/>
      <c r="X564" s="392"/>
    </row>
    <row r="565" spans="1:24" ht="39" customHeight="1" x14ac:dyDescent="0.25">
      <c r="A565" s="11">
        <v>563</v>
      </c>
      <c r="B565" s="33"/>
      <c r="C565" s="21"/>
      <c r="D565" s="33"/>
      <c r="E565" s="33"/>
      <c r="F565" s="397"/>
      <c r="G565" s="397"/>
      <c r="H565" s="29"/>
      <c r="I565" s="64"/>
      <c r="J565" s="30"/>
      <c r="K565" s="292">
        <f t="shared" si="9"/>
        <v>1</v>
      </c>
      <c r="L565" s="171"/>
      <c r="M565" s="172"/>
      <c r="N565" s="171"/>
      <c r="O565" s="171"/>
      <c r="P565" s="33"/>
      <c r="Q565" s="171"/>
      <c r="R565" s="33"/>
      <c r="S565" s="22"/>
      <c r="T565" s="33"/>
      <c r="U565" s="33"/>
      <c r="V565" s="33"/>
      <c r="W565" s="33"/>
      <c r="X565" s="392"/>
    </row>
    <row r="566" spans="1:24" ht="39" customHeight="1" x14ac:dyDescent="0.25">
      <c r="A566" s="11">
        <v>564</v>
      </c>
      <c r="B566" s="33"/>
      <c r="C566" s="21"/>
      <c r="D566" s="33"/>
      <c r="E566" s="33"/>
      <c r="F566" s="397"/>
      <c r="G566" s="397"/>
      <c r="H566" s="29"/>
      <c r="I566" s="64"/>
      <c r="J566" s="30"/>
      <c r="K566" s="292">
        <f t="shared" si="9"/>
        <v>1</v>
      </c>
      <c r="L566" s="171"/>
      <c r="M566" s="172"/>
      <c r="N566" s="171"/>
      <c r="O566" s="171"/>
      <c r="P566" s="33"/>
      <c r="Q566" s="171"/>
      <c r="R566" s="33"/>
      <c r="S566" s="22"/>
      <c r="T566" s="33"/>
      <c r="U566" s="33"/>
      <c r="V566" s="33"/>
      <c r="W566" s="33"/>
      <c r="X566" s="392"/>
    </row>
    <row r="567" spans="1:24" ht="39" customHeight="1" x14ac:dyDescent="0.25">
      <c r="A567" s="11">
        <v>565</v>
      </c>
      <c r="B567" s="33"/>
      <c r="C567" s="21"/>
      <c r="D567" s="33"/>
      <c r="E567" s="33"/>
      <c r="F567" s="397"/>
      <c r="G567" s="397"/>
      <c r="H567" s="29"/>
      <c r="I567" s="64"/>
      <c r="J567" s="30"/>
      <c r="K567" s="292">
        <f t="shared" si="9"/>
        <v>1</v>
      </c>
      <c r="L567" s="171"/>
      <c r="M567" s="172"/>
      <c r="N567" s="171"/>
      <c r="O567" s="171"/>
      <c r="P567" s="33"/>
      <c r="Q567" s="171"/>
      <c r="R567" s="33"/>
      <c r="S567" s="22"/>
      <c r="T567" s="33"/>
      <c r="U567" s="33"/>
      <c r="V567" s="33"/>
      <c r="W567" s="33"/>
      <c r="X567" s="392"/>
    </row>
    <row r="568" spans="1:24" ht="39" customHeight="1" x14ac:dyDescent="0.25">
      <c r="A568" s="11">
        <v>566</v>
      </c>
      <c r="B568" s="33"/>
      <c r="C568" s="21"/>
      <c r="D568" s="33"/>
      <c r="E568" s="33"/>
      <c r="F568" s="397"/>
      <c r="G568" s="397"/>
      <c r="H568" s="29"/>
      <c r="I568" s="64"/>
      <c r="J568" s="30"/>
      <c r="K568" s="292">
        <f t="shared" si="9"/>
        <v>1</v>
      </c>
      <c r="L568" s="171"/>
      <c r="M568" s="172"/>
      <c r="N568" s="171"/>
      <c r="O568" s="171"/>
      <c r="P568" s="33"/>
      <c r="Q568" s="171"/>
      <c r="R568" s="33"/>
      <c r="S568" s="22"/>
      <c r="T568" s="33"/>
      <c r="U568" s="33"/>
      <c r="V568" s="33"/>
      <c r="W568" s="33"/>
      <c r="X568" s="392"/>
    </row>
    <row r="569" spans="1:24" ht="39" customHeight="1" x14ac:dyDescent="0.25">
      <c r="A569" s="11">
        <v>567</v>
      </c>
      <c r="B569" s="33"/>
      <c r="C569" s="21"/>
      <c r="D569" s="33"/>
      <c r="E569" s="33"/>
      <c r="F569" s="397"/>
      <c r="G569" s="397"/>
      <c r="H569" s="29"/>
      <c r="I569" s="64"/>
      <c r="J569" s="30"/>
      <c r="K569" s="292">
        <f t="shared" si="9"/>
        <v>1</v>
      </c>
      <c r="L569" s="171"/>
      <c r="M569" s="172"/>
      <c r="N569" s="171"/>
      <c r="O569" s="171"/>
      <c r="P569" s="33"/>
      <c r="Q569" s="171"/>
      <c r="R569" s="33"/>
      <c r="S569" s="22"/>
      <c r="T569" s="33"/>
      <c r="U569" s="33"/>
      <c r="V569" s="33"/>
      <c r="W569" s="33"/>
      <c r="X569" s="392"/>
    </row>
    <row r="570" spans="1:24" ht="39" customHeight="1" x14ac:dyDescent="0.25">
      <c r="A570" s="11">
        <v>568</v>
      </c>
      <c r="B570" s="33"/>
      <c r="C570" s="21"/>
      <c r="D570" s="33"/>
      <c r="E570" s="33"/>
      <c r="F570" s="397"/>
      <c r="G570" s="397"/>
      <c r="H570" s="29"/>
      <c r="I570" s="64"/>
      <c r="J570" s="30"/>
      <c r="K570" s="292">
        <f t="shared" si="9"/>
        <v>1</v>
      </c>
      <c r="L570" s="171"/>
      <c r="M570" s="172"/>
      <c r="N570" s="171"/>
      <c r="O570" s="171"/>
      <c r="P570" s="33"/>
      <c r="Q570" s="171"/>
      <c r="R570" s="33"/>
      <c r="S570" s="22"/>
      <c r="T570" s="33"/>
      <c r="U570" s="33"/>
      <c r="V570" s="33"/>
      <c r="W570" s="33"/>
      <c r="X570" s="392"/>
    </row>
    <row r="571" spans="1:24" ht="39" customHeight="1" x14ac:dyDescent="0.25">
      <c r="A571" s="11">
        <v>569</v>
      </c>
      <c r="B571" s="33"/>
      <c r="C571" s="21"/>
      <c r="D571" s="33"/>
      <c r="E571" s="33"/>
      <c r="F571" s="397"/>
      <c r="G571" s="397"/>
      <c r="H571" s="29"/>
      <c r="I571" s="64"/>
      <c r="J571" s="30"/>
      <c r="K571" s="292">
        <f t="shared" si="9"/>
        <v>1</v>
      </c>
      <c r="L571" s="171"/>
      <c r="M571" s="172"/>
      <c r="N571" s="171"/>
      <c r="O571" s="171"/>
      <c r="P571" s="33"/>
      <c r="Q571" s="171"/>
      <c r="R571" s="33"/>
      <c r="S571" s="22"/>
      <c r="T571" s="33"/>
      <c r="U571" s="33"/>
      <c r="V571" s="33"/>
      <c r="W571" s="33"/>
      <c r="X571" s="392"/>
    </row>
    <row r="572" spans="1:24" ht="39" customHeight="1" x14ac:dyDescent="0.25">
      <c r="A572" s="11">
        <v>570</v>
      </c>
      <c r="B572" s="33"/>
      <c r="C572" s="21"/>
      <c r="D572" s="33"/>
      <c r="E572" s="33"/>
      <c r="F572" s="397"/>
      <c r="G572" s="397"/>
      <c r="H572" s="29"/>
      <c r="I572" s="64"/>
      <c r="J572" s="30"/>
      <c r="K572" s="292">
        <f t="shared" si="9"/>
        <v>1</v>
      </c>
      <c r="L572" s="171"/>
      <c r="M572" s="172"/>
      <c r="N572" s="171"/>
      <c r="O572" s="171"/>
      <c r="P572" s="33"/>
      <c r="Q572" s="171"/>
      <c r="R572" s="33"/>
      <c r="S572" s="22"/>
      <c r="T572" s="33"/>
      <c r="U572" s="33"/>
      <c r="V572" s="33"/>
      <c r="W572" s="33"/>
      <c r="X572" s="392"/>
    </row>
    <row r="573" spans="1:24" ht="39" customHeight="1" x14ac:dyDescent="0.25">
      <c r="A573" s="11">
        <v>571</v>
      </c>
      <c r="B573" s="33"/>
      <c r="C573" s="21"/>
      <c r="D573" s="33"/>
      <c r="E573" s="33"/>
      <c r="F573" s="397"/>
      <c r="G573" s="397"/>
      <c r="H573" s="29"/>
      <c r="I573" s="64"/>
      <c r="J573" s="30"/>
      <c r="K573" s="292">
        <f t="shared" si="9"/>
        <v>1</v>
      </c>
      <c r="L573" s="171"/>
      <c r="M573" s="172"/>
      <c r="N573" s="171"/>
      <c r="O573" s="171"/>
      <c r="P573" s="33"/>
      <c r="Q573" s="171"/>
      <c r="R573" s="33"/>
      <c r="S573" s="22"/>
      <c r="T573" s="33"/>
      <c r="U573" s="33"/>
      <c r="V573" s="33"/>
      <c r="W573" s="33"/>
      <c r="X573" s="392"/>
    </row>
    <row r="574" spans="1:24" ht="39" customHeight="1" x14ac:dyDescent="0.25">
      <c r="A574" s="11">
        <v>572</v>
      </c>
      <c r="B574" s="33"/>
      <c r="C574" s="21"/>
      <c r="D574" s="33"/>
      <c r="E574" s="33"/>
      <c r="F574" s="397"/>
      <c r="G574" s="397"/>
      <c r="H574" s="29"/>
      <c r="I574" s="64"/>
      <c r="J574" s="30"/>
      <c r="K574" s="292">
        <f t="shared" si="9"/>
        <v>1</v>
      </c>
      <c r="L574" s="171"/>
      <c r="M574" s="172"/>
      <c r="N574" s="171"/>
      <c r="O574" s="171"/>
      <c r="P574" s="33"/>
      <c r="Q574" s="171"/>
      <c r="R574" s="33"/>
      <c r="S574" s="22"/>
      <c r="T574" s="33"/>
      <c r="U574" s="33"/>
      <c r="V574" s="33"/>
      <c r="W574" s="33"/>
      <c r="X574" s="392"/>
    </row>
    <row r="575" spans="1:24" ht="39" customHeight="1" x14ac:dyDescent="0.25">
      <c r="A575" s="11">
        <v>573</v>
      </c>
      <c r="B575" s="33"/>
      <c r="C575" s="21"/>
      <c r="D575" s="33"/>
      <c r="E575" s="33"/>
      <c r="F575" s="397"/>
      <c r="G575" s="397"/>
      <c r="H575" s="29"/>
      <c r="I575" s="64"/>
      <c r="J575" s="30"/>
      <c r="K575" s="292">
        <f t="shared" si="9"/>
        <v>1</v>
      </c>
      <c r="L575" s="171"/>
      <c r="M575" s="172"/>
      <c r="N575" s="171"/>
      <c r="O575" s="171"/>
      <c r="P575" s="33"/>
      <c r="Q575" s="171"/>
      <c r="R575" s="33"/>
      <c r="S575" s="22"/>
      <c r="T575" s="33"/>
      <c r="U575" s="33"/>
      <c r="V575" s="33"/>
      <c r="W575" s="33"/>
      <c r="X575" s="392"/>
    </row>
    <row r="576" spans="1:24" ht="39" customHeight="1" x14ac:dyDescent="0.25">
      <c r="A576" s="11">
        <v>574</v>
      </c>
      <c r="B576" s="33"/>
      <c r="C576" s="21"/>
      <c r="D576" s="33"/>
      <c r="E576" s="33"/>
      <c r="F576" s="397"/>
      <c r="G576" s="397"/>
      <c r="H576" s="29"/>
      <c r="I576" s="64"/>
      <c r="J576" s="30"/>
      <c r="K576" s="292">
        <f t="shared" si="9"/>
        <v>1</v>
      </c>
      <c r="L576" s="171"/>
      <c r="M576" s="172"/>
      <c r="N576" s="171"/>
      <c r="O576" s="171"/>
      <c r="P576" s="33"/>
      <c r="Q576" s="171"/>
      <c r="R576" s="33"/>
      <c r="S576" s="22"/>
      <c r="T576" s="33"/>
      <c r="U576" s="33"/>
      <c r="V576" s="33"/>
      <c r="W576" s="33"/>
      <c r="X576" s="392"/>
    </row>
    <row r="577" spans="1:24" ht="39" customHeight="1" x14ac:dyDescent="0.25">
      <c r="A577" s="11">
        <v>575</v>
      </c>
      <c r="B577" s="33"/>
      <c r="C577" s="21"/>
      <c r="D577" s="33"/>
      <c r="E577" s="33"/>
      <c r="F577" s="397"/>
      <c r="G577" s="397"/>
      <c r="H577" s="29"/>
      <c r="I577" s="64"/>
      <c r="J577" s="30"/>
      <c r="K577" s="292">
        <f t="shared" si="9"/>
        <v>1</v>
      </c>
      <c r="L577" s="171"/>
      <c r="M577" s="172"/>
      <c r="N577" s="171"/>
      <c r="O577" s="171"/>
      <c r="P577" s="33"/>
      <c r="Q577" s="171"/>
      <c r="R577" s="33"/>
      <c r="S577" s="22"/>
      <c r="T577" s="33"/>
      <c r="U577" s="33"/>
      <c r="V577" s="33"/>
      <c r="W577" s="33"/>
      <c r="X577" s="392"/>
    </row>
    <row r="578" spans="1:24" ht="39" customHeight="1" x14ac:dyDescent="0.25">
      <c r="A578" s="11">
        <v>576</v>
      </c>
      <c r="B578" s="33"/>
      <c r="C578" s="21"/>
      <c r="D578" s="33"/>
      <c r="E578" s="33"/>
      <c r="F578" s="397"/>
      <c r="G578" s="397"/>
      <c r="H578" s="29"/>
      <c r="I578" s="64"/>
      <c r="J578" s="30"/>
      <c r="K578" s="292">
        <f t="shared" si="9"/>
        <v>1</v>
      </c>
      <c r="L578" s="171"/>
      <c r="M578" s="172"/>
      <c r="N578" s="171"/>
      <c r="O578" s="171"/>
      <c r="P578" s="33"/>
      <c r="Q578" s="171"/>
      <c r="R578" s="33"/>
      <c r="S578" s="22"/>
      <c r="T578" s="33"/>
      <c r="U578" s="33"/>
      <c r="V578" s="33"/>
      <c r="W578" s="33"/>
      <c r="X578" s="392"/>
    </row>
    <row r="579" spans="1:24" ht="39" customHeight="1" x14ac:dyDescent="0.25">
      <c r="A579" s="11">
        <v>577</v>
      </c>
      <c r="B579" s="33"/>
      <c r="C579" s="21"/>
      <c r="D579" s="33"/>
      <c r="E579" s="33"/>
      <c r="F579" s="397"/>
      <c r="G579" s="397"/>
      <c r="H579" s="29"/>
      <c r="I579" s="64"/>
      <c r="J579" s="30"/>
      <c r="K579" s="292">
        <f t="shared" si="9"/>
        <v>1</v>
      </c>
      <c r="L579" s="171"/>
      <c r="M579" s="172"/>
      <c r="N579" s="171"/>
      <c r="O579" s="171"/>
      <c r="P579" s="33"/>
      <c r="Q579" s="171"/>
      <c r="R579" s="33"/>
      <c r="S579" s="22"/>
      <c r="T579" s="33"/>
      <c r="U579" s="33"/>
      <c r="V579" s="33"/>
      <c r="W579" s="33"/>
      <c r="X579" s="392"/>
    </row>
    <row r="580" spans="1:24" ht="39" customHeight="1" x14ac:dyDescent="0.25">
      <c r="A580" s="11">
        <v>578</v>
      </c>
      <c r="B580" s="33"/>
      <c r="C580" s="21"/>
      <c r="D580" s="33"/>
      <c r="E580" s="33"/>
      <c r="F580" s="397"/>
      <c r="G580" s="397"/>
      <c r="H580" s="29"/>
      <c r="I580" s="64"/>
      <c r="J580" s="30"/>
      <c r="K580" s="292">
        <f t="shared" ref="K580:K643" si="10">1-I580</f>
        <v>1</v>
      </c>
      <c r="L580" s="171"/>
      <c r="M580" s="172"/>
      <c r="N580" s="171"/>
      <c r="O580" s="171"/>
      <c r="P580" s="33"/>
      <c r="Q580" s="171"/>
      <c r="R580" s="33"/>
      <c r="S580" s="22"/>
      <c r="T580" s="33"/>
      <c r="U580" s="33"/>
      <c r="V580" s="33"/>
      <c r="W580" s="33"/>
      <c r="X580" s="392"/>
    </row>
    <row r="581" spans="1:24" ht="39" customHeight="1" x14ac:dyDescent="0.25">
      <c r="A581" s="11">
        <v>579</v>
      </c>
      <c r="B581" s="33"/>
      <c r="C581" s="21"/>
      <c r="D581" s="33"/>
      <c r="E581" s="33"/>
      <c r="F581" s="397"/>
      <c r="G581" s="397"/>
      <c r="H581" s="29"/>
      <c r="I581" s="64"/>
      <c r="J581" s="30"/>
      <c r="K581" s="292">
        <f t="shared" si="10"/>
        <v>1</v>
      </c>
      <c r="L581" s="171"/>
      <c r="M581" s="172"/>
      <c r="N581" s="171"/>
      <c r="O581" s="171"/>
      <c r="P581" s="33"/>
      <c r="Q581" s="171"/>
      <c r="R581" s="33"/>
      <c r="S581" s="22"/>
      <c r="T581" s="33"/>
      <c r="U581" s="33"/>
      <c r="V581" s="33"/>
      <c r="W581" s="33"/>
      <c r="X581" s="392"/>
    </row>
    <row r="582" spans="1:24" ht="39" customHeight="1" x14ac:dyDescent="0.25">
      <c r="A582" s="11">
        <v>580</v>
      </c>
      <c r="B582" s="33"/>
      <c r="C582" s="21"/>
      <c r="D582" s="33"/>
      <c r="E582" s="33"/>
      <c r="F582" s="397"/>
      <c r="G582" s="397"/>
      <c r="H582" s="29"/>
      <c r="I582" s="64"/>
      <c r="J582" s="30"/>
      <c r="K582" s="292">
        <f t="shared" si="10"/>
        <v>1</v>
      </c>
      <c r="L582" s="171"/>
      <c r="M582" s="172"/>
      <c r="N582" s="171"/>
      <c r="O582" s="171"/>
      <c r="P582" s="33"/>
      <c r="Q582" s="171"/>
      <c r="R582" s="33"/>
      <c r="S582" s="22"/>
      <c r="T582" s="33"/>
      <c r="U582" s="33"/>
      <c r="V582" s="33"/>
      <c r="W582" s="33"/>
      <c r="X582" s="392"/>
    </row>
    <row r="583" spans="1:24" ht="39" customHeight="1" x14ac:dyDescent="0.25">
      <c r="A583" s="11">
        <v>581</v>
      </c>
      <c r="B583" s="33"/>
      <c r="C583" s="21"/>
      <c r="D583" s="33"/>
      <c r="E583" s="33"/>
      <c r="F583" s="397"/>
      <c r="G583" s="397"/>
      <c r="H583" s="29"/>
      <c r="I583" s="64"/>
      <c r="J583" s="30"/>
      <c r="K583" s="292">
        <f t="shared" si="10"/>
        <v>1</v>
      </c>
      <c r="L583" s="171"/>
      <c r="M583" s="172"/>
      <c r="N583" s="171"/>
      <c r="O583" s="171"/>
      <c r="P583" s="33"/>
      <c r="Q583" s="171"/>
      <c r="R583" s="33"/>
      <c r="S583" s="22"/>
      <c r="T583" s="33"/>
      <c r="U583" s="33"/>
      <c r="V583" s="33"/>
      <c r="W583" s="33"/>
      <c r="X583" s="392"/>
    </row>
    <row r="584" spans="1:24" ht="39" customHeight="1" x14ac:dyDescent="0.25">
      <c r="A584" s="11">
        <v>582</v>
      </c>
      <c r="B584" s="33"/>
      <c r="C584" s="21"/>
      <c r="D584" s="33"/>
      <c r="E584" s="33"/>
      <c r="F584" s="397"/>
      <c r="G584" s="397"/>
      <c r="H584" s="29"/>
      <c r="I584" s="64"/>
      <c r="J584" s="30"/>
      <c r="K584" s="292">
        <f t="shared" si="10"/>
        <v>1</v>
      </c>
      <c r="L584" s="171"/>
      <c r="M584" s="172"/>
      <c r="N584" s="171"/>
      <c r="O584" s="171"/>
      <c r="P584" s="33"/>
      <c r="Q584" s="171"/>
      <c r="R584" s="33"/>
      <c r="S584" s="22"/>
      <c r="T584" s="33"/>
      <c r="U584" s="33"/>
      <c r="V584" s="33"/>
      <c r="W584" s="33"/>
      <c r="X584" s="392"/>
    </row>
    <row r="585" spans="1:24" ht="39" customHeight="1" x14ac:dyDescent="0.25">
      <c r="A585" s="11">
        <v>583</v>
      </c>
      <c r="B585" s="33"/>
      <c r="C585" s="21"/>
      <c r="D585" s="33"/>
      <c r="E585" s="33"/>
      <c r="F585" s="397"/>
      <c r="G585" s="397"/>
      <c r="H585" s="29"/>
      <c r="I585" s="64"/>
      <c r="J585" s="30"/>
      <c r="K585" s="292">
        <f t="shared" si="10"/>
        <v>1</v>
      </c>
      <c r="L585" s="171"/>
      <c r="M585" s="172"/>
      <c r="N585" s="171"/>
      <c r="O585" s="171"/>
      <c r="P585" s="33"/>
      <c r="Q585" s="171"/>
      <c r="R585" s="33"/>
      <c r="S585" s="22"/>
      <c r="T585" s="33"/>
      <c r="U585" s="33"/>
      <c r="V585" s="33"/>
      <c r="W585" s="33"/>
      <c r="X585" s="392"/>
    </row>
    <row r="586" spans="1:24" ht="39" customHeight="1" x14ac:dyDescent="0.25">
      <c r="A586" s="11">
        <v>584</v>
      </c>
      <c r="B586" s="33"/>
      <c r="C586" s="21"/>
      <c r="D586" s="33"/>
      <c r="E586" s="33"/>
      <c r="F586" s="397"/>
      <c r="G586" s="397"/>
      <c r="H586" s="29"/>
      <c r="I586" s="64"/>
      <c r="J586" s="30"/>
      <c r="K586" s="292">
        <f t="shared" si="10"/>
        <v>1</v>
      </c>
      <c r="L586" s="171"/>
      <c r="M586" s="172"/>
      <c r="N586" s="171"/>
      <c r="O586" s="171"/>
      <c r="P586" s="33"/>
      <c r="Q586" s="171"/>
      <c r="R586" s="33"/>
      <c r="S586" s="22"/>
      <c r="T586" s="33"/>
      <c r="U586" s="33"/>
      <c r="V586" s="33"/>
      <c r="W586" s="33"/>
      <c r="X586" s="392"/>
    </row>
    <row r="587" spans="1:24" ht="39" customHeight="1" x14ac:dyDescent="0.25">
      <c r="A587" s="11">
        <v>585</v>
      </c>
      <c r="B587" s="33"/>
      <c r="C587" s="21"/>
      <c r="D587" s="33"/>
      <c r="E587" s="33"/>
      <c r="F587" s="397"/>
      <c r="G587" s="397"/>
      <c r="H587" s="29"/>
      <c r="I587" s="64"/>
      <c r="J587" s="30"/>
      <c r="K587" s="292">
        <f t="shared" si="10"/>
        <v>1</v>
      </c>
      <c r="L587" s="171"/>
      <c r="M587" s="172"/>
      <c r="N587" s="171"/>
      <c r="O587" s="171"/>
      <c r="P587" s="33"/>
      <c r="Q587" s="171"/>
      <c r="R587" s="33"/>
      <c r="S587" s="22"/>
      <c r="T587" s="33"/>
      <c r="U587" s="33"/>
      <c r="V587" s="33"/>
      <c r="W587" s="33"/>
      <c r="X587" s="392"/>
    </row>
    <row r="588" spans="1:24" ht="39" customHeight="1" x14ac:dyDescent="0.25">
      <c r="A588" s="11">
        <v>586</v>
      </c>
      <c r="B588" s="33"/>
      <c r="C588" s="21"/>
      <c r="D588" s="33"/>
      <c r="E588" s="33"/>
      <c r="F588" s="397"/>
      <c r="G588" s="397"/>
      <c r="H588" s="29"/>
      <c r="I588" s="64"/>
      <c r="J588" s="30"/>
      <c r="K588" s="292">
        <f t="shared" si="10"/>
        <v>1</v>
      </c>
      <c r="L588" s="171"/>
      <c r="M588" s="172"/>
      <c r="N588" s="171"/>
      <c r="O588" s="171"/>
      <c r="P588" s="33"/>
      <c r="Q588" s="171"/>
      <c r="R588" s="33"/>
      <c r="S588" s="22"/>
      <c r="T588" s="33"/>
      <c r="U588" s="33"/>
      <c r="V588" s="33"/>
      <c r="W588" s="33"/>
      <c r="X588" s="392"/>
    </row>
    <row r="589" spans="1:24" ht="39" customHeight="1" x14ac:dyDescent="0.25">
      <c r="A589" s="11">
        <v>587</v>
      </c>
      <c r="B589" s="33"/>
      <c r="C589" s="21"/>
      <c r="D589" s="33"/>
      <c r="E589" s="33"/>
      <c r="F589" s="397"/>
      <c r="G589" s="397"/>
      <c r="H589" s="29"/>
      <c r="I589" s="64"/>
      <c r="J589" s="30"/>
      <c r="K589" s="292">
        <f t="shared" si="10"/>
        <v>1</v>
      </c>
      <c r="L589" s="171"/>
      <c r="M589" s="172"/>
      <c r="N589" s="171"/>
      <c r="O589" s="171"/>
      <c r="P589" s="33"/>
      <c r="Q589" s="171"/>
      <c r="R589" s="33"/>
      <c r="S589" s="22"/>
      <c r="T589" s="33"/>
      <c r="U589" s="33"/>
      <c r="V589" s="33"/>
      <c r="W589" s="33"/>
      <c r="X589" s="392"/>
    </row>
    <row r="590" spans="1:24" ht="39" customHeight="1" x14ac:dyDescent="0.25">
      <c r="A590" s="11">
        <v>588</v>
      </c>
      <c r="B590" s="33"/>
      <c r="C590" s="21"/>
      <c r="D590" s="33"/>
      <c r="E590" s="33"/>
      <c r="F590" s="397"/>
      <c r="G590" s="397"/>
      <c r="H590" s="29"/>
      <c r="I590" s="64"/>
      <c r="J590" s="30"/>
      <c r="K590" s="292">
        <f t="shared" si="10"/>
        <v>1</v>
      </c>
      <c r="L590" s="171"/>
      <c r="M590" s="172"/>
      <c r="N590" s="171"/>
      <c r="O590" s="171"/>
      <c r="P590" s="33"/>
      <c r="Q590" s="171"/>
      <c r="R590" s="33"/>
      <c r="S590" s="22"/>
      <c r="T590" s="33"/>
      <c r="U590" s="33"/>
      <c r="V590" s="33"/>
      <c r="W590" s="33"/>
      <c r="X590" s="392"/>
    </row>
    <row r="591" spans="1:24" ht="39" customHeight="1" x14ac:dyDescent="0.25">
      <c r="A591" s="11">
        <v>589</v>
      </c>
      <c r="B591" s="33"/>
      <c r="C591" s="21"/>
      <c r="D591" s="33"/>
      <c r="E591" s="33"/>
      <c r="F591" s="397"/>
      <c r="G591" s="397"/>
      <c r="H591" s="29"/>
      <c r="I591" s="64"/>
      <c r="J591" s="30"/>
      <c r="K591" s="292">
        <f t="shared" si="10"/>
        <v>1</v>
      </c>
      <c r="L591" s="171"/>
      <c r="M591" s="172"/>
      <c r="N591" s="171"/>
      <c r="O591" s="171"/>
      <c r="P591" s="33"/>
      <c r="Q591" s="171"/>
      <c r="R591" s="33"/>
      <c r="S591" s="22"/>
      <c r="T591" s="33"/>
      <c r="U591" s="33"/>
      <c r="V591" s="33"/>
      <c r="W591" s="33"/>
      <c r="X591" s="392"/>
    </row>
    <row r="592" spans="1:24" ht="39" customHeight="1" x14ac:dyDescent="0.25">
      <c r="A592" s="11">
        <v>590</v>
      </c>
      <c r="B592" s="33"/>
      <c r="C592" s="21"/>
      <c r="D592" s="33"/>
      <c r="E592" s="33"/>
      <c r="F592" s="397"/>
      <c r="G592" s="397"/>
      <c r="H592" s="29"/>
      <c r="I592" s="64"/>
      <c r="J592" s="30"/>
      <c r="K592" s="292">
        <f t="shared" si="10"/>
        <v>1</v>
      </c>
      <c r="L592" s="171"/>
      <c r="M592" s="172"/>
      <c r="N592" s="171"/>
      <c r="O592" s="171"/>
      <c r="P592" s="33"/>
      <c r="Q592" s="171"/>
      <c r="R592" s="33"/>
      <c r="S592" s="22"/>
      <c r="T592" s="33"/>
      <c r="U592" s="33"/>
      <c r="V592" s="33"/>
      <c r="W592" s="33"/>
      <c r="X592" s="392"/>
    </row>
    <row r="593" spans="1:24" ht="39" customHeight="1" x14ac:dyDescent="0.25">
      <c r="A593" s="11">
        <v>591</v>
      </c>
      <c r="B593" s="33"/>
      <c r="C593" s="21"/>
      <c r="D593" s="33"/>
      <c r="E593" s="33"/>
      <c r="F593" s="397"/>
      <c r="G593" s="397"/>
      <c r="H593" s="29"/>
      <c r="I593" s="64"/>
      <c r="J593" s="30"/>
      <c r="K593" s="292">
        <f t="shared" si="10"/>
        <v>1</v>
      </c>
      <c r="L593" s="171"/>
      <c r="M593" s="172"/>
      <c r="N593" s="171"/>
      <c r="O593" s="171"/>
      <c r="P593" s="33"/>
      <c r="Q593" s="171"/>
      <c r="R593" s="33"/>
      <c r="S593" s="22"/>
      <c r="T593" s="33"/>
      <c r="U593" s="33"/>
      <c r="V593" s="33"/>
      <c r="W593" s="33"/>
      <c r="X593" s="392"/>
    </row>
    <row r="594" spans="1:24" ht="39" customHeight="1" x14ac:dyDescent="0.25">
      <c r="A594" s="11">
        <v>592</v>
      </c>
      <c r="B594" s="33"/>
      <c r="C594" s="21"/>
      <c r="D594" s="33"/>
      <c r="E594" s="33"/>
      <c r="F594" s="397"/>
      <c r="G594" s="397"/>
      <c r="H594" s="29"/>
      <c r="I594" s="64"/>
      <c r="J594" s="30"/>
      <c r="K594" s="292">
        <f t="shared" si="10"/>
        <v>1</v>
      </c>
      <c r="L594" s="171"/>
      <c r="M594" s="172"/>
      <c r="N594" s="171"/>
      <c r="O594" s="171"/>
      <c r="P594" s="33"/>
      <c r="Q594" s="171"/>
      <c r="R594" s="33"/>
      <c r="S594" s="22"/>
      <c r="T594" s="33"/>
      <c r="U594" s="33"/>
      <c r="V594" s="33"/>
      <c r="W594" s="33"/>
      <c r="X594" s="392"/>
    </row>
    <row r="595" spans="1:24" ht="39" customHeight="1" x14ac:dyDescent="0.25">
      <c r="A595" s="11">
        <v>593</v>
      </c>
      <c r="B595" s="33"/>
      <c r="C595" s="21"/>
      <c r="D595" s="33"/>
      <c r="E595" s="33"/>
      <c r="F595" s="397"/>
      <c r="G595" s="397"/>
      <c r="H595" s="29"/>
      <c r="I595" s="64"/>
      <c r="J595" s="30"/>
      <c r="K595" s="292">
        <f t="shared" si="10"/>
        <v>1</v>
      </c>
      <c r="L595" s="171"/>
      <c r="M595" s="172"/>
      <c r="N595" s="171"/>
      <c r="O595" s="171"/>
      <c r="P595" s="33"/>
      <c r="Q595" s="171"/>
      <c r="R595" s="33"/>
      <c r="S595" s="22"/>
      <c r="T595" s="33"/>
      <c r="U595" s="33"/>
      <c r="V595" s="33"/>
      <c r="W595" s="33"/>
      <c r="X595" s="392"/>
    </row>
    <row r="596" spans="1:24" ht="39" customHeight="1" x14ac:dyDescent="0.25">
      <c r="A596" s="11">
        <v>594</v>
      </c>
      <c r="B596" s="33"/>
      <c r="C596" s="21"/>
      <c r="D596" s="33"/>
      <c r="E596" s="33"/>
      <c r="F596" s="397"/>
      <c r="G596" s="397"/>
      <c r="H596" s="29"/>
      <c r="I596" s="64"/>
      <c r="J596" s="30"/>
      <c r="K596" s="292">
        <f t="shared" si="10"/>
        <v>1</v>
      </c>
      <c r="L596" s="171"/>
      <c r="M596" s="172"/>
      <c r="N596" s="171"/>
      <c r="O596" s="171"/>
      <c r="P596" s="33"/>
      <c r="Q596" s="171"/>
      <c r="R596" s="33"/>
      <c r="S596" s="22"/>
      <c r="T596" s="33"/>
      <c r="U596" s="33"/>
      <c r="V596" s="33"/>
      <c r="W596" s="33"/>
      <c r="X596" s="392"/>
    </row>
    <row r="597" spans="1:24" ht="39" customHeight="1" x14ac:dyDescent="0.25">
      <c r="A597" s="11">
        <v>595</v>
      </c>
      <c r="B597" s="33"/>
      <c r="C597" s="21"/>
      <c r="D597" s="33"/>
      <c r="E597" s="33"/>
      <c r="F597" s="397"/>
      <c r="G597" s="397"/>
      <c r="H597" s="29"/>
      <c r="I597" s="64"/>
      <c r="J597" s="30"/>
      <c r="K597" s="292">
        <f t="shared" si="10"/>
        <v>1</v>
      </c>
      <c r="L597" s="171"/>
      <c r="M597" s="172"/>
      <c r="N597" s="171"/>
      <c r="O597" s="171"/>
      <c r="P597" s="33"/>
      <c r="Q597" s="171"/>
      <c r="R597" s="33"/>
      <c r="S597" s="22"/>
      <c r="T597" s="33"/>
      <c r="U597" s="33"/>
      <c r="V597" s="33"/>
      <c r="W597" s="33"/>
      <c r="X597" s="392"/>
    </row>
    <row r="598" spans="1:24" ht="39" customHeight="1" x14ac:dyDescent="0.25">
      <c r="A598" s="11">
        <v>596</v>
      </c>
      <c r="B598" s="33"/>
      <c r="C598" s="21"/>
      <c r="D598" s="33"/>
      <c r="E598" s="33"/>
      <c r="F598" s="397"/>
      <c r="G598" s="397"/>
      <c r="H598" s="29"/>
      <c r="I598" s="64"/>
      <c r="J598" s="30"/>
      <c r="K598" s="292">
        <f t="shared" si="10"/>
        <v>1</v>
      </c>
      <c r="L598" s="171"/>
      <c r="M598" s="172"/>
      <c r="N598" s="171"/>
      <c r="O598" s="171"/>
      <c r="P598" s="33"/>
      <c r="Q598" s="171"/>
      <c r="R598" s="33"/>
      <c r="S598" s="22"/>
      <c r="T598" s="33"/>
      <c r="U598" s="33"/>
      <c r="V598" s="33"/>
      <c r="W598" s="33"/>
      <c r="X598" s="392"/>
    </row>
    <row r="599" spans="1:24" ht="39" customHeight="1" x14ac:dyDescent="0.25">
      <c r="A599" s="11">
        <v>597</v>
      </c>
      <c r="B599" s="33"/>
      <c r="C599" s="21"/>
      <c r="D599" s="33"/>
      <c r="E599" s="33"/>
      <c r="F599" s="397"/>
      <c r="G599" s="397"/>
      <c r="H599" s="29"/>
      <c r="I599" s="64"/>
      <c r="J599" s="30"/>
      <c r="K599" s="292">
        <f t="shared" si="10"/>
        <v>1</v>
      </c>
      <c r="L599" s="171"/>
      <c r="M599" s="172"/>
      <c r="N599" s="171"/>
      <c r="O599" s="171"/>
      <c r="P599" s="33"/>
      <c r="Q599" s="171"/>
      <c r="R599" s="33"/>
      <c r="S599" s="22"/>
      <c r="T599" s="33"/>
      <c r="U599" s="33"/>
      <c r="V599" s="33"/>
      <c r="W599" s="33"/>
      <c r="X599" s="392"/>
    </row>
    <row r="600" spans="1:24" ht="39" customHeight="1" x14ac:dyDescent="0.25">
      <c r="A600" s="11">
        <v>598</v>
      </c>
      <c r="B600" s="33"/>
      <c r="C600" s="21"/>
      <c r="D600" s="33"/>
      <c r="E600" s="33"/>
      <c r="F600" s="397"/>
      <c r="G600" s="397"/>
      <c r="H600" s="29"/>
      <c r="I600" s="64"/>
      <c r="J600" s="30"/>
      <c r="K600" s="292">
        <f t="shared" si="10"/>
        <v>1</v>
      </c>
      <c r="L600" s="171"/>
      <c r="M600" s="172"/>
      <c r="N600" s="171"/>
      <c r="O600" s="171"/>
      <c r="P600" s="33"/>
      <c r="Q600" s="171"/>
      <c r="R600" s="33"/>
      <c r="S600" s="22"/>
      <c r="T600" s="33"/>
      <c r="U600" s="33"/>
      <c r="V600" s="33"/>
      <c r="W600" s="33"/>
      <c r="X600" s="392"/>
    </row>
    <row r="601" spans="1:24" ht="39" customHeight="1" x14ac:dyDescent="0.25">
      <c r="A601" s="11">
        <v>599</v>
      </c>
      <c r="B601" s="33"/>
      <c r="C601" s="21"/>
      <c r="D601" s="33"/>
      <c r="E601" s="33"/>
      <c r="F601" s="397"/>
      <c r="G601" s="397"/>
      <c r="H601" s="29"/>
      <c r="I601" s="64"/>
      <c r="J601" s="30"/>
      <c r="K601" s="292">
        <f t="shared" si="10"/>
        <v>1</v>
      </c>
      <c r="L601" s="171"/>
      <c r="M601" s="172"/>
      <c r="N601" s="171"/>
      <c r="O601" s="171"/>
      <c r="P601" s="33"/>
      <c r="Q601" s="171"/>
      <c r="R601" s="33"/>
      <c r="S601" s="22"/>
      <c r="T601" s="33"/>
      <c r="U601" s="33"/>
      <c r="V601" s="33"/>
      <c r="W601" s="33"/>
      <c r="X601" s="392"/>
    </row>
    <row r="602" spans="1:24" ht="39" customHeight="1" x14ac:dyDescent="0.25">
      <c r="A602" s="11">
        <v>600</v>
      </c>
      <c r="B602" s="33"/>
      <c r="C602" s="21"/>
      <c r="D602" s="33"/>
      <c r="E602" s="33"/>
      <c r="F602" s="397"/>
      <c r="G602" s="397"/>
      <c r="H602" s="29"/>
      <c r="I602" s="64"/>
      <c r="J602" s="30"/>
      <c r="K602" s="292">
        <f t="shared" si="10"/>
        <v>1</v>
      </c>
      <c r="L602" s="171"/>
      <c r="M602" s="172"/>
      <c r="N602" s="171"/>
      <c r="O602" s="171"/>
      <c r="P602" s="33"/>
      <c r="Q602" s="171"/>
      <c r="R602" s="33"/>
      <c r="S602" s="22"/>
      <c r="T602" s="33"/>
      <c r="U602" s="33"/>
      <c r="V602" s="33"/>
      <c r="W602" s="33"/>
      <c r="X602" s="392"/>
    </row>
    <row r="603" spans="1:24" ht="39" customHeight="1" x14ac:dyDescent="0.25">
      <c r="A603" s="11">
        <v>601</v>
      </c>
      <c r="B603" s="33"/>
      <c r="C603" s="21"/>
      <c r="D603" s="33"/>
      <c r="E603" s="33"/>
      <c r="F603" s="397"/>
      <c r="G603" s="397"/>
      <c r="H603" s="29"/>
      <c r="I603" s="64"/>
      <c r="J603" s="30"/>
      <c r="K603" s="292">
        <f t="shared" si="10"/>
        <v>1</v>
      </c>
      <c r="L603" s="171"/>
      <c r="M603" s="172"/>
      <c r="N603" s="171"/>
      <c r="O603" s="171"/>
      <c r="P603" s="33"/>
      <c r="Q603" s="171"/>
      <c r="R603" s="33"/>
      <c r="S603" s="22"/>
      <c r="T603" s="33"/>
      <c r="U603" s="33"/>
      <c r="V603" s="33"/>
      <c r="W603" s="33"/>
      <c r="X603" s="392"/>
    </row>
    <row r="604" spans="1:24" ht="39" customHeight="1" x14ac:dyDescent="0.25">
      <c r="A604" s="11">
        <v>602</v>
      </c>
      <c r="B604" s="33"/>
      <c r="C604" s="21"/>
      <c r="D604" s="33"/>
      <c r="E604" s="33"/>
      <c r="F604" s="397"/>
      <c r="G604" s="397"/>
      <c r="H604" s="29"/>
      <c r="I604" s="64"/>
      <c r="J604" s="30"/>
      <c r="K604" s="292">
        <f t="shared" si="10"/>
        <v>1</v>
      </c>
      <c r="L604" s="171"/>
      <c r="M604" s="172"/>
      <c r="N604" s="171"/>
      <c r="O604" s="171"/>
      <c r="P604" s="33"/>
      <c r="Q604" s="171"/>
      <c r="R604" s="33"/>
      <c r="S604" s="22"/>
      <c r="T604" s="33"/>
      <c r="U604" s="33"/>
      <c r="V604" s="33"/>
      <c r="W604" s="33"/>
      <c r="X604" s="392"/>
    </row>
    <row r="605" spans="1:24" ht="39" customHeight="1" x14ac:dyDescent="0.25">
      <c r="A605" s="11">
        <v>603</v>
      </c>
      <c r="B605" s="33"/>
      <c r="C605" s="21"/>
      <c r="D605" s="33"/>
      <c r="E605" s="33"/>
      <c r="F605" s="397"/>
      <c r="G605" s="397"/>
      <c r="H605" s="29"/>
      <c r="I605" s="64"/>
      <c r="J605" s="30"/>
      <c r="K605" s="292">
        <f t="shared" si="10"/>
        <v>1</v>
      </c>
      <c r="L605" s="171"/>
      <c r="M605" s="172"/>
      <c r="N605" s="171"/>
      <c r="O605" s="171"/>
      <c r="P605" s="33"/>
      <c r="Q605" s="171"/>
      <c r="R605" s="33"/>
      <c r="S605" s="22"/>
      <c r="T605" s="33"/>
      <c r="U605" s="33"/>
      <c r="V605" s="33"/>
      <c r="W605" s="33"/>
      <c r="X605" s="392"/>
    </row>
    <row r="606" spans="1:24" ht="39" customHeight="1" x14ac:dyDescent="0.25">
      <c r="A606" s="11">
        <v>604</v>
      </c>
      <c r="B606" s="33"/>
      <c r="C606" s="21"/>
      <c r="D606" s="33"/>
      <c r="E606" s="33"/>
      <c r="F606" s="397"/>
      <c r="G606" s="397"/>
      <c r="H606" s="29"/>
      <c r="I606" s="64"/>
      <c r="J606" s="30"/>
      <c r="K606" s="292">
        <f t="shared" si="10"/>
        <v>1</v>
      </c>
      <c r="L606" s="171"/>
      <c r="M606" s="172"/>
      <c r="N606" s="171"/>
      <c r="O606" s="171"/>
      <c r="P606" s="33"/>
      <c r="Q606" s="171"/>
      <c r="R606" s="33"/>
      <c r="S606" s="22"/>
      <c r="T606" s="33"/>
      <c r="U606" s="33"/>
      <c r="V606" s="33"/>
      <c r="W606" s="33"/>
      <c r="X606" s="392"/>
    </row>
    <row r="607" spans="1:24" ht="39" customHeight="1" x14ac:dyDescent="0.25">
      <c r="A607" s="11">
        <v>605</v>
      </c>
      <c r="B607" s="33"/>
      <c r="C607" s="21"/>
      <c r="D607" s="33"/>
      <c r="E607" s="33"/>
      <c r="F607" s="397"/>
      <c r="G607" s="397"/>
      <c r="H607" s="29"/>
      <c r="I607" s="64"/>
      <c r="J607" s="30"/>
      <c r="K607" s="292">
        <f t="shared" si="10"/>
        <v>1</v>
      </c>
      <c r="L607" s="171"/>
      <c r="M607" s="172"/>
      <c r="N607" s="171"/>
      <c r="O607" s="171"/>
      <c r="P607" s="33"/>
      <c r="Q607" s="171"/>
      <c r="R607" s="33"/>
      <c r="S607" s="22"/>
      <c r="T607" s="33"/>
      <c r="U607" s="33"/>
      <c r="V607" s="33"/>
      <c r="W607" s="33"/>
      <c r="X607" s="392"/>
    </row>
    <row r="608" spans="1:24" ht="39" customHeight="1" x14ac:dyDescent="0.25">
      <c r="A608" s="11">
        <v>606</v>
      </c>
      <c r="B608" s="33"/>
      <c r="C608" s="21"/>
      <c r="D608" s="33"/>
      <c r="E608" s="33"/>
      <c r="F608" s="397"/>
      <c r="G608" s="397"/>
      <c r="H608" s="29"/>
      <c r="I608" s="64"/>
      <c r="J608" s="30"/>
      <c r="K608" s="292">
        <f t="shared" si="10"/>
        <v>1</v>
      </c>
      <c r="L608" s="171"/>
      <c r="M608" s="172"/>
      <c r="N608" s="171"/>
      <c r="O608" s="171"/>
      <c r="P608" s="33"/>
      <c r="Q608" s="171"/>
      <c r="R608" s="33"/>
      <c r="S608" s="22"/>
      <c r="T608" s="33"/>
      <c r="U608" s="33"/>
      <c r="V608" s="33"/>
      <c r="W608" s="33"/>
      <c r="X608" s="392"/>
    </row>
    <row r="609" spans="1:24" ht="39" customHeight="1" x14ac:dyDescent="0.25">
      <c r="A609" s="11">
        <v>607</v>
      </c>
      <c r="B609" s="33"/>
      <c r="C609" s="21"/>
      <c r="D609" s="33"/>
      <c r="E609" s="33"/>
      <c r="F609" s="397"/>
      <c r="G609" s="397"/>
      <c r="H609" s="29"/>
      <c r="I609" s="64"/>
      <c r="J609" s="30"/>
      <c r="K609" s="292">
        <f t="shared" si="10"/>
        <v>1</v>
      </c>
      <c r="L609" s="171"/>
      <c r="M609" s="172"/>
      <c r="N609" s="171"/>
      <c r="O609" s="171"/>
      <c r="P609" s="33"/>
      <c r="Q609" s="171"/>
      <c r="R609" s="33"/>
      <c r="S609" s="22"/>
      <c r="T609" s="33"/>
      <c r="U609" s="33"/>
      <c r="V609" s="33"/>
      <c r="W609" s="33"/>
      <c r="X609" s="392"/>
    </row>
    <row r="610" spans="1:24" ht="39" customHeight="1" x14ac:dyDescent="0.25">
      <c r="A610" s="11">
        <v>608</v>
      </c>
      <c r="B610" s="33"/>
      <c r="C610" s="21"/>
      <c r="D610" s="33"/>
      <c r="E610" s="33"/>
      <c r="F610" s="397"/>
      <c r="G610" s="397"/>
      <c r="H610" s="29"/>
      <c r="I610" s="64"/>
      <c r="J610" s="30"/>
      <c r="K610" s="292">
        <f t="shared" si="10"/>
        <v>1</v>
      </c>
      <c r="L610" s="171"/>
      <c r="M610" s="172"/>
      <c r="N610" s="171"/>
      <c r="O610" s="171"/>
      <c r="P610" s="33"/>
      <c r="Q610" s="171"/>
      <c r="R610" s="33"/>
      <c r="S610" s="22"/>
      <c r="T610" s="33"/>
      <c r="U610" s="33"/>
      <c r="V610" s="33"/>
      <c r="W610" s="33"/>
      <c r="X610" s="392"/>
    </row>
    <row r="611" spans="1:24" ht="39" customHeight="1" x14ac:dyDescent="0.25">
      <c r="A611" s="11">
        <v>609</v>
      </c>
      <c r="B611" s="33"/>
      <c r="C611" s="21"/>
      <c r="D611" s="33"/>
      <c r="E611" s="33"/>
      <c r="F611" s="397"/>
      <c r="G611" s="397"/>
      <c r="H611" s="29"/>
      <c r="I611" s="64"/>
      <c r="J611" s="30"/>
      <c r="K611" s="292">
        <f t="shared" si="10"/>
        <v>1</v>
      </c>
      <c r="L611" s="171"/>
      <c r="M611" s="172"/>
      <c r="N611" s="171"/>
      <c r="O611" s="171"/>
      <c r="P611" s="33"/>
      <c r="Q611" s="171"/>
      <c r="R611" s="33"/>
      <c r="S611" s="22"/>
      <c r="T611" s="33"/>
      <c r="U611" s="33"/>
      <c r="V611" s="33"/>
      <c r="W611" s="33"/>
      <c r="X611" s="392"/>
    </row>
    <row r="612" spans="1:24" ht="39" customHeight="1" x14ac:dyDescent="0.25">
      <c r="A612" s="11">
        <v>610</v>
      </c>
      <c r="B612" s="33"/>
      <c r="C612" s="21"/>
      <c r="D612" s="33"/>
      <c r="E612" s="33"/>
      <c r="F612" s="397"/>
      <c r="G612" s="397"/>
      <c r="H612" s="29"/>
      <c r="I612" s="64"/>
      <c r="J612" s="30"/>
      <c r="K612" s="292">
        <f t="shared" si="10"/>
        <v>1</v>
      </c>
      <c r="L612" s="171"/>
      <c r="M612" s="172"/>
      <c r="N612" s="171"/>
      <c r="O612" s="171"/>
      <c r="P612" s="33"/>
      <c r="Q612" s="171"/>
      <c r="R612" s="33"/>
      <c r="S612" s="22"/>
      <c r="T612" s="33"/>
      <c r="U612" s="33"/>
      <c r="V612" s="33"/>
      <c r="W612" s="33"/>
      <c r="X612" s="392"/>
    </row>
    <row r="613" spans="1:24" ht="39" customHeight="1" x14ac:dyDescent="0.25">
      <c r="A613" s="11">
        <v>611</v>
      </c>
      <c r="B613" s="33"/>
      <c r="C613" s="21"/>
      <c r="D613" s="33"/>
      <c r="E613" s="33"/>
      <c r="F613" s="397"/>
      <c r="G613" s="397"/>
      <c r="H613" s="29"/>
      <c r="I613" s="64"/>
      <c r="J613" s="30"/>
      <c r="K613" s="292">
        <f t="shared" si="10"/>
        <v>1</v>
      </c>
      <c r="L613" s="171"/>
      <c r="M613" s="172"/>
      <c r="N613" s="171"/>
      <c r="O613" s="171"/>
      <c r="P613" s="33"/>
      <c r="Q613" s="171"/>
      <c r="R613" s="33"/>
      <c r="S613" s="22"/>
      <c r="T613" s="33"/>
      <c r="U613" s="33"/>
      <c r="V613" s="33"/>
      <c r="W613" s="33"/>
      <c r="X613" s="392"/>
    </row>
    <row r="614" spans="1:24" ht="39" customHeight="1" x14ac:dyDescent="0.25">
      <c r="A614" s="11">
        <v>612</v>
      </c>
      <c r="B614" s="33"/>
      <c r="C614" s="21"/>
      <c r="D614" s="33"/>
      <c r="E614" s="33"/>
      <c r="F614" s="397"/>
      <c r="G614" s="397"/>
      <c r="H614" s="29"/>
      <c r="I614" s="64"/>
      <c r="J614" s="30"/>
      <c r="K614" s="292">
        <f t="shared" si="10"/>
        <v>1</v>
      </c>
      <c r="L614" s="171"/>
      <c r="M614" s="172"/>
      <c r="N614" s="171"/>
      <c r="O614" s="171"/>
      <c r="P614" s="33"/>
      <c r="Q614" s="171"/>
      <c r="R614" s="33"/>
      <c r="S614" s="22"/>
      <c r="T614" s="33"/>
      <c r="U614" s="33"/>
      <c r="V614" s="33"/>
      <c r="W614" s="33"/>
      <c r="X614" s="392"/>
    </row>
    <row r="615" spans="1:24" ht="39" customHeight="1" x14ac:dyDescent="0.25">
      <c r="A615" s="11">
        <v>613</v>
      </c>
      <c r="B615" s="33"/>
      <c r="C615" s="21"/>
      <c r="D615" s="33"/>
      <c r="E615" s="33"/>
      <c r="F615" s="397"/>
      <c r="G615" s="397"/>
      <c r="H615" s="29"/>
      <c r="I615" s="64"/>
      <c r="J615" s="30"/>
      <c r="K615" s="292">
        <f t="shared" si="10"/>
        <v>1</v>
      </c>
      <c r="L615" s="171"/>
      <c r="M615" s="172"/>
      <c r="N615" s="171"/>
      <c r="O615" s="171"/>
      <c r="P615" s="33"/>
      <c r="Q615" s="171"/>
      <c r="R615" s="33"/>
      <c r="S615" s="22"/>
      <c r="T615" s="33"/>
      <c r="U615" s="33"/>
      <c r="V615" s="33"/>
      <c r="W615" s="33"/>
      <c r="X615" s="392"/>
    </row>
    <row r="616" spans="1:24" ht="39" customHeight="1" x14ac:dyDescent="0.25">
      <c r="A616" s="11">
        <v>614</v>
      </c>
      <c r="B616" s="33"/>
      <c r="C616" s="21"/>
      <c r="D616" s="33"/>
      <c r="E616" s="33"/>
      <c r="F616" s="397"/>
      <c r="G616" s="397"/>
      <c r="H616" s="29"/>
      <c r="I616" s="64"/>
      <c r="J616" s="30"/>
      <c r="K616" s="292">
        <f t="shared" si="10"/>
        <v>1</v>
      </c>
      <c r="L616" s="171"/>
      <c r="M616" s="172"/>
      <c r="N616" s="171"/>
      <c r="O616" s="171"/>
      <c r="P616" s="33"/>
      <c r="Q616" s="171"/>
      <c r="R616" s="33"/>
      <c r="S616" s="22"/>
      <c r="T616" s="33"/>
      <c r="U616" s="33"/>
      <c r="V616" s="33"/>
      <c r="W616" s="33"/>
      <c r="X616" s="392"/>
    </row>
    <row r="617" spans="1:24" ht="39" customHeight="1" x14ac:dyDescent="0.25">
      <c r="A617" s="11">
        <v>615</v>
      </c>
      <c r="B617" s="33"/>
      <c r="C617" s="21"/>
      <c r="D617" s="33"/>
      <c r="E617" s="33"/>
      <c r="F617" s="397"/>
      <c r="G617" s="397"/>
      <c r="H617" s="29"/>
      <c r="I617" s="64"/>
      <c r="J617" s="30"/>
      <c r="K617" s="292">
        <f t="shared" si="10"/>
        <v>1</v>
      </c>
      <c r="L617" s="171"/>
      <c r="M617" s="172"/>
      <c r="N617" s="171"/>
      <c r="O617" s="171"/>
      <c r="P617" s="33"/>
      <c r="Q617" s="171"/>
      <c r="R617" s="33"/>
      <c r="S617" s="22"/>
      <c r="T617" s="33"/>
      <c r="U617" s="33"/>
      <c r="V617" s="33"/>
      <c r="W617" s="33"/>
      <c r="X617" s="392"/>
    </row>
    <row r="618" spans="1:24" ht="39" customHeight="1" x14ac:dyDescent="0.25">
      <c r="A618" s="11">
        <v>616</v>
      </c>
      <c r="B618" s="33"/>
      <c r="C618" s="21"/>
      <c r="D618" s="33"/>
      <c r="E618" s="33"/>
      <c r="F618" s="397"/>
      <c r="G618" s="397"/>
      <c r="H618" s="29"/>
      <c r="I618" s="64"/>
      <c r="J618" s="30"/>
      <c r="K618" s="292">
        <f t="shared" si="10"/>
        <v>1</v>
      </c>
      <c r="L618" s="171"/>
      <c r="M618" s="172"/>
      <c r="N618" s="171"/>
      <c r="O618" s="171"/>
      <c r="P618" s="33"/>
      <c r="Q618" s="171"/>
      <c r="R618" s="33"/>
      <c r="S618" s="22"/>
      <c r="T618" s="33"/>
      <c r="U618" s="33"/>
      <c r="V618" s="33"/>
      <c r="W618" s="33"/>
      <c r="X618" s="392"/>
    </row>
    <row r="619" spans="1:24" ht="39" customHeight="1" x14ac:dyDescent="0.25">
      <c r="A619" s="11">
        <v>617</v>
      </c>
      <c r="B619" s="33"/>
      <c r="C619" s="21"/>
      <c r="D619" s="33"/>
      <c r="E619" s="33"/>
      <c r="F619" s="397"/>
      <c r="G619" s="397"/>
      <c r="H619" s="29"/>
      <c r="I619" s="64"/>
      <c r="J619" s="30"/>
      <c r="K619" s="292">
        <f t="shared" si="10"/>
        <v>1</v>
      </c>
      <c r="L619" s="171"/>
      <c r="M619" s="172"/>
      <c r="N619" s="171"/>
      <c r="O619" s="171"/>
      <c r="P619" s="33"/>
      <c r="Q619" s="171"/>
      <c r="R619" s="33"/>
      <c r="S619" s="22"/>
      <c r="T619" s="33"/>
      <c r="U619" s="33"/>
      <c r="V619" s="33"/>
      <c r="W619" s="33"/>
      <c r="X619" s="392"/>
    </row>
    <row r="620" spans="1:24" ht="39" customHeight="1" x14ac:dyDescent="0.25">
      <c r="A620" s="11">
        <v>618</v>
      </c>
      <c r="B620" s="33"/>
      <c r="C620" s="21"/>
      <c r="D620" s="33"/>
      <c r="E620" s="33"/>
      <c r="F620" s="397"/>
      <c r="G620" s="397"/>
      <c r="H620" s="29"/>
      <c r="I620" s="64"/>
      <c r="J620" s="30"/>
      <c r="K620" s="292">
        <f t="shared" si="10"/>
        <v>1</v>
      </c>
      <c r="L620" s="171"/>
      <c r="M620" s="172"/>
      <c r="N620" s="171"/>
      <c r="O620" s="171"/>
      <c r="P620" s="33"/>
      <c r="Q620" s="171"/>
      <c r="R620" s="33"/>
      <c r="S620" s="22"/>
      <c r="T620" s="33"/>
      <c r="U620" s="33"/>
      <c r="V620" s="33"/>
      <c r="W620" s="33"/>
      <c r="X620" s="392"/>
    </row>
    <row r="621" spans="1:24" ht="39" customHeight="1" x14ac:dyDescent="0.25">
      <c r="A621" s="11">
        <v>619</v>
      </c>
      <c r="B621" s="33"/>
      <c r="C621" s="21"/>
      <c r="D621" s="33"/>
      <c r="E621" s="33"/>
      <c r="F621" s="397"/>
      <c r="G621" s="397"/>
      <c r="H621" s="29"/>
      <c r="I621" s="64"/>
      <c r="J621" s="30"/>
      <c r="K621" s="292">
        <f t="shared" si="10"/>
        <v>1</v>
      </c>
      <c r="L621" s="171"/>
      <c r="M621" s="172"/>
      <c r="N621" s="171"/>
      <c r="O621" s="171"/>
      <c r="P621" s="33"/>
      <c r="Q621" s="171"/>
      <c r="R621" s="33"/>
      <c r="S621" s="22"/>
      <c r="T621" s="33"/>
      <c r="U621" s="33"/>
      <c r="V621" s="33"/>
      <c r="W621" s="33"/>
      <c r="X621" s="392"/>
    </row>
    <row r="622" spans="1:24" ht="39" customHeight="1" x14ac:dyDescent="0.25">
      <c r="A622" s="11">
        <v>620</v>
      </c>
      <c r="B622" s="33"/>
      <c r="C622" s="21"/>
      <c r="D622" s="33"/>
      <c r="E622" s="33"/>
      <c r="F622" s="397"/>
      <c r="G622" s="397"/>
      <c r="H622" s="29"/>
      <c r="I622" s="64"/>
      <c r="J622" s="30"/>
      <c r="K622" s="292">
        <f t="shared" si="10"/>
        <v>1</v>
      </c>
      <c r="L622" s="171"/>
      <c r="M622" s="172"/>
      <c r="N622" s="171"/>
      <c r="O622" s="171"/>
      <c r="P622" s="33"/>
      <c r="Q622" s="171"/>
      <c r="R622" s="33"/>
      <c r="S622" s="22"/>
      <c r="T622" s="33"/>
      <c r="U622" s="33"/>
      <c r="V622" s="33"/>
      <c r="W622" s="33"/>
      <c r="X622" s="392"/>
    </row>
    <row r="623" spans="1:24" ht="39" customHeight="1" x14ac:dyDescent="0.25">
      <c r="A623" s="11">
        <v>621</v>
      </c>
      <c r="B623" s="33"/>
      <c r="C623" s="21"/>
      <c r="D623" s="33"/>
      <c r="E623" s="33"/>
      <c r="F623" s="397"/>
      <c r="G623" s="397"/>
      <c r="H623" s="29"/>
      <c r="I623" s="64"/>
      <c r="J623" s="30"/>
      <c r="K623" s="292">
        <f t="shared" si="10"/>
        <v>1</v>
      </c>
      <c r="L623" s="171"/>
      <c r="M623" s="172"/>
      <c r="N623" s="171"/>
      <c r="O623" s="171"/>
      <c r="P623" s="33"/>
      <c r="Q623" s="171"/>
      <c r="R623" s="33"/>
      <c r="S623" s="22"/>
      <c r="T623" s="33"/>
      <c r="U623" s="33"/>
      <c r="V623" s="33"/>
      <c r="W623" s="33"/>
      <c r="X623" s="392"/>
    </row>
    <row r="624" spans="1:24" ht="39" customHeight="1" x14ac:dyDescent="0.25">
      <c r="A624" s="11">
        <v>622</v>
      </c>
      <c r="B624" s="33"/>
      <c r="C624" s="21"/>
      <c r="D624" s="33"/>
      <c r="E624" s="33"/>
      <c r="F624" s="397"/>
      <c r="G624" s="397"/>
      <c r="H624" s="29"/>
      <c r="I624" s="64"/>
      <c r="J624" s="30"/>
      <c r="K624" s="292">
        <f t="shared" si="10"/>
        <v>1</v>
      </c>
      <c r="L624" s="171"/>
      <c r="M624" s="172"/>
      <c r="N624" s="171"/>
      <c r="O624" s="171"/>
      <c r="P624" s="33"/>
      <c r="Q624" s="171"/>
      <c r="R624" s="33"/>
      <c r="S624" s="22"/>
      <c r="T624" s="33"/>
      <c r="U624" s="33"/>
      <c r="V624" s="33"/>
      <c r="W624" s="33"/>
      <c r="X624" s="392"/>
    </row>
    <row r="625" spans="1:24" ht="39" customHeight="1" x14ac:dyDescent="0.25">
      <c r="A625" s="11">
        <v>623</v>
      </c>
      <c r="B625" s="33"/>
      <c r="C625" s="21"/>
      <c r="D625" s="33"/>
      <c r="E625" s="33"/>
      <c r="F625" s="397"/>
      <c r="G625" s="397"/>
      <c r="H625" s="29"/>
      <c r="I625" s="64"/>
      <c r="J625" s="30"/>
      <c r="K625" s="292">
        <f t="shared" si="10"/>
        <v>1</v>
      </c>
      <c r="L625" s="171"/>
      <c r="M625" s="172"/>
      <c r="N625" s="171"/>
      <c r="O625" s="171"/>
      <c r="P625" s="33"/>
      <c r="Q625" s="171"/>
      <c r="R625" s="33"/>
      <c r="S625" s="22"/>
      <c r="T625" s="33"/>
      <c r="U625" s="33"/>
      <c r="V625" s="33"/>
      <c r="W625" s="33"/>
      <c r="X625" s="392"/>
    </row>
    <row r="626" spans="1:24" ht="39" customHeight="1" x14ac:dyDescent="0.25">
      <c r="A626" s="11">
        <v>624</v>
      </c>
      <c r="B626" s="33"/>
      <c r="C626" s="21"/>
      <c r="D626" s="33"/>
      <c r="E626" s="33"/>
      <c r="F626" s="397"/>
      <c r="G626" s="397"/>
      <c r="H626" s="29"/>
      <c r="I626" s="64"/>
      <c r="J626" s="30"/>
      <c r="K626" s="292">
        <f t="shared" si="10"/>
        <v>1</v>
      </c>
      <c r="L626" s="171"/>
      <c r="M626" s="172"/>
      <c r="N626" s="171"/>
      <c r="O626" s="171"/>
      <c r="P626" s="33"/>
      <c r="Q626" s="171"/>
      <c r="R626" s="33"/>
      <c r="S626" s="22"/>
      <c r="T626" s="33"/>
      <c r="U626" s="33"/>
      <c r="V626" s="33"/>
      <c r="W626" s="33"/>
      <c r="X626" s="392"/>
    </row>
    <row r="627" spans="1:24" ht="39" customHeight="1" x14ac:dyDescent="0.25">
      <c r="A627" s="11">
        <v>625</v>
      </c>
      <c r="B627" s="33"/>
      <c r="C627" s="21"/>
      <c r="D627" s="33"/>
      <c r="E627" s="33"/>
      <c r="F627" s="397"/>
      <c r="G627" s="397"/>
      <c r="H627" s="29"/>
      <c r="I627" s="64"/>
      <c r="J627" s="30"/>
      <c r="K627" s="292">
        <f t="shared" si="10"/>
        <v>1</v>
      </c>
      <c r="L627" s="171"/>
      <c r="M627" s="172"/>
      <c r="N627" s="171"/>
      <c r="O627" s="171"/>
      <c r="P627" s="33"/>
      <c r="Q627" s="171"/>
      <c r="R627" s="33"/>
      <c r="S627" s="22"/>
      <c r="T627" s="33"/>
      <c r="U627" s="33"/>
      <c r="V627" s="33"/>
      <c r="W627" s="33"/>
      <c r="X627" s="392"/>
    </row>
    <row r="628" spans="1:24" ht="39" customHeight="1" x14ac:dyDescent="0.25">
      <c r="A628" s="11">
        <v>626</v>
      </c>
      <c r="B628" s="33"/>
      <c r="C628" s="21"/>
      <c r="D628" s="33"/>
      <c r="E628" s="33"/>
      <c r="F628" s="397"/>
      <c r="G628" s="397"/>
      <c r="H628" s="29"/>
      <c r="I628" s="64"/>
      <c r="J628" s="30"/>
      <c r="K628" s="292">
        <f t="shared" si="10"/>
        <v>1</v>
      </c>
      <c r="L628" s="171"/>
      <c r="M628" s="172"/>
      <c r="N628" s="171"/>
      <c r="O628" s="171"/>
      <c r="P628" s="33"/>
      <c r="Q628" s="171"/>
      <c r="R628" s="33"/>
      <c r="S628" s="22"/>
      <c r="T628" s="33"/>
      <c r="U628" s="33"/>
      <c r="V628" s="33"/>
      <c r="W628" s="33"/>
      <c r="X628" s="392"/>
    </row>
    <row r="629" spans="1:24" ht="39" customHeight="1" x14ac:dyDescent="0.25">
      <c r="A629" s="11">
        <v>627</v>
      </c>
      <c r="B629" s="33"/>
      <c r="C629" s="21"/>
      <c r="D629" s="33"/>
      <c r="E629" s="33"/>
      <c r="F629" s="397"/>
      <c r="G629" s="397"/>
      <c r="H629" s="29"/>
      <c r="I629" s="64"/>
      <c r="J629" s="30"/>
      <c r="K629" s="292">
        <f t="shared" si="10"/>
        <v>1</v>
      </c>
      <c r="L629" s="171"/>
      <c r="M629" s="172"/>
      <c r="N629" s="171"/>
      <c r="O629" s="171"/>
      <c r="P629" s="33"/>
      <c r="Q629" s="171"/>
      <c r="R629" s="33"/>
      <c r="S629" s="22"/>
      <c r="T629" s="33"/>
      <c r="U629" s="33"/>
      <c r="V629" s="33"/>
      <c r="W629" s="33"/>
      <c r="X629" s="392"/>
    </row>
    <row r="630" spans="1:24" ht="39" customHeight="1" x14ac:dyDescent="0.25">
      <c r="A630" s="11">
        <v>628</v>
      </c>
      <c r="B630" s="33"/>
      <c r="C630" s="21"/>
      <c r="D630" s="33"/>
      <c r="E630" s="33"/>
      <c r="F630" s="397"/>
      <c r="G630" s="397"/>
      <c r="H630" s="29"/>
      <c r="I630" s="64"/>
      <c r="J630" s="30"/>
      <c r="K630" s="292">
        <f t="shared" si="10"/>
        <v>1</v>
      </c>
      <c r="L630" s="171"/>
      <c r="M630" s="172"/>
      <c r="N630" s="171"/>
      <c r="O630" s="171"/>
      <c r="P630" s="33"/>
      <c r="Q630" s="171"/>
      <c r="R630" s="33"/>
      <c r="S630" s="22"/>
      <c r="T630" s="33"/>
      <c r="U630" s="33"/>
      <c r="V630" s="33"/>
      <c r="W630" s="33"/>
      <c r="X630" s="392"/>
    </row>
    <row r="631" spans="1:24" ht="39" customHeight="1" x14ac:dyDescent="0.25">
      <c r="A631" s="11">
        <v>629</v>
      </c>
      <c r="B631" s="33"/>
      <c r="C631" s="21"/>
      <c r="D631" s="33"/>
      <c r="E631" s="33"/>
      <c r="F631" s="397"/>
      <c r="G631" s="397"/>
      <c r="H631" s="29"/>
      <c r="I631" s="64"/>
      <c r="J631" s="30"/>
      <c r="K631" s="292">
        <f t="shared" si="10"/>
        <v>1</v>
      </c>
      <c r="L631" s="171"/>
      <c r="M631" s="172"/>
      <c r="N631" s="171"/>
      <c r="O631" s="171"/>
      <c r="P631" s="33"/>
      <c r="Q631" s="171"/>
      <c r="R631" s="33"/>
      <c r="S631" s="22"/>
      <c r="T631" s="33"/>
      <c r="U631" s="33"/>
      <c r="V631" s="33"/>
      <c r="W631" s="33"/>
      <c r="X631" s="392"/>
    </row>
    <row r="632" spans="1:24" ht="39" customHeight="1" x14ac:dyDescent="0.25">
      <c r="A632" s="11">
        <v>630</v>
      </c>
      <c r="B632" s="33"/>
      <c r="C632" s="21"/>
      <c r="D632" s="33"/>
      <c r="E632" s="33"/>
      <c r="F632" s="397"/>
      <c r="G632" s="397"/>
      <c r="H632" s="29"/>
      <c r="I632" s="64"/>
      <c r="J632" s="30"/>
      <c r="K632" s="292">
        <f t="shared" si="10"/>
        <v>1</v>
      </c>
      <c r="L632" s="171"/>
      <c r="M632" s="172"/>
      <c r="N632" s="171"/>
      <c r="O632" s="171"/>
      <c r="P632" s="33"/>
      <c r="Q632" s="171"/>
      <c r="R632" s="33"/>
      <c r="S632" s="22"/>
      <c r="T632" s="33"/>
      <c r="U632" s="33"/>
      <c r="V632" s="33"/>
      <c r="W632" s="33"/>
      <c r="X632" s="392"/>
    </row>
    <row r="633" spans="1:24" ht="39" customHeight="1" x14ac:dyDescent="0.25">
      <c r="A633" s="11">
        <v>631</v>
      </c>
      <c r="B633" s="33"/>
      <c r="C633" s="21"/>
      <c r="D633" s="33"/>
      <c r="E633" s="33"/>
      <c r="F633" s="397"/>
      <c r="G633" s="397"/>
      <c r="H633" s="29"/>
      <c r="I633" s="64"/>
      <c r="J633" s="30"/>
      <c r="K633" s="292">
        <f t="shared" si="10"/>
        <v>1</v>
      </c>
      <c r="L633" s="171"/>
      <c r="M633" s="172"/>
      <c r="N633" s="171"/>
      <c r="O633" s="171"/>
      <c r="P633" s="33"/>
      <c r="Q633" s="171"/>
      <c r="R633" s="33"/>
      <c r="S633" s="22"/>
      <c r="T633" s="33"/>
      <c r="U633" s="33"/>
      <c r="V633" s="33"/>
      <c r="W633" s="33"/>
      <c r="X633" s="392"/>
    </row>
    <row r="634" spans="1:24" ht="39" customHeight="1" x14ac:dyDescent="0.25">
      <c r="A634" s="11">
        <v>632</v>
      </c>
      <c r="B634" s="33"/>
      <c r="C634" s="21"/>
      <c r="D634" s="33"/>
      <c r="E634" s="33"/>
      <c r="F634" s="397"/>
      <c r="G634" s="397"/>
      <c r="H634" s="29"/>
      <c r="I634" s="64"/>
      <c r="J634" s="30"/>
      <c r="K634" s="292">
        <f t="shared" si="10"/>
        <v>1</v>
      </c>
      <c r="L634" s="171"/>
      <c r="M634" s="172"/>
      <c r="N634" s="171"/>
      <c r="O634" s="171"/>
      <c r="P634" s="33"/>
      <c r="Q634" s="171"/>
      <c r="R634" s="33"/>
      <c r="S634" s="22"/>
      <c r="T634" s="33"/>
      <c r="U634" s="33"/>
      <c r="V634" s="33"/>
      <c r="W634" s="33"/>
      <c r="X634" s="392"/>
    </row>
    <row r="635" spans="1:24" ht="39" customHeight="1" x14ac:dyDescent="0.25">
      <c r="A635" s="11">
        <v>633</v>
      </c>
      <c r="B635" s="33"/>
      <c r="C635" s="21"/>
      <c r="D635" s="33"/>
      <c r="E635" s="33"/>
      <c r="F635" s="397"/>
      <c r="G635" s="397"/>
      <c r="H635" s="29"/>
      <c r="I635" s="64"/>
      <c r="J635" s="30"/>
      <c r="K635" s="292">
        <f t="shared" si="10"/>
        <v>1</v>
      </c>
      <c r="L635" s="171"/>
      <c r="M635" s="172"/>
      <c r="N635" s="171"/>
      <c r="O635" s="171"/>
      <c r="P635" s="33"/>
      <c r="Q635" s="171"/>
      <c r="R635" s="33"/>
      <c r="S635" s="22"/>
      <c r="T635" s="33"/>
      <c r="U635" s="33"/>
      <c r="V635" s="33"/>
      <c r="W635" s="33"/>
      <c r="X635" s="392"/>
    </row>
    <row r="636" spans="1:24" ht="39" customHeight="1" x14ac:dyDescent="0.25">
      <c r="A636" s="11">
        <v>634</v>
      </c>
      <c r="B636" s="33"/>
      <c r="C636" s="21"/>
      <c r="D636" s="33"/>
      <c r="E636" s="33"/>
      <c r="F636" s="397"/>
      <c r="G636" s="397"/>
      <c r="H636" s="29"/>
      <c r="I636" s="64"/>
      <c r="J636" s="30"/>
      <c r="K636" s="292">
        <f t="shared" si="10"/>
        <v>1</v>
      </c>
      <c r="L636" s="171"/>
      <c r="M636" s="172"/>
      <c r="N636" s="171"/>
      <c r="O636" s="171"/>
      <c r="P636" s="33"/>
      <c r="Q636" s="171"/>
      <c r="R636" s="33"/>
      <c r="S636" s="22"/>
      <c r="T636" s="33"/>
      <c r="U636" s="33"/>
      <c r="V636" s="33"/>
      <c r="W636" s="33"/>
      <c r="X636" s="392"/>
    </row>
    <row r="637" spans="1:24" ht="39" customHeight="1" x14ac:dyDescent="0.25">
      <c r="A637" s="11">
        <v>635</v>
      </c>
      <c r="B637" s="33"/>
      <c r="C637" s="21"/>
      <c r="D637" s="33"/>
      <c r="E637" s="33"/>
      <c r="F637" s="397"/>
      <c r="G637" s="397"/>
      <c r="H637" s="29"/>
      <c r="I637" s="64"/>
      <c r="J637" s="30"/>
      <c r="K637" s="292">
        <f t="shared" si="10"/>
        <v>1</v>
      </c>
      <c r="L637" s="171"/>
      <c r="M637" s="172"/>
      <c r="N637" s="171"/>
      <c r="O637" s="171"/>
      <c r="P637" s="33"/>
      <c r="Q637" s="171"/>
      <c r="R637" s="33"/>
      <c r="S637" s="22"/>
      <c r="T637" s="33"/>
      <c r="U637" s="33"/>
      <c r="V637" s="33"/>
      <c r="W637" s="33"/>
      <c r="X637" s="392"/>
    </row>
    <row r="638" spans="1:24" ht="39" customHeight="1" x14ac:dyDescent="0.25">
      <c r="A638" s="11">
        <v>636</v>
      </c>
      <c r="B638" s="33"/>
      <c r="C638" s="21"/>
      <c r="D638" s="33"/>
      <c r="E638" s="33"/>
      <c r="F638" s="397"/>
      <c r="G638" s="397"/>
      <c r="H638" s="29"/>
      <c r="I638" s="64"/>
      <c r="J638" s="30"/>
      <c r="K638" s="292">
        <f t="shared" si="10"/>
        <v>1</v>
      </c>
      <c r="L638" s="171"/>
      <c r="M638" s="172"/>
      <c r="N638" s="171"/>
      <c r="O638" s="171"/>
      <c r="P638" s="33"/>
      <c r="Q638" s="171"/>
      <c r="R638" s="33"/>
      <c r="S638" s="22"/>
      <c r="T638" s="33"/>
      <c r="U638" s="33"/>
      <c r="V638" s="33"/>
      <c r="W638" s="33"/>
      <c r="X638" s="392"/>
    </row>
    <row r="639" spans="1:24" ht="39" customHeight="1" x14ac:dyDescent="0.25">
      <c r="A639" s="11">
        <v>637</v>
      </c>
      <c r="B639" s="33"/>
      <c r="C639" s="21"/>
      <c r="D639" s="33"/>
      <c r="E639" s="33"/>
      <c r="F639" s="397"/>
      <c r="G639" s="397"/>
      <c r="H639" s="29"/>
      <c r="I639" s="64"/>
      <c r="J639" s="30"/>
      <c r="K639" s="292">
        <f t="shared" si="10"/>
        <v>1</v>
      </c>
      <c r="L639" s="171"/>
      <c r="M639" s="172"/>
      <c r="N639" s="171"/>
      <c r="O639" s="171"/>
      <c r="P639" s="33"/>
      <c r="Q639" s="171"/>
      <c r="R639" s="33"/>
      <c r="S639" s="22"/>
      <c r="T639" s="33"/>
      <c r="U639" s="33"/>
      <c r="V639" s="33"/>
      <c r="W639" s="33"/>
      <c r="X639" s="392"/>
    </row>
    <row r="640" spans="1:24" ht="39" customHeight="1" x14ac:dyDescent="0.25">
      <c r="A640" s="11">
        <v>638</v>
      </c>
      <c r="B640" s="33"/>
      <c r="C640" s="21"/>
      <c r="D640" s="33"/>
      <c r="E640" s="33"/>
      <c r="F640" s="397"/>
      <c r="G640" s="397"/>
      <c r="H640" s="29"/>
      <c r="I640" s="64"/>
      <c r="J640" s="30"/>
      <c r="K640" s="292">
        <f t="shared" si="10"/>
        <v>1</v>
      </c>
      <c r="L640" s="171"/>
      <c r="M640" s="172"/>
      <c r="N640" s="171"/>
      <c r="O640" s="171"/>
      <c r="P640" s="33"/>
      <c r="Q640" s="171"/>
      <c r="R640" s="33"/>
      <c r="S640" s="22"/>
      <c r="T640" s="33"/>
      <c r="U640" s="33"/>
      <c r="V640" s="33"/>
      <c r="W640" s="33"/>
      <c r="X640" s="392"/>
    </row>
    <row r="641" spans="1:24" ht="39" customHeight="1" x14ac:dyDescent="0.25">
      <c r="A641" s="11">
        <v>639</v>
      </c>
      <c r="B641" s="33"/>
      <c r="C641" s="21"/>
      <c r="D641" s="33"/>
      <c r="E641" s="33"/>
      <c r="F641" s="397"/>
      <c r="G641" s="397"/>
      <c r="H641" s="29"/>
      <c r="I641" s="64"/>
      <c r="J641" s="30"/>
      <c r="K641" s="292">
        <f t="shared" si="10"/>
        <v>1</v>
      </c>
      <c r="L641" s="171"/>
      <c r="M641" s="172"/>
      <c r="N641" s="171"/>
      <c r="O641" s="171"/>
      <c r="P641" s="33"/>
      <c r="Q641" s="171"/>
      <c r="R641" s="33"/>
      <c r="S641" s="22"/>
      <c r="T641" s="33"/>
      <c r="U641" s="33"/>
      <c r="V641" s="33"/>
      <c r="W641" s="33"/>
      <c r="X641" s="392"/>
    </row>
    <row r="642" spans="1:24" ht="39" customHeight="1" x14ac:dyDescent="0.25">
      <c r="A642" s="11">
        <v>640</v>
      </c>
      <c r="B642" s="33"/>
      <c r="C642" s="21"/>
      <c r="D642" s="33"/>
      <c r="E642" s="33"/>
      <c r="F642" s="397"/>
      <c r="G642" s="397"/>
      <c r="H642" s="29"/>
      <c r="I642" s="64"/>
      <c r="J642" s="30"/>
      <c r="K642" s="292">
        <f t="shared" si="10"/>
        <v>1</v>
      </c>
      <c r="L642" s="171"/>
      <c r="M642" s="172"/>
      <c r="N642" s="171"/>
      <c r="O642" s="171"/>
      <c r="P642" s="33"/>
      <c r="Q642" s="171"/>
      <c r="R642" s="33"/>
      <c r="S642" s="22"/>
      <c r="T642" s="33"/>
      <c r="U642" s="33"/>
      <c r="V642" s="33"/>
      <c r="W642" s="33"/>
      <c r="X642" s="392"/>
    </row>
    <row r="643" spans="1:24" ht="39" customHeight="1" x14ac:dyDescent="0.25">
      <c r="A643" s="11">
        <v>641</v>
      </c>
      <c r="B643" s="33"/>
      <c r="C643" s="21"/>
      <c r="D643" s="33"/>
      <c r="E643" s="33"/>
      <c r="F643" s="397"/>
      <c r="G643" s="397"/>
      <c r="H643" s="29"/>
      <c r="I643" s="64"/>
      <c r="J643" s="30"/>
      <c r="K643" s="292">
        <f t="shared" si="10"/>
        <v>1</v>
      </c>
      <c r="L643" s="171"/>
      <c r="M643" s="172"/>
      <c r="N643" s="171"/>
      <c r="O643" s="171"/>
      <c r="P643" s="33"/>
      <c r="Q643" s="171"/>
      <c r="R643" s="33"/>
      <c r="S643" s="22"/>
      <c r="T643" s="33"/>
      <c r="U643" s="33"/>
      <c r="V643" s="33"/>
      <c r="W643" s="33"/>
      <c r="X643" s="392"/>
    </row>
    <row r="644" spans="1:24" ht="39" customHeight="1" x14ac:dyDescent="0.25">
      <c r="A644" s="11">
        <v>642</v>
      </c>
      <c r="B644" s="33"/>
      <c r="C644" s="21"/>
      <c r="D644" s="33"/>
      <c r="E644" s="33"/>
      <c r="F644" s="397"/>
      <c r="G644" s="397"/>
      <c r="H644" s="29"/>
      <c r="I644" s="64"/>
      <c r="J644" s="30"/>
      <c r="K644" s="292">
        <f t="shared" ref="K644:K707" si="11">1-I644</f>
        <v>1</v>
      </c>
      <c r="L644" s="171"/>
      <c r="M644" s="172"/>
      <c r="N644" s="171"/>
      <c r="O644" s="171"/>
      <c r="P644" s="33"/>
      <c r="Q644" s="171"/>
      <c r="R644" s="33"/>
      <c r="S644" s="22"/>
      <c r="T644" s="33"/>
      <c r="U644" s="33"/>
      <c r="V644" s="33"/>
      <c r="W644" s="33"/>
      <c r="X644" s="392"/>
    </row>
    <row r="645" spans="1:24" ht="39" customHeight="1" x14ac:dyDescent="0.25">
      <c r="A645" s="11">
        <v>643</v>
      </c>
      <c r="B645" s="33"/>
      <c r="C645" s="21"/>
      <c r="D645" s="33"/>
      <c r="E645" s="33"/>
      <c r="F645" s="397"/>
      <c r="G645" s="397"/>
      <c r="H645" s="29"/>
      <c r="I645" s="64"/>
      <c r="J645" s="30"/>
      <c r="K645" s="292">
        <f t="shared" si="11"/>
        <v>1</v>
      </c>
      <c r="L645" s="171"/>
      <c r="M645" s="172"/>
      <c r="N645" s="171"/>
      <c r="O645" s="171"/>
      <c r="P645" s="33"/>
      <c r="Q645" s="171"/>
      <c r="R645" s="33"/>
      <c r="S645" s="22"/>
      <c r="T645" s="33"/>
      <c r="U645" s="33"/>
      <c r="V645" s="33"/>
      <c r="W645" s="33"/>
      <c r="X645" s="392"/>
    </row>
    <row r="646" spans="1:24" ht="39" customHeight="1" x14ac:dyDescent="0.25">
      <c r="A646" s="11">
        <v>644</v>
      </c>
      <c r="B646" s="33"/>
      <c r="C646" s="21"/>
      <c r="D646" s="33"/>
      <c r="E646" s="33"/>
      <c r="F646" s="397"/>
      <c r="G646" s="397"/>
      <c r="H646" s="29"/>
      <c r="I646" s="64"/>
      <c r="J646" s="30"/>
      <c r="K646" s="292">
        <f t="shared" si="11"/>
        <v>1</v>
      </c>
      <c r="L646" s="171"/>
      <c r="M646" s="172"/>
      <c r="N646" s="171"/>
      <c r="O646" s="171"/>
      <c r="P646" s="33"/>
      <c r="Q646" s="171"/>
      <c r="R646" s="33"/>
      <c r="S646" s="22"/>
      <c r="T646" s="33"/>
      <c r="U646" s="33"/>
      <c r="V646" s="33"/>
      <c r="W646" s="33"/>
      <c r="X646" s="392"/>
    </row>
    <row r="647" spans="1:24" ht="39" customHeight="1" x14ac:dyDescent="0.25">
      <c r="A647" s="11">
        <v>645</v>
      </c>
      <c r="B647" s="33"/>
      <c r="C647" s="21"/>
      <c r="D647" s="33"/>
      <c r="E647" s="33"/>
      <c r="F647" s="397"/>
      <c r="G647" s="397"/>
      <c r="H647" s="29"/>
      <c r="I647" s="64"/>
      <c r="J647" s="30"/>
      <c r="K647" s="292">
        <f t="shared" si="11"/>
        <v>1</v>
      </c>
      <c r="L647" s="171"/>
      <c r="M647" s="172"/>
      <c r="N647" s="171"/>
      <c r="O647" s="171"/>
      <c r="P647" s="33"/>
      <c r="Q647" s="171"/>
      <c r="R647" s="33"/>
      <c r="S647" s="22"/>
      <c r="T647" s="33"/>
      <c r="U647" s="33"/>
      <c r="V647" s="33"/>
      <c r="W647" s="33"/>
      <c r="X647" s="392"/>
    </row>
    <row r="648" spans="1:24" ht="39" customHeight="1" x14ac:dyDescent="0.25">
      <c r="A648" s="11">
        <v>646</v>
      </c>
      <c r="B648" s="33"/>
      <c r="C648" s="21"/>
      <c r="D648" s="33"/>
      <c r="E648" s="33"/>
      <c r="F648" s="397"/>
      <c r="G648" s="397"/>
      <c r="H648" s="29"/>
      <c r="I648" s="64"/>
      <c r="J648" s="30"/>
      <c r="K648" s="292">
        <f t="shared" si="11"/>
        <v>1</v>
      </c>
      <c r="L648" s="171"/>
      <c r="M648" s="172"/>
      <c r="N648" s="171"/>
      <c r="O648" s="171"/>
      <c r="P648" s="33"/>
      <c r="Q648" s="171"/>
      <c r="R648" s="33"/>
      <c r="S648" s="22"/>
      <c r="T648" s="33"/>
      <c r="U648" s="33"/>
      <c r="V648" s="33"/>
      <c r="W648" s="33"/>
      <c r="X648" s="392"/>
    </row>
    <row r="649" spans="1:24" ht="39" customHeight="1" x14ac:dyDescent="0.25">
      <c r="A649" s="11">
        <v>647</v>
      </c>
      <c r="B649" s="33"/>
      <c r="C649" s="21"/>
      <c r="D649" s="33"/>
      <c r="E649" s="33"/>
      <c r="F649" s="397"/>
      <c r="G649" s="397"/>
      <c r="H649" s="29"/>
      <c r="I649" s="64"/>
      <c r="J649" s="30"/>
      <c r="K649" s="292">
        <f t="shared" si="11"/>
        <v>1</v>
      </c>
      <c r="L649" s="171"/>
      <c r="M649" s="172"/>
      <c r="N649" s="171"/>
      <c r="O649" s="171"/>
      <c r="P649" s="33"/>
      <c r="Q649" s="171"/>
      <c r="R649" s="33"/>
      <c r="S649" s="22"/>
      <c r="T649" s="33"/>
      <c r="U649" s="33"/>
      <c r="V649" s="33"/>
      <c r="W649" s="33"/>
      <c r="X649" s="392"/>
    </row>
    <row r="650" spans="1:24" ht="39" customHeight="1" x14ac:dyDescent="0.25">
      <c r="A650" s="11">
        <v>648</v>
      </c>
      <c r="B650" s="33"/>
      <c r="C650" s="21"/>
      <c r="D650" s="33"/>
      <c r="E650" s="33"/>
      <c r="F650" s="397"/>
      <c r="G650" s="397"/>
      <c r="H650" s="29"/>
      <c r="I650" s="64"/>
      <c r="J650" s="30"/>
      <c r="K650" s="292">
        <f t="shared" si="11"/>
        <v>1</v>
      </c>
      <c r="L650" s="171"/>
      <c r="M650" s="172"/>
      <c r="N650" s="171"/>
      <c r="O650" s="171"/>
      <c r="P650" s="33"/>
      <c r="Q650" s="171"/>
      <c r="R650" s="33"/>
      <c r="S650" s="22"/>
      <c r="T650" s="33"/>
      <c r="U650" s="33"/>
      <c r="V650" s="33"/>
      <c r="W650" s="33"/>
      <c r="X650" s="392"/>
    </row>
    <row r="651" spans="1:24" ht="39" customHeight="1" x14ac:dyDescent="0.25">
      <c r="A651" s="11">
        <v>649</v>
      </c>
      <c r="B651" s="33"/>
      <c r="C651" s="21"/>
      <c r="D651" s="33"/>
      <c r="E651" s="33"/>
      <c r="F651" s="397"/>
      <c r="G651" s="397"/>
      <c r="H651" s="29"/>
      <c r="I651" s="64"/>
      <c r="J651" s="30"/>
      <c r="K651" s="292">
        <f t="shared" si="11"/>
        <v>1</v>
      </c>
      <c r="L651" s="171"/>
      <c r="M651" s="172"/>
      <c r="N651" s="171"/>
      <c r="O651" s="171"/>
      <c r="P651" s="33"/>
      <c r="Q651" s="171"/>
      <c r="R651" s="33"/>
      <c r="S651" s="22"/>
      <c r="T651" s="33"/>
      <c r="U651" s="33"/>
      <c r="V651" s="33"/>
      <c r="W651" s="33"/>
      <c r="X651" s="392"/>
    </row>
    <row r="652" spans="1:24" ht="39" customHeight="1" x14ac:dyDescent="0.25">
      <c r="A652" s="11">
        <v>650</v>
      </c>
      <c r="B652" s="33"/>
      <c r="C652" s="21"/>
      <c r="D652" s="33"/>
      <c r="E652" s="33"/>
      <c r="F652" s="397"/>
      <c r="G652" s="397"/>
      <c r="H652" s="29"/>
      <c r="I652" s="64"/>
      <c r="J652" s="30"/>
      <c r="K652" s="292">
        <f t="shared" si="11"/>
        <v>1</v>
      </c>
      <c r="L652" s="171"/>
      <c r="M652" s="172"/>
      <c r="N652" s="171"/>
      <c r="O652" s="171"/>
      <c r="P652" s="33"/>
      <c r="Q652" s="171"/>
      <c r="R652" s="33"/>
      <c r="S652" s="22"/>
      <c r="T652" s="33"/>
      <c r="U652" s="33"/>
      <c r="V652" s="33"/>
      <c r="W652" s="33"/>
      <c r="X652" s="392"/>
    </row>
    <row r="653" spans="1:24" ht="39" customHeight="1" x14ac:dyDescent="0.25">
      <c r="A653" s="11">
        <v>651</v>
      </c>
      <c r="B653" s="33"/>
      <c r="C653" s="21"/>
      <c r="D653" s="33"/>
      <c r="E653" s="33"/>
      <c r="F653" s="397"/>
      <c r="G653" s="397"/>
      <c r="H653" s="29"/>
      <c r="I653" s="64"/>
      <c r="J653" s="30"/>
      <c r="K653" s="292">
        <f t="shared" si="11"/>
        <v>1</v>
      </c>
      <c r="L653" s="171"/>
      <c r="M653" s="172"/>
      <c r="N653" s="171"/>
      <c r="O653" s="171"/>
      <c r="P653" s="33"/>
      <c r="Q653" s="171"/>
      <c r="R653" s="33"/>
      <c r="S653" s="22"/>
      <c r="T653" s="33"/>
      <c r="U653" s="33"/>
      <c r="V653" s="33"/>
      <c r="W653" s="33"/>
      <c r="X653" s="392"/>
    </row>
    <row r="654" spans="1:24" ht="39" customHeight="1" x14ac:dyDescent="0.25">
      <c r="A654" s="11">
        <v>652</v>
      </c>
      <c r="B654" s="33"/>
      <c r="C654" s="21"/>
      <c r="D654" s="33"/>
      <c r="E654" s="33"/>
      <c r="F654" s="397"/>
      <c r="G654" s="397"/>
      <c r="H654" s="29"/>
      <c r="I654" s="64"/>
      <c r="J654" s="30"/>
      <c r="K654" s="292">
        <f t="shared" si="11"/>
        <v>1</v>
      </c>
      <c r="L654" s="171"/>
      <c r="M654" s="172"/>
      <c r="N654" s="171"/>
      <c r="O654" s="171"/>
      <c r="P654" s="33"/>
      <c r="Q654" s="171"/>
      <c r="R654" s="33"/>
      <c r="S654" s="22"/>
      <c r="T654" s="33"/>
      <c r="U654" s="33"/>
      <c r="V654" s="33"/>
      <c r="W654" s="33"/>
      <c r="X654" s="392"/>
    </row>
    <row r="655" spans="1:24" ht="39" customHeight="1" x14ac:dyDescent="0.25">
      <c r="A655" s="11">
        <v>653</v>
      </c>
      <c r="B655" s="33"/>
      <c r="C655" s="21"/>
      <c r="D655" s="33"/>
      <c r="E655" s="33"/>
      <c r="F655" s="397"/>
      <c r="G655" s="397"/>
      <c r="H655" s="29"/>
      <c r="I655" s="64"/>
      <c r="J655" s="30"/>
      <c r="K655" s="292">
        <f t="shared" si="11"/>
        <v>1</v>
      </c>
      <c r="L655" s="171"/>
      <c r="M655" s="172"/>
      <c r="N655" s="171"/>
      <c r="O655" s="171"/>
      <c r="P655" s="33"/>
      <c r="Q655" s="171"/>
      <c r="R655" s="33"/>
      <c r="S655" s="22"/>
      <c r="T655" s="33"/>
      <c r="U655" s="33"/>
      <c r="V655" s="33"/>
      <c r="W655" s="33"/>
      <c r="X655" s="392"/>
    </row>
    <row r="656" spans="1:24" ht="39" customHeight="1" x14ac:dyDescent="0.25">
      <c r="A656" s="11">
        <v>654</v>
      </c>
      <c r="B656" s="33"/>
      <c r="C656" s="21"/>
      <c r="D656" s="33"/>
      <c r="E656" s="33"/>
      <c r="F656" s="397"/>
      <c r="G656" s="397"/>
      <c r="H656" s="29"/>
      <c r="I656" s="64"/>
      <c r="J656" s="30"/>
      <c r="K656" s="292">
        <f t="shared" si="11"/>
        <v>1</v>
      </c>
      <c r="L656" s="171"/>
      <c r="M656" s="172"/>
      <c r="N656" s="171"/>
      <c r="O656" s="171"/>
      <c r="P656" s="33"/>
      <c r="Q656" s="171"/>
      <c r="R656" s="33"/>
      <c r="S656" s="22"/>
      <c r="T656" s="33"/>
      <c r="U656" s="33"/>
      <c r="V656" s="33"/>
      <c r="W656" s="33"/>
      <c r="X656" s="392"/>
    </row>
    <row r="657" spans="1:24" ht="39" customHeight="1" x14ac:dyDescent="0.25">
      <c r="A657" s="11">
        <v>655</v>
      </c>
      <c r="B657" s="33"/>
      <c r="C657" s="21"/>
      <c r="D657" s="33"/>
      <c r="E657" s="33"/>
      <c r="F657" s="397"/>
      <c r="G657" s="397"/>
      <c r="H657" s="29"/>
      <c r="I657" s="64"/>
      <c r="J657" s="30"/>
      <c r="K657" s="292">
        <f t="shared" si="11"/>
        <v>1</v>
      </c>
      <c r="L657" s="171"/>
      <c r="M657" s="172"/>
      <c r="N657" s="171"/>
      <c r="O657" s="171"/>
      <c r="P657" s="33"/>
      <c r="Q657" s="171"/>
      <c r="R657" s="33"/>
      <c r="S657" s="22"/>
      <c r="T657" s="33"/>
      <c r="U657" s="33"/>
      <c r="V657" s="33"/>
      <c r="W657" s="33"/>
      <c r="X657" s="392"/>
    </row>
    <row r="658" spans="1:24" ht="39" customHeight="1" x14ac:dyDescent="0.25">
      <c r="A658" s="11">
        <v>656</v>
      </c>
      <c r="B658" s="33"/>
      <c r="C658" s="21"/>
      <c r="D658" s="33"/>
      <c r="E658" s="33"/>
      <c r="F658" s="397"/>
      <c r="G658" s="397"/>
      <c r="H658" s="29"/>
      <c r="I658" s="64"/>
      <c r="J658" s="30"/>
      <c r="K658" s="292">
        <f t="shared" si="11"/>
        <v>1</v>
      </c>
      <c r="L658" s="171"/>
      <c r="M658" s="172"/>
      <c r="N658" s="171"/>
      <c r="O658" s="171"/>
      <c r="P658" s="33"/>
      <c r="Q658" s="171"/>
      <c r="R658" s="33"/>
      <c r="S658" s="22"/>
      <c r="T658" s="33"/>
      <c r="U658" s="33"/>
      <c r="V658" s="33"/>
      <c r="W658" s="33"/>
      <c r="X658" s="392"/>
    </row>
    <row r="659" spans="1:24" ht="39" customHeight="1" x14ac:dyDescent="0.25">
      <c r="A659" s="11">
        <v>657</v>
      </c>
      <c r="B659" s="33"/>
      <c r="C659" s="21"/>
      <c r="D659" s="33"/>
      <c r="E659" s="33"/>
      <c r="F659" s="397"/>
      <c r="G659" s="397"/>
      <c r="H659" s="29"/>
      <c r="I659" s="64"/>
      <c r="J659" s="30"/>
      <c r="K659" s="292">
        <f t="shared" si="11"/>
        <v>1</v>
      </c>
      <c r="L659" s="171"/>
      <c r="M659" s="172"/>
      <c r="N659" s="171"/>
      <c r="O659" s="171"/>
      <c r="P659" s="33"/>
      <c r="Q659" s="171"/>
      <c r="R659" s="33"/>
      <c r="S659" s="22"/>
      <c r="T659" s="33"/>
      <c r="U659" s="33"/>
      <c r="V659" s="33"/>
      <c r="W659" s="33"/>
      <c r="X659" s="392"/>
    </row>
    <row r="660" spans="1:24" ht="39" customHeight="1" x14ac:dyDescent="0.25">
      <c r="A660" s="11">
        <v>658</v>
      </c>
      <c r="B660" s="33"/>
      <c r="C660" s="21"/>
      <c r="D660" s="33"/>
      <c r="E660" s="33"/>
      <c r="F660" s="397"/>
      <c r="G660" s="397"/>
      <c r="H660" s="29"/>
      <c r="I660" s="64"/>
      <c r="J660" s="30"/>
      <c r="K660" s="292">
        <f t="shared" si="11"/>
        <v>1</v>
      </c>
      <c r="L660" s="171"/>
      <c r="M660" s="172"/>
      <c r="N660" s="171"/>
      <c r="O660" s="171"/>
      <c r="P660" s="33"/>
      <c r="Q660" s="171"/>
      <c r="R660" s="33"/>
      <c r="S660" s="22"/>
      <c r="T660" s="33"/>
      <c r="U660" s="33"/>
      <c r="V660" s="33"/>
      <c r="W660" s="33"/>
      <c r="X660" s="392"/>
    </row>
    <row r="661" spans="1:24" ht="39" customHeight="1" x14ac:dyDescent="0.25">
      <c r="A661" s="11">
        <v>659</v>
      </c>
      <c r="B661" s="33"/>
      <c r="C661" s="21"/>
      <c r="D661" s="33"/>
      <c r="E661" s="33"/>
      <c r="F661" s="397"/>
      <c r="G661" s="397"/>
      <c r="H661" s="29"/>
      <c r="I661" s="64"/>
      <c r="J661" s="30"/>
      <c r="K661" s="292">
        <f t="shared" si="11"/>
        <v>1</v>
      </c>
      <c r="L661" s="171"/>
      <c r="M661" s="172"/>
      <c r="N661" s="171"/>
      <c r="O661" s="171"/>
      <c r="P661" s="33"/>
      <c r="Q661" s="171"/>
      <c r="R661" s="33"/>
      <c r="S661" s="22"/>
      <c r="T661" s="33"/>
      <c r="U661" s="33"/>
      <c r="V661" s="33"/>
      <c r="W661" s="33"/>
      <c r="X661" s="392"/>
    </row>
    <row r="662" spans="1:24" ht="39" customHeight="1" x14ac:dyDescent="0.25">
      <c r="A662" s="11">
        <v>660</v>
      </c>
      <c r="B662" s="33"/>
      <c r="C662" s="21"/>
      <c r="D662" s="33"/>
      <c r="E662" s="33"/>
      <c r="F662" s="397"/>
      <c r="G662" s="397"/>
      <c r="H662" s="29"/>
      <c r="I662" s="64"/>
      <c r="J662" s="30"/>
      <c r="K662" s="292">
        <f t="shared" si="11"/>
        <v>1</v>
      </c>
      <c r="L662" s="171"/>
      <c r="M662" s="172"/>
      <c r="N662" s="171"/>
      <c r="O662" s="171"/>
      <c r="P662" s="33"/>
      <c r="Q662" s="171"/>
      <c r="R662" s="33"/>
      <c r="S662" s="22"/>
      <c r="T662" s="33"/>
      <c r="U662" s="33"/>
      <c r="V662" s="33"/>
      <c r="W662" s="33"/>
      <c r="X662" s="392"/>
    </row>
    <row r="663" spans="1:24" ht="39" customHeight="1" x14ac:dyDescent="0.25">
      <c r="A663" s="11">
        <v>661</v>
      </c>
      <c r="B663" s="33"/>
      <c r="C663" s="21"/>
      <c r="D663" s="33"/>
      <c r="E663" s="33"/>
      <c r="F663" s="397"/>
      <c r="G663" s="397"/>
      <c r="H663" s="29"/>
      <c r="I663" s="64"/>
      <c r="J663" s="30"/>
      <c r="K663" s="292">
        <f t="shared" si="11"/>
        <v>1</v>
      </c>
      <c r="L663" s="171"/>
      <c r="M663" s="172"/>
      <c r="N663" s="171"/>
      <c r="O663" s="171"/>
      <c r="P663" s="33"/>
      <c r="Q663" s="171"/>
      <c r="R663" s="33"/>
      <c r="S663" s="22"/>
      <c r="T663" s="33"/>
      <c r="U663" s="33"/>
      <c r="V663" s="33"/>
      <c r="W663" s="33"/>
      <c r="X663" s="392"/>
    </row>
    <row r="664" spans="1:24" ht="39" customHeight="1" x14ac:dyDescent="0.25">
      <c r="A664" s="11">
        <v>662</v>
      </c>
      <c r="B664" s="33"/>
      <c r="C664" s="21"/>
      <c r="D664" s="33"/>
      <c r="E664" s="33"/>
      <c r="F664" s="397"/>
      <c r="G664" s="397"/>
      <c r="H664" s="29"/>
      <c r="I664" s="64"/>
      <c r="J664" s="30"/>
      <c r="K664" s="292">
        <f t="shared" si="11"/>
        <v>1</v>
      </c>
      <c r="L664" s="171"/>
      <c r="M664" s="172"/>
      <c r="N664" s="171"/>
      <c r="O664" s="171"/>
      <c r="P664" s="33"/>
      <c r="Q664" s="171"/>
      <c r="R664" s="33"/>
      <c r="S664" s="22"/>
      <c r="T664" s="33"/>
      <c r="U664" s="33"/>
      <c r="V664" s="33"/>
      <c r="W664" s="33"/>
      <c r="X664" s="392"/>
    </row>
    <row r="665" spans="1:24" ht="39" customHeight="1" x14ac:dyDescent="0.25">
      <c r="A665" s="11">
        <v>663</v>
      </c>
      <c r="B665" s="33"/>
      <c r="C665" s="21"/>
      <c r="D665" s="33"/>
      <c r="E665" s="33"/>
      <c r="F665" s="397"/>
      <c r="G665" s="397"/>
      <c r="H665" s="29"/>
      <c r="I665" s="64"/>
      <c r="J665" s="30"/>
      <c r="K665" s="292">
        <f t="shared" si="11"/>
        <v>1</v>
      </c>
      <c r="L665" s="171"/>
      <c r="M665" s="172"/>
      <c r="N665" s="171"/>
      <c r="O665" s="171"/>
      <c r="P665" s="33"/>
      <c r="Q665" s="171"/>
      <c r="R665" s="33"/>
      <c r="S665" s="22"/>
      <c r="T665" s="33"/>
      <c r="U665" s="33"/>
      <c r="V665" s="33"/>
      <c r="W665" s="33"/>
      <c r="X665" s="392"/>
    </row>
    <row r="666" spans="1:24" ht="39" customHeight="1" x14ac:dyDescent="0.25">
      <c r="A666" s="11">
        <v>664</v>
      </c>
      <c r="B666" s="33"/>
      <c r="C666" s="21"/>
      <c r="D666" s="33"/>
      <c r="E666" s="33"/>
      <c r="F666" s="397"/>
      <c r="G666" s="397"/>
      <c r="H666" s="29"/>
      <c r="I666" s="64"/>
      <c r="J666" s="30"/>
      <c r="K666" s="292">
        <f t="shared" si="11"/>
        <v>1</v>
      </c>
      <c r="L666" s="171"/>
      <c r="M666" s="172"/>
      <c r="N666" s="171"/>
      <c r="O666" s="171"/>
      <c r="P666" s="33"/>
      <c r="Q666" s="171"/>
      <c r="R666" s="33"/>
      <c r="S666" s="22"/>
      <c r="T666" s="33"/>
      <c r="U666" s="33"/>
      <c r="V666" s="33"/>
      <c r="W666" s="33"/>
      <c r="X666" s="392"/>
    </row>
    <row r="667" spans="1:24" ht="39" customHeight="1" x14ac:dyDescent="0.25">
      <c r="A667" s="11">
        <v>665</v>
      </c>
      <c r="B667" s="33"/>
      <c r="C667" s="21"/>
      <c r="D667" s="33"/>
      <c r="E667" s="33"/>
      <c r="F667" s="397"/>
      <c r="G667" s="397"/>
      <c r="H667" s="29"/>
      <c r="I667" s="64"/>
      <c r="J667" s="30"/>
      <c r="K667" s="292">
        <f t="shared" si="11"/>
        <v>1</v>
      </c>
      <c r="L667" s="171"/>
      <c r="M667" s="172"/>
      <c r="N667" s="171"/>
      <c r="O667" s="171"/>
      <c r="P667" s="33"/>
      <c r="Q667" s="171"/>
      <c r="R667" s="33"/>
      <c r="S667" s="22"/>
      <c r="T667" s="33"/>
      <c r="U667" s="33"/>
      <c r="V667" s="33"/>
      <c r="W667" s="33"/>
      <c r="X667" s="392"/>
    </row>
    <row r="668" spans="1:24" ht="39" customHeight="1" x14ac:dyDescent="0.25">
      <c r="A668" s="11">
        <v>666</v>
      </c>
      <c r="B668" s="33"/>
      <c r="C668" s="21"/>
      <c r="D668" s="33"/>
      <c r="E668" s="33"/>
      <c r="F668" s="397"/>
      <c r="G668" s="397"/>
      <c r="H668" s="29"/>
      <c r="I668" s="64"/>
      <c r="J668" s="30"/>
      <c r="K668" s="292">
        <f t="shared" si="11"/>
        <v>1</v>
      </c>
      <c r="L668" s="171"/>
      <c r="M668" s="172"/>
      <c r="N668" s="171"/>
      <c r="O668" s="171"/>
      <c r="P668" s="33"/>
      <c r="Q668" s="171"/>
      <c r="R668" s="33"/>
      <c r="S668" s="22"/>
      <c r="T668" s="33"/>
      <c r="U668" s="33"/>
      <c r="V668" s="33"/>
      <c r="W668" s="33"/>
      <c r="X668" s="392"/>
    </row>
    <row r="669" spans="1:24" ht="39" customHeight="1" x14ac:dyDescent="0.25">
      <c r="A669" s="11">
        <v>667</v>
      </c>
      <c r="B669" s="33"/>
      <c r="C669" s="21"/>
      <c r="D669" s="33"/>
      <c r="E669" s="33"/>
      <c r="F669" s="397"/>
      <c r="G669" s="397"/>
      <c r="H669" s="29"/>
      <c r="I669" s="64"/>
      <c r="J669" s="30"/>
      <c r="K669" s="292">
        <f t="shared" si="11"/>
        <v>1</v>
      </c>
      <c r="L669" s="171"/>
      <c r="M669" s="172"/>
      <c r="N669" s="171"/>
      <c r="O669" s="171"/>
      <c r="P669" s="33"/>
      <c r="Q669" s="171"/>
      <c r="R669" s="33"/>
      <c r="S669" s="22"/>
      <c r="T669" s="33"/>
      <c r="U669" s="33"/>
      <c r="V669" s="33"/>
      <c r="W669" s="33"/>
      <c r="X669" s="392"/>
    </row>
    <row r="670" spans="1:24" ht="39" customHeight="1" x14ac:dyDescent="0.25">
      <c r="A670" s="11">
        <v>668</v>
      </c>
      <c r="B670" s="33"/>
      <c r="C670" s="21"/>
      <c r="D670" s="33"/>
      <c r="E670" s="33"/>
      <c r="F670" s="397"/>
      <c r="G670" s="397"/>
      <c r="H670" s="29"/>
      <c r="I670" s="64"/>
      <c r="J670" s="30"/>
      <c r="K670" s="292">
        <f t="shared" si="11"/>
        <v>1</v>
      </c>
      <c r="L670" s="171"/>
      <c r="M670" s="172"/>
      <c r="N670" s="171"/>
      <c r="O670" s="171"/>
      <c r="P670" s="33"/>
      <c r="Q670" s="171"/>
      <c r="R670" s="33"/>
      <c r="S670" s="22"/>
      <c r="T670" s="33"/>
      <c r="U670" s="33"/>
      <c r="V670" s="33"/>
      <c r="W670" s="33"/>
      <c r="X670" s="392"/>
    </row>
    <row r="671" spans="1:24" ht="39" customHeight="1" x14ac:dyDescent="0.25">
      <c r="A671" s="11">
        <v>669</v>
      </c>
      <c r="B671" s="33"/>
      <c r="C671" s="21"/>
      <c r="D671" s="33"/>
      <c r="E671" s="33"/>
      <c r="F671" s="397"/>
      <c r="G671" s="397"/>
      <c r="H671" s="29"/>
      <c r="I671" s="64"/>
      <c r="J671" s="30"/>
      <c r="K671" s="292">
        <f t="shared" si="11"/>
        <v>1</v>
      </c>
      <c r="L671" s="171"/>
      <c r="M671" s="172"/>
      <c r="N671" s="171"/>
      <c r="O671" s="171"/>
      <c r="P671" s="33"/>
      <c r="Q671" s="171"/>
      <c r="R671" s="33"/>
      <c r="S671" s="22"/>
      <c r="T671" s="33"/>
      <c r="U671" s="33"/>
      <c r="V671" s="33"/>
      <c r="W671" s="33"/>
      <c r="X671" s="392"/>
    </row>
    <row r="672" spans="1:24" ht="39" customHeight="1" x14ac:dyDescent="0.25">
      <c r="A672" s="11">
        <v>670</v>
      </c>
      <c r="B672" s="33"/>
      <c r="C672" s="21"/>
      <c r="D672" s="33"/>
      <c r="E672" s="33"/>
      <c r="F672" s="397"/>
      <c r="G672" s="397"/>
      <c r="H672" s="29"/>
      <c r="I672" s="64"/>
      <c r="J672" s="30"/>
      <c r="K672" s="292">
        <f t="shared" si="11"/>
        <v>1</v>
      </c>
      <c r="L672" s="171"/>
      <c r="M672" s="172"/>
      <c r="N672" s="171"/>
      <c r="O672" s="171"/>
      <c r="P672" s="33"/>
      <c r="Q672" s="171"/>
      <c r="R672" s="33"/>
      <c r="S672" s="22"/>
      <c r="T672" s="33"/>
      <c r="U672" s="33"/>
      <c r="V672" s="33"/>
      <c r="W672" s="33"/>
      <c r="X672" s="392"/>
    </row>
    <row r="673" spans="1:24" ht="39" customHeight="1" x14ac:dyDescent="0.25">
      <c r="A673" s="11">
        <v>671</v>
      </c>
      <c r="B673" s="33"/>
      <c r="C673" s="21"/>
      <c r="D673" s="33"/>
      <c r="E673" s="33"/>
      <c r="F673" s="397"/>
      <c r="G673" s="397"/>
      <c r="H673" s="29"/>
      <c r="I673" s="64"/>
      <c r="J673" s="30"/>
      <c r="K673" s="292">
        <f t="shared" si="11"/>
        <v>1</v>
      </c>
      <c r="L673" s="171"/>
      <c r="M673" s="172"/>
      <c r="N673" s="171"/>
      <c r="O673" s="171"/>
      <c r="P673" s="33"/>
      <c r="Q673" s="171"/>
      <c r="R673" s="33"/>
      <c r="S673" s="22"/>
      <c r="T673" s="33"/>
      <c r="U673" s="33"/>
      <c r="V673" s="33"/>
      <c r="W673" s="33"/>
      <c r="X673" s="392"/>
    </row>
    <row r="674" spans="1:24" ht="39" customHeight="1" x14ac:dyDescent="0.25">
      <c r="A674" s="11">
        <v>672</v>
      </c>
      <c r="B674" s="33"/>
      <c r="C674" s="21"/>
      <c r="D674" s="33"/>
      <c r="E674" s="33"/>
      <c r="F674" s="397"/>
      <c r="G674" s="397"/>
      <c r="H674" s="29"/>
      <c r="I674" s="64"/>
      <c r="J674" s="30"/>
      <c r="K674" s="292">
        <f t="shared" si="11"/>
        <v>1</v>
      </c>
      <c r="L674" s="171"/>
      <c r="M674" s="172"/>
      <c r="N674" s="171"/>
      <c r="O674" s="171"/>
      <c r="P674" s="33"/>
      <c r="Q674" s="171"/>
      <c r="R674" s="33"/>
      <c r="S674" s="22"/>
      <c r="T674" s="33"/>
      <c r="U674" s="33"/>
      <c r="V674" s="33"/>
      <c r="W674" s="33"/>
      <c r="X674" s="392"/>
    </row>
    <row r="675" spans="1:24" ht="39" customHeight="1" x14ac:dyDescent="0.25">
      <c r="A675" s="11">
        <v>673</v>
      </c>
      <c r="B675" s="33"/>
      <c r="C675" s="21"/>
      <c r="D675" s="33"/>
      <c r="E675" s="33"/>
      <c r="F675" s="397"/>
      <c r="G675" s="397"/>
      <c r="H675" s="29"/>
      <c r="I675" s="64"/>
      <c r="J675" s="30"/>
      <c r="K675" s="292">
        <f t="shared" si="11"/>
        <v>1</v>
      </c>
      <c r="L675" s="171"/>
      <c r="M675" s="172"/>
      <c r="N675" s="171"/>
      <c r="O675" s="171"/>
      <c r="P675" s="33"/>
      <c r="Q675" s="171"/>
      <c r="R675" s="33"/>
      <c r="S675" s="22"/>
      <c r="T675" s="33"/>
      <c r="U675" s="33"/>
      <c r="V675" s="33"/>
      <c r="W675" s="33"/>
      <c r="X675" s="392"/>
    </row>
    <row r="676" spans="1:24" ht="39" customHeight="1" x14ac:dyDescent="0.25">
      <c r="A676" s="11">
        <v>674</v>
      </c>
      <c r="B676" s="33"/>
      <c r="C676" s="21"/>
      <c r="D676" s="33"/>
      <c r="E676" s="33"/>
      <c r="F676" s="397"/>
      <c r="G676" s="397"/>
      <c r="H676" s="29"/>
      <c r="I676" s="64"/>
      <c r="J676" s="30"/>
      <c r="K676" s="292">
        <f t="shared" si="11"/>
        <v>1</v>
      </c>
      <c r="L676" s="171"/>
      <c r="M676" s="172"/>
      <c r="N676" s="171"/>
      <c r="O676" s="171"/>
      <c r="P676" s="33"/>
      <c r="Q676" s="171"/>
      <c r="R676" s="33"/>
      <c r="S676" s="22"/>
      <c r="T676" s="33"/>
      <c r="U676" s="33"/>
      <c r="V676" s="33"/>
      <c r="W676" s="33"/>
      <c r="X676" s="392"/>
    </row>
    <row r="677" spans="1:24" ht="39" customHeight="1" x14ac:dyDescent="0.25">
      <c r="A677" s="11">
        <v>675</v>
      </c>
      <c r="B677" s="33"/>
      <c r="C677" s="21"/>
      <c r="D677" s="33"/>
      <c r="E677" s="33"/>
      <c r="F677" s="397"/>
      <c r="G677" s="397"/>
      <c r="H677" s="29"/>
      <c r="I677" s="64"/>
      <c r="J677" s="30"/>
      <c r="K677" s="292">
        <f t="shared" si="11"/>
        <v>1</v>
      </c>
      <c r="L677" s="171"/>
      <c r="M677" s="172"/>
      <c r="N677" s="171"/>
      <c r="O677" s="171"/>
      <c r="P677" s="33"/>
      <c r="Q677" s="171"/>
      <c r="R677" s="33"/>
      <c r="S677" s="22"/>
      <c r="T677" s="33"/>
      <c r="U677" s="33"/>
      <c r="V677" s="33"/>
      <c r="W677" s="33"/>
      <c r="X677" s="392"/>
    </row>
    <row r="678" spans="1:24" ht="39" customHeight="1" x14ac:dyDescent="0.25">
      <c r="A678" s="11">
        <v>676</v>
      </c>
      <c r="B678" s="33"/>
      <c r="C678" s="21"/>
      <c r="D678" s="33"/>
      <c r="E678" s="33"/>
      <c r="F678" s="397"/>
      <c r="G678" s="397"/>
      <c r="H678" s="29"/>
      <c r="I678" s="64"/>
      <c r="J678" s="30"/>
      <c r="K678" s="292">
        <f t="shared" si="11"/>
        <v>1</v>
      </c>
      <c r="L678" s="171"/>
      <c r="M678" s="172"/>
      <c r="N678" s="171"/>
      <c r="O678" s="171"/>
      <c r="P678" s="33"/>
      <c r="Q678" s="171"/>
      <c r="R678" s="33"/>
      <c r="S678" s="22"/>
      <c r="T678" s="33"/>
      <c r="U678" s="33"/>
      <c r="V678" s="33"/>
      <c r="W678" s="33"/>
      <c r="X678" s="392"/>
    </row>
    <row r="679" spans="1:24" ht="39" customHeight="1" x14ac:dyDescent="0.25">
      <c r="A679" s="11">
        <v>677</v>
      </c>
      <c r="B679" s="33"/>
      <c r="C679" s="21"/>
      <c r="D679" s="33"/>
      <c r="E679" s="33"/>
      <c r="F679" s="397"/>
      <c r="G679" s="397"/>
      <c r="H679" s="29"/>
      <c r="I679" s="64"/>
      <c r="J679" s="30"/>
      <c r="K679" s="292">
        <f t="shared" si="11"/>
        <v>1</v>
      </c>
      <c r="L679" s="171"/>
      <c r="M679" s="172"/>
      <c r="N679" s="171"/>
      <c r="O679" s="171"/>
      <c r="P679" s="33"/>
      <c r="Q679" s="171"/>
      <c r="R679" s="33"/>
      <c r="S679" s="22"/>
      <c r="T679" s="33"/>
      <c r="U679" s="33"/>
      <c r="V679" s="33"/>
      <c r="W679" s="33"/>
      <c r="X679" s="392"/>
    </row>
    <row r="680" spans="1:24" ht="39" customHeight="1" x14ac:dyDescent="0.25">
      <c r="A680" s="11">
        <v>678</v>
      </c>
      <c r="B680" s="33"/>
      <c r="C680" s="21"/>
      <c r="D680" s="33"/>
      <c r="E680" s="33"/>
      <c r="F680" s="397"/>
      <c r="G680" s="397"/>
      <c r="H680" s="29"/>
      <c r="I680" s="64"/>
      <c r="J680" s="30"/>
      <c r="K680" s="292">
        <f t="shared" si="11"/>
        <v>1</v>
      </c>
      <c r="L680" s="171"/>
      <c r="M680" s="172"/>
      <c r="N680" s="171"/>
      <c r="O680" s="171"/>
      <c r="P680" s="33"/>
      <c r="Q680" s="171"/>
      <c r="R680" s="33"/>
      <c r="S680" s="22"/>
      <c r="T680" s="33"/>
      <c r="U680" s="33"/>
      <c r="V680" s="33"/>
      <c r="W680" s="33"/>
      <c r="X680" s="392"/>
    </row>
    <row r="681" spans="1:24" ht="39" customHeight="1" x14ac:dyDescent="0.25">
      <c r="A681" s="11">
        <v>679</v>
      </c>
      <c r="B681" s="33"/>
      <c r="C681" s="21"/>
      <c r="D681" s="33"/>
      <c r="E681" s="33"/>
      <c r="F681" s="397"/>
      <c r="G681" s="397"/>
      <c r="H681" s="29"/>
      <c r="I681" s="64"/>
      <c r="J681" s="30"/>
      <c r="K681" s="292">
        <f t="shared" si="11"/>
        <v>1</v>
      </c>
      <c r="L681" s="171"/>
      <c r="M681" s="172"/>
      <c r="N681" s="171"/>
      <c r="O681" s="171"/>
      <c r="P681" s="33"/>
      <c r="Q681" s="171"/>
      <c r="R681" s="33"/>
      <c r="S681" s="22"/>
      <c r="T681" s="33"/>
      <c r="U681" s="33"/>
      <c r="V681" s="33"/>
      <c r="W681" s="33"/>
      <c r="X681" s="392"/>
    </row>
    <row r="682" spans="1:24" ht="39" customHeight="1" x14ac:dyDescent="0.25">
      <c r="A682" s="11">
        <v>680</v>
      </c>
      <c r="B682" s="33"/>
      <c r="C682" s="21"/>
      <c r="D682" s="33"/>
      <c r="E682" s="33"/>
      <c r="F682" s="397"/>
      <c r="G682" s="397"/>
      <c r="H682" s="29"/>
      <c r="I682" s="64"/>
      <c r="J682" s="30"/>
      <c r="K682" s="292">
        <f t="shared" si="11"/>
        <v>1</v>
      </c>
      <c r="L682" s="171"/>
      <c r="M682" s="172"/>
      <c r="N682" s="171"/>
      <c r="O682" s="171"/>
      <c r="P682" s="33"/>
      <c r="Q682" s="171"/>
      <c r="R682" s="33"/>
      <c r="S682" s="22"/>
      <c r="T682" s="33"/>
      <c r="U682" s="33"/>
      <c r="V682" s="33"/>
      <c r="W682" s="33"/>
      <c r="X682" s="392"/>
    </row>
    <row r="683" spans="1:24" ht="39" customHeight="1" x14ac:dyDescent="0.25">
      <c r="A683" s="11">
        <v>681</v>
      </c>
      <c r="B683" s="33"/>
      <c r="C683" s="21"/>
      <c r="D683" s="33"/>
      <c r="E683" s="33"/>
      <c r="F683" s="397"/>
      <c r="G683" s="397"/>
      <c r="H683" s="29"/>
      <c r="I683" s="64"/>
      <c r="J683" s="30"/>
      <c r="K683" s="292">
        <f t="shared" si="11"/>
        <v>1</v>
      </c>
      <c r="L683" s="171"/>
      <c r="M683" s="172"/>
      <c r="N683" s="171"/>
      <c r="O683" s="171"/>
      <c r="P683" s="33"/>
      <c r="Q683" s="171"/>
      <c r="R683" s="33"/>
      <c r="S683" s="22"/>
      <c r="T683" s="33"/>
      <c r="U683" s="33"/>
      <c r="V683" s="33"/>
      <c r="W683" s="33"/>
      <c r="X683" s="392"/>
    </row>
    <row r="684" spans="1:24" ht="39" customHeight="1" x14ac:dyDescent="0.25">
      <c r="A684" s="11">
        <v>682</v>
      </c>
      <c r="B684" s="33"/>
      <c r="C684" s="21"/>
      <c r="D684" s="33"/>
      <c r="E684" s="33"/>
      <c r="F684" s="397"/>
      <c r="G684" s="397"/>
      <c r="H684" s="29"/>
      <c r="I684" s="64"/>
      <c r="J684" s="30"/>
      <c r="K684" s="292">
        <f t="shared" si="11"/>
        <v>1</v>
      </c>
      <c r="L684" s="171"/>
      <c r="M684" s="172"/>
      <c r="N684" s="171"/>
      <c r="O684" s="171"/>
      <c r="P684" s="33"/>
      <c r="Q684" s="171"/>
      <c r="R684" s="33"/>
      <c r="S684" s="22"/>
      <c r="T684" s="33"/>
      <c r="U684" s="33"/>
      <c r="V684" s="33"/>
      <c r="W684" s="33"/>
      <c r="X684" s="392"/>
    </row>
    <row r="685" spans="1:24" ht="39" customHeight="1" x14ac:dyDescent="0.25">
      <c r="A685" s="11">
        <v>683</v>
      </c>
      <c r="B685" s="33"/>
      <c r="C685" s="21"/>
      <c r="D685" s="33"/>
      <c r="E685" s="33"/>
      <c r="F685" s="397"/>
      <c r="G685" s="397"/>
      <c r="H685" s="29"/>
      <c r="I685" s="64"/>
      <c r="J685" s="30"/>
      <c r="K685" s="292">
        <f t="shared" si="11"/>
        <v>1</v>
      </c>
      <c r="L685" s="171"/>
      <c r="M685" s="172"/>
      <c r="N685" s="171"/>
      <c r="O685" s="171"/>
      <c r="P685" s="33"/>
      <c r="Q685" s="171"/>
      <c r="R685" s="33"/>
      <c r="S685" s="22"/>
      <c r="T685" s="33"/>
      <c r="U685" s="33"/>
      <c r="V685" s="33"/>
      <c r="W685" s="33"/>
      <c r="X685" s="392"/>
    </row>
    <row r="686" spans="1:24" ht="39" customHeight="1" x14ac:dyDescent="0.25">
      <c r="A686" s="11">
        <v>684</v>
      </c>
      <c r="B686" s="33"/>
      <c r="C686" s="21"/>
      <c r="D686" s="33"/>
      <c r="E686" s="33"/>
      <c r="F686" s="397"/>
      <c r="G686" s="397"/>
      <c r="H686" s="29"/>
      <c r="I686" s="64"/>
      <c r="J686" s="30"/>
      <c r="K686" s="292">
        <f t="shared" si="11"/>
        <v>1</v>
      </c>
      <c r="L686" s="171"/>
      <c r="M686" s="172"/>
      <c r="N686" s="171"/>
      <c r="O686" s="171"/>
      <c r="P686" s="33"/>
      <c r="Q686" s="171"/>
      <c r="R686" s="33"/>
      <c r="S686" s="22"/>
      <c r="T686" s="33"/>
      <c r="U686" s="33"/>
      <c r="V686" s="33"/>
      <c r="W686" s="33"/>
      <c r="X686" s="392"/>
    </row>
    <row r="687" spans="1:24" ht="39" customHeight="1" x14ac:dyDescent="0.25">
      <c r="A687" s="11">
        <v>685</v>
      </c>
      <c r="B687" s="33"/>
      <c r="C687" s="21"/>
      <c r="D687" s="33"/>
      <c r="E687" s="33"/>
      <c r="F687" s="397"/>
      <c r="G687" s="397"/>
      <c r="H687" s="29"/>
      <c r="I687" s="64"/>
      <c r="J687" s="30"/>
      <c r="K687" s="292">
        <f t="shared" si="11"/>
        <v>1</v>
      </c>
      <c r="L687" s="171"/>
      <c r="M687" s="172"/>
      <c r="N687" s="171"/>
      <c r="O687" s="171"/>
      <c r="P687" s="33"/>
      <c r="Q687" s="171"/>
      <c r="R687" s="33"/>
      <c r="S687" s="22"/>
      <c r="T687" s="33"/>
      <c r="U687" s="33"/>
      <c r="V687" s="33"/>
      <c r="W687" s="33"/>
      <c r="X687" s="392"/>
    </row>
    <row r="688" spans="1:24" ht="39" customHeight="1" x14ac:dyDescent="0.25">
      <c r="A688" s="11">
        <v>686</v>
      </c>
      <c r="B688" s="33"/>
      <c r="C688" s="21"/>
      <c r="D688" s="33"/>
      <c r="E688" s="33"/>
      <c r="F688" s="397"/>
      <c r="G688" s="397"/>
      <c r="H688" s="29"/>
      <c r="I688" s="64"/>
      <c r="J688" s="30"/>
      <c r="K688" s="292">
        <f t="shared" si="11"/>
        <v>1</v>
      </c>
      <c r="L688" s="171"/>
      <c r="M688" s="172"/>
      <c r="N688" s="171"/>
      <c r="O688" s="171"/>
      <c r="P688" s="33"/>
      <c r="Q688" s="171"/>
      <c r="R688" s="33"/>
      <c r="S688" s="22"/>
      <c r="T688" s="33"/>
      <c r="U688" s="33"/>
      <c r="V688" s="33"/>
      <c r="W688" s="33"/>
      <c r="X688" s="392"/>
    </row>
    <row r="689" spans="1:24" ht="39" customHeight="1" x14ac:dyDescent="0.25">
      <c r="A689" s="11">
        <v>687</v>
      </c>
      <c r="B689" s="33"/>
      <c r="C689" s="21"/>
      <c r="D689" s="33"/>
      <c r="E689" s="33"/>
      <c r="F689" s="397"/>
      <c r="G689" s="397"/>
      <c r="H689" s="29"/>
      <c r="I689" s="64"/>
      <c r="J689" s="30"/>
      <c r="K689" s="292">
        <f t="shared" si="11"/>
        <v>1</v>
      </c>
      <c r="L689" s="171"/>
      <c r="M689" s="172"/>
      <c r="N689" s="171"/>
      <c r="O689" s="171"/>
      <c r="P689" s="33"/>
      <c r="Q689" s="171"/>
      <c r="R689" s="33"/>
      <c r="S689" s="22"/>
      <c r="T689" s="33"/>
      <c r="U689" s="33"/>
      <c r="V689" s="33"/>
      <c r="W689" s="33"/>
      <c r="X689" s="392"/>
    </row>
    <row r="690" spans="1:24" ht="39" customHeight="1" x14ac:dyDescent="0.25">
      <c r="A690" s="11">
        <v>688</v>
      </c>
      <c r="B690" s="33"/>
      <c r="C690" s="21"/>
      <c r="D690" s="33"/>
      <c r="E690" s="33"/>
      <c r="F690" s="397"/>
      <c r="G690" s="397"/>
      <c r="H690" s="29"/>
      <c r="I690" s="64"/>
      <c r="J690" s="30"/>
      <c r="K690" s="292">
        <f t="shared" si="11"/>
        <v>1</v>
      </c>
      <c r="L690" s="171"/>
      <c r="M690" s="172"/>
      <c r="N690" s="171"/>
      <c r="O690" s="171"/>
      <c r="P690" s="33"/>
      <c r="Q690" s="171"/>
      <c r="R690" s="33"/>
      <c r="S690" s="22"/>
      <c r="T690" s="33"/>
      <c r="U690" s="33"/>
      <c r="V690" s="33"/>
      <c r="W690" s="33"/>
      <c r="X690" s="392"/>
    </row>
    <row r="691" spans="1:24" ht="39" customHeight="1" x14ac:dyDescent="0.25">
      <c r="A691" s="11">
        <v>689</v>
      </c>
      <c r="B691" s="33"/>
      <c r="C691" s="21"/>
      <c r="D691" s="33"/>
      <c r="E691" s="33"/>
      <c r="F691" s="397"/>
      <c r="G691" s="397"/>
      <c r="H691" s="29"/>
      <c r="I691" s="64"/>
      <c r="J691" s="30"/>
      <c r="K691" s="292">
        <f t="shared" si="11"/>
        <v>1</v>
      </c>
      <c r="L691" s="171"/>
      <c r="M691" s="172"/>
      <c r="N691" s="171"/>
      <c r="O691" s="171"/>
      <c r="P691" s="33"/>
      <c r="Q691" s="171"/>
      <c r="R691" s="33"/>
      <c r="S691" s="22"/>
      <c r="T691" s="33"/>
      <c r="U691" s="33"/>
      <c r="V691" s="33"/>
      <c r="W691" s="33"/>
      <c r="X691" s="392"/>
    </row>
    <row r="692" spans="1:24" ht="39" customHeight="1" x14ac:dyDescent="0.25">
      <c r="A692" s="11">
        <v>690</v>
      </c>
      <c r="B692" s="33"/>
      <c r="C692" s="21"/>
      <c r="D692" s="33"/>
      <c r="E692" s="33"/>
      <c r="F692" s="397"/>
      <c r="G692" s="397"/>
      <c r="H692" s="29"/>
      <c r="I692" s="64"/>
      <c r="J692" s="30"/>
      <c r="K692" s="292">
        <f t="shared" si="11"/>
        <v>1</v>
      </c>
      <c r="L692" s="171"/>
      <c r="M692" s="172"/>
      <c r="N692" s="171"/>
      <c r="O692" s="171"/>
      <c r="P692" s="33"/>
      <c r="Q692" s="171"/>
      <c r="R692" s="33"/>
      <c r="S692" s="22"/>
      <c r="T692" s="33"/>
      <c r="U692" s="33"/>
      <c r="V692" s="33"/>
      <c r="W692" s="33"/>
      <c r="X692" s="392"/>
    </row>
    <row r="693" spans="1:24" ht="39" customHeight="1" x14ac:dyDescent="0.25">
      <c r="A693" s="11">
        <v>691</v>
      </c>
      <c r="B693" s="33"/>
      <c r="C693" s="21"/>
      <c r="D693" s="33"/>
      <c r="E693" s="33"/>
      <c r="F693" s="397"/>
      <c r="G693" s="397"/>
      <c r="H693" s="29"/>
      <c r="I693" s="64"/>
      <c r="J693" s="30"/>
      <c r="K693" s="292">
        <f t="shared" si="11"/>
        <v>1</v>
      </c>
      <c r="L693" s="171"/>
      <c r="M693" s="172"/>
      <c r="N693" s="171"/>
      <c r="O693" s="171"/>
      <c r="P693" s="33"/>
      <c r="Q693" s="171"/>
      <c r="R693" s="33"/>
      <c r="S693" s="22"/>
      <c r="T693" s="33"/>
      <c r="U693" s="33"/>
      <c r="V693" s="33"/>
      <c r="W693" s="33"/>
      <c r="X693" s="392"/>
    </row>
    <row r="694" spans="1:24" ht="39" customHeight="1" x14ac:dyDescent="0.25">
      <c r="A694" s="11">
        <v>692</v>
      </c>
      <c r="B694" s="33"/>
      <c r="C694" s="21"/>
      <c r="D694" s="33"/>
      <c r="E694" s="33"/>
      <c r="F694" s="397"/>
      <c r="G694" s="397"/>
      <c r="H694" s="29"/>
      <c r="I694" s="64"/>
      <c r="J694" s="30"/>
      <c r="K694" s="292">
        <f t="shared" si="11"/>
        <v>1</v>
      </c>
      <c r="L694" s="171"/>
      <c r="M694" s="172"/>
      <c r="N694" s="171"/>
      <c r="O694" s="171"/>
      <c r="P694" s="33"/>
      <c r="Q694" s="171"/>
      <c r="R694" s="33"/>
      <c r="S694" s="22"/>
      <c r="T694" s="33"/>
      <c r="U694" s="33"/>
      <c r="V694" s="33"/>
      <c r="W694" s="33"/>
      <c r="X694" s="392"/>
    </row>
    <row r="695" spans="1:24" ht="39" customHeight="1" x14ac:dyDescent="0.25">
      <c r="A695" s="11">
        <v>693</v>
      </c>
      <c r="B695" s="33"/>
      <c r="C695" s="21"/>
      <c r="D695" s="33"/>
      <c r="E695" s="33"/>
      <c r="F695" s="397"/>
      <c r="G695" s="397"/>
      <c r="H695" s="29"/>
      <c r="I695" s="64"/>
      <c r="J695" s="30"/>
      <c r="K695" s="292">
        <f t="shared" si="11"/>
        <v>1</v>
      </c>
      <c r="L695" s="171"/>
      <c r="M695" s="172"/>
      <c r="N695" s="171"/>
      <c r="O695" s="171"/>
      <c r="P695" s="33"/>
      <c r="Q695" s="171"/>
      <c r="R695" s="33"/>
      <c r="S695" s="22"/>
      <c r="T695" s="33"/>
      <c r="U695" s="33"/>
      <c r="V695" s="33"/>
      <c r="W695" s="33"/>
      <c r="X695" s="392"/>
    </row>
    <row r="696" spans="1:24" ht="39" customHeight="1" x14ac:dyDescent="0.25">
      <c r="A696" s="11">
        <v>694</v>
      </c>
      <c r="B696" s="33"/>
      <c r="C696" s="21"/>
      <c r="D696" s="33"/>
      <c r="E696" s="33"/>
      <c r="F696" s="397"/>
      <c r="G696" s="397"/>
      <c r="H696" s="29"/>
      <c r="I696" s="64"/>
      <c r="J696" s="30"/>
      <c r="K696" s="292">
        <f t="shared" si="11"/>
        <v>1</v>
      </c>
      <c r="L696" s="171"/>
      <c r="M696" s="172"/>
      <c r="N696" s="171"/>
      <c r="O696" s="171"/>
      <c r="P696" s="33"/>
      <c r="Q696" s="171"/>
      <c r="R696" s="33"/>
      <c r="S696" s="22"/>
      <c r="T696" s="33"/>
      <c r="U696" s="33"/>
      <c r="V696" s="33"/>
      <c r="W696" s="33"/>
      <c r="X696" s="392"/>
    </row>
    <row r="697" spans="1:24" ht="39" customHeight="1" x14ac:dyDescent="0.25">
      <c r="A697" s="11">
        <v>695</v>
      </c>
      <c r="B697" s="33"/>
      <c r="C697" s="21"/>
      <c r="D697" s="33"/>
      <c r="E697" s="33"/>
      <c r="F697" s="397"/>
      <c r="G697" s="397"/>
      <c r="H697" s="29"/>
      <c r="I697" s="64"/>
      <c r="J697" s="30"/>
      <c r="K697" s="292">
        <f t="shared" si="11"/>
        <v>1</v>
      </c>
      <c r="L697" s="171"/>
      <c r="M697" s="172"/>
      <c r="N697" s="171"/>
      <c r="O697" s="171"/>
      <c r="P697" s="33"/>
      <c r="Q697" s="171"/>
      <c r="R697" s="33"/>
      <c r="S697" s="22"/>
      <c r="T697" s="33"/>
      <c r="U697" s="33"/>
      <c r="V697" s="33"/>
      <c r="W697" s="33"/>
      <c r="X697" s="392"/>
    </row>
    <row r="698" spans="1:24" ht="39" customHeight="1" x14ac:dyDescent="0.25">
      <c r="A698" s="11">
        <v>696</v>
      </c>
      <c r="B698" s="33"/>
      <c r="C698" s="21"/>
      <c r="D698" s="33"/>
      <c r="E698" s="33"/>
      <c r="F698" s="397"/>
      <c r="G698" s="397"/>
      <c r="H698" s="29"/>
      <c r="I698" s="64"/>
      <c r="J698" s="30"/>
      <c r="K698" s="292">
        <f t="shared" si="11"/>
        <v>1</v>
      </c>
      <c r="L698" s="171"/>
      <c r="M698" s="172"/>
      <c r="N698" s="171"/>
      <c r="O698" s="171"/>
      <c r="P698" s="33"/>
      <c r="Q698" s="171"/>
      <c r="R698" s="33"/>
      <c r="S698" s="22"/>
      <c r="T698" s="33"/>
      <c r="U698" s="33"/>
      <c r="V698" s="33"/>
      <c r="W698" s="33"/>
      <c r="X698" s="392"/>
    </row>
    <row r="699" spans="1:24" ht="39" customHeight="1" x14ac:dyDescent="0.25">
      <c r="A699" s="11">
        <v>697</v>
      </c>
      <c r="B699" s="33"/>
      <c r="C699" s="21"/>
      <c r="D699" s="33"/>
      <c r="E699" s="33"/>
      <c r="F699" s="397"/>
      <c r="G699" s="397"/>
      <c r="H699" s="29"/>
      <c r="I699" s="64"/>
      <c r="J699" s="30"/>
      <c r="K699" s="292">
        <f t="shared" si="11"/>
        <v>1</v>
      </c>
      <c r="L699" s="171"/>
      <c r="M699" s="172"/>
      <c r="N699" s="171"/>
      <c r="O699" s="171"/>
      <c r="P699" s="33"/>
      <c r="Q699" s="171"/>
      <c r="R699" s="33"/>
      <c r="S699" s="22"/>
      <c r="T699" s="33"/>
      <c r="U699" s="33"/>
      <c r="V699" s="33"/>
      <c r="W699" s="33"/>
      <c r="X699" s="392"/>
    </row>
    <row r="700" spans="1:24" ht="39" customHeight="1" x14ac:dyDescent="0.25">
      <c r="A700" s="11">
        <v>698</v>
      </c>
      <c r="B700" s="33"/>
      <c r="C700" s="21"/>
      <c r="D700" s="33"/>
      <c r="E700" s="33"/>
      <c r="F700" s="397"/>
      <c r="G700" s="397"/>
      <c r="H700" s="29"/>
      <c r="I700" s="64"/>
      <c r="J700" s="30"/>
      <c r="K700" s="292">
        <f t="shared" si="11"/>
        <v>1</v>
      </c>
      <c r="L700" s="171"/>
      <c r="M700" s="172"/>
      <c r="N700" s="171"/>
      <c r="O700" s="171"/>
      <c r="P700" s="33"/>
      <c r="Q700" s="171"/>
      <c r="R700" s="33"/>
      <c r="S700" s="22"/>
      <c r="T700" s="33"/>
      <c r="U700" s="33"/>
      <c r="V700" s="33"/>
      <c r="W700" s="33"/>
      <c r="X700" s="392"/>
    </row>
    <row r="701" spans="1:24" ht="39" customHeight="1" x14ac:dyDescent="0.25">
      <c r="A701" s="11">
        <v>699</v>
      </c>
      <c r="B701" s="33"/>
      <c r="C701" s="21"/>
      <c r="D701" s="33"/>
      <c r="E701" s="33"/>
      <c r="F701" s="397"/>
      <c r="G701" s="397"/>
      <c r="H701" s="29"/>
      <c r="I701" s="64"/>
      <c r="J701" s="30"/>
      <c r="K701" s="292">
        <f t="shared" si="11"/>
        <v>1</v>
      </c>
      <c r="L701" s="171"/>
      <c r="M701" s="172"/>
      <c r="N701" s="171"/>
      <c r="O701" s="171"/>
      <c r="P701" s="33"/>
      <c r="Q701" s="171"/>
      <c r="R701" s="33"/>
      <c r="S701" s="22"/>
      <c r="T701" s="33"/>
      <c r="U701" s="33"/>
      <c r="V701" s="33"/>
      <c r="W701" s="33"/>
      <c r="X701" s="392"/>
    </row>
    <row r="702" spans="1:24" ht="39" customHeight="1" x14ac:dyDescent="0.25">
      <c r="A702" s="11">
        <v>700</v>
      </c>
      <c r="B702" s="33"/>
      <c r="C702" s="21"/>
      <c r="D702" s="33"/>
      <c r="E702" s="33"/>
      <c r="F702" s="397"/>
      <c r="G702" s="397"/>
      <c r="H702" s="29"/>
      <c r="I702" s="64"/>
      <c r="J702" s="30"/>
      <c r="K702" s="292">
        <f t="shared" si="11"/>
        <v>1</v>
      </c>
      <c r="L702" s="171"/>
      <c r="M702" s="172"/>
      <c r="N702" s="171"/>
      <c r="O702" s="171"/>
      <c r="P702" s="33"/>
      <c r="Q702" s="171"/>
      <c r="R702" s="33"/>
      <c r="S702" s="22"/>
      <c r="T702" s="33"/>
      <c r="U702" s="33"/>
      <c r="V702" s="33"/>
      <c r="W702" s="33"/>
      <c r="X702" s="392"/>
    </row>
    <row r="703" spans="1:24" ht="39" customHeight="1" x14ac:dyDescent="0.25">
      <c r="A703" s="11">
        <v>701</v>
      </c>
      <c r="B703" s="33"/>
      <c r="C703" s="21"/>
      <c r="D703" s="33"/>
      <c r="E703" s="33"/>
      <c r="F703" s="397"/>
      <c r="G703" s="397"/>
      <c r="H703" s="29"/>
      <c r="I703" s="64"/>
      <c r="J703" s="30"/>
      <c r="K703" s="292">
        <f t="shared" si="11"/>
        <v>1</v>
      </c>
      <c r="L703" s="171"/>
      <c r="M703" s="172"/>
      <c r="N703" s="171"/>
      <c r="O703" s="171"/>
      <c r="P703" s="33"/>
      <c r="Q703" s="171"/>
      <c r="R703" s="33"/>
      <c r="S703" s="22"/>
      <c r="T703" s="33"/>
      <c r="U703" s="33"/>
      <c r="V703" s="33"/>
      <c r="W703" s="33"/>
      <c r="X703" s="392"/>
    </row>
    <row r="704" spans="1:24" ht="39" customHeight="1" x14ac:dyDescent="0.25">
      <c r="A704" s="11">
        <v>702</v>
      </c>
      <c r="B704" s="33"/>
      <c r="C704" s="21"/>
      <c r="D704" s="33"/>
      <c r="E704" s="33"/>
      <c r="F704" s="397"/>
      <c r="G704" s="397"/>
      <c r="H704" s="29"/>
      <c r="I704" s="64"/>
      <c r="J704" s="30"/>
      <c r="K704" s="292">
        <f t="shared" si="11"/>
        <v>1</v>
      </c>
      <c r="L704" s="171"/>
      <c r="M704" s="172"/>
      <c r="N704" s="171"/>
      <c r="O704" s="171"/>
      <c r="P704" s="33"/>
      <c r="Q704" s="171"/>
      <c r="R704" s="33"/>
      <c r="S704" s="22"/>
      <c r="T704" s="33"/>
      <c r="U704" s="33"/>
      <c r="V704" s="33"/>
      <c r="W704" s="33"/>
      <c r="X704" s="392"/>
    </row>
    <row r="705" spans="1:24" ht="39" customHeight="1" x14ac:dyDescent="0.25">
      <c r="A705" s="11">
        <v>703</v>
      </c>
      <c r="B705" s="33"/>
      <c r="C705" s="21"/>
      <c r="D705" s="33"/>
      <c r="E705" s="33"/>
      <c r="F705" s="397"/>
      <c r="G705" s="397"/>
      <c r="H705" s="29"/>
      <c r="I705" s="64"/>
      <c r="J705" s="30"/>
      <c r="K705" s="292">
        <f t="shared" si="11"/>
        <v>1</v>
      </c>
      <c r="L705" s="171"/>
      <c r="M705" s="172"/>
      <c r="N705" s="171"/>
      <c r="O705" s="171"/>
      <c r="P705" s="33"/>
      <c r="Q705" s="171"/>
      <c r="R705" s="33"/>
      <c r="S705" s="22"/>
      <c r="T705" s="33"/>
      <c r="U705" s="33"/>
      <c r="V705" s="33"/>
      <c r="W705" s="33"/>
      <c r="X705" s="392"/>
    </row>
    <row r="706" spans="1:24" ht="39" customHeight="1" x14ac:dyDescent="0.25">
      <c r="A706" s="11">
        <v>704</v>
      </c>
      <c r="B706" s="33"/>
      <c r="C706" s="21"/>
      <c r="D706" s="33"/>
      <c r="E706" s="33"/>
      <c r="F706" s="397"/>
      <c r="G706" s="397"/>
      <c r="H706" s="29"/>
      <c r="I706" s="64"/>
      <c r="J706" s="30"/>
      <c r="K706" s="292">
        <f t="shared" si="11"/>
        <v>1</v>
      </c>
      <c r="L706" s="171"/>
      <c r="M706" s="172"/>
      <c r="N706" s="171"/>
      <c r="O706" s="171"/>
      <c r="P706" s="33"/>
      <c r="Q706" s="171"/>
      <c r="R706" s="33"/>
      <c r="S706" s="22"/>
      <c r="T706" s="33"/>
      <c r="U706" s="33"/>
      <c r="V706" s="33"/>
      <c r="W706" s="33"/>
      <c r="X706" s="392"/>
    </row>
    <row r="707" spans="1:24" ht="39" customHeight="1" x14ac:dyDescent="0.25">
      <c r="A707" s="11">
        <v>705</v>
      </c>
      <c r="B707" s="33"/>
      <c r="C707" s="21"/>
      <c r="D707" s="33"/>
      <c r="E707" s="33"/>
      <c r="F707" s="397"/>
      <c r="G707" s="397"/>
      <c r="H707" s="29"/>
      <c r="I707" s="64"/>
      <c r="J707" s="30"/>
      <c r="K707" s="292">
        <f t="shared" si="11"/>
        <v>1</v>
      </c>
      <c r="L707" s="171"/>
      <c r="M707" s="172"/>
      <c r="N707" s="171"/>
      <c r="O707" s="171"/>
      <c r="P707" s="33"/>
      <c r="Q707" s="171"/>
      <c r="R707" s="33"/>
      <c r="S707" s="22"/>
      <c r="T707" s="33"/>
      <c r="U707" s="33"/>
      <c r="V707" s="33"/>
      <c r="W707" s="33"/>
      <c r="X707" s="392"/>
    </row>
    <row r="708" spans="1:24" ht="39" customHeight="1" x14ac:dyDescent="0.25">
      <c r="A708" s="11">
        <v>706</v>
      </c>
      <c r="B708" s="33"/>
      <c r="C708" s="21"/>
      <c r="D708" s="33"/>
      <c r="E708" s="33"/>
      <c r="F708" s="397"/>
      <c r="G708" s="397"/>
      <c r="H708" s="29"/>
      <c r="I708" s="64"/>
      <c r="J708" s="30"/>
      <c r="K708" s="292">
        <f t="shared" ref="K708:K771" si="12">1-I708</f>
        <v>1</v>
      </c>
      <c r="L708" s="171"/>
      <c r="M708" s="172"/>
      <c r="N708" s="171"/>
      <c r="O708" s="171"/>
      <c r="P708" s="33"/>
      <c r="Q708" s="171"/>
      <c r="R708" s="33"/>
      <c r="S708" s="22"/>
      <c r="T708" s="33"/>
      <c r="U708" s="33"/>
      <c r="V708" s="33"/>
      <c r="W708" s="33"/>
      <c r="X708" s="392"/>
    </row>
    <row r="709" spans="1:24" ht="39" customHeight="1" x14ac:dyDescent="0.25">
      <c r="A709" s="11">
        <v>707</v>
      </c>
      <c r="B709" s="33"/>
      <c r="C709" s="21"/>
      <c r="D709" s="33"/>
      <c r="E709" s="33"/>
      <c r="F709" s="397"/>
      <c r="G709" s="397"/>
      <c r="H709" s="29"/>
      <c r="I709" s="64"/>
      <c r="J709" s="30"/>
      <c r="K709" s="292">
        <f t="shared" si="12"/>
        <v>1</v>
      </c>
      <c r="L709" s="171"/>
      <c r="M709" s="172"/>
      <c r="N709" s="171"/>
      <c r="O709" s="171"/>
      <c r="P709" s="33"/>
      <c r="Q709" s="171"/>
      <c r="R709" s="33"/>
      <c r="S709" s="22"/>
      <c r="T709" s="33"/>
      <c r="U709" s="33"/>
      <c r="V709" s="33"/>
      <c r="W709" s="33"/>
      <c r="X709" s="392"/>
    </row>
    <row r="710" spans="1:24" ht="39" customHeight="1" x14ac:dyDescent="0.25">
      <c r="A710" s="11">
        <v>708</v>
      </c>
      <c r="B710" s="33"/>
      <c r="C710" s="21"/>
      <c r="D710" s="33"/>
      <c r="E710" s="33"/>
      <c r="F710" s="397"/>
      <c r="G710" s="397"/>
      <c r="H710" s="29"/>
      <c r="I710" s="64"/>
      <c r="J710" s="30"/>
      <c r="K710" s="292">
        <f t="shared" si="12"/>
        <v>1</v>
      </c>
      <c r="L710" s="171"/>
      <c r="M710" s="172"/>
      <c r="N710" s="171"/>
      <c r="O710" s="171"/>
      <c r="P710" s="33"/>
      <c r="Q710" s="171"/>
      <c r="R710" s="33"/>
      <c r="S710" s="22"/>
      <c r="T710" s="33"/>
      <c r="U710" s="33"/>
      <c r="V710" s="33"/>
      <c r="W710" s="33"/>
      <c r="X710" s="392"/>
    </row>
    <row r="711" spans="1:24" ht="39" customHeight="1" x14ac:dyDescent="0.25">
      <c r="A711" s="11">
        <v>709</v>
      </c>
      <c r="B711" s="33"/>
      <c r="C711" s="21"/>
      <c r="D711" s="33"/>
      <c r="E711" s="33"/>
      <c r="F711" s="397"/>
      <c r="G711" s="397"/>
      <c r="H711" s="29"/>
      <c r="I711" s="64"/>
      <c r="J711" s="30"/>
      <c r="K711" s="292">
        <f t="shared" si="12"/>
        <v>1</v>
      </c>
      <c r="L711" s="171"/>
      <c r="M711" s="172"/>
      <c r="N711" s="171"/>
      <c r="O711" s="171"/>
      <c r="P711" s="33"/>
      <c r="Q711" s="171"/>
      <c r="R711" s="33"/>
      <c r="S711" s="22"/>
      <c r="T711" s="33"/>
      <c r="U711" s="33"/>
      <c r="V711" s="33"/>
      <c r="W711" s="33"/>
      <c r="X711" s="392"/>
    </row>
    <row r="712" spans="1:24" ht="39" customHeight="1" x14ac:dyDescent="0.25">
      <c r="A712" s="11">
        <v>710</v>
      </c>
      <c r="B712" s="33"/>
      <c r="C712" s="21"/>
      <c r="D712" s="33"/>
      <c r="E712" s="33"/>
      <c r="F712" s="397"/>
      <c r="G712" s="397"/>
      <c r="H712" s="29"/>
      <c r="I712" s="64"/>
      <c r="J712" s="30"/>
      <c r="K712" s="292">
        <f t="shared" si="12"/>
        <v>1</v>
      </c>
      <c r="L712" s="171"/>
      <c r="M712" s="172"/>
      <c r="N712" s="171"/>
      <c r="O712" s="171"/>
      <c r="P712" s="33"/>
      <c r="Q712" s="171"/>
      <c r="R712" s="33"/>
      <c r="S712" s="22"/>
      <c r="T712" s="33"/>
      <c r="U712" s="33"/>
      <c r="V712" s="33"/>
      <c r="W712" s="33"/>
      <c r="X712" s="392"/>
    </row>
    <row r="713" spans="1:24" ht="39" customHeight="1" x14ac:dyDescent="0.25">
      <c r="A713" s="11">
        <v>711</v>
      </c>
      <c r="B713" s="33"/>
      <c r="C713" s="21"/>
      <c r="D713" s="33"/>
      <c r="E713" s="33"/>
      <c r="F713" s="397"/>
      <c r="G713" s="397"/>
      <c r="H713" s="29"/>
      <c r="I713" s="64"/>
      <c r="J713" s="30"/>
      <c r="K713" s="292">
        <f t="shared" si="12"/>
        <v>1</v>
      </c>
      <c r="L713" s="171"/>
      <c r="M713" s="172"/>
      <c r="N713" s="171"/>
      <c r="O713" s="171"/>
      <c r="P713" s="33"/>
      <c r="Q713" s="171"/>
      <c r="R713" s="33"/>
      <c r="S713" s="22"/>
      <c r="T713" s="33"/>
      <c r="U713" s="33"/>
      <c r="V713" s="33"/>
      <c r="W713" s="33"/>
      <c r="X713" s="392"/>
    </row>
    <row r="714" spans="1:24" ht="39" customHeight="1" x14ac:dyDescent="0.25">
      <c r="A714" s="11">
        <v>712</v>
      </c>
      <c r="B714" s="33"/>
      <c r="C714" s="21"/>
      <c r="D714" s="33"/>
      <c r="E714" s="33"/>
      <c r="F714" s="397"/>
      <c r="G714" s="397"/>
      <c r="H714" s="29"/>
      <c r="I714" s="64"/>
      <c r="J714" s="30"/>
      <c r="K714" s="292">
        <f t="shared" si="12"/>
        <v>1</v>
      </c>
      <c r="L714" s="171"/>
      <c r="M714" s="172"/>
      <c r="N714" s="171"/>
      <c r="O714" s="171"/>
      <c r="P714" s="33"/>
      <c r="Q714" s="171"/>
      <c r="R714" s="33"/>
      <c r="S714" s="22"/>
      <c r="T714" s="33"/>
      <c r="U714" s="33"/>
      <c r="V714" s="33"/>
      <c r="W714" s="33"/>
      <c r="X714" s="392"/>
    </row>
    <row r="715" spans="1:24" ht="39" customHeight="1" x14ac:dyDescent="0.25">
      <c r="A715" s="11">
        <v>713</v>
      </c>
      <c r="B715" s="33"/>
      <c r="C715" s="21"/>
      <c r="D715" s="33"/>
      <c r="E715" s="33"/>
      <c r="F715" s="397"/>
      <c r="G715" s="397"/>
      <c r="H715" s="29"/>
      <c r="I715" s="64"/>
      <c r="J715" s="30"/>
      <c r="K715" s="292">
        <f t="shared" si="12"/>
        <v>1</v>
      </c>
      <c r="L715" s="171"/>
      <c r="M715" s="172"/>
      <c r="N715" s="171"/>
      <c r="O715" s="171"/>
      <c r="P715" s="33"/>
      <c r="Q715" s="171"/>
      <c r="R715" s="33"/>
      <c r="S715" s="22"/>
      <c r="T715" s="33"/>
      <c r="U715" s="33"/>
      <c r="V715" s="33"/>
      <c r="W715" s="33"/>
      <c r="X715" s="392"/>
    </row>
    <row r="716" spans="1:24" ht="39" customHeight="1" x14ac:dyDescent="0.25">
      <c r="A716" s="11">
        <v>714</v>
      </c>
      <c r="B716" s="33"/>
      <c r="C716" s="21"/>
      <c r="D716" s="33"/>
      <c r="E716" s="33"/>
      <c r="F716" s="397"/>
      <c r="G716" s="397"/>
      <c r="H716" s="29"/>
      <c r="I716" s="64"/>
      <c r="J716" s="30"/>
      <c r="K716" s="292">
        <f t="shared" si="12"/>
        <v>1</v>
      </c>
      <c r="L716" s="171"/>
      <c r="M716" s="172"/>
      <c r="N716" s="171"/>
      <c r="O716" s="171"/>
      <c r="P716" s="33"/>
      <c r="Q716" s="171"/>
      <c r="R716" s="33"/>
      <c r="S716" s="22"/>
      <c r="T716" s="33"/>
      <c r="U716" s="33"/>
      <c r="V716" s="33"/>
      <c r="W716" s="33"/>
      <c r="X716" s="392"/>
    </row>
    <row r="717" spans="1:24" ht="39" customHeight="1" x14ac:dyDescent="0.25">
      <c r="A717" s="11">
        <v>715</v>
      </c>
      <c r="B717" s="33"/>
      <c r="C717" s="21"/>
      <c r="D717" s="33"/>
      <c r="E717" s="33"/>
      <c r="F717" s="397"/>
      <c r="G717" s="397"/>
      <c r="H717" s="29"/>
      <c r="I717" s="64"/>
      <c r="J717" s="30"/>
      <c r="K717" s="292">
        <f t="shared" si="12"/>
        <v>1</v>
      </c>
      <c r="L717" s="171"/>
      <c r="M717" s="172"/>
      <c r="N717" s="171"/>
      <c r="O717" s="171"/>
      <c r="P717" s="33"/>
      <c r="Q717" s="171"/>
      <c r="R717" s="33"/>
      <c r="S717" s="22"/>
      <c r="T717" s="33"/>
      <c r="U717" s="33"/>
      <c r="V717" s="33"/>
      <c r="W717" s="33"/>
    </row>
    <row r="718" spans="1:24" ht="39" customHeight="1" x14ac:dyDescent="0.25">
      <c r="A718" s="11">
        <v>716</v>
      </c>
      <c r="B718" s="33"/>
      <c r="C718" s="21"/>
      <c r="D718" s="33"/>
      <c r="E718" s="33"/>
      <c r="F718" s="397"/>
      <c r="G718" s="397"/>
      <c r="H718" s="29"/>
      <c r="I718" s="64"/>
      <c r="J718" s="30"/>
      <c r="K718" s="292">
        <f t="shared" si="12"/>
        <v>1</v>
      </c>
      <c r="L718" s="171"/>
      <c r="M718" s="172"/>
      <c r="N718" s="171"/>
      <c r="O718" s="171"/>
      <c r="P718" s="33"/>
      <c r="Q718" s="171"/>
      <c r="R718" s="33"/>
      <c r="S718" s="22"/>
      <c r="T718" s="33"/>
      <c r="U718" s="33"/>
      <c r="V718" s="33"/>
      <c r="W718" s="33"/>
    </row>
    <row r="719" spans="1:24" ht="39" customHeight="1" x14ac:dyDescent="0.25">
      <c r="A719" s="11">
        <v>717</v>
      </c>
      <c r="B719" s="33"/>
      <c r="C719" s="21"/>
      <c r="D719" s="33"/>
      <c r="E719" s="33"/>
      <c r="F719" s="397"/>
      <c r="G719" s="397"/>
      <c r="H719" s="29"/>
      <c r="I719" s="64"/>
      <c r="J719" s="30"/>
      <c r="K719" s="292">
        <f t="shared" si="12"/>
        <v>1</v>
      </c>
      <c r="L719" s="171"/>
      <c r="M719" s="172"/>
      <c r="N719" s="171"/>
      <c r="O719" s="171"/>
      <c r="P719" s="33"/>
      <c r="Q719" s="171"/>
      <c r="R719" s="33"/>
      <c r="S719" s="22"/>
      <c r="T719" s="33"/>
      <c r="U719" s="33"/>
      <c r="V719" s="33"/>
      <c r="W719" s="33"/>
    </row>
    <row r="720" spans="1:24" ht="39" customHeight="1" x14ac:dyDescent="0.25">
      <c r="A720" s="11">
        <v>718</v>
      </c>
      <c r="B720" s="33"/>
      <c r="C720" s="21"/>
      <c r="D720" s="33"/>
      <c r="E720" s="33"/>
      <c r="F720" s="397"/>
      <c r="G720" s="397"/>
      <c r="H720" s="29"/>
      <c r="I720" s="64"/>
      <c r="J720" s="30"/>
      <c r="K720" s="292">
        <f t="shared" si="12"/>
        <v>1</v>
      </c>
      <c r="L720" s="171"/>
      <c r="M720" s="172"/>
      <c r="N720" s="171"/>
      <c r="O720" s="171"/>
      <c r="P720" s="33"/>
      <c r="Q720" s="171"/>
      <c r="R720" s="33"/>
      <c r="S720" s="22"/>
      <c r="T720" s="33"/>
      <c r="U720" s="33"/>
      <c r="V720" s="33"/>
      <c r="W720" s="33"/>
    </row>
    <row r="721" spans="1:23" ht="39" customHeight="1" x14ac:dyDescent="0.25">
      <c r="A721" s="11">
        <v>719</v>
      </c>
      <c r="B721" s="33"/>
      <c r="C721" s="21"/>
      <c r="D721" s="33"/>
      <c r="E721" s="33"/>
      <c r="F721" s="397"/>
      <c r="G721" s="397"/>
      <c r="H721" s="29"/>
      <c r="I721" s="64"/>
      <c r="J721" s="30"/>
      <c r="K721" s="292">
        <f t="shared" si="12"/>
        <v>1</v>
      </c>
      <c r="L721" s="171"/>
      <c r="M721" s="172"/>
      <c r="N721" s="171"/>
      <c r="O721" s="171"/>
      <c r="P721" s="33"/>
      <c r="Q721" s="171"/>
      <c r="R721" s="33"/>
      <c r="S721" s="22"/>
      <c r="T721" s="33"/>
      <c r="U721" s="33"/>
      <c r="V721" s="33"/>
      <c r="W721" s="33"/>
    </row>
    <row r="722" spans="1:23" ht="39" customHeight="1" x14ac:dyDescent="0.25">
      <c r="A722" s="11">
        <v>720</v>
      </c>
      <c r="B722" s="33"/>
      <c r="C722" s="21"/>
      <c r="D722" s="33"/>
      <c r="E722" s="33"/>
      <c r="F722" s="397"/>
      <c r="G722" s="397"/>
      <c r="H722" s="29"/>
      <c r="I722" s="64"/>
      <c r="J722" s="30"/>
      <c r="K722" s="292">
        <f t="shared" si="12"/>
        <v>1</v>
      </c>
      <c r="L722" s="171"/>
      <c r="M722" s="172"/>
      <c r="N722" s="171"/>
      <c r="O722" s="171"/>
      <c r="P722" s="33"/>
      <c r="Q722" s="171"/>
      <c r="R722" s="33"/>
      <c r="S722" s="22"/>
      <c r="T722" s="33"/>
      <c r="U722" s="33"/>
      <c r="V722" s="33"/>
      <c r="W722" s="33"/>
    </row>
    <row r="723" spans="1:23" ht="39" customHeight="1" x14ac:dyDescent="0.25">
      <c r="A723" s="11">
        <v>721</v>
      </c>
      <c r="B723" s="33"/>
      <c r="C723" s="21"/>
      <c r="D723" s="33"/>
      <c r="E723" s="33"/>
      <c r="F723" s="397"/>
      <c r="G723" s="397"/>
      <c r="H723" s="29"/>
      <c r="I723" s="64"/>
      <c r="J723" s="30"/>
      <c r="K723" s="292">
        <f t="shared" si="12"/>
        <v>1</v>
      </c>
      <c r="L723" s="171"/>
      <c r="M723" s="172"/>
      <c r="N723" s="171"/>
      <c r="O723" s="171"/>
      <c r="P723" s="33"/>
      <c r="Q723" s="171"/>
      <c r="R723" s="33"/>
      <c r="S723" s="22"/>
      <c r="T723" s="33"/>
      <c r="U723" s="33"/>
      <c r="V723" s="33"/>
      <c r="W723" s="33"/>
    </row>
    <row r="724" spans="1:23" ht="39" customHeight="1" x14ac:dyDescent="0.25">
      <c r="A724" s="11">
        <v>722</v>
      </c>
      <c r="B724" s="33"/>
      <c r="C724" s="21"/>
      <c r="D724" s="33"/>
      <c r="E724" s="33"/>
      <c r="F724" s="397"/>
      <c r="G724" s="397"/>
      <c r="H724" s="29"/>
      <c r="I724" s="64"/>
      <c r="J724" s="30"/>
      <c r="K724" s="292">
        <f t="shared" si="12"/>
        <v>1</v>
      </c>
      <c r="L724" s="171"/>
      <c r="M724" s="172"/>
      <c r="N724" s="171"/>
      <c r="O724" s="171"/>
      <c r="P724" s="33"/>
      <c r="Q724" s="171"/>
      <c r="R724" s="33"/>
      <c r="S724" s="22"/>
      <c r="T724" s="33"/>
      <c r="U724" s="33"/>
      <c r="V724" s="33"/>
      <c r="W724" s="33"/>
    </row>
    <row r="725" spans="1:23" ht="39" customHeight="1" x14ac:dyDescent="0.25">
      <c r="A725" s="11">
        <v>723</v>
      </c>
      <c r="B725" s="33"/>
      <c r="C725" s="21"/>
      <c r="D725" s="33"/>
      <c r="E725" s="33"/>
      <c r="F725" s="397"/>
      <c r="G725" s="397"/>
      <c r="H725" s="29"/>
      <c r="I725" s="64"/>
      <c r="J725" s="30"/>
      <c r="K725" s="292">
        <f t="shared" si="12"/>
        <v>1</v>
      </c>
      <c r="L725" s="171"/>
      <c r="M725" s="172"/>
      <c r="N725" s="171"/>
      <c r="O725" s="171"/>
      <c r="P725" s="33"/>
      <c r="Q725" s="171"/>
      <c r="R725" s="33"/>
      <c r="S725" s="22"/>
      <c r="T725" s="33"/>
      <c r="U725" s="33"/>
      <c r="V725" s="33"/>
      <c r="W725" s="33"/>
    </row>
    <row r="726" spans="1:23" ht="39" customHeight="1" x14ac:dyDescent="0.25">
      <c r="A726" s="11">
        <v>724</v>
      </c>
      <c r="B726" s="33"/>
      <c r="C726" s="21"/>
      <c r="D726" s="33"/>
      <c r="E726" s="33"/>
      <c r="F726" s="397"/>
      <c r="G726" s="397"/>
      <c r="H726" s="29"/>
      <c r="I726" s="64"/>
      <c r="J726" s="30"/>
      <c r="K726" s="292">
        <f t="shared" si="12"/>
        <v>1</v>
      </c>
      <c r="L726" s="171"/>
      <c r="M726" s="172"/>
      <c r="N726" s="171"/>
      <c r="O726" s="171"/>
      <c r="P726" s="33"/>
      <c r="Q726" s="171"/>
      <c r="R726" s="33"/>
      <c r="S726" s="22"/>
      <c r="T726" s="33"/>
      <c r="U726" s="33"/>
      <c r="V726" s="33"/>
      <c r="W726" s="33"/>
    </row>
    <row r="727" spans="1:23" ht="39" customHeight="1" x14ac:dyDescent="0.25">
      <c r="A727" s="11">
        <v>725</v>
      </c>
      <c r="B727" s="33"/>
      <c r="C727" s="21"/>
      <c r="D727" s="33"/>
      <c r="E727" s="33"/>
      <c r="F727" s="397"/>
      <c r="G727" s="397"/>
      <c r="H727" s="29"/>
      <c r="I727" s="64"/>
      <c r="J727" s="30"/>
      <c r="K727" s="292">
        <f t="shared" si="12"/>
        <v>1</v>
      </c>
      <c r="L727" s="171"/>
      <c r="M727" s="172"/>
      <c r="N727" s="171"/>
      <c r="O727" s="171"/>
      <c r="P727" s="33"/>
      <c r="Q727" s="171"/>
      <c r="R727" s="33"/>
      <c r="S727" s="22"/>
      <c r="T727" s="33"/>
      <c r="U727" s="33"/>
      <c r="V727" s="33"/>
      <c r="W727" s="33"/>
    </row>
    <row r="728" spans="1:23" ht="39" customHeight="1" x14ac:dyDescent="0.25">
      <c r="A728" s="11">
        <v>726</v>
      </c>
      <c r="B728" s="33"/>
      <c r="C728" s="21"/>
      <c r="D728" s="33"/>
      <c r="E728" s="33"/>
      <c r="F728" s="397"/>
      <c r="G728" s="397"/>
      <c r="H728" s="29"/>
      <c r="I728" s="64"/>
      <c r="J728" s="30"/>
      <c r="K728" s="292">
        <f t="shared" si="12"/>
        <v>1</v>
      </c>
      <c r="L728" s="171"/>
      <c r="M728" s="172"/>
      <c r="N728" s="171"/>
      <c r="O728" s="171"/>
      <c r="P728" s="33"/>
      <c r="Q728" s="171"/>
      <c r="R728" s="33"/>
      <c r="S728" s="22"/>
      <c r="T728" s="33"/>
      <c r="U728" s="33"/>
      <c r="V728" s="33"/>
      <c r="W728" s="33"/>
    </row>
    <row r="729" spans="1:23" ht="39" customHeight="1" x14ac:dyDescent="0.25">
      <c r="A729" s="11">
        <v>727</v>
      </c>
      <c r="B729" s="33"/>
      <c r="C729" s="21"/>
      <c r="D729" s="33"/>
      <c r="E729" s="33"/>
      <c r="F729" s="397"/>
      <c r="G729" s="397"/>
      <c r="H729" s="29"/>
      <c r="I729" s="64"/>
      <c r="J729" s="30"/>
      <c r="K729" s="292">
        <f t="shared" si="12"/>
        <v>1</v>
      </c>
      <c r="L729" s="171"/>
      <c r="M729" s="172"/>
      <c r="N729" s="171"/>
      <c r="O729" s="171"/>
      <c r="P729" s="33"/>
      <c r="Q729" s="171"/>
      <c r="R729" s="33"/>
      <c r="S729" s="22"/>
      <c r="T729" s="33"/>
      <c r="U729" s="33"/>
      <c r="V729" s="33"/>
      <c r="W729" s="33"/>
    </row>
    <row r="730" spans="1:23" ht="39" customHeight="1" x14ac:dyDescent="0.25">
      <c r="A730" s="11">
        <v>728</v>
      </c>
      <c r="B730" s="33"/>
      <c r="C730" s="21"/>
      <c r="D730" s="33"/>
      <c r="E730" s="33"/>
      <c r="F730" s="397"/>
      <c r="G730" s="397"/>
      <c r="H730" s="29"/>
      <c r="I730" s="64"/>
      <c r="J730" s="30"/>
      <c r="K730" s="292">
        <f t="shared" si="12"/>
        <v>1</v>
      </c>
      <c r="L730" s="171"/>
      <c r="M730" s="172"/>
      <c r="N730" s="171"/>
      <c r="O730" s="171"/>
      <c r="P730" s="33"/>
      <c r="Q730" s="171"/>
      <c r="R730" s="33"/>
      <c r="S730" s="22"/>
      <c r="T730" s="33"/>
      <c r="U730" s="33"/>
      <c r="V730" s="33"/>
      <c r="W730" s="33"/>
    </row>
    <row r="731" spans="1:23" ht="39" customHeight="1" x14ac:dyDescent="0.25">
      <c r="A731" s="11">
        <v>729</v>
      </c>
      <c r="B731" s="33"/>
      <c r="C731" s="21"/>
      <c r="D731" s="33"/>
      <c r="E731" s="33"/>
      <c r="F731" s="397"/>
      <c r="G731" s="397"/>
      <c r="H731" s="29"/>
      <c r="I731" s="64"/>
      <c r="J731" s="30"/>
      <c r="K731" s="292">
        <f t="shared" si="12"/>
        <v>1</v>
      </c>
      <c r="L731" s="171"/>
      <c r="M731" s="172"/>
      <c r="N731" s="171"/>
      <c r="O731" s="171"/>
      <c r="P731" s="33"/>
      <c r="Q731" s="171"/>
      <c r="R731" s="33"/>
      <c r="S731" s="22"/>
      <c r="T731" s="33"/>
      <c r="U731" s="33"/>
      <c r="V731" s="33"/>
      <c r="W731" s="33"/>
    </row>
    <row r="732" spans="1:23" ht="39" customHeight="1" x14ac:dyDescent="0.25">
      <c r="A732" s="11">
        <v>730</v>
      </c>
      <c r="B732" s="33"/>
      <c r="C732" s="21"/>
      <c r="D732" s="33"/>
      <c r="E732" s="33"/>
      <c r="F732" s="397"/>
      <c r="G732" s="397"/>
      <c r="H732" s="29"/>
      <c r="I732" s="64"/>
      <c r="J732" s="30"/>
      <c r="K732" s="292">
        <f t="shared" si="12"/>
        <v>1</v>
      </c>
      <c r="L732" s="171"/>
      <c r="M732" s="172"/>
      <c r="N732" s="171"/>
      <c r="O732" s="171"/>
      <c r="P732" s="33"/>
      <c r="Q732" s="171"/>
      <c r="R732" s="33"/>
      <c r="S732" s="22"/>
      <c r="T732" s="33"/>
      <c r="U732" s="33"/>
      <c r="V732" s="33"/>
      <c r="W732" s="33"/>
    </row>
    <row r="733" spans="1:23" ht="39" customHeight="1" x14ac:dyDescent="0.25">
      <c r="A733" s="11">
        <v>731</v>
      </c>
      <c r="B733" s="33"/>
      <c r="C733" s="21"/>
      <c r="D733" s="33"/>
      <c r="E733" s="33"/>
      <c r="F733" s="397"/>
      <c r="G733" s="397"/>
      <c r="H733" s="29"/>
      <c r="I733" s="64"/>
      <c r="J733" s="30"/>
      <c r="K733" s="292">
        <f t="shared" si="12"/>
        <v>1</v>
      </c>
      <c r="L733" s="171"/>
      <c r="M733" s="172"/>
      <c r="N733" s="171"/>
      <c r="O733" s="171"/>
      <c r="P733" s="33"/>
      <c r="Q733" s="171"/>
      <c r="R733" s="33"/>
      <c r="S733" s="22"/>
      <c r="T733" s="33"/>
      <c r="U733" s="33"/>
      <c r="V733" s="33"/>
      <c r="W733" s="33"/>
    </row>
    <row r="734" spans="1:23" ht="39" customHeight="1" x14ac:dyDescent="0.25">
      <c r="A734" s="11">
        <v>732</v>
      </c>
      <c r="B734" s="33"/>
      <c r="C734" s="21"/>
      <c r="D734" s="33"/>
      <c r="E734" s="33"/>
      <c r="F734" s="397"/>
      <c r="G734" s="397"/>
      <c r="H734" s="29"/>
      <c r="I734" s="64"/>
      <c r="J734" s="30"/>
      <c r="K734" s="292">
        <f t="shared" si="12"/>
        <v>1</v>
      </c>
      <c r="L734" s="171"/>
      <c r="M734" s="172"/>
      <c r="N734" s="171"/>
      <c r="O734" s="171"/>
      <c r="P734" s="33"/>
      <c r="Q734" s="171"/>
      <c r="R734" s="33"/>
      <c r="S734" s="22"/>
      <c r="T734" s="33"/>
      <c r="U734" s="33"/>
      <c r="V734" s="33"/>
      <c r="W734" s="33"/>
    </row>
    <row r="735" spans="1:23" ht="39" customHeight="1" x14ac:dyDescent="0.25">
      <c r="A735" s="11">
        <v>733</v>
      </c>
      <c r="B735" s="33"/>
      <c r="C735" s="21"/>
      <c r="D735" s="33"/>
      <c r="E735" s="33"/>
      <c r="F735" s="397"/>
      <c r="G735" s="397"/>
      <c r="H735" s="29"/>
      <c r="I735" s="64"/>
      <c r="J735" s="30"/>
      <c r="K735" s="292">
        <f t="shared" si="12"/>
        <v>1</v>
      </c>
      <c r="L735" s="171"/>
      <c r="M735" s="172"/>
      <c r="N735" s="171"/>
      <c r="O735" s="171"/>
      <c r="P735" s="33"/>
      <c r="Q735" s="171"/>
      <c r="R735" s="33"/>
      <c r="S735" s="22"/>
      <c r="T735" s="33"/>
      <c r="U735" s="33"/>
      <c r="V735" s="33"/>
      <c r="W735" s="33"/>
    </row>
    <row r="736" spans="1:23" ht="39" customHeight="1" x14ac:dyDescent="0.25">
      <c r="A736" s="11">
        <v>734</v>
      </c>
      <c r="B736" s="33"/>
      <c r="C736" s="21"/>
      <c r="D736" s="33"/>
      <c r="E736" s="33"/>
      <c r="F736" s="397"/>
      <c r="G736" s="397"/>
      <c r="H736" s="29"/>
      <c r="I736" s="64"/>
      <c r="J736" s="30"/>
      <c r="K736" s="292">
        <f t="shared" si="12"/>
        <v>1</v>
      </c>
      <c r="L736" s="171"/>
      <c r="M736" s="172"/>
      <c r="N736" s="171"/>
      <c r="O736" s="171"/>
      <c r="P736" s="33"/>
      <c r="Q736" s="171"/>
      <c r="R736" s="33"/>
      <c r="S736" s="22"/>
      <c r="T736" s="33"/>
      <c r="U736" s="33"/>
      <c r="V736" s="33"/>
      <c r="W736" s="33"/>
    </row>
    <row r="737" spans="1:23" ht="39" customHeight="1" x14ac:dyDescent="0.25">
      <c r="A737" s="11">
        <v>735</v>
      </c>
      <c r="B737" s="33"/>
      <c r="C737" s="21"/>
      <c r="D737" s="33"/>
      <c r="E737" s="33"/>
      <c r="F737" s="397"/>
      <c r="G737" s="397"/>
      <c r="H737" s="29"/>
      <c r="I737" s="64"/>
      <c r="J737" s="30"/>
      <c r="K737" s="292">
        <f t="shared" si="12"/>
        <v>1</v>
      </c>
      <c r="L737" s="171"/>
      <c r="M737" s="172"/>
      <c r="N737" s="171"/>
      <c r="O737" s="171"/>
      <c r="P737" s="33"/>
      <c r="Q737" s="171"/>
      <c r="R737" s="33"/>
      <c r="S737" s="22"/>
      <c r="T737" s="33"/>
      <c r="U737" s="33"/>
      <c r="V737" s="33"/>
      <c r="W737" s="33"/>
    </row>
    <row r="738" spans="1:23" ht="39" customHeight="1" x14ac:dyDescent="0.25">
      <c r="A738" s="11">
        <v>736</v>
      </c>
      <c r="B738" s="33"/>
      <c r="C738" s="21"/>
      <c r="D738" s="33"/>
      <c r="E738" s="33"/>
      <c r="F738" s="397"/>
      <c r="G738" s="397"/>
      <c r="H738" s="29"/>
      <c r="I738" s="64"/>
      <c r="J738" s="30"/>
      <c r="K738" s="292">
        <f t="shared" si="12"/>
        <v>1</v>
      </c>
      <c r="L738" s="171"/>
      <c r="M738" s="172"/>
      <c r="N738" s="171"/>
      <c r="O738" s="171"/>
      <c r="P738" s="33"/>
      <c r="Q738" s="171"/>
      <c r="R738" s="33"/>
      <c r="S738" s="22"/>
      <c r="T738" s="33"/>
      <c r="U738" s="33"/>
      <c r="V738" s="33"/>
      <c r="W738" s="33"/>
    </row>
    <row r="739" spans="1:23" ht="39" customHeight="1" x14ac:dyDescent="0.25">
      <c r="A739" s="11">
        <v>737</v>
      </c>
      <c r="B739" s="33"/>
      <c r="C739" s="21"/>
      <c r="D739" s="33"/>
      <c r="E739" s="33"/>
      <c r="F739" s="397"/>
      <c r="G739" s="397"/>
      <c r="H739" s="29"/>
      <c r="I739" s="64"/>
      <c r="J739" s="30"/>
      <c r="K739" s="292">
        <f t="shared" si="12"/>
        <v>1</v>
      </c>
      <c r="L739" s="171"/>
      <c r="M739" s="172"/>
      <c r="N739" s="171"/>
      <c r="O739" s="171"/>
      <c r="P739" s="33"/>
      <c r="Q739" s="171"/>
      <c r="R739" s="33"/>
      <c r="S739" s="22"/>
      <c r="T739" s="33"/>
      <c r="U739" s="33"/>
      <c r="V739" s="33"/>
      <c r="W739" s="33"/>
    </row>
    <row r="740" spans="1:23" ht="39" customHeight="1" x14ac:dyDescent="0.25">
      <c r="A740" s="11">
        <v>738</v>
      </c>
      <c r="B740" s="33"/>
      <c r="C740" s="21"/>
      <c r="D740" s="33"/>
      <c r="E740" s="33"/>
      <c r="F740" s="397"/>
      <c r="G740" s="397"/>
      <c r="H740" s="29"/>
      <c r="I740" s="64"/>
      <c r="J740" s="30"/>
      <c r="K740" s="292">
        <f t="shared" si="12"/>
        <v>1</v>
      </c>
      <c r="L740" s="171"/>
      <c r="M740" s="172"/>
      <c r="N740" s="171"/>
      <c r="O740" s="171"/>
      <c r="P740" s="33"/>
      <c r="Q740" s="171"/>
      <c r="R740" s="33"/>
      <c r="S740" s="22"/>
      <c r="T740" s="33"/>
      <c r="U740" s="33"/>
      <c r="V740" s="33"/>
      <c r="W740" s="33"/>
    </row>
    <row r="741" spans="1:23" ht="39" customHeight="1" x14ac:dyDescent="0.25">
      <c r="A741" s="11">
        <v>739</v>
      </c>
      <c r="B741" s="33"/>
      <c r="C741" s="21"/>
      <c r="D741" s="33"/>
      <c r="E741" s="33"/>
      <c r="F741" s="397"/>
      <c r="G741" s="397"/>
      <c r="H741" s="29"/>
      <c r="I741" s="64"/>
      <c r="J741" s="30"/>
      <c r="K741" s="292">
        <f t="shared" si="12"/>
        <v>1</v>
      </c>
      <c r="L741" s="171"/>
      <c r="M741" s="172"/>
      <c r="N741" s="171"/>
      <c r="O741" s="171"/>
      <c r="P741" s="33"/>
      <c r="Q741" s="171"/>
      <c r="R741" s="33"/>
      <c r="S741" s="22"/>
      <c r="T741" s="33"/>
      <c r="U741" s="33"/>
      <c r="V741" s="33"/>
      <c r="W741" s="33"/>
    </row>
    <row r="742" spans="1:23" ht="39" customHeight="1" x14ac:dyDescent="0.25">
      <c r="A742" s="11">
        <v>740</v>
      </c>
      <c r="B742" s="33"/>
      <c r="C742" s="21"/>
      <c r="D742" s="33"/>
      <c r="E742" s="33"/>
      <c r="F742" s="397"/>
      <c r="G742" s="397"/>
      <c r="H742" s="29"/>
      <c r="I742" s="64"/>
      <c r="J742" s="30"/>
      <c r="K742" s="292">
        <f t="shared" si="12"/>
        <v>1</v>
      </c>
      <c r="L742" s="171"/>
      <c r="M742" s="172"/>
      <c r="N742" s="171"/>
      <c r="O742" s="171"/>
      <c r="P742" s="33"/>
      <c r="Q742" s="171"/>
      <c r="R742" s="33"/>
      <c r="S742" s="22"/>
      <c r="T742" s="33"/>
      <c r="U742" s="33"/>
      <c r="V742" s="33"/>
      <c r="W742" s="33"/>
    </row>
    <row r="743" spans="1:23" ht="39" customHeight="1" x14ac:dyDescent="0.25">
      <c r="A743" s="11">
        <v>741</v>
      </c>
      <c r="B743" s="33"/>
      <c r="C743" s="21"/>
      <c r="D743" s="33"/>
      <c r="E743" s="33"/>
      <c r="F743" s="397"/>
      <c r="G743" s="397"/>
      <c r="H743" s="29"/>
      <c r="I743" s="64"/>
      <c r="J743" s="30"/>
      <c r="K743" s="292">
        <f t="shared" si="12"/>
        <v>1</v>
      </c>
      <c r="L743" s="171"/>
      <c r="M743" s="172"/>
      <c r="N743" s="171"/>
      <c r="O743" s="171"/>
      <c r="P743" s="33"/>
      <c r="Q743" s="171"/>
      <c r="R743" s="33"/>
      <c r="S743" s="22"/>
      <c r="T743" s="33"/>
      <c r="U743" s="33"/>
      <c r="V743" s="33"/>
      <c r="W743" s="33"/>
    </row>
    <row r="744" spans="1:23" ht="39" customHeight="1" x14ac:dyDescent="0.25">
      <c r="A744" s="11">
        <v>742</v>
      </c>
      <c r="B744" s="33"/>
      <c r="C744" s="21"/>
      <c r="D744" s="33"/>
      <c r="E744" s="33"/>
      <c r="F744" s="397"/>
      <c r="G744" s="397"/>
      <c r="H744" s="29"/>
      <c r="I744" s="64"/>
      <c r="J744" s="30"/>
      <c r="K744" s="292">
        <f t="shared" si="12"/>
        <v>1</v>
      </c>
      <c r="L744" s="171"/>
      <c r="M744" s="172"/>
      <c r="N744" s="171"/>
      <c r="O744" s="171"/>
      <c r="P744" s="33"/>
      <c r="Q744" s="171"/>
      <c r="R744" s="33"/>
      <c r="S744" s="22"/>
      <c r="T744" s="33"/>
      <c r="U744" s="33"/>
      <c r="V744" s="33"/>
      <c r="W744" s="33"/>
    </row>
    <row r="745" spans="1:23" ht="39" customHeight="1" x14ac:dyDescent="0.25">
      <c r="A745" s="11">
        <v>743</v>
      </c>
      <c r="B745" s="33"/>
      <c r="C745" s="21"/>
      <c r="D745" s="33"/>
      <c r="E745" s="33"/>
      <c r="F745" s="397"/>
      <c r="G745" s="397"/>
      <c r="H745" s="29"/>
      <c r="I745" s="64"/>
      <c r="J745" s="30"/>
      <c r="K745" s="292">
        <f t="shared" si="12"/>
        <v>1</v>
      </c>
      <c r="L745" s="171"/>
      <c r="M745" s="172"/>
      <c r="N745" s="171"/>
      <c r="O745" s="171"/>
      <c r="P745" s="33"/>
      <c r="Q745" s="171"/>
      <c r="R745" s="33"/>
      <c r="S745" s="22"/>
      <c r="T745" s="33"/>
      <c r="U745" s="33"/>
      <c r="V745" s="33"/>
      <c r="W745" s="33"/>
    </row>
    <row r="746" spans="1:23" ht="39" customHeight="1" x14ac:dyDescent="0.25">
      <c r="A746" s="11">
        <v>744</v>
      </c>
      <c r="B746" s="33"/>
      <c r="C746" s="21"/>
      <c r="D746" s="33"/>
      <c r="E746" s="33"/>
      <c r="F746" s="397"/>
      <c r="G746" s="397"/>
      <c r="H746" s="29"/>
      <c r="I746" s="64"/>
      <c r="J746" s="30"/>
      <c r="K746" s="292">
        <f t="shared" si="12"/>
        <v>1</v>
      </c>
      <c r="L746" s="171"/>
      <c r="M746" s="172"/>
      <c r="N746" s="171"/>
      <c r="O746" s="171"/>
      <c r="P746" s="33"/>
      <c r="Q746" s="171"/>
      <c r="R746" s="33"/>
      <c r="S746" s="22"/>
      <c r="T746" s="33"/>
      <c r="U746" s="33"/>
      <c r="V746" s="33"/>
      <c r="W746" s="33"/>
    </row>
    <row r="747" spans="1:23" ht="39" customHeight="1" x14ac:dyDescent="0.25">
      <c r="A747" s="11">
        <v>745</v>
      </c>
      <c r="B747" s="33"/>
      <c r="C747" s="21"/>
      <c r="D747" s="33"/>
      <c r="E747" s="33"/>
      <c r="F747" s="397"/>
      <c r="G747" s="397"/>
      <c r="H747" s="29"/>
      <c r="I747" s="64"/>
      <c r="J747" s="30"/>
      <c r="K747" s="292">
        <f t="shared" si="12"/>
        <v>1</v>
      </c>
      <c r="L747" s="171"/>
      <c r="M747" s="172"/>
      <c r="N747" s="171"/>
      <c r="O747" s="171"/>
      <c r="P747" s="33"/>
      <c r="Q747" s="171"/>
      <c r="R747" s="33"/>
      <c r="S747" s="22"/>
      <c r="T747" s="33"/>
      <c r="U747" s="33"/>
      <c r="V747" s="33"/>
      <c r="W747" s="33"/>
    </row>
    <row r="748" spans="1:23" ht="39" customHeight="1" x14ac:dyDescent="0.25">
      <c r="A748" s="11">
        <v>746</v>
      </c>
      <c r="B748" s="33"/>
      <c r="C748" s="21"/>
      <c r="D748" s="33"/>
      <c r="E748" s="33"/>
      <c r="F748" s="397"/>
      <c r="G748" s="397"/>
      <c r="H748" s="29"/>
      <c r="I748" s="64"/>
      <c r="J748" s="30"/>
      <c r="K748" s="292">
        <f t="shared" si="12"/>
        <v>1</v>
      </c>
      <c r="L748" s="171"/>
      <c r="M748" s="172"/>
      <c r="N748" s="171"/>
      <c r="O748" s="171"/>
      <c r="P748" s="33"/>
      <c r="Q748" s="171"/>
      <c r="R748" s="33"/>
      <c r="S748" s="22"/>
      <c r="T748" s="33"/>
      <c r="U748" s="33"/>
      <c r="V748" s="33"/>
      <c r="W748" s="33"/>
    </row>
    <row r="749" spans="1:23" ht="39" customHeight="1" x14ac:dyDescent="0.25">
      <c r="A749" s="11">
        <v>747</v>
      </c>
      <c r="B749" s="33"/>
      <c r="C749" s="21"/>
      <c r="D749" s="33"/>
      <c r="E749" s="33"/>
      <c r="F749" s="397"/>
      <c r="G749" s="397"/>
      <c r="H749" s="29"/>
      <c r="I749" s="64"/>
      <c r="J749" s="30"/>
      <c r="K749" s="292">
        <f t="shared" si="12"/>
        <v>1</v>
      </c>
      <c r="L749" s="171"/>
      <c r="M749" s="172"/>
      <c r="N749" s="171"/>
      <c r="O749" s="171"/>
      <c r="P749" s="33"/>
      <c r="Q749" s="171"/>
      <c r="R749" s="33"/>
      <c r="S749" s="22"/>
      <c r="T749" s="33"/>
      <c r="U749" s="33"/>
      <c r="V749" s="33"/>
      <c r="W749" s="33"/>
    </row>
    <row r="750" spans="1:23" ht="39" customHeight="1" x14ac:dyDescent="0.25">
      <c r="A750" s="11">
        <v>748</v>
      </c>
      <c r="B750" s="33"/>
      <c r="C750" s="21"/>
      <c r="D750" s="33"/>
      <c r="E750" s="33"/>
      <c r="F750" s="397"/>
      <c r="G750" s="397"/>
      <c r="H750" s="29"/>
      <c r="I750" s="64"/>
      <c r="J750" s="30"/>
      <c r="K750" s="292">
        <f t="shared" si="12"/>
        <v>1</v>
      </c>
      <c r="L750" s="171"/>
      <c r="M750" s="172"/>
      <c r="N750" s="171"/>
      <c r="O750" s="171"/>
      <c r="P750" s="33"/>
      <c r="Q750" s="171"/>
      <c r="R750" s="33"/>
      <c r="S750" s="22"/>
      <c r="T750" s="33"/>
      <c r="U750" s="33"/>
      <c r="V750" s="33"/>
      <c r="W750" s="33"/>
    </row>
    <row r="751" spans="1:23" ht="39" customHeight="1" x14ac:dyDescent="0.25">
      <c r="A751" s="11">
        <v>749</v>
      </c>
      <c r="B751" s="33"/>
      <c r="C751" s="21"/>
      <c r="D751" s="33"/>
      <c r="E751" s="33"/>
      <c r="F751" s="397"/>
      <c r="G751" s="397"/>
      <c r="H751" s="29"/>
      <c r="I751" s="64"/>
      <c r="J751" s="30"/>
      <c r="K751" s="292">
        <f t="shared" si="12"/>
        <v>1</v>
      </c>
      <c r="L751" s="171"/>
      <c r="M751" s="172"/>
      <c r="N751" s="171"/>
      <c r="O751" s="171"/>
      <c r="P751" s="33"/>
      <c r="Q751" s="171"/>
      <c r="R751" s="33"/>
      <c r="S751" s="22"/>
      <c r="T751" s="33"/>
      <c r="U751" s="33"/>
      <c r="V751" s="33"/>
      <c r="W751" s="33"/>
    </row>
    <row r="752" spans="1:23" ht="39" customHeight="1" x14ac:dyDescent="0.25">
      <c r="A752" s="11">
        <v>750</v>
      </c>
      <c r="B752" s="33"/>
      <c r="C752" s="21"/>
      <c r="D752" s="33"/>
      <c r="E752" s="33"/>
      <c r="F752" s="397"/>
      <c r="G752" s="397"/>
      <c r="H752" s="29"/>
      <c r="I752" s="64"/>
      <c r="J752" s="30"/>
      <c r="K752" s="292">
        <f t="shared" si="12"/>
        <v>1</v>
      </c>
      <c r="L752" s="171"/>
      <c r="M752" s="172"/>
      <c r="N752" s="171"/>
      <c r="O752" s="171"/>
      <c r="P752" s="33"/>
      <c r="Q752" s="171"/>
      <c r="R752" s="33"/>
      <c r="S752" s="22"/>
      <c r="T752" s="33"/>
      <c r="U752" s="33"/>
      <c r="V752" s="33"/>
      <c r="W752" s="33"/>
    </row>
    <row r="753" spans="1:23" ht="39" customHeight="1" x14ac:dyDescent="0.25">
      <c r="A753" s="11">
        <v>751</v>
      </c>
      <c r="B753" s="33"/>
      <c r="C753" s="21"/>
      <c r="D753" s="33"/>
      <c r="E753" s="33"/>
      <c r="F753" s="397"/>
      <c r="G753" s="397"/>
      <c r="H753" s="29"/>
      <c r="I753" s="64"/>
      <c r="J753" s="30"/>
      <c r="K753" s="292">
        <f t="shared" si="12"/>
        <v>1</v>
      </c>
      <c r="L753" s="171"/>
      <c r="M753" s="172"/>
      <c r="N753" s="171"/>
      <c r="O753" s="171"/>
      <c r="P753" s="33"/>
      <c r="Q753" s="171"/>
      <c r="R753" s="33"/>
      <c r="S753" s="22"/>
      <c r="T753" s="33"/>
      <c r="U753" s="33"/>
      <c r="V753" s="33"/>
      <c r="W753" s="33"/>
    </row>
    <row r="754" spans="1:23" ht="39" customHeight="1" x14ac:dyDescent="0.25">
      <c r="A754" s="11">
        <v>752</v>
      </c>
      <c r="B754" s="33"/>
      <c r="C754" s="21"/>
      <c r="D754" s="33"/>
      <c r="E754" s="33"/>
      <c r="F754" s="397"/>
      <c r="G754" s="397"/>
      <c r="H754" s="29"/>
      <c r="I754" s="64"/>
      <c r="J754" s="30"/>
      <c r="K754" s="292">
        <f t="shared" si="12"/>
        <v>1</v>
      </c>
      <c r="L754" s="171"/>
      <c r="M754" s="172"/>
      <c r="N754" s="171"/>
      <c r="O754" s="171"/>
      <c r="P754" s="33"/>
      <c r="Q754" s="171"/>
      <c r="R754" s="33"/>
      <c r="S754" s="22"/>
      <c r="T754" s="33"/>
      <c r="U754" s="33"/>
      <c r="V754" s="33"/>
      <c r="W754" s="33"/>
    </row>
    <row r="755" spans="1:23" ht="39" customHeight="1" x14ac:dyDescent="0.25">
      <c r="A755" s="11">
        <v>753</v>
      </c>
      <c r="B755" s="33"/>
      <c r="C755" s="21"/>
      <c r="D755" s="33"/>
      <c r="E755" s="33"/>
      <c r="F755" s="397"/>
      <c r="G755" s="397"/>
      <c r="H755" s="29"/>
      <c r="I755" s="64"/>
      <c r="J755" s="30"/>
      <c r="K755" s="292">
        <f t="shared" si="12"/>
        <v>1</v>
      </c>
      <c r="L755" s="171"/>
      <c r="M755" s="172"/>
      <c r="N755" s="171"/>
      <c r="O755" s="171"/>
      <c r="P755" s="33"/>
      <c r="Q755" s="171"/>
      <c r="R755" s="33"/>
      <c r="S755" s="22"/>
      <c r="T755" s="33"/>
      <c r="U755" s="33"/>
      <c r="V755" s="33"/>
      <c r="W755" s="33"/>
    </row>
    <row r="756" spans="1:23" ht="39" customHeight="1" x14ac:dyDescent="0.25">
      <c r="A756" s="11">
        <v>754</v>
      </c>
      <c r="B756" s="33"/>
      <c r="C756" s="21"/>
      <c r="D756" s="33"/>
      <c r="E756" s="33"/>
      <c r="F756" s="397"/>
      <c r="G756" s="397"/>
      <c r="H756" s="29"/>
      <c r="I756" s="64"/>
      <c r="J756" s="30"/>
      <c r="K756" s="292">
        <f t="shared" si="12"/>
        <v>1</v>
      </c>
      <c r="L756" s="171"/>
      <c r="M756" s="172"/>
      <c r="N756" s="171"/>
      <c r="O756" s="171"/>
      <c r="P756" s="33"/>
      <c r="Q756" s="171"/>
      <c r="R756" s="33"/>
      <c r="S756" s="22"/>
      <c r="T756" s="33"/>
      <c r="U756" s="33"/>
      <c r="V756" s="33"/>
      <c r="W756" s="33"/>
    </row>
    <row r="757" spans="1:23" ht="39" customHeight="1" x14ac:dyDescent="0.25">
      <c r="A757" s="11">
        <v>755</v>
      </c>
      <c r="B757" s="33"/>
      <c r="C757" s="21"/>
      <c r="D757" s="33"/>
      <c r="E757" s="33"/>
      <c r="F757" s="397"/>
      <c r="G757" s="397"/>
      <c r="H757" s="29"/>
      <c r="I757" s="64"/>
      <c r="J757" s="30"/>
      <c r="K757" s="292">
        <f t="shared" si="12"/>
        <v>1</v>
      </c>
      <c r="L757" s="171"/>
      <c r="M757" s="172"/>
      <c r="N757" s="171"/>
      <c r="O757" s="171"/>
      <c r="P757" s="33"/>
      <c r="Q757" s="171"/>
      <c r="R757" s="33"/>
      <c r="S757" s="22"/>
      <c r="T757" s="33"/>
      <c r="U757" s="33"/>
      <c r="V757" s="33"/>
      <c r="W757" s="33"/>
    </row>
    <row r="758" spans="1:23" ht="39" customHeight="1" x14ac:dyDescent="0.25">
      <c r="A758" s="11">
        <v>756</v>
      </c>
      <c r="B758" s="33"/>
      <c r="C758" s="21"/>
      <c r="D758" s="33"/>
      <c r="E758" s="33"/>
      <c r="F758" s="397"/>
      <c r="G758" s="397"/>
      <c r="H758" s="29"/>
      <c r="I758" s="64"/>
      <c r="J758" s="30"/>
      <c r="K758" s="292">
        <f t="shared" si="12"/>
        <v>1</v>
      </c>
      <c r="L758" s="171"/>
      <c r="M758" s="172"/>
      <c r="N758" s="171"/>
      <c r="O758" s="171"/>
      <c r="P758" s="33"/>
      <c r="Q758" s="171"/>
      <c r="R758" s="33"/>
      <c r="S758" s="22"/>
      <c r="T758" s="33"/>
      <c r="U758" s="33"/>
      <c r="V758" s="33"/>
      <c r="W758" s="33"/>
    </row>
    <row r="759" spans="1:23" ht="39" customHeight="1" x14ac:dyDescent="0.25">
      <c r="A759" s="11">
        <v>757</v>
      </c>
      <c r="B759" s="33"/>
      <c r="C759" s="21"/>
      <c r="D759" s="33"/>
      <c r="E759" s="33"/>
      <c r="F759" s="397"/>
      <c r="G759" s="397"/>
      <c r="H759" s="29"/>
      <c r="I759" s="64"/>
      <c r="J759" s="30"/>
      <c r="K759" s="292">
        <f t="shared" si="12"/>
        <v>1</v>
      </c>
      <c r="L759" s="171"/>
      <c r="M759" s="172"/>
      <c r="N759" s="171"/>
      <c r="O759" s="171"/>
      <c r="P759" s="33"/>
      <c r="Q759" s="171"/>
      <c r="R759" s="33"/>
      <c r="S759" s="22"/>
      <c r="T759" s="33"/>
      <c r="U759" s="33"/>
      <c r="V759" s="33"/>
      <c r="W759" s="33"/>
    </row>
    <row r="760" spans="1:23" ht="39" customHeight="1" x14ac:dyDescent="0.25">
      <c r="A760" s="11">
        <v>758</v>
      </c>
      <c r="B760" s="33"/>
      <c r="C760" s="21"/>
      <c r="D760" s="33"/>
      <c r="E760" s="33"/>
      <c r="F760" s="397"/>
      <c r="G760" s="397"/>
      <c r="H760" s="29"/>
      <c r="I760" s="64"/>
      <c r="J760" s="30"/>
      <c r="K760" s="292">
        <f t="shared" si="12"/>
        <v>1</v>
      </c>
      <c r="L760" s="171"/>
      <c r="M760" s="172"/>
      <c r="N760" s="171"/>
      <c r="O760" s="171"/>
      <c r="P760" s="33"/>
      <c r="Q760" s="171"/>
      <c r="R760" s="33"/>
      <c r="S760" s="22"/>
      <c r="T760" s="33"/>
      <c r="U760" s="33"/>
      <c r="V760" s="33"/>
      <c r="W760" s="33"/>
    </row>
    <row r="761" spans="1:23" ht="39" customHeight="1" x14ac:dyDescent="0.25">
      <c r="A761" s="11">
        <v>759</v>
      </c>
      <c r="B761" s="33"/>
      <c r="C761" s="21"/>
      <c r="D761" s="33"/>
      <c r="E761" s="33"/>
      <c r="F761" s="397"/>
      <c r="G761" s="397"/>
      <c r="H761" s="29"/>
      <c r="I761" s="64"/>
      <c r="J761" s="30"/>
      <c r="K761" s="292">
        <f t="shared" si="12"/>
        <v>1</v>
      </c>
      <c r="L761" s="171"/>
      <c r="M761" s="172"/>
      <c r="N761" s="171"/>
      <c r="O761" s="171"/>
      <c r="P761" s="33"/>
      <c r="Q761" s="171"/>
      <c r="R761" s="33"/>
      <c r="S761" s="22"/>
      <c r="T761" s="33"/>
      <c r="U761" s="33"/>
      <c r="V761" s="33"/>
      <c r="W761" s="33"/>
    </row>
    <row r="762" spans="1:23" ht="39" customHeight="1" x14ac:dyDescent="0.25">
      <c r="A762" s="11">
        <v>760</v>
      </c>
      <c r="B762" s="33"/>
      <c r="C762" s="21"/>
      <c r="D762" s="33"/>
      <c r="E762" s="33"/>
      <c r="F762" s="397"/>
      <c r="G762" s="397"/>
      <c r="H762" s="29"/>
      <c r="I762" s="64"/>
      <c r="J762" s="30"/>
      <c r="K762" s="292">
        <f t="shared" si="12"/>
        <v>1</v>
      </c>
      <c r="L762" s="171"/>
      <c r="M762" s="172"/>
      <c r="N762" s="171"/>
      <c r="O762" s="171"/>
      <c r="P762" s="33"/>
      <c r="Q762" s="171"/>
      <c r="R762" s="33"/>
      <c r="S762" s="22"/>
      <c r="T762" s="33"/>
      <c r="U762" s="33"/>
      <c r="V762" s="33"/>
      <c r="W762" s="33"/>
    </row>
    <row r="763" spans="1:23" ht="39" customHeight="1" x14ac:dyDescent="0.25">
      <c r="A763" s="11">
        <v>761</v>
      </c>
      <c r="B763" s="33"/>
      <c r="C763" s="21"/>
      <c r="D763" s="33"/>
      <c r="E763" s="33"/>
      <c r="F763" s="397"/>
      <c r="G763" s="397"/>
      <c r="H763" s="29"/>
      <c r="I763" s="64"/>
      <c r="J763" s="30"/>
      <c r="K763" s="292">
        <f t="shared" si="12"/>
        <v>1</v>
      </c>
      <c r="L763" s="171"/>
      <c r="M763" s="172"/>
      <c r="N763" s="171"/>
      <c r="O763" s="171"/>
      <c r="P763" s="33"/>
      <c r="Q763" s="171"/>
      <c r="R763" s="33"/>
      <c r="S763" s="22"/>
      <c r="T763" s="33"/>
      <c r="U763" s="33"/>
      <c r="V763" s="33"/>
      <c r="W763" s="33"/>
    </row>
    <row r="764" spans="1:23" ht="39" customHeight="1" x14ac:dyDescent="0.25">
      <c r="A764" s="11">
        <v>762</v>
      </c>
      <c r="B764" s="33"/>
      <c r="C764" s="21"/>
      <c r="D764" s="33"/>
      <c r="E764" s="33"/>
      <c r="F764" s="397"/>
      <c r="G764" s="397"/>
      <c r="H764" s="29"/>
      <c r="I764" s="64"/>
      <c r="J764" s="30"/>
      <c r="K764" s="292">
        <f t="shared" si="12"/>
        <v>1</v>
      </c>
      <c r="L764" s="171"/>
      <c r="M764" s="172"/>
      <c r="N764" s="171"/>
      <c r="O764" s="171"/>
      <c r="P764" s="33"/>
      <c r="Q764" s="171"/>
      <c r="R764" s="33"/>
      <c r="S764" s="22"/>
      <c r="T764" s="33"/>
      <c r="U764" s="33"/>
      <c r="V764" s="33"/>
      <c r="W764" s="33"/>
    </row>
    <row r="765" spans="1:23" ht="39" customHeight="1" x14ac:dyDescent="0.25">
      <c r="A765" s="11">
        <v>763</v>
      </c>
      <c r="B765" s="33"/>
      <c r="C765" s="21"/>
      <c r="D765" s="33"/>
      <c r="E765" s="33"/>
      <c r="F765" s="397"/>
      <c r="G765" s="397"/>
      <c r="H765" s="29"/>
      <c r="I765" s="64"/>
      <c r="J765" s="30"/>
      <c r="K765" s="292">
        <f t="shared" si="12"/>
        <v>1</v>
      </c>
      <c r="L765" s="171"/>
      <c r="M765" s="172"/>
      <c r="N765" s="171"/>
      <c r="O765" s="171"/>
      <c r="P765" s="33"/>
      <c r="Q765" s="171"/>
      <c r="R765" s="33"/>
      <c r="S765" s="22"/>
      <c r="T765" s="33"/>
      <c r="U765" s="33"/>
      <c r="V765" s="33"/>
      <c r="W765" s="33"/>
    </row>
    <row r="766" spans="1:23" ht="39" customHeight="1" x14ac:dyDescent="0.25">
      <c r="A766" s="11">
        <v>764</v>
      </c>
      <c r="B766" s="33"/>
      <c r="C766" s="21"/>
      <c r="D766" s="33"/>
      <c r="E766" s="33"/>
      <c r="F766" s="397"/>
      <c r="G766" s="397"/>
      <c r="H766" s="29"/>
      <c r="I766" s="64"/>
      <c r="J766" s="30"/>
      <c r="K766" s="292">
        <f t="shared" si="12"/>
        <v>1</v>
      </c>
      <c r="L766" s="171"/>
      <c r="M766" s="172"/>
      <c r="N766" s="171"/>
      <c r="O766" s="171"/>
      <c r="P766" s="33"/>
      <c r="Q766" s="171"/>
      <c r="R766" s="33"/>
      <c r="S766" s="22"/>
      <c r="T766" s="33"/>
      <c r="U766" s="33"/>
      <c r="V766" s="33"/>
      <c r="W766" s="33"/>
    </row>
    <row r="767" spans="1:23" ht="39" customHeight="1" x14ac:dyDescent="0.25">
      <c r="A767" s="11">
        <v>765</v>
      </c>
      <c r="B767" s="33"/>
      <c r="C767" s="21"/>
      <c r="D767" s="33"/>
      <c r="E767" s="33"/>
      <c r="F767" s="397"/>
      <c r="G767" s="397"/>
      <c r="H767" s="29"/>
      <c r="I767" s="64"/>
      <c r="J767" s="30"/>
      <c r="K767" s="292">
        <f t="shared" si="12"/>
        <v>1</v>
      </c>
      <c r="L767" s="171"/>
      <c r="M767" s="172"/>
      <c r="N767" s="171"/>
      <c r="O767" s="171"/>
      <c r="P767" s="33"/>
      <c r="Q767" s="171"/>
      <c r="R767" s="33"/>
      <c r="S767" s="22"/>
      <c r="T767" s="33"/>
      <c r="U767" s="33"/>
      <c r="V767" s="33"/>
      <c r="W767" s="33"/>
    </row>
    <row r="768" spans="1:23" ht="39" customHeight="1" x14ac:dyDescent="0.25">
      <c r="A768" s="11">
        <v>766</v>
      </c>
      <c r="B768" s="33"/>
      <c r="C768" s="21"/>
      <c r="D768" s="33"/>
      <c r="E768" s="33"/>
      <c r="F768" s="397"/>
      <c r="G768" s="397"/>
      <c r="H768" s="29"/>
      <c r="I768" s="64"/>
      <c r="J768" s="30"/>
      <c r="K768" s="292">
        <f t="shared" si="12"/>
        <v>1</v>
      </c>
      <c r="L768" s="171"/>
      <c r="M768" s="172"/>
      <c r="N768" s="171"/>
      <c r="O768" s="171"/>
      <c r="P768" s="33"/>
      <c r="Q768" s="171"/>
      <c r="R768" s="33"/>
      <c r="S768" s="22"/>
      <c r="T768" s="33"/>
      <c r="U768" s="33"/>
      <c r="V768" s="33"/>
      <c r="W768" s="33"/>
    </row>
    <row r="769" spans="1:23" ht="39" customHeight="1" x14ac:dyDescent="0.25">
      <c r="A769" s="11">
        <v>767</v>
      </c>
      <c r="B769" s="33"/>
      <c r="C769" s="21"/>
      <c r="D769" s="33"/>
      <c r="E769" s="33"/>
      <c r="F769" s="397"/>
      <c r="G769" s="397"/>
      <c r="H769" s="29"/>
      <c r="I769" s="64"/>
      <c r="J769" s="30"/>
      <c r="K769" s="292">
        <f t="shared" si="12"/>
        <v>1</v>
      </c>
      <c r="L769" s="171"/>
      <c r="M769" s="172"/>
      <c r="N769" s="171"/>
      <c r="O769" s="171"/>
      <c r="P769" s="33"/>
      <c r="Q769" s="171"/>
      <c r="R769" s="33"/>
      <c r="S769" s="22"/>
      <c r="T769" s="33"/>
      <c r="U769" s="33"/>
      <c r="V769" s="33"/>
      <c r="W769" s="33"/>
    </row>
    <row r="770" spans="1:23" ht="39" customHeight="1" x14ac:dyDescent="0.25">
      <c r="A770" s="11">
        <v>768</v>
      </c>
      <c r="B770" s="33"/>
      <c r="C770" s="21"/>
      <c r="D770" s="33"/>
      <c r="E770" s="33"/>
      <c r="F770" s="397"/>
      <c r="G770" s="397"/>
      <c r="H770" s="29"/>
      <c r="I770" s="64"/>
      <c r="J770" s="30"/>
      <c r="K770" s="292">
        <f t="shared" si="12"/>
        <v>1</v>
      </c>
      <c r="L770" s="171"/>
      <c r="M770" s="172"/>
      <c r="N770" s="171"/>
      <c r="O770" s="171"/>
      <c r="P770" s="33"/>
      <c r="Q770" s="171"/>
      <c r="R770" s="33"/>
      <c r="S770" s="22"/>
      <c r="T770" s="33"/>
      <c r="U770" s="33"/>
      <c r="V770" s="33"/>
      <c r="W770" s="33"/>
    </row>
    <row r="771" spans="1:23" ht="39" customHeight="1" x14ac:dyDescent="0.25">
      <c r="A771" s="11">
        <v>769</v>
      </c>
      <c r="B771" s="33"/>
      <c r="C771" s="21"/>
      <c r="D771" s="33"/>
      <c r="E771" s="33"/>
      <c r="F771" s="397"/>
      <c r="G771" s="397"/>
      <c r="H771" s="29"/>
      <c r="I771" s="64"/>
      <c r="J771" s="30"/>
      <c r="K771" s="292">
        <f t="shared" si="12"/>
        <v>1</v>
      </c>
      <c r="L771" s="171"/>
      <c r="M771" s="172"/>
      <c r="N771" s="171"/>
      <c r="O771" s="171"/>
      <c r="P771" s="33"/>
      <c r="Q771" s="171"/>
      <c r="R771" s="33"/>
      <c r="S771" s="22"/>
      <c r="T771" s="33"/>
      <c r="U771" s="33"/>
      <c r="V771" s="33"/>
      <c r="W771" s="33"/>
    </row>
    <row r="772" spans="1:23" ht="39" customHeight="1" x14ac:dyDescent="0.25">
      <c r="A772" s="11">
        <v>770</v>
      </c>
      <c r="B772" s="33"/>
      <c r="C772" s="21"/>
      <c r="D772" s="33"/>
      <c r="E772" s="33"/>
      <c r="F772" s="397"/>
      <c r="G772" s="397"/>
      <c r="H772" s="29"/>
      <c r="I772" s="64"/>
      <c r="J772" s="30"/>
      <c r="K772" s="292">
        <f t="shared" ref="K772:K835" si="13">1-I772</f>
        <v>1</v>
      </c>
      <c r="L772" s="171"/>
      <c r="M772" s="172"/>
      <c r="N772" s="171"/>
      <c r="O772" s="171"/>
      <c r="P772" s="33"/>
      <c r="Q772" s="171"/>
      <c r="R772" s="33"/>
      <c r="S772" s="22"/>
      <c r="T772" s="33"/>
      <c r="U772" s="33"/>
      <c r="V772" s="33"/>
      <c r="W772" s="33"/>
    </row>
    <row r="773" spans="1:23" ht="39" customHeight="1" x14ac:dyDescent="0.25">
      <c r="A773" s="11">
        <v>771</v>
      </c>
      <c r="B773" s="33"/>
      <c r="C773" s="21"/>
      <c r="D773" s="33"/>
      <c r="E773" s="33"/>
      <c r="F773" s="397"/>
      <c r="G773" s="397"/>
      <c r="H773" s="29"/>
      <c r="I773" s="64"/>
      <c r="J773" s="30"/>
      <c r="K773" s="292">
        <f t="shared" si="13"/>
        <v>1</v>
      </c>
      <c r="L773" s="171"/>
      <c r="M773" s="172"/>
      <c r="N773" s="171"/>
      <c r="O773" s="171"/>
      <c r="P773" s="33"/>
      <c r="Q773" s="171"/>
      <c r="R773" s="33"/>
      <c r="S773" s="22"/>
      <c r="T773" s="33"/>
      <c r="U773" s="33"/>
      <c r="V773" s="33"/>
      <c r="W773" s="33"/>
    </row>
    <row r="774" spans="1:23" ht="39" customHeight="1" x14ac:dyDescent="0.25">
      <c r="A774" s="11">
        <v>772</v>
      </c>
      <c r="B774" s="33"/>
      <c r="C774" s="21"/>
      <c r="D774" s="33"/>
      <c r="E774" s="33"/>
      <c r="F774" s="397"/>
      <c r="G774" s="397"/>
      <c r="H774" s="29"/>
      <c r="I774" s="64"/>
      <c r="J774" s="30"/>
      <c r="K774" s="292">
        <f t="shared" si="13"/>
        <v>1</v>
      </c>
      <c r="L774" s="171"/>
      <c r="M774" s="172"/>
      <c r="N774" s="171"/>
      <c r="O774" s="171"/>
      <c r="P774" s="33"/>
      <c r="Q774" s="171"/>
      <c r="R774" s="33"/>
      <c r="S774" s="22"/>
      <c r="T774" s="33"/>
      <c r="U774" s="33"/>
      <c r="V774" s="33"/>
      <c r="W774" s="33"/>
    </row>
    <row r="775" spans="1:23" ht="39" customHeight="1" x14ac:dyDescent="0.25">
      <c r="A775" s="11">
        <v>773</v>
      </c>
      <c r="B775" s="33"/>
      <c r="C775" s="21"/>
      <c r="D775" s="33"/>
      <c r="E775" s="33"/>
      <c r="F775" s="397"/>
      <c r="G775" s="397"/>
      <c r="H775" s="29"/>
      <c r="I775" s="64"/>
      <c r="J775" s="30"/>
      <c r="K775" s="292">
        <f t="shared" si="13"/>
        <v>1</v>
      </c>
      <c r="L775" s="171"/>
      <c r="M775" s="172"/>
      <c r="N775" s="171"/>
      <c r="O775" s="171"/>
      <c r="P775" s="33"/>
      <c r="Q775" s="171"/>
      <c r="R775" s="33"/>
      <c r="S775" s="22"/>
      <c r="T775" s="33"/>
      <c r="U775" s="33"/>
      <c r="V775" s="33"/>
      <c r="W775" s="33"/>
    </row>
    <row r="776" spans="1:23" ht="39" customHeight="1" x14ac:dyDescent="0.25">
      <c r="A776" s="11">
        <v>774</v>
      </c>
      <c r="B776" s="33"/>
      <c r="C776" s="21"/>
      <c r="D776" s="33"/>
      <c r="E776" s="33"/>
      <c r="F776" s="397"/>
      <c r="G776" s="397"/>
      <c r="H776" s="29"/>
      <c r="I776" s="64"/>
      <c r="J776" s="30"/>
      <c r="K776" s="292">
        <f t="shared" si="13"/>
        <v>1</v>
      </c>
      <c r="L776" s="171"/>
      <c r="M776" s="172"/>
      <c r="N776" s="171"/>
      <c r="O776" s="171"/>
      <c r="P776" s="33"/>
      <c r="Q776" s="171"/>
      <c r="R776" s="33"/>
      <c r="S776" s="22"/>
      <c r="T776" s="33"/>
      <c r="U776" s="33"/>
      <c r="V776" s="33"/>
      <c r="W776" s="33"/>
    </row>
    <row r="777" spans="1:23" ht="39" customHeight="1" x14ac:dyDescent="0.25">
      <c r="A777" s="11">
        <v>775</v>
      </c>
      <c r="B777" s="33"/>
      <c r="C777" s="21"/>
      <c r="D777" s="33"/>
      <c r="E777" s="33"/>
      <c r="F777" s="397"/>
      <c r="G777" s="397"/>
      <c r="H777" s="29"/>
      <c r="I777" s="64"/>
      <c r="J777" s="30"/>
      <c r="K777" s="292">
        <f t="shared" si="13"/>
        <v>1</v>
      </c>
      <c r="L777" s="171"/>
      <c r="M777" s="172"/>
      <c r="N777" s="171"/>
      <c r="O777" s="171"/>
      <c r="P777" s="33"/>
      <c r="Q777" s="171"/>
      <c r="R777" s="33"/>
      <c r="S777" s="22"/>
      <c r="T777" s="33"/>
      <c r="U777" s="33"/>
      <c r="V777" s="33"/>
      <c r="W777" s="33"/>
    </row>
    <row r="778" spans="1:23" ht="39" customHeight="1" x14ac:dyDescent="0.25">
      <c r="A778" s="11">
        <v>776</v>
      </c>
      <c r="B778" s="33"/>
      <c r="C778" s="21"/>
      <c r="D778" s="33"/>
      <c r="E778" s="33"/>
      <c r="F778" s="397"/>
      <c r="G778" s="397"/>
      <c r="H778" s="29"/>
      <c r="I778" s="64"/>
      <c r="J778" s="30"/>
      <c r="K778" s="292">
        <f t="shared" si="13"/>
        <v>1</v>
      </c>
      <c r="L778" s="171"/>
      <c r="M778" s="172"/>
      <c r="N778" s="171"/>
      <c r="O778" s="171"/>
      <c r="P778" s="33"/>
      <c r="Q778" s="171"/>
      <c r="R778" s="33"/>
      <c r="S778" s="22"/>
      <c r="T778" s="33"/>
      <c r="U778" s="33"/>
      <c r="V778" s="33"/>
      <c r="W778" s="33"/>
    </row>
    <row r="779" spans="1:23" ht="39" customHeight="1" x14ac:dyDescent="0.25">
      <c r="A779" s="11">
        <v>777</v>
      </c>
      <c r="B779" s="33"/>
      <c r="C779" s="21"/>
      <c r="D779" s="33"/>
      <c r="E779" s="33"/>
      <c r="F779" s="397"/>
      <c r="G779" s="397"/>
      <c r="H779" s="29"/>
      <c r="I779" s="64"/>
      <c r="J779" s="30"/>
      <c r="K779" s="292">
        <f t="shared" si="13"/>
        <v>1</v>
      </c>
      <c r="L779" s="171"/>
      <c r="M779" s="172"/>
      <c r="N779" s="171"/>
      <c r="O779" s="171"/>
      <c r="P779" s="33"/>
      <c r="Q779" s="171"/>
      <c r="R779" s="33"/>
      <c r="S779" s="22"/>
      <c r="T779" s="33"/>
      <c r="U779" s="33"/>
      <c r="V779" s="33"/>
      <c r="W779" s="33"/>
    </row>
    <row r="780" spans="1:23" ht="39" customHeight="1" x14ac:dyDescent="0.25">
      <c r="A780" s="11">
        <v>778</v>
      </c>
      <c r="B780" s="33"/>
      <c r="C780" s="21"/>
      <c r="D780" s="33"/>
      <c r="E780" s="33"/>
      <c r="F780" s="397"/>
      <c r="G780" s="397"/>
      <c r="H780" s="29"/>
      <c r="I780" s="64"/>
      <c r="J780" s="30"/>
      <c r="K780" s="292">
        <f t="shared" si="13"/>
        <v>1</v>
      </c>
      <c r="L780" s="171"/>
      <c r="M780" s="172"/>
      <c r="N780" s="171"/>
      <c r="O780" s="171"/>
      <c r="P780" s="33"/>
      <c r="Q780" s="171"/>
      <c r="R780" s="33"/>
      <c r="S780" s="22"/>
      <c r="T780" s="33"/>
      <c r="U780" s="33"/>
      <c r="V780" s="33"/>
      <c r="W780" s="33"/>
    </row>
    <row r="781" spans="1:23" ht="39" customHeight="1" x14ac:dyDescent="0.25">
      <c r="A781" s="11">
        <v>779</v>
      </c>
      <c r="B781" s="33"/>
      <c r="C781" s="21"/>
      <c r="D781" s="33"/>
      <c r="E781" s="33"/>
      <c r="F781" s="397"/>
      <c r="G781" s="397"/>
      <c r="H781" s="29"/>
      <c r="I781" s="64"/>
      <c r="J781" s="30"/>
      <c r="K781" s="292">
        <f t="shared" si="13"/>
        <v>1</v>
      </c>
      <c r="L781" s="171"/>
      <c r="M781" s="172"/>
      <c r="N781" s="171"/>
      <c r="O781" s="171"/>
      <c r="P781" s="33"/>
      <c r="Q781" s="171"/>
      <c r="R781" s="33"/>
      <c r="S781" s="22"/>
      <c r="T781" s="33"/>
      <c r="U781" s="33"/>
      <c r="V781" s="33"/>
      <c r="W781" s="33"/>
    </row>
    <row r="782" spans="1:23" ht="39" customHeight="1" x14ac:dyDescent="0.25">
      <c r="A782" s="11">
        <v>780</v>
      </c>
      <c r="B782" s="33"/>
      <c r="C782" s="21"/>
      <c r="D782" s="33"/>
      <c r="E782" s="33"/>
      <c r="F782" s="397"/>
      <c r="G782" s="397"/>
      <c r="H782" s="29"/>
      <c r="I782" s="64"/>
      <c r="J782" s="30"/>
      <c r="K782" s="292">
        <f t="shared" si="13"/>
        <v>1</v>
      </c>
      <c r="L782" s="171"/>
      <c r="M782" s="172"/>
      <c r="N782" s="171"/>
      <c r="O782" s="171"/>
      <c r="P782" s="33"/>
      <c r="Q782" s="171"/>
      <c r="R782" s="33"/>
      <c r="S782" s="22"/>
      <c r="T782" s="33"/>
      <c r="U782" s="33"/>
      <c r="V782" s="33"/>
      <c r="W782" s="33"/>
    </row>
    <row r="783" spans="1:23" ht="39" customHeight="1" x14ac:dyDescent="0.25">
      <c r="A783" s="11">
        <v>781</v>
      </c>
      <c r="B783" s="33"/>
      <c r="C783" s="21"/>
      <c r="D783" s="33"/>
      <c r="E783" s="33"/>
      <c r="F783" s="397"/>
      <c r="G783" s="397"/>
      <c r="H783" s="29"/>
      <c r="I783" s="64"/>
      <c r="J783" s="30"/>
      <c r="K783" s="292">
        <f t="shared" si="13"/>
        <v>1</v>
      </c>
      <c r="L783" s="171"/>
      <c r="M783" s="172"/>
      <c r="N783" s="171"/>
      <c r="O783" s="171"/>
      <c r="P783" s="33"/>
      <c r="Q783" s="171"/>
      <c r="R783" s="33"/>
      <c r="S783" s="22"/>
      <c r="T783" s="33"/>
      <c r="U783" s="33"/>
      <c r="V783" s="33"/>
      <c r="W783" s="33"/>
    </row>
    <row r="784" spans="1:23" ht="39" customHeight="1" x14ac:dyDescent="0.25">
      <c r="A784" s="11">
        <v>782</v>
      </c>
      <c r="B784" s="33"/>
      <c r="C784" s="21"/>
      <c r="D784" s="33"/>
      <c r="E784" s="33"/>
      <c r="F784" s="397"/>
      <c r="G784" s="397"/>
      <c r="H784" s="29"/>
      <c r="I784" s="64"/>
      <c r="J784" s="30"/>
      <c r="K784" s="292">
        <f t="shared" si="13"/>
        <v>1</v>
      </c>
      <c r="L784" s="171"/>
      <c r="M784" s="172"/>
      <c r="N784" s="171"/>
      <c r="O784" s="171"/>
      <c r="P784" s="33"/>
      <c r="Q784" s="171"/>
      <c r="R784" s="33"/>
      <c r="S784" s="22"/>
      <c r="T784" s="33"/>
      <c r="U784" s="33"/>
      <c r="V784" s="33"/>
      <c r="W784" s="33"/>
    </row>
    <row r="785" spans="1:23" ht="39" customHeight="1" x14ac:dyDescent="0.25">
      <c r="A785" s="11">
        <v>783</v>
      </c>
      <c r="B785" s="33"/>
      <c r="C785" s="21"/>
      <c r="D785" s="33"/>
      <c r="E785" s="33"/>
      <c r="F785" s="397"/>
      <c r="G785" s="397"/>
      <c r="H785" s="29"/>
      <c r="I785" s="64"/>
      <c r="J785" s="30"/>
      <c r="K785" s="292">
        <f t="shared" si="13"/>
        <v>1</v>
      </c>
      <c r="L785" s="171"/>
      <c r="M785" s="172"/>
      <c r="N785" s="171"/>
      <c r="O785" s="171"/>
      <c r="P785" s="33"/>
      <c r="Q785" s="171"/>
      <c r="R785" s="33"/>
      <c r="S785" s="22"/>
      <c r="T785" s="33"/>
      <c r="U785" s="33"/>
      <c r="V785" s="33"/>
      <c r="W785" s="33"/>
    </row>
    <row r="786" spans="1:23" ht="39" customHeight="1" x14ac:dyDescent="0.25">
      <c r="A786" s="11">
        <v>784</v>
      </c>
      <c r="B786" s="33"/>
      <c r="C786" s="21"/>
      <c r="D786" s="33"/>
      <c r="E786" s="33"/>
      <c r="F786" s="397"/>
      <c r="G786" s="397"/>
      <c r="H786" s="29"/>
      <c r="I786" s="64"/>
      <c r="J786" s="30"/>
      <c r="K786" s="292">
        <f t="shared" si="13"/>
        <v>1</v>
      </c>
      <c r="L786" s="171"/>
      <c r="M786" s="172"/>
      <c r="N786" s="171"/>
      <c r="O786" s="171"/>
      <c r="P786" s="33"/>
      <c r="Q786" s="171"/>
      <c r="R786" s="33"/>
      <c r="S786" s="22"/>
      <c r="T786" s="33"/>
      <c r="U786" s="33"/>
      <c r="V786" s="33"/>
      <c r="W786" s="33"/>
    </row>
    <row r="787" spans="1:23" ht="39" customHeight="1" x14ac:dyDescent="0.25">
      <c r="A787" s="11">
        <v>785</v>
      </c>
      <c r="B787" s="33"/>
      <c r="C787" s="21"/>
      <c r="D787" s="33"/>
      <c r="E787" s="33"/>
      <c r="F787" s="397"/>
      <c r="G787" s="397"/>
      <c r="H787" s="29"/>
      <c r="I787" s="64"/>
      <c r="J787" s="30"/>
      <c r="K787" s="292">
        <f t="shared" si="13"/>
        <v>1</v>
      </c>
      <c r="L787" s="171"/>
      <c r="M787" s="172"/>
      <c r="N787" s="171"/>
      <c r="O787" s="171"/>
      <c r="P787" s="33"/>
      <c r="Q787" s="171"/>
      <c r="R787" s="33"/>
      <c r="S787" s="22"/>
      <c r="T787" s="33"/>
      <c r="U787" s="33"/>
      <c r="V787" s="33"/>
      <c r="W787" s="33"/>
    </row>
    <row r="788" spans="1:23" ht="39" customHeight="1" x14ac:dyDescent="0.25">
      <c r="A788" s="11">
        <v>786</v>
      </c>
      <c r="B788" s="33"/>
      <c r="C788" s="21"/>
      <c r="D788" s="33"/>
      <c r="E788" s="33"/>
      <c r="F788" s="397"/>
      <c r="G788" s="397"/>
      <c r="H788" s="29"/>
      <c r="I788" s="64"/>
      <c r="J788" s="30"/>
      <c r="K788" s="292">
        <f t="shared" si="13"/>
        <v>1</v>
      </c>
      <c r="L788" s="171"/>
      <c r="M788" s="172"/>
      <c r="N788" s="171"/>
      <c r="O788" s="171"/>
      <c r="P788" s="33"/>
      <c r="Q788" s="171"/>
      <c r="R788" s="33"/>
      <c r="S788" s="22"/>
      <c r="T788" s="33"/>
      <c r="U788" s="33"/>
      <c r="V788" s="33"/>
      <c r="W788" s="33"/>
    </row>
    <row r="789" spans="1:23" ht="39" customHeight="1" x14ac:dyDescent="0.25">
      <c r="A789" s="11">
        <v>787</v>
      </c>
      <c r="B789" s="33"/>
      <c r="C789" s="21"/>
      <c r="D789" s="33"/>
      <c r="E789" s="33"/>
      <c r="F789" s="397"/>
      <c r="G789" s="397"/>
      <c r="H789" s="29"/>
      <c r="I789" s="64"/>
      <c r="J789" s="30"/>
      <c r="K789" s="292">
        <f t="shared" si="13"/>
        <v>1</v>
      </c>
      <c r="L789" s="171"/>
      <c r="M789" s="172"/>
      <c r="N789" s="171"/>
      <c r="O789" s="171"/>
      <c r="P789" s="33"/>
      <c r="Q789" s="171"/>
      <c r="R789" s="33"/>
      <c r="S789" s="22"/>
      <c r="T789" s="33"/>
      <c r="U789" s="33"/>
      <c r="V789" s="33"/>
      <c r="W789" s="33"/>
    </row>
    <row r="790" spans="1:23" ht="39" customHeight="1" x14ac:dyDescent="0.25">
      <c r="A790" s="11">
        <v>788</v>
      </c>
      <c r="B790" s="33"/>
      <c r="C790" s="21"/>
      <c r="D790" s="33"/>
      <c r="E790" s="33"/>
      <c r="F790" s="397"/>
      <c r="G790" s="397"/>
      <c r="H790" s="29"/>
      <c r="I790" s="64"/>
      <c r="J790" s="30"/>
      <c r="K790" s="292">
        <f t="shared" si="13"/>
        <v>1</v>
      </c>
      <c r="L790" s="171"/>
      <c r="M790" s="172"/>
      <c r="N790" s="171"/>
      <c r="O790" s="171"/>
      <c r="P790" s="33"/>
      <c r="Q790" s="171"/>
      <c r="R790" s="33"/>
      <c r="S790" s="22"/>
      <c r="T790" s="33"/>
      <c r="U790" s="33"/>
      <c r="V790" s="33"/>
      <c r="W790" s="33"/>
    </row>
    <row r="791" spans="1:23" ht="39" customHeight="1" x14ac:dyDescent="0.25">
      <c r="A791" s="11">
        <v>789</v>
      </c>
      <c r="B791" s="33"/>
      <c r="C791" s="21"/>
      <c r="D791" s="33"/>
      <c r="E791" s="33"/>
      <c r="F791" s="397"/>
      <c r="G791" s="397"/>
      <c r="H791" s="29"/>
      <c r="I791" s="64"/>
      <c r="J791" s="30"/>
      <c r="K791" s="292">
        <f t="shared" si="13"/>
        <v>1</v>
      </c>
      <c r="L791" s="171"/>
      <c r="M791" s="172"/>
      <c r="N791" s="171"/>
      <c r="O791" s="171"/>
      <c r="P791" s="33"/>
      <c r="Q791" s="171"/>
      <c r="R791" s="33"/>
      <c r="S791" s="22"/>
      <c r="T791" s="33"/>
      <c r="U791" s="33"/>
      <c r="V791" s="33"/>
      <c r="W791" s="33"/>
    </row>
    <row r="792" spans="1:23" ht="39" customHeight="1" x14ac:dyDescent="0.25">
      <c r="A792" s="11">
        <v>790</v>
      </c>
      <c r="B792" s="33"/>
      <c r="C792" s="21"/>
      <c r="D792" s="33"/>
      <c r="E792" s="33"/>
      <c r="F792" s="397"/>
      <c r="G792" s="397"/>
      <c r="H792" s="29"/>
      <c r="I792" s="64"/>
      <c r="J792" s="30"/>
      <c r="K792" s="292">
        <f t="shared" si="13"/>
        <v>1</v>
      </c>
      <c r="L792" s="171"/>
      <c r="M792" s="172"/>
      <c r="N792" s="171"/>
      <c r="O792" s="171"/>
      <c r="P792" s="33"/>
      <c r="Q792" s="171"/>
      <c r="R792" s="33"/>
      <c r="S792" s="22"/>
      <c r="T792" s="33"/>
      <c r="U792" s="33"/>
      <c r="V792" s="33"/>
      <c r="W792" s="33"/>
    </row>
    <row r="793" spans="1:23" ht="39" customHeight="1" x14ac:dyDescent="0.25">
      <c r="A793" s="11">
        <v>791</v>
      </c>
      <c r="B793" s="33"/>
      <c r="C793" s="21"/>
      <c r="D793" s="33"/>
      <c r="E793" s="33"/>
      <c r="F793" s="397"/>
      <c r="G793" s="397"/>
      <c r="H793" s="29"/>
      <c r="I793" s="64"/>
      <c r="J793" s="30"/>
      <c r="K793" s="292">
        <f t="shared" si="13"/>
        <v>1</v>
      </c>
      <c r="L793" s="171"/>
      <c r="M793" s="172"/>
      <c r="N793" s="171"/>
      <c r="O793" s="171"/>
      <c r="P793" s="33"/>
      <c r="Q793" s="171"/>
      <c r="R793" s="33"/>
      <c r="S793" s="22"/>
      <c r="T793" s="33"/>
      <c r="U793" s="33"/>
      <c r="V793" s="33"/>
      <c r="W793" s="33"/>
    </row>
    <row r="794" spans="1:23" ht="39" customHeight="1" x14ac:dyDescent="0.25">
      <c r="A794" s="11">
        <v>792</v>
      </c>
      <c r="B794" s="33"/>
      <c r="C794" s="21"/>
      <c r="D794" s="33"/>
      <c r="E794" s="33"/>
      <c r="F794" s="397"/>
      <c r="G794" s="397"/>
      <c r="H794" s="29"/>
      <c r="I794" s="64"/>
      <c r="J794" s="30"/>
      <c r="K794" s="292">
        <f t="shared" si="13"/>
        <v>1</v>
      </c>
      <c r="L794" s="171"/>
      <c r="M794" s="172"/>
      <c r="N794" s="171"/>
      <c r="O794" s="171"/>
      <c r="P794" s="33"/>
      <c r="Q794" s="171"/>
      <c r="R794" s="33"/>
      <c r="S794" s="22"/>
      <c r="T794" s="33"/>
      <c r="U794" s="33"/>
      <c r="V794" s="33"/>
      <c r="W794" s="33"/>
    </row>
    <row r="795" spans="1:23" ht="39" customHeight="1" x14ac:dyDescent="0.25">
      <c r="A795" s="11">
        <v>793</v>
      </c>
      <c r="B795" s="33"/>
      <c r="C795" s="21"/>
      <c r="D795" s="33"/>
      <c r="E795" s="33"/>
      <c r="F795" s="397"/>
      <c r="G795" s="397"/>
      <c r="H795" s="29"/>
      <c r="I795" s="64"/>
      <c r="J795" s="30"/>
      <c r="K795" s="292">
        <f t="shared" si="13"/>
        <v>1</v>
      </c>
      <c r="L795" s="171"/>
      <c r="M795" s="172"/>
      <c r="N795" s="171"/>
      <c r="O795" s="171"/>
      <c r="P795" s="33"/>
      <c r="Q795" s="171"/>
      <c r="R795" s="33"/>
      <c r="S795" s="22"/>
      <c r="T795" s="33"/>
      <c r="U795" s="33"/>
      <c r="V795" s="33"/>
      <c r="W795" s="33"/>
    </row>
    <row r="796" spans="1:23" ht="39" customHeight="1" x14ac:dyDescent="0.25">
      <c r="A796" s="11">
        <v>794</v>
      </c>
      <c r="B796" s="33"/>
      <c r="C796" s="21"/>
      <c r="D796" s="33"/>
      <c r="E796" s="33"/>
      <c r="F796" s="397"/>
      <c r="G796" s="397"/>
      <c r="H796" s="29"/>
      <c r="I796" s="64"/>
      <c r="J796" s="30"/>
      <c r="K796" s="292">
        <f t="shared" si="13"/>
        <v>1</v>
      </c>
      <c r="L796" s="171"/>
      <c r="M796" s="172"/>
      <c r="N796" s="171"/>
      <c r="O796" s="171"/>
      <c r="P796" s="33"/>
      <c r="Q796" s="171"/>
      <c r="R796" s="33"/>
      <c r="S796" s="22"/>
      <c r="T796" s="33"/>
      <c r="U796" s="33"/>
      <c r="V796" s="33"/>
      <c r="W796" s="33"/>
    </row>
    <row r="797" spans="1:23" ht="39" customHeight="1" x14ac:dyDescent="0.25">
      <c r="A797" s="11">
        <v>795</v>
      </c>
      <c r="B797" s="33"/>
      <c r="C797" s="21"/>
      <c r="D797" s="33"/>
      <c r="E797" s="33"/>
      <c r="F797" s="397"/>
      <c r="G797" s="397"/>
      <c r="H797" s="29"/>
      <c r="I797" s="64"/>
      <c r="J797" s="30"/>
      <c r="K797" s="292">
        <f t="shared" si="13"/>
        <v>1</v>
      </c>
      <c r="L797" s="171"/>
      <c r="M797" s="172"/>
      <c r="N797" s="171"/>
      <c r="O797" s="171"/>
      <c r="P797" s="33"/>
      <c r="Q797" s="171"/>
      <c r="R797" s="33"/>
      <c r="S797" s="22"/>
      <c r="T797" s="33"/>
      <c r="U797" s="33"/>
      <c r="V797" s="33"/>
      <c r="W797" s="33"/>
    </row>
    <row r="798" spans="1:23" ht="39" customHeight="1" x14ac:dyDescent="0.25">
      <c r="A798" s="11">
        <v>796</v>
      </c>
      <c r="B798" s="33"/>
      <c r="C798" s="21"/>
      <c r="D798" s="33"/>
      <c r="E798" s="33"/>
      <c r="F798" s="397"/>
      <c r="G798" s="397"/>
      <c r="H798" s="29"/>
      <c r="I798" s="64"/>
      <c r="J798" s="30"/>
      <c r="K798" s="292">
        <f t="shared" si="13"/>
        <v>1</v>
      </c>
      <c r="L798" s="171"/>
      <c r="M798" s="172"/>
      <c r="N798" s="171"/>
      <c r="O798" s="171"/>
      <c r="P798" s="33"/>
      <c r="Q798" s="171"/>
      <c r="R798" s="33"/>
      <c r="S798" s="22"/>
      <c r="T798" s="33"/>
      <c r="U798" s="33"/>
      <c r="V798" s="33"/>
      <c r="W798" s="33"/>
    </row>
    <row r="799" spans="1:23" ht="39" customHeight="1" x14ac:dyDescent="0.25">
      <c r="A799" s="11">
        <v>797</v>
      </c>
      <c r="B799" s="33"/>
      <c r="C799" s="21"/>
      <c r="D799" s="33"/>
      <c r="E799" s="33"/>
      <c r="F799" s="397"/>
      <c r="G799" s="397"/>
      <c r="H799" s="29"/>
      <c r="I799" s="64"/>
      <c r="J799" s="30"/>
      <c r="K799" s="292">
        <f t="shared" si="13"/>
        <v>1</v>
      </c>
      <c r="L799" s="171"/>
      <c r="M799" s="172"/>
      <c r="N799" s="171"/>
      <c r="O799" s="171"/>
      <c r="P799" s="33"/>
      <c r="Q799" s="171"/>
      <c r="R799" s="33"/>
      <c r="S799" s="22"/>
      <c r="T799" s="33"/>
      <c r="U799" s="33"/>
      <c r="V799" s="33"/>
      <c r="W799" s="33"/>
    </row>
    <row r="800" spans="1:23" ht="39" customHeight="1" x14ac:dyDescent="0.25">
      <c r="A800" s="11">
        <v>798</v>
      </c>
      <c r="B800" s="33"/>
      <c r="C800" s="21"/>
      <c r="D800" s="33"/>
      <c r="E800" s="33"/>
      <c r="F800" s="397"/>
      <c r="G800" s="397"/>
      <c r="H800" s="29"/>
      <c r="I800" s="64"/>
      <c r="J800" s="30"/>
      <c r="K800" s="292">
        <f t="shared" si="13"/>
        <v>1</v>
      </c>
      <c r="L800" s="171"/>
      <c r="M800" s="172"/>
      <c r="N800" s="171"/>
      <c r="O800" s="171"/>
      <c r="P800" s="33"/>
      <c r="Q800" s="171"/>
      <c r="R800" s="33"/>
      <c r="S800" s="22"/>
      <c r="T800" s="33"/>
      <c r="U800" s="33"/>
      <c r="V800" s="33"/>
      <c r="W800" s="33"/>
    </row>
    <row r="801" spans="1:23" ht="39" customHeight="1" x14ac:dyDescent="0.25">
      <c r="A801" s="11">
        <v>799</v>
      </c>
      <c r="B801" s="33"/>
      <c r="C801" s="21"/>
      <c r="D801" s="33"/>
      <c r="E801" s="33"/>
      <c r="F801" s="397"/>
      <c r="G801" s="397"/>
      <c r="H801" s="29"/>
      <c r="I801" s="64"/>
      <c r="J801" s="30"/>
      <c r="K801" s="292">
        <f t="shared" si="13"/>
        <v>1</v>
      </c>
      <c r="L801" s="171"/>
      <c r="M801" s="172"/>
      <c r="N801" s="171"/>
      <c r="O801" s="171"/>
      <c r="P801" s="33"/>
      <c r="Q801" s="171"/>
      <c r="R801" s="33"/>
      <c r="S801" s="22"/>
      <c r="T801" s="33"/>
      <c r="U801" s="33"/>
      <c r="V801" s="33"/>
      <c r="W801" s="33"/>
    </row>
    <row r="802" spans="1:23" ht="39" customHeight="1" x14ac:dyDescent="0.25">
      <c r="A802" s="11">
        <v>800</v>
      </c>
      <c r="B802" s="33"/>
      <c r="C802" s="21"/>
      <c r="D802" s="33"/>
      <c r="E802" s="33"/>
      <c r="F802" s="397"/>
      <c r="G802" s="397"/>
      <c r="H802" s="29"/>
      <c r="I802" s="64"/>
      <c r="J802" s="30"/>
      <c r="K802" s="292">
        <f t="shared" si="13"/>
        <v>1</v>
      </c>
      <c r="L802" s="171"/>
      <c r="M802" s="172"/>
      <c r="N802" s="171"/>
      <c r="O802" s="171"/>
      <c r="P802" s="33"/>
      <c r="Q802" s="171"/>
      <c r="R802" s="33"/>
      <c r="S802" s="22"/>
      <c r="T802" s="33"/>
      <c r="U802" s="33"/>
      <c r="V802" s="33"/>
      <c r="W802" s="33"/>
    </row>
    <row r="803" spans="1:23" ht="39" customHeight="1" x14ac:dyDescent="0.25">
      <c r="A803" s="11">
        <v>801</v>
      </c>
      <c r="B803" s="33"/>
      <c r="C803" s="21"/>
      <c r="D803" s="33"/>
      <c r="E803" s="33"/>
      <c r="F803" s="397"/>
      <c r="G803" s="397"/>
      <c r="H803" s="29"/>
      <c r="I803" s="64"/>
      <c r="J803" s="30"/>
      <c r="K803" s="292">
        <f t="shared" si="13"/>
        <v>1</v>
      </c>
      <c r="L803" s="171"/>
      <c r="M803" s="172"/>
      <c r="N803" s="171"/>
      <c r="O803" s="171"/>
      <c r="P803" s="33"/>
      <c r="Q803" s="171"/>
      <c r="R803" s="33"/>
      <c r="S803" s="22"/>
      <c r="T803" s="33"/>
      <c r="U803" s="33"/>
      <c r="V803" s="33"/>
      <c r="W803" s="33"/>
    </row>
    <row r="804" spans="1:23" ht="39" customHeight="1" x14ac:dyDescent="0.25">
      <c r="A804" s="11">
        <v>802</v>
      </c>
      <c r="B804" s="33"/>
      <c r="C804" s="21"/>
      <c r="D804" s="33"/>
      <c r="E804" s="33"/>
      <c r="F804" s="397"/>
      <c r="G804" s="397"/>
      <c r="H804" s="29"/>
      <c r="I804" s="64"/>
      <c r="J804" s="30"/>
      <c r="K804" s="292">
        <f t="shared" si="13"/>
        <v>1</v>
      </c>
      <c r="L804" s="171"/>
      <c r="M804" s="172"/>
      <c r="N804" s="171"/>
      <c r="O804" s="171"/>
      <c r="P804" s="33"/>
      <c r="Q804" s="171"/>
      <c r="R804" s="33"/>
      <c r="S804" s="22"/>
      <c r="T804" s="33"/>
      <c r="U804" s="33"/>
      <c r="V804" s="33"/>
      <c r="W804" s="33"/>
    </row>
    <row r="805" spans="1:23" ht="39" customHeight="1" x14ac:dyDescent="0.25">
      <c r="A805" s="11">
        <v>803</v>
      </c>
      <c r="B805" s="33"/>
      <c r="C805" s="21"/>
      <c r="D805" s="33"/>
      <c r="E805" s="33"/>
      <c r="F805" s="397"/>
      <c r="G805" s="397"/>
      <c r="H805" s="29"/>
      <c r="I805" s="64"/>
      <c r="J805" s="30"/>
      <c r="K805" s="292">
        <f t="shared" si="13"/>
        <v>1</v>
      </c>
      <c r="L805" s="171"/>
      <c r="M805" s="172"/>
      <c r="N805" s="171"/>
      <c r="O805" s="171"/>
      <c r="P805" s="33"/>
      <c r="Q805" s="171"/>
      <c r="R805" s="33"/>
      <c r="S805" s="22"/>
      <c r="T805" s="33"/>
      <c r="U805" s="33"/>
      <c r="V805" s="33"/>
      <c r="W805" s="33"/>
    </row>
    <row r="806" spans="1:23" ht="39" customHeight="1" x14ac:dyDescent="0.25">
      <c r="A806" s="11">
        <v>804</v>
      </c>
      <c r="B806" s="33"/>
      <c r="C806" s="21"/>
      <c r="D806" s="33"/>
      <c r="E806" s="33"/>
      <c r="F806" s="397"/>
      <c r="G806" s="397"/>
      <c r="H806" s="29"/>
      <c r="I806" s="64"/>
      <c r="J806" s="30"/>
      <c r="K806" s="292">
        <f t="shared" si="13"/>
        <v>1</v>
      </c>
      <c r="L806" s="171"/>
      <c r="M806" s="172"/>
      <c r="N806" s="171"/>
      <c r="O806" s="171"/>
      <c r="P806" s="33"/>
      <c r="Q806" s="171"/>
      <c r="R806" s="33"/>
      <c r="S806" s="22"/>
      <c r="T806" s="33"/>
      <c r="U806" s="33"/>
      <c r="V806" s="33"/>
      <c r="W806" s="33"/>
    </row>
    <row r="807" spans="1:23" ht="39" customHeight="1" x14ac:dyDescent="0.25">
      <c r="A807" s="11">
        <v>805</v>
      </c>
      <c r="B807" s="33"/>
      <c r="C807" s="21"/>
      <c r="D807" s="33"/>
      <c r="E807" s="33"/>
      <c r="F807" s="397"/>
      <c r="G807" s="397"/>
      <c r="H807" s="29"/>
      <c r="I807" s="64"/>
      <c r="J807" s="30"/>
      <c r="K807" s="292">
        <f t="shared" si="13"/>
        <v>1</v>
      </c>
      <c r="L807" s="171"/>
      <c r="M807" s="172"/>
      <c r="N807" s="171"/>
      <c r="O807" s="171"/>
      <c r="P807" s="33"/>
      <c r="Q807" s="171"/>
      <c r="R807" s="33"/>
      <c r="S807" s="22"/>
      <c r="T807" s="33"/>
      <c r="U807" s="33"/>
      <c r="V807" s="33"/>
      <c r="W807" s="33"/>
    </row>
    <row r="808" spans="1:23" ht="39" customHeight="1" x14ac:dyDescent="0.25">
      <c r="A808" s="11">
        <v>806</v>
      </c>
      <c r="B808" s="33"/>
      <c r="C808" s="21"/>
      <c r="D808" s="33"/>
      <c r="E808" s="33"/>
      <c r="F808" s="397"/>
      <c r="G808" s="397"/>
      <c r="H808" s="29"/>
      <c r="I808" s="64"/>
      <c r="J808" s="30"/>
      <c r="K808" s="292">
        <f t="shared" si="13"/>
        <v>1</v>
      </c>
      <c r="L808" s="171"/>
      <c r="M808" s="172"/>
      <c r="N808" s="171"/>
      <c r="O808" s="171"/>
      <c r="P808" s="33"/>
      <c r="Q808" s="171"/>
      <c r="R808" s="33"/>
      <c r="S808" s="22"/>
      <c r="T808" s="33"/>
      <c r="U808" s="33"/>
      <c r="V808" s="33"/>
      <c r="W808" s="33"/>
    </row>
    <row r="809" spans="1:23" ht="39" customHeight="1" x14ac:dyDescent="0.25">
      <c r="A809" s="11">
        <v>807</v>
      </c>
      <c r="B809" s="33"/>
      <c r="C809" s="21"/>
      <c r="D809" s="33"/>
      <c r="E809" s="33"/>
      <c r="F809" s="397"/>
      <c r="G809" s="397"/>
      <c r="H809" s="29"/>
      <c r="I809" s="64"/>
      <c r="J809" s="30"/>
      <c r="K809" s="292">
        <f t="shared" si="13"/>
        <v>1</v>
      </c>
      <c r="L809" s="171"/>
      <c r="M809" s="172"/>
      <c r="N809" s="171"/>
      <c r="O809" s="171"/>
      <c r="P809" s="33"/>
      <c r="Q809" s="171"/>
      <c r="R809" s="33"/>
      <c r="S809" s="22"/>
      <c r="T809" s="33"/>
      <c r="U809" s="33"/>
      <c r="V809" s="33"/>
      <c r="W809" s="33"/>
    </row>
    <row r="810" spans="1:23" ht="39" customHeight="1" x14ac:dyDescent="0.25">
      <c r="A810" s="11">
        <v>808</v>
      </c>
      <c r="B810" s="33"/>
      <c r="C810" s="21"/>
      <c r="D810" s="33"/>
      <c r="E810" s="33"/>
      <c r="F810" s="397"/>
      <c r="G810" s="397"/>
      <c r="H810" s="29"/>
      <c r="I810" s="64"/>
      <c r="J810" s="30"/>
      <c r="K810" s="292">
        <f t="shared" si="13"/>
        <v>1</v>
      </c>
      <c r="L810" s="171"/>
      <c r="M810" s="172"/>
      <c r="N810" s="171"/>
      <c r="O810" s="171"/>
      <c r="P810" s="33"/>
      <c r="Q810" s="171"/>
      <c r="R810" s="33"/>
      <c r="S810" s="22"/>
      <c r="T810" s="33"/>
      <c r="U810" s="33"/>
      <c r="V810" s="33"/>
      <c r="W810" s="33"/>
    </row>
    <row r="811" spans="1:23" ht="39" customHeight="1" x14ac:dyDescent="0.25">
      <c r="A811" s="11">
        <v>809</v>
      </c>
      <c r="B811" s="33"/>
      <c r="C811" s="21"/>
      <c r="D811" s="33"/>
      <c r="E811" s="33"/>
      <c r="F811" s="397"/>
      <c r="G811" s="397"/>
      <c r="H811" s="29"/>
      <c r="I811" s="64"/>
      <c r="J811" s="30"/>
      <c r="K811" s="292">
        <f t="shared" si="13"/>
        <v>1</v>
      </c>
      <c r="L811" s="171"/>
      <c r="M811" s="172"/>
      <c r="N811" s="171"/>
      <c r="O811" s="171"/>
      <c r="P811" s="33"/>
      <c r="Q811" s="171"/>
      <c r="R811" s="33"/>
      <c r="S811" s="22"/>
      <c r="T811" s="33"/>
      <c r="U811" s="33"/>
      <c r="V811" s="33"/>
      <c r="W811" s="33"/>
    </row>
    <row r="812" spans="1:23" ht="39" customHeight="1" x14ac:dyDescent="0.25">
      <c r="A812" s="11">
        <v>810</v>
      </c>
      <c r="B812" s="33"/>
      <c r="C812" s="21"/>
      <c r="D812" s="33"/>
      <c r="E812" s="33"/>
      <c r="F812" s="397"/>
      <c r="G812" s="397"/>
      <c r="H812" s="29"/>
      <c r="I812" s="64"/>
      <c r="J812" s="30"/>
      <c r="K812" s="292">
        <f t="shared" si="13"/>
        <v>1</v>
      </c>
      <c r="L812" s="171"/>
      <c r="M812" s="172"/>
      <c r="N812" s="171"/>
      <c r="O812" s="171"/>
      <c r="P812" s="33"/>
      <c r="Q812" s="171"/>
      <c r="R812" s="33"/>
      <c r="S812" s="22"/>
      <c r="T812" s="33"/>
      <c r="U812" s="33"/>
      <c r="V812" s="33"/>
      <c r="W812" s="33"/>
    </row>
    <row r="813" spans="1:23" ht="39" customHeight="1" x14ac:dyDescent="0.25">
      <c r="A813" s="11">
        <v>811</v>
      </c>
      <c r="B813" s="33"/>
      <c r="C813" s="21"/>
      <c r="D813" s="33"/>
      <c r="E813" s="33"/>
      <c r="F813" s="397"/>
      <c r="G813" s="397"/>
      <c r="H813" s="29"/>
      <c r="I813" s="64"/>
      <c r="J813" s="30"/>
      <c r="K813" s="292">
        <f t="shared" si="13"/>
        <v>1</v>
      </c>
      <c r="L813" s="171"/>
      <c r="M813" s="172"/>
      <c r="N813" s="171"/>
      <c r="O813" s="171"/>
      <c r="P813" s="33"/>
      <c r="Q813" s="171"/>
      <c r="R813" s="33"/>
      <c r="S813" s="22"/>
      <c r="T813" s="33"/>
      <c r="U813" s="33"/>
      <c r="V813" s="33"/>
      <c r="W813" s="33"/>
    </row>
    <row r="814" spans="1:23" ht="39" customHeight="1" x14ac:dyDescent="0.25">
      <c r="A814" s="11">
        <v>812</v>
      </c>
      <c r="B814" s="33"/>
      <c r="C814" s="21"/>
      <c r="D814" s="33"/>
      <c r="E814" s="33"/>
      <c r="F814" s="397"/>
      <c r="G814" s="397"/>
      <c r="H814" s="29"/>
      <c r="I814" s="64"/>
      <c r="J814" s="30"/>
      <c r="K814" s="292">
        <f t="shared" si="13"/>
        <v>1</v>
      </c>
      <c r="L814" s="171"/>
      <c r="M814" s="172"/>
      <c r="N814" s="171"/>
      <c r="O814" s="171"/>
      <c r="P814" s="33"/>
      <c r="Q814" s="171"/>
      <c r="R814" s="33"/>
      <c r="S814" s="22"/>
      <c r="T814" s="33"/>
      <c r="U814" s="33"/>
      <c r="V814" s="33"/>
      <c r="W814" s="33"/>
    </row>
    <row r="815" spans="1:23" ht="39" customHeight="1" x14ac:dyDescent="0.25">
      <c r="A815" s="11">
        <v>813</v>
      </c>
      <c r="B815" s="33"/>
      <c r="C815" s="21"/>
      <c r="D815" s="33"/>
      <c r="E815" s="33"/>
      <c r="F815" s="397"/>
      <c r="G815" s="397"/>
      <c r="H815" s="29"/>
      <c r="I815" s="64"/>
      <c r="J815" s="30"/>
      <c r="K815" s="292">
        <f t="shared" si="13"/>
        <v>1</v>
      </c>
      <c r="L815" s="171"/>
      <c r="M815" s="172"/>
      <c r="N815" s="171"/>
      <c r="O815" s="171"/>
      <c r="P815" s="33"/>
      <c r="Q815" s="171"/>
      <c r="R815" s="33"/>
      <c r="S815" s="22"/>
      <c r="T815" s="33"/>
      <c r="U815" s="33"/>
      <c r="V815" s="33"/>
      <c r="W815" s="33"/>
    </row>
    <row r="816" spans="1:23" ht="39" customHeight="1" x14ac:dyDescent="0.25">
      <c r="A816" s="11">
        <v>814</v>
      </c>
      <c r="B816" s="33"/>
      <c r="C816" s="21"/>
      <c r="D816" s="33"/>
      <c r="E816" s="33"/>
      <c r="F816" s="397"/>
      <c r="G816" s="397"/>
      <c r="H816" s="29"/>
      <c r="I816" s="64"/>
      <c r="J816" s="30"/>
      <c r="K816" s="292">
        <f t="shared" si="13"/>
        <v>1</v>
      </c>
      <c r="L816" s="171"/>
      <c r="M816" s="172"/>
      <c r="N816" s="171"/>
      <c r="O816" s="171"/>
      <c r="P816" s="33"/>
      <c r="Q816" s="171"/>
      <c r="R816" s="33"/>
      <c r="S816" s="22"/>
      <c r="T816" s="33"/>
      <c r="U816" s="33"/>
      <c r="V816" s="33"/>
      <c r="W816" s="33"/>
    </row>
    <row r="817" spans="1:23" ht="39" customHeight="1" x14ac:dyDescent="0.25">
      <c r="A817" s="11">
        <v>815</v>
      </c>
      <c r="B817" s="33"/>
      <c r="C817" s="21"/>
      <c r="D817" s="33"/>
      <c r="E817" s="33"/>
      <c r="F817" s="397"/>
      <c r="G817" s="397"/>
      <c r="H817" s="29"/>
      <c r="I817" s="64"/>
      <c r="J817" s="30"/>
      <c r="K817" s="292">
        <f t="shared" si="13"/>
        <v>1</v>
      </c>
      <c r="L817" s="171"/>
      <c r="M817" s="172"/>
      <c r="N817" s="171"/>
      <c r="O817" s="171"/>
      <c r="P817" s="33"/>
      <c r="Q817" s="171"/>
      <c r="R817" s="33"/>
      <c r="S817" s="22"/>
      <c r="T817" s="33"/>
      <c r="U817" s="33"/>
      <c r="V817" s="33"/>
      <c r="W817" s="33"/>
    </row>
    <row r="818" spans="1:23" ht="39" customHeight="1" x14ac:dyDescent="0.25">
      <c r="A818" s="11">
        <v>816</v>
      </c>
      <c r="B818" s="33"/>
      <c r="C818" s="21"/>
      <c r="D818" s="33"/>
      <c r="E818" s="33"/>
      <c r="F818" s="397"/>
      <c r="G818" s="397"/>
      <c r="H818" s="29"/>
      <c r="I818" s="64"/>
      <c r="J818" s="30"/>
      <c r="K818" s="292">
        <f t="shared" si="13"/>
        <v>1</v>
      </c>
      <c r="L818" s="171"/>
      <c r="M818" s="172"/>
      <c r="N818" s="171"/>
      <c r="O818" s="171"/>
      <c r="P818" s="33"/>
      <c r="Q818" s="171"/>
      <c r="R818" s="33"/>
      <c r="S818" s="22"/>
      <c r="T818" s="33"/>
      <c r="U818" s="33"/>
      <c r="V818" s="33"/>
      <c r="W818" s="33"/>
    </row>
    <row r="819" spans="1:23" ht="39" customHeight="1" x14ac:dyDescent="0.25">
      <c r="A819" s="11">
        <v>817</v>
      </c>
      <c r="B819" s="33"/>
      <c r="C819" s="21"/>
      <c r="D819" s="33"/>
      <c r="E819" s="33"/>
      <c r="F819" s="397"/>
      <c r="G819" s="397"/>
      <c r="H819" s="29"/>
      <c r="I819" s="64"/>
      <c r="J819" s="30"/>
      <c r="K819" s="292">
        <f t="shared" si="13"/>
        <v>1</v>
      </c>
      <c r="L819" s="171"/>
      <c r="M819" s="172"/>
      <c r="N819" s="171"/>
      <c r="O819" s="171"/>
      <c r="P819" s="33"/>
      <c r="Q819" s="171"/>
      <c r="R819" s="33"/>
      <c r="S819" s="22"/>
      <c r="T819" s="33"/>
      <c r="U819" s="33"/>
      <c r="V819" s="33"/>
      <c r="W819" s="33"/>
    </row>
    <row r="820" spans="1:23" ht="39" customHeight="1" x14ac:dyDescent="0.25">
      <c r="A820" s="11">
        <v>818</v>
      </c>
      <c r="B820" s="33"/>
      <c r="C820" s="21"/>
      <c r="D820" s="33"/>
      <c r="E820" s="33"/>
      <c r="F820" s="397"/>
      <c r="G820" s="397"/>
      <c r="H820" s="29"/>
      <c r="I820" s="64"/>
      <c r="J820" s="30"/>
      <c r="K820" s="292">
        <f t="shared" si="13"/>
        <v>1</v>
      </c>
      <c r="L820" s="171"/>
      <c r="M820" s="172"/>
      <c r="N820" s="171"/>
      <c r="O820" s="171"/>
      <c r="P820" s="33"/>
      <c r="Q820" s="171"/>
      <c r="R820" s="33"/>
      <c r="S820" s="22"/>
      <c r="T820" s="33"/>
      <c r="U820" s="33"/>
      <c r="V820" s="33"/>
      <c r="W820" s="33"/>
    </row>
    <row r="821" spans="1:23" ht="39" customHeight="1" x14ac:dyDescent="0.25">
      <c r="A821" s="11">
        <v>819</v>
      </c>
      <c r="B821" s="33"/>
      <c r="C821" s="21"/>
      <c r="D821" s="33"/>
      <c r="E821" s="33"/>
      <c r="F821" s="397"/>
      <c r="G821" s="397"/>
      <c r="H821" s="29"/>
      <c r="I821" s="64"/>
      <c r="J821" s="30"/>
      <c r="K821" s="292">
        <f t="shared" si="13"/>
        <v>1</v>
      </c>
      <c r="L821" s="171"/>
      <c r="M821" s="172"/>
      <c r="N821" s="171"/>
      <c r="O821" s="171"/>
      <c r="P821" s="33"/>
      <c r="Q821" s="171"/>
      <c r="R821" s="33"/>
      <c r="S821" s="22"/>
      <c r="T821" s="33"/>
      <c r="U821" s="33"/>
      <c r="V821" s="33"/>
      <c r="W821" s="33"/>
    </row>
    <row r="822" spans="1:23" ht="39" customHeight="1" x14ac:dyDescent="0.25">
      <c r="A822" s="11">
        <v>820</v>
      </c>
      <c r="B822" s="33"/>
      <c r="C822" s="21"/>
      <c r="D822" s="33"/>
      <c r="E822" s="33"/>
      <c r="F822" s="397"/>
      <c r="G822" s="397"/>
      <c r="H822" s="29"/>
      <c r="I822" s="64"/>
      <c r="J822" s="30"/>
      <c r="K822" s="292">
        <f t="shared" si="13"/>
        <v>1</v>
      </c>
      <c r="L822" s="171"/>
      <c r="M822" s="172"/>
      <c r="N822" s="171"/>
      <c r="O822" s="171"/>
      <c r="P822" s="33"/>
      <c r="Q822" s="171"/>
      <c r="R822" s="33"/>
      <c r="S822" s="22"/>
      <c r="T822" s="33"/>
      <c r="U822" s="33"/>
      <c r="V822" s="33"/>
      <c r="W822" s="33"/>
    </row>
    <row r="823" spans="1:23" ht="39" customHeight="1" x14ac:dyDescent="0.25">
      <c r="A823" s="11">
        <v>821</v>
      </c>
      <c r="B823" s="33"/>
      <c r="C823" s="21"/>
      <c r="D823" s="33"/>
      <c r="E823" s="33"/>
      <c r="F823" s="397"/>
      <c r="G823" s="397"/>
      <c r="H823" s="29"/>
      <c r="I823" s="64"/>
      <c r="J823" s="30"/>
      <c r="K823" s="292">
        <f t="shared" si="13"/>
        <v>1</v>
      </c>
      <c r="L823" s="171"/>
      <c r="M823" s="172"/>
      <c r="N823" s="171"/>
      <c r="O823" s="171"/>
      <c r="P823" s="33"/>
      <c r="Q823" s="171"/>
      <c r="R823" s="33"/>
      <c r="S823" s="22"/>
      <c r="T823" s="33"/>
      <c r="U823" s="33"/>
      <c r="V823" s="33"/>
      <c r="W823" s="33"/>
    </row>
    <row r="824" spans="1:23" ht="39" customHeight="1" x14ac:dyDescent="0.25">
      <c r="A824" s="11">
        <v>822</v>
      </c>
      <c r="B824" s="33"/>
      <c r="C824" s="21"/>
      <c r="D824" s="33"/>
      <c r="E824" s="33"/>
      <c r="F824" s="397"/>
      <c r="G824" s="397"/>
      <c r="H824" s="29"/>
      <c r="I824" s="64"/>
      <c r="J824" s="30"/>
      <c r="K824" s="292">
        <f t="shared" si="13"/>
        <v>1</v>
      </c>
      <c r="L824" s="171"/>
      <c r="M824" s="172"/>
      <c r="N824" s="171"/>
      <c r="O824" s="171"/>
      <c r="P824" s="33"/>
      <c r="Q824" s="171"/>
      <c r="R824" s="33"/>
      <c r="S824" s="22"/>
      <c r="T824" s="33"/>
      <c r="U824" s="33"/>
      <c r="V824" s="33"/>
      <c r="W824" s="33"/>
    </row>
    <row r="825" spans="1:23" ht="39" customHeight="1" x14ac:dyDescent="0.25">
      <c r="A825" s="11">
        <v>823</v>
      </c>
      <c r="B825" s="33"/>
      <c r="C825" s="21"/>
      <c r="D825" s="33"/>
      <c r="E825" s="33"/>
      <c r="F825" s="397"/>
      <c r="G825" s="397"/>
      <c r="H825" s="29"/>
      <c r="I825" s="64"/>
      <c r="J825" s="30"/>
      <c r="K825" s="292">
        <f t="shared" si="13"/>
        <v>1</v>
      </c>
      <c r="L825" s="171"/>
      <c r="M825" s="172"/>
      <c r="N825" s="171"/>
      <c r="O825" s="171"/>
      <c r="P825" s="33"/>
      <c r="Q825" s="171"/>
      <c r="R825" s="33"/>
      <c r="S825" s="22"/>
      <c r="T825" s="33"/>
      <c r="U825" s="33"/>
      <c r="V825" s="33"/>
      <c r="W825" s="33"/>
    </row>
    <row r="826" spans="1:23" ht="39" customHeight="1" x14ac:dyDescent="0.25">
      <c r="A826" s="11">
        <v>824</v>
      </c>
      <c r="B826" s="33"/>
      <c r="C826" s="21"/>
      <c r="D826" s="33"/>
      <c r="E826" s="33"/>
      <c r="F826" s="397"/>
      <c r="G826" s="397"/>
      <c r="H826" s="29"/>
      <c r="I826" s="64"/>
      <c r="J826" s="30"/>
      <c r="K826" s="292">
        <f t="shared" si="13"/>
        <v>1</v>
      </c>
      <c r="L826" s="171"/>
      <c r="M826" s="172"/>
      <c r="N826" s="171"/>
      <c r="O826" s="171"/>
      <c r="P826" s="33"/>
      <c r="Q826" s="171"/>
      <c r="R826" s="33"/>
      <c r="S826" s="22"/>
      <c r="T826" s="33"/>
      <c r="U826" s="33"/>
      <c r="V826" s="33"/>
      <c r="W826" s="33"/>
    </row>
    <row r="827" spans="1:23" ht="39" customHeight="1" x14ac:dyDescent="0.25">
      <c r="A827" s="11">
        <v>825</v>
      </c>
      <c r="B827" s="33"/>
      <c r="C827" s="21"/>
      <c r="D827" s="33"/>
      <c r="E827" s="33"/>
      <c r="F827" s="397"/>
      <c r="G827" s="397"/>
      <c r="H827" s="29"/>
      <c r="I827" s="64"/>
      <c r="J827" s="30"/>
      <c r="K827" s="292">
        <f t="shared" si="13"/>
        <v>1</v>
      </c>
      <c r="L827" s="171"/>
      <c r="M827" s="172"/>
      <c r="N827" s="171"/>
      <c r="O827" s="171"/>
      <c r="P827" s="33"/>
      <c r="Q827" s="171"/>
      <c r="R827" s="33"/>
      <c r="S827" s="22"/>
      <c r="T827" s="33"/>
      <c r="U827" s="33"/>
      <c r="V827" s="33"/>
      <c r="W827" s="33"/>
    </row>
    <row r="828" spans="1:23" ht="39" customHeight="1" x14ac:dyDescent="0.25">
      <c r="A828" s="11">
        <v>826</v>
      </c>
      <c r="B828" s="33"/>
      <c r="C828" s="21"/>
      <c r="D828" s="33"/>
      <c r="E828" s="33"/>
      <c r="F828" s="397"/>
      <c r="G828" s="397"/>
      <c r="H828" s="29"/>
      <c r="I828" s="64"/>
      <c r="J828" s="30"/>
      <c r="K828" s="292">
        <f t="shared" si="13"/>
        <v>1</v>
      </c>
      <c r="L828" s="171"/>
      <c r="M828" s="172"/>
      <c r="N828" s="171"/>
      <c r="O828" s="171"/>
      <c r="P828" s="33"/>
      <c r="Q828" s="171"/>
      <c r="R828" s="33"/>
      <c r="S828" s="22"/>
      <c r="T828" s="33"/>
      <c r="U828" s="33"/>
      <c r="V828" s="33"/>
      <c r="W828" s="33"/>
    </row>
    <row r="829" spans="1:23" ht="39" customHeight="1" x14ac:dyDescent="0.25">
      <c r="A829" s="11">
        <v>827</v>
      </c>
      <c r="B829" s="33"/>
      <c r="C829" s="21"/>
      <c r="D829" s="33"/>
      <c r="E829" s="33"/>
      <c r="F829" s="397"/>
      <c r="G829" s="397"/>
      <c r="H829" s="29"/>
      <c r="I829" s="64"/>
      <c r="J829" s="30"/>
      <c r="K829" s="292">
        <f t="shared" si="13"/>
        <v>1</v>
      </c>
      <c r="L829" s="171"/>
      <c r="M829" s="172"/>
      <c r="N829" s="171"/>
      <c r="O829" s="171"/>
      <c r="P829" s="33"/>
      <c r="Q829" s="171"/>
      <c r="R829" s="33"/>
      <c r="S829" s="22"/>
      <c r="T829" s="33"/>
      <c r="U829" s="33"/>
      <c r="V829" s="33"/>
      <c r="W829" s="33"/>
    </row>
    <row r="830" spans="1:23" ht="39" customHeight="1" x14ac:dyDescent="0.25">
      <c r="A830" s="11">
        <v>828</v>
      </c>
      <c r="B830" s="33"/>
      <c r="C830" s="21"/>
      <c r="D830" s="33"/>
      <c r="E830" s="33"/>
      <c r="F830" s="397"/>
      <c r="G830" s="397"/>
      <c r="H830" s="29"/>
      <c r="I830" s="64"/>
      <c r="J830" s="30"/>
      <c r="K830" s="292">
        <f t="shared" si="13"/>
        <v>1</v>
      </c>
      <c r="L830" s="171"/>
      <c r="M830" s="172"/>
      <c r="N830" s="171"/>
      <c r="O830" s="171"/>
      <c r="P830" s="33"/>
      <c r="Q830" s="171"/>
      <c r="R830" s="33"/>
      <c r="S830" s="22"/>
      <c r="T830" s="33"/>
      <c r="U830" s="33"/>
      <c r="V830" s="33"/>
      <c r="W830" s="33"/>
    </row>
    <row r="831" spans="1:23" ht="39" customHeight="1" x14ac:dyDescent="0.25">
      <c r="A831" s="11">
        <v>829</v>
      </c>
      <c r="B831" s="33"/>
      <c r="C831" s="21"/>
      <c r="D831" s="33"/>
      <c r="E831" s="33"/>
      <c r="F831" s="397"/>
      <c r="G831" s="397"/>
      <c r="H831" s="29"/>
      <c r="I831" s="64"/>
      <c r="J831" s="30"/>
      <c r="K831" s="292">
        <f t="shared" si="13"/>
        <v>1</v>
      </c>
      <c r="L831" s="171"/>
      <c r="M831" s="172"/>
      <c r="N831" s="171"/>
      <c r="O831" s="171"/>
      <c r="P831" s="33"/>
      <c r="Q831" s="171"/>
      <c r="R831" s="33"/>
      <c r="S831" s="22"/>
      <c r="T831" s="33"/>
      <c r="U831" s="33"/>
      <c r="V831" s="33"/>
      <c r="W831" s="33"/>
    </row>
    <row r="832" spans="1:23" ht="39" customHeight="1" x14ac:dyDescent="0.25">
      <c r="A832" s="11">
        <v>830</v>
      </c>
      <c r="B832" s="33"/>
      <c r="C832" s="21"/>
      <c r="D832" s="33"/>
      <c r="E832" s="33"/>
      <c r="F832" s="397"/>
      <c r="G832" s="397"/>
      <c r="H832" s="29"/>
      <c r="I832" s="64"/>
      <c r="J832" s="30"/>
      <c r="K832" s="292">
        <f t="shared" si="13"/>
        <v>1</v>
      </c>
      <c r="L832" s="171"/>
      <c r="M832" s="172"/>
      <c r="N832" s="171"/>
      <c r="O832" s="171"/>
      <c r="P832" s="33"/>
      <c r="Q832" s="171"/>
      <c r="R832" s="33"/>
      <c r="S832" s="22"/>
      <c r="T832" s="33"/>
      <c r="U832" s="33"/>
      <c r="V832" s="33"/>
      <c r="W832" s="33"/>
    </row>
    <row r="833" spans="1:23" ht="39" customHeight="1" x14ac:dyDescent="0.25">
      <c r="A833" s="11">
        <v>831</v>
      </c>
      <c r="B833" s="33"/>
      <c r="C833" s="21"/>
      <c r="D833" s="33"/>
      <c r="E833" s="33"/>
      <c r="F833" s="397"/>
      <c r="G833" s="397"/>
      <c r="H833" s="29"/>
      <c r="I833" s="64"/>
      <c r="J833" s="30"/>
      <c r="K833" s="292">
        <f t="shared" si="13"/>
        <v>1</v>
      </c>
      <c r="L833" s="171"/>
      <c r="M833" s="172"/>
      <c r="N833" s="171"/>
      <c r="O833" s="171"/>
      <c r="P833" s="33"/>
      <c r="Q833" s="171"/>
      <c r="R833" s="33"/>
      <c r="S833" s="22"/>
      <c r="T833" s="33"/>
      <c r="U833" s="33"/>
      <c r="V833" s="33"/>
      <c r="W833" s="33"/>
    </row>
    <row r="834" spans="1:23" ht="39" customHeight="1" x14ac:dyDescent="0.25">
      <c r="A834" s="11">
        <v>832</v>
      </c>
      <c r="B834" s="33"/>
      <c r="C834" s="21"/>
      <c r="D834" s="33"/>
      <c r="E834" s="33"/>
      <c r="F834" s="397"/>
      <c r="G834" s="397"/>
      <c r="H834" s="29"/>
      <c r="I834" s="64"/>
      <c r="J834" s="30"/>
      <c r="K834" s="292">
        <f t="shared" si="13"/>
        <v>1</v>
      </c>
      <c r="L834" s="171"/>
      <c r="M834" s="172"/>
      <c r="N834" s="171"/>
      <c r="O834" s="171"/>
      <c r="P834" s="33"/>
      <c r="Q834" s="171"/>
      <c r="R834" s="33"/>
      <c r="S834" s="22"/>
      <c r="T834" s="33"/>
      <c r="U834" s="33"/>
      <c r="V834" s="33"/>
      <c r="W834" s="33"/>
    </row>
    <row r="835" spans="1:23" ht="39" customHeight="1" x14ac:dyDescent="0.25">
      <c r="A835" s="11">
        <v>833</v>
      </c>
      <c r="B835" s="33"/>
      <c r="C835" s="21"/>
      <c r="D835" s="33"/>
      <c r="E835" s="33"/>
      <c r="F835" s="397"/>
      <c r="G835" s="397"/>
      <c r="H835" s="29"/>
      <c r="I835" s="64"/>
      <c r="J835" s="30"/>
      <c r="K835" s="292">
        <f t="shared" si="13"/>
        <v>1</v>
      </c>
      <c r="L835" s="171"/>
      <c r="M835" s="172"/>
      <c r="N835" s="171"/>
      <c r="O835" s="171"/>
      <c r="P835" s="33"/>
      <c r="Q835" s="171"/>
      <c r="R835" s="33"/>
      <c r="S835" s="22"/>
      <c r="T835" s="33"/>
      <c r="U835" s="33"/>
      <c r="V835" s="33"/>
      <c r="W835" s="33"/>
    </row>
    <row r="836" spans="1:23" ht="39" customHeight="1" x14ac:dyDescent="0.25">
      <c r="A836" s="11">
        <v>834</v>
      </c>
      <c r="B836" s="33"/>
      <c r="C836" s="21"/>
      <c r="D836" s="33"/>
      <c r="E836" s="33"/>
      <c r="F836" s="397"/>
      <c r="G836" s="397"/>
      <c r="H836" s="29"/>
      <c r="I836" s="64"/>
      <c r="J836" s="30"/>
      <c r="K836" s="292">
        <f t="shared" ref="K836:K899" si="14">1-I836</f>
        <v>1</v>
      </c>
      <c r="L836" s="171"/>
      <c r="M836" s="172"/>
      <c r="N836" s="171"/>
      <c r="O836" s="171"/>
      <c r="P836" s="33"/>
      <c r="Q836" s="171"/>
      <c r="R836" s="33"/>
      <c r="S836" s="22"/>
      <c r="T836" s="33"/>
      <c r="U836" s="33"/>
      <c r="V836" s="33"/>
      <c r="W836" s="33"/>
    </row>
    <row r="837" spans="1:23" ht="39" customHeight="1" x14ac:dyDescent="0.25">
      <c r="A837" s="11">
        <v>835</v>
      </c>
      <c r="B837" s="33"/>
      <c r="C837" s="21"/>
      <c r="D837" s="33"/>
      <c r="E837" s="33"/>
      <c r="F837" s="397"/>
      <c r="G837" s="397"/>
      <c r="H837" s="29"/>
      <c r="I837" s="64"/>
      <c r="J837" s="30"/>
      <c r="K837" s="292">
        <f t="shared" si="14"/>
        <v>1</v>
      </c>
      <c r="L837" s="171"/>
      <c r="M837" s="172"/>
      <c r="N837" s="171"/>
      <c r="O837" s="171"/>
      <c r="P837" s="33"/>
      <c r="Q837" s="171"/>
      <c r="R837" s="33"/>
      <c r="S837" s="22"/>
      <c r="T837" s="33"/>
      <c r="U837" s="33"/>
      <c r="V837" s="33"/>
      <c r="W837" s="33"/>
    </row>
    <row r="838" spans="1:23" ht="39" customHeight="1" x14ac:dyDescent="0.25">
      <c r="A838" s="11">
        <v>836</v>
      </c>
      <c r="B838" s="33"/>
      <c r="C838" s="21"/>
      <c r="D838" s="33"/>
      <c r="E838" s="33"/>
      <c r="F838" s="397"/>
      <c r="G838" s="397"/>
      <c r="H838" s="29"/>
      <c r="I838" s="64"/>
      <c r="J838" s="30"/>
      <c r="K838" s="292">
        <f t="shared" si="14"/>
        <v>1</v>
      </c>
      <c r="L838" s="171"/>
      <c r="M838" s="172"/>
      <c r="N838" s="171"/>
      <c r="O838" s="171"/>
      <c r="P838" s="33"/>
      <c r="Q838" s="171"/>
      <c r="R838" s="33"/>
      <c r="S838" s="22"/>
      <c r="T838" s="33"/>
      <c r="U838" s="33"/>
      <c r="V838" s="33"/>
      <c r="W838" s="33"/>
    </row>
    <row r="839" spans="1:23" ht="39" customHeight="1" x14ac:dyDescent="0.25">
      <c r="A839" s="11">
        <v>837</v>
      </c>
      <c r="B839" s="33"/>
      <c r="C839" s="21"/>
      <c r="D839" s="33"/>
      <c r="E839" s="33"/>
      <c r="F839" s="397"/>
      <c r="G839" s="397"/>
      <c r="H839" s="29"/>
      <c r="I839" s="64"/>
      <c r="J839" s="30"/>
      <c r="K839" s="292">
        <f t="shared" si="14"/>
        <v>1</v>
      </c>
      <c r="L839" s="171"/>
      <c r="M839" s="172"/>
      <c r="N839" s="171"/>
      <c r="O839" s="171"/>
      <c r="P839" s="33"/>
      <c r="Q839" s="171"/>
      <c r="R839" s="33"/>
      <c r="S839" s="22"/>
      <c r="T839" s="33"/>
      <c r="U839" s="33"/>
      <c r="V839" s="33"/>
      <c r="W839" s="33"/>
    </row>
    <row r="840" spans="1:23" ht="39" customHeight="1" x14ac:dyDescent="0.25">
      <c r="A840" s="11">
        <v>838</v>
      </c>
      <c r="B840" s="33"/>
      <c r="C840" s="21"/>
      <c r="D840" s="33"/>
      <c r="E840" s="33"/>
      <c r="F840" s="397"/>
      <c r="G840" s="397"/>
      <c r="H840" s="29"/>
      <c r="I840" s="64"/>
      <c r="J840" s="30"/>
      <c r="K840" s="292">
        <f t="shared" si="14"/>
        <v>1</v>
      </c>
      <c r="L840" s="171"/>
      <c r="M840" s="172"/>
      <c r="N840" s="171"/>
      <c r="O840" s="171"/>
      <c r="P840" s="33"/>
      <c r="Q840" s="171"/>
      <c r="R840" s="33"/>
      <c r="S840" s="22"/>
      <c r="T840" s="33"/>
      <c r="U840" s="33"/>
      <c r="V840" s="33"/>
      <c r="W840" s="33"/>
    </row>
    <row r="841" spans="1:23" ht="39" customHeight="1" x14ac:dyDescent="0.25">
      <c r="A841" s="11">
        <v>839</v>
      </c>
      <c r="B841" s="33"/>
      <c r="C841" s="21"/>
      <c r="D841" s="33"/>
      <c r="E841" s="33"/>
      <c r="F841" s="397"/>
      <c r="G841" s="397"/>
      <c r="H841" s="29"/>
      <c r="I841" s="64"/>
      <c r="J841" s="30"/>
      <c r="K841" s="292">
        <f t="shared" si="14"/>
        <v>1</v>
      </c>
      <c r="L841" s="171"/>
      <c r="M841" s="172"/>
      <c r="N841" s="171"/>
      <c r="O841" s="171"/>
      <c r="P841" s="33"/>
      <c r="Q841" s="171"/>
      <c r="R841" s="33"/>
      <c r="S841" s="22"/>
      <c r="T841" s="33"/>
      <c r="U841" s="33"/>
      <c r="V841" s="33"/>
      <c r="W841" s="33"/>
    </row>
    <row r="842" spans="1:23" ht="39" customHeight="1" x14ac:dyDescent="0.25">
      <c r="A842" s="11">
        <v>840</v>
      </c>
      <c r="B842" s="33"/>
      <c r="C842" s="21"/>
      <c r="D842" s="33"/>
      <c r="E842" s="33"/>
      <c r="F842" s="397"/>
      <c r="G842" s="397"/>
      <c r="H842" s="29"/>
      <c r="I842" s="64"/>
      <c r="J842" s="30"/>
      <c r="K842" s="292">
        <f t="shared" si="14"/>
        <v>1</v>
      </c>
      <c r="L842" s="171"/>
      <c r="M842" s="172"/>
      <c r="N842" s="171"/>
      <c r="O842" s="171"/>
      <c r="P842" s="33"/>
      <c r="Q842" s="171"/>
      <c r="R842" s="33"/>
      <c r="S842" s="22"/>
      <c r="T842" s="33"/>
      <c r="U842" s="33"/>
      <c r="V842" s="33"/>
      <c r="W842" s="33"/>
    </row>
    <row r="843" spans="1:23" ht="39" customHeight="1" x14ac:dyDescent="0.25">
      <c r="A843" s="11">
        <v>841</v>
      </c>
      <c r="B843" s="33"/>
      <c r="C843" s="21"/>
      <c r="D843" s="33"/>
      <c r="E843" s="33"/>
      <c r="F843" s="397"/>
      <c r="G843" s="397"/>
      <c r="H843" s="29"/>
      <c r="I843" s="64"/>
      <c r="J843" s="30"/>
      <c r="K843" s="292">
        <f t="shared" si="14"/>
        <v>1</v>
      </c>
      <c r="L843" s="171"/>
      <c r="M843" s="172"/>
      <c r="N843" s="171"/>
      <c r="O843" s="171"/>
      <c r="P843" s="33"/>
      <c r="Q843" s="171"/>
      <c r="R843" s="33"/>
      <c r="S843" s="22"/>
      <c r="T843" s="33"/>
      <c r="U843" s="33"/>
      <c r="V843" s="33"/>
      <c r="W843" s="33"/>
    </row>
    <row r="844" spans="1:23" ht="39" customHeight="1" x14ac:dyDescent="0.25">
      <c r="A844" s="11">
        <v>842</v>
      </c>
      <c r="B844" s="33"/>
      <c r="C844" s="21"/>
      <c r="D844" s="33"/>
      <c r="E844" s="33"/>
      <c r="F844" s="397"/>
      <c r="G844" s="397"/>
      <c r="H844" s="29"/>
      <c r="I844" s="64"/>
      <c r="J844" s="30"/>
      <c r="K844" s="292">
        <f t="shared" si="14"/>
        <v>1</v>
      </c>
      <c r="L844" s="171"/>
      <c r="M844" s="172"/>
      <c r="N844" s="171"/>
      <c r="O844" s="171"/>
      <c r="P844" s="33"/>
      <c r="Q844" s="171"/>
      <c r="R844" s="33"/>
      <c r="S844" s="22"/>
      <c r="T844" s="33"/>
      <c r="U844" s="33"/>
      <c r="V844" s="33"/>
      <c r="W844" s="33"/>
    </row>
    <row r="845" spans="1:23" ht="39" customHeight="1" x14ac:dyDescent="0.25">
      <c r="A845" s="11">
        <v>843</v>
      </c>
      <c r="B845" s="33"/>
      <c r="C845" s="21"/>
      <c r="D845" s="33"/>
      <c r="E845" s="33"/>
      <c r="F845" s="397"/>
      <c r="G845" s="397"/>
      <c r="H845" s="29"/>
      <c r="I845" s="64"/>
      <c r="J845" s="30"/>
      <c r="K845" s="292">
        <f t="shared" si="14"/>
        <v>1</v>
      </c>
      <c r="L845" s="171"/>
      <c r="M845" s="172"/>
      <c r="N845" s="171"/>
      <c r="O845" s="171"/>
      <c r="P845" s="33"/>
      <c r="Q845" s="171"/>
      <c r="R845" s="33"/>
      <c r="S845" s="22"/>
      <c r="T845" s="33"/>
      <c r="U845" s="33"/>
      <c r="V845" s="33"/>
      <c r="W845" s="33"/>
    </row>
    <row r="846" spans="1:23" ht="39" customHeight="1" x14ac:dyDescent="0.25">
      <c r="A846" s="11">
        <v>844</v>
      </c>
      <c r="B846" s="33"/>
      <c r="C846" s="21"/>
      <c r="D846" s="33"/>
      <c r="E846" s="33"/>
      <c r="F846" s="397"/>
      <c r="G846" s="397"/>
      <c r="H846" s="29"/>
      <c r="I846" s="64"/>
      <c r="J846" s="30"/>
      <c r="K846" s="292">
        <f t="shared" si="14"/>
        <v>1</v>
      </c>
      <c r="L846" s="171"/>
      <c r="M846" s="172"/>
      <c r="N846" s="171"/>
      <c r="O846" s="171"/>
      <c r="P846" s="33"/>
      <c r="Q846" s="171"/>
      <c r="R846" s="33"/>
      <c r="S846" s="22"/>
      <c r="T846" s="33"/>
      <c r="U846" s="33"/>
      <c r="V846" s="33"/>
      <c r="W846" s="33"/>
    </row>
    <row r="847" spans="1:23" ht="39" customHeight="1" x14ac:dyDescent="0.25">
      <c r="A847" s="11">
        <v>845</v>
      </c>
      <c r="B847" s="33"/>
      <c r="C847" s="21"/>
      <c r="D847" s="33"/>
      <c r="E847" s="33"/>
      <c r="F847" s="397"/>
      <c r="G847" s="397"/>
      <c r="H847" s="29"/>
      <c r="I847" s="64"/>
      <c r="J847" s="30"/>
      <c r="K847" s="292">
        <f t="shared" si="14"/>
        <v>1</v>
      </c>
      <c r="L847" s="171"/>
      <c r="M847" s="172"/>
      <c r="N847" s="171"/>
      <c r="O847" s="171"/>
      <c r="P847" s="33"/>
      <c r="Q847" s="171"/>
      <c r="R847" s="33"/>
      <c r="S847" s="22"/>
      <c r="T847" s="33"/>
      <c r="U847" s="33"/>
      <c r="V847" s="33"/>
      <c r="W847" s="33"/>
    </row>
    <row r="848" spans="1:23" ht="39" customHeight="1" x14ac:dyDescent="0.25">
      <c r="A848" s="11">
        <v>846</v>
      </c>
      <c r="B848" s="33"/>
      <c r="C848" s="21"/>
      <c r="D848" s="33"/>
      <c r="E848" s="33"/>
      <c r="F848" s="397"/>
      <c r="G848" s="397"/>
      <c r="H848" s="29"/>
      <c r="I848" s="64"/>
      <c r="J848" s="30"/>
      <c r="K848" s="292">
        <f t="shared" si="14"/>
        <v>1</v>
      </c>
      <c r="L848" s="171"/>
      <c r="M848" s="172"/>
      <c r="N848" s="171"/>
      <c r="O848" s="171"/>
      <c r="P848" s="33"/>
      <c r="Q848" s="171"/>
      <c r="R848" s="33"/>
      <c r="S848" s="22"/>
      <c r="T848" s="33"/>
      <c r="U848" s="33"/>
      <c r="V848" s="33"/>
      <c r="W848" s="33"/>
    </row>
    <row r="849" spans="1:23" ht="39" customHeight="1" x14ac:dyDescent="0.25">
      <c r="A849" s="11">
        <v>847</v>
      </c>
      <c r="B849" s="33"/>
      <c r="C849" s="21"/>
      <c r="D849" s="33"/>
      <c r="E849" s="33"/>
      <c r="F849" s="397"/>
      <c r="G849" s="397"/>
      <c r="H849" s="29"/>
      <c r="I849" s="64"/>
      <c r="J849" s="30"/>
      <c r="K849" s="292">
        <f t="shared" si="14"/>
        <v>1</v>
      </c>
      <c r="L849" s="171"/>
      <c r="M849" s="172"/>
      <c r="N849" s="171"/>
      <c r="O849" s="171"/>
      <c r="P849" s="33"/>
      <c r="Q849" s="171"/>
      <c r="R849" s="33"/>
      <c r="S849" s="22"/>
      <c r="T849" s="33"/>
      <c r="U849" s="33"/>
      <c r="V849" s="33"/>
      <c r="W849" s="33"/>
    </row>
    <row r="850" spans="1:23" ht="39" customHeight="1" x14ac:dyDescent="0.25">
      <c r="A850" s="11">
        <v>848</v>
      </c>
      <c r="B850" s="33"/>
      <c r="C850" s="21"/>
      <c r="D850" s="33"/>
      <c r="E850" s="33"/>
      <c r="F850" s="397"/>
      <c r="G850" s="397"/>
      <c r="H850" s="29"/>
      <c r="I850" s="64"/>
      <c r="J850" s="30"/>
      <c r="K850" s="292">
        <f t="shared" si="14"/>
        <v>1</v>
      </c>
      <c r="L850" s="171"/>
      <c r="M850" s="172"/>
      <c r="N850" s="171"/>
      <c r="O850" s="171"/>
      <c r="P850" s="33"/>
      <c r="Q850" s="171"/>
      <c r="R850" s="33"/>
      <c r="S850" s="22"/>
      <c r="T850" s="33"/>
      <c r="U850" s="33"/>
      <c r="V850" s="33"/>
      <c r="W850" s="33"/>
    </row>
    <row r="851" spans="1:23" ht="39" customHeight="1" x14ac:dyDescent="0.25">
      <c r="A851" s="11">
        <v>849</v>
      </c>
      <c r="B851" s="33"/>
      <c r="C851" s="21"/>
      <c r="D851" s="33"/>
      <c r="E851" s="33"/>
      <c r="F851" s="397"/>
      <c r="G851" s="397"/>
      <c r="H851" s="29"/>
      <c r="I851" s="64"/>
      <c r="J851" s="30"/>
      <c r="K851" s="292">
        <f t="shared" si="14"/>
        <v>1</v>
      </c>
      <c r="L851" s="171"/>
      <c r="M851" s="172"/>
      <c r="N851" s="171"/>
      <c r="O851" s="171"/>
      <c r="P851" s="33"/>
      <c r="Q851" s="171"/>
      <c r="R851" s="33"/>
      <c r="S851" s="22"/>
      <c r="T851" s="33"/>
      <c r="U851" s="33"/>
      <c r="V851" s="33"/>
      <c r="W851" s="33"/>
    </row>
    <row r="852" spans="1:23" ht="39" customHeight="1" x14ac:dyDescent="0.25">
      <c r="A852" s="11">
        <v>850</v>
      </c>
      <c r="B852" s="33"/>
      <c r="C852" s="21"/>
      <c r="D852" s="33"/>
      <c r="E852" s="33"/>
      <c r="F852" s="397"/>
      <c r="G852" s="397"/>
      <c r="H852" s="29"/>
      <c r="I852" s="64"/>
      <c r="J852" s="30"/>
      <c r="K852" s="292">
        <f t="shared" si="14"/>
        <v>1</v>
      </c>
      <c r="L852" s="171"/>
      <c r="M852" s="172"/>
      <c r="N852" s="171"/>
      <c r="O852" s="171"/>
      <c r="P852" s="33"/>
      <c r="Q852" s="171"/>
      <c r="R852" s="33"/>
      <c r="S852" s="22"/>
      <c r="T852" s="33"/>
      <c r="U852" s="33"/>
      <c r="V852" s="33"/>
      <c r="W852" s="33"/>
    </row>
    <row r="853" spans="1:23" ht="39" customHeight="1" x14ac:dyDescent="0.25">
      <c r="A853" s="11">
        <v>851</v>
      </c>
      <c r="B853" s="33"/>
      <c r="C853" s="21"/>
      <c r="D853" s="33"/>
      <c r="E853" s="33"/>
      <c r="F853" s="397"/>
      <c r="G853" s="397"/>
      <c r="H853" s="29"/>
      <c r="I853" s="64"/>
      <c r="J853" s="30"/>
      <c r="K853" s="292">
        <f t="shared" si="14"/>
        <v>1</v>
      </c>
      <c r="L853" s="171"/>
      <c r="M853" s="172"/>
      <c r="N853" s="171"/>
      <c r="O853" s="171"/>
      <c r="P853" s="33"/>
      <c r="Q853" s="171"/>
      <c r="R853" s="33"/>
      <c r="S853" s="22"/>
      <c r="T853" s="33"/>
      <c r="U853" s="33"/>
      <c r="V853" s="33"/>
      <c r="W853" s="33"/>
    </row>
    <row r="854" spans="1:23" ht="39" customHeight="1" x14ac:dyDescent="0.25">
      <c r="A854" s="11">
        <v>852</v>
      </c>
      <c r="B854" s="33"/>
      <c r="C854" s="21"/>
      <c r="D854" s="33"/>
      <c r="E854" s="33"/>
      <c r="F854" s="397"/>
      <c r="G854" s="397"/>
      <c r="H854" s="29"/>
      <c r="I854" s="64"/>
      <c r="J854" s="30"/>
      <c r="K854" s="292">
        <f t="shared" si="14"/>
        <v>1</v>
      </c>
      <c r="L854" s="171"/>
      <c r="M854" s="172"/>
      <c r="N854" s="171"/>
      <c r="O854" s="171"/>
      <c r="P854" s="33"/>
      <c r="Q854" s="171"/>
      <c r="R854" s="33"/>
      <c r="S854" s="22"/>
      <c r="T854" s="33"/>
      <c r="U854" s="33"/>
      <c r="V854" s="33"/>
      <c r="W854" s="33"/>
    </row>
    <row r="855" spans="1:23" ht="39" customHeight="1" x14ac:dyDescent="0.25">
      <c r="A855" s="11">
        <v>853</v>
      </c>
      <c r="B855" s="33"/>
      <c r="C855" s="21"/>
      <c r="D855" s="33"/>
      <c r="E855" s="33"/>
      <c r="F855" s="397"/>
      <c r="G855" s="397"/>
      <c r="H855" s="29"/>
      <c r="I855" s="64"/>
      <c r="J855" s="30"/>
      <c r="K855" s="292">
        <f t="shared" si="14"/>
        <v>1</v>
      </c>
      <c r="L855" s="171"/>
      <c r="M855" s="172"/>
      <c r="N855" s="171"/>
      <c r="O855" s="171"/>
      <c r="P855" s="33"/>
      <c r="Q855" s="171"/>
      <c r="R855" s="33"/>
      <c r="S855" s="22"/>
      <c r="T855" s="33"/>
      <c r="U855" s="33"/>
      <c r="V855" s="33"/>
      <c r="W855" s="33"/>
    </row>
    <row r="856" spans="1:23" ht="39" customHeight="1" x14ac:dyDescent="0.25">
      <c r="A856" s="11">
        <v>854</v>
      </c>
      <c r="B856" s="33"/>
      <c r="C856" s="21"/>
      <c r="D856" s="33"/>
      <c r="E856" s="33"/>
      <c r="F856" s="397"/>
      <c r="G856" s="397"/>
      <c r="H856" s="29"/>
      <c r="I856" s="64"/>
      <c r="J856" s="30"/>
      <c r="K856" s="292">
        <f t="shared" si="14"/>
        <v>1</v>
      </c>
      <c r="L856" s="171"/>
      <c r="M856" s="172"/>
      <c r="N856" s="171"/>
      <c r="O856" s="171"/>
      <c r="P856" s="33"/>
      <c r="Q856" s="171"/>
      <c r="R856" s="33"/>
      <c r="S856" s="22"/>
      <c r="T856" s="33"/>
      <c r="U856" s="33"/>
      <c r="V856" s="33"/>
      <c r="W856" s="33"/>
    </row>
    <row r="857" spans="1:23" ht="39" customHeight="1" x14ac:dyDescent="0.25">
      <c r="A857" s="11">
        <v>855</v>
      </c>
      <c r="B857" s="33"/>
      <c r="C857" s="21"/>
      <c r="D857" s="33"/>
      <c r="E857" s="33"/>
      <c r="F857" s="397"/>
      <c r="G857" s="397"/>
      <c r="H857" s="29"/>
      <c r="I857" s="64"/>
      <c r="J857" s="30"/>
      <c r="K857" s="292">
        <f t="shared" si="14"/>
        <v>1</v>
      </c>
      <c r="L857" s="171"/>
      <c r="M857" s="172"/>
      <c r="N857" s="171"/>
      <c r="O857" s="171"/>
      <c r="P857" s="33"/>
      <c r="Q857" s="171"/>
      <c r="R857" s="33"/>
      <c r="S857" s="22"/>
      <c r="T857" s="33"/>
      <c r="U857" s="33"/>
      <c r="V857" s="33"/>
      <c r="W857" s="33"/>
    </row>
    <row r="858" spans="1:23" ht="39" customHeight="1" x14ac:dyDescent="0.25">
      <c r="A858" s="11">
        <v>856</v>
      </c>
      <c r="B858" s="33"/>
      <c r="C858" s="21"/>
      <c r="D858" s="33"/>
      <c r="E858" s="33"/>
      <c r="F858" s="397"/>
      <c r="G858" s="397"/>
      <c r="H858" s="29"/>
      <c r="I858" s="64"/>
      <c r="J858" s="30"/>
      <c r="K858" s="292">
        <f t="shared" si="14"/>
        <v>1</v>
      </c>
      <c r="L858" s="171"/>
      <c r="M858" s="172"/>
      <c r="N858" s="171"/>
      <c r="O858" s="171"/>
      <c r="P858" s="33"/>
      <c r="Q858" s="171"/>
      <c r="R858" s="33"/>
      <c r="S858" s="22"/>
      <c r="T858" s="33"/>
      <c r="U858" s="33"/>
      <c r="V858" s="33"/>
      <c r="W858" s="33"/>
    </row>
    <row r="859" spans="1:23" ht="39" customHeight="1" x14ac:dyDescent="0.25">
      <c r="A859" s="11">
        <v>857</v>
      </c>
      <c r="B859" s="33"/>
      <c r="C859" s="21"/>
      <c r="D859" s="33"/>
      <c r="E859" s="33"/>
      <c r="F859" s="397"/>
      <c r="G859" s="397"/>
      <c r="H859" s="29"/>
      <c r="I859" s="64"/>
      <c r="J859" s="30"/>
      <c r="K859" s="292">
        <f t="shared" si="14"/>
        <v>1</v>
      </c>
      <c r="L859" s="171"/>
      <c r="M859" s="172"/>
      <c r="N859" s="171"/>
      <c r="O859" s="171"/>
      <c r="P859" s="33"/>
      <c r="Q859" s="171"/>
      <c r="R859" s="33"/>
      <c r="S859" s="22"/>
      <c r="T859" s="33"/>
      <c r="U859" s="33"/>
      <c r="V859" s="33"/>
      <c r="W859" s="33"/>
    </row>
    <row r="860" spans="1:23" ht="39" customHeight="1" x14ac:dyDescent="0.25">
      <c r="A860" s="11">
        <v>858</v>
      </c>
      <c r="B860" s="33"/>
      <c r="C860" s="21"/>
      <c r="D860" s="33"/>
      <c r="E860" s="33"/>
      <c r="F860" s="397"/>
      <c r="G860" s="397"/>
      <c r="H860" s="29"/>
      <c r="I860" s="64"/>
      <c r="J860" s="30"/>
      <c r="K860" s="292">
        <f t="shared" si="14"/>
        <v>1</v>
      </c>
      <c r="L860" s="171"/>
      <c r="M860" s="172"/>
      <c r="N860" s="171"/>
      <c r="O860" s="171"/>
      <c r="P860" s="33"/>
      <c r="Q860" s="171"/>
      <c r="R860" s="33"/>
      <c r="S860" s="22"/>
      <c r="T860" s="33"/>
      <c r="U860" s="33"/>
      <c r="V860" s="33"/>
      <c r="W860" s="33"/>
    </row>
    <row r="861" spans="1:23" ht="39" customHeight="1" x14ac:dyDescent="0.25">
      <c r="A861" s="11">
        <v>859</v>
      </c>
      <c r="B861" s="33"/>
      <c r="C861" s="21"/>
      <c r="D861" s="33"/>
      <c r="E861" s="33"/>
      <c r="F861" s="397"/>
      <c r="G861" s="397"/>
      <c r="H861" s="29"/>
      <c r="I861" s="64"/>
      <c r="J861" s="30"/>
      <c r="K861" s="292">
        <f t="shared" si="14"/>
        <v>1</v>
      </c>
      <c r="L861" s="171"/>
      <c r="M861" s="172"/>
      <c r="N861" s="171"/>
      <c r="O861" s="171"/>
      <c r="P861" s="33"/>
      <c r="Q861" s="171"/>
      <c r="R861" s="33"/>
      <c r="S861" s="22"/>
      <c r="T861" s="33"/>
      <c r="U861" s="33"/>
      <c r="V861" s="33"/>
      <c r="W861" s="33"/>
    </row>
    <row r="862" spans="1:23" ht="39" customHeight="1" x14ac:dyDescent="0.25">
      <c r="A862" s="11">
        <v>860</v>
      </c>
      <c r="B862" s="33"/>
      <c r="C862" s="21"/>
      <c r="D862" s="33"/>
      <c r="E862" s="33"/>
      <c r="F862" s="397"/>
      <c r="G862" s="397"/>
      <c r="H862" s="29"/>
      <c r="I862" s="64"/>
      <c r="J862" s="30"/>
      <c r="K862" s="292">
        <f t="shared" si="14"/>
        <v>1</v>
      </c>
      <c r="L862" s="171"/>
      <c r="M862" s="172"/>
      <c r="N862" s="171"/>
      <c r="O862" s="171"/>
      <c r="P862" s="33"/>
      <c r="Q862" s="171"/>
      <c r="R862" s="33"/>
      <c r="S862" s="22"/>
      <c r="T862" s="33"/>
      <c r="U862" s="33"/>
      <c r="V862" s="33"/>
      <c r="W862" s="33"/>
    </row>
    <row r="863" spans="1:23" ht="39" customHeight="1" x14ac:dyDescent="0.25">
      <c r="A863" s="11">
        <v>861</v>
      </c>
      <c r="B863" s="33"/>
      <c r="C863" s="21"/>
      <c r="D863" s="33"/>
      <c r="E863" s="33"/>
      <c r="F863" s="397"/>
      <c r="G863" s="397"/>
      <c r="H863" s="29"/>
      <c r="I863" s="64"/>
      <c r="J863" s="30"/>
      <c r="K863" s="292">
        <f t="shared" si="14"/>
        <v>1</v>
      </c>
      <c r="L863" s="171"/>
      <c r="M863" s="172"/>
      <c r="N863" s="171"/>
      <c r="O863" s="171"/>
      <c r="P863" s="33"/>
      <c r="Q863" s="171"/>
      <c r="R863" s="33"/>
      <c r="S863" s="22"/>
      <c r="T863" s="33"/>
      <c r="U863" s="33"/>
      <c r="V863" s="33"/>
      <c r="W863" s="33"/>
    </row>
    <row r="864" spans="1:23" ht="39" customHeight="1" x14ac:dyDescent="0.25">
      <c r="A864" s="11">
        <v>862</v>
      </c>
      <c r="B864" s="33"/>
      <c r="C864" s="21"/>
      <c r="D864" s="33"/>
      <c r="E864" s="33"/>
      <c r="F864" s="397"/>
      <c r="G864" s="397"/>
      <c r="H864" s="29"/>
      <c r="I864" s="64"/>
      <c r="J864" s="30"/>
      <c r="K864" s="292">
        <f t="shared" si="14"/>
        <v>1</v>
      </c>
      <c r="L864" s="171"/>
      <c r="M864" s="172"/>
      <c r="N864" s="171"/>
      <c r="O864" s="171"/>
      <c r="P864" s="33"/>
      <c r="Q864" s="171"/>
      <c r="R864" s="33"/>
      <c r="S864" s="22"/>
      <c r="T864" s="33"/>
      <c r="U864" s="33"/>
      <c r="V864" s="33"/>
      <c r="W864" s="33"/>
    </row>
    <row r="865" spans="1:23" ht="39" customHeight="1" x14ac:dyDescent="0.25">
      <c r="A865" s="11">
        <v>863</v>
      </c>
      <c r="B865" s="33"/>
      <c r="C865" s="21"/>
      <c r="D865" s="33"/>
      <c r="E865" s="33"/>
      <c r="F865" s="397"/>
      <c r="G865" s="397"/>
      <c r="H865" s="29"/>
      <c r="I865" s="64"/>
      <c r="J865" s="30"/>
      <c r="K865" s="292">
        <f t="shared" si="14"/>
        <v>1</v>
      </c>
      <c r="L865" s="171"/>
      <c r="M865" s="172"/>
      <c r="N865" s="171"/>
      <c r="O865" s="171"/>
      <c r="P865" s="33"/>
      <c r="Q865" s="171"/>
      <c r="R865" s="33"/>
      <c r="S865" s="22"/>
      <c r="T865" s="33"/>
      <c r="U865" s="33"/>
      <c r="V865" s="33"/>
      <c r="W865" s="33"/>
    </row>
    <row r="866" spans="1:23" ht="39" customHeight="1" x14ac:dyDescent="0.25">
      <c r="A866" s="11">
        <v>864</v>
      </c>
      <c r="B866" s="33"/>
      <c r="C866" s="21"/>
      <c r="D866" s="33"/>
      <c r="E866" s="33"/>
      <c r="F866" s="397"/>
      <c r="G866" s="397"/>
      <c r="H866" s="29"/>
      <c r="I866" s="64"/>
      <c r="J866" s="30"/>
      <c r="K866" s="292">
        <f t="shared" si="14"/>
        <v>1</v>
      </c>
      <c r="L866" s="171"/>
      <c r="M866" s="172"/>
      <c r="N866" s="171"/>
      <c r="O866" s="171"/>
      <c r="P866" s="33"/>
      <c r="Q866" s="171"/>
      <c r="R866" s="33"/>
      <c r="S866" s="22"/>
      <c r="T866" s="33"/>
      <c r="U866" s="33"/>
      <c r="V866" s="33"/>
      <c r="W866" s="33"/>
    </row>
    <row r="867" spans="1:23" ht="39" customHeight="1" x14ac:dyDescent="0.25">
      <c r="A867" s="11">
        <v>865</v>
      </c>
      <c r="B867" s="33"/>
      <c r="C867" s="21"/>
      <c r="D867" s="33"/>
      <c r="E867" s="33"/>
      <c r="F867" s="397"/>
      <c r="G867" s="397"/>
      <c r="H867" s="29"/>
      <c r="I867" s="64"/>
      <c r="J867" s="30"/>
      <c r="K867" s="292">
        <f t="shared" si="14"/>
        <v>1</v>
      </c>
      <c r="L867" s="171"/>
      <c r="M867" s="172"/>
      <c r="N867" s="171"/>
      <c r="O867" s="171"/>
      <c r="P867" s="33"/>
      <c r="Q867" s="171"/>
      <c r="R867" s="33"/>
      <c r="S867" s="22"/>
      <c r="T867" s="33"/>
      <c r="U867" s="33"/>
      <c r="V867" s="33"/>
      <c r="W867" s="33"/>
    </row>
    <row r="868" spans="1:23" ht="39" customHeight="1" x14ac:dyDescent="0.25">
      <c r="A868" s="11">
        <v>866</v>
      </c>
      <c r="B868" s="33"/>
      <c r="C868" s="21"/>
      <c r="D868" s="33"/>
      <c r="E868" s="33"/>
      <c r="F868" s="397"/>
      <c r="G868" s="397"/>
      <c r="H868" s="29"/>
      <c r="I868" s="64"/>
      <c r="J868" s="30"/>
      <c r="K868" s="292">
        <f t="shared" si="14"/>
        <v>1</v>
      </c>
      <c r="L868" s="171"/>
      <c r="M868" s="172"/>
      <c r="N868" s="171"/>
      <c r="O868" s="171"/>
      <c r="P868" s="33"/>
      <c r="Q868" s="171"/>
      <c r="R868" s="33"/>
      <c r="S868" s="22"/>
      <c r="T868" s="33"/>
      <c r="U868" s="33"/>
      <c r="V868" s="33"/>
      <c r="W868" s="33"/>
    </row>
    <row r="869" spans="1:23" ht="39" customHeight="1" x14ac:dyDescent="0.25">
      <c r="A869" s="11">
        <v>867</v>
      </c>
      <c r="B869" s="33"/>
      <c r="C869" s="21"/>
      <c r="D869" s="33"/>
      <c r="E869" s="33"/>
      <c r="F869" s="397"/>
      <c r="G869" s="397"/>
      <c r="H869" s="29"/>
      <c r="I869" s="64"/>
      <c r="J869" s="30"/>
      <c r="K869" s="292">
        <f t="shared" si="14"/>
        <v>1</v>
      </c>
      <c r="L869" s="171"/>
      <c r="M869" s="172"/>
      <c r="N869" s="171"/>
      <c r="O869" s="171"/>
      <c r="P869" s="33"/>
      <c r="Q869" s="171"/>
      <c r="R869" s="33"/>
      <c r="S869" s="22"/>
      <c r="T869" s="33"/>
      <c r="U869" s="33"/>
      <c r="V869" s="33"/>
      <c r="W869" s="33"/>
    </row>
    <row r="870" spans="1:23" ht="39" customHeight="1" x14ac:dyDescent="0.25">
      <c r="A870" s="11">
        <v>868</v>
      </c>
      <c r="B870" s="33"/>
      <c r="C870" s="21"/>
      <c r="D870" s="33"/>
      <c r="E870" s="33"/>
      <c r="F870" s="397"/>
      <c r="G870" s="397"/>
      <c r="H870" s="29"/>
      <c r="I870" s="64"/>
      <c r="J870" s="30"/>
      <c r="K870" s="292">
        <f t="shared" si="14"/>
        <v>1</v>
      </c>
      <c r="L870" s="171"/>
      <c r="M870" s="172"/>
      <c r="N870" s="171"/>
      <c r="O870" s="171"/>
      <c r="P870" s="33"/>
      <c r="Q870" s="171"/>
      <c r="R870" s="33"/>
      <c r="S870" s="22"/>
      <c r="T870" s="33"/>
      <c r="U870" s="33"/>
      <c r="V870" s="33"/>
      <c r="W870" s="33"/>
    </row>
    <row r="871" spans="1:23" ht="39" customHeight="1" x14ac:dyDescent="0.25">
      <c r="A871" s="11">
        <v>869</v>
      </c>
      <c r="B871" s="33"/>
      <c r="C871" s="21"/>
      <c r="D871" s="33"/>
      <c r="E871" s="33"/>
      <c r="F871" s="397"/>
      <c r="G871" s="397"/>
      <c r="H871" s="29"/>
      <c r="I871" s="64"/>
      <c r="J871" s="30"/>
      <c r="K871" s="292">
        <f t="shared" si="14"/>
        <v>1</v>
      </c>
      <c r="L871" s="171"/>
      <c r="M871" s="172"/>
      <c r="N871" s="171"/>
      <c r="O871" s="171"/>
      <c r="P871" s="33"/>
      <c r="Q871" s="171"/>
      <c r="R871" s="33"/>
      <c r="S871" s="22"/>
      <c r="T871" s="33"/>
      <c r="U871" s="33"/>
      <c r="V871" s="33"/>
      <c r="W871" s="33"/>
    </row>
    <row r="872" spans="1:23" ht="39" customHeight="1" x14ac:dyDescent="0.25">
      <c r="A872" s="11">
        <v>870</v>
      </c>
      <c r="B872" s="33"/>
      <c r="C872" s="21"/>
      <c r="D872" s="33"/>
      <c r="E872" s="33"/>
      <c r="F872" s="397"/>
      <c r="G872" s="397"/>
      <c r="H872" s="29"/>
      <c r="I872" s="64"/>
      <c r="J872" s="30"/>
      <c r="K872" s="292">
        <f t="shared" si="14"/>
        <v>1</v>
      </c>
      <c r="L872" s="171"/>
      <c r="M872" s="172"/>
      <c r="N872" s="171"/>
      <c r="O872" s="171"/>
      <c r="P872" s="33"/>
      <c r="Q872" s="171"/>
      <c r="R872" s="33"/>
      <c r="S872" s="22"/>
      <c r="T872" s="33"/>
      <c r="U872" s="33"/>
      <c r="V872" s="33"/>
      <c r="W872" s="33"/>
    </row>
    <row r="873" spans="1:23" ht="39" customHeight="1" x14ac:dyDescent="0.25">
      <c r="A873" s="11">
        <v>871</v>
      </c>
      <c r="B873" s="33"/>
      <c r="C873" s="21"/>
      <c r="D873" s="33"/>
      <c r="E873" s="33"/>
      <c r="F873" s="397"/>
      <c r="G873" s="397"/>
      <c r="H873" s="29"/>
      <c r="I873" s="64"/>
      <c r="J873" s="30"/>
      <c r="K873" s="292">
        <f t="shared" si="14"/>
        <v>1</v>
      </c>
      <c r="L873" s="171"/>
      <c r="M873" s="172"/>
      <c r="N873" s="171"/>
      <c r="O873" s="171"/>
      <c r="P873" s="33"/>
      <c r="Q873" s="171"/>
      <c r="R873" s="33"/>
      <c r="S873" s="22"/>
      <c r="T873" s="33"/>
      <c r="U873" s="33"/>
      <c r="V873" s="33"/>
      <c r="W873" s="33"/>
    </row>
    <row r="874" spans="1:23" ht="39" customHeight="1" x14ac:dyDescent="0.25">
      <c r="A874" s="11">
        <v>872</v>
      </c>
      <c r="B874" s="33"/>
      <c r="C874" s="21"/>
      <c r="D874" s="33"/>
      <c r="E874" s="33"/>
      <c r="F874" s="397"/>
      <c r="G874" s="397"/>
      <c r="H874" s="29"/>
      <c r="I874" s="64"/>
      <c r="J874" s="30"/>
      <c r="K874" s="292">
        <f t="shared" si="14"/>
        <v>1</v>
      </c>
      <c r="L874" s="171"/>
      <c r="M874" s="172"/>
      <c r="N874" s="171"/>
      <c r="O874" s="171"/>
      <c r="P874" s="33"/>
      <c r="Q874" s="171"/>
      <c r="R874" s="33"/>
      <c r="S874" s="22"/>
      <c r="T874" s="33"/>
      <c r="U874" s="33"/>
      <c r="V874" s="33"/>
      <c r="W874" s="33"/>
    </row>
    <row r="875" spans="1:23" ht="39" customHeight="1" x14ac:dyDescent="0.25">
      <c r="A875" s="11">
        <v>873</v>
      </c>
      <c r="B875" s="33"/>
      <c r="C875" s="21"/>
      <c r="D875" s="33"/>
      <c r="E875" s="33"/>
      <c r="F875" s="397"/>
      <c r="G875" s="397"/>
      <c r="H875" s="29"/>
      <c r="I875" s="64"/>
      <c r="J875" s="30"/>
      <c r="K875" s="292">
        <f t="shared" si="14"/>
        <v>1</v>
      </c>
      <c r="L875" s="171"/>
      <c r="M875" s="172"/>
      <c r="N875" s="171"/>
      <c r="O875" s="171"/>
      <c r="P875" s="33"/>
      <c r="Q875" s="171"/>
      <c r="R875" s="33"/>
      <c r="S875" s="22"/>
      <c r="T875" s="33"/>
      <c r="U875" s="33"/>
      <c r="V875" s="33"/>
      <c r="W875" s="33"/>
    </row>
    <row r="876" spans="1:23" ht="39" customHeight="1" x14ac:dyDescent="0.25">
      <c r="A876" s="11">
        <v>874</v>
      </c>
      <c r="B876" s="33"/>
      <c r="C876" s="21"/>
      <c r="D876" s="33"/>
      <c r="E876" s="33"/>
      <c r="F876" s="397"/>
      <c r="G876" s="397"/>
      <c r="H876" s="29"/>
      <c r="I876" s="64"/>
      <c r="J876" s="30"/>
      <c r="K876" s="292">
        <f t="shared" si="14"/>
        <v>1</v>
      </c>
      <c r="L876" s="171"/>
      <c r="M876" s="172"/>
      <c r="N876" s="171"/>
      <c r="O876" s="171"/>
      <c r="P876" s="33"/>
      <c r="Q876" s="171"/>
      <c r="R876" s="33"/>
      <c r="S876" s="22"/>
      <c r="T876" s="33"/>
      <c r="U876" s="33"/>
      <c r="V876" s="33"/>
      <c r="W876" s="33"/>
    </row>
    <row r="877" spans="1:23" ht="39" customHeight="1" x14ac:dyDescent="0.25">
      <c r="A877" s="11">
        <v>875</v>
      </c>
      <c r="B877" s="33"/>
      <c r="C877" s="21"/>
      <c r="D877" s="33"/>
      <c r="E877" s="33"/>
      <c r="F877" s="397"/>
      <c r="G877" s="397"/>
      <c r="H877" s="29"/>
      <c r="I877" s="64"/>
      <c r="J877" s="30"/>
      <c r="K877" s="292">
        <f t="shared" si="14"/>
        <v>1</v>
      </c>
      <c r="L877" s="171"/>
      <c r="M877" s="172"/>
      <c r="N877" s="171"/>
      <c r="O877" s="171"/>
      <c r="P877" s="33"/>
      <c r="Q877" s="171"/>
      <c r="R877" s="33"/>
      <c r="S877" s="22"/>
      <c r="T877" s="33"/>
      <c r="U877" s="33"/>
      <c r="V877" s="33"/>
      <c r="W877" s="33"/>
    </row>
    <row r="878" spans="1:23" ht="39" customHeight="1" x14ac:dyDescent="0.25">
      <c r="A878" s="11">
        <v>876</v>
      </c>
      <c r="B878" s="33"/>
      <c r="C878" s="21"/>
      <c r="D878" s="33"/>
      <c r="E878" s="33"/>
      <c r="F878" s="397"/>
      <c r="G878" s="397"/>
      <c r="H878" s="29"/>
      <c r="I878" s="64"/>
      <c r="J878" s="30"/>
      <c r="K878" s="292">
        <f t="shared" si="14"/>
        <v>1</v>
      </c>
      <c r="L878" s="171"/>
      <c r="M878" s="172"/>
      <c r="N878" s="171"/>
      <c r="O878" s="171"/>
      <c r="P878" s="33"/>
      <c r="Q878" s="171"/>
      <c r="R878" s="33"/>
      <c r="S878" s="22"/>
      <c r="T878" s="33"/>
      <c r="U878" s="33"/>
      <c r="V878" s="33"/>
      <c r="W878" s="33"/>
    </row>
    <row r="879" spans="1:23" ht="39" customHeight="1" x14ac:dyDescent="0.25">
      <c r="A879" s="11">
        <v>877</v>
      </c>
      <c r="B879" s="33"/>
      <c r="C879" s="21"/>
      <c r="D879" s="33"/>
      <c r="E879" s="33"/>
      <c r="F879" s="397"/>
      <c r="G879" s="397"/>
      <c r="H879" s="29"/>
      <c r="I879" s="64"/>
      <c r="J879" s="30"/>
      <c r="K879" s="292">
        <f t="shared" si="14"/>
        <v>1</v>
      </c>
      <c r="L879" s="171"/>
      <c r="M879" s="172"/>
      <c r="N879" s="171"/>
      <c r="O879" s="171"/>
      <c r="P879" s="33"/>
      <c r="Q879" s="171"/>
      <c r="R879" s="33"/>
      <c r="S879" s="22"/>
      <c r="T879" s="33"/>
      <c r="U879" s="33"/>
      <c r="V879" s="33"/>
      <c r="W879" s="33"/>
    </row>
    <row r="880" spans="1:23" ht="39" customHeight="1" x14ac:dyDescent="0.25">
      <c r="A880" s="11">
        <v>878</v>
      </c>
      <c r="B880" s="33"/>
      <c r="C880" s="21"/>
      <c r="D880" s="33"/>
      <c r="E880" s="33"/>
      <c r="F880" s="397"/>
      <c r="G880" s="397"/>
      <c r="H880" s="29"/>
      <c r="I880" s="64"/>
      <c r="J880" s="30"/>
      <c r="K880" s="292">
        <f t="shared" si="14"/>
        <v>1</v>
      </c>
      <c r="L880" s="171"/>
      <c r="M880" s="172"/>
      <c r="N880" s="171"/>
      <c r="O880" s="171"/>
      <c r="P880" s="33"/>
      <c r="Q880" s="171"/>
      <c r="R880" s="33"/>
      <c r="S880" s="22"/>
      <c r="T880" s="33"/>
      <c r="U880" s="33"/>
      <c r="V880" s="33"/>
      <c r="W880" s="33"/>
    </row>
    <row r="881" spans="1:23" ht="39" customHeight="1" x14ac:dyDescent="0.25">
      <c r="A881" s="11">
        <v>879</v>
      </c>
      <c r="B881" s="33"/>
      <c r="C881" s="21"/>
      <c r="D881" s="33"/>
      <c r="E881" s="33"/>
      <c r="F881" s="397"/>
      <c r="G881" s="397"/>
      <c r="H881" s="29"/>
      <c r="I881" s="64"/>
      <c r="J881" s="30"/>
      <c r="K881" s="292">
        <f t="shared" si="14"/>
        <v>1</v>
      </c>
      <c r="L881" s="171"/>
      <c r="M881" s="172"/>
      <c r="N881" s="171"/>
      <c r="O881" s="171"/>
      <c r="P881" s="33"/>
      <c r="Q881" s="171"/>
      <c r="R881" s="33"/>
      <c r="S881" s="22"/>
      <c r="T881" s="33"/>
      <c r="U881" s="33"/>
      <c r="V881" s="33"/>
      <c r="W881" s="33"/>
    </row>
    <row r="882" spans="1:23" ht="39" customHeight="1" x14ac:dyDescent="0.25">
      <c r="A882" s="11">
        <v>880</v>
      </c>
      <c r="B882" s="33"/>
      <c r="C882" s="21"/>
      <c r="D882" s="33"/>
      <c r="E882" s="33"/>
      <c r="F882" s="397"/>
      <c r="G882" s="397"/>
      <c r="H882" s="29"/>
      <c r="I882" s="64"/>
      <c r="J882" s="30"/>
      <c r="K882" s="292">
        <f t="shared" si="14"/>
        <v>1</v>
      </c>
      <c r="L882" s="171"/>
      <c r="M882" s="172"/>
      <c r="N882" s="171"/>
      <c r="O882" s="171"/>
      <c r="P882" s="33"/>
      <c r="Q882" s="171"/>
      <c r="R882" s="33"/>
      <c r="S882" s="22"/>
      <c r="T882" s="33"/>
      <c r="U882" s="33"/>
      <c r="V882" s="33"/>
      <c r="W882" s="33"/>
    </row>
    <row r="883" spans="1:23" ht="39" customHeight="1" x14ac:dyDescent="0.25">
      <c r="A883" s="11">
        <v>881</v>
      </c>
      <c r="B883" s="33"/>
      <c r="C883" s="21"/>
      <c r="D883" s="33"/>
      <c r="E883" s="33"/>
      <c r="F883" s="397"/>
      <c r="G883" s="397"/>
      <c r="H883" s="29"/>
      <c r="I883" s="64"/>
      <c r="J883" s="30"/>
      <c r="K883" s="292">
        <f t="shared" si="14"/>
        <v>1</v>
      </c>
      <c r="L883" s="171"/>
      <c r="M883" s="172"/>
      <c r="N883" s="171"/>
      <c r="O883" s="171"/>
      <c r="P883" s="33"/>
      <c r="Q883" s="171"/>
      <c r="R883" s="33"/>
      <c r="S883" s="22"/>
      <c r="T883" s="33"/>
      <c r="U883" s="33"/>
      <c r="V883" s="33"/>
      <c r="W883" s="33"/>
    </row>
    <row r="884" spans="1:23" ht="39" customHeight="1" x14ac:dyDescent="0.25">
      <c r="A884" s="11">
        <v>882</v>
      </c>
      <c r="B884" s="33"/>
      <c r="C884" s="21"/>
      <c r="D884" s="33"/>
      <c r="E884" s="33"/>
      <c r="F884" s="397"/>
      <c r="G884" s="397"/>
      <c r="H884" s="29"/>
      <c r="I884" s="64"/>
      <c r="J884" s="30"/>
      <c r="K884" s="292">
        <f t="shared" si="14"/>
        <v>1</v>
      </c>
      <c r="L884" s="171"/>
      <c r="M884" s="172"/>
      <c r="N884" s="171"/>
      <c r="O884" s="171"/>
      <c r="P884" s="33"/>
      <c r="Q884" s="171"/>
      <c r="R884" s="33"/>
      <c r="S884" s="22"/>
      <c r="T884" s="33"/>
      <c r="U884" s="33"/>
      <c r="V884" s="33"/>
      <c r="W884" s="33"/>
    </row>
    <row r="885" spans="1:23" ht="39" customHeight="1" x14ac:dyDescent="0.25">
      <c r="A885" s="11">
        <v>883</v>
      </c>
      <c r="B885" s="33"/>
      <c r="C885" s="21"/>
      <c r="D885" s="33"/>
      <c r="E885" s="33"/>
      <c r="F885" s="397"/>
      <c r="G885" s="397"/>
      <c r="H885" s="29"/>
      <c r="I885" s="64"/>
      <c r="J885" s="30"/>
      <c r="K885" s="292">
        <f t="shared" si="14"/>
        <v>1</v>
      </c>
      <c r="L885" s="171"/>
      <c r="M885" s="172"/>
      <c r="N885" s="171"/>
      <c r="O885" s="171"/>
      <c r="P885" s="33"/>
      <c r="Q885" s="171"/>
      <c r="R885" s="33"/>
      <c r="S885" s="22"/>
      <c r="T885" s="33"/>
      <c r="U885" s="33"/>
      <c r="V885" s="33"/>
      <c r="W885" s="33"/>
    </row>
    <row r="886" spans="1:23" ht="39" customHeight="1" x14ac:dyDescent="0.25">
      <c r="A886" s="11">
        <v>884</v>
      </c>
      <c r="B886" s="33"/>
      <c r="C886" s="21"/>
      <c r="D886" s="33"/>
      <c r="E886" s="33"/>
      <c r="F886" s="397"/>
      <c r="G886" s="397"/>
      <c r="H886" s="29"/>
      <c r="I886" s="64"/>
      <c r="J886" s="30"/>
      <c r="K886" s="292">
        <f t="shared" si="14"/>
        <v>1</v>
      </c>
      <c r="L886" s="171"/>
      <c r="M886" s="172"/>
      <c r="N886" s="171"/>
      <c r="O886" s="171"/>
      <c r="P886" s="33"/>
      <c r="Q886" s="171"/>
      <c r="R886" s="33"/>
      <c r="S886" s="22"/>
      <c r="T886" s="33"/>
      <c r="U886" s="33"/>
      <c r="V886" s="33"/>
      <c r="W886" s="33"/>
    </row>
    <row r="887" spans="1:23" ht="39" customHeight="1" x14ac:dyDescent="0.25">
      <c r="A887" s="11">
        <v>885</v>
      </c>
      <c r="B887" s="33"/>
      <c r="C887" s="21"/>
      <c r="D887" s="33"/>
      <c r="E887" s="33"/>
      <c r="F887" s="397"/>
      <c r="G887" s="397"/>
      <c r="H887" s="29"/>
      <c r="I887" s="64"/>
      <c r="J887" s="30"/>
      <c r="K887" s="292">
        <f t="shared" si="14"/>
        <v>1</v>
      </c>
      <c r="L887" s="171"/>
      <c r="M887" s="172"/>
      <c r="N887" s="171"/>
      <c r="O887" s="171"/>
      <c r="P887" s="33"/>
      <c r="Q887" s="171"/>
      <c r="R887" s="33"/>
      <c r="S887" s="22"/>
      <c r="T887" s="33"/>
      <c r="U887" s="33"/>
      <c r="V887" s="33"/>
      <c r="W887" s="33"/>
    </row>
    <row r="888" spans="1:23" ht="39" customHeight="1" x14ac:dyDescent="0.25">
      <c r="A888" s="11">
        <v>886</v>
      </c>
      <c r="B888" s="33"/>
      <c r="C888" s="21"/>
      <c r="D888" s="33"/>
      <c r="E888" s="33"/>
      <c r="F888" s="397"/>
      <c r="G888" s="397"/>
      <c r="H888" s="29"/>
      <c r="I888" s="64"/>
      <c r="J888" s="30"/>
      <c r="K888" s="292">
        <f t="shared" si="14"/>
        <v>1</v>
      </c>
      <c r="L888" s="171"/>
      <c r="M888" s="172"/>
      <c r="N888" s="171"/>
      <c r="O888" s="171"/>
      <c r="P888" s="33"/>
      <c r="Q888" s="171"/>
      <c r="R888" s="33"/>
      <c r="S888" s="22"/>
      <c r="T888" s="33"/>
      <c r="U888" s="33"/>
      <c r="V888" s="33"/>
      <c r="W888" s="33"/>
    </row>
    <row r="889" spans="1:23" ht="39" customHeight="1" x14ac:dyDescent="0.25">
      <c r="A889" s="11">
        <v>887</v>
      </c>
      <c r="B889" s="33"/>
      <c r="C889" s="21"/>
      <c r="D889" s="33"/>
      <c r="E889" s="33"/>
      <c r="F889" s="397"/>
      <c r="G889" s="397"/>
      <c r="H889" s="29"/>
      <c r="I889" s="64"/>
      <c r="J889" s="30"/>
      <c r="K889" s="292">
        <f t="shared" si="14"/>
        <v>1</v>
      </c>
      <c r="L889" s="171"/>
      <c r="M889" s="172"/>
      <c r="N889" s="171"/>
      <c r="O889" s="171"/>
      <c r="P889" s="33"/>
      <c r="Q889" s="171"/>
      <c r="R889" s="33"/>
      <c r="S889" s="22"/>
      <c r="T889" s="33"/>
      <c r="U889" s="33"/>
      <c r="V889" s="33"/>
      <c r="W889" s="33"/>
    </row>
    <row r="890" spans="1:23" ht="39" customHeight="1" x14ac:dyDescent="0.25">
      <c r="A890" s="11">
        <v>888</v>
      </c>
      <c r="B890" s="33"/>
      <c r="C890" s="21"/>
      <c r="D890" s="33"/>
      <c r="E890" s="33"/>
      <c r="F890" s="397"/>
      <c r="G890" s="397"/>
      <c r="H890" s="29"/>
      <c r="I890" s="64"/>
      <c r="J890" s="30"/>
      <c r="K890" s="292">
        <f t="shared" si="14"/>
        <v>1</v>
      </c>
      <c r="L890" s="171"/>
      <c r="M890" s="172"/>
      <c r="N890" s="171"/>
      <c r="O890" s="171"/>
      <c r="P890" s="33"/>
      <c r="Q890" s="171"/>
      <c r="R890" s="33"/>
      <c r="S890" s="22"/>
      <c r="T890" s="33"/>
      <c r="U890" s="33"/>
      <c r="V890" s="33"/>
      <c r="W890" s="33"/>
    </row>
    <row r="891" spans="1:23" ht="39" customHeight="1" x14ac:dyDescent="0.25">
      <c r="A891" s="11">
        <v>889</v>
      </c>
      <c r="B891" s="33"/>
      <c r="C891" s="21"/>
      <c r="D891" s="33"/>
      <c r="E891" s="33"/>
      <c r="F891" s="397"/>
      <c r="G891" s="397"/>
      <c r="H891" s="29"/>
      <c r="I891" s="64"/>
      <c r="J891" s="30"/>
      <c r="K891" s="292">
        <f t="shared" si="14"/>
        <v>1</v>
      </c>
      <c r="L891" s="171"/>
      <c r="M891" s="172"/>
      <c r="N891" s="171"/>
      <c r="O891" s="171"/>
      <c r="P891" s="33"/>
      <c r="Q891" s="171"/>
      <c r="R891" s="33"/>
      <c r="S891" s="22"/>
      <c r="T891" s="33"/>
      <c r="U891" s="33"/>
      <c r="V891" s="33"/>
      <c r="W891" s="33"/>
    </row>
    <row r="892" spans="1:23" ht="39" customHeight="1" x14ac:dyDescent="0.25">
      <c r="A892" s="11">
        <v>890</v>
      </c>
      <c r="B892" s="33"/>
      <c r="C892" s="21"/>
      <c r="D892" s="33"/>
      <c r="E892" s="33"/>
      <c r="F892" s="397"/>
      <c r="G892" s="397"/>
      <c r="H892" s="29"/>
      <c r="I892" s="64"/>
      <c r="J892" s="30"/>
      <c r="K892" s="292">
        <f t="shared" si="14"/>
        <v>1</v>
      </c>
      <c r="L892" s="171"/>
      <c r="M892" s="172"/>
      <c r="N892" s="171"/>
      <c r="O892" s="171"/>
      <c r="P892" s="33"/>
      <c r="Q892" s="171"/>
      <c r="R892" s="33"/>
      <c r="S892" s="22"/>
      <c r="T892" s="33"/>
      <c r="U892" s="33"/>
      <c r="V892" s="33"/>
      <c r="W892" s="33"/>
    </row>
    <row r="893" spans="1:23" ht="39" customHeight="1" x14ac:dyDescent="0.25">
      <c r="A893" s="11">
        <v>891</v>
      </c>
      <c r="B893" s="33"/>
      <c r="C893" s="21"/>
      <c r="D893" s="33"/>
      <c r="E893" s="33"/>
      <c r="F893" s="397"/>
      <c r="G893" s="397"/>
      <c r="H893" s="29"/>
      <c r="I893" s="64"/>
      <c r="J893" s="30"/>
      <c r="K893" s="292">
        <f t="shared" si="14"/>
        <v>1</v>
      </c>
      <c r="L893" s="171"/>
      <c r="M893" s="172"/>
      <c r="N893" s="171"/>
      <c r="O893" s="171"/>
      <c r="P893" s="33"/>
      <c r="Q893" s="171"/>
      <c r="R893" s="33"/>
      <c r="S893" s="22"/>
      <c r="T893" s="33"/>
      <c r="U893" s="33"/>
      <c r="V893" s="33"/>
      <c r="W893" s="33"/>
    </row>
    <row r="894" spans="1:23" ht="39" customHeight="1" x14ac:dyDescent="0.25">
      <c r="A894" s="11">
        <v>892</v>
      </c>
      <c r="B894" s="33"/>
      <c r="C894" s="21"/>
      <c r="D894" s="33"/>
      <c r="E894" s="33"/>
      <c r="F894" s="397"/>
      <c r="G894" s="397"/>
      <c r="H894" s="29"/>
      <c r="I894" s="64"/>
      <c r="J894" s="30"/>
      <c r="K894" s="292">
        <f t="shared" si="14"/>
        <v>1</v>
      </c>
      <c r="L894" s="171"/>
      <c r="M894" s="172"/>
      <c r="N894" s="171"/>
      <c r="O894" s="171"/>
      <c r="P894" s="33"/>
      <c r="Q894" s="171"/>
      <c r="R894" s="33"/>
      <c r="S894" s="22"/>
      <c r="T894" s="33"/>
      <c r="U894" s="33"/>
      <c r="V894" s="33"/>
      <c r="W894" s="33"/>
    </row>
    <row r="895" spans="1:23" ht="39" customHeight="1" x14ac:dyDescent="0.25">
      <c r="A895" s="11">
        <v>893</v>
      </c>
      <c r="B895" s="33"/>
      <c r="C895" s="21"/>
      <c r="D895" s="33"/>
      <c r="E895" s="33"/>
      <c r="F895" s="397"/>
      <c r="G895" s="397"/>
      <c r="H895" s="29"/>
      <c r="I895" s="64"/>
      <c r="J895" s="30"/>
      <c r="K895" s="292">
        <f t="shared" si="14"/>
        <v>1</v>
      </c>
      <c r="L895" s="171"/>
      <c r="M895" s="172"/>
      <c r="N895" s="171"/>
      <c r="O895" s="171"/>
      <c r="P895" s="33"/>
      <c r="Q895" s="171"/>
      <c r="R895" s="33"/>
      <c r="S895" s="22"/>
      <c r="T895" s="33"/>
      <c r="U895" s="33"/>
      <c r="V895" s="33"/>
      <c r="W895" s="33"/>
    </row>
    <row r="896" spans="1:23" ht="39" customHeight="1" x14ac:dyDescent="0.25">
      <c r="A896" s="11">
        <v>894</v>
      </c>
      <c r="B896" s="33"/>
      <c r="C896" s="21"/>
      <c r="D896" s="33"/>
      <c r="E896" s="33"/>
      <c r="F896" s="397"/>
      <c r="G896" s="397"/>
      <c r="H896" s="29"/>
      <c r="I896" s="64"/>
      <c r="J896" s="30"/>
      <c r="K896" s="292">
        <f t="shared" si="14"/>
        <v>1</v>
      </c>
      <c r="L896" s="171"/>
      <c r="M896" s="172"/>
      <c r="N896" s="171"/>
      <c r="O896" s="171"/>
      <c r="P896" s="33"/>
      <c r="Q896" s="171"/>
      <c r="R896" s="33"/>
      <c r="S896" s="22"/>
      <c r="T896" s="33"/>
      <c r="U896" s="33"/>
      <c r="V896" s="33"/>
      <c r="W896" s="33"/>
    </row>
    <row r="897" spans="1:23" ht="39" customHeight="1" x14ac:dyDescent="0.25">
      <c r="A897" s="11">
        <v>895</v>
      </c>
      <c r="B897" s="33"/>
      <c r="C897" s="21"/>
      <c r="D897" s="33"/>
      <c r="E897" s="33"/>
      <c r="F897" s="397"/>
      <c r="G897" s="397"/>
      <c r="H897" s="29"/>
      <c r="I897" s="64"/>
      <c r="J897" s="30"/>
      <c r="K897" s="292">
        <f t="shared" si="14"/>
        <v>1</v>
      </c>
      <c r="L897" s="171"/>
      <c r="M897" s="172"/>
      <c r="N897" s="171"/>
      <c r="O897" s="171"/>
      <c r="P897" s="33"/>
      <c r="Q897" s="171"/>
      <c r="R897" s="33"/>
      <c r="S897" s="22"/>
      <c r="T897" s="33"/>
      <c r="U897" s="33"/>
      <c r="V897" s="33"/>
      <c r="W897" s="33"/>
    </row>
    <row r="898" spans="1:23" ht="39" customHeight="1" x14ac:dyDescent="0.25">
      <c r="A898" s="11">
        <v>896</v>
      </c>
      <c r="B898" s="33"/>
      <c r="C898" s="21"/>
      <c r="D898" s="33"/>
      <c r="E898" s="33"/>
      <c r="F898" s="397"/>
      <c r="G898" s="397"/>
      <c r="H898" s="29"/>
      <c r="I898" s="64"/>
      <c r="J898" s="30"/>
      <c r="K898" s="292">
        <f t="shared" si="14"/>
        <v>1</v>
      </c>
      <c r="L898" s="171"/>
      <c r="M898" s="172"/>
      <c r="N898" s="171"/>
      <c r="O898" s="171"/>
      <c r="P898" s="33"/>
      <c r="Q898" s="171"/>
      <c r="R898" s="33"/>
      <c r="S898" s="22"/>
      <c r="T898" s="33"/>
      <c r="U898" s="33"/>
      <c r="V898" s="33"/>
      <c r="W898" s="33"/>
    </row>
    <row r="899" spans="1:23" ht="39" customHeight="1" x14ac:dyDescent="0.25">
      <c r="A899" s="11">
        <v>897</v>
      </c>
      <c r="B899" s="33"/>
      <c r="C899" s="21"/>
      <c r="D899" s="33"/>
      <c r="E899" s="33"/>
      <c r="F899" s="397"/>
      <c r="G899" s="397"/>
      <c r="H899" s="29"/>
      <c r="I899" s="64"/>
      <c r="J899" s="30"/>
      <c r="K899" s="292">
        <f t="shared" si="14"/>
        <v>1</v>
      </c>
      <c r="L899" s="171"/>
      <c r="M899" s="172"/>
      <c r="N899" s="171"/>
      <c r="O899" s="171"/>
      <c r="P899" s="33"/>
      <c r="Q899" s="171"/>
      <c r="R899" s="33"/>
      <c r="S899" s="22"/>
      <c r="T899" s="33"/>
      <c r="U899" s="33"/>
      <c r="V899" s="33"/>
      <c r="W899" s="33"/>
    </row>
    <row r="900" spans="1:23" ht="39" customHeight="1" x14ac:dyDescent="0.25">
      <c r="A900" s="11">
        <v>898</v>
      </c>
      <c r="B900" s="33"/>
      <c r="C900" s="21"/>
      <c r="D900" s="33"/>
      <c r="E900" s="33"/>
      <c r="F900" s="397"/>
      <c r="G900" s="397"/>
      <c r="H900" s="29"/>
      <c r="I900" s="64"/>
      <c r="J900" s="30"/>
      <c r="K900" s="292">
        <f t="shared" ref="K900:K963" si="15">1-I900</f>
        <v>1</v>
      </c>
      <c r="L900" s="171"/>
      <c r="M900" s="172"/>
      <c r="N900" s="171"/>
      <c r="O900" s="171"/>
      <c r="P900" s="33"/>
      <c r="Q900" s="171"/>
      <c r="R900" s="33"/>
      <c r="S900" s="22"/>
      <c r="T900" s="33"/>
      <c r="U900" s="33"/>
      <c r="V900" s="33"/>
      <c r="W900" s="33"/>
    </row>
    <row r="901" spans="1:23" ht="39" customHeight="1" x14ac:dyDescent="0.25">
      <c r="A901" s="11">
        <v>899</v>
      </c>
      <c r="B901" s="33"/>
      <c r="C901" s="21"/>
      <c r="D901" s="33"/>
      <c r="E901" s="33"/>
      <c r="F901" s="397"/>
      <c r="G901" s="397"/>
      <c r="H901" s="29"/>
      <c r="I901" s="64"/>
      <c r="J901" s="30"/>
      <c r="K901" s="292">
        <f t="shared" si="15"/>
        <v>1</v>
      </c>
      <c r="L901" s="171"/>
      <c r="M901" s="172"/>
      <c r="N901" s="171"/>
      <c r="O901" s="171"/>
      <c r="P901" s="33"/>
      <c r="Q901" s="171"/>
      <c r="R901" s="33"/>
      <c r="S901" s="22"/>
      <c r="T901" s="33"/>
      <c r="U901" s="33"/>
      <c r="V901" s="33"/>
      <c r="W901" s="33"/>
    </row>
    <row r="902" spans="1:23" ht="39" customHeight="1" x14ac:dyDescent="0.25">
      <c r="A902" s="11">
        <v>900</v>
      </c>
      <c r="B902" s="33"/>
      <c r="C902" s="21"/>
      <c r="D902" s="33"/>
      <c r="E902" s="33"/>
      <c r="F902" s="397"/>
      <c r="G902" s="397"/>
      <c r="H902" s="29"/>
      <c r="I902" s="64"/>
      <c r="J902" s="30"/>
      <c r="K902" s="292">
        <f t="shared" si="15"/>
        <v>1</v>
      </c>
      <c r="L902" s="171"/>
      <c r="M902" s="172"/>
      <c r="N902" s="171"/>
      <c r="O902" s="171"/>
      <c r="P902" s="33"/>
      <c r="Q902" s="171"/>
      <c r="R902" s="33"/>
      <c r="S902" s="22"/>
      <c r="T902" s="33"/>
      <c r="U902" s="33"/>
      <c r="V902" s="33"/>
      <c r="W902" s="33"/>
    </row>
    <row r="903" spans="1:23" ht="39" customHeight="1" x14ac:dyDescent="0.25">
      <c r="A903" s="11">
        <v>901</v>
      </c>
      <c r="B903" s="33"/>
      <c r="C903" s="21"/>
      <c r="D903" s="33"/>
      <c r="E903" s="33"/>
      <c r="F903" s="397"/>
      <c r="G903" s="397"/>
      <c r="H903" s="29"/>
      <c r="I903" s="64"/>
      <c r="J903" s="30"/>
      <c r="K903" s="292">
        <f t="shared" si="15"/>
        <v>1</v>
      </c>
      <c r="L903" s="171"/>
      <c r="M903" s="172"/>
      <c r="N903" s="171"/>
      <c r="O903" s="171"/>
      <c r="P903" s="33"/>
      <c r="Q903" s="171"/>
      <c r="R903" s="33"/>
      <c r="S903" s="22"/>
      <c r="T903" s="33"/>
      <c r="U903" s="33"/>
      <c r="V903" s="33"/>
      <c r="W903" s="33"/>
    </row>
    <row r="904" spans="1:23" ht="39" customHeight="1" x14ac:dyDescent="0.25">
      <c r="A904" s="11">
        <v>902</v>
      </c>
      <c r="B904" s="33"/>
      <c r="C904" s="21"/>
      <c r="D904" s="33"/>
      <c r="E904" s="33"/>
      <c r="F904" s="397"/>
      <c r="G904" s="397"/>
      <c r="H904" s="29"/>
      <c r="I904" s="64"/>
      <c r="J904" s="30"/>
      <c r="K904" s="292">
        <f t="shared" si="15"/>
        <v>1</v>
      </c>
      <c r="L904" s="171"/>
      <c r="M904" s="172"/>
      <c r="N904" s="171"/>
      <c r="O904" s="171"/>
      <c r="P904" s="33"/>
      <c r="Q904" s="171"/>
      <c r="R904" s="33"/>
      <c r="S904" s="22"/>
      <c r="T904" s="33"/>
      <c r="U904" s="33"/>
      <c r="V904" s="33"/>
      <c r="W904" s="33"/>
    </row>
    <row r="905" spans="1:23" ht="39" customHeight="1" x14ac:dyDescent="0.25">
      <c r="A905" s="11">
        <v>903</v>
      </c>
      <c r="B905" s="33"/>
      <c r="C905" s="21"/>
      <c r="D905" s="33"/>
      <c r="E905" s="33"/>
      <c r="F905" s="397"/>
      <c r="G905" s="397"/>
      <c r="H905" s="29"/>
      <c r="I905" s="64"/>
      <c r="J905" s="30"/>
      <c r="K905" s="292">
        <f t="shared" si="15"/>
        <v>1</v>
      </c>
      <c r="L905" s="171"/>
      <c r="M905" s="172"/>
      <c r="N905" s="171"/>
      <c r="O905" s="171"/>
      <c r="P905" s="33"/>
      <c r="Q905" s="171"/>
      <c r="R905" s="33"/>
      <c r="S905" s="22"/>
      <c r="T905" s="33"/>
      <c r="U905" s="33"/>
      <c r="V905" s="33"/>
      <c r="W905" s="33"/>
    </row>
    <row r="906" spans="1:23" ht="39" customHeight="1" x14ac:dyDescent="0.25">
      <c r="A906" s="11">
        <v>904</v>
      </c>
      <c r="B906" s="33"/>
      <c r="C906" s="21"/>
      <c r="D906" s="33"/>
      <c r="E906" s="33"/>
      <c r="F906" s="397"/>
      <c r="G906" s="397"/>
      <c r="H906" s="29"/>
      <c r="I906" s="64"/>
      <c r="J906" s="30"/>
      <c r="K906" s="292">
        <f t="shared" si="15"/>
        <v>1</v>
      </c>
      <c r="L906" s="171"/>
      <c r="M906" s="172"/>
      <c r="N906" s="171"/>
      <c r="O906" s="171"/>
      <c r="P906" s="33"/>
      <c r="Q906" s="171"/>
      <c r="R906" s="33"/>
      <c r="S906" s="22"/>
      <c r="T906" s="33"/>
      <c r="U906" s="33"/>
      <c r="V906" s="33"/>
      <c r="W906" s="33"/>
    </row>
    <row r="907" spans="1:23" ht="39" customHeight="1" x14ac:dyDescent="0.25">
      <c r="A907" s="11">
        <v>905</v>
      </c>
      <c r="B907" s="33"/>
      <c r="C907" s="21"/>
      <c r="D907" s="33"/>
      <c r="E907" s="33"/>
      <c r="F907" s="397"/>
      <c r="G907" s="397"/>
      <c r="H907" s="29"/>
      <c r="I907" s="64"/>
      <c r="J907" s="30"/>
      <c r="K907" s="292">
        <f t="shared" si="15"/>
        <v>1</v>
      </c>
      <c r="L907" s="171"/>
      <c r="M907" s="172"/>
      <c r="N907" s="171"/>
      <c r="O907" s="171"/>
      <c r="P907" s="33"/>
      <c r="Q907" s="171"/>
      <c r="R907" s="33"/>
      <c r="S907" s="22"/>
      <c r="T907" s="33"/>
      <c r="U907" s="33"/>
      <c r="V907" s="33"/>
      <c r="W907" s="33"/>
    </row>
    <row r="908" spans="1:23" ht="39" customHeight="1" x14ac:dyDescent="0.25">
      <c r="A908" s="11">
        <v>906</v>
      </c>
      <c r="B908" s="33"/>
      <c r="C908" s="21"/>
      <c r="D908" s="33"/>
      <c r="E908" s="33"/>
      <c r="F908" s="397"/>
      <c r="G908" s="397"/>
      <c r="H908" s="29"/>
      <c r="I908" s="64"/>
      <c r="J908" s="30"/>
      <c r="K908" s="292">
        <f t="shared" si="15"/>
        <v>1</v>
      </c>
      <c r="L908" s="171"/>
      <c r="M908" s="172"/>
      <c r="N908" s="171"/>
      <c r="O908" s="171"/>
      <c r="P908" s="33"/>
      <c r="Q908" s="171"/>
      <c r="R908" s="33"/>
      <c r="S908" s="22"/>
      <c r="T908" s="33"/>
      <c r="U908" s="33"/>
      <c r="V908" s="33"/>
      <c r="W908" s="33"/>
    </row>
    <row r="909" spans="1:23" ht="39" customHeight="1" x14ac:dyDescent="0.25">
      <c r="A909" s="11">
        <v>907</v>
      </c>
      <c r="B909" s="33"/>
      <c r="C909" s="21"/>
      <c r="D909" s="33"/>
      <c r="E909" s="33"/>
      <c r="F909" s="397"/>
      <c r="G909" s="397"/>
      <c r="H909" s="29"/>
      <c r="I909" s="64"/>
      <c r="J909" s="30"/>
      <c r="K909" s="292">
        <f t="shared" si="15"/>
        <v>1</v>
      </c>
      <c r="L909" s="171"/>
      <c r="M909" s="172"/>
      <c r="N909" s="171"/>
      <c r="O909" s="171"/>
      <c r="P909" s="33"/>
      <c r="Q909" s="171"/>
      <c r="R909" s="33"/>
      <c r="S909" s="22"/>
      <c r="T909" s="33"/>
      <c r="U909" s="33"/>
      <c r="V909" s="33"/>
      <c r="W909" s="33"/>
    </row>
    <row r="910" spans="1:23" ht="39" customHeight="1" x14ac:dyDescent="0.25">
      <c r="A910" s="11">
        <v>908</v>
      </c>
      <c r="B910" s="33"/>
      <c r="C910" s="21"/>
      <c r="D910" s="33"/>
      <c r="E910" s="33"/>
      <c r="F910" s="397"/>
      <c r="G910" s="397"/>
      <c r="H910" s="29"/>
      <c r="I910" s="64"/>
      <c r="J910" s="30"/>
      <c r="K910" s="292">
        <f t="shared" si="15"/>
        <v>1</v>
      </c>
      <c r="L910" s="171"/>
      <c r="M910" s="172"/>
      <c r="N910" s="171"/>
      <c r="O910" s="171"/>
      <c r="P910" s="33"/>
      <c r="Q910" s="171"/>
      <c r="R910" s="33"/>
      <c r="S910" s="22"/>
      <c r="T910" s="33"/>
      <c r="U910" s="33"/>
      <c r="V910" s="33"/>
      <c r="W910" s="33"/>
    </row>
    <row r="911" spans="1:23" ht="39" customHeight="1" x14ac:dyDescent="0.25">
      <c r="A911" s="11">
        <v>909</v>
      </c>
      <c r="B911" s="33"/>
      <c r="C911" s="21"/>
      <c r="D911" s="33"/>
      <c r="E911" s="33"/>
      <c r="F911" s="397"/>
      <c r="G911" s="397"/>
      <c r="H911" s="29"/>
      <c r="I911" s="64"/>
      <c r="J911" s="30"/>
      <c r="K911" s="292">
        <f t="shared" si="15"/>
        <v>1</v>
      </c>
      <c r="L911" s="171"/>
      <c r="M911" s="172"/>
      <c r="N911" s="171"/>
      <c r="O911" s="171"/>
      <c r="P911" s="33"/>
      <c r="Q911" s="171"/>
      <c r="R911" s="33"/>
      <c r="S911" s="22"/>
      <c r="T911" s="33"/>
      <c r="U911" s="33"/>
      <c r="V911" s="33"/>
      <c r="W911" s="33"/>
    </row>
    <row r="912" spans="1:23" ht="39" customHeight="1" x14ac:dyDescent="0.25">
      <c r="A912" s="11">
        <v>910</v>
      </c>
      <c r="B912" s="33"/>
      <c r="C912" s="21"/>
      <c r="D912" s="33"/>
      <c r="E912" s="33"/>
      <c r="F912" s="397"/>
      <c r="G912" s="397"/>
      <c r="H912" s="29"/>
      <c r="I912" s="64"/>
      <c r="J912" s="30"/>
      <c r="K912" s="292">
        <f t="shared" si="15"/>
        <v>1</v>
      </c>
      <c r="L912" s="171"/>
      <c r="M912" s="172"/>
      <c r="N912" s="171"/>
      <c r="O912" s="171"/>
      <c r="P912" s="33"/>
      <c r="Q912" s="171"/>
      <c r="R912" s="33"/>
      <c r="S912" s="22"/>
      <c r="T912" s="33"/>
      <c r="U912" s="33"/>
      <c r="V912" s="33"/>
      <c r="W912" s="33"/>
    </row>
    <row r="913" spans="1:23" ht="39" customHeight="1" x14ac:dyDescent="0.25">
      <c r="A913" s="11">
        <v>911</v>
      </c>
      <c r="B913" s="33"/>
      <c r="C913" s="21"/>
      <c r="D913" s="33"/>
      <c r="E913" s="33"/>
      <c r="F913" s="397"/>
      <c r="G913" s="397"/>
      <c r="H913" s="29"/>
      <c r="I913" s="64"/>
      <c r="J913" s="30"/>
      <c r="K913" s="292">
        <f t="shared" si="15"/>
        <v>1</v>
      </c>
      <c r="L913" s="171"/>
      <c r="M913" s="172"/>
      <c r="N913" s="171"/>
      <c r="O913" s="171"/>
      <c r="P913" s="33"/>
      <c r="Q913" s="171"/>
      <c r="R913" s="33"/>
      <c r="S913" s="22"/>
      <c r="T913" s="33"/>
      <c r="U913" s="33"/>
      <c r="V913" s="33"/>
      <c r="W913" s="33"/>
    </row>
    <row r="914" spans="1:23" ht="39" customHeight="1" x14ac:dyDescent="0.25">
      <c r="A914" s="11">
        <v>912</v>
      </c>
      <c r="B914" s="33"/>
      <c r="C914" s="21"/>
      <c r="D914" s="33"/>
      <c r="E914" s="33"/>
      <c r="F914" s="397"/>
      <c r="G914" s="397"/>
      <c r="H914" s="29"/>
      <c r="I914" s="64"/>
      <c r="J914" s="30"/>
      <c r="K914" s="292">
        <f t="shared" si="15"/>
        <v>1</v>
      </c>
      <c r="L914" s="171"/>
      <c r="M914" s="172"/>
      <c r="N914" s="171"/>
      <c r="O914" s="171"/>
      <c r="P914" s="33"/>
      <c r="Q914" s="171"/>
      <c r="R914" s="33"/>
      <c r="S914" s="22"/>
      <c r="T914" s="33"/>
      <c r="U914" s="33"/>
      <c r="V914" s="33"/>
      <c r="W914" s="33"/>
    </row>
    <row r="915" spans="1:23" ht="39" customHeight="1" x14ac:dyDescent="0.25">
      <c r="A915" s="11">
        <v>913</v>
      </c>
      <c r="B915" s="33"/>
      <c r="C915" s="21"/>
      <c r="D915" s="33"/>
      <c r="E915" s="33"/>
      <c r="F915" s="397"/>
      <c r="G915" s="397"/>
      <c r="H915" s="29"/>
      <c r="I915" s="64"/>
      <c r="J915" s="30"/>
      <c r="K915" s="292">
        <f t="shared" si="15"/>
        <v>1</v>
      </c>
      <c r="L915" s="171"/>
      <c r="M915" s="172"/>
      <c r="N915" s="171"/>
      <c r="O915" s="171"/>
      <c r="P915" s="33"/>
      <c r="Q915" s="171"/>
      <c r="R915" s="33"/>
      <c r="S915" s="22"/>
      <c r="T915" s="33"/>
      <c r="U915" s="33"/>
      <c r="V915" s="33"/>
      <c r="W915" s="33"/>
    </row>
    <row r="916" spans="1:23" ht="39" customHeight="1" x14ac:dyDescent="0.25">
      <c r="A916" s="11">
        <v>914</v>
      </c>
      <c r="B916" s="33"/>
      <c r="C916" s="21"/>
      <c r="D916" s="33"/>
      <c r="E916" s="33"/>
      <c r="F916" s="397"/>
      <c r="G916" s="397"/>
      <c r="H916" s="29"/>
      <c r="I916" s="64"/>
      <c r="J916" s="30"/>
      <c r="K916" s="292">
        <f t="shared" si="15"/>
        <v>1</v>
      </c>
      <c r="L916" s="171"/>
      <c r="M916" s="172"/>
      <c r="N916" s="171"/>
      <c r="O916" s="171"/>
      <c r="P916" s="33"/>
      <c r="Q916" s="171"/>
      <c r="R916" s="33"/>
      <c r="S916" s="22"/>
      <c r="T916" s="33"/>
      <c r="U916" s="33"/>
      <c r="V916" s="33"/>
      <c r="W916" s="33"/>
    </row>
    <row r="917" spans="1:23" ht="39" customHeight="1" x14ac:dyDescent="0.25">
      <c r="A917" s="11">
        <v>915</v>
      </c>
      <c r="B917" s="33"/>
      <c r="C917" s="21"/>
      <c r="D917" s="33"/>
      <c r="E917" s="33"/>
      <c r="F917" s="397"/>
      <c r="G917" s="397"/>
      <c r="H917" s="29"/>
      <c r="I917" s="64"/>
      <c r="J917" s="30"/>
      <c r="K917" s="292">
        <f t="shared" si="15"/>
        <v>1</v>
      </c>
      <c r="L917" s="171"/>
      <c r="M917" s="172"/>
      <c r="N917" s="171"/>
      <c r="O917" s="171"/>
      <c r="P917" s="33"/>
      <c r="Q917" s="171"/>
      <c r="R917" s="33"/>
      <c r="S917" s="22"/>
      <c r="T917" s="33"/>
      <c r="U917" s="33"/>
      <c r="V917" s="33"/>
      <c r="W917" s="33"/>
    </row>
    <row r="918" spans="1:23" ht="39" customHeight="1" x14ac:dyDescent="0.25">
      <c r="A918" s="11">
        <v>916</v>
      </c>
      <c r="B918" s="33"/>
      <c r="C918" s="21"/>
      <c r="D918" s="33"/>
      <c r="E918" s="33"/>
      <c r="F918" s="397"/>
      <c r="G918" s="397"/>
      <c r="H918" s="29"/>
      <c r="I918" s="64"/>
      <c r="J918" s="30"/>
      <c r="K918" s="292">
        <f t="shared" si="15"/>
        <v>1</v>
      </c>
      <c r="L918" s="171"/>
      <c r="M918" s="172"/>
      <c r="N918" s="171"/>
      <c r="O918" s="171"/>
      <c r="P918" s="33"/>
      <c r="Q918" s="171"/>
      <c r="R918" s="33"/>
      <c r="S918" s="22"/>
      <c r="T918" s="33"/>
      <c r="U918" s="33"/>
      <c r="V918" s="33"/>
      <c r="W918" s="33"/>
    </row>
    <row r="919" spans="1:23" ht="39" customHeight="1" x14ac:dyDescent="0.25">
      <c r="A919" s="11">
        <v>917</v>
      </c>
      <c r="B919" s="33"/>
      <c r="C919" s="21"/>
      <c r="D919" s="33"/>
      <c r="E919" s="33"/>
      <c r="F919" s="397"/>
      <c r="G919" s="397"/>
      <c r="H919" s="29"/>
      <c r="I919" s="64"/>
      <c r="J919" s="30"/>
      <c r="K919" s="292">
        <f t="shared" si="15"/>
        <v>1</v>
      </c>
      <c r="L919" s="171"/>
      <c r="M919" s="172"/>
      <c r="N919" s="171"/>
      <c r="O919" s="171"/>
      <c r="P919" s="33"/>
      <c r="Q919" s="171"/>
      <c r="R919" s="33"/>
      <c r="S919" s="22"/>
      <c r="T919" s="33"/>
      <c r="U919" s="33"/>
      <c r="V919" s="33"/>
      <c r="W919" s="33"/>
    </row>
    <row r="920" spans="1:23" ht="39" customHeight="1" x14ac:dyDescent="0.25">
      <c r="A920" s="11">
        <v>918</v>
      </c>
      <c r="B920" s="33"/>
      <c r="C920" s="21"/>
      <c r="D920" s="33"/>
      <c r="E920" s="33"/>
      <c r="F920" s="397"/>
      <c r="G920" s="397"/>
      <c r="H920" s="29"/>
      <c r="I920" s="64"/>
      <c r="J920" s="30"/>
      <c r="K920" s="292">
        <f t="shared" si="15"/>
        <v>1</v>
      </c>
      <c r="L920" s="171"/>
      <c r="M920" s="172"/>
      <c r="N920" s="171"/>
      <c r="O920" s="171"/>
      <c r="P920" s="33"/>
      <c r="Q920" s="171"/>
      <c r="R920" s="33"/>
      <c r="S920" s="22"/>
      <c r="T920" s="33"/>
      <c r="U920" s="33"/>
      <c r="V920" s="33"/>
      <c r="W920" s="33"/>
    </row>
    <row r="921" spans="1:23" ht="39" customHeight="1" x14ac:dyDescent="0.25">
      <c r="A921" s="11">
        <v>919</v>
      </c>
      <c r="B921" s="33"/>
      <c r="C921" s="21"/>
      <c r="D921" s="33"/>
      <c r="E921" s="33"/>
      <c r="F921" s="397"/>
      <c r="G921" s="397"/>
      <c r="H921" s="29"/>
      <c r="I921" s="64"/>
      <c r="J921" s="30"/>
      <c r="K921" s="292">
        <f t="shared" si="15"/>
        <v>1</v>
      </c>
      <c r="L921" s="171"/>
      <c r="M921" s="172"/>
      <c r="N921" s="171"/>
      <c r="O921" s="171"/>
      <c r="P921" s="33"/>
      <c r="Q921" s="171"/>
      <c r="R921" s="33"/>
      <c r="S921" s="22"/>
      <c r="T921" s="33"/>
      <c r="U921" s="33"/>
      <c r="V921" s="33"/>
      <c r="W921" s="33"/>
    </row>
    <row r="922" spans="1:23" ht="39" customHeight="1" x14ac:dyDescent="0.25">
      <c r="A922" s="11">
        <v>920</v>
      </c>
      <c r="B922" s="33"/>
      <c r="C922" s="21"/>
      <c r="D922" s="33"/>
      <c r="E922" s="33"/>
      <c r="F922" s="397"/>
      <c r="G922" s="397"/>
      <c r="H922" s="29"/>
      <c r="I922" s="64"/>
      <c r="J922" s="30"/>
      <c r="K922" s="292">
        <f t="shared" si="15"/>
        <v>1</v>
      </c>
      <c r="L922" s="171"/>
      <c r="M922" s="172"/>
      <c r="N922" s="171"/>
      <c r="O922" s="171"/>
      <c r="P922" s="33"/>
      <c r="Q922" s="171"/>
      <c r="R922" s="33"/>
      <c r="S922" s="22"/>
      <c r="T922" s="33"/>
      <c r="U922" s="33"/>
      <c r="V922" s="33"/>
      <c r="W922" s="33"/>
    </row>
    <row r="923" spans="1:23" ht="39" customHeight="1" x14ac:dyDescent="0.25">
      <c r="A923" s="11">
        <v>921</v>
      </c>
      <c r="B923" s="33"/>
      <c r="C923" s="21"/>
      <c r="D923" s="33"/>
      <c r="E923" s="33"/>
      <c r="F923" s="397"/>
      <c r="G923" s="397"/>
      <c r="H923" s="29"/>
      <c r="I923" s="64"/>
      <c r="J923" s="30"/>
      <c r="K923" s="292">
        <f t="shared" si="15"/>
        <v>1</v>
      </c>
      <c r="L923" s="171"/>
      <c r="M923" s="172"/>
      <c r="N923" s="171"/>
      <c r="O923" s="171"/>
      <c r="P923" s="33"/>
      <c r="Q923" s="171"/>
      <c r="R923" s="33"/>
      <c r="S923" s="22"/>
      <c r="T923" s="33"/>
      <c r="U923" s="33"/>
      <c r="V923" s="33"/>
      <c r="W923" s="33"/>
    </row>
    <row r="924" spans="1:23" ht="39" customHeight="1" x14ac:dyDescent="0.25">
      <c r="A924" s="11">
        <v>922</v>
      </c>
      <c r="B924" s="33"/>
      <c r="C924" s="21"/>
      <c r="D924" s="33"/>
      <c r="E924" s="33"/>
      <c r="F924" s="397"/>
      <c r="G924" s="397"/>
      <c r="H924" s="29"/>
      <c r="I924" s="64"/>
      <c r="J924" s="30"/>
      <c r="K924" s="292">
        <f t="shared" si="15"/>
        <v>1</v>
      </c>
      <c r="L924" s="171"/>
      <c r="M924" s="172"/>
      <c r="N924" s="171"/>
      <c r="O924" s="171"/>
      <c r="P924" s="33"/>
      <c r="Q924" s="171"/>
      <c r="R924" s="33"/>
      <c r="S924" s="22"/>
      <c r="T924" s="33"/>
      <c r="U924" s="33"/>
      <c r="V924" s="33"/>
      <c r="W924" s="33"/>
    </row>
    <row r="925" spans="1:23" ht="39" customHeight="1" x14ac:dyDescent="0.25">
      <c r="A925" s="11">
        <v>923</v>
      </c>
      <c r="B925" s="33"/>
      <c r="C925" s="21"/>
      <c r="D925" s="33"/>
      <c r="E925" s="33"/>
      <c r="F925" s="397"/>
      <c r="G925" s="397"/>
      <c r="H925" s="29"/>
      <c r="I925" s="64"/>
      <c r="J925" s="30"/>
      <c r="K925" s="292">
        <f t="shared" si="15"/>
        <v>1</v>
      </c>
      <c r="L925" s="171"/>
      <c r="M925" s="172"/>
      <c r="N925" s="171"/>
      <c r="O925" s="171"/>
      <c r="P925" s="33"/>
      <c r="Q925" s="171"/>
      <c r="R925" s="33"/>
      <c r="S925" s="22"/>
      <c r="T925" s="33"/>
      <c r="U925" s="33"/>
      <c r="V925" s="33"/>
      <c r="W925" s="33"/>
    </row>
    <row r="926" spans="1:23" ht="39" customHeight="1" x14ac:dyDescent="0.25">
      <c r="A926" s="11">
        <v>924</v>
      </c>
      <c r="B926" s="33"/>
      <c r="C926" s="21"/>
      <c r="D926" s="33"/>
      <c r="E926" s="33"/>
      <c r="F926" s="397"/>
      <c r="G926" s="397"/>
      <c r="H926" s="29"/>
      <c r="I926" s="64"/>
      <c r="J926" s="30"/>
      <c r="K926" s="292">
        <f t="shared" si="15"/>
        <v>1</v>
      </c>
      <c r="L926" s="171"/>
      <c r="M926" s="172"/>
      <c r="N926" s="171"/>
      <c r="O926" s="171"/>
      <c r="P926" s="33"/>
      <c r="Q926" s="171"/>
      <c r="R926" s="33"/>
      <c r="S926" s="22"/>
      <c r="T926" s="33"/>
      <c r="U926" s="33"/>
      <c r="V926" s="33"/>
      <c r="W926" s="33"/>
    </row>
    <row r="927" spans="1:23" ht="39" customHeight="1" x14ac:dyDescent="0.25">
      <c r="A927" s="11">
        <v>925</v>
      </c>
      <c r="B927" s="33"/>
      <c r="C927" s="21"/>
      <c r="D927" s="33"/>
      <c r="E927" s="33"/>
      <c r="F927" s="397"/>
      <c r="G927" s="397"/>
      <c r="H927" s="29"/>
      <c r="I927" s="64"/>
      <c r="J927" s="30"/>
      <c r="K927" s="292">
        <f t="shared" si="15"/>
        <v>1</v>
      </c>
      <c r="L927" s="171"/>
      <c r="M927" s="172"/>
      <c r="N927" s="171"/>
      <c r="O927" s="171"/>
      <c r="P927" s="33"/>
      <c r="Q927" s="171"/>
      <c r="R927" s="33"/>
      <c r="S927" s="22"/>
      <c r="T927" s="33"/>
      <c r="U927" s="33"/>
      <c r="V927" s="33"/>
      <c r="W927" s="33"/>
    </row>
    <row r="928" spans="1:23" ht="39" customHeight="1" x14ac:dyDescent="0.25">
      <c r="A928" s="11">
        <v>926</v>
      </c>
      <c r="B928" s="33"/>
      <c r="C928" s="21"/>
      <c r="D928" s="33"/>
      <c r="E928" s="33"/>
      <c r="F928" s="397"/>
      <c r="G928" s="397"/>
      <c r="H928" s="29"/>
      <c r="I928" s="64"/>
      <c r="J928" s="30"/>
      <c r="K928" s="292">
        <f t="shared" si="15"/>
        <v>1</v>
      </c>
      <c r="L928" s="171"/>
      <c r="M928" s="172"/>
      <c r="N928" s="171"/>
      <c r="O928" s="171"/>
      <c r="P928" s="33"/>
      <c r="Q928" s="171"/>
      <c r="R928" s="33"/>
      <c r="S928" s="22"/>
      <c r="T928" s="33"/>
      <c r="U928" s="33"/>
      <c r="V928" s="33"/>
      <c r="W928" s="33"/>
    </row>
    <row r="929" spans="1:23" ht="39" customHeight="1" x14ac:dyDescent="0.25">
      <c r="A929" s="11">
        <v>927</v>
      </c>
      <c r="B929" s="33"/>
      <c r="C929" s="21"/>
      <c r="D929" s="33"/>
      <c r="E929" s="33"/>
      <c r="F929" s="397"/>
      <c r="G929" s="397"/>
      <c r="H929" s="29"/>
      <c r="I929" s="64"/>
      <c r="J929" s="30"/>
      <c r="K929" s="292">
        <f t="shared" si="15"/>
        <v>1</v>
      </c>
      <c r="L929" s="171"/>
      <c r="M929" s="172"/>
      <c r="N929" s="171"/>
      <c r="O929" s="171"/>
      <c r="P929" s="33"/>
      <c r="Q929" s="171"/>
      <c r="R929" s="33"/>
      <c r="S929" s="22"/>
      <c r="T929" s="33"/>
      <c r="U929" s="33"/>
      <c r="V929" s="33"/>
      <c r="W929" s="33"/>
    </row>
    <row r="930" spans="1:23" ht="39" customHeight="1" x14ac:dyDescent="0.25">
      <c r="A930" s="11">
        <v>928</v>
      </c>
      <c r="B930" s="33"/>
      <c r="C930" s="21"/>
      <c r="D930" s="33"/>
      <c r="E930" s="33"/>
      <c r="F930" s="397"/>
      <c r="G930" s="397"/>
      <c r="H930" s="29"/>
      <c r="I930" s="64"/>
      <c r="J930" s="30"/>
      <c r="K930" s="292">
        <f t="shared" si="15"/>
        <v>1</v>
      </c>
      <c r="L930" s="171"/>
      <c r="M930" s="172"/>
      <c r="N930" s="171"/>
      <c r="O930" s="171"/>
      <c r="P930" s="33"/>
      <c r="Q930" s="171"/>
      <c r="R930" s="33"/>
      <c r="S930" s="22"/>
      <c r="T930" s="33"/>
      <c r="U930" s="33"/>
      <c r="V930" s="33"/>
      <c r="W930" s="33"/>
    </row>
    <row r="931" spans="1:23" ht="39" customHeight="1" x14ac:dyDescent="0.25">
      <c r="A931" s="11">
        <v>929</v>
      </c>
      <c r="B931" s="33"/>
      <c r="C931" s="21"/>
      <c r="D931" s="33"/>
      <c r="E931" s="33"/>
      <c r="F931" s="397"/>
      <c r="G931" s="397"/>
      <c r="H931" s="29"/>
      <c r="I931" s="64"/>
      <c r="J931" s="30"/>
      <c r="K931" s="292">
        <f t="shared" si="15"/>
        <v>1</v>
      </c>
      <c r="L931" s="171"/>
      <c r="M931" s="172"/>
      <c r="N931" s="171"/>
      <c r="O931" s="171"/>
      <c r="P931" s="33"/>
      <c r="Q931" s="171"/>
      <c r="R931" s="33"/>
      <c r="S931" s="22"/>
      <c r="T931" s="33"/>
      <c r="U931" s="33"/>
      <c r="V931" s="33"/>
      <c r="W931" s="33"/>
    </row>
    <row r="932" spans="1:23" ht="39" customHeight="1" x14ac:dyDescent="0.25">
      <c r="A932" s="11">
        <v>930</v>
      </c>
      <c r="B932" s="33"/>
      <c r="C932" s="21"/>
      <c r="D932" s="33"/>
      <c r="E932" s="33"/>
      <c r="F932" s="397"/>
      <c r="G932" s="397"/>
      <c r="H932" s="29"/>
      <c r="I932" s="64"/>
      <c r="J932" s="30"/>
      <c r="K932" s="292">
        <f t="shared" si="15"/>
        <v>1</v>
      </c>
      <c r="L932" s="171"/>
      <c r="M932" s="172"/>
      <c r="N932" s="171"/>
      <c r="O932" s="171"/>
      <c r="P932" s="33"/>
      <c r="Q932" s="171"/>
      <c r="R932" s="33"/>
      <c r="S932" s="22"/>
      <c r="T932" s="33"/>
      <c r="U932" s="33"/>
      <c r="V932" s="33"/>
      <c r="W932" s="33"/>
    </row>
    <row r="933" spans="1:23" ht="39" customHeight="1" x14ac:dyDescent="0.25">
      <c r="A933" s="11">
        <v>931</v>
      </c>
      <c r="B933" s="33"/>
      <c r="C933" s="21"/>
      <c r="D933" s="33"/>
      <c r="E933" s="33"/>
      <c r="F933" s="397"/>
      <c r="G933" s="397"/>
      <c r="H933" s="29"/>
      <c r="I933" s="64"/>
      <c r="J933" s="30"/>
      <c r="K933" s="292">
        <f t="shared" si="15"/>
        <v>1</v>
      </c>
      <c r="L933" s="171"/>
      <c r="M933" s="172"/>
      <c r="N933" s="171"/>
      <c r="O933" s="171"/>
      <c r="P933" s="33"/>
      <c r="Q933" s="171"/>
      <c r="R933" s="33"/>
      <c r="S933" s="22"/>
      <c r="T933" s="33"/>
      <c r="U933" s="33"/>
      <c r="V933" s="33"/>
      <c r="W933" s="33"/>
    </row>
    <row r="934" spans="1:23" ht="39" customHeight="1" x14ac:dyDescent="0.25">
      <c r="A934" s="11">
        <v>932</v>
      </c>
      <c r="B934" s="33"/>
      <c r="C934" s="21"/>
      <c r="D934" s="33"/>
      <c r="E934" s="33"/>
      <c r="F934" s="397"/>
      <c r="G934" s="397"/>
      <c r="H934" s="29"/>
      <c r="I934" s="64"/>
      <c r="J934" s="30"/>
      <c r="K934" s="292">
        <f t="shared" si="15"/>
        <v>1</v>
      </c>
      <c r="L934" s="171"/>
      <c r="M934" s="172"/>
      <c r="N934" s="171"/>
      <c r="O934" s="171"/>
      <c r="P934" s="33"/>
      <c r="Q934" s="171"/>
      <c r="R934" s="33"/>
      <c r="S934" s="22"/>
      <c r="T934" s="33"/>
      <c r="U934" s="33"/>
      <c r="V934" s="33"/>
      <c r="W934" s="33"/>
    </row>
    <row r="935" spans="1:23" ht="39" customHeight="1" x14ac:dyDescent="0.25">
      <c r="A935" s="11">
        <v>933</v>
      </c>
      <c r="B935" s="33"/>
      <c r="C935" s="21"/>
      <c r="D935" s="33"/>
      <c r="E935" s="33"/>
      <c r="F935" s="397"/>
      <c r="G935" s="397"/>
      <c r="H935" s="29"/>
      <c r="I935" s="64"/>
      <c r="J935" s="30"/>
      <c r="K935" s="292">
        <f t="shared" si="15"/>
        <v>1</v>
      </c>
      <c r="L935" s="171"/>
      <c r="M935" s="172"/>
      <c r="N935" s="171"/>
      <c r="O935" s="171"/>
      <c r="P935" s="33"/>
      <c r="Q935" s="171"/>
      <c r="R935" s="33"/>
      <c r="S935" s="22"/>
      <c r="T935" s="33"/>
      <c r="U935" s="33"/>
      <c r="V935" s="33"/>
      <c r="W935" s="33"/>
    </row>
    <row r="936" spans="1:23" ht="39" customHeight="1" x14ac:dyDescent="0.25">
      <c r="A936" s="11">
        <v>934</v>
      </c>
      <c r="B936" s="33"/>
      <c r="C936" s="21"/>
      <c r="D936" s="33"/>
      <c r="E936" s="33"/>
      <c r="F936" s="397"/>
      <c r="G936" s="397"/>
      <c r="H936" s="29"/>
      <c r="I936" s="64"/>
      <c r="J936" s="30"/>
      <c r="K936" s="292">
        <f t="shared" si="15"/>
        <v>1</v>
      </c>
      <c r="L936" s="171"/>
      <c r="M936" s="172"/>
      <c r="N936" s="171"/>
      <c r="O936" s="171"/>
      <c r="P936" s="33"/>
      <c r="Q936" s="171"/>
      <c r="R936" s="33"/>
      <c r="S936" s="22"/>
      <c r="T936" s="33"/>
      <c r="U936" s="33"/>
      <c r="V936" s="33"/>
      <c r="W936" s="33"/>
    </row>
    <row r="937" spans="1:23" ht="39" customHeight="1" x14ac:dyDescent="0.25">
      <c r="A937" s="11">
        <v>935</v>
      </c>
      <c r="B937" s="33"/>
      <c r="C937" s="21"/>
      <c r="D937" s="33"/>
      <c r="E937" s="33"/>
      <c r="F937" s="397"/>
      <c r="G937" s="397"/>
      <c r="H937" s="29"/>
      <c r="I937" s="64"/>
      <c r="J937" s="30"/>
      <c r="K937" s="292">
        <f t="shared" si="15"/>
        <v>1</v>
      </c>
      <c r="L937" s="171"/>
      <c r="M937" s="172"/>
      <c r="N937" s="171"/>
      <c r="O937" s="171"/>
      <c r="P937" s="33"/>
      <c r="Q937" s="171"/>
      <c r="R937" s="33"/>
      <c r="S937" s="22"/>
      <c r="T937" s="33"/>
      <c r="U937" s="33"/>
      <c r="V937" s="33"/>
      <c r="W937" s="33"/>
    </row>
    <row r="938" spans="1:23" ht="39" customHeight="1" x14ac:dyDescent="0.25">
      <c r="A938" s="11">
        <v>936</v>
      </c>
      <c r="B938" s="33"/>
      <c r="C938" s="21"/>
      <c r="D938" s="33"/>
      <c r="E938" s="33"/>
      <c r="F938" s="397"/>
      <c r="G938" s="397"/>
      <c r="H938" s="29"/>
      <c r="I938" s="64"/>
      <c r="J938" s="30"/>
      <c r="K938" s="292">
        <f t="shared" si="15"/>
        <v>1</v>
      </c>
      <c r="L938" s="171"/>
      <c r="M938" s="172"/>
      <c r="N938" s="171"/>
      <c r="O938" s="171"/>
      <c r="P938" s="33"/>
      <c r="Q938" s="171"/>
      <c r="R938" s="33"/>
      <c r="S938" s="22"/>
      <c r="T938" s="33"/>
      <c r="U938" s="33"/>
      <c r="V938" s="33"/>
      <c r="W938" s="33"/>
    </row>
    <row r="939" spans="1:23" ht="39" customHeight="1" x14ac:dyDescent="0.25">
      <c r="A939" s="11">
        <v>937</v>
      </c>
      <c r="B939" s="33"/>
      <c r="C939" s="21"/>
      <c r="D939" s="33"/>
      <c r="E939" s="33"/>
      <c r="F939" s="397"/>
      <c r="G939" s="397"/>
      <c r="H939" s="29"/>
      <c r="I939" s="64"/>
      <c r="J939" s="30"/>
      <c r="K939" s="292">
        <f t="shared" si="15"/>
        <v>1</v>
      </c>
      <c r="L939" s="171"/>
      <c r="M939" s="172"/>
      <c r="N939" s="171"/>
      <c r="O939" s="171"/>
      <c r="P939" s="33"/>
      <c r="Q939" s="171"/>
      <c r="R939" s="33"/>
      <c r="S939" s="22"/>
      <c r="T939" s="33"/>
      <c r="U939" s="33"/>
      <c r="V939" s="33"/>
      <c r="W939" s="33"/>
    </row>
    <row r="940" spans="1:23" ht="39" customHeight="1" x14ac:dyDescent="0.25">
      <c r="A940" s="11">
        <v>938</v>
      </c>
      <c r="B940" s="33"/>
      <c r="C940" s="21"/>
      <c r="D940" s="33"/>
      <c r="E940" s="33"/>
      <c r="F940" s="397"/>
      <c r="G940" s="397"/>
      <c r="H940" s="29"/>
      <c r="I940" s="64"/>
      <c r="J940" s="30"/>
      <c r="K940" s="292">
        <f t="shared" si="15"/>
        <v>1</v>
      </c>
      <c r="L940" s="171"/>
      <c r="M940" s="172"/>
      <c r="N940" s="171"/>
      <c r="O940" s="171"/>
      <c r="P940" s="33"/>
      <c r="Q940" s="171"/>
      <c r="R940" s="33"/>
      <c r="S940" s="22"/>
      <c r="T940" s="33"/>
      <c r="U940" s="33"/>
      <c r="V940" s="33"/>
      <c r="W940" s="33"/>
    </row>
    <row r="941" spans="1:23" ht="39" customHeight="1" x14ac:dyDescent="0.25">
      <c r="A941" s="11">
        <v>939</v>
      </c>
      <c r="B941" s="33"/>
      <c r="C941" s="21"/>
      <c r="D941" s="33"/>
      <c r="E941" s="33"/>
      <c r="F941" s="397"/>
      <c r="G941" s="397"/>
      <c r="H941" s="29"/>
      <c r="I941" s="64"/>
      <c r="J941" s="30"/>
      <c r="K941" s="292">
        <f t="shared" si="15"/>
        <v>1</v>
      </c>
      <c r="L941" s="171"/>
      <c r="M941" s="172"/>
      <c r="N941" s="171"/>
      <c r="O941" s="171"/>
      <c r="P941" s="33"/>
      <c r="Q941" s="171"/>
      <c r="R941" s="33"/>
      <c r="S941" s="22"/>
      <c r="T941" s="33"/>
      <c r="U941" s="33"/>
      <c r="V941" s="33"/>
      <c r="W941" s="33"/>
    </row>
    <row r="942" spans="1:23" ht="39" customHeight="1" x14ac:dyDescent="0.25">
      <c r="A942" s="11">
        <v>940</v>
      </c>
      <c r="B942" s="33"/>
      <c r="C942" s="21"/>
      <c r="D942" s="33"/>
      <c r="E942" s="33"/>
      <c r="F942" s="397"/>
      <c r="G942" s="397"/>
      <c r="H942" s="29"/>
      <c r="I942" s="64"/>
      <c r="J942" s="30"/>
      <c r="K942" s="292">
        <f t="shared" si="15"/>
        <v>1</v>
      </c>
      <c r="L942" s="171"/>
      <c r="M942" s="172"/>
      <c r="N942" s="171"/>
      <c r="O942" s="171"/>
      <c r="P942" s="33"/>
      <c r="Q942" s="171"/>
      <c r="R942" s="33"/>
      <c r="S942" s="22"/>
      <c r="T942" s="33"/>
      <c r="U942" s="33"/>
      <c r="V942" s="33"/>
      <c r="W942" s="33"/>
    </row>
    <row r="943" spans="1:23" ht="39" customHeight="1" x14ac:dyDescent="0.25">
      <c r="A943" s="11">
        <v>941</v>
      </c>
      <c r="B943" s="33"/>
      <c r="C943" s="21"/>
      <c r="D943" s="33"/>
      <c r="E943" s="33"/>
      <c r="F943" s="397"/>
      <c r="G943" s="397"/>
      <c r="H943" s="29"/>
      <c r="I943" s="64"/>
      <c r="J943" s="30"/>
      <c r="K943" s="292">
        <f t="shared" si="15"/>
        <v>1</v>
      </c>
      <c r="L943" s="171"/>
      <c r="M943" s="172"/>
      <c r="N943" s="171"/>
      <c r="O943" s="171"/>
      <c r="P943" s="33"/>
      <c r="Q943" s="171"/>
      <c r="R943" s="33"/>
      <c r="S943" s="22"/>
      <c r="T943" s="33"/>
      <c r="U943" s="33"/>
      <c r="V943" s="33"/>
      <c r="W943" s="33"/>
    </row>
    <row r="944" spans="1:23" ht="39" customHeight="1" x14ac:dyDescent="0.25">
      <c r="A944" s="11">
        <v>942</v>
      </c>
      <c r="B944" s="33"/>
      <c r="C944" s="21"/>
      <c r="D944" s="33"/>
      <c r="E944" s="33"/>
      <c r="F944" s="397"/>
      <c r="G944" s="397"/>
      <c r="H944" s="29"/>
      <c r="I944" s="64"/>
      <c r="J944" s="30"/>
      <c r="K944" s="292">
        <f t="shared" si="15"/>
        <v>1</v>
      </c>
      <c r="L944" s="171"/>
      <c r="M944" s="172"/>
      <c r="N944" s="171"/>
      <c r="O944" s="171"/>
      <c r="P944" s="33"/>
      <c r="Q944" s="171"/>
      <c r="R944" s="33"/>
      <c r="S944" s="22"/>
      <c r="T944" s="33"/>
      <c r="U944" s="33"/>
      <c r="V944" s="33"/>
      <c r="W944" s="33"/>
    </row>
    <row r="945" spans="1:23" ht="39" customHeight="1" x14ac:dyDescent="0.25">
      <c r="A945" s="11">
        <v>943</v>
      </c>
      <c r="B945" s="33"/>
      <c r="C945" s="21"/>
      <c r="D945" s="33"/>
      <c r="E945" s="33"/>
      <c r="F945" s="397"/>
      <c r="G945" s="397"/>
      <c r="H945" s="29"/>
      <c r="I945" s="64"/>
      <c r="J945" s="30"/>
      <c r="K945" s="292">
        <f t="shared" si="15"/>
        <v>1</v>
      </c>
      <c r="L945" s="171"/>
      <c r="M945" s="172"/>
      <c r="N945" s="171"/>
      <c r="O945" s="171"/>
      <c r="P945" s="33"/>
      <c r="Q945" s="171"/>
      <c r="R945" s="33"/>
      <c r="S945" s="22"/>
      <c r="T945" s="33"/>
      <c r="U945" s="33"/>
      <c r="V945" s="33"/>
      <c r="W945" s="33"/>
    </row>
    <row r="946" spans="1:23" ht="39" customHeight="1" x14ac:dyDescent="0.25">
      <c r="A946" s="11">
        <v>944</v>
      </c>
      <c r="B946" s="33"/>
      <c r="C946" s="21"/>
      <c r="D946" s="33"/>
      <c r="E946" s="33"/>
      <c r="F946" s="397"/>
      <c r="G946" s="397"/>
      <c r="H946" s="29"/>
      <c r="I946" s="64"/>
      <c r="J946" s="30"/>
      <c r="K946" s="292">
        <f t="shared" si="15"/>
        <v>1</v>
      </c>
      <c r="L946" s="171"/>
      <c r="M946" s="172"/>
      <c r="N946" s="171"/>
      <c r="O946" s="171"/>
      <c r="P946" s="33"/>
      <c r="Q946" s="171"/>
      <c r="R946" s="33"/>
      <c r="S946" s="22"/>
      <c r="T946" s="33"/>
      <c r="U946" s="33"/>
      <c r="V946" s="33"/>
      <c r="W946" s="33"/>
    </row>
    <row r="947" spans="1:23" ht="39" customHeight="1" x14ac:dyDescent="0.25">
      <c r="A947" s="11">
        <v>945</v>
      </c>
      <c r="B947" s="33"/>
      <c r="C947" s="21"/>
      <c r="D947" s="33"/>
      <c r="E947" s="33"/>
      <c r="F947" s="397"/>
      <c r="G947" s="397"/>
      <c r="H947" s="29"/>
      <c r="I947" s="64"/>
      <c r="J947" s="30"/>
      <c r="K947" s="292">
        <f t="shared" si="15"/>
        <v>1</v>
      </c>
      <c r="L947" s="171"/>
      <c r="M947" s="172"/>
      <c r="N947" s="171"/>
      <c r="O947" s="171"/>
      <c r="P947" s="33"/>
      <c r="Q947" s="171"/>
      <c r="R947" s="33"/>
      <c r="S947" s="22"/>
      <c r="T947" s="33"/>
      <c r="U947" s="33"/>
      <c r="V947" s="33"/>
      <c r="W947" s="33"/>
    </row>
    <row r="948" spans="1:23" ht="39" customHeight="1" x14ac:dyDescent="0.25">
      <c r="A948" s="11">
        <v>946</v>
      </c>
      <c r="B948" s="33"/>
      <c r="C948" s="21"/>
      <c r="D948" s="33"/>
      <c r="E948" s="33"/>
      <c r="F948" s="397"/>
      <c r="G948" s="397"/>
      <c r="H948" s="29"/>
      <c r="I948" s="64"/>
      <c r="J948" s="30"/>
      <c r="K948" s="292">
        <f t="shared" si="15"/>
        <v>1</v>
      </c>
      <c r="L948" s="171"/>
      <c r="M948" s="172"/>
      <c r="N948" s="171"/>
      <c r="O948" s="171"/>
      <c r="P948" s="33"/>
      <c r="Q948" s="171"/>
      <c r="R948" s="33"/>
      <c r="S948" s="22"/>
      <c r="T948" s="33"/>
      <c r="U948" s="33"/>
      <c r="V948" s="33"/>
      <c r="W948" s="33"/>
    </row>
    <row r="949" spans="1:23" ht="39" customHeight="1" x14ac:dyDescent="0.25">
      <c r="A949" s="11">
        <v>947</v>
      </c>
      <c r="B949" s="33"/>
      <c r="C949" s="21"/>
      <c r="D949" s="33"/>
      <c r="E949" s="33"/>
      <c r="F949" s="397"/>
      <c r="G949" s="397"/>
      <c r="H949" s="29"/>
      <c r="I949" s="64"/>
      <c r="J949" s="30"/>
      <c r="K949" s="292">
        <f t="shared" si="15"/>
        <v>1</v>
      </c>
      <c r="L949" s="171"/>
      <c r="M949" s="172"/>
      <c r="N949" s="171"/>
      <c r="O949" s="171"/>
      <c r="P949" s="33"/>
      <c r="Q949" s="171"/>
      <c r="R949" s="33"/>
      <c r="S949" s="22"/>
      <c r="T949" s="33"/>
      <c r="U949" s="33"/>
      <c r="V949" s="33"/>
      <c r="W949" s="33"/>
    </row>
    <row r="950" spans="1:23" ht="39" customHeight="1" x14ac:dyDescent="0.25">
      <c r="A950" s="11">
        <v>948</v>
      </c>
      <c r="B950" s="33"/>
      <c r="C950" s="21"/>
      <c r="D950" s="33"/>
      <c r="E950" s="33"/>
      <c r="F950" s="397"/>
      <c r="G950" s="397"/>
      <c r="H950" s="29"/>
      <c r="I950" s="64"/>
      <c r="J950" s="30"/>
      <c r="K950" s="292">
        <f t="shared" si="15"/>
        <v>1</v>
      </c>
      <c r="L950" s="171"/>
      <c r="M950" s="172"/>
      <c r="N950" s="171"/>
      <c r="O950" s="171"/>
      <c r="P950" s="33"/>
      <c r="Q950" s="171"/>
      <c r="R950" s="33"/>
      <c r="S950" s="22"/>
      <c r="T950" s="33"/>
      <c r="U950" s="33"/>
      <c r="V950" s="33"/>
      <c r="W950" s="33"/>
    </row>
    <row r="951" spans="1:23" ht="39" customHeight="1" x14ac:dyDescent="0.25">
      <c r="A951" s="11">
        <v>949</v>
      </c>
      <c r="B951" s="33"/>
      <c r="C951" s="21"/>
      <c r="D951" s="33"/>
      <c r="E951" s="33"/>
      <c r="F951" s="397"/>
      <c r="G951" s="397"/>
      <c r="H951" s="29"/>
      <c r="I951" s="64"/>
      <c r="J951" s="30"/>
      <c r="K951" s="292">
        <f t="shared" si="15"/>
        <v>1</v>
      </c>
      <c r="L951" s="171"/>
      <c r="M951" s="172"/>
      <c r="N951" s="171"/>
      <c r="O951" s="171"/>
      <c r="P951" s="33"/>
      <c r="Q951" s="171"/>
      <c r="R951" s="33"/>
      <c r="S951" s="22"/>
      <c r="T951" s="33"/>
      <c r="U951" s="33"/>
      <c r="V951" s="33"/>
      <c r="W951" s="33"/>
    </row>
    <row r="952" spans="1:23" ht="39" customHeight="1" x14ac:dyDescent="0.25">
      <c r="A952" s="11">
        <v>950</v>
      </c>
      <c r="B952" s="33"/>
      <c r="C952" s="21"/>
      <c r="D952" s="33"/>
      <c r="E952" s="33"/>
      <c r="F952" s="397"/>
      <c r="G952" s="397"/>
      <c r="H952" s="29"/>
      <c r="I952" s="64"/>
      <c r="J952" s="30"/>
      <c r="K952" s="292">
        <f t="shared" si="15"/>
        <v>1</v>
      </c>
      <c r="L952" s="171"/>
      <c r="M952" s="172"/>
      <c r="N952" s="171"/>
      <c r="O952" s="171"/>
      <c r="P952" s="33"/>
      <c r="Q952" s="171"/>
      <c r="R952" s="33"/>
      <c r="S952" s="22"/>
      <c r="T952" s="33"/>
      <c r="U952" s="33"/>
      <c r="V952" s="33"/>
      <c r="W952" s="33"/>
    </row>
    <row r="953" spans="1:23" ht="39" customHeight="1" x14ac:dyDescent="0.25">
      <c r="A953" s="11">
        <v>951</v>
      </c>
      <c r="B953" s="33"/>
      <c r="C953" s="21"/>
      <c r="D953" s="33"/>
      <c r="E953" s="33"/>
      <c r="F953" s="397"/>
      <c r="G953" s="397"/>
      <c r="H953" s="29"/>
      <c r="I953" s="64"/>
      <c r="J953" s="30"/>
      <c r="K953" s="292">
        <f t="shared" si="15"/>
        <v>1</v>
      </c>
      <c r="L953" s="171"/>
      <c r="M953" s="172"/>
      <c r="N953" s="171"/>
      <c r="O953" s="171"/>
      <c r="P953" s="33"/>
      <c r="Q953" s="171"/>
      <c r="R953" s="33"/>
      <c r="S953" s="22"/>
      <c r="T953" s="33"/>
      <c r="U953" s="33"/>
      <c r="V953" s="33"/>
      <c r="W953" s="33"/>
    </row>
    <row r="954" spans="1:23" ht="39" customHeight="1" x14ac:dyDescent="0.25">
      <c r="A954" s="11">
        <v>952</v>
      </c>
      <c r="B954" s="33"/>
      <c r="C954" s="21"/>
      <c r="D954" s="33"/>
      <c r="E954" s="33"/>
      <c r="F954" s="397"/>
      <c r="G954" s="397"/>
      <c r="H954" s="29"/>
      <c r="I954" s="64"/>
      <c r="J954" s="30"/>
      <c r="K954" s="292">
        <f t="shared" si="15"/>
        <v>1</v>
      </c>
      <c r="L954" s="171"/>
      <c r="M954" s="172"/>
      <c r="N954" s="171"/>
      <c r="O954" s="171"/>
      <c r="P954" s="33"/>
      <c r="Q954" s="171"/>
      <c r="R954" s="33"/>
      <c r="S954" s="22"/>
      <c r="T954" s="33"/>
      <c r="U954" s="33"/>
      <c r="V954" s="33"/>
      <c r="W954" s="33"/>
    </row>
    <row r="955" spans="1:23" ht="39" customHeight="1" x14ac:dyDescent="0.25">
      <c r="A955" s="11">
        <v>953</v>
      </c>
      <c r="B955" s="33"/>
      <c r="C955" s="21"/>
      <c r="D955" s="33"/>
      <c r="E955" s="33"/>
      <c r="F955" s="397"/>
      <c r="G955" s="397"/>
      <c r="H955" s="29"/>
      <c r="I955" s="64"/>
      <c r="J955" s="30"/>
      <c r="K955" s="292">
        <f t="shared" si="15"/>
        <v>1</v>
      </c>
      <c r="L955" s="171"/>
      <c r="M955" s="172"/>
      <c r="N955" s="171"/>
      <c r="O955" s="171"/>
      <c r="P955" s="33"/>
      <c r="Q955" s="171"/>
      <c r="R955" s="33"/>
      <c r="S955" s="22"/>
      <c r="T955" s="33"/>
      <c r="U955" s="33"/>
      <c r="V955" s="33"/>
      <c r="W955" s="33"/>
    </row>
    <row r="956" spans="1:23" ht="39" customHeight="1" x14ac:dyDescent="0.25">
      <c r="A956" s="11">
        <v>954</v>
      </c>
      <c r="B956" s="33"/>
      <c r="C956" s="21"/>
      <c r="D956" s="33"/>
      <c r="E956" s="33"/>
      <c r="F956" s="397"/>
      <c r="G956" s="397"/>
      <c r="H956" s="29"/>
      <c r="I956" s="64"/>
      <c r="J956" s="30"/>
      <c r="K956" s="292">
        <f t="shared" si="15"/>
        <v>1</v>
      </c>
      <c r="L956" s="171"/>
      <c r="M956" s="172"/>
      <c r="N956" s="171"/>
      <c r="O956" s="171"/>
      <c r="P956" s="33"/>
      <c r="Q956" s="171"/>
      <c r="R956" s="33"/>
      <c r="S956" s="22"/>
      <c r="T956" s="33"/>
      <c r="U956" s="33"/>
      <c r="V956" s="33"/>
      <c r="W956" s="33"/>
    </row>
    <row r="957" spans="1:23" ht="39" customHeight="1" x14ac:dyDescent="0.25">
      <c r="A957" s="11">
        <v>955</v>
      </c>
      <c r="B957" s="33"/>
      <c r="C957" s="21"/>
      <c r="D957" s="33"/>
      <c r="E957" s="33"/>
      <c r="F957" s="397"/>
      <c r="G957" s="397"/>
      <c r="H957" s="29"/>
      <c r="I957" s="64"/>
      <c r="J957" s="30"/>
      <c r="K957" s="292">
        <f t="shared" si="15"/>
        <v>1</v>
      </c>
      <c r="L957" s="171"/>
      <c r="M957" s="172"/>
      <c r="N957" s="171"/>
      <c r="O957" s="171"/>
      <c r="P957" s="33"/>
      <c r="Q957" s="171"/>
      <c r="R957" s="33"/>
      <c r="S957" s="22"/>
      <c r="T957" s="33"/>
      <c r="U957" s="33"/>
      <c r="V957" s="33"/>
      <c r="W957" s="33"/>
    </row>
    <row r="958" spans="1:23" ht="39" customHeight="1" x14ac:dyDescent="0.25">
      <c r="A958" s="11">
        <v>956</v>
      </c>
      <c r="B958" s="33"/>
      <c r="C958" s="21"/>
      <c r="D958" s="33"/>
      <c r="E958" s="33"/>
      <c r="F958" s="397"/>
      <c r="G958" s="397"/>
      <c r="H958" s="29"/>
      <c r="I958" s="64"/>
      <c r="J958" s="30"/>
      <c r="K958" s="292">
        <f t="shared" si="15"/>
        <v>1</v>
      </c>
      <c r="L958" s="171"/>
      <c r="M958" s="172"/>
      <c r="N958" s="171"/>
      <c r="O958" s="171"/>
      <c r="P958" s="33"/>
      <c r="Q958" s="171"/>
      <c r="R958" s="33"/>
      <c r="S958" s="22"/>
      <c r="T958" s="33"/>
      <c r="U958" s="33"/>
      <c r="V958" s="33"/>
      <c r="W958" s="33"/>
    </row>
    <row r="959" spans="1:23" ht="39" customHeight="1" x14ac:dyDescent="0.25">
      <c r="A959" s="11">
        <v>957</v>
      </c>
      <c r="B959" s="33"/>
      <c r="C959" s="21"/>
      <c r="D959" s="33"/>
      <c r="E959" s="33"/>
      <c r="F959" s="397"/>
      <c r="G959" s="397"/>
      <c r="H959" s="29"/>
      <c r="I959" s="64"/>
      <c r="J959" s="30"/>
      <c r="K959" s="292">
        <f t="shared" si="15"/>
        <v>1</v>
      </c>
      <c r="L959" s="171"/>
      <c r="M959" s="172"/>
      <c r="N959" s="171"/>
      <c r="O959" s="171"/>
      <c r="P959" s="33"/>
      <c r="Q959" s="171"/>
      <c r="R959" s="33"/>
      <c r="S959" s="22"/>
      <c r="T959" s="33"/>
      <c r="U959" s="33"/>
      <c r="V959" s="33"/>
      <c r="W959" s="33"/>
    </row>
    <row r="960" spans="1:23" ht="39" customHeight="1" x14ac:dyDescent="0.25">
      <c r="A960" s="11">
        <v>958</v>
      </c>
      <c r="B960" s="33"/>
      <c r="C960" s="21"/>
      <c r="D960" s="33"/>
      <c r="E960" s="33"/>
      <c r="F960" s="397"/>
      <c r="G960" s="397"/>
      <c r="H960" s="29"/>
      <c r="I960" s="64"/>
      <c r="J960" s="30"/>
      <c r="K960" s="292">
        <f t="shared" si="15"/>
        <v>1</v>
      </c>
      <c r="L960" s="171"/>
      <c r="M960" s="172"/>
      <c r="N960" s="171"/>
      <c r="O960" s="171"/>
      <c r="P960" s="33"/>
      <c r="Q960" s="171"/>
      <c r="R960" s="33"/>
      <c r="S960" s="22"/>
      <c r="T960" s="33"/>
      <c r="U960" s="33"/>
      <c r="V960" s="33"/>
      <c r="W960" s="33"/>
    </row>
    <row r="961" spans="1:23" ht="39" customHeight="1" x14ac:dyDescent="0.25">
      <c r="A961" s="11">
        <v>959</v>
      </c>
      <c r="B961" s="33"/>
      <c r="C961" s="21"/>
      <c r="D961" s="33"/>
      <c r="E961" s="33"/>
      <c r="F961" s="397"/>
      <c r="G961" s="397"/>
      <c r="H961" s="29"/>
      <c r="I961" s="64"/>
      <c r="J961" s="30"/>
      <c r="K961" s="292">
        <f t="shared" si="15"/>
        <v>1</v>
      </c>
      <c r="L961" s="171"/>
      <c r="M961" s="172"/>
      <c r="N961" s="171"/>
      <c r="O961" s="171"/>
      <c r="P961" s="33"/>
      <c r="Q961" s="171"/>
      <c r="R961" s="33"/>
      <c r="S961" s="22"/>
      <c r="T961" s="33"/>
      <c r="U961" s="33"/>
      <c r="V961" s="33"/>
      <c r="W961" s="33"/>
    </row>
    <row r="962" spans="1:23" ht="39" customHeight="1" x14ac:dyDescent="0.25">
      <c r="A962" s="11">
        <v>960</v>
      </c>
      <c r="B962" s="33"/>
      <c r="C962" s="21"/>
      <c r="D962" s="33"/>
      <c r="E962" s="33"/>
      <c r="F962" s="397"/>
      <c r="G962" s="397"/>
      <c r="H962" s="29"/>
      <c r="I962" s="64"/>
      <c r="J962" s="30"/>
      <c r="K962" s="292">
        <f t="shared" si="15"/>
        <v>1</v>
      </c>
      <c r="L962" s="171"/>
      <c r="M962" s="172"/>
      <c r="N962" s="171"/>
      <c r="O962" s="171"/>
      <c r="P962" s="33"/>
      <c r="Q962" s="171"/>
      <c r="R962" s="33"/>
      <c r="S962" s="22"/>
      <c r="T962" s="33"/>
      <c r="U962" s="33"/>
      <c r="V962" s="33"/>
      <c r="W962" s="33"/>
    </row>
    <row r="963" spans="1:23" ht="39" customHeight="1" x14ac:dyDescent="0.25">
      <c r="A963" s="11">
        <v>961</v>
      </c>
      <c r="B963" s="33"/>
      <c r="C963" s="21"/>
      <c r="D963" s="33"/>
      <c r="E963" s="33"/>
      <c r="F963" s="397"/>
      <c r="G963" s="397"/>
      <c r="H963" s="29"/>
      <c r="I963" s="64"/>
      <c r="J963" s="30"/>
      <c r="K963" s="292">
        <f t="shared" si="15"/>
        <v>1</v>
      </c>
      <c r="L963" s="171"/>
      <c r="M963" s="172"/>
      <c r="N963" s="171"/>
      <c r="O963" s="171"/>
      <c r="P963" s="33"/>
      <c r="Q963" s="171"/>
      <c r="R963" s="33"/>
      <c r="S963" s="22"/>
      <c r="T963" s="33"/>
      <c r="U963" s="33"/>
      <c r="V963" s="33"/>
      <c r="W963" s="33"/>
    </row>
    <row r="964" spans="1:23" ht="39" customHeight="1" x14ac:dyDescent="0.25">
      <c r="A964" s="11">
        <v>962</v>
      </c>
      <c r="B964" s="33"/>
      <c r="C964" s="21"/>
      <c r="D964" s="33"/>
      <c r="E964" s="33"/>
      <c r="F964" s="397"/>
      <c r="G964" s="397"/>
      <c r="H964" s="29"/>
      <c r="I964" s="64"/>
      <c r="J964" s="30"/>
      <c r="K964" s="292">
        <f t="shared" ref="K964:K1001" si="16">1-I964</f>
        <v>1</v>
      </c>
      <c r="L964" s="171"/>
      <c r="M964" s="172"/>
      <c r="N964" s="171"/>
      <c r="O964" s="171"/>
      <c r="P964" s="33"/>
      <c r="Q964" s="171"/>
      <c r="R964" s="33"/>
      <c r="S964" s="22"/>
      <c r="T964" s="33"/>
      <c r="U964" s="33"/>
      <c r="V964" s="33"/>
      <c r="W964" s="33"/>
    </row>
    <row r="965" spans="1:23" ht="39" customHeight="1" x14ac:dyDescent="0.25">
      <c r="A965" s="11">
        <v>963</v>
      </c>
      <c r="B965" s="33"/>
      <c r="C965" s="21"/>
      <c r="D965" s="33"/>
      <c r="E965" s="33"/>
      <c r="F965" s="397"/>
      <c r="G965" s="397"/>
      <c r="H965" s="29"/>
      <c r="I965" s="64"/>
      <c r="J965" s="30"/>
      <c r="K965" s="292">
        <f t="shared" si="16"/>
        <v>1</v>
      </c>
      <c r="L965" s="171"/>
      <c r="M965" s="172"/>
      <c r="N965" s="171"/>
      <c r="O965" s="171"/>
      <c r="P965" s="33"/>
      <c r="Q965" s="171"/>
      <c r="R965" s="33"/>
      <c r="S965" s="22"/>
      <c r="T965" s="33"/>
      <c r="U965" s="33"/>
      <c r="V965" s="33"/>
      <c r="W965" s="33"/>
    </row>
    <row r="966" spans="1:23" ht="39" customHeight="1" x14ac:dyDescent="0.25">
      <c r="A966" s="11">
        <v>964</v>
      </c>
      <c r="B966" s="33"/>
      <c r="C966" s="21"/>
      <c r="D966" s="33"/>
      <c r="E966" s="33"/>
      <c r="F966" s="397"/>
      <c r="G966" s="397"/>
      <c r="H966" s="29"/>
      <c r="I966" s="64"/>
      <c r="J966" s="30"/>
      <c r="K966" s="292">
        <f t="shared" si="16"/>
        <v>1</v>
      </c>
      <c r="L966" s="171"/>
      <c r="M966" s="172"/>
      <c r="N966" s="171"/>
      <c r="O966" s="171"/>
      <c r="P966" s="33"/>
      <c r="Q966" s="171"/>
      <c r="R966" s="33"/>
      <c r="S966" s="22"/>
      <c r="T966" s="33"/>
      <c r="U966" s="33"/>
      <c r="V966" s="33"/>
      <c r="W966" s="33"/>
    </row>
    <row r="967" spans="1:23" ht="39" customHeight="1" x14ac:dyDescent="0.25">
      <c r="A967" s="11">
        <v>965</v>
      </c>
      <c r="B967" s="33"/>
      <c r="C967" s="21"/>
      <c r="D967" s="33"/>
      <c r="E967" s="33"/>
      <c r="F967" s="397"/>
      <c r="G967" s="397"/>
      <c r="H967" s="29"/>
      <c r="I967" s="64"/>
      <c r="J967" s="30"/>
      <c r="K967" s="292">
        <f t="shared" si="16"/>
        <v>1</v>
      </c>
      <c r="L967" s="171"/>
      <c r="M967" s="172"/>
      <c r="N967" s="171"/>
      <c r="O967" s="171"/>
      <c r="P967" s="33"/>
      <c r="Q967" s="171"/>
      <c r="R967" s="33"/>
      <c r="S967" s="22"/>
      <c r="T967" s="33"/>
      <c r="U967" s="33"/>
      <c r="V967" s="33"/>
      <c r="W967" s="33"/>
    </row>
    <row r="968" spans="1:23" ht="39" customHeight="1" x14ac:dyDescent="0.25">
      <c r="A968" s="11">
        <v>966</v>
      </c>
      <c r="B968" s="33"/>
      <c r="C968" s="21"/>
      <c r="D968" s="33"/>
      <c r="E968" s="33"/>
      <c r="F968" s="397"/>
      <c r="G968" s="397"/>
      <c r="H968" s="29"/>
      <c r="I968" s="64"/>
      <c r="J968" s="30"/>
      <c r="K968" s="292">
        <f t="shared" si="16"/>
        <v>1</v>
      </c>
      <c r="L968" s="171"/>
      <c r="M968" s="172"/>
      <c r="N968" s="171"/>
      <c r="O968" s="171"/>
      <c r="P968" s="33"/>
      <c r="Q968" s="171"/>
      <c r="R968" s="33"/>
      <c r="S968" s="22"/>
      <c r="T968" s="33"/>
      <c r="U968" s="33"/>
      <c r="V968" s="33"/>
      <c r="W968" s="33"/>
    </row>
    <row r="969" spans="1:23" ht="39" customHeight="1" x14ac:dyDescent="0.25">
      <c r="A969" s="11">
        <v>967</v>
      </c>
      <c r="B969" s="33"/>
      <c r="C969" s="21"/>
      <c r="D969" s="33"/>
      <c r="E969" s="33"/>
      <c r="F969" s="397"/>
      <c r="G969" s="397"/>
      <c r="H969" s="29"/>
      <c r="I969" s="64"/>
      <c r="J969" s="30"/>
      <c r="K969" s="292">
        <f t="shared" si="16"/>
        <v>1</v>
      </c>
      <c r="L969" s="171"/>
      <c r="M969" s="172"/>
      <c r="N969" s="171"/>
      <c r="O969" s="171"/>
      <c r="P969" s="33"/>
      <c r="Q969" s="171"/>
      <c r="R969" s="33"/>
      <c r="S969" s="22"/>
      <c r="T969" s="33"/>
      <c r="U969" s="33"/>
      <c r="V969" s="33"/>
      <c r="W969" s="33"/>
    </row>
    <row r="970" spans="1:23" ht="39" customHeight="1" x14ac:dyDescent="0.25">
      <c r="A970" s="11">
        <v>968</v>
      </c>
      <c r="B970" s="33"/>
      <c r="C970" s="21"/>
      <c r="D970" s="33"/>
      <c r="E970" s="33"/>
      <c r="F970" s="397"/>
      <c r="G970" s="397"/>
      <c r="H970" s="29"/>
      <c r="I970" s="64"/>
      <c r="J970" s="30"/>
      <c r="K970" s="292">
        <f t="shared" si="16"/>
        <v>1</v>
      </c>
      <c r="L970" s="171"/>
      <c r="M970" s="172"/>
      <c r="N970" s="171"/>
      <c r="O970" s="171"/>
      <c r="P970" s="33"/>
      <c r="Q970" s="171"/>
      <c r="R970" s="33"/>
      <c r="S970" s="22"/>
      <c r="T970" s="33"/>
      <c r="U970" s="33"/>
      <c r="V970" s="33"/>
      <c r="W970" s="33"/>
    </row>
    <row r="971" spans="1:23" ht="39" customHeight="1" x14ac:dyDescent="0.25">
      <c r="A971" s="11">
        <v>969</v>
      </c>
      <c r="B971" s="33"/>
      <c r="C971" s="21"/>
      <c r="D971" s="33"/>
      <c r="E971" s="33"/>
      <c r="F971" s="397"/>
      <c r="G971" s="397"/>
      <c r="H971" s="29"/>
      <c r="I971" s="64"/>
      <c r="J971" s="30"/>
      <c r="K971" s="292">
        <f t="shared" si="16"/>
        <v>1</v>
      </c>
      <c r="L971" s="171"/>
      <c r="M971" s="172"/>
      <c r="N971" s="171"/>
      <c r="O971" s="171"/>
      <c r="P971" s="33"/>
      <c r="Q971" s="171"/>
      <c r="R971" s="33"/>
      <c r="S971" s="22"/>
      <c r="T971" s="33"/>
      <c r="U971" s="33"/>
      <c r="V971" s="33"/>
      <c r="W971" s="33"/>
    </row>
    <row r="972" spans="1:23" ht="39" customHeight="1" x14ac:dyDescent="0.25">
      <c r="A972" s="11">
        <v>970</v>
      </c>
      <c r="B972" s="33"/>
      <c r="C972" s="21"/>
      <c r="D972" s="33"/>
      <c r="E972" s="33"/>
      <c r="F972" s="397"/>
      <c r="G972" s="397"/>
      <c r="H972" s="29"/>
      <c r="I972" s="64"/>
      <c r="J972" s="30"/>
      <c r="K972" s="292">
        <f t="shared" si="16"/>
        <v>1</v>
      </c>
      <c r="L972" s="171"/>
      <c r="M972" s="172"/>
      <c r="N972" s="171"/>
      <c r="O972" s="171"/>
      <c r="P972" s="33"/>
      <c r="Q972" s="171"/>
      <c r="R972" s="33"/>
      <c r="S972" s="22"/>
      <c r="T972" s="33"/>
      <c r="U972" s="33"/>
      <c r="V972" s="33"/>
      <c r="W972" s="33"/>
    </row>
    <row r="973" spans="1:23" ht="39" customHeight="1" x14ac:dyDescent="0.25">
      <c r="A973" s="11">
        <v>971</v>
      </c>
      <c r="B973" s="33"/>
      <c r="C973" s="21"/>
      <c r="D973" s="33"/>
      <c r="E973" s="33"/>
      <c r="F973" s="397"/>
      <c r="G973" s="397"/>
      <c r="H973" s="29"/>
      <c r="I973" s="64"/>
      <c r="J973" s="30"/>
      <c r="K973" s="292">
        <f t="shared" si="16"/>
        <v>1</v>
      </c>
      <c r="L973" s="171"/>
      <c r="M973" s="172"/>
      <c r="N973" s="171"/>
      <c r="O973" s="171"/>
      <c r="P973" s="33"/>
      <c r="Q973" s="171"/>
      <c r="R973" s="33"/>
      <c r="S973" s="22"/>
      <c r="T973" s="33"/>
      <c r="U973" s="33"/>
      <c r="V973" s="33"/>
      <c r="W973" s="33"/>
    </row>
    <row r="974" spans="1:23" ht="39" customHeight="1" x14ac:dyDescent="0.25">
      <c r="A974" s="11">
        <v>972</v>
      </c>
      <c r="B974" s="33"/>
      <c r="C974" s="21"/>
      <c r="D974" s="33"/>
      <c r="E974" s="33"/>
      <c r="F974" s="397"/>
      <c r="G974" s="397"/>
      <c r="H974" s="29"/>
      <c r="I974" s="64"/>
      <c r="J974" s="30"/>
      <c r="K974" s="292">
        <f t="shared" si="16"/>
        <v>1</v>
      </c>
      <c r="L974" s="171"/>
      <c r="M974" s="172"/>
      <c r="N974" s="171"/>
      <c r="O974" s="171"/>
      <c r="P974" s="33"/>
      <c r="Q974" s="171"/>
      <c r="R974" s="33"/>
      <c r="S974" s="22"/>
      <c r="T974" s="33"/>
      <c r="U974" s="33"/>
      <c r="V974" s="33"/>
      <c r="W974" s="33"/>
    </row>
    <row r="975" spans="1:23" ht="39" customHeight="1" x14ac:dyDescent="0.25">
      <c r="A975" s="11">
        <v>973</v>
      </c>
      <c r="B975" s="33"/>
      <c r="C975" s="21"/>
      <c r="D975" s="33"/>
      <c r="E975" s="33"/>
      <c r="F975" s="397"/>
      <c r="G975" s="397"/>
      <c r="H975" s="29"/>
      <c r="I975" s="64"/>
      <c r="J975" s="30"/>
      <c r="K975" s="292">
        <f t="shared" si="16"/>
        <v>1</v>
      </c>
      <c r="L975" s="171"/>
      <c r="M975" s="172"/>
      <c r="N975" s="171"/>
      <c r="O975" s="171"/>
      <c r="P975" s="33"/>
      <c r="Q975" s="171"/>
      <c r="R975" s="33"/>
      <c r="S975" s="22"/>
      <c r="T975" s="33"/>
      <c r="U975" s="33"/>
      <c r="V975" s="33"/>
      <c r="W975" s="33"/>
    </row>
    <row r="976" spans="1:23" ht="39" customHeight="1" x14ac:dyDescent="0.25">
      <c r="A976" s="11">
        <v>974</v>
      </c>
      <c r="B976" s="33"/>
      <c r="C976" s="21"/>
      <c r="D976" s="33"/>
      <c r="E976" s="33"/>
      <c r="F976" s="397"/>
      <c r="G976" s="397"/>
      <c r="H976" s="29"/>
      <c r="I976" s="64"/>
      <c r="J976" s="30"/>
      <c r="K976" s="292">
        <f t="shared" si="16"/>
        <v>1</v>
      </c>
      <c r="L976" s="171"/>
      <c r="M976" s="172"/>
      <c r="N976" s="171"/>
      <c r="O976" s="171"/>
      <c r="P976" s="33"/>
      <c r="Q976" s="171"/>
      <c r="R976" s="33"/>
      <c r="S976" s="22"/>
      <c r="T976" s="33"/>
      <c r="U976" s="33"/>
      <c r="V976" s="33"/>
      <c r="W976" s="33"/>
    </row>
    <row r="977" spans="1:23" ht="39" customHeight="1" x14ac:dyDescent="0.25">
      <c r="A977" s="11">
        <v>975</v>
      </c>
      <c r="B977" s="33"/>
      <c r="C977" s="21"/>
      <c r="D977" s="33"/>
      <c r="E977" s="33"/>
      <c r="F977" s="397"/>
      <c r="G977" s="397"/>
      <c r="H977" s="29"/>
      <c r="I977" s="64"/>
      <c r="J977" s="30"/>
      <c r="K977" s="292">
        <f t="shared" si="16"/>
        <v>1</v>
      </c>
      <c r="L977" s="171"/>
      <c r="M977" s="172"/>
      <c r="N977" s="171"/>
      <c r="O977" s="171"/>
      <c r="P977" s="33"/>
      <c r="Q977" s="171"/>
      <c r="R977" s="33"/>
      <c r="S977" s="22"/>
      <c r="T977" s="33"/>
      <c r="U977" s="33"/>
      <c r="V977" s="33"/>
      <c r="W977" s="33"/>
    </row>
    <row r="978" spans="1:23" ht="39" customHeight="1" x14ac:dyDescent="0.25">
      <c r="A978" s="11">
        <v>976</v>
      </c>
      <c r="B978" s="33"/>
      <c r="C978" s="21"/>
      <c r="D978" s="33"/>
      <c r="E978" s="33"/>
      <c r="F978" s="397"/>
      <c r="G978" s="397"/>
      <c r="H978" s="29"/>
      <c r="I978" s="64"/>
      <c r="J978" s="30"/>
      <c r="K978" s="292">
        <f t="shared" si="16"/>
        <v>1</v>
      </c>
      <c r="L978" s="171"/>
      <c r="M978" s="172"/>
      <c r="N978" s="171"/>
      <c r="O978" s="171"/>
      <c r="P978" s="33"/>
      <c r="Q978" s="171"/>
      <c r="R978" s="33"/>
      <c r="S978" s="22"/>
      <c r="T978" s="33"/>
      <c r="U978" s="33"/>
      <c r="V978" s="33"/>
      <c r="W978" s="33"/>
    </row>
    <row r="979" spans="1:23" ht="39" customHeight="1" x14ac:dyDescent="0.25">
      <c r="A979" s="11">
        <v>977</v>
      </c>
      <c r="B979" s="33"/>
      <c r="C979" s="21"/>
      <c r="D979" s="33"/>
      <c r="E979" s="33"/>
      <c r="F979" s="397"/>
      <c r="G979" s="397"/>
      <c r="H979" s="29"/>
      <c r="I979" s="64"/>
      <c r="J979" s="30"/>
      <c r="K979" s="292">
        <f t="shared" si="16"/>
        <v>1</v>
      </c>
      <c r="L979" s="171"/>
      <c r="M979" s="172"/>
      <c r="N979" s="171"/>
      <c r="O979" s="171"/>
      <c r="P979" s="33"/>
      <c r="Q979" s="171"/>
      <c r="R979" s="33"/>
      <c r="S979" s="22"/>
      <c r="T979" s="33"/>
      <c r="U979" s="33"/>
      <c r="V979" s="33"/>
      <c r="W979" s="33"/>
    </row>
    <row r="980" spans="1:23" ht="39" customHeight="1" x14ac:dyDescent="0.25">
      <c r="A980" s="11">
        <v>978</v>
      </c>
      <c r="B980" s="33"/>
      <c r="C980" s="21"/>
      <c r="D980" s="33"/>
      <c r="E980" s="33"/>
      <c r="F980" s="397"/>
      <c r="G980" s="397"/>
      <c r="H980" s="29"/>
      <c r="I980" s="64"/>
      <c r="J980" s="30"/>
      <c r="K980" s="292">
        <f t="shared" si="16"/>
        <v>1</v>
      </c>
      <c r="L980" s="171"/>
      <c r="M980" s="172"/>
      <c r="N980" s="171"/>
      <c r="O980" s="171"/>
      <c r="P980" s="33"/>
      <c r="Q980" s="171"/>
      <c r="R980" s="33"/>
      <c r="S980" s="22"/>
      <c r="T980" s="33"/>
      <c r="U980" s="33"/>
      <c r="V980" s="33"/>
      <c r="W980" s="33"/>
    </row>
    <row r="981" spans="1:23" ht="39" customHeight="1" x14ac:dyDescent="0.25">
      <c r="A981" s="11">
        <v>979</v>
      </c>
      <c r="B981" s="33"/>
      <c r="C981" s="21"/>
      <c r="D981" s="33"/>
      <c r="E981" s="33"/>
      <c r="F981" s="397"/>
      <c r="G981" s="397"/>
      <c r="H981" s="29"/>
      <c r="I981" s="64"/>
      <c r="J981" s="30"/>
      <c r="K981" s="292">
        <f t="shared" si="16"/>
        <v>1</v>
      </c>
      <c r="L981" s="171"/>
      <c r="M981" s="172"/>
      <c r="N981" s="171"/>
      <c r="O981" s="171"/>
      <c r="P981" s="33"/>
      <c r="Q981" s="171"/>
      <c r="R981" s="33"/>
      <c r="S981" s="22"/>
      <c r="T981" s="33"/>
      <c r="U981" s="33"/>
      <c r="V981" s="33"/>
      <c r="W981" s="33"/>
    </row>
    <row r="982" spans="1:23" ht="39" customHeight="1" x14ac:dyDescent="0.25">
      <c r="A982" s="11">
        <v>980</v>
      </c>
      <c r="B982" s="33"/>
      <c r="C982" s="21"/>
      <c r="D982" s="33"/>
      <c r="E982" s="33"/>
      <c r="F982" s="397"/>
      <c r="G982" s="397"/>
      <c r="H982" s="29"/>
      <c r="I982" s="64"/>
      <c r="J982" s="30"/>
      <c r="K982" s="292">
        <f t="shared" si="16"/>
        <v>1</v>
      </c>
      <c r="L982" s="171"/>
      <c r="M982" s="172"/>
      <c r="N982" s="171"/>
      <c r="O982" s="171"/>
      <c r="P982" s="33"/>
      <c r="Q982" s="171"/>
      <c r="R982" s="33"/>
      <c r="S982" s="22"/>
      <c r="T982" s="33"/>
      <c r="U982" s="33"/>
      <c r="V982" s="33"/>
      <c r="W982" s="33"/>
    </row>
    <row r="983" spans="1:23" ht="39" customHeight="1" x14ac:dyDescent="0.25">
      <c r="A983" s="11">
        <v>981</v>
      </c>
      <c r="B983" s="33"/>
      <c r="C983" s="21"/>
      <c r="D983" s="33"/>
      <c r="E983" s="33"/>
      <c r="F983" s="397"/>
      <c r="G983" s="397"/>
      <c r="H983" s="29"/>
      <c r="I983" s="64"/>
      <c r="J983" s="30"/>
      <c r="K983" s="292">
        <f t="shared" si="16"/>
        <v>1</v>
      </c>
      <c r="L983" s="171"/>
      <c r="M983" s="172"/>
      <c r="N983" s="171"/>
      <c r="O983" s="171"/>
      <c r="P983" s="33"/>
      <c r="Q983" s="171"/>
      <c r="R983" s="33"/>
      <c r="S983" s="22"/>
      <c r="T983" s="33"/>
      <c r="U983" s="33"/>
      <c r="V983" s="33"/>
      <c r="W983" s="33"/>
    </row>
    <row r="984" spans="1:23" ht="39" customHeight="1" x14ac:dyDescent="0.25">
      <c r="A984" s="11">
        <v>982</v>
      </c>
      <c r="B984" s="33"/>
      <c r="C984" s="21"/>
      <c r="D984" s="33"/>
      <c r="E984" s="33"/>
      <c r="F984" s="397"/>
      <c r="G984" s="397"/>
      <c r="H984" s="29"/>
      <c r="I984" s="64"/>
      <c r="J984" s="30"/>
      <c r="K984" s="292">
        <f t="shared" si="16"/>
        <v>1</v>
      </c>
      <c r="L984" s="171"/>
      <c r="M984" s="172"/>
      <c r="N984" s="171"/>
      <c r="O984" s="171"/>
      <c r="P984" s="33"/>
      <c r="Q984" s="171"/>
      <c r="R984" s="33"/>
      <c r="S984" s="22"/>
      <c r="T984" s="33"/>
      <c r="U984" s="33"/>
      <c r="V984" s="33"/>
      <c r="W984" s="33"/>
    </row>
    <row r="985" spans="1:23" ht="39" customHeight="1" x14ac:dyDescent="0.25">
      <c r="A985" s="11">
        <v>983</v>
      </c>
      <c r="B985" s="33"/>
      <c r="C985" s="21"/>
      <c r="D985" s="33"/>
      <c r="E985" s="33"/>
      <c r="F985" s="397"/>
      <c r="G985" s="397"/>
      <c r="H985" s="29"/>
      <c r="I985" s="64"/>
      <c r="J985" s="30"/>
      <c r="K985" s="292">
        <f t="shared" si="16"/>
        <v>1</v>
      </c>
      <c r="L985" s="171"/>
      <c r="M985" s="172"/>
      <c r="N985" s="171"/>
      <c r="O985" s="171"/>
      <c r="P985" s="33"/>
      <c r="Q985" s="171"/>
      <c r="R985" s="33"/>
      <c r="S985" s="22"/>
      <c r="T985" s="33"/>
      <c r="U985" s="33"/>
      <c r="V985" s="33"/>
      <c r="W985" s="33"/>
    </row>
    <row r="986" spans="1:23" ht="39" customHeight="1" x14ac:dyDescent="0.25">
      <c r="A986" s="11">
        <v>984</v>
      </c>
      <c r="B986" s="33"/>
      <c r="C986" s="21"/>
      <c r="D986" s="33"/>
      <c r="E986" s="33"/>
      <c r="F986" s="397"/>
      <c r="G986" s="397"/>
      <c r="H986" s="29"/>
      <c r="I986" s="64"/>
      <c r="J986" s="30"/>
      <c r="K986" s="292">
        <f t="shared" si="16"/>
        <v>1</v>
      </c>
      <c r="L986" s="171"/>
      <c r="M986" s="172"/>
      <c r="N986" s="171"/>
      <c r="O986" s="171"/>
      <c r="P986" s="33"/>
      <c r="Q986" s="171"/>
      <c r="R986" s="33"/>
      <c r="S986" s="22"/>
      <c r="T986" s="33"/>
      <c r="U986" s="33"/>
      <c r="V986" s="33"/>
      <c r="W986" s="33"/>
    </row>
    <row r="987" spans="1:23" ht="39" customHeight="1" x14ac:dyDescent="0.25">
      <c r="A987" s="11">
        <v>985</v>
      </c>
      <c r="B987" s="33"/>
      <c r="C987" s="21"/>
      <c r="D987" s="33"/>
      <c r="E987" s="33"/>
      <c r="F987" s="397"/>
      <c r="G987" s="397"/>
      <c r="H987" s="29"/>
      <c r="I987" s="64"/>
      <c r="J987" s="30"/>
      <c r="K987" s="292">
        <f t="shared" si="16"/>
        <v>1</v>
      </c>
      <c r="L987" s="171"/>
      <c r="M987" s="172"/>
      <c r="N987" s="171"/>
      <c r="O987" s="171"/>
      <c r="P987" s="33"/>
      <c r="Q987" s="171"/>
      <c r="R987" s="33"/>
      <c r="S987" s="22"/>
      <c r="T987" s="33"/>
      <c r="U987" s="33"/>
      <c r="V987" s="33"/>
      <c r="W987" s="33"/>
    </row>
    <row r="988" spans="1:23" ht="39" customHeight="1" x14ac:dyDescent="0.25">
      <c r="A988" s="11">
        <v>986</v>
      </c>
      <c r="B988" s="33"/>
      <c r="C988" s="21"/>
      <c r="D988" s="33"/>
      <c r="E988" s="33"/>
      <c r="F988" s="397"/>
      <c r="G988" s="397"/>
      <c r="H988" s="29"/>
      <c r="I988" s="64"/>
      <c r="J988" s="30"/>
      <c r="K988" s="292">
        <f t="shared" si="16"/>
        <v>1</v>
      </c>
      <c r="L988" s="171"/>
      <c r="M988" s="172"/>
      <c r="N988" s="171"/>
      <c r="O988" s="171"/>
      <c r="P988" s="33"/>
      <c r="Q988" s="171"/>
      <c r="R988" s="33"/>
      <c r="S988" s="22"/>
      <c r="T988" s="33"/>
      <c r="U988" s="33"/>
      <c r="V988" s="33"/>
      <c r="W988" s="33"/>
    </row>
    <row r="989" spans="1:23" ht="39" customHeight="1" x14ac:dyDescent="0.25">
      <c r="A989" s="11">
        <v>987</v>
      </c>
      <c r="B989" s="33"/>
      <c r="C989" s="21"/>
      <c r="D989" s="33"/>
      <c r="E989" s="33"/>
      <c r="F989" s="397"/>
      <c r="G989" s="397"/>
      <c r="H989" s="29"/>
      <c r="I989" s="64"/>
      <c r="J989" s="30"/>
      <c r="K989" s="292">
        <f t="shared" si="16"/>
        <v>1</v>
      </c>
      <c r="L989" s="171"/>
      <c r="M989" s="172"/>
      <c r="N989" s="171"/>
      <c r="O989" s="171"/>
      <c r="P989" s="33"/>
      <c r="Q989" s="171"/>
      <c r="R989" s="33"/>
      <c r="S989" s="22"/>
      <c r="T989" s="33"/>
      <c r="U989" s="33"/>
      <c r="V989" s="33"/>
      <c r="W989" s="33"/>
    </row>
    <row r="990" spans="1:23" ht="39" customHeight="1" x14ac:dyDescent="0.25">
      <c r="A990" s="11">
        <v>988</v>
      </c>
      <c r="B990" s="33"/>
      <c r="C990" s="21"/>
      <c r="D990" s="33"/>
      <c r="E990" s="33"/>
      <c r="F990" s="397"/>
      <c r="G990" s="397"/>
      <c r="H990" s="29"/>
      <c r="I990" s="64"/>
      <c r="J990" s="30"/>
      <c r="K990" s="292">
        <f t="shared" si="16"/>
        <v>1</v>
      </c>
      <c r="L990" s="171"/>
      <c r="M990" s="172"/>
      <c r="N990" s="171"/>
      <c r="O990" s="171"/>
      <c r="P990" s="33"/>
      <c r="Q990" s="171"/>
      <c r="R990" s="33"/>
      <c r="S990" s="22"/>
      <c r="T990" s="33"/>
      <c r="U990" s="33"/>
      <c r="V990" s="33"/>
      <c r="W990" s="33"/>
    </row>
    <row r="991" spans="1:23" ht="39" customHeight="1" x14ac:dyDescent="0.25">
      <c r="A991" s="11">
        <v>989</v>
      </c>
      <c r="B991" s="33"/>
      <c r="C991" s="21"/>
      <c r="D991" s="33"/>
      <c r="E991" s="33"/>
      <c r="F991" s="397"/>
      <c r="G991" s="397"/>
      <c r="H991" s="29"/>
      <c r="I991" s="64"/>
      <c r="J991" s="30"/>
      <c r="K991" s="292">
        <f t="shared" si="16"/>
        <v>1</v>
      </c>
      <c r="L991" s="171"/>
      <c r="M991" s="172"/>
      <c r="N991" s="171"/>
      <c r="O991" s="171"/>
      <c r="P991" s="33"/>
      <c r="Q991" s="171"/>
      <c r="R991" s="33"/>
      <c r="S991" s="22"/>
      <c r="T991" s="33"/>
      <c r="U991" s="33"/>
      <c r="V991" s="33"/>
      <c r="W991" s="33"/>
    </row>
    <row r="992" spans="1:23" ht="39" customHeight="1" x14ac:dyDescent="0.25">
      <c r="A992" s="11">
        <v>990</v>
      </c>
      <c r="B992" s="33"/>
      <c r="C992" s="21"/>
      <c r="D992" s="33"/>
      <c r="E992" s="33"/>
      <c r="F992" s="397"/>
      <c r="G992" s="397"/>
      <c r="H992" s="29"/>
      <c r="I992" s="64"/>
      <c r="J992" s="30"/>
      <c r="K992" s="292">
        <f t="shared" si="16"/>
        <v>1</v>
      </c>
      <c r="L992" s="171"/>
      <c r="M992" s="172"/>
      <c r="N992" s="171"/>
      <c r="O992" s="171"/>
      <c r="P992" s="33"/>
      <c r="Q992" s="171"/>
      <c r="R992" s="33"/>
      <c r="S992" s="22"/>
      <c r="T992" s="33"/>
      <c r="U992" s="33"/>
      <c r="V992" s="33"/>
      <c r="W992" s="33"/>
    </row>
    <row r="993" spans="1:23" ht="39" customHeight="1" x14ac:dyDescent="0.25">
      <c r="A993" s="11">
        <v>991</v>
      </c>
      <c r="B993" s="33"/>
      <c r="C993" s="21"/>
      <c r="D993" s="33"/>
      <c r="E993" s="33"/>
      <c r="F993" s="397"/>
      <c r="G993" s="397"/>
      <c r="H993" s="29"/>
      <c r="I993" s="64"/>
      <c r="J993" s="30"/>
      <c r="K993" s="292">
        <f t="shared" si="16"/>
        <v>1</v>
      </c>
      <c r="L993" s="171"/>
      <c r="M993" s="172"/>
      <c r="N993" s="171"/>
      <c r="O993" s="171"/>
      <c r="P993" s="33"/>
      <c r="Q993" s="171"/>
      <c r="R993" s="33"/>
      <c r="S993" s="22"/>
      <c r="T993" s="33"/>
      <c r="U993" s="33"/>
      <c r="V993" s="33"/>
      <c r="W993" s="33"/>
    </row>
    <row r="994" spans="1:23" ht="39" customHeight="1" x14ac:dyDescent="0.25">
      <c r="A994" s="11">
        <v>992</v>
      </c>
      <c r="B994" s="33"/>
      <c r="C994" s="21"/>
      <c r="D994" s="33"/>
      <c r="E994" s="33"/>
      <c r="F994" s="397"/>
      <c r="G994" s="397"/>
      <c r="H994" s="29"/>
      <c r="I994" s="64"/>
      <c r="J994" s="30"/>
      <c r="K994" s="292">
        <f t="shared" si="16"/>
        <v>1</v>
      </c>
      <c r="L994" s="171"/>
      <c r="M994" s="172"/>
      <c r="N994" s="171"/>
      <c r="O994" s="171"/>
      <c r="P994" s="33"/>
      <c r="Q994" s="171"/>
      <c r="R994" s="33"/>
      <c r="S994" s="22"/>
      <c r="T994" s="33"/>
      <c r="U994" s="33"/>
      <c r="V994" s="33"/>
      <c r="W994" s="33"/>
    </row>
    <row r="995" spans="1:23" ht="39" customHeight="1" x14ac:dyDescent="0.25">
      <c r="A995" s="11">
        <v>993</v>
      </c>
      <c r="B995" s="33"/>
      <c r="C995" s="21"/>
      <c r="D995" s="33"/>
      <c r="E995" s="33"/>
      <c r="F995" s="397"/>
      <c r="G995" s="397"/>
      <c r="H995" s="29"/>
      <c r="I995" s="64"/>
      <c r="J995" s="30"/>
      <c r="K995" s="292">
        <f t="shared" si="16"/>
        <v>1</v>
      </c>
      <c r="L995" s="171"/>
      <c r="M995" s="172"/>
      <c r="N995" s="171"/>
      <c r="O995" s="171"/>
      <c r="P995" s="33"/>
      <c r="Q995" s="171"/>
      <c r="R995" s="33"/>
      <c r="S995" s="22"/>
      <c r="T995" s="33"/>
      <c r="U995" s="33"/>
      <c r="V995" s="33"/>
      <c r="W995" s="33"/>
    </row>
    <row r="996" spans="1:23" ht="39" customHeight="1" x14ac:dyDescent="0.25">
      <c r="A996" s="11">
        <v>994</v>
      </c>
      <c r="B996" s="33"/>
      <c r="C996" s="21"/>
      <c r="D996" s="33"/>
      <c r="E996" s="33"/>
      <c r="F996" s="397"/>
      <c r="G996" s="397"/>
      <c r="H996" s="29"/>
      <c r="I996" s="64"/>
      <c r="J996" s="30"/>
      <c r="K996" s="292">
        <f t="shared" si="16"/>
        <v>1</v>
      </c>
      <c r="L996" s="171"/>
      <c r="M996" s="172"/>
      <c r="N996" s="171"/>
      <c r="O996" s="171"/>
      <c r="P996" s="33"/>
      <c r="Q996" s="171"/>
      <c r="R996" s="33"/>
      <c r="S996" s="22"/>
      <c r="T996" s="33"/>
      <c r="U996" s="33"/>
      <c r="V996" s="33"/>
      <c r="W996" s="33"/>
    </row>
    <row r="997" spans="1:23" ht="39" customHeight="1" x14ac:dyDescent="0.25">
      <c r="A997" s="11">
        <v>995</v>
      </c>
      <c r="B997" s="33"/>
      <c r="C997" s="21"/>
      <c r="D997" s="33"/>
      <c r="E997" s="33"/>
      <c r="F997" s="397"/>
      <c r="G997" s="397"/>
      <c r="H997" s="29"/>
      <c r="I997" s="64"/>
      <c r="J997" s="30"/>
      <c r="K997" s="292">
        <f t="shared" si="16"/>
        <v>1</v>
      </c>
      <c r="L997" s="171"/>
      <c r="M997" s="172"/>
      <c r="N997" s="171"/>
      <c r="O997" s="171"/>
      <c r="P997" s="33"/>
      <c r="Q997" s="171"/>
      <c r="R997" s="33"/>
      <c r="S997" s="22"/>
      <c r="T997" s="33"/>
      <c r="U997" s="33"/>
      <c r="V997" s="33"/>
      <c r="W997" s="33"/>
    </row>
    <row r="998" spans="1:23" ht="39" customHeight="1" x14ac:dyDescent="0.25">
      <c r="A998" s="11">
        <v>996</v>
      </c>
      <c r="B998" s="33"/>
      <c r="C998" s="21"/>
      <c r="D998" s="33"/>
      <c r="E998" s="33"/>
      <c r="F998" s="397"/>
      <c r="G998" s="397"/>
      <c r="H998" s="29"/>
      <c r="I998" s="64"/>
      <c r="J998" s="30"/>
      <c r="K998" s="292">
        <f t="shared" si="16"/>
        <v>1</v>
      </c>
      <c r="L998" s="171"/>
      <c r="M998" s="172"/>
      <c r="N998" s="171"/>
      <c r="O998" s="171"/>
      <c r="P998" s="33"/>
      <c r="Q998" s="171"/>
      <c r="R998" s="33"/>
      <c r="S998" s="22"/>
      <c r="T998" s="33"/>
      <c r="U998" s="33"/>
      <c r="V998" s="33"/>
      <c r="W998" s="33"/>
    </row>
    <row r="999" spans="1:23" ht="39" customHeight="1" x14ac:dyDescent="0.25">
      <c r="A999" s="11">
        <v>997</v>
      </c>
      <c r="B999" s="33"/>
      <c r="C999" s="21"/>
      <c r="D999" s="33"/>
      <c r="E999" s="33"/>
      <c r="F999" s="397"/>
      <c r="G999" s="397"/>
      <c r="H999" s="29"/>
      <c r="I999" s="64"/>
      <c r="J999" s="30"/>
      <c r="K999" s="292">
        <f t="shared" si="16"/>
        <v>1</v>
      </c>
      <c r="L999" s="171"/>
      <c r="M999" s="172"/>
      <c r="N999" s="171"/>
      <c r="O999" s="171"/>
      <c r="P999" s="33"/>
      <c r="Q999" s="171"/>
      <c r="R999" s="33"/>
      <c r="S999" s="22"/>
      <c r="T999" s="33"/>
      <c r="U999" s="33"/>
      <c r="V999" s="33"/>
      <c r="W999" s="33"/>
    </row>
    <row r="1000" spans="1:23" ht="39" customHeight="1" x14ac:dyDescent="0.25">
      <c r="A1000" s="11">
        <v>998</v>
      </c>
      <c r="B1000" s="33"/>
      <c r="C1000" s="21"/>
      <c r="D1000" s="33"/>
      <c r="E1000" s="33"/>
      <c r="F1000" s="397"/>
      <c r="G1000" s="397"/>
      <c r="H1000" s="29"/>
      <c r="I1000" s="64"/>
      <c r="J1000" s="30"/>
      <c r="K1000" s="292">
        <f t="shared" si="16"/>
        <v>1</v>
      </c>
      <c r="L1000" s="171"/>
      <c r="M1000" s="172"/>
      <c r="N1000" s="171"/>
      <c r="O1000" s="171"/>
      <c r="P1000" s="33"/>
      <c r="Q1000" s="171"/>
      <c r="R1000" s="33"/>
      <c r="S1000" s="22"/>
      <c r="T1000" s="33"/>
      <c r="U1000" s="33"/>
      <c r="V1000" s="33"/>
      <c r="W1000" s="33"/>
    </row>
    <row r="1001" spans="1:23" ht="39" customHeight="1" x14ac:dyDescent="0.25">
      <c r="A1001" s="11">
        <v>999</v>
      </c>
      <c r="B1001" s="33"/>
      <c r="C1001" s="21"/>
      <c r="D1001" s="33"/>
      <c r="E1001" s="33"/>
      <c r="F1001" s="397"/>
      <c r="G1001" s="397"/>
      <c r="H1001" s="29"/>
      <c r="I1001" s="64"/>
      <c r="J1001" s="30"/>
      <c r="K1001" s="292">
        <f t="shared" si="16"/>
        <v>1</v>
      </c>
      <c r="L1001" s="171"/>
      <c r="M1001" s="172"/>
      <c r="N1001" s="171"/>
      <c r="O1001" s="171"/>
      <c r="P1001" s="33"/>
      <c r="Q1001" s="171"/>
      <c r="R1001" s="33"/>
      <c r="S1001" s="22"/>
      <c r="T1001" s="33"/>
      <c r="U1001" s="33"/>
      <c r="V1001" s="33"/>
      <c r="W1001" s="33"/>
    </row>
    <row r="1002" spans="1:23" ht="39" customHeight="1" x14ac:dyDescent="0.25">
      <c r="A1002" s="11">
        <v>1000</v>
      </c>
      <c r="B1002" s="33"/>
      <c r="C1002" s="21"/>
      <c r="D1002" s="33"/>
      <c r="E1002" s="33"/>
      <c r="F1002" s="397"/>
      <c r="G1002" s="397"/>
      <c r="H1002" s="29"/>
      <c r="I1002" s="64"/>
      <c r="J1002" s="30"/>
      <c r="K1002" s="292">
        <f t="shared" ref="K1002:K1003" si="17">1-I1002</f>
        <v>1</v>
      </c>
      <c r="L1002" s="171"/>
      <c r="M1002" s="172"/>
      <c r="N1002" s="171"/>
      <c r="O1002" s="171"/>
      <c r="P1002" s="33"/>
      <c r="Q1002" s="171"/>
      <c r="R1002" s="33"/>
      <c r="S1002" s="22"/>
      <c r="T1002" s="33"/>
      <c r="U1002" s="33"/>
      <c r="V1002" s="33"/>
      <c r="W1002" s="33"/>
    </row>
    <row r="1003" spans="1:23" ht="39" customHeight="1" x14ac:dyDescent="0.25">
      <c r="A1003" s="11">
        <v>1001</v>
      </c>
      <c r="B1003" s="33"/>
      <c r="C1003" s="21"/>
      <c r="D1003" s="33"/>
      <c r="E1003" s="33"/>
      <c r="F1003" s="397"/>
      <c r="G1003" s="397"/>
      <c r="H1003" s="29"/>
      <c r="I1003" s="64"/>
      <c r="J1003" s="30"/>
      <c r="K1003" s="292">
        <f t="shared" si="17"/>
        <v>1</v>
      </c>
      <c r="L1003" s="171"/>
      <c r="M1003" s="172"/>
      <c r="N1003" s="171"/>
      <c r="O1003" s="171"/>
      <c r="P1003" s="33"/>
      <c r="Q1003" s="171"/>
      <c r="R1003" s="33"/>
      <c r="S1003" s="22"/>
      <c r="T1003" s="33"/>
      <c r="U1003" s="33"/>
      <c r="V1003" s="33"/>
      <c r="W1003" s="33"/>
    </row>
  </sheetData>
  <sheetProtection algorithmName="SHA-512" hashValue="qTtgcpHjIdToqzPzHhtgddBM2LWXaksvq5gRDd0HHNBhnXW/hD/BZ9n1dhzvXZcBJTgCp80UjZhAT/semJLfBA==" saltValue="uqEobI4qPmHpWsxq/ESx4A==" spinCount="100000" sheet="1" formatCells="0"/>
  <mergeCells count="17">
    <mergeCell ref="A1:A2"/>
    <mergeCell ref="B1:B2"/>
    <mergeCell ref="C1:C2"/>
    <mergeCell ref="O1:O2"/>
    <mergeCell ref="D1:D2"/>
    <mergeCell ref="E1:E2"/>
    <mergeCell ref="H1:K1"/>
    <mergeCell ref="L1:L2"/>
    <mergeCell ref="M1:M2"/>
    <mergeCell ref="N1:N2"/>
    <mergeCell ref="F1:F2"/>
    <mergeCell ref="G1:G2"/>
    <mergeCell ref="S1:S2"/>
    <mergeCell ref="T1:W1"/>
    <mergeCell ref="P1:P2"/>
    <mergeCell ref="Q1:Q2"/>
    <mergeCell ref="R1:R2"/>
  </mergeCells>
  <conditionalFormatting sqref="M3:M37">
    <cfRule type="expression" dxfId="32" priority="1">
      <formula>$L3="ندارد"</formula>
    </cfRule>
  </conditionalFormatting>
  <conditionalFormatting sqref="O3:O1003">
    <cfRule type="expression" dxfId="31" priority="3">
      <formula>$D3="زن"</formula>
    </cfRule>
  </conditionalFormatting>
  <dataValidations count="5">
    <dataValidation type="textLength" operator="equal" allowBlank="1" showInputMessage="1" showErrorMessage="1" error="لطفا کد ملی بصورت کامل و 10 رقمی وارد شود." sqref="C3:C25 C27 C29:C1003">
      <formula1>10</formula1>
    </dataValidation>
    <dataValidation type="list" allowBlank="1" showInputMessage="1" showErrorMessage="1" sqref="W3:W1003">
      <formula1>"مربی,استادیار,دانشیار,استاد"</formula1>
    </dataValidation>
    <dataValidation type="decimal" allowBlank="1" showInputMessage="1" showErrorMessage="1" error="ماه بین 1 تا 12 وارد گردد" sqref="M3:M1003">
      <formula1>0</formula1>
      <formula2>12</formula2>
    </dataValidation>
    <dataValidation type="decimal" allowBlank="1" showInputMessage="1" showErrorMessage="1" sqref="E3:E1003">
      <formula1>1300</formula1>
      <formula2>1410</formula2>
    </dataValidation>
    <dataValidation type="decimal" allowBlank="1" showInputMessage="1" showErrorMessage="1" sqref="N3:N1003">
      <formula1>0</formula1>
      <formula2>2000</formula2>
    </dataValidation>
  </dataValidations>
  <printOptions horizontalCentered="1"/>
  <pageMargins left="0.45" right="0.45" top="1" bottom="0.5" header="0.3" footer="0.3"/>
  <pageSetup paperSize="9" scale="18" fitToHeight="3" orientation="portrait" r:id="rId1"/>
  <headerFooter>
    <oddHeader>&amp;C&amp;"B Titr,Bold"&amp;14اطلاعات کلیه پرسنل</oddHeader>
  </headerFooter>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option!$C$11:$C$24</xm:f>
          </x14:formula1>
          <xm:sqref>H1 H1004:H1048576</xm:sqref>
        </x14:dataValidation>
        <x14:dataValidation type="list" allowBlank="1" showInputMessage="1" showErrorMessage="1">
          <x14:formula1>
            <xm:f>option!$C$4:$C$5</xm:f>
          </x14:formula1>
          <xm:sqref>D3:D1003</xm:sqref>
        </x14:dataValidation>
        <x14:dataValidation type="list" allowBlank="1" showInputMessage="1" showErrorMessage="1">
          <x14:formula1>
            <xm:f>option!$C$7:$C$8</xm:f>
          </x14:formula1>
          <xm:sqref>L3:L1003</xm:sqref>
        </x14:dataValidation>
        <x14:dataValidation type="list" allowBlank="1" showInputMessage="1" showErrorMessage="1">
          <x14:formula1>
            <xm:f>option!$C$31:$C$35</xm:f>
          </x14:formula1>
          <xm:sqref>P3:P1003</xm:sqref>
        </x14:dataValidation>
        <x14:dataValidation type="list" allowBlank="1" showInputMessage="1" showErrorMessage="1">
          <x14:formula1>
            <xm:f>option!$C$37:$C$40</xm:f>
          </x14:formula1>
          <xm:sqref>AC3:AC202</xm:sqref>
        </x14:dataValidation>
        <x14:dataValidation type="list" allowBlank="1" showInputMessage="1" showErrorMessage="1">
          <x14:formula1>
            <xm:f>option!$B$13:$B$16</xm:f>
          </x14:formula1>
          <xm:sqref>O3:O1003</xm:sqref>
        </x14:dataValidation>
        <x14:dataValidation type="list" allowBlank="1" showInputMessage="1" showErrorMessage="1">
          <x14:formula1>
            <xm:f>option!$C$11:$C$22</xm:f>
          </x14:formula1>
          <xm:sqref>J3:J1003 H3:H1003</xm:sqref>
        </x14:dataValidation>
        <x14:dataValidation type="list" allowBlank="1" showInputMessage="1" showErrorMessage="1">
          <x14:formula1>
            <xm:f>option!$B$19:$B$23</xm:f>
          </x14:formula1>
          <xm:sqref>S3:S1003</xm:sqref>
        </x14:dataValidation>
        <x14:dataValidation type="list" allowBlank="1" showInputMessage="1" showErrorMessage="1" error="سال بین 1300 تا 1400 وارد گردد.">
          <x14:formula1>
            <xm:f>option!$F$37:$F$70</xm:f>
          </x14:formula1>
          <xm:sqref>F3:G1003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3" tint="0.79998168889431442"/>
    <pageSetUpPr fitToPage="1"/>
  </sheetPr>
  <dimension ref="A1:CR223"/>
  <sheetViews>
    <sheetView rightToLeft="1" view="pageBreakPreview" zoomScale="70" zoomScaleNormal="55" zoomScaleSheetLayoutView="70" workbookViewId="0">
      <pane xSplit="2" ySplit="2" topLeftCell="C3" activePane="bottomRight" state="frozenSplit"/>
      <selection activeCell="H32" sqref="H32"/>
      <selection pane="topRight" activeCell="H32" sqref="H32"/>
      <selection pane="bottomLeft" activeCell="H32" sqref="H32"/>
      <selection pane="bottomRight" activeCell="J3" sqref="J3"/>
    </sheetView>
  </sheetViews>
  <sheetFormatPr defaultColWidth="9.140625" defaultRowHeight="18.75" x14ac:dyDescent="0.25"/>
  <cols>
    <col min="1" max="1" width="6.5703125" style="31" customWidth="1"/>
    <col min="2" max="2" width="49.140625" style="176" customWidth="1"/>
    <col min="3" max="3" width="16.28515625" style="207" customWidth="1"/>
    <col min="4" max="4" width="31.140625" style="176" customWidth="1"/>
    <col min="5" max="8" width="16.28515625" style="176" customWidth="1"/>
    <col min="9" max="9" width="19.5703125" style="176" customWidth="1"/>
    <col min="10" max="10" width="36" style="176" customWidth="1"/>
    <col min="11" max="13" width="49.85546875" style="176" customWidth="1"/>
    <col min="14" max="14" width="21.7109375" style="176" customWidth="1"/>
    <col min="15" max="15" width="23.42578125" style="176" customWidth="1"/>
    <col min="16" max="16" width="20.7109375" style="176" customWidth="1"/>
    <col min="17" max="17" width="32.85546875" style="176" customWidth="1"/>
    <col min="18" max="18" width="20.5703125" style="176" customWidth="1"/>
    <col min="19" max="19" width="21.7109375" style="176" customWidth="1"/>
    <col min="20" max="20" width="10.7109375" style="176" customWidth="1"/>
    <col min="21" max="21" width="19.28515625" style="176" customWidth="1"/>
    <col min="22" max="22" width="32.7109375" style="176" customWidth="1"/>
    <col min="23" max="26" width="85.42578125" style="176" customWidth="1"/>
    <col min="27" max="27" width="23.7109375" style="176" customWidth="1"/>
    <col min="28" max="28" width="85.42578125" style="176" customWidth="1"/>
    <col min="29" max="29" width="21.5703125" style="394" customWidth="1"/>
    <col min="30" max="30" width="19.5703125" style="394" customWidth="1"/>
    <col min="31" max="33" width="9.140625" style="206"/>
    <col min="34" max="34" width="19.42578125" style="176" customWidth="1"/>
    <col min="35" max="35" width="17.140625" style="176" customWidth="1"/>
    <col min="36" max="36" width="16.140625" style="176" customWidth="1"/>
    <col min="37" max="37" width="14.5703125" style="176" customWidth="1"/>
    <col min="38" max="38" width="16.28515625" style="176" customWidth="1"/>
    <col min="39" max="39" width="26.28515625" style="176" customWidth="1"/>
    <col min="40" max="40" width="19.140625" style="176" customWidth="1"/>
    <col min="41" max="41" width="20.5703125" style="176" customWidth="1"/>
    <col min="42" max="42" width="22.28515625" style="176" customWidth="1"/>
    <col min="43" max="43" width="32.28515625" style="176" customWidth="1"/>
    <col min="44" max="44" width="36.42578125" style="176" customWidth="1"/>
    <col min="45" max="45" width="26.140625" style="176" customWidth="1"/>
    <col min="46" max="46" width="23.7109375" style="176" customWidth="1"/>
    <col min="47" max="47" width="24.7109375" style="176" customWidth="1"/>
    <col min="48" max="48" width="21.28515625" style="176" customWidth="1"/>
    <col min="49" max="49" width="21.140625" style="176" customWidth="1"/>
    <col min="50" max="50" width="20.7109375" style="176" customWidth="1"/>
    <col min="51" max="51" width="5.7109375" style="176" customWidth="1"/>
    <col min="52" max="52" width="12.85546875" style="176" hidden="1" customWidth="1"/>
    <col min="53" max="53" width="7.140625" style="176" hidden="1" customWidth="1"/>
    <col min="54" max="54" width="7.7109375" style="176" hidden="1" customWidth="1"/>
    <col min="55" max="55" width="22.85546875" style="176" hidden="1" customWidth="1"/>
    <col min="56" max="56" width="30.85546875" style="176" hidden="1" customWidth="1"/>
    <col min="57" max="64" width="9.7109375" style="176" hidden="1" customWidth="1"/>
    <col min="65" max="66" width="9.140625" style="176" hidden="1" customWidth="1"/>
    <col min="67" max="67" width="4.5703125" style="176" hidden="1" customWidth="1"/>
    <col min="68" max="82" width="9.140625" style="176" hidden="1" customWidth="1"/>
    <col min="83" max="83" width="13.7109375" style="176" hidden="1" customWidth="1"/>
    <col min="84" max="96" width="9.140625" style="176" hidden="1" customWidth="1"/>
    <col min="97" max="98" width="0" style="176" hidden="1" customWidth="1"/>
    <col min="99" max="122" width="9.140625" style="176"/>
    <col min="123" max="123" width="55.5703125" style="176" customWidth="1"/>
    <col min="124" max="16384" width="9.140625" style="176"/>
  </cols>
  <sheetData>
    <row r="1" spans="1:38" s="31" customFormat="1" ht="59.25" customHeight="1" x14ac:dyDescent="0.6">
      <c r="A1" s="459" t="s">
        <v>1</v>
      </c>
      <c r="B1" s="461" t="s">
        <v>265</v>
      </c>
      <c r="C1" s="461" t="s">
        <v>713</v>
      </c>
      <c r="D1" s="461" t="s">
        <v>724</v>
      </c>
      <c r="E1" s="452" t="s">
        <v>262</v>
      </c>
      <c r="F1" s="452" t="s">
        <v>263</v>
      </c>
      <c r="G1" s="452" t="s">
        <v>261</v>
      </c>
      <c r="H1" s="461" t="s">
        <v>266</v>
      </c>
      <c r="I1" s="452" t="s">
        <v>308</v>
      </c>
      <c r="J1" s="452" t="s">
        <v>264</v>
      </c>
      <c r="K1" s="293" t="s">
        <v>305</v>
      </c>
      <c r="L1" s="293" t="s">
        <v>306</v>
      </c>
      <c r="M1" s="293" t="s">
        <v>307</v>
      </c>
      <c r="N1" s="461" t="s">
        <v>421</v>
      </c>
      <c r="O1" s="463" t="s">
        <v>422</v>
      </c>
      <c r="P1" s="464" t="s">
        <v>423</v>
      </c>
      <c r="Q1" s="463" t="s">
        <v>816</v>
      </c>
      <c r="R1" s="454" t="s">
        <v>817</v>
      </c>
      <c r="S1" s="454" t="s">
        <v>818</v>
      </c>
      <c r="T1" s="457" t="s">
        <v>74</v>
      </c>
      <c r="U1" s="458"/>
      <c r="V1" s="458"/>
      <c r="W1" s="452" t="s">
        <v>267</v>
      </c>
      <c r="X1" s="452" t="s">
        <v>268</v>
      </c>
      <c r="Y1" s="452" t="s">
        <v>269</v>
      </c>
      <c r="Z1" s="452" t="s">
        <v>270</v>
      </c>
      <c r="AA1" s="452" t="s">
        <v>851</v>
      </c>
      <c r="AB1" s="452" t="s">
        <v>271</v>
      </c>
      <c r="AC1" s="452" t="s">
        <v>867</v>
      </c>
      <c r="AD1" s="452" t="s">
        <v>868</v>
      </c>
      <c r="AE1"/>
      <c r="AF1"/>
      <c r="AG1"/>
      <c r="AL1" s="456"/>
    </row>
    <row r="2" spans="1:38" s="31" customFormat="1" ht="51.75" customHeight="1" x14ac:dyDescent="0.25">
      <c r="A2" s="460"/>
      <c r="B2" s="462"/>
      <c r="C2" s="462"/>
      <c r="D2" s="462"/>
      <c r="E2" s="453"/>
      <c r="F2" s="453"/>
      <c r="G2" s="453"/>
      <c r="H2" s="462"/>
      <c r="I2" s="453"/>
      <c r="J2" s="453"/>
      <c r="K2" s="294" t="s">
        <v>304</v>
      </c>
      <c r="L2" s="294" t="s">
        <v>304</v>
      </c>
      <c r="M2" s="294" t="s">
        <v>304</v>
      </c>
      <c r="N2" s="462"/>
      <c r="O2" s="462"/>
      <c r="P2" s="453"/>
      <c r="Q2" s="462"/>
      <c r="R2" s="455"/>
      <c r="S2" s="455"/>
      <c r="T2" s="295" t="s">
        <v>36</v>
      </c>
      <c r="U2" s="295" t="s">
        <v>40</v>
      </c>
      <c r="V2" s="295" t="s">
        <v>41</v>
      </c>
      <c r="W2" s="453"/>
      <c r="X2" s="453"/>
      <c r="Y2" s="453"/>
      <c r="Z2" s="453"/>
      <c r="AA2" s="453"/>
      <c r="AB2" s="453"/>
      <c r="AC2" s="453"/>
      <c r="AD2" s="453"/>
      <c r="AE2"/>
      <c r="AF2"/>
      <c r="AG2"/>
      <c r="AL2" s="456"/>
    </row>
    <row r="3" spans="1:38" ht="60" customHeight="1" x14ac:dyDescent="0.25">
      <c r="A3" s="10">
        <v>1</v>
      </c>
      <c r="B3" s="264"/>
      <c r="C3" s="264"/>
      <c r="D3" s="264"/>
      <c r="E3" s="264"/>
      <c r="F3" s="264"/>
      <c r="G3" s="264"/>
      <c r="I3" s="264"/>
      <c r="J3" s="264"/>
      <c r="K3" s="264"/>
      <c r="L3" s="264"/>
      <c r="M3" s="264"/>
      <c r="N3" s="33"/>
      <c r="O3" s="361"/>
      <c r="P3" s="376"/>
      <c r="Q3" s="377"/>
      <c r="R3" s="381"/>
      <c r="S3" s="381"/>
      <c r="T3" s="264"/>
      <c r="U3" s="33"/>
      <c r="V3" s="264"/>
      <c r="W3" s="264"/>
      <c r="X3" s="264"/>
      <c r="Y3" s="264"/>
      <c r="Z3" s="264"/>
      <c r="AA3" s="264"/>
      <c r="AB3" s="264"/>
      <c r="AC3" s="264"/>
      <c r="AD3" s="264"/>
    </row>
    <row r="4" spans="1:38" ht="60" customHeight="1" x14ac:dyDescent="0.25">
      <c r="A4" s="10">
        <v>2</v>
      </c>
      <c r="B4" s="264"/>
      <c r="C4" s="264"/>
      <c r="D4" s="264"/>
      <c r="E4" s="264"/>
      <c r="F4" s="264"/>
      <c r="G4" s="264"/>
      <c r="H4" s="264"/>
      <c r="I4" s="33"/>
      <c r="J4" s="264"/>
      <c r="K4" s="286"/>
      <c r="L4" s="286"/>
      <c r="M4" s="286"/>
      <c r="N4" s="286"/>
      <c r="O4" s="287"/>
      <c r="P4" s="287"/>
      <c r="Q4" s="287"/>
      <c r="R4" s="382"/>
      <c r="S4" s="382"/>
      <c r="T4" s="264"/>
      <c r="U4" s="33"/>
      <c r="V4" s="264"/>
      <c r="W4" s="264"/>
      <c r="X4" s="264"/>
      <c r="Y4" s="264"/>
      <c r="Z4" s="264"/>
      <c r="AA4" s="264"/>
      <c r="AB4" s="264"/>
      <c r="AC4" s="264"/>
      <c r="AD4" s="264"/>
    </row>
    <row r="5" spans="1:38" ht="60" customHeight="1" x14ac:dyDescent="0.25">
      <c r="A5" s="10">
        <v>3</v>
      </c>
      <c r="B5" s="264"/>
      <c r="C5" s="264"/>
      <c r="D5" s="264"/>
      <c r="E5" s="264"/>
      <c r="F5" s="264"/>
      <c r="G5" s="264"/>
      <c r="H5" s="264"/>
      <c r="I5" s="33"/>
      <c r="J5" s="264"/>
      <c r="K5" s="286"/>
      <c r="L5" s="286"/>
      <c r="M5" s="286"/>
      <c r="N5" s="286"/>
      <c r="O5" s="287"/>
      <c r="P5" s="287"/>
      <c r="Q5" s="287"/>
      <c r="R5" s="382"/>
      <c r="S5" s="382"/>
      <c r="T5" s="264"/>
      <c r="U5" s="33"/>
      <c r="V5" s="264"/>
      <c r="W5" s="264"/>
      <c r="X5" s="264"/>
      <c r="Y5" s="264"/>
      <c r="Z5" s="264"/>
      <c r="AA5" s="264"/>
      <c r="AB5" s="264"/>
      <c r="AC5" s="264"/>
      <c r="AD5" s="264"/>
    </row>
    <row r="6" spans="1:38" ht="60" customHeight="1" x14ac:dyDescent="0.25">
      <c r="A6" s="10">
        <v>4</v>
      </c>
      <c r="B6" s="264"/>
      <c r="C6" s="264"/>
      <c r="D6" s="264"/>
      <c r="E6" s="264"/>
      <c r="F6" s="264"/>
      <c r="G6" s="264"/>
      <c r="H6" s="264"/>
      <c r="I6" s="33"/>
      <c r="J6" s="264"/>
      <c r="K6" s="286"/>
      <c r="L6" s="286"/>
      <c r="M6" s="286"/>
      <c r="N6" s="286"/>
      <c r="O6" s="287"/>
      <c r="P6" s="287"/>
      <c r="Q6" s="287"/>
      <c r="R6" s="382"/>
      <c r="S6" s="382"/>
      <c r="T6" s="264"/>
      <c r="U6" s="33"/>
      <c r="V6" s="264"/>
      <c r="W6" s="264"/>
      <c r="X6" s="264"/>
      <c r="Y6" s="264"/>
      <c r="Z6" s="264"/>
      <c r="AA6" s="264"/>
      <c r="AB6" s="264"/>
      <c r="AC6" s="264"/>
      <c r="AD6" s="264"/>
    </row>
    <row r="7" spans="1:38" ht="60" customHeight="1" x14ac:dyDescent="0.25">
      <c r="A7" s="10">
        <v>5</v>
      </c>
      <c r="B7" s="264"/>
      <c r="C7" s="264"/>
      <c r="D7" s="264"/>
      <c r="E7" s="264"/>
      <c r="F7" s="264"/>
      <c r="G7" s="264"/>
      <c r="H7" s="264"/>
      <c r="I7" s="33"/>
      <c r="J7" s="264"/>
      <c r="K7" s="286"/>
      <c r="L7" s="286"/>
      <c r="M7" s="286"/>
      <c r="N7" s="286"/>
      <c r="O7" s="287"/>
      <c r="P7" s="287"/>
      <c r="Q7" s="287"/>
      <c r="R7" s="382"/>
      <c r="S7" s="382"/>
      <c r="T7" s="264"/>
      <c r="U7" s="33"/>
      <c r="V7" s="264"/>
      <c r="W7" s="264"/>
      <c r="X7" s="264"/>
      <c r="Y7" s="264"/>
      <c r="Z7" s="264"/>
      <c r="AA7" s="264"/>
      <c r="AB7" s="264"/>
      <c r="AC7" s="264"/>
      <c r="AD7" s="264"/>
    </row>
    <row r="8" spans="1:38" ht="60" customHeight="1" x14ac:dyDescent="0.25">
      <c r="A8" s="10">
        <v>6</v>
      </c>
      <c r="B8" s="264"/>
      <c r="C8" s="264"/>
      <c r="D8" s="264"/>
      <c r="E8" s="264"/>
      <c r="F8" s="264"/>
      <c r="G8" s="264"/>
      <c r="H8" s="264"/>
      <c r="I8" s="33"/>
      <c r="J8" s="264"/>
      <c r="K8" s="286"/>
      <c r="L8" s="286"/>
      <c r="M8" s="286"/>
      <c r="N8" s="286"/>
      <c r="O8" s="287"/>
      <c r="P8" s="287"/>
      <c r="Q8" s="287"/>
      <c r="R8" s="382"/>
      <c r="S8" s="382"/>
      <c r="T8" s="264"/>
      <c r="U8" s="33"/>
      <c r="V8" s="264"/>
      <c r="W8" s="264"/>
      <c r="X8" s="264"/>
      <c r="Y8" s="264"/>
      <c r="Z8" s="264"/>
      <c r="AA8" s="264"/>
      <c r="AB8" s="264"/>
      <c r="AC8" s="264"/>
      <c r="AD8" s="264"/>
    </row>
    <row r="9" spans="1:38" ht="60" customHeight="1" x14ac:dyDescent="0.25">
      <c r="A9" s="10">
        <v>7</v>
      </c>
      <c r="B9" s="264"/>
      <c r="C9" s="264"/>
      <c r="D9" s="264"/>
      <c r="E9" s="264"/>
      <c r="F9" s="264"/>
      <c r="G9" s="264"/>
      <c r="H9" s="264"/>
      <c r="I9" s="33"/>
      <c r="J9" s="264"/>
      <c r="K9" s="286"/>
      <c r="L9" s="286"/>
      <c r="M9" s="286"/>
      <c r="N9" s="286"/>
      <c r="O9" s="287"/>
      <c r="P9" s="287"/>
      <c r="Q9" s="287"/>
      <c r="R9" s="382"/>
      <c r="S9" s="382"/>
      <c r="T9" s="264"/>
      <c r="U9" s="33"/>
      <c r="V9" s="264"/>
      <c r="W9" s="264"/>
      <c r="X9" s="264"/>
      <c r="Y9" s="264"/>
      <c r="Z9" s="264"/>
      <c r="AA9" s="264"/>
      <c r="AB9" s="264"/>
      <c r="AC9" s="264"/>
      <c r="AD9" s="264"/>
    </row>
    <row r="10" spans="1:38" ht="60" customHeight="1" x14ac:dyDescent="0.25">
      <c r="A10" s="10">
        <v>8</v>
      </c>
      <c r="B10" s="264"/>
      <c r="C10" s="264"/>
      <c r="D10" s="264"/>
      <c r="E10" s="264"/>
      <c r="F10" s="264"/>
      <c r="G10" s="264"/>
      <c r="H10" s="264"/>
      <c r="I10" s="33"/>
      <c r="J10" s="264"/>
      <c r="K10" s="286"/>
      <c r="L10" s="286"/>
      <c r="M10" s="286"/>
      <c r="N10" s="286"/>
      <c r="O10" s="287"/>
      <c r="P10" s="287"/>
      <c r="Q10" s="287"/>
      <c r="R10" s="382"/>
      <c r="S10" s="382"/>
      <c r="T10" s="264"/>
      <c r="U10" s="33"/>
      <c r="V10" s="264"/>
      <c r="W10" s="264"/>
      <c r="X10" s="264"/>
      <c r="Y10" s="264"/>
      <c r="Z10" s="264"/>
      <c r="AA10" s="264"/>
      <c r="AB10" s="264"/>
      <c r="AC10" s="264"/>
      <c r="AD10" s="264"/>
    </row>
    <row r="11" spans="1:38" ht="60" customHeight="1" x14ac:dyDescent="0.25">
      <c r="A11" s="10">
        <v>9</v>
      </c>
      <c r="B11" s="264"/>
      <c r="C11" s="264"/>
      <c r="D11" s="264"/>
      <c r="E11" s="264"/>
      <c r="F11" s="264"/>
      <c r="G11" s="264"/>
      <c r="H11" s="264"/>
      <c r="I11" s="33"/>
      <c r="J11" s="264"/>
      <c r="K11" s="286"/>
      <c r="L11" s="286"/>
      <c r="M11" s="286"/>
      <c r="N11" s="286"/>
      <c r="O11" s="287"/>
      <c r="P11" s="287"/>
      <c r="Q11" s="287"/>
      <c r="R11" s="382"/>
      <c r="S11" s="382"/>
      <c r="T11" s="264"/>
      <c r="U11" s="33"/>
      <c r="V11" s="264"/>
      <c r="W11" s="264"/>
      <c r="X11" s="264"/>
      <c r="Y11" s="264"/>
      <c r="Z11" s="264"/>
      <c r="AA11" s="264"/>
      <c r="AB11" s="264"/>
      <c r="AC11" s="264"/>
      <c r="AD11" s="264"/>
    </row>
    <row r="12" spans="1:38" ht="60" customHeight="1" x14ac:dyDescent="0.25">
      <c r="A12" s="10">
        <v>10</v>
      </c>
      <c r="B12" s="264"/>
      <c r="C12" s="264"/>
      <c r="D12" s="264"/>
      <c r="E12" s="264"/>
      <c r="F12" s="264"/>
      <c r="G12" s="264"/>
      <c r="H12" s="264"/>
      <c r="I12" s="33"/>
      <c r="J12" s="264"/>
      <c r="K12" s="286"/>
      <c r="L12" s="286"/>
      <c r="M12" s="286"/>
      <c r="N12" s="286"/>
      <c r="O12" s="287"/>
      <c r="P12" s="287"/>
      <c r="Q12" s="287"/>
      <c r="R12" s="382"/>
      <c r="S12" s="382"/>
      <c r="T12" s="264"/>
      <c r="U12" s="33"/>
      <c r="V12" s="264"/>
      <c r="W12" s="264"/>
      <c r="X12" s="264"/>
      <c r="Y12" s="264"/>
      <c r="Z12" s="264"/>
      <c r="AA12" s="264"/>
      <c r="AB12" s="264"/>
      <c r="AC12" s="264"/>
      <c r="AD12" s="264"/>
    </row>
    <row r="13" spans="1:38" ht="60" customHeight="1" x14ac:dyDescent="0.25">
      <c r="A13" s="10">
        <v>11</v>
      </c>
      <c r="B13" s="264"/>
      <c r="C13" s="264"/>
      <c r="D13" s="264"/>
      <c r="E13" s="264"/>
      <c r="F13" s="264"/>
      <c r="G13" s="264"/>
      <c r="H13" s="264"/>
      <c r="I13" s="33"/>
      <c r="J13" s="264"/>
      <c r="K13" s="286"/>
      <c r="L13" s="286"/>
      <c r="M13" s="286"/>
      <c r="N13" s="286"/>
      <c r="O13" s="287"/>
      <c r="P13" s="287"/>
      <c r="Q13" s="287"/>
      <c r="R13" s="382"/>
      <c r="S13" s="382"/>
      <c r="T13" s="264"/>
      <c r="U13" s="33"/>
      <c r="V13" s="264"/>
      <c r="W13" s="264"/>
      <c r="X13" s="264"/>
      <c r="Y13" s="264"/>
      <c r="Z13" s="264"/>
      <c r="AA13" s="264"/>
      <c r="AB13" s="264"/>
      <c r="AC13" s="264"/>
      <c r="AD13" s="264"/>
    </row>
    <row r="14" spans="1:38" ht="60" customHeight="1" x14ac:dyDescent="0.25">
      <c r="A14" s="10">
        <v>12</v>
      </c>
      <c r="B14" s="264"/>
      <c r="C14" s="264"/>
      <c r="D14" s="264"/>
      <c r="E14" s="264"/>
      <c r="F14" s="264"/>
      <c r="G14" s="264"/>
      <c r="H14" s="264"/>
      <c r="I14" s="33"/>
      <c r="J14" s="264"/>
      <c r="K14" s="286"/>
      <c r="L14" s="286"/>
      <c r="M14" s="286"/>
      <c r="N14" s="286"/>
      <c r="O14" s="287"/>
      <c r="P14" s="287"/>
      <c r="Q14" s="287"/>
      <c r="R14" s="382"/>
      <c r="S14" s="382"/>
      <c r="T14" s="264"/>
      <c r="U14" s="33"/>
      <c r="V14" s="264"/>
      <c r="W14" s="264"/>
      <c r="X14" s="264"/>
      <c r="Y14" s="264"/>
      <c r="Z14" s="264"/>
      <c r="AA14" s="264"/>
      <c r="AB14" s="264"/>
      <c r="AC14" s="264"/>
      <c r="AD14" s="264"/>
    </row>
    <row r="15" spans="1:38" ht="60" customHeight="1" x14ac:dyDescent="0.25">
      <c r="A15" s="10">
        <v>13</v>
      </c>
      <c r="B15" s="264"/>
      <c r="C15" s="264"/>
      <c r="D15" s="264"/>
      <c r="E15" s="264"/>
      <c r="F15" s="264"/>
      <c r="G15" s="264"/>
      <c r="H15" s="264"/>
      <c r="I15" s="33"/>
      <c r="J15" s="264"/>
      <c r="K15" s="286"/>
      <c r="L15" s="286"/>
      <c r="M15" s="286"/>
      <c r="N15" s="286"/>
      <c r="O15" s="287"/>
      <c r="P15" s="287"/>
      <c r="Q15" s="287"/>
      <c r="R15" s="382"/>
      <c r="S15" s="382"/>
      <c r="T15" s="264"/>
      <c r="U15" s="33"/>
      <c r="V15" s="264"/>
      <c r="W15" s="264"/>
      <c r="X15" s="264"/>
      <c r="Y15" s="264"/>
      <c r="Z15" s="264"/>
      <c r="AA15" s="264"/>
      <c r="AB15" s="264"/>
      <c r="AC15" s="264"/>
      <c r="AD15" s="264"/>
    </row>
    <row r="16" spans="1:38" ht="60" customHeight="1" x14ac:dyDescent="0.25">
      <c r="A16" s="10">
        <v>14</v>
      </c>
      <c r="B16" s="264"/>
      <c r="C16" s="264"/>
      <c r="D16" s="264"/>
      <c r="E16" s="264"/>
      <c r="F16" s="264"/>
      <c r="G16" s="264"/>
      <c r="H16" s="264"/>
      <c r="I16" s="33"/>
      <c r="J16" s="264"/>
      <c r="K16" s="286"/>
      <c r="L16" s="286"/>
      <c r="M16" s="286"/>
      <c r="N16" s="286"/>
      <c r="O16" s="287"/>
      <c r="P16" s="287"/>
      <c r="Q16" s="287"/>
      <c r="R16" s="382"/>
      <c r="S16" s="382"/>
      <c r="T16" s="264"/>
      <c r="U16" s="33"/>
      <c r="V16" s="264"/>
      <c r="W16" s="264"/>
      <c r="X16" s="264"/>
      <c r="Y16" s="264"/>
      <c r="Z16" s="264"/>
      <c r="AA16" s="264"/>
      <c r="AB16" s="264"/>
      <c r="AC16" s="264"/>
      <c r="AD16" s="264"/>
    </row>
    <row r="17" spans="1:30" ht="60" customHeight="1" x14ac:dyDescent="0.25">
      <c r="A17" s="10">
        <v>15</v>
      </c>
      <c r="B17" s="264"/>
      <c r="C17" s="264"/>
      <c r="D17" s="264"/>
      <c r="E17" s="264"/>
      <c r="F17" s="264"/>
      <c r="G17" s="264"/>
      <c r="H17" s="264"/>
      <c r="I17" s="33"/>
      <c r="J17" s="264"/>
      <c r="K17" s="286"/>
      <c r="L17" s="286"/>
      <c r="M17" s="286"/>
      <c r="N17" s="286"/>
      <c r="O17" s="287"/>
      <c r="P17" s="287"/>
      <c r="Q17" s="287"/>
      <c r="R17" s="382"/>
      <c r="S17" s="382"/>
      <c r="T17" s="264"/>
      <c r="U17" s="33"/>
      <c r="V17" s="264"/>
      <c r="W17" s="264"/>
      <c r="X17" s="264"/>
      <c r="Y17" s="264"/>
      <c r="Z17" s="264"/>
      <c r="AA17" s="264"/>
      <c r="AB17" s="264"/>
      <c r="AC17" s="264"/>
      <c r="AD17" s="264"/>
    </row>
    <row r="18" spans="1:30" ht="60" customHeight="1" x14ac:dyDescent="0.25">
      <c r="A18" s="10">
        <v>16</v>
      </c>
      <c r="B18" s="264"/>
      <c r="C18" s="264"/>
      <c r="D18" s="264"/>
      <c r="E18" s="264"/>
      <c r="F18" s="264"/>
      <c r="G18" s="264"/>
      <c r="H18" s="264"/>
      <c r="I18" s="33"/>
      <c r="J18" s="264"/>
      <c r="K18" s="286"/>
      <c r="L18" s="286"/>
      <c r="M18" s="286"/>
      <c r="N18" s="286"/>
      <c r="O18" s="287"/>
      <c r="P18" s="287"/>
      <c r="Q18" s="287"/>
      <c r="R18" s="382"/>
      <c r="S18" s="382"/>
      <c r="T18" s="264"/>
      <c r="U18" s="33"/>
      <c r="V18" s="264"/>
      <c r="W18" s="264"/>
      <c r="X18" s="264"/>
      <c r="Y18" s="264"/>
      <c r="Z18" s="264"/>
      <c r="AA18" s="264"/>
      <c r="AB18" s="264"/>
      <c r="AC18" s="264"/>
      <c r="AD18" s="264"/>
    </row>
    <row r="19" spans="1:30" ht="60" customHeight="1" x14ac:dyDescent="0.25">
      <c r="A19" s="10">
        <v>17</v>
      </c>
      <c r="B19" s="264"/>
      <c r="C19" s="264"/>
      <c r="D19" s="264"/>
      <c r="E19" s="264"/>
      <c r="F19" s="264"/>
      <c r="G19" s="264"/>
      <c r="H19" s="264"/>
      <c r="I19" s="33"/>
      <c r="J19" s="264"/>
      <c r="K19" s="286"/>
      <c r="L19" s="286"/>
      <c r="M19" s="286"/>
      <c r="N19" s="286"/>
      <c r="O19" s="287"/>
      <c r="P19" s="287"/>
      <c r="Q19" s="287"/>
      <c r="R19" s="382"/>
      <c r="S19" s="382"/>
      <c r="T19" s="264"/>
      <c r="U19" s="33"/>
      <c r="V19" s="264"/>
      <c r="W19" s="264"/>
      <c r="X19" s="264"/>
      <c r="Y19" s="264"/>
      <c r="Z19" s="264"/>
      <c r="AA19" s="264"/>
      <c r="AB19" s="264"/>
      <c r="AC19" s="264"/>
      <c r="AD19" s="264"/>
    </row>
    <row r="20" spans="1:30" ht="60" customHeight="1" x14ac:dyDescent="0.25">
      <c r="A20" s="10">
        <v>18</v>
      </c>
      <c r="B20" s="264"/>
      <c r="C20" s="264"/>
      <c r="D20" s="264"/>
      <c r="E20" s="264"/>
      <c r="F20" s="264"/>
      <c r="G20" s="264"/>
      <c r="H20" s="264"/>
      <c r="I20" s="33"/>
      <c r="J20" s="264"/>
      <c r="K20" s="286"/>
      <c r="L20" s="286"/>
      <c r="M20" s="286"/>
      <c r="N20" s="286"/>
      <c r="O20" s="287"/>
      <c r="P20" s="287"/>
      <c r="Q20" s="287"/>
      <c r="R20" s="382"/>
      <c r="S20" s="382"/>
      <c r="T20" s="264"/>
      <c r="U20" s="33"/>
      <c r="V20" s="264"/>
      <c r="W20" s="264"/>
      <c r="X20" s="264"/>
      <c r="Y20" s="264"/>
      <c r="Z20" s="264"/>
      <c r="AA20" s="264"/>
      <c r="AB20" s="264"/>
      <c r="AC20" s="264"/>
      <c r="AD20" s="264"/>
    </row>
    <row r="21" spans="1:30" ht="60" customHeight="1" x14ac:dyDescent="0.25">
      <c r="A21" s="10">
        <v>19</v>
      </c>
      <c r="B21" s="264"/>
      <c r="C21" s="264"/>
      <c r="D21" s="264"/>
      <c r="E21" s="264"/>
      <c r="F21" s="264"/>
      <c r="G21" s="264"/>
      <c r="H21" s="264"/>
      <c r="I21" s="33"/>
      <c r="J21" s="264"/>
      <c r="K21" s="286"/>
      <c r="L21" s="286"/>
      <c r="M21" s="286"/>
      <c r="N21" s="286"/>
      <c r="O21" s="287"/>
      <c r="P21" s="287"/>
      <c r="Q21" s="287"/>
      <c r="R21" s="382"/>
      <c r="S21" s="382"/>
      <c r="T21" s="264"/>
      <c r="U21" s="33"/>
      <c r="V21" s="264"/>
      <c r="W21" s="264"/>
      <c r="X21" s="264"/>
      <c r="Y21" s="264"/>
      <c r="Z21" s="264"/>
      <c r="AA21" s="264"/>
      <c r="AB21" s="264"/>
      <c r="AC21" s="264"/>
      <c r="AD21" s="264"/>
    </row>
    <row r="22" spans="1:30" ht="60" customHeight="1" x14ac:dyDescent="0.25">
      <c r="A22" s="10">
        <v>20</v>
      </c>
      <c r="B22" s="264"/>
      <c r="C22" s="264"/>
      <c r="D22" s="264"/>
      <c r="E22" s="264"/>
      <c r="F22" s="264"/>
      <c r="G22" s="264"/>
      <c r="H22" s="264"/>
      <c r="I22" s="33"/>
      <c r="J22" s="264"/>
      <c r="K22" s="286"/>
      <c r="L22" s="286"/>
      <c r="M22" s="286"/>
      <c r="N22" s="286"/>
      <c r="O22" s="287"/>
      <c r="P22" s="287"/>
      <c r="Q22" s="287"/>
      <c r="R22" s="382"/>
      <c r="S22" s="382"/>
      <c r="T22" s="264"/>
      <c r="U22" s="33"/>
      <c r="V22" s="264"/>
      <c r="W22" s="264"/>
      <c r="X22" s="264"/>
      <c r="Y22" s="264"/>
      <c r="Z22" s="264"/>
      <c r="AA22" s="264"/>
      <c r="AB22" s="264"/>
      <c r="AC22" s="264"/>
      <c r="AD22" s="264"/>
    </row>
    <row r="23" spans="1:30" ht="60" customHeight="1" x14ac:dyDescent="0.25">
      <c r="A23" s="10">
        <v>21</v>
      </c>
      <c r="B23" s="264"/>
      <c r="C23" s="264"/>
      <c r="D23" s="264"/>
      <c r="E23" s="264"/>
      <c r="F23" s="264"/>
      <c r="G23" s="264"/>
      <c r="H23" s="264"/>
      <c r="I23" s="33"/>
      <c r="J23" s="264"/>
      <c r="K23" s="286"/>
      <c r="L23" s="286"/>
      <c r="M23" s="286"/>
      <c r="N23" s="286"/>
      <c r="O23" s="287"/>
      <c r="P23" s="287"/>
      <c r="Q23" s="287"/>
      <c r="R23" s="382"/>
      <c r="S23" s="382"/>
      <c r="T23" s="264"/>
      <c r="U23" s="33"/>
      <c r="V23" s="264"/>
      <c r="W23" s="264"/>
      <c r="X23" s="264"/>
      <c r="Y23" s="264"/>
      <c r="Z23" s="264"/>
      <c r="AA23" s="264"/>
      <c r="AB23" s="264"/>
      <c r="AC23" s="264"/>
      <c r="AD23" s="264"/>
    </row>
    <row r="24" spans="1:30" ht="60" customHeight="1" x14ac:dyDescent="0.25">
      <c r="A24" s="10">
        <v>22</v>
      </c>
      <c r="B24" s="264"/>
      <c r="C24" s="264"/>
      <c r="D24" s="264"/>
      <c r="E24" s="264"/>
      <c r="F24" s="264"/>
      <c r="G24" s="264"/>
      <c r="H24" s="264"/>
      <c r="I24" s="33"/>
      <c r="J24" s="264"/>
      <c r="K24" s="286"/>
      <c r="L24" s="286"/>
      <c r="M24" s="286"/>
      <c r="N24" s="286"/>
      <c r="O24" s="287"/>
      <c r="P24" s="287"/>
      <c r="Q24" s="287"/>
      <c r="R24" s="382"/>
      <c r="S24" s="382"/>
      <c r="T24" s="264"/>
      <c r="U24" s="33"/>
      <c r="V24" s="264"/>
      <c r="W24" s="264"/>
      <c r="X24" s="264"/>
      <c r="Y24" s="264"/>
      <c r="Z24" s="264"/>
      <c r="AA24" s="264"/>
      <c r="AB24" s="264"/>
      <c r="AC24" s="264"/>
      <c r="AD24" s="264"/>
    </row>
    <row r="25" spans="1:30" ht="60" customHeight="1" x14ac:dyDescent="0.25">
      <c r="A25" s="10">
        <v>23</v>
      </c>
      <c r="B25" s="264"/>
      <c r="C25" s="264"/>
      <c r="D25" s="264"/>
      <c r="E25" s="264"/>
      <c r="F25" s="264"/>
      <c r="G25" s="264"/>
      <c r="H25" s="264"/>
      <c r="I25" s="33"/>
      <c r="J25" s="264"/>
      <c r="K25" s="286"/>
      <c r="L25" s="286"/>
      <c r="M25" s="286"/>
      <c r="N25" s="286"/>
      <c r="O25" s="287"/>
      <c r="P25" s="287"/>
      <c r="Q25" s="287"/>
      <c r="R25" s="382"/>
      <c r="S25" s="382"/>
      <c r="T25" s="264"/>
      <c r="U25" s="33"/>
      <c r="V25" s="264"/>
      <c r="W25" s="264"/>
      <c r="X25" s="264"/>
      <c r="Y25" s="264"/>
      <c r="Z25" s="264"/>
      <c r="AA25" s="264"/>
      <c r="AB25" s="264"/>
      <c r="AC25" s="264"/>
      <c r="AD25" s="264"/>
    </row>
    <row r="26" spans="1:30" ht="60" customHeight="1" x14ac:dyDescent="0.25">
      <c r="A26" s="10">
        <v>24</v>
      </c>
      <c r="B26" s="264"/>
      <c r="C26" s="264"/>
      <c r="D26" s="264"/>
      <c r="E26" s="264"/>
      <c r="F26" s="264"/>
      <c r="G26" s="264"/>
      <c r="H26" s="264"/>
      <c r="I26" s="33"/>
      <c r="J26" s="264"/>
      <c r="K26" s="286"/>
      <c r="L26" s="286"/>
      <c r="M26" s="286"/>
      <c r="N26" s="286"/>
      <c r="O26" s="287"/>
      <c r="P26" s="287"/>
      <c r="Q26" s="287"/>
      <c r="R26" s="382"/>
      <c r="S26" s="382"/>
      <c r="T26" s="264"/>
      <c r="U26" s="33"/>
      <c r="V26" s="264"/>
      <c r="W26" s="264"/>
      <c r="X26" s="264"/>
      <c r="Y26" s="264"/>
      <c r="Z26" s="264"/>
      <c r="AA26" s="264"/>
      <c r="AB26" s="264"/>
      <c r="AC26" s="264"/>
      <c r="AD26" s="264"/>
    </row>
    <row r="27" spans="1:30" ht="60" customHeight="1" x14ac:dyDescent="0.25">
      <c r="A27" s="10">
        <v>25</v>
      </c>
      <c r="B27" s="264"/>
      <c r="C27" s="264"/>
      <c r="D27" s="264"/>
      <c r="E27" s="264"/>
      <c r="F27" s="264"/>
      <c r="G27" s="264"/>
      <c r="H27" s="264"/>
      <c r="I27" s="33"/>
      <c r="J27" s="264"/>
      <c r="K27" s="286"/>
      <c r="L27" s="286"/>
      <c r="M27" s="286"/>
      <c r="N27" s="286"/>
      <c r="O27" s="287"/>
      <c r="P27" s="287"/>
      <c r="Q27" s="287"/>
      <c r="R27" s="382"/>
      <c r="S27" s="382"/>
      <c r="T27" s="264"/>
      <c r="U27" s="33"/>
      <c r="V27" s="264"/>
      <c r="W27" s="264"/>
      <c r="X27" s="264"/>
      <c r="Y27" s="264"/>
      <c r="Z27" s="264"/>
      <c r="AA27" s="264"/>
      <c r="AB27" s="264"/>
      <c r="AC27" s="264"/>
      <c r="AD27" s="264"/>
    </row>
    <row r="28" spans="1:30" ht="60" customHeight="1" x14ac:dyDescent="0.25">
      <c r="A28" s="10">
        <v>26</v>
      </c>
      <c r="B28" s="264"/>
      <c r="C28" s="264"/>
      <c r="D28" s="264"/>
      <c r="E28" s="264"/>
      <c r="F28" s="264"/>
      <c r="G28" s="264"/>
      <c r="H28" s="264"/>
      <c r="I28" s="33"/>
      <c r="J28" s="264"/>
      <c r="K28" s="286"/>
      <c r="L28" s="286"/>
      <c r="M28" s="286"/>
      <c r="N28" s="286"/>
      <c r="O28" s="287"/>
      <c r="P28" s="287"/>
      <c r="Q28" s="287"/>
      <c r="R28" s="382"/>
      <c r="S28" s="382"/>
      <c r="T28" s="264"/>
      <c r="U28" s="33"/>
      <c r="V28" s="264"/>
      <c r="W28" s="264"/>
      <c r="X28" s="264"/>
      <c r="Y28" s="264"/>
      <c r="Z28" s="264"/>
      <c r="AA28" s="264"/>
      <c r="AB28" s="264"/>
      <c r="AC28" s="264"/>
      <c r="AD28" s="264"/>
    </row>
    <row r="29" spans="1:30" ht="60" customHeight="1" x14ac:dyDescent="0.25">
      <c r="A29" s="10">
        <v>27</v>
      </c>
      <c r="B29" s="264"/>
      <c r="C29" s="264"/>
      <c r="D29" s="264"/>
      <c r="E29" s="264"/>
      <c r="F29" s="264"/>
      <c r="G29" s="264"/>
      <c r="H29" s="264"/>
      <c r="I29" s="33"/>
      <c r="J29" s="264"/>
      <c r="K29" s="286"/>
      <c r="L29" s="286"/>
      <c r="M29" s="286"/>
      <c r="N29" s="286"/>
      <c r="O29" s="287"/>
      <c r="P29" s="287"/>
      <c r="Q29" s="287"/>
      <c r="R29" s="382"/>
      <c r="S29" s="382"/>
      <c r="T29" s="264"/>
      <c r="U29" s="33"/>
      <c r="V29" s="264"/>
      <c r="W29" s="264"/>
      <c r="X29" s="264"/>
      <c r="Y29" s="264"/>
      <c r="Z29" s="264"/>
      <c r="AA29" s="264"/>
      <c r="AB29" s="264"/>
      <c r="AC29" s="264"/>
      <c r="AD29" s="264"/>
    </row>
    <row r="30" spans="1:30" ht="60" customHeight="1" x14ac:dyDescent="0.25">
      <c r="A30" s="10">
        <v>28</v>
      </c>
      <c r="B30" s="264"/>
      <c r="C30" s="264"/>
      <c r="D30" s="264"/>
      <c r="E30" s="264"/>
      <c r="F30" s="264"/>
      <c r="G30" s="264"/>
      <c r="H30" s="264"/>
      <c r="I30" s="33"/>
      <c r="J30" s="264"/>
      <c r="K30" s="286"/>
      <c r="L30" s="286"/>
      <c r="M30" s="286"/>
      <c r="N30" s="286"/>
      <c r="O30" s="287"/>
      <c r="P30" s="287"/>
      <c r="Q30" s="287"/>
      <c r="R30" s="382"/>
      <c r="S30" s="382"/>
      <c r="T30" s="264"/>
      <c r="U30" s="33"/>
      <c r="V30" s="264"/>
      <c r="W30" s="264"/>
      <c r="X30" s="264"/>
      <c r="Y30" s="264"/>
      <c r="Z30" s="264"/>
      <c r="AA30" s="264"/>
      <c r="AB30" s="264"/>
      <c r="AC30" s="264"/>
      <c r="AD30" s="264"/>
    </row>
    <row r="31" spans="1:30" ht="60" customHeight="1" x14ac:dyDescent="0.25">
      <c r="A31" s="10">
        <v>29</v>
      </c>
      <c r="B31" s="264"/>
      <c r="C31" s="264"/>
      <c r="D31" s="264"/>
      <c r="E31" s="264"/>
      <c r="F31" s="264"/>
      <c r="G31" s="264"/>
      <c r="H31" s="264"/>
      <c r="I31" s="33"/>
      <c r="J31" s="264"/>
      <c r="K31" s="286"/>
      <c r="L31" s="286"/>
      <c r="M31" s="286"/>
      <c r="N31" s="286"/>
      <c r="O31" s="287"/>
      <c r="P31" s="287"/>
      <c r="Q31" s="287"/>
      <c r="R31" s="382"/>
      <c r="S31" s="382"/>
      <c r="T31" s="264"/>
      <c r="U31" s="33"/>
      <c r="V31" s="264"/>
      <c r="W31" s="264"/>
      <c r="X31" s="264"/>
      <c r="Y31" s="264"/>
      <c r="Z31" s="264"/>
      <c r="AA31" s="264"/>
      <c r="AB31" s="264"/>
      <c r="AC31" s="264"/>
      <c r="AD31" s="264"/>
    </row>
    <row r="32" spans="1:30" ht="60" customHeight="1" x14ac:dyDescent="0.25">
      <c r="A32" s="10">
        <v>30</v>
      </c>
      <c r="B32" s="264"/>
      <c r="C32" s="264"/>
      <c r="D32" s="264"/>
      <c r="E32" s="264"/>
      <c r="F32" s="264"/>
      <c r="G32" s="264"/>
      <c r="H32" s="264"/>
      <c r="I32" s="33"/>
      <c r="J32" s="264"/>
      <c r="K32" s="286"/>
      <c r="L32" s="286"/>
      <c r="M32" s="286"/>
      <c r="N32" s="286"/>
      <c r="O32" s="287"/>
      <c r="P32" s="287"/>
      <c r="Q32" s="287"/>
      <c r="R32" s="382"/>
      <c r="S32" s="382"/>
      <c r="T32" s="264"/>
      <c r="U32" s="33"/>
      <c r="V32" s="264"/>
      <c r="W32" s="264"/>
      <c r="X32" s="264"/>
      <c r="Y32" s="264"/>
      <c r="Z32" s="264"/>
      <c r="AA32" s="264"/>
      <c r="AB32" s="264"/>
      <c r="AC32" s="264"/>
      <c r="AD32" s="264"/>
    </row>
    <row r="33" spans="1:30" ht="60" customHeight="1" x14ac:dyDescent="0.25">
      <c r="A33" s="10">
        <v>31</v>
      </c>
      <c r="B33" s="264"/>
      <c r="C33" s="264"/>
      <c r="D33" s="264"/>
      <c r="E33" s="264"/>
      <c r="F33" s="264"/>
      <c r="G33" s="264"/>
      <c r="H33" s="264"/>
      <c r="I33" s="33"/>
      <c r="J33" s="264"/>
      <c r="K33" s="286"/>
      <c r="L33" s="286"/>
      <c r="M33" s="286"/>
      <c r="N33" s="286"/>
      <c r="O33" s="287"/>
      <c r="P33" s="287"/>
      <c r="Q33" s="287"/>
      <c r="R33" s="382"/>
      <c r="S33" s="382"/>
      <c r="T33" s="264"/>
      <c r="U33" s="33"/>
      <c r="V33" s="264"/>
      <c r="W33" s="264"/>
      <c r="X33" s="264"/>
      <c r="Y33" s="264"/>
      <c r="Z33" s="264"/>
      <c r="AA33" s="264"/>
      <c r="AB33" s="264"/>
      <c r="AC33" s="264"/>
      <c r="AD33" s="264"/>
    </row>
    <row r="34" spans="1:30" ht="60" customHeight="1" x14ac:dyDescent="0.25">
      <c r="A34" s="10">
        <v>32</v>
      </c>
      <c r="B34" s="264"/>
      <c r="C34" s="264"/>
      <c r="D34" s="264"/>
      <c r="E34" s="264"/>
      <c r="F34" s="264"/>
      <c r="G34" s="264"/>
      <c r="H34" s="264"/>
      <c r="I34" s="33"/>
      <c r="J34" s="264"/>
      <c r="K34" s="286"/>
      <c r="L34" s="286"/>
      <c r="M34" s="286"/>
      <c r="N34" s="286"/>
      <c r="O34" s="287"/>
      <c r="P34" s="287"/>
      <c r="Q34" s="287"/>
      <c r="R34" s="382"/>
      <c r="S34" s="382"/>
      <c r="T34" s="264"/>
      <c r="U34" s="33"/>
      <c r="V34" s="264"/>
      <c r="W34" s="264"/>
      <c r="X34" s="264"/>
      <c r="Y34" s="264"/>
      <c r="Z34" s="264"/>
      <c r="AA34" s="264"/>
      <c r="AB34" s="264"/>
      <c r="AC34" s="264"/>
      <c r="AD34" s="264"/>
    </row>
    <row r="35" spans="1:30" ht="60" customHeight="1" x14ac:dyDescent="0.25">
      <c r="A35" s="10">
        <v>33</v>
      </c>
      <c r="B35" s="264"/>
      <c r="C35" s="264"/>
      <c r="D35" s="264"/>
      <c r="E35" s="264"/>
      <c r="F35" s="264"/>
      <c r="G35" s="264"/>
      <c r="H35" s="264"/>
      <c r="I35" s="33"/>
      <c r="J35" s="264"/>
      <c r="K35" s="286"/>
      <c r="L35" s="286"/>
      <c r="M35" s="286"/>
      <c r="N35" s="286"/>
      <c r="O35" s="287"/>
      <c r="P35" s="287"/>
      <c r="Q35" s="287"/>
      <c r="R35" s="382"/>
      <c r="S35" s="382"/>
      <c r="T35" s="264"/>
      <c r="U35" s="33"/>
      <c r="V35" s="264"/>
      <c r="W35" s="264"/>
      <c r="X35" s="264"/>
      <c r="Y35" s="264"/>
      <c r="Z35" s="264"/>
      <c r="AA35" s="264"/>
      <c r="AB35" s="264"/>
      <c r="AC35" s="264"/>
      <c r="AD35" s="264"/>
    </row>
    <row r="36" spans="1:30" ht="60" customHeight="1" x14ac:dyDescent="0.25">
      <c r="A36" s="10">
        <v>34</v>
      </c>
      <c r="B36" s="264"/>
      <c r="C36" s="264"/>
      <c r="D36" s="264"/>
      <c r="E36" s="264"/>
      <c r="F36" s="264"/>
      <c r="G36" s="264"/>
      <c r="H36" s="264"/>
      <c r="I36" s="33"/>
      <c r="J36" s="264"/>
      <c r="K36" s="286"/>
      <c r="L36" s="286"/>
      <c r="M36" s="286"/>
      <c r="N36" s="286"/>
      <c r="O36" s="287"/>
      <c r="P36" s="287"/>
      <c r="Q36" s="287"/>
      <c r="R36" s="382"/>
      <c r="S36" s="382"/>
      <c r="T36" s="264"/>
      <c r="U36" s="33"/>
      <c r="V36" s="264"/>
      <c r="W36" s="264"/>
      <c r="X36" s="264"/>
      <c r="Y36" s="264"/>
      <c r="Z36" s="264"/>
      <c r="AA36" s="264"/>
      <c r="AB36" s="264"/>
      <c r="AC36" s="264"/>
      <c r="AD36" s="264"/>
    </row>
    <row r="37" spans="1:30" ht="60" customHeight="1" x14ac:dyDescent="0.25">
      <c r="A37" s="10">
        <v>35</v>
      </c>
      <c r="B37" s="264"/>
      <c r="C37" s="264"/>
      <c r="D37" s="264"/>
      <c r="E37" s="264"/>
      <c r="F37" s="264"/>
      <c r="G37" s="264"/>
      <c r="H37" s="264"/>
      <c r="I37" s="33"/>
      <c r="J37" s="264"/>
      <c r="K37" s="286"/>
      <c r="L37" s="286"/>
      <c r="M37" s="286"/>
      <c r="N37" s="286"/>
      <c r="O37" s="287"/>
      <c r="P37" s="287"/>
      <c r="Q37" s="287"/>
      <c r="R37" s="382"/>
      <c r="S37" s="382"/>
      <c r="T37" s="264"/>
      <c r="U37" s="33"/>
      <c r="V37" s="264"/>
      <c r="W37" s="264"/>
      <c r="X37" s="264"/>
      <c r="Y37" s="264"/>
      <c r="Z37" s="264"/>
      <c r="AA37" s="264"/>
      <c r="AB37" s="264"/>
      <c r="AC37" s="264"/>
      <c r="AD37" s="264"/>
    </row>
    <row r="38" spans="1:30" ht="60" customHeight="1" x14ac:dyDescent="0.25">
      <c r="A38" s="10">
        <v>36</v>
      </c>
      <c r="B38" s="264"/>
      <c r="C38" s="264"/>
      <c r="D38" s="264"/>
      <c r="E38" s="264"/>
      <c r="F38" s="264"/>
      <c r="G38" s="264"/>
      <c r="H38" s="264"/>
      <c r="I38" s="33"/>
      <c r="J38" s="264"/>
      <c r="K38" s="286"/>
      <c r="L38" s="286"/>
      <c r="M38" s="286"/>
      <c r="N38" s="286"/>
      <c r="O38" s="287"/>
      <c r="P38" s="287"/>
      <c r="Q38" s="287"/>
      <c r="R38" s="382"/>
      <c r="S38" s="382"/>
      <c r="T38" s="264"/>
      <c r="U38" s="33"/>
      <c r="V38" s="264"/>
      <c r="W38" s="264"/>
      <c r="X38" s="264"/>
      <c r="Y38" s="264"/>
      <c r="Z38" s="264"/>
      <c r="AA38" s="264"/>
      <c r="AB38" s="264"/>
      <c r="AC38" s="264"/>
      <c r="AD38" s="264"/>
    </row>
    <row r="39" spans="1:30" ht="60" customHeight="1" x14ac:dyDescent="0.25">
      <c r="A39" s="10">
        <v>37</v>
      </c>
      <c r="B39" s="264"/>
      <c r="C39" s="264"/>
      <c r="D39" s="264"/>
      <c r="E39" s="264"/>
      <c r="F39" s="264"/>
      <c r="G39" s="264"/>
      <c r="H39" s="264"/>
      <c r="I39" s="33"/>
      <c r="J39" s="264"/>
      <c r="K39" s="286"/>
      <c r="L39" s="286"/>
      <c r="M39" s="286"/>
      <c r="N39" s="286"/>
      <c r="O39" s="287"/>
      <c r="P39" s="287"/>
      <c r="Q39" s="287"/>
      <c r="R39" s="382"/>
      <c r="S39" s="382"/>
      <c r="T39" s="264"/>
      <c r="U39" s="33"/>
      <c r="V39" s="264"/>
      <c r="W39" s="264"/>
      <c r="X39" s="264"/>
      <c r="Y39" s="264"/>
      <c r="Z39" s="264"/>
      <c r="AA39" s="264"/>
      <c r="AB39" s="264"/>
      <c r="AC39" s="264"/>
      <c r="AD39" s="264"/>
    </row>
    <row r="40" spans="1:30" ht="60" customHeight="1" x14ac:dyDescent="0.25">
      <c r="A40" s="10">
        <v>38</v>
      </c>
      <c r="B40" s="264"/>
      <c r="C40" s="264"/>
      <c r="D40" s="264"/>
      <c r="E40" s="264"/>
      <c r="F40" s="264"/>
      <c r="G40" s="264"/>
      <c r="H40" s="264"/>
      <c r="I40" s="33"/>
      <c r="J40" s="264"/>
      <c r="K40" s="286"/>
      <c r="L40" s="286"/>
      <c r="M40" s="286"/>
      <c r="N40" s="286"/>
      <c r="O40" s="287"/>
      <c r="P40" s="287"/>
      <c r="Q40" s="287"/>
      <c r="R40" s="382"/>
      <c r="S40" s="382"/>
      <c r="T40" s="264"/>
      <c r="U40" s="33"/>
      <c r="V40" s="264"/>
      <c r="W40" s="264"/>
      <c r="X40" s="264"/>
      <c r="Y40" s="264"/>
      <c r="Z40" s="264"/>
      <c r="AA40" s="264"/>
      <c r="AB40" s="264"/>
      <c r="AC40" s="264"/>
      <c r="AD40" s="264"/>
    </row>
    <row r="41" spans="1:30" ht="60" customHeight="1" x14ac:dyDescent="0.25">
      <c r="A41" s="10">
        <v>39</v>
      </c>
      <c r="B41" s="264"/>
      <c r="C41" s="264"/>
      <c r="D41" s="264"/>
      <c r="E41" s="264"/>
      <c r="F41" s="264"/>
      <c r="G41" s="264"/>
      <c r="H41" s="264"/>
      <c r="I41" s="33"/>
      <c r="J41" s="264"/>
      <c r="K41" s="286"/>
      <c r="L41" s="286"/>
      <c r="M41" s="286"/>
      <c r="N41" s="286"/>
      <c r="O41" s="287"/>
      <c r="P41" s="287"/>
      <c r="Q41" s="287"/>
      <c r="R41" s="382"/>
      <c r="S41" s="382"/>
      <c r="T41" s="264"/>
      <c r="U41" s="33"/>
      <c r="V41" s="264"/>
      <c r="W41" s="264"/>
      <c r="X41" s="264"/>
      <c r="Y41" s="264"/>
      <c r="Z41" s="264"/>
      <c r="AA41" s="264"/>
      <c r="AB41" s="264"/>
      <c r="AC41" s="264"/>
      <c r="AD41" s="264"/>
    </row>
    <row r="42" spans="1:30" ht="60" customHeight="1" x14ac:dyDescent="0.25">
      <c r="A42" s="10">
        <v>40</v>
      </c>
      <c r="B42" s="264"/>
      <c r="C42" s="264"/>
      <c r="D42" s="264"/>
      <c r="E42" s="264"/>
      <c r="F42" s="264"/>
      <c r="G42" s="264"/>
      <c r="H42" s="264"/>
      <c r="I42" s="33"/>
      <c r="J42" s="264"/>
      <c r="K42" s="286"/>
      <c r="L42" s="286"/>
      <c r="M42" s="286"/>
      <c r="N42" s="286"/>
      <c r="O42" s="287"/>
      <c r="P42" s="287"/>
      <c r="Q42" s="287"/>
      <c r="R42" s="382"/>
      <c r="S42" s="382"/>
      <c r="T42" s="264"/>
      <c r="U42" s="33"/>
      <c r="V42" s="264"/>
      <c r="W42" s="264"/>
      <c r="X42" s="264"/>
      <c r="Y42" s="264"/>
      <c r="Z42" s="264"/>
      <c r="AA42" s="264"/>
      <c r="AB42" s="264"/>
      <c r="AC42" s="264"/>
      <c r="AD42" s="264"/>
    </row>
    <row r="43" spans="1:30" ht="60" customHeight="1" x14ac:dyDescent="0.25">
      <c r="A43" s="10">
        <v>41</v>
      </c>
      <c r="B43" s="264"/>
      <c r="C43" s="264"/>
      <c r="D43" s="264"/>
      <c r="E43" s="264"/>
      <c r="F43" s="264"/>
      <c r="G43" s="264"/>
      <c r="H43" s="264"/>
      <c r="I43" s="33"/>
      <c r="J43" s="264"/>
      <c r="K43" s="286"/>
      <c r="L43" s="286"/>
      <c r="M43" s="286"/>
      <c r="N43" s="286"/>
      <c r="O43" s="287"/>
      <c r="P43" s="287"/>
      <c r="Q43" s="287"/>
      <c r="R43" s="382"/>
      <c r="S43" s="382"/>
      <c r="T43" s="264"/>
      <c r="U43" s="33"/>
      <c r="V43" s="264"/>
      <c r="W43" s="264"/>
      <c r="X43" s="264"/>
      <c r="Y43" s="264"/>
      <c r="Z43" s="264"/>
      <c r="AA43" s="264"/>
      <c r="AB43" s="264"/>
      <c r="AC43" s="264"/>
      <c r="AD43" s="264"/>
    </row>
    <row r="44" spans="1:30" ht="60" customHeight="1" x14ac:dyDescent="0.25">
      <c r="A44" s="10">
        <v>42</v>
      </c>
      <c r="B44" s="264"/>
      <c r="C44" s="264"/>
      <c r="D44" s="264"/>
      <c r="E44" s="264"/>
      <c r="F44" s="264"/>
      <c r="G44" s="264"/>
      <c r="H44" s="264"/>
      <c r="I44" s="33"/>
      <c r="J44" s="264"/>
      <c r="K44" s="286"/>
      <c r="L44" s="286"/>
      <c r="M44" s="286"/>
      <c r="N44" s="286"/>
      <c r="O44" s="287"/>
      <c r="P44" s="287"/>
      <c r="Q44" s="287"/>
      <c r="R44" s="382"/>
      <c r="S44" s="382"/>
      <c r="T44" s="264"/>
      <c r="U44" s="33"/>
      <c r="V44" s="264"/>
      <c r="W44" s="264"/>
      <c r="X44" s="264"/>
      <c r="Y44" s="264"/>
      <c r="Z44" s="264"/>
      <c r="AA44" s="264"/>
      <c r="AB44" s="264"/>
      <c r="AC44" s="264"/>
      <c r="AD44" s="264"/>
    </row>
    <row r="45" spans="1:30" ht="60" customHeight="1" x14ac:dyDescent="0.25">
      <c r="A45" s="10">
        <v>43</v>
      </c>
      <c r="B45" s="264"/>
      <c r="C45" s="264"/>
      <c r="D45" s="264"/>
      <c r="E45" s="264"/>
      <c r="F45" s="264"/>
      <c r="G45" s="264"/>
      <c r="H45" s="264"/>
      <c r="I45" s="33"/>
      <c r="J45" s="264"/>
      <c r="K45" s="286"/>
      <c r="L45" s="286"/>
      <c r="M45" s="286"/>
      <c r="N45" s="286"/>
      <c r="O45" s="287"/>
      <c r="P45" s="287"/>
      <c r="Q45" s="287"/>
      <c r="R45" s="382"/>
      <c r="S45" s="382"/>
      <c r="T45" s="264"/>
      <c r="U45" s="33"/>
      <c r="V45" s="264"/>
      <c r="W45" s="264"/>
      <c r="X45" s="264"/>
      <c r="Y45" s="264"/>
      <c r="Z45" s="264"/>
      <c r="AA45" s="264"/>
      <c r="AB45" s="264"/>
      <c r="AC45" s="264"/>
      <c r="AD45" s="264"/>
    </row>
    <row r="46" spans="1:30" ht="60" customHeight="1" x14ac:dyDescent="0.25">
      <c r="A46" s="10">
        <v>44</v>
      </c>
      <c r="B46" s="264"/>
      <c r="C46" s="264"/>
      <c r="D46" s="264"/>
      <c r="E46" s="264"/>
      <c r="F46" s="264"/>
      <c r="G46" s="264"/>
      <c r="H46" s="264"/>
      <c r="I46" s="33"/>
      <c r="J46" s="264"/>
      <c r="K46" s="286"/>
      <c r="L46" s="286"/>
      <c r="M46" s="286"/>
      <c r="N46" s="286"/>
      <c r="O46" s="287"/>
      <c r="P46" s="287"/>
      <c r="Q46" s="287"/>
      <c r="R46" s="382"/>
      <c r="S46" s="382"/>
      <c r="T46" s="264"/>
      <c r="U46" s="33"/>
      <c r="V46" s="264"/>
      <c r="W46" s="264"/>
      <c r="X46" s="264"/>
      <c r="Y46" s="264"/>
      <c r="Z46" s="264"/>
      <c r="AA46" s="264"/>
      <c r="AB46" s="264"/>
      <c r="AC46" s="264"/>
      <c r="AD46" s="264"/>
    </row>
    <row r="47" spans="1:30" ht="60" customHeight="1" x14ac:dyDescent="0.25">
      <c r="A47" s="10">
        <v>45</v>
      </c>
      <c r="B47" s="264"/>
      <c r="C47" s="264"/>
      <c r="D47" s="264"/>
      <c r="E47" s="264"/>
      <c r="F47" s="264"/>
      <c r="G47" s="264"/>
      <c r="H47" s="264"/>
      <c r="I47" s="33"/>
      <c r="J47" s="264"/>
      <c r="K47" s="286"/>
      <c r="L47" s="286"/>
      <c r="M47" s="286"/>
      <c r="N47" s="286"/>
      <c r="O47" s="287"/>
      <c r="P47" s="287"/>
      <c r="Q47" s="287"/>
      <c r="R47" s="382"/>
      <c r="S47" s="382"/>
      <c r="T47" s="264"/>
      <c r="U47" s="33"/>
      <c r="V47" s="264"/>
      <c r="W47" s="264"/>
      <c r="X47" s="264"/>
      <c r="Y47" s="264"/>
      <c r="Z47" s="264"/>
      <c r="AA47" s="264"/>
      <c r="AB47" s="264"/>
      <c r="AC47" s="264"/>
      <c r="AD47" s="264"/>
    </row>
    <row r="48" spans="1:30" ht="60" customHeight="1" x14ac:dyDescent="0.25">
      <c r="A48" s="10">
        <v>46</v>
      </c>
      <c r="B48" s="264"/>
      <c r="C48" s="264"/>
      <c r="D48" s="264"/>
      <c r="E48" s="264"/>
      <c r="F48" s="264"/>
      <c r="G48" s="264"/>
      <c r="H48" s="264"/>
      <c r="I48" s="33"/>
      <c r="J48" s="264"/>
      <c r="K48" s="286"/>
      <c r="L48" s="286"/>
      <c r="M48" s="286"/>
      <c r="N48" s="286"/>
      <c r="O48" s="287"/>
      <c r="P48" s="287"/>
      <c r="Q48" s="287"/>
      <c r="R48" s="382"/>
      <c r="S48" s="382"/>
      <c r="T48" s="264"/>
      <c r="U48" s="33"/>
      <c r="V48" s="264"/>
      <c r="W48" s="264"/>
      <c r="X48" s="264"/>
      <c r="Y48" s="264"/>
      <c r="Z48" s="264"/>
      <c r="AA48" s="264"/>
      <c r="AB48" s="264"/>
      <c r="AC48" s="264"/>
      <c r="AD48" s="264"/>
    </row>
    <row r="49" spans="1:30" ht="60" customHeight="1" x14ac:dyDescent="0.25">
      <c r="A49" s="10">
        <v>47</v>
      </c>
      <c r="B49" s="264"/>
      <c r="C49" s="264"/>
      <c r="D49" s="264"/>
      <c r="E49" s="264"/>
      <c r="F49" s="264"/>
      <c r="G49" s="264"/>
      <c r="H49" s="264"/>
      <c r="I49" s="33"/>
      <c r="J49" s="264"/>
      <c r="K49" s="286"/>
      <c r="L49" s="286"/>
      <c r="M49" s="286"/>
      <c r="N49" s="286"/>
      <c r="O49" s="287"/>
      <c r="P49" s="287"/>
      <c r="Q49" s="287"/>
      <c r="R49" s="382"/>
      <c r="S49" s="382"/>
      <c r="T49" s="264"/>
      <c r="U49" s="33"/>
      <c r="V49" s="264"/>
      <c r="W49" s="264"/>
      <c r="X49" s="264"/>
      <c r="Y49" s="264"/>
      <c r="Z49" s="264"/>
      <c r="AA49" s="264"/>
      <c r="AB49" s="264"/>
      <c r="AC49" s="264"/>
      <c r="AD49" s="264"/>
    </row>
    <row r="50" spans="1:30" ht="60" customHeight="1" x14ac:dyDescent="0.25">
      <c r="A50" s="10">
        <v>48</v>
      </c>
      <c r="B50" s="264"/>
      <c r="C50" s="264"/>
      <c r="D50" s="264"/>
      <c r="E50" s="264"/>
      <c r="F50" s="264"/>
      <c r="G50" s="264"/>
      <c r="H50" s="264"/>
      <c r="I50" s="33"/>
      <c r="J50" s="264"/>
      <c r="K50" s="286"/>
      <c r="L50" s="286"/>
      <c r="M50" s="286"/>
      <c r="N50" s="286"/>
      <c r="O50" s="287"/>
      <c r="P50" s="287"/>
      <c r="Q50" s="287"/>
      <c r="R50" s="382"/>
      <c r="S50" s="382"/>
      <c r="T50" s="264"/>
      <c r="U50" s="33"/>
      <c r="V50" s="264"/>
      <c r="W50" s="264"/>
      <c r="X50" s="264"/>
      <c r="Y50" s="264"/>
      <c r="Z50" s="264"/>
      <c r="AA50" s="264"/>
      <c r="AB50" s="264"/>
      <c r="AC50" s="264"/>
      <c r="AD50" s="264"/>
    </row>
    <row r="51" spans="1:30" ht="60" customHeight="1" x14ac:dyDescent="0.25">
      <c r="A51" s="10">
        <v>49</v>
      </c>
      <c r="B51" s="264"/>
      <c r="C51" s="264"/>
      <c r="D51" s="264"/>
      <c r="E51" s="264"/>
      <c r="F51" s="264"/>
      <c r="G51" s="264"/>
      <c r="H51" s="264"/>
      <c r="I51" s="33"/>
      <c r="J51" s="264"/>
      <c r="K51" s="286"/>
      <c r="L51" s="286"/>
      <c r="M51" s="286"/>
      <c r="N51" s="286"/>
      <c r="O51" s="287"/>
      <c r="P51" s="287"/>
      <c r="Q51" s="287"/>
      <c r="R51" s="382"/>
      <c r="S51" s="382"/>
      <c r="T51" s="264"/>
      <c r="U51" s="33"/>
      <c r="V51" s="264"/>
      <c r="W51" s="264"/>
      <c r="X51" s="264"/>
      <c r="Y51" s="264"/>
      <c r="Z51" s="264"/>
      <c r="AA51" s="264"/>
      <c r="AB51" s="264"/>
      <c r="AC51" s="264"/>
      <c r="AD51" s="264"/>
    </row>
    <row r="52" spans="1:30" ht="60" customHeight="1" x14ac:dyDescent="0.25">
      <c r="A52" s="10">
        <v>50</v>
      </c>
      <c r="B52" s="264"/>
      <c r="C52" s="264"/>
      <c r="D52" s="264"/>
      <c r="E52" s="264"/>
      <c r="F52" s="264"/>
      <c r="G52" s="264"/>
      <c r="H52" s="264"/>
      <c r="I52" s="33"/>
      <c r="J52" s="264"/>
      <c r="K52" s="286"/>
      <c r="L52" s="286"/>
      <c r="M52" s="286"/>
      <c r="N52" s="286"/>
      <c r="O52" s="287"/>
      <c r="P52" s="287"/>
      <c r="Q52" s="287"/>
      <c r="R52" s="382"/>
      <c r="S52" s="382"/>
      <c r="T52" s="264"/>
      <c r="U52" s="33"/>
      <c r="V52" s="264"/>
      <c r="W52" s="264"/>
      <c r="X52" s="264"/>
      <c r="Y52" s="264"/>
      <c r="Z52" s="264"/>
      <c r="AA52" s="264"/>
      <c r="AB52" s="264"/>
      <c r="AC52" s="264"/>
      <c r="AD52" s="264"/>
    </row>
    <row r="53" spans="1:30" ht="60" customHeight="1" x14ac:dyDescent="0.25">
      <c r="A53" s="10">
        <v>51</v>
      </c>
      <c r="B53" s="264"/>
      <c r="C53" s="264"/>
      <c r="D53" s="264"/>
      <c r="E53" s="264"/>
      <c r="F53" s="264"/>
      <c r="G53" s="264"/>
      <c r="H53" s="264"/>
      <c r="I53" s="33"/>
      <c r="J53" s="264"/>
      <c r="K53" s="286"/>
      <c r="L53" s="286"/>
      <c r="M53" s="286"/>
      <c r="N53" s="286"/>
      <c r="O53" s="287"/>
      <c r="P53" s="287"/>
      <c r="Q53" s="287"/>
      <c r="R53" s="382"/>
      <c r="S53" s="382"/>
      <c r="T53" s="264"/>
      <c r="U53" s="33"/>
      <c r="V53" s="264"/>
      <c r="W53" s="264"/>
      <c r="X53" s="264"/>
      <c r="Y53" s="264"/>
      <c r="Z53" s="264"/>
      <c r="AA53" s="264"/>
      <c r="AB53" s="264"/>
      <c r="AC53" s="264"/>
      <c r="AD53" s="264"/>
    </row>
    <row r="54" spans="1:30" ht="60" customHeight="1" x14ac:dyDescent="0.25">
      <c r="A54" s="10">
        <v>52</v>
      </c>
      <c r="B54" s="264"/>
      <c r="C54" s="264"/>
      <c r="D54" s="264"/>
      <c r="E54" s="264"/>
      <c r="F54" s="264"/>
      <c r="G54" s="264"/>
      <c r="H54" s="264"/>
      <c r="I54" s="33"/>
      <c r="J54" s="264"/>
      <c r="K54" s="286"/>
      <c r="L54" s="286"/>
      <c r="M54" s="286"/>
      <c r="N54" s="286"/>
      <c r="O54" s="287"/>
      <c r="P54" s="287"/>
      <c r="Q54" s="287"/>
      <c r="R54" s="382"/>
      <c r="S54" s="382"/>
      <c r="T54" s="264"/>
      <c r="U54" s="33"/>
      <c r="V54" s="264"/>
      <c r="W54" s="264"/>
      <c r="X54" s="264"/>
      <c r="Y54" s="264"/>
      <c r="Z54" s="264"/>
      <c r="AA54" s="264"/>
      <c r="AB54" s="264"/>
      <c r="AC54" s="264"/>
      <c r="AD54" s="264"/>
    </row>
    <row r="55" spans="1:30" ht="60" customHeight="1" x14ac:dyDescent="0.25">
      <c r="A55" s="10">
        <v>53</v>
      </c>
      <c r="B55" s="264"/>
      <c r="C55" s="264"/>
      <c r="D55" s="264"/>
      <c r="E55" s="264"/>
      <c r="F55" s="264"/>
      <c r="G55" s="264"/>
      <c r="H55" s="264"/>
      <c r="I55" s="33"/>
      <c r="J55" s="264"/>
      <c r="K55" s="286"/>
      <c r="L55" s="286"/>
      <c r="M55" s="286"/>
      <c r="N55" s="286"/>
      <c r="O55" s="287"/>
      <c r="P55" s="287"/>
      <c r="Q55" s="287"/>
      <c r="R55" s="382"/>
      <c r="S55" s="382"/>
      <c r="T55" s="264"/>
      <c r="U55" s="33"/>
      <c r="V55" s="264"/>
      <c r="W55" s="264"/>
      <c r="X55" s="264"/>
      <c r="Y55" s="264"/>
      <c r="Z55" s="264"/>
      <c r="AA55" s="264"/>
      <c r="AB55" s="264"/>
      <c r="AC55" s="264"/>
      <c r="AD55" s="264"/>
    </row>
    <row r="56" spans="1:30" ht="60" customHeight="1" x14ac:dyDescent="0.25">
      <c r="A56" s="10">
        <v>54</v>
      </c>
      <c r="B56" s="264"/>
      <c r="C56" s="264"/>
      <c r="D56" s="264"/>
      <c r="E56" s="264"/>
      <c r="F56" s="264"/>
      <c r="G56" s="264"/>
      <c r="H56" s="264"/>
      <c r="I56" s="33"/>
      <c r="J56" s="264"/>
      <c r="K56" s="286"/>
      <c r="L56" s="286"/>
      <c r="M56" s="286"/>
      <c r="N56" s="286"/>
      <c r="O56" s="287"/>
      <c r="P56" s="287"/>
      <c r="Q56" s="287"/>
      <c r="R56" s="382"/>
      <c r="S56" s="382"/>
      <c r="T56" s="264"/>
      <c r="U56" s="33"/>
      <c r="V56" s="264"/>
      <c r="W56" s="264"/>
      <c r="X56" s="264"/>
      <c r="Y56" s="264"/>
      <c r="Z56" s="264"/>
      <c r="AA56" s="264"/>
      <c r="AB56" s="264"/>
      <c r="AC56" s="264"/>
      <c r="AD56" s="264"/>
    </row>
    <row r="57" spans="1:30" ht="60" customHeight="1" x14ac:dyDescent="0.25">
      <c r="A57" s="10">
        <v>55</v>
      </c>
      <c r="B57" s="264"/>
      <c r="C57" s="264"/>
      <c r="D57" s="264"/>
      <c r="E57" s="264"/>
      <c r="F57" s="264"/>
      <c r="G57" s="264"/>
      <c r="H57" s="264"/>
      <c r="I57" s="33"/>
      <c r="J57" s="264"/>
      <c r="K57" s="286"/>
      <c r="L57" s="286"/>
      <c r="M57" s="286"/>
      <c r="N57" s="286"/>
      <c r="O57" s="287"/>
      <c r="P57" s="287"/>
      <c r="Q57" s="287"/>
      <c r="R57" s="382"/>
      <c r="S57" s="382"/>
      <c r="T57" s="264"/>
      <c r="U57" s="33"/>
      <c r="V57" s="264"/>
      <c r="W57" s="264"/>
      <c r="X57" s="264"/>
      <c r="Y57" s="264"/>
      <c r="Z57" s="264"/>
      <c r="AA57" s="264"/>
      <c r="AB57" s="264"/>
      <c r="AC57" s="264"/>
      <c r="AD57" s="264"/>
    </row>
    <row r="58" spans="1:30" ht="60" customHeight="1" x14ac:dyDescent="0.25">
      <c r="A58" s="10">
        <v>56</v>
      </c>
      <c r="B58" s="264"/>
      <c r="C58" s="264"/>
      <c r="D58" s="264"/>
      <c r="E58" s="264"/>
      <c r="F58" s="264"/>
      <c r="G58" s="264"/>
      <c r="H58" s="264"/>
      <c r="I58" s="33"/>
      <c r="J58" s="264"/>
      <c r="K58" s="286"/>
      <c r="L58" s="286"/>
      <c r="M58" s="286"/>
      <c r="N58" s="286"/>
      <c r="O58" s="287"/>
      <c r="P58" s="287"/>
      <c r="Q58" s="287"/>
      <c r="R58" s="382"/>
      <c r="S58" s="382"/>
      <c r="T58" s="264"/>
      <c r="U58" s="33"/>
      <c r="V58" s="264"/>
      <c r="W58" s="264"/>
      <c r="X58" s="264"/>
      <c r="Y58" s="264"/>
      <c r="Z58" s="264"/>
      <c r="AA58" s="264"/>
      <c r="AB58" s="264"/>
      <c r="AC58" s="264"/>
      <c r="AD58" s="264"/>
    </row>
    <row r="59" spans="1:30" ht="60" customHeight="1" x14ac:dyDescent="0.25">
      <c r="A59" s="10">
        <v>57</v>
      </c>
      <c r="B59" s="264"/>
      <c r="C59" s="264"/>
      <c r="D59" s="264"/>
      <c r="E59" s="264"/>
      <c r="F59" s="264"/>
      <c r="G59" s="264"/>
      <c r="H59" s="264"/>
      <c r="I59" s="33"/>
      <c r="J59" s="264"/>
      <c r="K59" s="286"/>
      <c r="L59" s="286"/>
      <c r="M59" s="286"/>
      <c r="N59" s="286"/>
      <c r="O59" s="287"/>
      <c r="P59" s="287"/>
      <c r="Q59" s="287"/>
      <c r="R59" s="382"/>
      <c r="S59" s="382"/>
      <c r="T59" s="264"/>
      <c r="U59" s="33"/>
      <c r="V59" s="264"/>
      <c r="W59" s="264"/>
      <c r="X59" s="264"/>
      <c r="Y59" s="264"/>
      <c r="Z59" s="264"/>
      <c r="AA59" s="264"/>
      <c r="AB59" s="264"/>
      <c r="AC59" s="264"/>
      <c r="AD59" s="264"/>
    </row>
    <row r="60" spans="1:30" ht="60" customHeight="1" x14ac:dyDescent="0.25">
      <c r="A60" s="10">
        <v>58</v>
      </c>
      <c r="B60" s="264"/>
      <c r="C60" s="264"/>
      <c r="D60" s="264"/>
      <c r="E60" s="264"/>
      <c r="F60" s="264"/>
      <c r="G60" s="264"/>
      <c r="H60" s="264"/>
      <c r="I60" s="33"/>
      <c r="J60" s="264"/>
      <c r="K60" s="286"/>
      <c r="L60" s="286"/>
      <c r="M60" s="286"/>
      <c r="N60" s="286"/>
      <c r="O60" s="287"/>
      <c r="P60" s="287"/>
      <c r="Q60" s="287"/>
      <c r="R60" s="382"/>
      <c r="S60" s="382"/>
      <c r="T60" s="264"/>
      <c r="U60" s="33"/>
      <c r="V60" s="264"/>
      <c r="W60" s="264"/>
      <c r="X60" s="264"/>
      <c r="Y60" s="264"/>
      <c r="Z60" s="264"/>
      <c r="AA60" s="264"/>
      <c r="AB60" s="264"/>
      <c r="AC60" s="264"/>
      <c r="AD60" s="264"/>
    </row>
    <row r="61" spans="1:30" ht="60" customHeight="1" x14ac:dyDescent="0.25">
      <c r="A61" s="10">
        <v>59</v>
      </c>
      <c r="B61" s="264"/>
      <c r="C61" s="264"/>
      <c r="D61" s="264"/>
      <c r="E61" s="264"/>
      <c r="F61" s="264"/>
      <c r="G61" s="264"/>
      <c r="H61" s="264"/>
      <c r="I61" s="33"/>
      <c r="J61" s="264"/>
      <c r="K61" s="286"/>
      <c r="L61" s="286"/>
      <c r="M61" s="286"/>
      <c r="N61" s="286"/>
      <c r="O61" s="287"/>
      <c r="P61" s="287"/>
      <c r="Q61" s="287"/>
      <c r="R61" s="382"/>
      <c r="S61" s="382"/>
      <c r="T61" s="264"/>
      <c r="U61" s="33"/>
      <c r="V61" s="264"/>
      <c r="W61" s="264"/>
      <c r="X61" s="264"/>
      <c r="Y61" s="264"/>
      <c r="Z61" s="264"/>
      <c r="AA61" s="264"/>
      <c r="AB61" s="264"/>
      <c r="AC61" s="264"/>
      <c r="AD61" s="264"/>
    </row>
    <row r="62" spans="1:30" ht="60" customHeight="1" x14ac:dyDescent="0.25">
      <c r="A62" s="10">
        <v>60</v>
      </c>
      <c r="B62" s="264"/>
      <c r="C62" s="264"/>
      <c r="D62" s="264"/>
      <c r="E62" s="264"/>
      <c r="F62" s="264"/>
      <c r="G62" s="264"/>
      <c r="H62" s="264"/>
      <c r="I62" s="33"/>
      <c r="J62" s="264"/>
      <c r="K62" s="286"/>
      <c r="L62" s="286"/>
      <c r="M62" s="286"/>
      <c r="N62" s="286"/>
      <c r="O62" s="287"/>
      <c r="P62" s="287"/>
      <c r="Q62" s="287"/>
      <c r="R62" s="382"/>
      <c r="S62" s="382"/>
      <c r="T62" s="264"/>
      <c r="U62" s="33"/>
      <c r="V62" s="264"/>
      <c r="W62" s="264"/>
      <c r="X62" s="264"/>
      <c r="Y62" s="264"/>
      <c r="Z62" s="264"/>
      <c r="AA62" s="264"/>
      <c r="AB62" s="264"/>
      <c r="AC62" s="264"/>
      <c r="AD62" s="264"/>
    </row>
    <row r="63" spans="1:30" ht="60" customHeight="1" x14ac:dyDescent="0.25">
      <c r="A63" s="10">
        <v>61</v>
      </c>
      <c r="B63" s="264"/>
      <c r="C63" s="264"/>
      <c r="D63" s="264"/>
      <c r="E63" s="264"/>
      <c r="F63" s="264"/>
      <c r="G63" s="264"/>
      <c r="H63" s="264"/>
      <c r="I63" s="33"/>
      <c r="J63" s="264"/>
      <c r="K63" s="286"/>
      <c r="L63" s="286"/>
      <c r="M63" s="286"/>
      <c r="N63" s="286"/>
      <c r="O63" s="287"/>
      <c r="P63" s="287"/>
      <c r="Q63" s="287"/>
      <c r="R63" s="382"/>
      <c r="S63" s="382"/>
      <c r="T63" s="264"/>
      <c r="U63" s="33"/>
      <c r="V63" s="264"/>
      <c r="W63" s="264"/>
      <c r="X63" s="264"/>
      <c r="Y63" s="264"/>
      <c r="Z63" s="264"/>
      <c r="AA63" s="264"/>
      <c r="AB63" s="264"/>
      <c r="AC63" s="264"/>
      <c r="AD63" s="264"/>
    </row>
    <row r="64" spans="1:30" ht="60" customHeight="1" x14ac:dyDescent="0.25">
      <c r="A64" s="10">
        <v>62</v>
      </c>
      <c r="B64" s="264"/>
      <c r="C64" s="264"/>
      <c r="D64" s="264"/>
      <c r="E64" s="264"/>
      <c r="F64" s="264"/>
      <c r="G64" s="264"/>
      <c r="H64" s="264"/>
      <c r="I64" s="33"/>
      <c r="J64" s="264"/>
      <c r="K64" s="286"/>
      <c r="L64" s="286"/>
      <c r="M64" s="286"/>
      <c r="N64" s="286"/>
      <c r="O64" s="287"/>
      <c r="P64" s="287"/>
      <c r="Q64" s="287"/>
      <c r="R64" s="382"/>
      <c r="S64" s="382"/>
      <c r="T64" s="264"/>
      <c r="U64" s="33"/>
      <c r="V64" s="264"/>
      <c r="W64" s="264"/>
      <c r="X64" s="264"/>
      <c r="Y64" s="264"/>
      <c r="Z64" s="264"/>
      <c r="AA64" s="264"/>
      <c r="AB64" s="264"/>
      <c r="AC64" s="264"/>
      <c r="AD64" s="264"/>
    </row>
    <row r="65" spans="1:30" ht="60" customHeight="1" x14ac:dyDescent="0.25">
      <c r="A65" s="10">
        <v>63</v>
      </c>
      <c r="B65" s="264"/>
      <c r="C65" s="264"/>
      <c r="D65" s="264"/>
      <c r="E65" s="264"/>
      <c r="F65" s="264"/>
      <c r="G65" s="264"/>
      <c r="H65" s="264"/>
      <c r="I65" s="33"/>
      <c r="J65" s="264"/>
      <c r="K65" s="286"/>
      <c r="L65" s="286"/>
      <c r="M65" s="286"/>
      <c r="N65" s="286"/>
      <c r="O65" s="287"/>
      <c r="P65" s="287"/>
      <c r="Q65" s="287"/>
      <c r="R65" s="382"/>
      <c r="S65" s="382"/>
      <c r="T65" s="264"/>
      <c r="U65" s="33"/>
      <c r="V65" s="264"/>
      <c r="W65" s="264"/>
      <c r="X65" s="264"/>
      <c r="Y65" s="264"/>
      <c r="Z65" s="264"/>
      <c r="AA65" s="264"/>
      <c r="AB65" s="264"/>
      <c r="AC65" s="264"/>
      <c r="AD65" s="264"/>
    </row>
    <row r="66" spans="1:30" ht="60" customHeight="1" x14ac:dyDescent="0.25">
      <c r="A66" s="10">
        <v>64</v>
      </c>
      <c r="B66" s="264"/>
      <c r="C66" s="264"/>
      <c r="D66" s="264"/>
      <c r="E66" s="264"/>
      <c r="F66" s="264"/>
      <c r="G66" s="264"/>
      <c r="H66" s="264"/>
      <c r="I66" s="33"/>
      <c r="J66" s="264"/>
      <c r="K66" s="286"/>
      <c r="L66" s="286"/>
      <c r="M66" s="286"/>
      <c r="N66" s="286"/>
      <c r="O66" s="287"/>
      <c r="P66" s="287"/>
      <c r="Q66" s="287"/>
      <c r="R66" s="382"/>
      <c r="S66" s="382"/>
      <c r="T66" s="264"/>
      <c r="U66" s="33"/>
      <c r="V66" s="264"/>
      <c r="W66" s="264"/>
      <c r="X66" s="264"/>
      <c r="Y66" s="264"/>
      <c r="Z66" s="264"/>
      <c r="AA66" s="264"/>
      <c r="AB66" s="264"/>
      <c r="AC66" s="264"/>
      <c r="AD66" s="264"/>
    </row>
    <row r="67" spans="1:30" ht="60" customHeight="1" x14ac:dyDescent="0.25">
      <c r="A67" s="10">
        <v>65</v>
      </c>
      <c r="B67" s="264"/>
      <c r="C67" s="264"/>
      <c r="D67" s="264"/>
      <c r="E67" s="264"/>
      <c r="F67" s="264"/>
      <c r="G67" s="264"/>
      <c r="H67" s="264"/>
      <c r="I67" s="33"/>
      <c r="J67" s="264"/>
      <c r="K67" s="286"/>
      <c r="L67" s="286"/>
      <c r="M67" s="286"/>
      <c r="N67" s="286"/>
      <c r="O67" s="287"/>
      <c r="P67" s="287"/>
      <c r="Q67" s="287"/>
      <c r="R67" s="382"/>
      <c r="S67" s="382"/>
      <c r="T67" s="264"/>
      <c r="U67" s="33"/>
      <c r="V67" s="264"/>
      <c r="W67" s="264"/>
      <c r="X67" s="264"/>
      <c r="Y67" s="264"/>
      <c r="Z67" s="264"/>
      <c r="AA67" s="264"/>
      <c r="AB67" s="264"/>
      <c r="AC67" s="264"/>
      <c r="AD67" s="264"/>
    </row>
    <row r="68" spans="1:30" ht="60" customHeight="1" x14ac:dyDescent="0.25">
      <c r="A68" s="10">
        <v>66</v>
      </c>
      <c r="B68" s="264"/>
      <c r="C68" s="264"/>
      <c r="D68" s="264"/>
      <c r="E68" s="264"/>
      <c r="F68" s="264"/>
      <c r="G68" s="264"/>
      <c r="H68" s="264"/>
      <c r="I68" s="33"/>
      <c r="J68" s="264"/>
      <c r="K68" s="286"/>
      <c r="L68" s="286"/>
      <c r="M68" s="286"/>
      <c r="N68" s="286"/>
      <c r="O68" s="287"/>
      <c r="P68" s="287"/>
      <c r="Q68" s="287"/>
      <c r="R68" s="382"/>
      <c r="S68" s="382"/>
      <c r="T68" s="264"/>
      <c r="U68" s="33"/>
      <c r="V68" s="264"/>
      <c r="W68" s="264"/>
      <c r="X68" s="264"/>
      <c r="Y68" s="264"/>
      <c r="Z68" s="264"/>
      <c r="AA68" s="264"/>
      <c r="AB68" s="264"/>
      <c r="AC68" s="264"/>
      <c r="AD68" s="264"/>
    </row>
    <row r="69" spans="1:30" ht="60" customHeight="1" x14ac:dyDescent="0.25">
      <c r="A69" s="10">
        <v>67</v>
      </c>
      <c r="B69" s="264"/>
      <c r="C69" s="264"/>
      <c r="D69" s="264"/>
      <c r="E69" s="264"/>
      <c r="F69" s="264"/>
      <c r="G69" s="264"/>
      <c r="H69" s="264"/>
      <c r="I69" s="33"/>
      <c r="J69" s="264"/>
      <c r="K69" s="286"/>
      <c r="L69" s="286"/>
      <c r="M69" s="286"/>
      <c r="N69" s="286"/>
      <c r="O69" s="287"/>
      <c r="P69" s="287"/>
      <c r="Q69" s="287"/>
      <c r="R69" s="382"/>
      <c r="S69" s="382"/>
      <c r="T69" s="264"/>
      <c r="U69" s="33"/>
      <c r="V69" s="264"/>
      <c r="W69" s="264"/>
      <c r="X69" s="264"/>
      <c r="Y69" s="264"/>
      <c r="Z69" s="264"/>
      <c r="AA69" s="264"/>
      <c r="AB69" s="264"/>
      <c r="AC69" s="264"/>
      <c r="AD69" s="264"/>
    </row>
    <row r="70" spans="1:30" ht="60" customHeight="1" x14ac:dyDescent="0.25">
      <c r="A70" s="10">
        <v>68</v>
      </c>
      <c r="B70" s="264"/>
      <c r="C70" s="264"/>
      <c r="D70" s="264"/>
      <c r="E70" s="264"/>
      <c r="F70" s="264"/>
      <c r="G70" s="264"/>
      <c r="H70" s="264"/>
      <c r="I70" s="33"/>
      <c r="J70" s="264"/>
      <c r="K70" s="286"/>
      <c r="L70" s="286"/>
      <c r="M70" s="286"/>
      <c r="N70" s="286"/>
      <c r="O70" s="287"/>
      <c r="P70" s="287"/>
      <c r="Q70" s="287"/>
      <c r="R70" s="382"/>
      <c r="S70" s="382"/>
      <c r="T70" s="264"/>
      <c r="U70" s="33"/>
      <c r="V70" s="264"/>
      <c r="W70" s="264"/>
      <c r="X70" s="264"/>
      <c r="Y70" s="264"/>
      <c r="Z70" s="264"/>
      <c r="AA70" s="264"/>
      <c r="AB70" s="264"/>
      <c r="AC70" s="264"/>
      <c r="AD70" s="264"/>
    </row>
    <row r="71" spans="1:30" ht="60" customHeight="1" x14ac:dyDescent="0.25">
      <c r="A71" s="10">
        <v>69</v>
      </c>
      <c r="B71" s="264"/>
      <c r="C71" s="264"/>
      <c r="D71" s="264"/>
      <c r="E71" s="264"/>
      <c r="F71" s="264"/>
      <c r="G71" s="264"/>
      <c r="H71" s="264"/>
      <c r="I71" s="33"/>
      <c r="J71" s="264"/>
      <c r="K71" s="286"/>
      <c r="L71" s="286"/>
      <c r="M71" s="286"/>
      <c r="N71" s="286"/>
      <c r="O71" s="287"/>
      <c r="P71" s="287"/>
      <c r="Q71" s="287"/>
      <c r="R71" s="382"/>
      <c r="S71" s="382"/>
      <c r="T71" s="264"/>
      <c r="U71" s="33"/>
      <c r="V71" s="264"/>
      <c r="W71" s="264"/>
      <c r="X71" s="264"/>
      <c r="Y71" s="264"/>
      <c r="Z71" s="264"/>
      <c r="AA71" s="264"/>
      <c r="AB71" s="264"/>
      <c r="AC71" s="264"/>
      <c r="AD71" s="264"/>
    </row>
    <row r="72" spans="1:30" ht="60" customHeight="1" x14ac:dyDescent="0.25">
      <c r="A72" s="10">
        <v>70</v>
      </c>
      <c r="B72" s="264"/>
      <c r="C72" s="264"/>
      <c r="D72" s="264"/>
      <c r="E72" s="264"/>
      <c r="F72" s="264"/>
      <c r="G72" s="264"/>
      <c r="H72" s="264"/>
      <c r="I72" s="33"/>
      <c r="J72" s="264"/>
      <c r="K72" s="286"/>
      <c r="L72" s="286"/>
      <c r="M72" s="286"/>
      <c r="N72" s="286"/>
      <c r="O72" s="287"/>
      <c r="P72" s="287"/>
      <c r="Q72" s="287"/>
      <c r="R72" s="382"/>
      <c r="S72" s="382"/>
      <c r="T72" s="264"/>
      <c r="U72" s="33"/>
      <c r="V72" s="264"/>
      <c r="W72" s="264"/>
      <c r="X72" s="264"/>
      <c r="Y72" s="264"/>
      <c r="Z72" s="264"/>
      <c r="AA72" s="264"/>
      <c r="AB72" s="264"/>
      <c r="AC72" s="264"/>
      <c r="AD72" s="264"/>
    </row>
    <row r="73" spans="1:30" ht="60" customHeight="1" x14ac:dyDescent="0.25">
      <c r="A73" s="10">
        <v>71</v>
      </c>
      <c r="B73" s="264"/>
      <c r="C73" s="264"/>
      <c r="D73" s="264"/>
      <c r="E73" s="264"/>
      <c r="F73" s="264"/>
      <c r="G73" s="264"/>
      <c r="H73" s="264"/>
      <c r="I73" s="33"/>
      <c r="J73" s="264"/>
      <c r="K73" s="286"/>
      <c r="L73" s="286"/>
      <c r="M73" s="286"/>
      <c r="N73" s="286"/>
      <c r="O73" s="287"/>
      <c r="P73" s="287"/>
      <c r="Q73" s="287"/>
      <c r="R73" s="382"/>
      <c r="S73" s="382"/>
      <c r="T73" s="264"/>
      <c r="U73" s="33"/>
      <c r="V73" s="264"/>
      <c r="W73" s="264"/>
      <c r="X73" s="264"/>
      <c r="Y73" s="264"/>
      <c r="Z73" s="264"/>
      <c r="AA73" s="264"/>
      <c r="AB73" s="264"/>
      <c r="AC73" s="264"/>
      <c r="AD73" s="264"/>
    </row>
    <row r="74" spans="1:30" ht="60" customHeight="1" x14ac:dyDescent="0.25">
      <c r="A74" s="10">
        <v>72</v>
      </c>
      <c r="B74" s="264"/>
      <c r="C74" s="264"/>
      <c r="D74" s="264"/>
      <c r="E74" s="264"/>
      <c r="F74" s="264"/>
      <c r="G74" s="264"/>
      <c r="H74" s="264"/>
      <c r="I74" s="33"/>
      <c r="J74" s="264"/>
      <c r="K74" s="286"/>
      <c r="L74" s="286"/>
      <c r="M74" s="286"/>
      <c r="N74" s="286"/>
      <c r="O74" s="287"/>
      <c r="P74" s="287"/>
      <c r="Q74" s="287"/>
      <c r="R74" s="382"/>
      <c r="S74" s="382"/>
      <c r="T74" s="264"/>
      <c r="U74" s="33"/>
      <c r="V74" s="264"/>
      <c r="W74" s="264"/>
      <c r="X74" s="264"/>
      <c r="Y74" s="264"/>
      <c r="Z74" s="264"/>
      <c r="AA74" s="264"/>
      <c r="AB74" s="264"/>
      <c r="AC74" s="264"/>
      <c r="AD74" s="264"/>
    </row>
    <row r="75" spans="1:30" ht="60" customHeight="1" x14ac:dyDescent="0.25">
      <c r="A75" s="10">
        <v>73</v>
      </c>
      <c r="B75" s="264"/>
      <c r="C75" s="264"/>
      <c r="D75" s="264"/>
      <c r="E75" s="264"/>
      <c r="F75" s="264"/>
      <c r="G75" s="264"/>
      <c r="H75" s="264"/>
      <c r="I75" s="33"/>
      <c r="J75" s="264"/>
      <c r="K75" s="286"/>
      <c r="L75" s="286"/>
      <c r="M75" s="286"/>
      <c r="N75" s="286"/>
      <c r="O75" s="287"/>
      <c r="P75" s="287"/>
      <c r="Q75" s="287"/>
      <c r="R75" s="382"/>
      <c r="S75" s="382"/>
      <c r="T75" s="264"/>
      <c r="U75" s="33"/>
      <c r="V75" s="264"/>
      <c r="W75" s="264"/>
      <c r="X75" s="264"/>
      <c r="Y75" s="264"/>
      <c r="Z75" s="264"/>
      <c r="AA75" s="264"/>
      <c r="AB75" s="264"/>
      <c r="AC75" s="264"/>
      <c r="AD75" s="264"/>
    </row>
    <row r="76" spans="1:30" ht="60" customHeight="1" x14ac:dyDescent="0.25">
      <c r="A76" s="10">
        <v>74</v>
      </c>
      <c r="B76" s="264"/>
      <c r="C76" s="264"/>
      <c r="D76" s="264"/>
      <c r="E76" s="264"/>
      <c r="F76" s="264"/>
      <c r="G76" s="264"/>
      <c r="H76" s="264"/>
      <c r="I76" s="33"/>
      <c r="J76" s="264"/>
      <c r="K76" s="286"/>
      <c r="L76" s="286"/>
      <c r="M76" s="286"/>
      <c r="N76" s="286"/>
      <c r="O76" s="287"/>
      <c r="P76" s="287"/>
      <c r="Q76" s="287"/>
      <c r="R76" s="382"/>
      <c r="S76" s="382"/>
      <c r="T76" s="264"/>
      <c r="U76" s="33"/>
      <c r="V76" s="264"/>
      <c r="W76" s="264"/>
      <c r="X76" s="264"/>
      <c r="Y76" s="264"/>
      <c r="Z76" s="264"/>
      <c r="AA76" s="264"/>
      <c r="AB76" s="264"/>
      <c r="AC76" s="264"/>
      <c r="AD76" s="264"/>
    </row>
    <row r="77" spans="1:30" ht="60" customHeight="1" x14ac:dyDescent="0.25">
      <c r="A77" s="10">
        <v>75</v>
      </c>
      <c r="B77" s="264"/>
      <c r="C77" s="264"/>
      <c r="D77" s="264"/>
      <c r="E77" s="264"/>
      <c r="F77" s="264"/>
      <c r="G77" s="264"/>
      <c r="H77" s="264"/>
      <c r="I77" s="33"/>
      <c r="J77" s="264"/>
      <c r="K77" s="286"/>
      <c r="L77" s="286"/>
      <c r="M77" s="286"/>
      <c r="N77" s="286"/>
      <c r="O77" s="287"/>
      <c r="P77" s="287"/>
      <c r="Q77" s="287"/>
      <c r="R77" s="382"/>
      <c r="S77" s="382"/>
      <c r="T77" s="264"/>
      <c r="U77" s="33"/>
      <c r="V77" s="264"/>
      <c r="W77" s="264"/>
      <c r="X77" s="264"/>
      <c r="Y77" s="264"/>
      <c r="Z77" s="264"/>
      <c r="AA77" s="264"/>
      <c r="AB77" s="264"/>
      <c r="AC77" s="264"/>
      <c r="AD77" s="264"/>
    </row>
    <row r="78" spans="1:30" ht="60" customHeight="1" x14ac:dyDescent="0.25">
      <c r="A78" s="10">
        <v>76</v>
      </c>
      <c r="B78" s="264"/>
      <c r="C78" s="264"/>
      <c r="D78" s="264"/>
      <c r="E78" s="264"/>
      <c r="F78" s="264"/>
      <c r="G78" s="264"/>
      <c r="H78" s="264"/>
      <c r="I78" s="33"/>
      <c r="J78" s="264"/>
      <c r="K78" s="286"/>
      <c r="L78" s="286"/>
      <c r="M78" s="286"/>
      <c r="N78" s="286"/>
      <c r="O78" s="287"/>
      <c r="P78" s="287"/>
      <c r="Q78" s="287"/>
      <c r="R78" s="382"/>
      <c r="S78" s="382"/>
      <c r="T78" s="264"/>
      <c r="U78" s="33"/>
      <c r="V78" s="264"/>
      <c r="W78" s="264"/>
      <c r="X78" s="264"/>
      <c r="Y78" s="264"/>
      <c r="Z78" s="264"/>
      <c r="AA78" s="264"/>
      <c r="AB78" s="264"/>
      <c r="AC78" s="264"/>
      <c r="AD78" s="264"/>
    </row>
    <row r="79" spans="1:30" ht="60" customHeight="1" x14ac:dyDescent="0.25">
      <c r="A79" s="10">
        <v>77</v>
      </c>
      <c r="B79" s="264"/>
      <c r="C79" s="264"/>
      <c r="D79" s="264"/>
      <c r="E79" s="264"/>
      <c r="F79" s="264"/>
      <c r="G79" s="264"/>
      <c r="H79" s="264"/>
      <c r="I79" s="33"/>
      <c r="J79" s="264"/>
      <c r="K79" s="286"/>
      <c r="L79" s="286"/>
      <c r="M79" s="286"/>
      <c r="N79" s="286"/>
      <c r="O79" s="287"/>
      <c r="P79" s="287"/>
      <c r="Q79" s="287"/>
      <c r="R79" s="382"/>
      <c r="S79" s="382"/>
      <c r="T79" s="264"/>
      <c r="U79" s="33"/>
      <c r="V79" s="264"/>
      <c r="W79" s="264"/>
      <c r="X79" s="264"/>
      <c r="Y79" s="264"/>
      <c r="Z79" s="264"/>
      <c r="AA79" s="264"/>
      <c r="AB79" s="264"/>
      <c r="AC79" s="264"/>
      <c r="AD79" s="264"/>
    </row>
    <row r="80" spans="1:30" ht="60" customHeight="1" x14ac:dyDescent="0.25">
      <c r="A80" s="10">
        <v>78</v>
      </c>
      <c r="B80" s="264"/>
      <c r="C80" s="264"/>
      <c r="D80" s="264"/>
      <c r="E80" s="264"/>
      <c r="F80" s="264"/>
      <c r="G80" s="264"/>
      <c r="H80" s="264"/>
      <c r="I80" s="33"/>
      <c r="J80" s="264"/>
      <c r="K80" s="286"/>
      <c r="L80" s="286"/>
      <c r="M80" s="286"/>
      <c r="N80" s="286"/>
      <c r="O80" s="287"/>
      <c r="P80" s="287"/>
      <c r="Q80" s="287"/>
      <c r="R80" s="382"/>
      <c r="S80" s="382"/>
      <c r="T80" s="264"/>
      <c r="U80" s="33"/>
      <c r="V80" s="264"/>
      <c r="W80" s="264"/>
      <c r="X80" s="264"/>
      <c r="Y80" s="264"/>
      <c r="Z80" s="264"/>
      <c r="AA80" s="264"/>
      <c r="AB80" s="264"/>
      <c r="AC80" s="264"/>
      <c r="AD80" s="264"/>
    </row>
    <row r="81" spans="1:30" ht="60" customHeight="1" x14ac:dyDescent="0.25">
      <c r="A81" s="10">
        <v>79</v>
      </c>
      <c r="B81" s="264"/>
      <c r="C81" s="264"/>
      <c r="D81" s="264"/>
      <c r="E81" s="264"/>
      <c r="F81" s="264"/>
      <c r="G81" s="264"/>
      <c r="H81" s="264"/>
      <c r="I81" s="33"/>
      <c r="J81" s="264"/>
      <c r="K81" s="286"/>
      <c r="L81" s="286"/>
      <c r="M81" s="286"/>
      <c r="N81" s="286"/>
      <c r="O81" s="287"/>
      <c r="P81" s="287"/>
      <c r="Q81" s="287"/>
      <c r="R81" s="382"/>
      <c r="S81" s="382"/>
      <c r="T81" s="264"/>
      <c r="U81" s="33"/>
      <c r="V81" s="264"/>
      <c r="W81" s="264"/>
      <c r="X81" s="264"/>
      <c r="Y81" s="264"/>
      <c r="Z81" s="264"/>
      <c r="AA81" s="264"/>
      <c r="AB81" s="264"/>
      <c r="AC81" s="264"/>
      <c r="AD81" s="264"/>
    </row>
    <row r="82" spans="1:30" ht="60" customHeight="1" x14ac:dyDescent="0.25">
      <c r="A82" s="10">
        <v>80</v>
      </c>
      <c r="B82" s="264"/>
      <c r="C82" s="264"/>
      <c r="D82" s="264"/>
      <c r="E82" s="264"/>
      <c r="F82" s="264"/>
      <c r="G82" s="264"/>
      <c r="H82" s="264"/>
      <c r="I82" s="33"/>
      <c r="J82" s="264"/>
      <c r="K82" s="286"/>
      <c r="L82" s="286"/>
      <c r="M82" s="286"/>
      <c r="N82" s="286"/>
      <c r="O82" s="287"/>
      <c r="P82" s="287"/>
      <c r="Q82" s="287"/>
      <c r="R82" s="382"/>
      <c r="S82" s="382"/>
      <c r="T82" s="264"/>
      <c r="U82" s="33"/>
      <c r="V82" s="264"/>
      <c r="W82" s="264"/>
      <c r="X82" s="264"/>
      <c r="Y82" s="264"/>
      <c r="Z82" s="264"/>
      <c r="AA82" s="264"/>
      <c r="AB82" s="264"/>
      <c r="AC82" s="264"/>
      <c r="AD82" s="264"/>
    </row>
    <row r="83" spans="1:30" ht="60" customHeight="1" x14ac:dyDescent="0.25">
      <c r="A83" s="10">
        <v>81</v>
      </c>
      <c r="B83" s="264"/>
      <c r="C83" s="264"/>
      <c r="D83" s="264"/>
      <c r="E83" s="264"/>
      <c r="F83" s="264"/>
      <c r="G83" s="264"/>
      <c r="H83" s="264"/>
      <c r="I83" s="33"/>
      <c r="J83" s="264"/>
      <c r="K83" s="286"/>
      <c r="L83" s="286"/>
      <c r="M83" s="286"/>
      <c r="N83" s="286"/>
      <c r="O83" s="287"/>
      <c r="P83" s="287"/>
      <c r="Q83" s="287"/>
      <c r="R83" s="382"/>
      <c r="S83" s="382"/>
      <c r="T83" s="264"/>
      <c r="U83" s="33"/>
      <c r="V83" s="264"/>
      <c r="W83" s="264"/>
      <c r="X83" s="264"/>
      <c r="Y83" s="264"/>
      <c r="Z83" s="264"/>
      <c r="AA83" s="264"/>
      <c r="AB83" s="264"/>
      <c r="AC83" s="264"/>
      <c r="AD83" s="264"/>
    </row>
    <row r="84" spans="1:30" ht="60" customHeight="1" x14ac:dyDescent="0.25">
      <c r="A84" s="10">
        <v>82</v>
      </c>
      <c r="B84" s="264"/>
      <c r="C84" s="264"/>
      <c r="D84" s="264"/>
      <c r="E84" s="264"/>
      <c r="F84" s="264"/>
      <c r="G84" s="264"/>
      <c r="H84" s="264"/>
      <c r="I84" s="33"/>
      <c r="J84" s="264"/>
      <c r="K84" s="286"/>
      <c r="L84" s="286"/>
      <c r="M84" s="286"/>
      <c r="N84" s="286"/>
      <c r="O84" s="287"/>
      <c r="P84" s="287"/>
      <c r="Q84" s="287"/>
      <c r="R84" s="382"/>
      <c r="S84" s="382"/>
      <c r="T84" s="264"/>
      <c r="U84" s="33"/>
      <c r="V84" s="264"/>
      <c r="W84" s="264"/>
      <c r="X84" s="264"/>
      <c r="Y84" s="264"/>
      <c r="Z84" s="264"/>
      <c r="AA84" s="264"/>
      <c r="AB84" s="264"/>
      <c r="AC84" s="264"/>
      <c r="AD84" s="264"/>
    </row>
    <row r="85" spans="1:30" ht="60" customHeight="1" x14ac:dyDescent="0.25">
      <c r="A85" s="10">
        <v>83</v>
      </c>
      <c r="B85" s="264"/>
      <c r="C85" s="264"/>
      <c r="D85" s="264"/>
      <c r="E85" s="264"/>
      <c r="F85" s="264"/>
      <c r="G85" s="264"/>
      <c r="H85" s="264"/>
      <c r="I85" s="33"/>
      <c r="J85" s="264"/>
      <c r="K85" s="286"/>
      <c r="L85" s="286"/>
      <c r="M85" s="286"/>
      <c r="N85" s="286"/>
      <c r="O85" s="287"/>
      <c r="P85" s="287"/>
      <c r="Q85" s="287"/>
      <c r="R85" s="382"/>
      <c r="S85" s="382"/>
      <c r="T85" s="264"/>
      <c r="U85" s="33"/>
      <c r="V85" s="264"/>
      <c r="W85" s="264"/>
      <c r="X85" s="264"/>
      <c r="Y85" s="264"/>
      <c r="Z85" s="264"/>
      <c r="AA85" s="264"/>
      <c r="AB85" s="264"/>
      <c r="AC85" s="264"/>
      <c r="AD85" s="264"/>
    </row>
    <row r="86" spans="1:30" ht="60" customHeight="1" x14ac:dyDescent="0.25">
      <c r="A86" s="10">
        <v>84</v>
      </c>
      <c r="B86" s="264"/>
      <c r="C86" s="264"/>
      <c r="D86" s="264"/>
      <c r="E86" s="264"/>
      <c r="F86" s="264"/>
      <c r="G86" s="264"/>
      <c r="H86" s="264"/>
      <c r="I86" s="33"/>
      <c r="J86" s="264"/>
      <c r="K86" s="286"/>
      <c r="L86" s="286"/>
      <c r="M86" s="286"/>
      <c r="N86" s="286"/>
      <c r="O86" s="287"/>
      <c r="P86" s="287"/>
      <c r="Q86" s="287"/>
      <c r="R86" s="382"/>
      <c r="S86" s="382"/>
      <c r="T86" s="264"/>
      <c r="U86" s="33"/>
      <c r="V86" s="264"/>
      <c r="W86" s="264"/>
      <c r="X86" s="264"/>
      <c r="Y86" s="264"/>
      <c r="Z86" s="264"/>
      <c r="AA86" s="264"/>
      <c r="AB86" s="264"/>
      <c r="AC86" s="264"/>
      <c r="AD86" s="264"/>
    </row>
    <row r="87" spans="1:30" ht="60" customHeight="1" x14ac:dyDescent="0.25">
      <c r="A87" s="10">
        <v>85</v>
      </c>
      <c r="B87" s="264"/>
      <c r="C87" s="264"/>
      <c r="D87" s="264"/>
      <c r="E87" s="264"/>
      <c r="F87" s="264"/>
      <c r="G87" s="264"/>
      <c r="H87" s="264"/>
      <c r="I87" s="33"/>
      <c r="J87" s="264"/>
      <c r="K87" s="286"/>
      <c r="L87" s="286"/>
      <c r="M87" s="286"/>
      <c r="N87" s="286"/>
      <c r="O87" s="287"/>
      <c r="P87" s="287"/>
      <c r="Q87" s="287"/>
      <c r="R87" s="382"/>
      <c r="S87" s="382"/>
      <c r="T87" s="264"/>
      <c r="U87" s="33"/>
      <c r="V87" s="264"/>
      <c r="W87" s="264"/>
      <c r="X87" s="264"/>
      <c r="Y87" s="264"/>
      <c r="Z87" s="264"/>
      <c r="AA87" s="264"/>
      <c r="AB87" s="264"/>
      <c r="AC87" s="264"/>
      <c r="AD87" s="264"/>
    </row>
    <row r="88" spans="1:30" ht="60" customHeight="1" x14ac:dyDescent="0.25">
      <c r="A88" s="10">
        <v>86</v>
      </c>
      <c r="B88" s="264"/>
      <c r="C88" s="264"/>
      <c r="D88" s="264"/>
      <c r="E88" s="264"/>
      <c r="F88" s="264"/>
      <c r="G88" s="264"/>
      <c r="H88" s="264"/>
      <c r="I88" s="33"/>
      <c r="J88" s="264"/>
      <c r="K88" s="286"/>
      <c r="L88" s="286"/>
      <c r="M88" s="286"/>
      <c r="N88" s="286"/>
      <c r="O88" s="287"/>
      <c r="P88" s="287"/>
      <c r="Q88" s="287"/>
      <c r="R88" s="382"/>
      <c r="S88" s="382"/>
      <c r="T88" s="264"/>
      <c r="U88" s="33"/>
      <c r="V88" s="264"/>
      <c r="W88" s="264"/>
      <c r="X88" s="264"/>
      <c r="Y88" s="264"/>
      <c r="Z88" s="264"/>
      <c r="AA88" s="264"/>
      <c r="AB88" s="264"/>
      <c r="AC88" s="264"/>
      <c r="AD88" s="264"/>
    </row>
    <row r="89" spans="1:30" ht="60" customHeight="1" x14ac:dyDescent="0.25">
      <c r="A89" s="10">
        <v>87</v>
      </c>
      <c r="B89" s="264"/>
      <c r="C89" s="264"/>
      <c r="D89" s="264"/>
      <c r="E89" s="264"/>
      <c r="F89" s="264"/>
      <c r="G89" s="264"/>
      <c r="H89" s="264"/>
      <c r="I89" s="33"/>
      <c r="J89" s="264"/>
      <c r="K89" s="286"/>
      <c r="L89" s="286"/>
      <c r="M89" s="286"/>
      <c r="N89" s="286"/>
      <c r="O89" s="287"/>
      <c r="P89" s="287"/>
      <c r="Q89" s="287"/>
      <c r="R89" s="382"/>
      <c r="S89" s="382"/>
      <c r="T89" s="264"/>
      <c r="U89" s="33"/>
      <c r="V89" s="264"/>
      <c r="W89" s="264"/>
      <c r="X89" s="264"/>
      <c r="Y89" s="264"/>
      <c r="Z89" s="264"/>
      <c r="AA89" s="264"/>
      <c r="AB89" s="264"/>
      <c r="AC89" s="264"/>
      <c r="AD89" s="264"/>
    </row>
    <row r="90" spans="1:30" ht="60" customHeight="1" x14ac:dyDescent="0.25">
      <c r="A90" s="10">
        <v>88</v>
      </c>
      <c r="B90" s="264"/>
      <c r="C90" s="264"/>
      <c r="D90" s="264"/>
      <c r="E90" s="264"/>
      <c r="F90" s="264"/>
      <c r="G90" s="264"/>
      <c r="H90" s="264"/>
      <c r="I90" s="33"/>
      <c r="J90" s="264"/>
      <c r="K90" s="286"/>
      <c r="L90" s="286"/>
      <c r="M90" s="286"/>
      <c r="N90" s="286"/>
      <c r="O90" s="287"/>
      <c r="P90" s="287"/>
      <c r="Q90" s="287"/>
      <c r="R90" s="382"/>
      <c r="S90" s="382"/>
      <c r="T90" s="264"/>
      <c r="U90" s="33"/>
      <c r="V90" s="264"/>
      <c r="W90" s="264"/>
      <c r="X90" s="264"/>
      <c r="Y90" s="264"/>
      <c r="Z90" s="264"/>
      <c r="AA90" s="264"/>
      <c r="AB90" s="264"/>
      <c r="AC90" s="264"/>
      <c r="AD90" s="264"/>
    </row>
    <row r="91" spans="1:30" ht="60" customHeight="1" x14ac:dyDescent="0.25">
      <c r="A91" s="10">
        <v>89</v>
      </c>
      <c r="B91" s="264"/>
      <c r="C91" s="264"/>
      <c r="D91" s="264"/>
      <c r="E91" s="264"/>
      <c r="F91" s="264"/>
      <c r="G91" s="264"/>
      <c r="H91" s="264"/>
      <c r="I91" s="33"/>
      <c r="J91" s="264"/>
      <c r="K91" s="286"/>
      <c r="L91" s="286"/>
      <c r="M91" s="286"/>
      <c r="N91" s="286"/>
      <c r="O91" s="287"/>
      <c r="P91" s="287"/>
      <c r="Q91" s="287"/>
      <c r="R91" s="382"/>
      <c r="S91" s="382"/>
      <c r="T91" s="264"/>
      <c r="U91" s="33"/>
      <c r="V91" s="264"/>
      <c r="W91" s="264"/>
      <c r="X91" s="264"/>
      <c r="Y91" s="264"/>
      <c r="Z91" s="264"/>
      <c r="AA91" s="264"/>
      <c r="AB91" s="264"/>
      <c r="AC91" s="264"/>
      <c r="AD91" s="264"/>
    </row>
    <row r="92" spans="1:30" ht="60" customHeight="1" x14ac:dyDescent="0.25">
      <c r="A92" s="10">
        <v>90</v>
      </c>
      <c r="B92" s="264"/>
      <c r="C92" s="264"/>
      <c r="D92" s="264"/>
      <c r="E92" s="264"/>
      <c r="F92" s="264"/>
      <c r="G92" s="264"/>
      <c r="H92" s="264"/>
      <c r="I92" s="33"/>
      <c r="J92" s="264"/>
      <c r="K92" s="286"/>
      <c r="L92" s="286"/>
      <c r="M92" s="286"/>
      <c r="N92" s="286"/>
      <c r="O92" s="287"/>
      <c r="P92" s="287"/>
      <c r="Q92" s="287"/>
      <c r="R92" s="382"/>
      <c r="S92" s="382"/>
      <c r="T92" s="264"/>
      <c r="U92" s="33"/>
      <c r="V92" s="264"/>
      <c r="W92" s="264"/>
      <c r="X92" s="264"/>
      <c r="Y92" s="264"/>
      <c r="Z92" s="264"/>
      <c r="AA92" s="264"/>
      <c r="AB92" s="264"/>
      <c r="AC92" s="264"/>
      <c r="AD92" s="264"/>
    </row>
    <row r="93" spans="1:30" ht="60" customHeight="1" x14ac:dyDescent="0.25">
      <c r="A93" s="10">
        <v>91</v>
      </c>
      <c r="B93" s="264"/>
      <c r="C93" s="264"/>
      <c r="D93" s="264"/>
      <c r="E93" s="264"/>
      <c r="F93" s="264"/>
      <c r="G93" s="264"/>
      <c r="H93" s="264"/>
      <c r="I93" s="33"/>
      <c r="J93" s="264"/>
      <c r="K93" s="286"/>
      <c r="L93" s="286"/>
      <c r="M93" s="286"/>
      <c r="N93" s="286"/>
      <c r="O93" s="287"/>
      <c r="P93" s="287"/>
      <c r="Q93" s="287"/>
      <c r="R93" s="382"/>
      <c r="S93" s="382"/>
      <c r="T93" s="264"/>
      <c r="U93" s="33"/>
      <c r="V93" s="264"/>
      <c r="W93" s="264"/>
      <c r="X93" s="264"/>
      <c r="Y93" s="264"/>
      <c r="Z93" s="264"/>
      <c r="AA93" s="264"/>
      <c r="AB93" s="264"/>
      <c r="AC93" s="264"/>
      <c r="AD93" s="264"/>
    </row>
    <row r="94" spans="1:30" ht="60" customHeight="1" x14ac:dyDescent="0.25">
      <c r="A94" s="10">
        <v>92</v>
      </c>
      <c r="B94" s="264"/>
      <c r="C94" s="264"/>
      <c r="D94" s="264"/>
      <c r="E94" s="264"/>
      <c r="F94" s="264"/>
      <c r="G94" s="264"/>
      <c r="H94" s="264"/>
      <c r="I94" s="33"/>
      <c r="J94" s="264"/>
      <c r="K94" s="286"/>
      <c r="L94" s="286"/>
      <c r="M94" s="286"/>
      <c r="N94" s="286"/>
      <c r="O94" s="287"/>
      <c r="P94" s="287"/>
      <c r="Q94" s="287"/>
      <c r="R94" s="382"/>
      <c r="S94" s="382"/>
      <c r="T94" s="264"/>
      <c r="U94" s="33"/>
      <c r="V94" s="264"/>
      <c r="W94" s="264"/>
      <c r="X94" s="264"/>
      <c r="Y94" s="264"/>
      <c r="Z94" s="264"/>
      <c r="AA94" s="264"/>
      <c r="AB94" s="264"/>
      <c r="AC94" s="264"/>
      <c r="AD94" s="264"/>
    </row>
    <row r="95" spans="1:30" ht="60" customHeight="1" x14ac:dyDescent="0.25">
      <c r="A95" s="10">
        <v>93</v>
      </c>
      <c r="B95" s="264"/>
      <c r="C95" s="264"/>
      <c r="D95" s="264"/>
      <c r="E95" s="264"/>
      <c r="F95" s="264"/>
      <c r="G95" s="264"/>
      <c r="H95" s="264"/>
      <c r="I95" s="33"/>
      <c r="J95" s="264"/>
      <c r="K95" s="286"/>
      <c r="L95" s="286"/>
      <c r="M95" s="286"/>
      <c r="N95" s="286"/>
      <c r="O95" s="287"/>
      <c r="P95" s="287"/>
      <c r="Q95" s="287"/>
      <c r="R95" s="382"/>
      <c r="S95" s="382"/>
      <c r="T95" s="264"/>
      <c r="U95" s="33"/>
      <c r="V95" s="264"/>
      <c r="W95" s="264"/>
      <c r="X95" s="264"/>
      <c r="Y95" s="264"/>
      <c r="Z95" s="264"/>
      <c r="AA95" s="264"/>
      <c r="AB95" s="264"/>
      <c r="AC95" s="264"/>
      <c r="AD95" s="264"/>
    </row>
    <row r="96" spans="1:30" ht="60" customHeight="1" x14ac:dyDescent="0.25">
      <c r="A96" s="10">
        <v>94</v>
      </c>
      <c r="B96" s="264"/>
      <c r="C96" s="264"/>
      <c r="D96" s="264"/>
      <c r="E96" s="264"/>
      <c r="F96" s="264"/>
      <c r="G96" s="264"/>
      <c r="H96" s="264"/>
      <c r="I96" s="33"/>
      <c r="J96" s="264"/>
      <c r="K96" s="286"/>
      <c r="L96" s="286"/>
      <c r="M96" s="286"/>
      <c r="N96" s="286"/>
      <c r="O96" s="287"/>
      <c r="P96" s="287"/>
      <c r="Q96" s="287"/>
      <c r="R96" s="382"/>
      <c r="S96" s="382"/>
      <c r="T96" s="264"/>
      <c r="U96" s="33"/>
      <c r="V96" s="264"/>
      <c r="W96" s="264"/>
      <c r="X96" s="264"/>
      <c r="Y96" s="264"/>
      <c r="Z96" s="264"/>
      <c r="AA96" s="264"/>
      <c r="AB96" s="264"/>
      <c r="AC96" s="264"/>
      <c r="AD96" s="264"/>
    </row>
    <row r="97" spans="1:30" ht="60" customHeight="1" x14ac:dyDescent="0.25">
      <c r="A97" s="10">
        <v>95</v>
      </c>
      <c r="B97" s="264"/>
      <c r="C97" s="264"/>
      <c r="D97" s="264"/>
      <c r="E97" s="264"/>
      <c r="F97" s="264"/>
      <c r="G97" s="264"/>
      <c r="H97" s="264"/>
      <c r="I97" s="33"/>
      <c r="J97" s="264"/>
      <c r="K97" s="286"/>
      <c r="L97" s="286"/>
      <c r="M97" s="286"/>
      <c r="N97" s="286"/>
      <c r="O97" s="287"/>
      <c r="P97" s="287"/>
      <c r="Q97" s="287"/>
      <c r="R97" s="382"/>
      <c r="S97" s="382"/>
      <c r="T97" s="264"/>
      <c r="U97" s="33"/>
      <c r="V97" s="264"/>
      <c r="W97" s="264"/>
      <c r="X97" s="264"/>
      <c r="Y97" s="264"/>
      <c r="Z97" s="264"/>
      <c r="AA97" s="264"/>
      <c r="AB97" s="264"/>
      <c r="AC97" s="264"/>
      <c r="AD97" s="264"/>
    </row>
    <row r="98" spans="1:30" ht="60" customHeight="1" x14ac:dyDescent="0.25">
      <c r="A98" s="10">
        <v>96</v>
      </c>
      <c r="B98" s="264"/>
      <c r="C98" s="264"/>
      <c r="D98" s="264"/>
      <c r="E98" s="264"/>
      <c r="F98" s="264"/>
      <c r="G98" s="264"/>
      <c r="H98" s="264"/>
      <c r="I98" s="33"/>
      <c r="J98" s="264"/>
      <c r="K98" s="286"/>
      <c r="L98" s="286"/>
      <c r="M98" s="286"/>
      <c r="N98" s="286"/>
      <c r="O98" s="287"/>
      <c r="P98" s="287"/>
      <c r="Q98" s="287"/>
      <c r="R98" s="382"/>
      <c r="S98" s="382"/>
      <c r="T98" s="264"/>
      <c r="U98" s="33"/>
      <c r="V98" s="264"/>
      <c r="W98" s="264"/>
      <c r="X98" s="264"/>
      <c r="Y98" s="264"/>
      <c r="Z98" s="264"/>
      <c r="AA98" s="264"/>
      <c r="AB98" s="264"/>
      <c r="AC98" s="264"/>
      <c r="AD98" s="264"/>
    </row>
    <row r="99" spans="1:30" ht="60" customHeight="1" x14ac:dyDescent="0.25">
      <c r="A99" s="10">
        <v>97</v>
      </c>
      <c r="B99" s="264"/>
      <c r="C99" s="264"/>
      <c r="D99" s="264"/>
      <c r="E99" s="264"/>
      <c r="F99" s="264"/>
      <c r="G99" s="264"/>
      <c r="H99" s="264"/>
      <c r="I99" s="33"/>
      <c r="J99" s="264"/>
      <c r="K99" s="286"/>
      <c r="L99" s="286"/>
      <c r="M99" s="286"/>
      <c r="N99" s="286"/>
      <c r="O99" s="287"/>
      <c r="P99" s="287"/>
      <c r="Q99" s="287"/>
      <c r="R99" s="382"/>
      <c r="S99" s="382"/>
      <c r="T99" s="264"/>
      <c r="U99" s="33"/>
      <c r="V99" s="264"/>
      <c r="W99" s="264"/>
      <c r="X99" s="264"/>
      <c r="Y99" s="264"/>
      <c r="Z99" s="264"/>
      <c r="AA99" s="264"/>
      <c r="AB99" s="264"/>
      <c r="AC99" s="264"/>
      <c r="AD99" s="264"/>
    </row>
    <row r="100" spans="1:30" ht="60" customHeight="1" x14ac:dyDescent="0.25">
      <c r="A100" s="10">
        <v>98</v>
      </c>
      <c r="B100" s="264"/>
      <c r="C100" s="264"/>
      <c r="D100" s="264"/>
      <c r="E100" s="264"/>
      <c r="F100" s="264"/>
      <c r="G100" s="264"/>
      <c r="H100" s="264"/>
      <c r="I100" s="33"/>
      <c r="J100" s="264"/>
      <c r="K100" s="286"/>
      <c r="L100" s="286"/>
      <c r="M100" s="286"/>
      <c r="N100" s="286"/>
      <c r="O100" s="287"/>
      <c r="P100" s="287"/>
      <c r="Q100" s="287"/>
      <c r="R100" s="382"/>
      <c r="S100" s="382"/>
      <c r="T100" s="264"/>
      <c r="U100" s="33"/>
      <c r="V100" s="264"/>
      <c r="W100" s="264"/>
      <c r="X100" s="264"/>
      <c r="Y100" s="264"/>
      <c r="Z100" s="264"/>
      <c r="AA100" s="264"/>
      <c r="AB100" s="264"/>
      <c r="AC100" s="264"/>
      <c r="AD100" s="264"/>
    </row>
    <row r="101" spans="1:30" ht="60" customHeight="1" x14ac:dyDescent="0.25">
      <c r="A101" s="10">
        <v>99</v>
      </c>
      <c r="B101" s="264"/>
      <c r="C101" s="264"/>
      <c r="D101" s="264"/>
      <c r="E101" s="264"/>
      <c r="F101" s="264"/>
      <c r="G101" s="264"/>
      <c r="H101" s="264"/>
      <c r="I101" s="33"/>
      <c r="J101" s="264"/>
      <c r="K101" s="286"/>
      <c r="L101" s="286"/>
      <c r="M101" s="286"/>
      <c r="N101" s="286"/>
      <c r="O101" s="287"/>
      <c r="P101" s="287"/>
      <c r="Q101" s="287"/>
      <c r="R101" s="382"/>
      <c r="S101" s="382"/>
      <c r="T101" s="264"/>
      <c r="U101" s="33"/>
      <c r="V101" s="264"/>
      <c r="W101" s="264"/>
      <c r="X101" s="264"/>
      <c r="Y101" s="264"/>
      <c r="Z101" s="264"/>
      <c r="AA101" s="264"/>
      <c r="AB101" s="264"/>
      <c r="AC101" s="264"/>
      <c r="AD101" s="264"/>
    </row>
    <row r="102" spans="1:30" ht="60" customHeight="1" x14ac:dyDescent="0.25">
      <c r="A102" s="10">
        <v>100</v>
      </c>
      <c r="B102" s="264"/>
      <c r="C102" s="264"/>
      <c r="D102" s="264"/>
      <c r="E102" s="264"/>
      <c r="F102" s="264"/>
      <c r="G102" s="264"/>
      <c r="H102" s="264"/>
      <c r="I102" s="33"/>
      <c r="J102" s="264"/>
      <c r="K102" s="286"/>
      <c r="L102" s="286"/>
      <c r="M102" s="286"/>
      <c r="N102" s="286"/>
      <c r="O102" s="287"/>
      <c r="P102" s="287"/>
      <c r="Q102" s="287"/>
      <c r="R102" s="382"/>
      <c r="S102" s="382"/>
      <c r="T102" s="264"/>
      <c r="U102" s="33"/>
      <c r="V102" s="264"/>
      <c r="W102" s="264"/>
      <c r="X102" s="264"/>
      <c r="Y102" s="264"/>
      <c r="Z102" s="264"/>
      <c r="AA102" s="264"/>
      <c r="AB102" s="264"/>
      <c r="AC102" s="264"/>
      <c r="AD102" s="264"/>
    </row>
    <row r="103" spans="1:30" ht="60" customHeight="1" x14ac:dyDescent="0.25">
      <c r="A103" s="10">
        <v>101</v>
      </c>
      <c r="B103" s="264"/>
      <c r="C103" s="264"/>
      <c r="D103" s="264"/>
      <c r="E103" s="264"/>
      <c r="F103" s="264"/>
      <c r="G103" s="264"/>
      <c r="H103" s="264"/>
      <c r="I103" s="33"/>
      <c r="J103" s="264"/>
      <c r="K103" s="286"/>
      <c r="L103" s="286"/>
      <c r="M103" s="286"/>
      <c r="N103" s="286"/>
      <c r="O103" s="287"/>
      <c r="P103" s="287"/>
      <c r="Q103" s="287"/>
      <c r="R103" s="382"/>
      <c r="S103" s="382"/>
      <c r="T103" s="264"/>
      <c r="U103" s="33"/>
      <c r="V103" s="264"/>
      <c r="W103" s="264"/>
      <c r="X103" s="264"/>
      <c r="Y103" s="264"/>
      <c r="Z103" s="264"/>
      <c r="AA103" s="264"/>
      <c r="AB103" s="264"/>
      <c r="AC103" s="264"/>
      <c r="AD103" s="264"/>
    </row>
    <row r="104" spans="1:30" ht="60" customHeight="1" x14ac:dyDescent="0.25">
      <c r="A104" s="10">
        <v>102</v>
      </c>
      <c r="B104" s="264"/>
      <c r="C104" s="264"/>
      <c r="D104" s="264"/>
      <c r="E104" s="264"/>
      <c r="F104" s="264"/>
      <c r="G104" s="264"/>
      <c r="H104" s="264"/>
      <c r="I104" s="33"/>
      <c r="J104" s="264"/>
      <c r="K104" s="286"/>
      <c r="L104" s="286"/>
      <c r="M104" s="286"/>
      <c r="N104" s="286"/>
      <c r="O104" s="287"/>
      <c r="P104" s="287"/>
      <c r="Q104" s="287"/>
      <c r="R104" s="382"/>
      <c r="S104" s="382"/>
      <c r="T104" s="264"/>
      <c r="U104" s="33"/>
      <c r="V104" s="264"/>
      <c r="W104" s="264"/>
      <c r="X104" s="264"/>
      <c r="Y104" s="264"/>
      <c r="Z104" s="264"/>
      <c r="AA104" s="264"/>
      <c r="AB104" s="264"/>
      <c r="AC104" s="264"/>
      <c r="AD104" s="264"/>
    </row>
    <row r="105" spans="1:30" ht="60" customHeight="1" x14ac:dyDescent="0.25">
      <c r="A105" s="10">
        <v>103</v>
      </c>
      <c r="B105" s="264"/>
      <c r="C105" s="264"/>
      <c r="D105" s="264"/>
      <c r="E105" s="264"/>
      <c r="F105" s="264"/>
      <c r="G105" s="264"/>
      <c r="H105" s="264"/>
      <c r="I105" s="33"/>
      <c r="J105" s="264"/>
      <c r="K105" s="286"/>
      <c r="L105" s="286"/>
      <c r="M105" s="286"/>
      <c r="N105" s="286"/>
      <c r="O105" s="287"/>
      <c r="P105" s="287"/>
      <c r="Q105" s="287"/>
      <c r="R105" s="382"/>
      <c r="S105" s="382"/>
      <c r="T105" s="264"/>
      <c r="U105" s="33"/>
      <c r="V105" s="264"/>
      <c r="W105" s="264"/>
      <c r="X105" s="264"/>
      <c r="Y105" s="264"/>
      <c r="Z105" s="264"/>
      <c r="AA105" s="264"/>
      <c r="AB105" s="264"/>
      <c r="AC105" s="264"/>
      <c r="AD105" s="264"/>
    </row>
    <row r="106" spans="1:30" ht="60" customHeight="1" x14ac:dyDescent="0.25">
      <c r="A106" s="10">
        <v>104</v>
      </c>
      <c r="B106" s="264"/>
      <c r="C106" s="264"/>
      <c r="D106" s="264"/>
      <c r="E106" s="264"/>
      <c r="F106" s="264"/>
      <c r="G106" s="264"/>
      <c r="H106" s="264"/>
      <c r="I106" s="33"/>
      <c r="J106" s="264"/>
      <c r="K106" s="286"/>
      <c r="L106" s="286"/>
      <c r="M106" s="286"/>
      <c r="N106" s="286"/>
      <c r="O106" s="287"/>
      <c r="P106" s="287"/>
      <c r="Q106" s="287"/>
      <c r="R106" s="382"/>
      <c r="S106" s="382"/>
      <c r="T106" s="264"/>
      <c r="U106" s="33"/>
      <c r="V106" s="264"/>
      <c r="W106" s="264"/>
      <c r="X106" s="264"/>
      <c r="Y106" s="264"/>
      <c r="Z106" s="264"/>
      <c r="AA106" s="264"/>
      <c r="AB106" s="264"/>
      <c r="AC106" s="264"/>
      <c r="AD106" s="264"/>
    </row>
    <row r="107" spans="1:30" ht="60" customHeight="1" x14ac:dyDescent="0.25">
      <c r="A107" s="10">
        <v>105</v>
      </c>
      <c r="B107" s="264"/>
      <c r="C107" s="264"/>
      <c r="D107" s="264"/>
      <c r="E107" s="264"/>
      <c r="F107" s="264"/>
      <c r="G107" s="264"/>
      <c r="H107" s="264"/>
      <c r="I107" s="33"/>
      <c r="J107" s="264"/>
      <c r="K107" s="286"/>
      <c r="L107" s="286"/>
      <c r="M107" s="286"/>
      <c r="N107" s="286"/>
      <c r="O107" s="287"/>
      <c r="P107" s="287"/>
      <c r="Q107" s="287"/>
      <c r="R107" s="382"/>
      <c r="S107" s="382"/>
      <c r="T107" s="264"/>
      <c r="U107" s="33"/>
      <c r="V107" s="264"/>
      <c r="W107" s="264"/>
      <c r="X107" s="264"/>
      <c r="Y107" s="264"/>
      <c r="Z107" s="264"/>
      <c r="AA107" s="264"/>
      <c r="AB107" s="264"/>
      <c r="AC107" s="264"/>
      <c r="AD107" s="264"/>
    </row>
    <row r="108" spans="1:30" ht="60" customHeight="1" x14ac:dyDescent="0.25">
      <c r="A108" s="10">
        <v>106</v>
      </c>
      <c r="B108" s="264"/>
      <c r="C108" s="264"/>
      <c r="D108" s="264"/>
      <c r="E108" s="264"/>
      <c r="F108" s="264"/>
      <c r="G108" s="264"/>
      <c r="H108" s="264"/>
      <c r="I108" s="33"/>
      <c r="J108" s="264"/>
      <c r="K108" s="286"/>
      <c r="L108" s="286"/>
      <c r="M108" s="286"/>
      <c r="N108" s="286"/>
      <c r="O108" s="287"/>
      <c r="P108" s="287"/>
      <c r="Q108" s="287"/>
      <c r="R108" s="382"/>
      <c r="S108" s="382"/>
      <c r="T108" s="264"/>
      <c r="U108" s="33"/>
      <c r="V108" s="264"/>
      <c r="W108" s="264"/>
      <c r="X108" s="264"/>
      <c r="Y108" s="264"/>
      <c r="Z108" s="264"/>
      <c r="AA108" s="264"/>
      <c r="AB108" s="264"/>
      <c r="AC108" s="264"/>
      <c r="AD108" s="264"/>
    </row>
    <row r="109" spans="1:30" ht="60" customHeight="1" x14ac:dyDescent="0.25">
      <c r="A109" s="10">
        <v>107</v>
      </c>
      <c r="B109" s="264"/>
      <c r="C109" s="264"/>
      <c r="D109" s="264"/>
      <c r="E109" s="264"/>
      <c r="F109" s="264"/>
      <c r="G109" s="264"/>
      <c r="H109" s="264"/>
      <c r="I109" s="33"/>
      <c r="J109" s="264"/>
      <c r="K109" s="286"/>
      <c r="L109" s="286"/>
      <c r="M109" s="286"/>
      <c r="N109" s="286"/>
      <c r="O109" s="287"/>
      <c r="P109" s="287"/>
      <c r="Q109" s="287"/>
      <c r="R109" s="382"/>
      <c r="S109" s="382"/>
      <c r="T109" s="264"/>
      <c r="U109" s="33"/>
      <c r="V109" s="264"/>
      <c r="W109" s="264"/>
      <c r="X109" s="264"/>
      <c r="Y109" s="264"/>
      <c r="Z109" s="264"/>
      <c r="AA109" s="264"/>
      <c r="AB109" s="264"/>
      <c r="AC109" s="264"/>
      <c r="AD109" s="264"/>
    </row>
    <row r="110" spans="1:30" ht="60" customHeight="1" x14ac:dyDescent="0.25">
      <c r="A110" s="10">
        <v>108</v>
      </c>
      <c r="B110" s="264"/>
      <c r="C110" s="264"/>
      <c r="D110" s="264"/>
      <c r="E110" s="264"/>
      <c r="F110" s="264"/>
      <c r="G110" s="264"/>
      <c r="H110" s="264"/>
      <c r="I110" s="33"/>
      <c r="J110" s="264"/>
      <c r="K110" s="286"/>
      <c r="L110" s="286"/>
      <c r="M110" s="286"/>
      <c r="N110" s="286"/>
      <c r="O110" s="287"/>
      <c r="P110" s="287"/>
      <c r="Q110" s="287"/>
      <c r="R110" s="382"/>
      <c r="S110" s="382"/>
      <c r="T110" s="264"/>
      <c r="U110" s="33"/>
      <c r="V110" s="264"/>
      <c r="W110" s="264"/>
      <c r="X110" s="264"/>
      <c r="Y110" s="264"/>
      <c r="Z110" s="264"/>
      <c r="AA110" s="264"/>
      <c r="AB110" s="264"/>
      <c r="AC110" s="264"/>
      <c r="AD110" s="264"/>
    </row>
    <row r="111" spans="1:30" ht="60" customHeight="1" x14ac:dyDescent="0.25">
      <c r="A111" s="10">
        <v>109</v>
      </c>
      <c r="B111" s="264"/>
      <c r="C111" s="264"/>
      <c r="D111" s="264"/>
      <c r="E111" s="264"/>
      <c r="F111" s="264"/>
      <c r="G111" s="264"/>
      <c r="H111" s="264"/>
      <c r="I111" s="33"/>
      <c r="J111" s="264"/>
      <c r="K111" s="286"/>
      <c r="L111" s="286"/>
      <c r="M111" s="286"/>
      <c r="N111" s="286"/>
      <c r="O111" s="287"/>
      <c r="P111" s="287"/>
      <c r="Q111" s="287"/>
      <c r="R111" s="382"/>
      <c r="S111" s="382"/>
      <c r="T111" s="264"/>
      <c r="U111" s="33"/>
      <c r="V111" s="264"/>
      <c r="W111" s="264"/>
      <c r="X111" s="264"/>
      <c r="Y111" s="264"/>
      <c r="Z111" s="264"/>
      <c r="AA111" s="264"/>
      <c r="AB111" s="264"/>
      <c r="AC111" s="264"/>
      <c r="AD111" s="264"/>
    </row>
    <row r="112" spans="1:30" ht="60" customHeight="1" x14ac:dyDescent="0.25">
      <c r="A112" s="10">
        <v>110</v>
      </c>
      <c r="B112" s="264"/>
      <c r="C112" s="264"/>
      <c r="D112" s="264"/>
      <c r="E112" s="264"/>
      <c r="F112" s="264"/>
      <c r="G112" s="264"/>
      <c r="H112" s="264"/>
      <c r="I112" s="33"/>
      <c r="J112" s="264"/>
      <c r="K112" s="286"/>
      <c r="L112" s="286"/>
      <c r="M112" s="286"/>
      <c r="N112" s="286"/>
      <c r="O112" s="287"/>
      <c r="P112" s="287"/>
      <c r="Q112" s="287"/>
      <c r="R112" s="382"/>
      <c r="S112" s="382"/>
      <c r="T112" s="264"/>
      <c r="U112" s="33"/>
      <c r="V112" s="264"/>
      <c r="W112" s="264"/>
      <c r="X112" s="264"/>
      <c r="Y112" s="264"/>
      <c r="Z112" s="264"/>
      <c r="AA112" s="264"/>
      <c r="AB112" s="264"/>
      <c r="AC112" s="264"/>
      <c r="AD112" s="264"/>
    </row>
    <row r="113" spans="1:30" ht="60" customHeight="1" x14ac:dyDescent="0.25">
      <c r="A113" s="10">
        <v>111</v>
      </c>
      <c r="B113" s="264"/>
      <c r="C113" s="264"/>
      <c r="D113" s="264"/>
      <c r="E113" s="264"/>
      <c r="F113" s="264"/>
      <c r="G113" s="264"/>
      <c r="H113" s="264"/>
      <c r="I113" s="33"/>
      <c r="J113" s="264"/>
      <c r="K113" s="286"/>
      <c r="L113" s="286"/>
      <c r="M113" s="286"/>
      <c r="N113" s="286"/>
      <c r="O113" s="287"/>
      <c r="P113" s="287"/>
      <c r="Q113" s="287"/>
      <c r="R113" s="382"/>
      <c r="S113" s="382"/>
      <c r="T113" s="264"/>
      <c r="U113" s="33"/>
      <c r="V113" s="264"/>
      <c r="W113" s="264"/>
      <c r="X113" s="264"/>
      <c r="Y113" s="264"/>
      <c r="Z113" s="264"/>
      <c r="AA113" s="264"/>
      <c r="AB113" s="264"/>
      <c r="AC113" s="264"/>
      <c r="AD113" s="264"/>
    </row>
    <row r="114" spans="1:30" ht="60" customHeight="1" x14ac:dyDescent="0.25">
      <c r="A114" s="10">
        <v>112</v>
      </c>
      <c r="B114" s="264"/>
      <c r="C114" s="264"/>
      <c r="D114" s="264"/>
      <c r="E114" s="264"/>
      <c r="F114" s="264"/>
      <c r="G114" s="264"/>
      <c r="H114" s="264"/>
      <c r="I114" s="33"/>
      <c r="J114" s="264"/>
      <c r="K114" s="286"/>
      <c r="L114" s="286"/>
      <c r="M114" s="286"/>
      <c r="N114" s="286"/>
      <c r="O114" s="287"/>
      <c r="P114" s="287"/>
      <c r="Q114" s="287"/>
      <c r="R114" s="382"/>
      <c r="S114" s="382"/>
      <c r="T114" s="264"/>
      <c r="U114" s="33"/>
      <c r="V114" s="264"/>
      <c r="W114" s="264"/>
      <c r="X114" s="264"/>
      <c r="Y114" s="264"/>
      <c r="Z114" s="264"/>
      <c r="AA114" s="264"/>
      <c r="AB114" s="264"/>
      <c r="AC114" s="264"/>
      <c r="AD114" s="264"/>
    </row>
    <row r="115" spans="1:30" ht="60" customHeight="1" x14ac:dyDescent="0.25">
      <c r="A115" s="10">
        <v>113</v>
      </c>
      <c r="B115" s="264"/>
      <c r="C115" s="264"/>
      <c r="D115" s="264"/>
      <c r="E115" s="264"/>
      <c r="F115" s="264"/>
      <c r="G115" s="264"/>
      <c r="H115" s="264"/>
      <c r="I115" s="33"/>
      <c r="J115" s="264"/>
      <c r="K115" s="286"/>
      <c r="L115" s="286"/>
      <c r="M115" s="286"/>
      <c r="N115" s="286"/>
      <c r="O115" s="287"/>
      <c r="P115" s="287"/>
      <c r="Q115" s="287"/>
      <c r="R115" s="382"/>
      <c r="S115" s="382"/>
      <c r="T115" s="264"/>
      <c r="U115" s="33"/>
      <c r="V115" s="264"/>
      <c r="W115" s="264"/>
      <c r="X115" s="264"/>
      <c r="Y115" s="264"/>
      <c r="Z115" s="264"/>
      <c r="AA115" s="264"/>
      <c r="AB115" s="264"/>
      <c r="AC115" s="264"/>
      <c r="AD115" s="264"/>
    </row>
    <row r="116" spans="1:30" ht="60" customHeight="1" x14ac:dyDescent="0.25">
      <c r="A116" s="10">
        <v>114</v>
      </c>
      <c r="B116" s="264"/>
      <c r="C116" s="264"/>
      <c r="D116" s="264"/>
      <c r="E116" s="264"/>
      <c r="F116" s="264"/>
      <c r="G116" s="264"/>
      <c r="H116" s="264"/>
      <c r="I116" s="33"/>
      <c r="J116" s="264"/>
      <c r="K116" s="286"/>
      <c r="L116" s="286"/>
      <c r="M116" s="286"/>
      <c r="N116" s="286"/>
      <c r="O116" s="287"/>
      <c r="P116" s="287"/>
      <c r="Q116" s="287"/>
      <c r="R116" s="382"/>
      <c r="S116" s="382"/>
      <c r="T116" s="264"/>
      <c r="U116" s="33"/>
      <c r="V116" s="264"/>
      <c r="W116" s="264"/>
      <c r="X116" s="264"/>
      <c r="Y116" s="264"/>
      <c r="Z116" s="264"/>
      <c r="AA116" s="264"/>
      <c r="AB116" s="264"/>
      <c r="AC116" s="264"/>
      <c r="AD116" s="264"/>
    </row>
    <row r="117" spans="1:30" ht="60" customHeight="1" x14ac:dyDescent="0.25">
      <c r="A117" s="10">
        <v>115</v>
      </c>
      <c r="B117" s="264"/>
      <c r="C117" s="264"/>
      <c r="D117" s="264"/>
      <c r="E117" s="264"/>
      <c r="F117" s="264"/>
      <c r="G117" s="264"/>
      <c r="H117" s="264"/>
      <c r="I117" s="33"/>
      <c r="J117" s="264"/>
      <c r="K117" s="286"/>
      <c r="L117" s="286"/>
      <c r="M117" s="286"/>
      <c r="N117" s="286"/>
      <c r="O117" s="287"/>
      <c r="P117" s="287"/>
      <c r="Q117" s="287"/>
      <c r="R117" s="382"/>
      <c r="S117" s="382"/>
      <c r="T117" s="264"/>
      <c r="U117" s="33"/>
      <c r="V117" s="264"/>
      <c r="W117" s="264"/>
      <c r="X117" s="264"/>
      <c r="Y117" s="264"/>
      <c r="Z117" s="264"/>
      <c r="AA117" s="264"/>
      <c r="AB117" s="264"/>
      <c r="AC117" s="264"/>
      <c r="AD117" s="264"/>
    </row>
    <row r="118" spans="1:30" ht="60" customHeight="1" x14ac:dyDescent="0.25">
      <c r="A118" s="10">
        <v>116</v>
      </c>
      <c r="B118" s="264"/>
      <c r="C118" s="264"/>
      <c r="D118" s="264"/>
      <c r="E118" s="264"/>
      <c r="F118" s="264"/>
      <c r="G118" s="264"/>
      <c r="H118" s="264"/>
      <c r="I118" s="33"/>
      <c r="J118" s="264"/>
      <c r="K118" s="286"/>
      <c r="L118" s="286"/>
      <c r="M118" s="286"/>
      <c r="N118" s="286"/>
      <c r="O118" s="287"/>
      <c r="P118" s="287"/>
      <c r="Q118" s="287"/>
      <c r="R118" s="382"/>
      <c r="S118" s="382"/>
      <c r="T118" s="264"/>
      <c r="U118" s="33"/>
      <c r="V118" s="264"/>
      <c r="W118" s="264"/>
      <c r="X118" s="264"/>
      <c r="Y118" s="264"/>
      <c r="Z118" s="264"/>
      <c r="AA118" s="264"/>
      <c r="AB118" s="264"/>
      <c r="AC118" s="264"/>
      <c r="AD118" s="264"/>
    </row>
    <row r="119" spans="1:30" ht="60" customHeight="1" x14ac:dyDescent="0.25">
      <c r="A119" s="10">
        <v>117</v>
      </c>
      <c r="B119" s="264"/>
      <c r="C119" s="264"/>
      <c r="D119" s="264"/>
      <c r="E119" s="264"/>
      <c r="F119" s="264"/>
      <c r="G119" s="264"/>
      <c r="H119" s="264"/>
      <c r="I119" s="33"/>
      <c r="J119" s="264"/>
      <c r="K119" s="286"/>
      <c r="L119" s="286"/>
      <c r="M119" s="286"/>
      <c r="N119" s="286"/>
      <c r="O119" s="287"/>
      <c r="P119" s="287"/>
      <c r="Q119" s="287"/>
      <c r="R119" s="382"/>
      <c r="S119" s="382"/>
      <c r="T119" s="264"/>
      <c r="U119" s="33"/>
      <c r="V119" s="264"/>
      <c r="W119" s="264"/>
      <c r="X119" s="264"/>
      <c r="Y119" s="264"/>
      <c r="Z119" s="264"/>
      <c r="AA119" s="264"/>
      <c r="AB119" s="264"/>
      <c r="AC119" s="264"/>
      <c r="AD119" s="264"/>
    </row>
    <row r="120" spans="1:30" ht="60" customHeight="1" x14ac:dyDescent="0.25">
      <c r="A120" s="10">
        <v>118</v>
      </c>
      <c r="B120" s="264"/>
      <c r="C120" s="264"/>
      <c r="D120" s="264"/>
      <c r="E120" s="264"/>
      <c r="F120" s="264"/>
      <c r="G120" s="264"/>
      <c r="H120" s="264"/>
      <c r="I120" s="33"/>
      <c r="J120" s="264"/>
      <c r="K120" s="286"/>
      <c r="L120" s="286"/>
      <c r="M120" s="286"/>
      <c r="N120" s="286"/>
      <c r="O120" s="287"/>
      <c r="P120" s="287"/>
      <c r="Q120" s="287"/>
      <c r="R120" s="382"/>
      <c r="S120" s="382"/>
      <c r="T120" s="264"/>
      <c r="U120" s="33"/>
      <c r="V120" s="264"/>
      <c r="W120" s="264"/>
      <c r="X120" s="264"/>
      <c r="Y120" s="264"/>
      <c r="Z120" s="264"/>
      <c r="AA120" s="264"/>
      <c r="AB120" s="264"/>
      <c r="AC120" s="264"/>
      <c r="AD120" s="264"/>
    </row>
    <row r="121" spans="1:30" ht="60" customHeight="1" x14ac:dyDescent="0.25">
      <c r="A121" s="10">
        <v>119</v>
      </c>
      <c r="B121" s="264"/>
      <c r="C121" s="264"/>
      <c r="D121" s="264"/>
      <c r="E121" s="264"/>
      <c r="F121" s="264"/>
      <c r="G121" s="264"/>
      <c r="H121" s="264"/>
      <c r="I121" s="33"/>
      <c r="J121" s="264"/>
      <c r="K121" s="286"/>
      <c r="L121" s="286"/>
      <c r="M121" s="286"/>
      <c r="N121" s="286"/>
      <c r="O121" s="287"/>
      <c r="P121" s="287"/>
      <c r="Q121" s="287"/>
      <c r="R121" s="382"/>
      <c r="S121" s="382"/>
      <c r="T121" s="264"/>
      <c r="U121" s="33"/>
      <c r="V121" s="264"/>
      <c r="W121" s="264"/>
      <c r="X121" s="264"/>
      <c r="Y121" s="264"/>
      <c r="Z121" s="264"/>
      <c r="AA121" s="264"/>
      <c r="AB121" s="264"/>
      <c r="AC121" s="264"/>
      <c r="AD121" s="264"/>
    </row>
    <row r="122" spans="1:30" ht="60" customHeight="1" x14ac:dyDescent="0.25">
      <c r="A122" s="10">
        <v>120</v>
      </c>
      <c r="B122" s="264"/>
      <c r="C122" s="264"/>
      <c r="D122" s="264"/>
      <c r="E122" s="264"/>
      <c r="F122" s="264"/>
      <c r="G122" s="264"/>
      <c r="H122" s="264"/>
      <c r="I122" s="33"/>
      <c r="J122" s="264"/>
      <c r="K122" s="286"/>
      <c r="L122" s="286"/>
      <c r="M122" s="286"/>
      <c r="N122" s="286"/>
      <c r="O122" s="287"/>
      <c r="P122" s="287"/>
      <c r="Q122" s="287"/>
      <c r="R122" s="382"/>
      <c r="S122" s="382"/>
      <c r="T122" s="264"/>
      <c r="U122" s="33"/>
      <c r="V122" s="264"/>
      <c r="W122" s="264"/>
      <c r="X122" s="264"/>
      <c r="Y122" s="264"/>
      <c r="Z122" s="264"/>
      <c r="AA122" s="264"/>
      <c r="AB122" s="264"/>
      <c r="AC122" s="264"/>
      <c r="AD122" s="264"/>
    </row>
    <row r="123" spans="1:30" ht="60" customHeight="1" x14ac:dyDescent="0.25">
      <c r="A123" s="10">
        <v>121</v>
      </c>
      <c r="B123" s="264"/>
      <c r="C123" s="264"/>
      <c r="D123" s="264"/>
      <c r="E123" s="264"/>
      <c r="F123" s="264"/>
      <c r="G123" s="264"/>
      <c r="H123" s="264"/>
      <c r="I123" s="33"/>
      <c r="J123" s="264"/>
      <c r="K123" s="286"/>
      <c r="L123" s="286"/>
      <c r="M123" s="286"/>
      <c r="N123" s="286"/>
      <c r="O123" s="287"/>
      <c r="P123" s="287"/>
      <c r="Q123" s="287"/>
      <c r="R123" s="382"/>
      <c r="S123" s="382"/>
      <c r="T123" s="264"/>
      <c r="U123" s="33"/>
      <c r="V123" s="264"/>
      <c r="W123" s="264"/>
      <c r="X123" s="264"/>
      <c r="Y123" s="264"/>
      <c r="Z123" s="264"/>
      <c r="AA123" s="264"/>
      <c r="AB123" s="264"/>
      <c r="AC123" s="264"/>
      <c r="AD123" s="264"/>
    </row>
    <row r="124" spans="1:30" ht="60" customHeight="1" x14ac:dyDescent="0.25">
      <c r="A124" s="10">
        <v>122</v>
      </c>
      <c r="B124" s="264"/>
      <c r="C124" s="264"/>
      <c r="D124" s="264"/>
      <c r="E124" s="264"/>
      <c r="F124" s="264"/>
      <c r="G124" s="264"/>
      <c r="H124" s="264"/>
      <c r="I124" s="33"/>
      <c r="J124" s="264"/>
      <c r="K124" s="286"/>
      <c r="L124" s="286"/>
      <c r="M124" s="286"/>
      <c r="N124" s="286"/>
      <c r="O124" s="287"/>
      <c r="P124" s="287"/>
      <c r="Q124" s="287"/>
      <c r="R124" s="382"/>
      <c r="S124" s="382"/>
      <c r="T124" s="264"/>
      <c r="U124" s="33"/>
      <c r="V124" s="264"/>
      <c r="W124" s="264"/>
      <c r="X124" s="264"/>
      <c r="Y124" s="264"/>
      <c r="Z124" s="264"/>
      <c r="AA124" s="264"/>
      <c r="AB124" s="264"/>
      <c r="AC124" s="264"/>
      <c r="AD124" s="264"/>
    </row>
    <row r="125" spans="1:30" ht="60" customHeight="1" x14ac:dyDescent="0.25">
      <c r="A125" s="10">
        <v>123</v>
      </c>
      <c r="B125" s="264"/>
      <c r="C125" s="264"/>
      <c r="D125" s="264"/>
      <c r="E125" s="264"/>
      <c r="F125" s="264"/>
      <c r="G125" s="264"/>
      <c r="H125" s="264"/>
      <c r="I125" s="33"/>
      <c r="J125" s="264"/>
      <c r="K125" s="286"/>
      <c r="L125" s="286"/>
      <c r="M125" s="286"/>
      <c r="N125" s="286"/>
      <c r="O125" s="287"/>
      <c r="P125" s="287"/>
      <c r="Q125" s="287"/>
      <c r="R125" s="382"/>
      <c r="S125" s="382"/>
      <c r="T125" s="264"/>
      <c r="U125" s="33"/>
      <c r="V125" s="264"/>
      <c r="W125" s="264"/>
      <c r="X125" s="264"/>
      <c r="Y125" s="264"/>
      <c r="Z125" s="264"/>
      <c r="AA125" s="264"/>
      <c r="AB125" s="264"/>
      <c r="AC125" s="264"/>
      <c r="AD125" s="264"/>
    </row>
    <row r="126" spans="1:30" ht="60" customHeight="1" x14ac:dyDescent="0.25">
      <c r="A126" s="10">
        <v>124</v>
      </c>
      <c r="B126" s="264"/>
      <c r="C126" s="264"/>
      <c r="D126" s="264"/>
      <c r="E126" s="264"/>
      <c r="F126" s="264"/>
      <c r="G126" s="264"/>
      <c r="H126" s="264"/>
      <c r="I126" s="33"/>
      <c r="J126" s="264"/>
      <c r="K126" s="286"/>
      <c r="L126" s="286"/>
      <c r="M126" s="286"/>
      <c r="N126" s="286"/>
      <c r="O126" s="287"/>
      <c r="P126" s="287"/>
      <c r="Q126" s="287"/>
      <c r="R126" s="382"/>
      <c r="S126" s="382"/>
      <c r="T126" s="264"/>
      <c r="U126" s="33"/>
      <c r="V126" s="264"/>
      <c r="W126" s="264"/>
      <c r="X126" s="264"/>
      <c r="Y126" s="264"/>
      <c r="Z126" s="264"/>
      <c r="AA126" s="264"/>
      <c r="AB126" s="264"/>
      <c r="AC126" s="264"/>
      <c r="AD126" s="264"/>
    </row>
    <row r="127" spans="1:30" ht="60" customHeight="1" x14ac:dyDescent="0.25">
      <c r="A127" s="10">
        <v>125</v>
      </c>
      <c r="B127" s="264"/>
      <c r="C127" s="264"/>
      <c r="D127" s="264"/>
      <c r="E127" s="264"/>
      <c r="F127" s="264"/>
      <c r="G127" s="264"/>
      <c r="H127" s="264"/>
      <c r="I127" s="33"/>
      <c r="J127" s="264"/>
      <c r="K127" s="286"/>
      <c r="L127" s="286"/>
      <c r="M127" s="286"/>
      <c r="N127" s="286"/>
      <c r="O127" s="287"/>
      <c r="P127" s="287"/>
      <c r="Q127" s="287"/>
      <c r="R127" s="382"/>
      <c r="S127" s="382"/>
      <c r="T127" s="264"/>
      <c r="U127" s="33"/>
      <c r="V127" s="264"/>
      <c r="W127" s="264"/>
      <c r="X127" s="264"/>
      <c r="Y127" s="264"/>
      <c r="Z127" s="264"/>
      <c r="AA127" s="264"/>
      <c r="AB127" s="264"/>
      <c r="AC127" s="264"/>
      <c r="AD127" s="264"/>
    </row>
    <row r="128" spans="1:30" ht="60" customHeight="1" x14ac:dyDescent="0.25">
      <c r="A128" s="10">
        <v>126</v>
      </c>
      <c r="B128" s="264"/>
      <c r="C128" s="264"/>
      <c r="D128" s="264"/>
      <c r="E128" s="264"/>
      <c r="F128" s="264"/>
      <c r="G128" s="264"/>
      <c r="H128" s="264"/>
      <c r="I128" s="33"/>
      <c r="J128" s="264"/>
      <c r="K128" s="286"/>
      <c r="L128" s="286"/>
      <c r="M128" s="286"/>
      <c r="N128" s="286"/>
      <c r="O128" s="287"/>
      <c r="P128" s="287"/>
      <c r="Q128" s="287"/>
      <c r="R128" s="382"/>
      <c r="S128" s="382"/>
      <c r="T128" s="264"/>
      <c r="U128" s="33"/>
      <c r="V128" s="264"/>
      <c r="W128" s="264"/>
      <c r="X128" s="264"/>
      <c r="Y128" s="264"/>
      <c r="Z128" s="264"/>
      <c r="AA128" s="264"/>
      <c r="AB128" s="264"/>
      <c r="AC128" s="264"/>
      <c r="AD128" s="264"/>
    </row>
    <row r="129" spans="1:30" ht="60" customHeight="1" x14ac:dyDescent="0.25">
      <c r="A129" s="10">
        <v>127</v>
      </c>
      <c r="B129" s="264"/>
      <c r="C129" s="264"/>
      <c r="D129" s="264"/>
      <c r="E129" s="264"/>
      <c r="F129" s="264"/>
      <c r="G129" s="264"/>
      <c r="H129" s="264"/>
      <c r="I129" s="33"/>
      <c r="J129" s="264"/>
      <c r="K129" s="286"/>
      <c r="L129" s="286"/>
      <c r="M129" s="286"/>
      <c r="N129" s="286"/>
      <c r="O129" s="287"/>
      <c r="P129" s="287"/>
      <c r="Q129" s="287"/>
      <c r="R129" s="382"/>
      <c r="S129" s="382"/>
      <c r="T129" s="264"/>
      <c r="U129" s="33"/>
      <c r="V129" s="264"/>
      <c r="W129" s="264"/>
      <c r="X129" s="264"/>
      <c r="Y129" s="264"/>
      <c r="Z129" s="264"/>
      <c r="AA129" s="264"/>
      <c r="AB129" s="264"/>
      <c r="AC129" s="264"/>
      <c r="AD129" s="264"/>
    </row>
    <row r="130" spans="1:30" ht="60" customHeight="1" x14ac:dyDescent="0.25">
      <c r="A130" s="10">
        <v>128</v>
      </c>
      <c r="B130" s="264"/>
      <c r="C130" s="264"/>
      <c r="D130" s="264"/>
      <c r="E130" s="264"/>
      <c r="F130" s="264"/>
      <c r="G130" s="264"/>
      <c r="H130" s="264"/>
      <c r="I130" s="33"/>
      <c r="J130" s="264"/>
      <c r="K130" s="286"/>
      <c r="L130" s="286"/>
      <c r="M130" s="286"/>
      <c r="N130" s="286"/>
      <c r="O130" s="287"/>
      <c r="P130" s="287"/>
      <c r="Q130" s="287"/>
      <c r="R130" s="382"/>
      <c r="S130" s="382"/>
      <c r="T130" s="264"/>
      <c r="U130" s="33"/>
      <c r="V130" s="264"/>
      <c r="W130" s="264"/>
      <c r="X130" s="264"/>
      <c r="Y130" s="264"/>
      <c r="Z130" s="264"/>
      <c r="AA130" s="264"/>
      <c r="AB130" s="264"/>
      <c r="AC130" s="264"/>
      <c r="AD130" s="264"/>
    </row>
    <row r="131" spans="1:30" ht="60" customHeight="1" x14ac:dyDescent="0.25">
      <c r="A131" s="10">
        <v>129</v>
      </c>
      <c r="B131" s="264"/>
      <c r="C131" s="264"/>
      <c r="D131" s="264"/>
      <c r="E131" s="264"/>
      <c r="F131" s="264"/>
      <c r="G131" s="264"/>
      <c r="H131" s="264"/>
      <c r="I131" s="33"/>
      <c r="J131" s="264"/>
      <c r="K131" s="286"/>
      <c r="L131" s="286"/>
      <c r="M131" s="286"/>
      <c r="N131" s="286"/>
      <c r="O131" s="287"/>
      <c r="P131" s="287"/>
      <c r="Q131" s="287"/>
      <c r="R131" s="382"/>
      <c r="S131" s="382"/>
      <c r="T131" s="264"/>
      <c r="U131" s="33"/>
      <c r="V131" s="264"/>
      <c r="W131" s="264"/>
      <c r="X131" s="264"/>
      <c r="Y131" s="264"/>
      <c r="Z131" s="264"/>
      <c r="AA131" s="264"/>
      <c r="AB131" s="264"/>
      <c r="AC131" s="264"/>
      <c r="AD131" s="264"/>
    </row>
    <row r="132" spans="1:30" ht="60" customHeight="1" x14ac:dyDescent="0.25">
      <c r="A132" s="10">
        <v>130</v>
      </c>
      <c r="B132" s="264"/>
      <c r="C132" s="264"/>
      <c r="D132" s="264"/>
      <c r="E132" s="264"/>
      <c r="F132" s="264"/>
      <c r="G132" s="264"/>
      <c r="H132" s="264"/>
      <c r="I132" s="33"/>
      <c r="J132" s="264"/>
      <c r="K132" s="286"/>
      <c r="L132" s="286"/>
      <c r="M132" s="286"/>
      <c r="N132" s="286"/>
      <c r="O132" s="287"/>
      <c r="P132" s="287"/>
      <c r="Q132" s="287"/>
      <c r="R132" s="382"/>
      <c r="S132" s="382"/>
      <c r="T132" s="264"/>
      <c r="U132" s="33"/>
      <c r="V132" s="264"/>
      <c r="W132" s="264"/>
      <c r="X132" s="264"/>
      <c r="Y132" s="264"/>
      <c r="Z132" s="264"/>
      <c r="AA132" s="264"/>
      <c r="AB132" s="264"/>
      <c r="AC132" s="264"/>
      <c r="AD132" s="264"/>
    </row>
    <row r="133" spans="1:30" ht="60" customHeight="1" x14ac:dyDescent="0.25">
      <c r="A133" s="10">
        <v>131</v>
      </c>
      <c r="B133" s="264"/>
      <c r="C133" s="264"/>
      <c r="D133" s="264"/>
      <c r="E133" s="264"/>
      <c r="F133" s="264"/>
      <c r="G133" s="264"/>
      <c r="H133" s="264"/>
      <c r="I133" s="33"/>
      <c r="J133" s="264"/>
      <c r="K133" s="286"/>
      <c r="L133" s="286"/>
      <c r="M133" s="286"/>
      <c r="N133" s="286"/>
      <c r="O133" s="287"/>
      <c r="P133" s="287"/>
      <c r="Q133" s="287"/>
      <c r="R133" s="382"/>
      <c r="S133" s="382"/>
      <c r="T133" s="264"/>
      <c r="U133" s="33"/>
      <c r="V133" s="264"/>
      <c r="W133" s="264"/>
      <c r="X133" s="264"/>
      <c r="Y133" s="264"/>
      <c r="Z133" s="264"/>
      <c r="AA133" s="264"/>
      <c r="AB133" s="264"/>
      <c r="AC133" s="264"/>
      <c r="AD133" s="264"/>
    </row>
    <row r="134" spans="1:30" ht="60" customHeight="1" x14ac:dyDescent="0.25">
      <c r="A134" s="10">
        <v>132</v>
      </c>
      <c r="B134" s="264"/>
      <c r="C134" s="264"/>
      <c r="D134" s="264"/>
      <c r="E134" s="264"/>
      <c r="F134" s="264"/>
      <c r="G134" s="264"/>
      <c r="H134" s="264"/>
      <c r="I134" s="33"/>
      <c r="J134" s="264"/>
      <c r="K134" s="286"/>
      <c r="L134" s="286"/>
      <c r="M134" s="286"/>
      <c r="N134" s="286"/>
      <c r="O134" s="287"/>
      <c r="P134" s="287"/>
      <c r="Q134" s="287"/>
      <c r="R134" s="382"/>
      <c r="S134" s="382"/>
      <c r="T134" s="264"/>
      <c r="U134" s="33"/>
      <c r="V134" s="264"/>
      <c r="W134" s="264"/>
      <c r="X134" s="264"/>
      <c r="Y134" s="264"/>
      <c r="Z134" s="264"/>
      <c r="AA134" s="264"/>
      <c r="AB134" s="264"/>
      <c r="AC134" s="264"/>
      <c r="AD134" s="264"/>
    </row>
    <row r="135" spans="1:30" ht="60" customHeight="1" x14ac:dyDescent="0.25">
      <c r="A135" s="10">
        <v>133</v>
      </c>
      <c r="B135" s="264"/>
      <c r="C135" s="264"/>
      <c r="D135" s="264"/>
      <c r="E135" s="264"/>
      <c r="F135" s="264"/>
      <c r="G135" s="264"/>
      <c r="H135" s="264"/>
      <c r="I135" s="33"/>
      <c r="J135" s="264"/>
      <c r="K135" s="286"/>
      <c r="L135" s="286"/>
      <c r="M135" s="286"/>
      <c r="N135" s="286"/>
      <c r="O135" s="287"/>
      <c r="P135" s="287"/>
      <c r="Q135" s="287"/>
      <c r="R135" s="382"/>
      <c r="S135" s="382"/>
      <c r="T135" s="264"/>
      <c r="U135" s="33"/>
      <c r="V135" s="264"/>
      <c r="W135" s="264"/>
      <c r="X135" s="264"/>
      <c r="Y135" s="264"/>
      <c r="Z135" s="264"/>
      <c r="AA135" s="264"/>
      <c r="AB135" s="264"/>
      <c r="AC135" s="264"/>
      <c r="AD135" s="264"/>
    </row>
    <row r="136" spans="1:30" ht="60" customHeight="1" x14ac:dyDescent="0.25">
      <c r="A136" s="10">
        <v>134</v>
      </c>
      <c r="B136" s="264"/>
      <c r="C136" s="264"/>
      <c r="D136" s="264"/>
      <c r="E136" s="264"/>
      <c r="F136" s="264"/>
      <c r="G136" s="264"/>
      <c r="H136" s="264"/>
      <c r="I136" s="33"/>
      <c r="J136" s="264"/>
      <c r="K136" s="286"/>
      <c r="L136" s="286"/>
      <c r="M136" s="286"/>
      <c r="N136" s="286"/>
      <c r="O136" s="287"/>
      <c r="P136" s="287"/>
      <c r="Q136" s="287"/>
      <c r="R136" s="382"/>
      <c r="S136" s="382"/>
      <c r="T136" s="264"/>
      <c r="U136" s="33"/>
      <c r="V136" s="264"/>
      <c r="W136" s="264"/>
      <c r="X136" s="264"/>
      <c r="Y136" s="264"/>
      <c r="Z136" s="264"/>
      <c r="AA136" s="264"/>
      <c r="AB136" s="264"/>
      <c r="AC136" s="264"/>
      <c r="AD136" s="264"/>
    </row>
    <row r="137" spans="1:30" ht="60" customHeight="1" x14ac:dyDescent="0.25">
      <c r="A137" s="10">
        <v>135</v>
      </c>
      <c r="B137" s="264"/>
      <c r="C137" s="264"/>
      <c r="D137" s="264"/>
      <c r="E137" s="264"/>
      <c r="F137" s="264"/>
      <c r="G137" s="264"/>
      <c r="H137" s="264"/>
      <c r="I137" s="33"/>
      <c r="J137" s="264"/>
      <c r="K137" s="286"/>
      <c r="L137" s="286"/>
      <c r="M137" s="286"/>
      <c r="N137" s="286"/>
      <c r="O137" s="287"/>
      <c r="P137" s="287"/>
      <c r="Q137" s="287"/>
      <c r="R137" s="382"/>
      <c r="S137" s="382"/>
      <c r="T137" s="264"/>
      <c r="U137" s="33"/>
      <c r="V137" s="264"/>
      <c r="W137" s="264"/>
      <c r="X137" s="264"/>
      <c r="Y137" s="264"/>
      <c r="Z137" s="264"/>
      <c r="AA137" s="264"/>
      <c r="AB137" s="264"/>
      <c r="AC137" s="264"/>
      <c r="AD137" s="264"/>
    </row>
    <row r="138" spans="1:30" ht="60" customHeight="1" x14ac:dyDescent="0.25">
      <c r="A138" s="10">
        <v>136</v>
      </c>
      <c r="B138" s="264"/>
      <c r="C138" s="264"/>
      <c r="D138" s="264"/>
      <c r="E138" s="264"/>
      <c r="F138" s="264"/>
      <c r="G138" s="264"/>
      <c r="H138" s="264"/>
      <c r="I138" s="33"/>
      <c r="J138" s="264"/>
      <c r="K138" s="286"/>
      <c r="L138" s="286"/>
      <c r="M138" s="286"/>
      <c r="N138" s="286"/>
      <c r="O138" s="287"/>
      <c r="P138" s="287"/>
      <c r="Q138" s="287"/>
      <c r="R138" s="382"/>
      <c r="S138" s="382"/>
      <c r="T138" s="264"/>
      <c r="U138" s="33"/>
      <c r="V138" s="264"/>
      <c r="W138" s="264"/>
      <c r="X138" s="264"/>
      <c r="Y138" s="264"/>
      <c r="Z138" s="264"/>
      <c r="AA138" s="264"/>
      <c r="AB138" s="264"/>
      <c r="AC138" s="264"/>
      <c r="AD138" s="264"/>
    </row>
    <row r="139" spans="1:30" ht="60" customHeight="1" x14ac:dyDescent="0.25">
      <c r="A139" s="10">
        <v>137</v>
      </c>
      <c r="B139" s="264"/>
      <c r="C139" s="264"/>
      <c r="D139" s="264"/>
      <c r="E139" s="264"/>
      <c r="F139" s="264"/>
      <c r="G139" s="264"/>
      <c r="H139" s="264"/>
      <c r="I139" s="33"/>
      <c r="J139" s="264"/>
      <c r="K139" s="286"/>
      <c r="L139" s="286"/>
      <c r="M139" s="286"/>
      <c r="N139" s="286"/>
      <c r="O139" s="287"/>
      <c r="P139" s="287"/>
      <c r="Q139" s="287"/>
      <c r="R139" s="382"/>
      <c r="S139" s="382"/>
      <c r="T139" s="264"/>
      <c r="U139" s="33"/>
      <c r="V139" s="264"/>
      <c r="W139" s="264"/>
      <c r="X139" s="264"/>
      <c r="Y139" s="264"/>
      <c r="Z139" s="264"/>
      <c r="AA139" s="264"/>
      <c r="AB139" s="264"/>
      <c r="AC139" s="264"/>
      <c r="AD139" s="264"/>
    </row>
    <row r="140" spans="1:30" ht="60" customHeight="1" x14ac:dyDescent="0.25">
      <c r="A140" s="10">
        <v>138</v>
      </c>
      <c r="B140" s="264"/>
      <c r="C140" s="264"/>
      <c r="D140" s="264"/>
      <c r="E140" s="264"/>
      <c r="F140" s="264"/>
      <c r="G140" s="264"/>
      <c r="H140" s="264"/>
      <c r="I140" s="33"/>
      <c r="J140" s="264"/>
      <c r="K140" s="286"/>
      <c r="L140" s="286"/>
      <c r="M140" s="286"/>
      <c r="N140" s="286"/>
      <c r="O140" s="287"/>
      <c r="P140" s="287"/>
      <c r="Q140" s="287"/>
      <c r="R140" s="382"/>
      <c r="S140" s="382"/>
      <c r="T140" s="264"/>
      <c r="U140" s="33"/>
      <c r="V140" s="264"/>
      <c r="W140" s="264"/>
      <c r="X140" s="264"/>
      <c r="Y140" s="264"/>
      <c r="Z140" s="264"/>
      <c r="AA140" s="264"/>
      <c r="AB140" s="264"/>
      <c r="AC140" s="264"/>
      <c r="AD140" s="264"/>
    </row>
    <row r="141" spans="1:30" ht="60" customHeight="1" x14ac:dyDescent="0.25">
      <c r="A141" s="10">
        <v>139</v>
      </c>
      <c r="B141" s="264"/>
      <c r="C141" s="264"/>
      <c r="D141" s="264"/>
      <c r="E141" s="264"/>
      <c r="F141" s="264"/>
      <c r="G141" s="264"/>
      <c r="H141" s="264"/>
      <c r="I141" s="33"/>
      <c r="J141" s="264"/>
      <c r="K141" s="286"/>
      <c r="L141" s="286"/>
      <c r="M141" s="286"/>
      <c r="N141" s="286"/>
      <c r="O141" s="287"/>
      <c r="P141" s="287"/>
      <c r="Q141" s="287"/>
      <c r="R141" s="382"/>
      <c r="S141" s="382"/>
      <c r="T141" s="264"/>
      <c r="U141" s="33"/>
      <c r="V141" s="264"/>
      <c r="W141" s="264"/>
      <c r="X141" s="264"/>
      <c r="Y141" s="264"/>
      <c r="Z141" s="264"/>
      <c r="AA141" s="264"/>
      <c r="AB141" s="264"/>
      <c r="AC141" s="264"/>
      <c r="AD141" s="264"/>
    </row>
    <row r="142" spans="1:30" ht="60" customHeight="1" x14ac:dyDescent="0.25">
      <c r="A142" s="10">
        <v>140</v>
      </c>
      <c r="B142" s="264"/>
      <c r="C142" s="264"/>
      <c r="D142" s="264"/>
      <c r="E142" s="264"/>
      <c r="F142" s="264"/>
      <c r="G142" s="264"/>
      <c r="H142" s="264"/>
      <c r="I142" s="33"/>
      <c r="J142" s="264"/>
      <c r="K142" s="286"/>
      <c r="L142" s="286"/>
      <c r="M142" s="286"/>
      <c r="N142" s="286"/>
      <c r="O142" s="287"/>
      <c r="P142" s="287"/>
      <c r="Q142" s="287"/>
      <c r="R142" s="382"/>
      <c r="S142" s="382"/>
      <c r="T142" s="264"/>
      <c r="U142" s="33"/>
      <c r="V142" s="264"/>
      <c r="W142" s="264"/>
      <c r="X142" s="264"/>
      <c r="Y142" s="264"/>
      <c r="Z142" s="264"/>
      <c r="AA142" s="264"/>
      <c r="AB142" s="264"/>
      <c r="AC142" s="264"/>
      <c r="AD142" s="264"/>
    </row>
    <row r="143" spans="1:30" ht="60" customHeight="1" x14ac:dyDescent="0.25">
      <c r="A143" s="10">
        <v>141</v>
      </c>
      <c r="B143" s="264"/>
      <c r="C143" s="264"/>
      <c r="D143" s="264"/>
      <c r="E143" s="264"/>
      <c r="F143" s="264"/>
      <c r="G143" s="264"/>
      <c r="H143" s="264"/>
      <c r="I143" s="33"/>
      <c r="J143" s="264"/>
      <c r="K143" s="286"/>
      <c r="L143" s="286"/>
      <c r="M143" s="286"/>
      <c r="N143" s="286"/>
      <c r="O143" s="287"/>
      <c r="P143" s="287"/>
      <c r="Q143" s="287"/>
      <c r="R143" s="382"/>
      <c r="S143" s="382"/>
      <c r="T143" s="264"/>
      <c r="U143" s="33"/>
      <c r="V143" s="264"/>
      <c r="W143" s="264"/>
      <c r="X143" s="264"/>
      <c r="Y143" s="264"/>
      <c r="Z143" s="264"/>
      <c r="AA143" s="264"/>
      <c r="AB143" s="264"/>
      <c r="AC143" s="264"/>
      <c r="AD143" s="264"/>
    </row>
    <row r="144" spans="1:30" ht="60" customHeight="1" x14ac:dyDescent="0.25">
      <c r="A144" s="10">
        <v>142</v>
      </c>
      <c r="B144" s="264"/>
      <c r="C144" s="264"/>
      <c r="D144" s="264"/>
      <c r="E144" s="264"/>
      <c r="F144" s="264"/>
      <c r="G144" s="264"/>
      <c r="H144" s="264"/>
      <c r="I144" s="33"/>
      <c r="J144" s="264"/>
      <c r="K144" s="286"/>
      <c r="L144" s="286"/>
      <c r="M144" s="286"/>
      <c r="N144" s="286"/>
      <c r="O144" s="287"/>
      <c r="P144" s="287"/>
      <c r="Q144" s="287"/>
      <c r="R144" s="382"/>
      <c r="S144" s="382"/>
      <c r="T144" s="264"/>
      <c r="U144" s="33"/>
      <c r="V144" s="264"/>
      <c r="W144" s="264"/>
      <c r="X144" s="264"/>
      <c r="Y144" s="264"/>
      <c r="Z144" s="264"/>
      <c r="AA144" s="264"/>
      <c r="AB144" s="264"/>
      <c r="AC144" s="264"/>
      <c r="AD144" s="264"/>
    </row>
    <row r="145" spans="1:30" ht="60" customHeight="1" x14ac:dyDescent="0.25">
      <c r="A145" s="10">
        <v>143</v>
      </c>
      <c r="B145" s="264"/>
      <c r="C145" s="264"/>
      <c r="D145" s="264"/>
      <c r="E145" s="264"/>
      <c r="F145" s="264"/>
      <c r="G145" s="264"/>
      <c r="H145" s="264"/>
      <c r="I145" s="33"/>
      <c r="J145" s="264"/>
      <c r="K145" s="286"/>
      <c r="L145" s="286"/>
      <c r="M145" s="286"/>
      <c r="N145" s="286"/>
      <c r="O145" s="287"/>
      <c r="P145" s="287"/>
      <c r="Q145" s="287"/>
      <c r="R145" s="382"/>
      <c r="S145" s="382"/>
      <c r="T145" s="264"/>
      <c r="U145" s="33"/>
      <c r="V145" s="264"/>
      <c r="W145" s="264"/>
      <c r="X145" s="264"/>
      <c r="Y145" s="264"/>
      <c r="Z145" s="264"/>
      <c r="AA145" s="264"/>
      <c r="AB145" s="264"/>
      <c r="AC145" s="264"/>
      <c r="AD145" s="264"/>
    </row>
    <row r="146" spans="1:30" ht="60" customHeight="1" x14ac:dyDescent="0.25">
      <c r="A146" s="10">
        <v>144</v>
      </c>
      <c r="B146" s="264"/>
      <c r="C146" s="264"/>
      <c r="D146" s="264"/>
      <c r="E146" s="264"/>
      <c r="F146" s="264"/>
      <c r="G146" s="264"/>
      <c r="H146" s="264"/>
      <c r="I146" s="33"/>
      <c r="J146" s="264"/>
      <c r="K146" s="286"/>
      <c r="L146" s="286"/>
      <c r="M146" s="286"/>
      <c r="N146" s="286"/>
      <c r="O146" s="287"/>
      <c r="P146" s="287"/>
      <c r="Q146" s="287"/>
      <c r="R146" s="382"/>
      <c r="S146" s="382"/>
      <c r="T146" s="264"/>
      <c r="U146" s="33"/>
      <c r="V146" s="264"/>
      <c r="W146" s="264"/>
      <c r="X146" s="264"/>
      <c r="Y146" s="264"/>
      <c r="Z146" s="264"/>
      <c r="AA146" s="264"/>
      <c r="AB146" s="264"/>
      <c r="AC146" s="264"/>
      <c r="AD146" s="264"/>
    </row>
    <row r="147" spans="1:30" ht="60" customHeight="1" x14ac:dyDescent="0.25">
      <c r="A147" s="10">
        <v>145</v>
      </c>
      <c r="B147" s="264"/>
      <c r="C147" s="264"/>
      <c r="D147" s="264"/>
      <c r="E147" s="264"/>
      <c r="F147" s="264"/>
      <c r="G147" s="264"/>
      <c r="H147" s="264"/>
      <c r="I147" s="33"/>
      <c r="J147" s="264"/>
      <c r="K147" s="286"/>
      <c r="L147" s="286"/>
      <c r="M147" s="286"/>
      <c r="N147" s="286"/>
      <c r="O147" s="287"/>
      <c r="P147" s="287"/>
      <c r="Q147" s="287"/>
      <c r="R147" s="382"/>
      <c r="S147" s="382"/>
      <c r="T147" s="264"/>
      <c r="U147" s="33"/>
      <c r="V147" s="264"/>
      <c r="W147" s="264"/>
      <c r="X147" s="264"/>
      <c r="Y147" s="264"/>
      <c r="Z147" s="264"/>
      <c r="AA147" s="264"/>
      <c r="AB147" s="264"/>
      <c r="AC147" s="264"/>
      <c r="AD147" s="264"/>
    </row>
    <row r="148" spans="1:30" ht="60" customHeight="1" x14ac:dyDescent="0.25">
      <c r="A148" s="10">
        <v>146</v>
      </c>
      <c r="B148" s="264"/>
      <c r="C148" s="264"/>
      <c r="D148" s="264"/>
      <c r="E148" s="264"/>
      <c r="F148" s="264"/>
      <c r="G148" s="264"/>
      <c r="H148" s="264"/>
      <c r="I148" s="33"/>
      <c r="J148" s="264"/>
      <c r="K148" s="286"/>
      <c r="L148" s="286"/>
      <c r="M148" s="286"/>
      <c r="N148" s="286"/>
      <c r="O148" s="287"/>
      <c r="P148" s="287"/>
      <c r="Q148" s="287"/>
      <c r="R148" s="382"/>
      <c r="S148" s="382"/>
      <c r="T148" s="264"/>
      <c r="U148" s="33"/>
      <c r="V148" s="264"/>
      <c r="W148" s="264"/>
      <c r="X148" s="264"/>
      <c r="Y148" s="264"/>
      <c r="Z148" s="264"/>
      <c r="AA148" s="264"/>
      <c r="AB148" s="264"/>
      <c r="AC148" s="264"/>
      <c r="AD148" s="264"/>
    </row>
    <row r="149" spans="1:30" ht="60" customHeight="1" x14ac:dyDescent="0.25">
      <c r="A149" s="10">
        <v>147</v>
      </c>
      <c r="B149" s="264"/>
      <c r="C149" s="264"/>
      <c r="D149" s="264"/>
      <c r="E149" s="264"/>
      <c r="F149" s="264"/>
      <c r="G149" s="264"/>
      <c r="H149" s="264"/>
      <c r="I149" s="33"/>
      <c r="J149" s="264"/>
      <c r="K149" s="286"/>
      <c r="L149" s="286"/>
      <c r="M149" s="286"/>
      <c r="N149" s="286"/>
      <c r="O149" s="287"/>
      <c r="P149" s="287"/>
      <c r="Q149" s="287"/>
      <c r="R149" s="382"/>
      <c r="S149" s="382"/>
      <c r="T149" s="264"/>
      <c r="U149" s="33"/>
      <c r="V149" s="264"/>
      <c r="W149" s="264"/>
      <c r="X149" s="264"/>
      <c r="Y149" s="264"/>
      <c r="Z149" s="264"/>
      <c r="AA149" s="264"/>
      <c r="AB149" s="264"/>
      <c r="AC149" s="264"/>
      <c r="AD149" s="264"/>
    </row>
    <row r="150" spans="1:30" ht="60" customHeight="1" x14ac:dyDescent="0.25">
      <c r="A150" s="10">
        <v>148</v>
      </c>
      <c r="B150" s="264"/>
      <c r="C150" s="264"/>
      <c r="D150" s="264"/>
      <c r="E150" s="264"/>
      <c r="F150" s="264"/>
      <c r="G150" s="264"/>
      <c r="H150" s="264"/>
      <c r="I150" s="33"/>
      <c r="J150" s="264"/>
      <c r="K150" s="286"/>
      <c r="L150" s="286"/>
      <c r="M150" s="286"/>
      <c r="N150" s="286"/>
      <c r="O150" s="287"/>
      <c r="P150" s="287"/>
      <c r="Q150" s="287"/>
      <c r="R150" s="382"/>
      <c r="S150" s="382"/>
      <c r="T150" s="264"/>
      <c r="U150" s="33"/>
      <c r="V150" s="264"/>
      <c r="W150" s="264"/>
      <c r="X150" s="264"/>
      <c r="Y150" s="264"/>
      <c r="Z150" s="264"/>
      <c r="AA150" s="264"/>
      <c r="AB150" s="264"/>
      <c r="AC150" s="264"/>
      <c r="AD150" s="264"/>
    </row>
    <row r="151" spans="1:30" ht="60" customHeight="1" x14ac:dyDescent="0.25">
      <c r="A151" s="10">
        <v>149</v>
      </c>
      <c r="B151" s="264"/>
      <c r="C151" s="264"/>
      <c r="D151" s="264"/>
      <c r="E151" s="264"/>
      <c r="F151" s="264"/>
      <c r="G151" s="264"/>
      <c r="H151" s="264"/>
      <c r="I151" s="33"/>
      <c r="J151" s="264"/>
      <c r="K151" s="286"/>
      <c r="L151" s="286"/>
      <c r="M151" s="286"/>
      <c r="N151" s="286"/>
      <c r="O151" s="287"/>
      <c r="P151" s="287"/>
      <c r="Q151" s="287"/>
      <c r="R151" s="382"/>
      <c r="S151" s="382"/>
      <c r="T151" s="264"/>
      <c r="U151" s="33"/>
      <c r="V151" s="264"/>
      <c r="W151" s="264"/>
      <c r="X151" s="264"/>
      <c r="Y151" s="264"/>
      <c r="Z151" s="264"/>
      <c r="AA151" s="264"/>
      <c r="AB151" s="264"/>
      <c r="AC151" s="264"/>
      <c r="AD151" s="264"/>
    </row>
    <row r="152" spans="1:30" ht="60" customHeight="1" x14ac:dyDescent="0.25">
      <c r="A152" s="10">
        <v>150</v>
      </c>
      <c r="B152" s="264"/>
      <c r="C152" s="264"/>
      <c r="D152" s="264"/>
      <c r="E152" s="264"/>
      <c r="F152" s="264"/>
      <c r="G152" s="264"/>
      <c r="H152" s="264"/>
      <c r="I152" s="33"/>
      <c r="J152" s="264"/>
      <c r="K152" s="286"/>
      <c r="L152" s="286"/>
      <c r="M152" s="286"/>
      <c r="N152" s="286"/>
      <c r="O152" s="287"/>
      <c r="P152" s="287"/>
      <c r="Q152" s="287"/>
      <c r="R152" s="382"/>
      <c r="S152" s="382"/>
      <c r="T152" s="264"/>
      <c r="U152" s="33"/>
      <c r="V152" s="264"/>
      <c r="W152" s="264"/>
      <c r="X152" s="264"/>
      <c r="Y152" s="264"/>
      <c r="Z152" s="264"/>
      <c r="AA152" s="264"/>
      <c r="AB152" s="264"/>
      <c r="AC152" s="264"/>
      <c r="AD152" s="264"/>
    </row>
    <row r="153" spans="1:30" ht="60" customHeight="1" x14ac:dyDescent="0.25">
      <c r="A153" s="10">
        <v>151</v>
      </c>
      <c r="B153" s="264"/>
      <c r="C153" s="264"/>
      <c r="D153" s="264"/>
      <c r="E153" s="264"/>
      <c r="F153" s="264"/>
      <c r="G153" s="264"/>
      <c r="H153" s="264"/>
      <c r="I153" s="33"/>
      <c r="J153" s="264"/>
      <c r="K153" s="286"/>
      <c r="L153" s="286"/>
      <c r="M153" s="286"/>
      <c r="N153" s="286"/>
      <c r="O153" s="287"/>
      <c r="P153" s="287"/>
      <c r="Q153" s="287"/>
      <c r="R153" s="382"/>
      <c r="S153" s="382"/>
      <c r="T153" s="264"/>
      <c r="U153" s="33"/>
      <c r="V153" s="264"/>
      <c r="W153" s="264"/>
      <c r="X153" s="264"/>
      <c r="Y153" s="264"/>
      <c r="Z153" s="264"/>
      <c r="AA153" s="264"/>
      <c r="AB153" s="264"/>
      <c r="AC153" s="264"/>
      <c r="AD153" s="264"/>
    </row>
    <row r="154" spans="1:30" ht="60" customHeight="1" x14ac:dyDescent="0.25">
      <c r="A154" s="10">
        <v>152</v>
      </c>
      <c r="B154" s="264"/>
      <c r="C154" s="264"/>
      <c r="D154" s="264"/>
      <c r="E154" s="264"/>
      <c r="F154" s="264"/>
      <c r="G154" s="264"/>
      <c r="H154" s="264"/>
      <c r="I154" s="33"/>
      <c r="J154" s="264"/>
      <c r="K154" s="286"/>
      <c r="L154" s="286"/>
      <c r="M154" s="286"/>
      <c r="N154" s="286"/>
      <c r="O154" s="287"/>
      <c r="P154" s="287"/>
      <c r="Q154" s="287"/>
      <c r="R154" s="382"/>
      <c r="S154" s="382"/>
      <c r="T154" s="264"/>
      <c r="U154" s="33"/>
      <c r="V154" s="264"/>
      <c r="W154" s="264"/>
      <c r="X154" s="264"/>
      <c r="Y154" s="264"/>
      <c r="Z154" s="264"/>
      <c r="AA154" s="264"/>
      <c r="AB154" s="264"/>
      <c r="AC154" s="264"/>
      <c r="AD154" s="264"/>
    </row>
    <row r="155" spans="1:30" ht="60" customHeight="1" x14ac:dyDescent="0.25">
      <c r="A155" s="10">
        <v>153</v>
      </c>
      <c r="B155" s="264"/>
      <c r="C155" s="264"/>
      <c r="D155" s="264"/>
      <c r="E155" s="264"/>
      <c r="F155" s="264"/>
      <c r="G155" s="264"/>
      <c r="H155" s="264"/>
      <c r="I155" s="33"/>
      <c r="J155" s="264"/>
      <c r="K155" s="286"/>
      <c r="L155" s="286"/>
      <c r="M155" s="286"/>
      <c r="N155" s="286"/>
      <c r="O155" s="287"/>
      <c r="P155" s="287"/>
      <c r="Q155" s="287"/>
      <c r="R155" s="382"/>
      <c r="S155" s="382"/>
      <c r="T155" s="264"/>
      <c r="U155" s="33"/>
      <c r="V155" s="264"/>
      <c r="W155" s="264"/>
      <c r="X155" s="264"/>
      <c r="Y155" s="264"/>
      <c r="Z155" s="264"/>
      <c r="AA155" s="264"/>
      <c r="AB155" s="264"/>
      <c r="AC155" s="264"/>
      <c r="AD155" s="264"/>
    </row>
    <row r="156" spans="1:30" ht="60" customHeight="1" x14ac:dyDescent="0.25">
      <c r="A156" s="10">
        <v>154</v>
      </c>
      <c r="B156" s="264"/>
      <c r="C156" s="264"/>
      <c r="D156" s="264"/>
      <c r="E156" s="264"/>
      <c r="F156" s="264"/>
      <c r="G156" s="264"/>
      <c r="H156" s="264"/>
      <c r="I156" s="33"/>
      <c r="J156" s="264"/>
      <c r="K156" s="286"/>
      <c r="L156" s="286"/>
      <c r="M156" s="286"/>
      <c r="N156" s="286"/>
      <c r="O156" s="287"/>
      <c r="P156" s="287"/>
      <c r="Q156" s="287"/>
      <c r="R156" s="382"/>
      <c r="S156" s="382"/>
      <c r="T156" s="264"/>
      <c r="U156" s="33"/>
      <c r="V156" s="264"/>
      <c r="W156" s="264"/>
      <c r="X156" s="264"/>
      <c r="Y156" s="264"/>
      <c r="Z156" s="264"/>
      <c r="AA156" s="264"/>
      <c r="AB156" s="264"/>
      <c r="AC156" s="264"/>
      <c r="AD156" s="264"/>
    </row>
    <row r="157" spans="1:30" ht="60" customHeight="1" x14ac:dyDescent="0.25">
      <c r="A157" s="10">
        <v>155</v>
      </c>
      <c r="B157" s="264"/>
      <c r="C157" s="264"/>
      <c r="D157" s="264"/>
      <c r="E157" s="264"/>
      <c r="F157" s="264"/>
      <c r="G157" s="264"/>
      <c r="H157" s="264"/>
      <c r="I157" s="33"/>
      <c r="J157" s="264"/>
      <c r="K157" s="286"/>
      <c r="L157" s="286"/>
      <c r="M157" s="286"/>
      <c r="N157" s="286"/>
      <c r="O157" s="287"/>
      <c r="P157" s="287"/>
      <c r="Q157" s="287"/>
      <c r="R157" s="382"/>
      <c r="S157" s="382"/>
      <c r="T157" s="264"/>
      <c r="U157" s="33"/>
      <c r="V157" s="264"/>
      <c r="W157" s="264"/>
      <c r="X157" s="264"/>
      <c r="Y157" s="264"/>
      <c r="Z157" s="264"/>
      <c r="AA157" s="264"/>
      <c r="AB157" s="264"/>
      <c r="AC157" s="264"/>
      <c r="AD157" s="264"/>
    </row>
    <row r="158" spans="1:30" ht="60" customHeight="1" x14ac:dyDescent="0.25">
      <c r="A158" s="10">
        <v>156</v>
      </c>
      <c r="B158" s="264"/>
      <c r="C158" s="264"/>
      <c r="D158" s="264"/>
      <c r="E158" s="264"/>
      <c r="F158" s="264"/>
      <c r="G158" s="264"/>
      <c r="H158" s="264"/>
      <c r="I158" s="33"/>
      <c r="J158" s="264"/>
      <c r="K158" s="286"/>
      <c r="L158" s="286"/>
      <c r="M158" s="286"/>
      <c r="N158" s="286"/>
      <c r="O158" s="287"/>
      <c r="P158" s="287"/>
      <c r="Q158" s="287"/>
      <c r="R158" s="382"/>
      <c r="S158" s="382"/>
      <c r="T158" s="264"/>
      <c r="U158" s="33"/>
      <c r="V158" s="264"/>
      <c r="W158" s="264"/>
      <c r="X158" s="264"/>
      <c r="Y158" s="264"/>
      <c r="Z158" s="264"/>
      <c r="AA158" s="264"/>
      <c r="AB158" s="264"/>
      <c r="AC158" s="264"/>
      <c r="AD158" s="264"/>
    </row>
    <row r="159" spans="1:30" ht="60" customHeight="1" x14ac:dyDescent="0.25">
      <c r="A159" s="10">
        <v>157</v>
      </c>
      <c r="B159" s="264"/>
      <c r="C159" s="264"/>
      <c r="D159" s="264"/>
      <c r="E159" s="264"/>
      <c r="F159" s="264"/>
      <c r="G159" s="264"/>
      <c r="H159" s="264"/>
      <c r="I159" s="33"/>
      <c r="J159" s="264"/>
      <c r="K159" s="286"/>
      <c r="L159" s="286"/>
      <c r="M159" s="286"/>
      <c r="N159" s="286"/>
      <c r="O159" s="287"/>
      <c r="P159" s="287"/>
      <c r="Q159" s="287"/>
      <c r="R159" s="382"/>
      <c r="S159" s="382"/>
      <c r="T159" s="264"/>
      <c r="U159" s="33"/>
      <c r="V159" s="264"/>
      <c r="W159" s="264"/>
      <c r="X159" s="264"/>
      <c r="Y159" s="264"/>
      <c r="Z159" s="264"/>
      <c r="AA159" s="264"/>
      <c r="AB159" s="264"/>
      <c r="AC159" s="264"/>
      <c r="AD159" s="264"/>
    </row>
    <row r="160" spans="1:30" ht="60" customHeight="1" x14ac:dyDescent="0.25">
      <c r="A160" s="10">
        <v>158</v>
      </c>
      <c r="B160" s="264"/>
      <c r="C160" s="264"/>
      <c r="D160" s="264"/>
      <c r="E160" s="264"/>
      <c r="F160" s="264"/>
      <c r="G160" s="264"/>
      <c r="H160" s="264"/>
      <c r="I160" s="33"/>
      <c r="J160" s="264"/>
      <c r="K160" s="286"/>
      <c r="L160" s="286"/>
      <c r="M160" s="286"/>
      <c r="N160" s="286"/>
      <c r="O160" s="287"/>
      <c r="P160" s="287"/>
      <c r="Q160" s="287"/>
      <c r="R160" s="382"/>
      <c r="S160" s="382"/>
      <c r="T160" s="264"/>
      <c r="U160" s="33"/>
      <c r="V160" s="264"/>
      <c r="W160" s="264"/>
      <c r="X160" s="264"/>
      <c r="Y160" s="264"/>
      <c r="Z160" s="264"/>
      <c r="AA160" s="264"/>
      <c r="AB160" s="264"/>
      <c r="AC160" s="264"/>
      <c r="AD160" s="264"/>
    </row>
    <row r="161" spans="1:30" ht="60" customHeight="1" x14ac:dyDescent="0.25">
      <c r="A161" s="10">
        <v>159</v>
      </c>
      <c r="B161" s="264"/>
      <c r="C161" s="264"/>
      <c r="D161" s="264"/>
      <c r="E161" s="264"/>
      <c r="F161" s="264"/>
      <c r="G161" s="264"/>
      <c r="H161" s="264"/>
      <c r="I161" s="33"/>
      <c r="J161" s="264"/>
      <c r="K161" s="286"/>
      <c r="L161" s="286"/>
      <c r="M161" s="286"/>
      <c r="N161" s="286"/>
      <c r="O161" s="287"/>
      <c r="P161" s="287"/>
      <c r="Q161" s="287"/>
      <c r="R161" s="382"/>
      <c r="S161" s="382"/>
      <c r="T161" s="264"/>
      <c r="U161" s="33"/>
      <c r="V161" s="264"/>
      <c r="W161" s="264"/>
      <c r="X161" s="264"/>
      <c r="Y161" s="264"/>
      <c r="Z161" s="264"/>
      <c r="AA161" s="264"/>
      <c r="AB161" s="264"/>
      <c r="AC161" s="264"/>
      <c r="AD161" s="264"/>
    </row>
    <row r="162" spans="1:30" ht="60" customHeight="1" x14ac:dyDescent="0.25">
      <c r="A162" s="10">
        <v>160</v>
      </c>
      <c r="B162" s="264"/>
      <c r="C162" s="264"/>
      <c r="D162" s="264"/>
      <c r="E162" s="264"/>
      <c r="F162" s="264"/>
      <c r="G162" s="264"/>
      <c r="H162" s="264"/>
      <c r="I162" s="33"/>
      <c r="J162" s="264"/>
      <c r="K162" s="286"/>
      <c r="L162" s="286"/>
      <c r="M162" s="286"/>
      <c r="N162" s="286"/>
      <c r="O162" s="287"/>
      <c r="P162" s="287"/>
      <c r="Q162" s="287"/>
      <c r="R162" s="382"/>
      <c r="S162" s="382"/>
      <c r="T162" s="264"/>
      <c r="U162" s="33"/>
      <c r="V162" s="264"/>
      <c r="W162" s="264"/>
      <c r="X162" s="264"/>
      <c r="Y162" s="264"/>
      <c r="Z162" s="264"/>
      <c r="AA162" s="264"/>
      <c r="AB162" s="264"/>
      <c r="AC162" s="264"/>
      <c r="AD162" s="264"/>
    </row>
    <row r="163" spans="1:30" ht="60" customHeight="1" x14ac:dyDescent="0.25">
      <c r="A163" s="10">
        <v>161</v>
      </c>
      <c r="B163" s="264"/>
      <c r="C163" s="264"/>
      <c r="D163" s="264"/>
      <c r="E163" s="264"/>
      <c r="F163" s="264"/>
      <c r="G163" s="264"/>
      <c r="H163" s="264"/>
      <c r="I163" s="33"/>
      <c r="J163" s="264"/>
      <c r="K163" s="286"/>
      <c r="L163" s="286"/>
      <c r="M163" s="286"/>
      <c r="N163" s="286"/>
      <c r="O163" s="287"/>
      <c r="P163" s="287"/>
      <c r="Q163" s="287"/>
      <c r="R163" s="382"/>
      <c r="S163" s="382"/>
      <c r="T163" s="264"/>
      <c r="U163" s="33"/>
      <c r="V163" s="264"/>
      <c r="W163" s="264"/>
      <c r="X163" s="264"/>
      <c r="Y163" s="264"/>
      <c r="Z163" s="264"/>
      <c r="AA163" s="264"/>
      <c r="AB163" s="264"/>
      <c r="AC163" s="264"/>
      <c r="AD163" s="264"/>
    </row>
    <row r="164" spans="1:30" ht="60" customHeight="1" x14ac:dyDescent="0.25">
      <c r="A164" s="10">
        <v>162</v>
      </c>
      <c r="B164" s="264"/>
      <c r="C164" s="264"/>
      <c r="D164" s="264"/>
      <c r="E164" s="264"/>
      <c r="F164" s="264"/>
      <c r="G164" s="264"/>
      <c r="H164" s="264"/>
      <c r="I164" s="33"/>
      <c r="J164" s="264"/>
      <c r="K164" s="286"/>
      <c r="L164" s="286"/>
      <c r="M164" s="286"/>
      <c r="N164" s="286"/>
      <c r="O164" s="287"/>
      <c r="P164" s="287"/>
      <c r="Q164" s="287"/>
      <c r="R164" s="382"/>
      <c r="S164" s="382"/>
      <c r="T164" s="264"/>
      <c r="U164" s="33"/>
      <c r="V164" s="264"/>
      <c r="W164" s="264"/>
      <c r="X164" s="264"/>
      <c r="Y164" s="264"/>
      <c r="Z164" s="264"/>
      <c r="AA164" s="264"/>
      <c r="AB164" s="264"/>
      <c r="AC164" s="264"/>
      <c r="AD164" s="264"/>
    </row>
    <row r="165" spans="1:30" ht="60" customHeight="1" x14ac:dyDescent="0.25">
      <c r="A165" s="10">
        <v>163</v>
      </c>
      <c r="B165" s="264"/>
      <c r="C165" s="264"/>
      <c r="D165" s="264"/>
      <c r="E165" s="264"/>
      <c r="F165" s="264"/>
      <c r="G165" s="264"/>
      <c r="H165" s="264"/>
      <c r="I165" s="33"/>
      <c r="J165" s="264"/>
      <c r="K165" s="286"/>
      <c r="L165" s="286"/>
      <c r="M165" s="286"/>
      <c r="N165" s="286"/>
      <c r="O165" s="287"/>
      <c r="P165" s="287"/>
      <c r="Q165" s="287"/>
      <c r="R165" s="382"/>
      <c r="S165" s="382"/>
      <c r="T165" s="264"/>
      <c r="U165" s="33"/>
      <c r="V165" s="264"/>
      <c r="W165" s="264"/>
      <c r="X165" s="264"/>
      <c r="Y165" s="264"/>
      <c r="Z165" s="264"/>
      <c r="AA165" s="264"/>
      <c r="AB165" s="264"/>
      <c r="AC165" s="264"/>
      <c r="AD165" s="264"/>
    </row>
    <row r="166" spans="1:30" ht="60" customHeight="1" x14ac:dyDescent="0.25">
      <c r="A166" s="10">
        <v>164</v>
      </c>
      <c r="B166" s="264"/>
      <c r="C166" s="264"/>
      <c r="D166" s="264"/>
      <c r="E166" s="264"/>
      <c r="F166" s="264"/>
      <c r="G166" s="264"/>
      <c r="H166" s="264"/>
      <c r="I166" s="33"/>
      <c r="J166" s="264"/>
      <c r="K166" s="286"/>
      <c r="L166" s="286"/>
      <c r="M166" s="286"/>
      <c r="N166" s="286"/>
      <c r="O166" s="287"/>
      <c r="P166" s="287"/>
      <c r="Q166" s="287"/>
      <c r="R166" s="382"/>
      <c r="S166" s="382"/>
      <c r="T166" s="264"/>
      <c r="U166" s="33"/>
      <c r="V166" s="264"/>
      <c r="W166" s="264"/>
      <c r="X166" s="264"/>
      <c r="Y166" s="264"/>
      <c r="Z166" s="264"/>
      <c r="AA166" s="264"/>
      <c r="AB166" s="264"/>
      <c r="AC166" s="264"/>
      <c r="AD166" s="264"/>
    </row>
    <row r="167" spans="1:30" ht="60" customHeight="1" x14ac:dyDescent="0.25">
      <c r="A167" s="10">
        <v>165</v>
      </c>
      <c r="B167" s="264"/>
      <c r="C167" s="264"/>
      <c r="D167" s="264"/>
      <c r="E167" s="264"/>
      <c r="F167" s="264"/>
      <c r="G167" s="264"/>
      <c r="H167" s="264"/>
      <c r="I167" s="33"/>
      <c r="J167" s="264"/>
      <c r="K167" s="286"/>
      <c r="L167" s="286"/>
      <c r="M167" s="286"/>
      <c r="N167" s="286"/>
      <c r="O167" s="287"/>
      <c r="P167" s="287"/>
      <c r="Q167" s="287"/>
      <c r="R167" s="382"/>
      <c r="S167" s="382"/>
      <c r="T167" s="264"/>
      <c r="U167" s="33"/>
      <c r="V167" s="264"/>
      <c r="W167" s="264"/>
      <c r="X167" s="264"/>
      <c r="Y167" s="264"/>
      <c r="Z167" s="264"/>
      <c r="AA167" s="264"/>
      <c r="AB167" s="264"/>
      <c r="AC167" s="264"/>
      <c r="AD167" s="264"/>
    </row>
    <row r="168" spans="1:30" ht="60" customHeight="1" x14ac:dyDescent="0.25">
      <c r="A168" s="10">
        <v>166</v>
      </c>
      <c r="B168" s="264"/>
      <c r="C168" s="264"/>
      <c r="D168" s="264"/>
      <c r="E168" s="264"/>
      <c r="F168" s="264"/>
      <c r="G168" s="264"/>
      <c r="H168" s="264"/>
      <c r="I168" s="33"/>
      <c r="J168" s="264"/>
      <c r="K168" s="286"/>
      <c r="L168" s="286"/>
      <c r="M168" s="286"/>
      <c r="N168" s="286"/>
      <c r="O168" s="287"/>
      <c r="P168" s="287"/>
      <c r="Q168" s="287"/>
      <c r="R168" s="382"/>
      <c r="S168" s="382"/>
      <c r="T168" s="264"/>
      <c r="U168" s="33"/>
      <c r="V168" s="264"/>
      <c r="W168" s="264"/>
      <c r="X168" s="264"/>
      <c r="Y168" s="264"/>
      <c r="Z168" s="264"/>
      <c r="AA168" s="264"/>
      <c r="AB168" s="264"/>
      <c r="AC168" s="264"/>
      <c r="AD168" s="264"/>
    </row>
    <row r="169" spans="1:30" ht="60" customHeight="1" x14ac:dyDescent="0.25">
      <c r="A169" s="10">
        <v>167</v>
      </c>
      <c r="B169" s="264"/>
      <c r="C169" s="264"/>
      <c r="D169" s="264"/>
      <c r="E169" s="264"/>
      <c r="F169" s="264"/>
      <c r="G169" s="264"/>
      <c r="H169" s="264"/>
      <c r="I169" s="33"/>
      <c r="J169" s="264"/>
      <c r="K169" s="286"/>
      <c r="L169" s="286"/>
      <c r="M169" s="286"/>
      <c r="N169" s="286"/>
      <c r="O169" s="287"/>
      <c r="P169" s="287"/>
      <c r="Q169" s="287"/>
      <c r="R169" s="382"/>
      <c r="S169" s="382"/>
      <c r="T169" s="264"/>
      <c r="U169" s="33"/>
      <c r="V169" s="264"/>
      <c r="W169" s="264"/>
      <c r="X169" s="264"/>
      <c r="Y169" s="264"/>
      <c r="Z169" s="264"/>
      <c r="AA169" s="264"/>
      <c r="AB169" s="264"/>
      <c r="AC169" s="264"/>
      <c r="AD169" s="264"/>
    </row>
    <row r="170" spans="1:30" ht="60" customHeight="1" x14ac:dyDescent="0.25">
      <c r="A170" s="10">
        <v>168</v>
      </c>
      <c r="B170" s="264"/>
      <c r="C170" s="264"/>
      <c r="D170" s="264"/>
      <c r="E170" s="264"/>
      <c r="F170" s="264"/>
      <c r="G170" s="264"/>
      <c r="H170" s="264"/>
      <c r="I170" s="33"/>
      <c r="J170" s="264"/>
      <c r="K170" s="286"/>
      <c r="L170" s="286"/>
      <c r="M170" s="286"/>
      <c r="N170" s="286"/>
      <c r="O170" s="287"/>
      <c r="P170" s="287"/>
      <c r="Q170" s="287"/>
      <c r="R170" s="382"/>
      <c r="S170" s="382"/>
      <c r="T170" s="264"/>
      <c r="U170" s="33"/>
      <c r="V170" s="264"/>
      <c r="W170" s="264"/>
      <c r="X170" s="264"/>
      <c r="Y170" s="264"/>
      <c r="Z170" s="264"/>
      <c r="AA170" s="264"/>
      <c r="AB170" s="264"/>
      <c r="AC170" s="264"/>
      <c r="AD170" s="264"/>
    </row>
    <row r="171" spans="1:30" ht="60" customHeight="1" x14ac:dyDescent="0.25">
      <c r="A171" s="10">
        <v>169</v>
      </c>
      <c r="B171" s="264"/>
      <c r="C171" s="264"/>
      <c r="D171" s="264"/>
      <c r="E171" s="264"/>
      <c r="F171" s="264"/>
      <c r="G171" s="264"/>
      <c r="H171" s="264"/>
      <c r="I171" s="33"/>
      <c r="J171" s="264"/>
      <c r="K171" s="286"/>
      <c r="L171" s="286"/>
      <c r="M171" s="286"/>
      <c r="N171" s="286"/>
      <c r="O171" s="287"/>
      <c r="P171" s="287"/>
      <c r="Q171" s="287"/>
      <c r="R171" s="382"/>
      <c r="S171" s="382"/>
      <c r="T171" s="264"/>
      <c r="U171" s="33"/>
      <c r="V171" s="264"/>
      <c r="W171" s="264"/>
      <c r="X171" s="264"/>
      <c r="Y171" s="264"/>
      <c r="Z171" s="264"/>
      <c r="AA171" s="264"/>
      <c r="AB171" s="264"/>
      <c r="AC171" s="264"/>
      <c r="AD171" s="264"/>
    </row>
    <row r="172" spans="1:30" ht="60" customHeight="1" x14ac:dyDescent="0.25">
      <c r="A172" s="10">
        <v>170</v>
      </c>
      <c r="B172" s="264"/>
      <c r="C172" s="264"/>
      <c r="D172" s="264"/>
      <c r="E172" s="264"/>
      <c r="F172" s="264"/>
      <c r="G172" s="264"/>
      <c r="H172" s="264"/>
      <c r="I172" s="33"/>
      <c r="J172" s="264"/>
      <c r="K172" s="286"/>
      <c r="L172" s="286"/>
      <c r="M172" s="286"/>
      <c r="N172" s="286"/>
      <c r="O172" s="287"/>
      <c r="P172" s="287"/>
      <c r="Q172" s="287"/>
      <c r="R172" s="382"/>
      <c r="S172" s="382"/>
      <c r="T172" s="264"/>
      <c r="U172" s="33"/>
      <c r="V172" s="264"/>
      <c r="W172" s="264"/>
      <c r="X172" s="264"/>
      <c r="Y172" s="264"/>
      <c r="Z172" s="264"/>
      <c r="AA172" s="264"/>
      <c r="AB172" s="264"/>
      <c r="AC172" s="264"/>
      <c r="AD172" s="264"/>
    </row>
    <row r="173" spans="1:30" ht="60" customHeight="1" x14ac:dyDescent="0.25">
      <c r="A173" s="10">
        <v>171</v>
      </c>
      <c r="B173" s="264"/>
      <c r="C173" s="264"/>
      <c r="D173" s="264"/>
      <c r="E173" s="264"/>
      <c r="F173" s="264"/>
      <c r="G173" s="264"/>
      <c r="H173" s="264"/>
      <c r="I173" s="33"/>
      <c r="J173" s="264"/>
      <c r="K173" s="286"/>
      <c r="L173" s="286"/>
      <c r="M173" s="286"/>
      <c r="N173" s="286"/>
      <c r="O173" s="287"/>
      <c r="P173" s="287"/>
      <c r="Q173" s="287"/>
      <c r="R173" s="382"/>
      <c r="S173" s="382"/>
      <c r="T173" s="264"/>
      <c r="U173" s="33"/>
      <c r="V173" s="264"/>
      <c r="W173" s="264"/>
      <c r="X173" s="264"/>
      <c r="Y173" s="264"/>
      <c r="Z173" s="264"/>
      <c r="AA173" s="264"/>
      <c r="AB173" s="264"/>
      <c r="AC173" s="264"/>
      <c r="AD173" s="264"/>
    </row>
    <row r="174" spans="1:30" ht="60" customHeight="1" x14ac:dyDescent="0.25">
      <c r="A174" s="10">
        <v>172</v>
      </c>
      <c r="B174" s="264"/>
      <c r="C174" s="264"/>
      <c r="D174" s="264"/>
      <c r="E174" s="264"/>
      <c r="F174" s="264"/>
      <c r="G174" s="264"/>
      <c r="H174" s="264"/>
      <c r="I174" s="33"/>
      <c r="J174" s="264"/>
      <c r="K174" s="286"/>
      <c r="L174" s="286"/>
      <c r="M174" s="286"/>
      <c r="N174" s="286"/>
      <c r="O174" s="287"/>
      <c r="P174" s="287"/>
      <c r="Q174" s="287"/>
      <c r="R174" s="382"/>
      <c r="S174" s="382"/>
      <c r="T174" s="264"/>
      <c r="U174" s="33"/>
      <c r="V174" s="264"/>
      <c r="W174" s="264"/>
      <c r="X174" s="264"/>
      <c r="Y174" s="264"/>
      <c r="Z174" s="264"/>
      <c r="AA174" s="264"/>
      <c r="AB174" s="264"/>
      <c r="AC174" s="264"/>
      <c r="AD174" s="264"/>
    </row>
    <row r="175" spans="1:30" ht="60" customHeight="1" x14ac:dyDescent="0.25">
      <c r="A175" s="10">
        <v>173</v>
      </c>
      <c r="B175" s="264"/>
      <c r="C175" s="264"/>
      <c r="D175" s="264"/>
      <c r="E175" s="264"/>
      <c r="F175" s="264"/>
      <c r="G175" s="264"/>
      <c r="H175" s="264"/>
      <c r="I175" s="33"/>
      <c r="J175" s="264"/>
      <c r="K175" s="286"/>
      <c r="L175" s="286"/>
      <c r="M175" s="286"/>
      <c r="N175" s="286"/>
      <c r="O175" s="287"/>
      <c r="P175" s="287"/>
      <c r="Q175" s="287"/>
      <c r="R175" s="382"/>
      <c r="S175" s="382"/>
      <c r="T175" s="264"/>
      <c r="U175" s="33"/>
      <c r="V175" s="264"/>
      <c r="W175" s="264"/>
      <c r="X175" s="264"/>
      <c r="Y175" s="264"/>
      <c r="Z175" s="264"/>
      <c r="AA175" s="264"/>
      <c r="AB175" s="264"/>
      <c r="AC175" s="264"/>
      <c r="AD175" s="264"/>
    </row>
    <row r="176" spans="1:30" ht="60" customHeight="1" x14ac:dyDescent="0.25">
      <c r="A176" s="10">
        <v>174</v>
      </c>
      <c r="B176" s="264"/>
      <c r="C176" s="264"/>
      <c r="D176" s="264"/>
      <c r="E176" s="264"/>
      <c r="F176" s="264"/>
      <c r="G176" s="264"/>
      <c r="H176" s="264"/>
      <c r="I176" s="33"/>
      <c r="J176" s="264"/>
      <c r="K176" s="286"/>
      <c r="L176" s="286"/>
      <c r="M176" s="286"/>
      <c r="N176" s="286"/>
      <c r="O176" s="287"/>
      <c r="P176" s="287"/>
      <c r="Q176" s="287"/>
      <c r="R176" s="382"/>
      <c r="S176" s="382"/>
      <c r="T176" s="264"/>
      <c r="U176" s="33"/>
      <c r="V176" s="264"/>
      <c r="W176" s="264"/>
      <c r="X176" s="264"/>
      <c r="Y176" s="264"/>
      <c r="Z176" s="264"/>
      <c r="AA176" s="264"/>
      <c r="AB176" s="264"/>
      <c r="AC176" s="264"/>
      <c r="AD176" s="264"/>
    </row>
    <row r="177" spans="1:30" ht="60" customHeight="1" x14ac:dyDescent="0.25">
      <c r="A177" s="10">
        <v>175</v>
      </c>
      <c r="B177" s="264"/>
      <c r="C177" s="264"/>
      <c r="D177" s="264"/>
      <c r="E177" s="264"/>
      <c r="F177" s="264"/>
      <c r="G177" s="264"/>
      <c r="H177" s="264"/>
      <c r="I177" s="33"/>
      <c r="J177" s="264"/>
      <c r="K177" s="286"/>
      <c r="L177" s="286"/>
      <c r="M177" s="286"/>
      <c r="N177" s="286"/>
      <c r="O177" s="287"/>
      <c r="P177" s="287"/>
      <c r="Q177" s="287"/>
      <c r="R177" s="382"/>
      <c r="S177" s="382"/>
      <c r="T177" s="264"/>
      <c r="U177" s="33"/>
      <c r="V177" s="264"/>
      <c r="W177" s="264"/>
      <c r="X177" s="264"/>
      <c r="Y177" s="264"/>
      <c r="Z177" s="264"/>
      <c r="AA177" s="264"/>
      <c r="AB177" s="264"/>
      <c r="AC177" s="264"/>
      <c r="AD177" s="264"/>
    </row>
    <row r="178" spans="1:30" ht="60" customHeight="1" x14ac:dyDescent="0.25">
      <c r="A178" s="10">
        <v>176</v>
      </c>
      <c r="B178" s="264"/>
      <c r="C178" s="264"/>
      <c r="D178" s="264"/>
      <c r="E178" s="264"/>
      <c r="F178" s="264"/>
      <c r="G178" s="264"/>
      <c r="H178" s="264"/>
      <c r="I178" s="33"/>
      <c r="J178" s="264"/>
      <c r="K178" s="286"/>
      <c r="L178" s="286"/>
      <c r="M178" s="286"/>
      <c r="N178" s="286"/>
      <c r="O178" s="287"/>
      <c r="P178" s="287"/>
      <c r="Q178" s="287"/>
      <c r="R178" s="382"/>
      <c r="S178" s="382"/>
      <c r="T178" s="264"/>
      <c r="U178" s="33"/>
      <c r="V178" s="264"/>
      <c r="W178" s="264"/>
      <c r="X178" s="264"/>
      <c r="Y178" s="264"/>
      <c r="Z178" s="264"/>
      <c r="AA178" s="264"/>
      <c r="AB178" s="264"/>
      <c r="AC178" s="264"/>
      <c r="AD178" s="264"/>
    </row>
    <row r="179" spans="1:30" ht="60" customHeight="1" x14ac:dyDescent="0.25">
      <c r="A179" s="10">
        <v>177</v>
      </c>
      <c r="B179" s="264"/>
      <c r="C179" s="264"/>
      <c r="D179" s="264"/>
      <c r="E179" s="264"/>
      <c r="F179" s="264"/>
      <c r="G179" s="264"/>
      <c r="H179" s="264"/>
      <c r="I179" s="33"/>
      <c r="J179" s="264"/>
      <c r="K179" s="286"/>
      <c r="L179" s="286"/>
      <c r="M179" s="286"/>
      <c r="N179" s="286"/>
      <c r="O179" s="287"/>
      <c r="P179" s="287"/>
      <c r="Q179" s="287"/>
      <c r="R179" s="382"/>
      <c r="S179" s="382"/>
      <c r="T179" s="264"/>
      <c r="U179" s="33"/>
      <c r="V179" s="264"/>
      <c r="W179" s="264"/>
      <c r="X179" s="264"/>
      <c r="Y179" s="264"/>
      <c r="Z179" s="264"/>
      <c r="AA179" s="264"/>
      <c r="AB179" s="264"/>
      <c r="AC179" s="264"/>
      <c r="AD179" s="264"/>
    </row>
    <row r="180" spans="1:30" ht="60" customHeight="1" x14ac:dyDescent="0.25">
      <c r="A180" s="10">
        <v>178</v>
      </c>
      <c r="B180" s="264"/>
      <c r="C180" s="264"/>
      <c r="D180" s="264"/>
      <c r="E180" s="264"/>
      <c r="F180" s="264"/>
      <c r="G180" s="264"/>
      <c r="H180" s="264"/>
      <c r="I180" s="33"/>
      <c r="J180" s="264"/>
      <c r="K180" s="286"/>
      <c r="L180" s="286"/>
      <c r="M180" s="286"/>
      <c r="N180" s="286"/>
      <c r="O180" s="287"/>
      <c r="P180" s="287"/>
      <c r="Q180" s="287"/>
      <c r="R180" s="382"/>
      <c r="S180" s="382"/>
      <c r="T180" s="264"/>
      <c r="U180" s="33"/>
      <c r="V180" s="264"/>
      <c r="W180" s="264"/>
      <c r="X180" s="264"/>
      <c r="Y180" s="264"/>
      <c r="Z180" s="264"/>
      <c r="AA180" s="264"/>
      <c r="AB180" s="264"/>
      <c r="AC180" s="264"/>
      <c r="AD180" s="264"/>
    </row>
    <row r="181" spans="1:30" ht="60" customHeight="1" x14ac:dyDescent="0.25">
      <c r="A181" s="10">
        <v>179</v>
      </c>
      <c r="B181" s="264"/>
      <c r="C181" s="264"/>
      <c r="D181" s="264"/>
      <c r="E181" s="264"/>
      <c r="F181" s="264"/>
      <c r="G181" s="264"/>
      <c r="H181" s="264"/>
      <c r="I181" s="33"/>
      <c r="J181" s="264"/>
      <c r="K181" s="286"/>
      <c r="L181" s="286"/>
      <c r="M181" s="286"/>
      <c r="N181" s="286"/>
      <c r="O181" s="287"/>
      <c r="P181" s="287"/>
      <c r="Q181" s="287"/>
      <c r="R181" s="382"/>
      <c r="S181" s="382"/>
      <c r="T181" s="264"/>
      <c r="U181" s="33"/>
      <c r="V181" s="264"/>
      <c r="W181" s="264"/>
      <c r="X181" s="264"/>
      <c r="Y181" s="264"/>
      <c r="Z181" s="264"/>
      <c r="AA181" s="264"/>
      <c r="AB181" s="264"/>
      <c r="AC181" s="264"/>
      <c r="AD181" s="264"/>
    </row>
    <row r="182" spans="1:30" ht="60" customHeight="1" x14ac:dyDescent="0.25">
      <c r="A182" s="10">
        <v>180</v>
      </c>
      <c r="B182" s="264"/>
      <c r="C182" s="264"/>
      <c r="D182" s="264"/>
      <c r="E182" s="264"/>
      <c r="F182" s="264"/>
      <c r="G182" s="264"/>
      <c r="H182" s="264"/>
      <c r="I182" s="33"/>
      <c r="J182" s="264"/>
      <c r="K182" s="286"/>
      <c r="L182" s="286"/>
      <c r="M182" s="286"/>
      <c r="N182" s="286"/>
      <c r="O182" s="287"/>
      <c r="P182" s="287"/>
      <c r="Q182" s="287"/>
      <c r="R182" s="382"/>
      <c r="S182" s="382"/>
      <c r="T182" s="264"/>
      <c r="U182" s="33"/>
      <c r="V182" s="264"/>
      <c r="W182" s="264"/>
      <c r="X182" s="264"/>
      <c r="Y182" s="264"/>
      <c r="Z182" s="264"/>
      <c r="AA182" s="264"/>
      <c r="AB182" s="264"/>
      <c r="AC182" s="264"/>
      <c r="AD182" s="264"/>
    </row>
    <row r="183" spans="1:30" ht="60" customHeight="1" x14ac:dyDescent="0.25">
      <c r="A183" s="10">
        <v>181</v>
      </c>
      <c r="B183" s="264"/>
      <c r="C183" s="264"/>
      <c r="D183" s="264"/>
      <c r="E183" s="264"/>
      <c r="F183" s="264"/>
      <c r="G183" s="264"/>
      <c r="H183" s="264"/>
      <c r="I183" s="33"/>
      <c r="J183" s="264"/>
      <c r="K183" s="286"/>
      <c r="L183" s="286"/>
      <c r="M183" s="286"/>
      <c r="N183" s="286"/>
      <c r="O183" s="287"/>
      <c r="P183" s="287"/>
      <c r="Q183" s="287"/>
      <c r="R183" s="382"/>
      <c r="S183" s="382"/>
      <c r="T183" s="264"/>
      <c r="U183" s="33"/>
      <c r="V183" s="264"/>
      <c r="W183" s="264"/>
      <c r="X183" s="264"/>
      <c r="Y183" s="264"/>
      <c r="Z183" s="264"/>
      <c r="AA183" s="264"/>
      <c r="AB183" s="264"/>
      <c r="AC183" s="264"/>
      <c r="AD183" s="264"/>
    </row>
    <row r="184" spans="1:30" ht="60" customHeight="1" x14ac:dyDescent="0.25">
      <c r="A184" s="10">
        <v>182</v>
      </c>
      <c r="B184" s="264"/>
      <c r="C184" s="264"/>
      <c r="D184" s="264"/>
      <c r="E184" s="264"/>
      <c r="F184" s="264"/>
      <c r="G184" s="264"/>
      <c r="H184" s="264"/>
      <c r="I184" s="33"/>
      <c r="J184" s="264"/>
      <c r="K184" s="286"/>
      <c r="L184" s="286"/>
      <c r="M184" s="286"/>
      <c r="N184" s="286"/>
      <c r="O184" s="287"/>
      <c r="P184" s="287"/>
      <c r="Q184" s="287"/>
      <c r="R184" s="382"/>
      <c r="S184" s="382"/>
      <c r="T184" s="264"/>
      <c r="U184" s="33"/>
      <c r="V184" s="264"/>
      <c r="W184" s="264"/>
      <c r="X184" s="264"/>
      <c r="Y184" s="264"/>
      <c r="Z184" s="264"/>
      <c r="AA184" s="264"/>
      <c r="AB184" s="264"/>
      <c r="AC184" s="264"/>
      <c r="AD184" s="264"/>
    </row>
    <row r="185" spans="1:30" ht="60" customHeight="1" x14ac:dyDescent="0.25">
      <c r="A185" s="10">
        <v>183</v>
      </c>
      <c r="B185" s="264"/>
      <c r="C185" s="264"/>
      <c r="D185" s="264"/>
      <c r="E185" s="264"/>
      <c r="F185" s="264"/>
      <c r="G185" s="264"/>
      <c r="H185" s="264"/>
      <c r="I185" s="33"/>
      <c r="J185" s="264"/>
      <c r="K185" s="286"/>
      <c r="L185" s="286"/>
      <c r="M185" s="286"/>
      <c r="N185" s="286"/>
      <c r="O185" s="287"/>
      <c r="P185" s="287"/>
      <c r="Q185" s="287"/>
      <c r="R185" s="382"/>
      <c r="S185" s="382"/>
      <c r="T185" s="264"/>
      <c r="U185" s="33"/>
      <c r="V185" s="264"/>
      <c r="W185" s="264"/>
      <c r="X185" s="264"/>
      <c r="Y185" s="264"/>
      <c r="Z185" s="264"/>
      <c r="AA185" s="264"/>
      <c r="AB185" s="264"/>
      <c r="AC185" s="264"/>
      <c r="AD185" s="264"/>
    </row>
    <row r="186" spans="1:30" ht="60" customHeight="1" x14ac:dyDescent="0.25">
      <c r="A186" s="10">
        <v>184</v>
      </c>
      <c r="B186" s="264"/>
      <c r="C186" s="264"/>
      <c r="D186" s="264"/>
      <c r="E186" s="264"/>
      <c r="F186" s="264"/>
      <c r="G186" s="264"/>
      <c r="H186" s="264"/>
      <c r="I186" s="33"/>
      <c r="J186" s="264"/>
      <c r="K186" s="286"/>
      <c r="L186" s="286"/>
      <c r="M186" s="286"/>
      <c r="N186" s="286"/>
      <c r="O186" s="287"/>
      <c r="P186" s="287"/>
      <c r="Q186" s="287"/>
      <c r="R186" s="382"/>
      <c r="S186" s="382"/>
      <c r="T186" s="264"/>
      <c r="U186" s="33"/>
      <c r="V186" s="264"/>
      <c r="W186" s="264"/>
      <c r="X186" s="264"/>
      <c r="Y186" s="264"/>
      <c r="Z186" s="264"/>
      <c r="AA186" s="264"/>
      <c r="AB186" s="264"/>
      <c r="AC186" s="264"/>
      <c r="AD186" s="264"/>
    </row>
    <row r="187" spans="1:30" ht="60" customHeight="1" x14ac:dyDescent="0.25">
      <c r="A187" s="10">
        <v>185</v>
      </c>
      <c r="B187" s="264"/>
      <c r="C187" s="264"/>
      <c r="D187" s="264"/>
      <c r="E187" s="264"/>
      <c r="F187" s="264"/>
      <c r="G187" s="264"/>
      <c r="H187" s="264"/>
      <c r="I187" s="33"/>
      <c r="J187" s="264"/>
      <c r="K187" s="286"/>
      <c r="L187" s="286"/>
      <c r="M187" s="286"/>
      <c r="N187" s="286"/>
      <c r="O187" s="287"/>
      <c r="P187" s="287"/>
      <c r="Q187" s="287"/>
      <c r="R187" s="382"/>
      <c r="S187" s="382"/>
      <c r="T187" s="264"/>
      <c r="U187" s="33"/>
      <c r="V187" s="264"/>
      <c r="W187" s="264"/>
      <c r="X187" s="264"/>
      <c r="Y187" s="264"/>
      <c r="Z187" s="264"/>
      <c r="AA187" s="264"/>
      <c r="AB187" s="264"/>
      <c r="AC187" s="264"/>
      <c r="AD187" s="264"/>
    </row>
    <row r="188" spans="1:30" ht="60" customHeight="1" x14ac:dyDescent="0.25">
      <c r="A188" s="10">
        <v>186</v>
      </c>
      <c r="B188" s="264"/>
      <c r="C188" s="264"/>
      <c r="D188" s="264"/>
      <c r="E188" s="264"/>
      <c r="F188" s="264"/>
      <c r="G188" s="264"/>
      <c r="H188" s="264"/>
      <c r="I188" s="33"/>
      <c r="J188" s="264"/>
      <c r="K188" s="286"/>
      <c r="L188" s="286"/>
      <c r="M188" s="286"/>
      <c r="N188" s="286"/>
      <c r="O188" s="287"/>
      <c r="P188" s="287"/>
      <c r="Q188" s="287"/>
      <c r="R188" s="382"/>
      <c r="S188" s="382"/>
      <c r="T188" s="264"/>
      <c r="U188" s="33"/>
      <c r="V188" s="264"/>
      <c r="W188" s="264"/>
      <c r="X188" s="264"/>
      <c r="Y188" s="264"/>
      <c r="Z188" s="264"/>
      <c r="AA188" s="264"/>
      <c r="AB188" s="264"/>
      <c r="AC188" s="264"/>
      <c r="AD188" s="264"/>
    </row>
    <row r="189" spans="1:30" ht="60" customHeight="1" x14ac:dyDescent="0.25">
      <c r="A189" s="10">
        <v>187</v>
      </c>
      <c r="B189" s="264"/>
      <c r="C189" s="264"/>
      <c r="D189" s="264"/>
      <c r="E189" s="264"/>
      <c r="F189" s="264"/>
      <c r="G189" s="264"/>
      <c r="H189" s="264"/>
      <c r="I189" s="33"/>
      <c r="J189" s="264"/>
      <c r="K189" s="286"/>
      <c r="L189" s="286"/>
      <c r="M189" s="286"/>
      <c r="N189" s="286"/>
      <c r="O189" s="287"/>
      <c r="P189" s="287"/>
      <c r="Q189" s="287"/>
      <c r="R189" s="382"/>
      <c r="S189" s="382"/>
      <c r="T189" s="264"/>
      <c r="U189" s="33"/>
      <c r="V189" s="264"/>
      <c r="W189" s="264"/>
      <c r="X189" s="264"/>
      <c r="Y189" s="264"/>
      <c r="Z189" s="264"/>
      <c r="AA189" s="264"/>
      <c r="AB189" s="264"/>
      <c r="AC189" s="264"/>
      <c r="AD189" s="264"/>
    </row>
    <row r="190" spans="1:30" ht="60" customHeight="1" x14ac:dyDescent="0.25">
      <c r="A190" s="10">
        <v>188</v>
      </c>
      <c r="B190" s="264"/>
      <c r="C190" s="264"/>
      <c r="D190" s="264"/>
      <c r="E190" s="264"/>
      <c r="F190" s="264"/>
      <c r="G190" s="264"/>
      <c r="H190" s="264"/>
      <c r="I190" s="33"/>
      <c r="J190" s="264"/>
      <c r="K190" s="286"/>
      <c r="L190" s="286"/>
      <c r="M190" s="286"/>
      <c r="N190" s="286"/>
      <c r="O190" s="287"/>
      <c r="P190" s="287"/>
      <c r="Q190" s="287"/>
      <c r="R190" s="382"/>
      <c r="S190" s="382"/>
      <c r="T190" s="264"/>
      <c r="U190" s="33"/>
      <c r="V190" s="264"/>
      <c r="W190" s="264"/>
      <c r="X190" s="264"/>
      <c r="Y190" s="264"/>
      <c r="Z190" s="264"/>
      <c r="AA190" s="264"/>
      <c r="AB190" s="264"/>
      <c r="AC190" s="264"/>
      <c r="AD190" s="264"/>
    </row>
    <row r="191" spans="1:30" ht="60" customHeight="1" x14ac:dyDescent="0.25">
      <c r="A191" s="10">
        <v>189</v>
      </c>
      <c r="B191" s="264"/>
      <c r="C191" s="264"/>
      <c r="D191" s="264"/>
      <c r="E191" s="264"/>
      <c r="F191" s="264"/>
      <c r="G191" s="264"/>
      <c r="H191" s="264"/>
      <c r="I191" s="33"/>
      <c r="J191" s="264"/>
      <c r="K191" s="286"/>
      <c r="L191" s="286"/>
      <c r="M191" s="286"/>
      <c r="N191" s="286"/>
      <c r="O191" s="287"/>
      <c r="P191" s="287"/>
      <c r="Q191" s="287"/>
      <c r="R191" s="382"/>
      <c r="S191" s="382"/>
      <c r="T191" s="264"/>
      <c r="U191" s="33"/>
      <c r="V191" s="264"/>
      <c r="W191" s="264"/>
      <c r="X191" s="264"/>
      <c r="Y191" s="264"/>
      <c r="Z191" s="264"/>
      <c r="AA191" s="264"/>
      <c r="AB191" s="264"/>
      <c r="AC191" s="264"/>
      <c r="AD191" s="264"/>
    </row>
    <row r="192" spans="1:30" ht="60" customHeight="1" x14ac:dyDescent="0.25">
      <c r="A192" s="10">
        <v>190</v>
      </c>
      <c r="B192" s="264"/>
      <c r="C192" s="264"/>
      <c r="D192" s="264"/>
      <c r="E192" s="264"/>
      <c r="F192" s="264"/>
      <c r="G192" s="264"/>
      <c r="H192" s="264"/>
      <c r="I192" s="33"/>
      <c r="J192" s="264"/>
      <c r="K192" s="286"/>
      <c r="L192" s="286"/>
      <c r="M192" s="286"/>
      <c r="N192" s="286"/>
      <c r="O192" s="287"/>
      <c r="P192" s="287"/>
      <c r="Q192" s="287"/>
      <c r="R192" s="382"/>
      <c r="S192" s="382"/>
      <c r="T192" s="264"/>
      <c r="U192" s="33"/>
      <c r="V192" s="264"/>
      <c r="W192" s="264"/>
      <c r="X192" s="264"/>
      <c r="Y192" s="264"/>
      <c r="Z192" s="264"/>
      <c r="AA192" s="264"/>
      <c r="AB192" s="264"/>
      <c r="AC192" s="264"/>
      <c r="AD192" s="264"/>
    </row>
    <row r="193" spans="1:41" ht="60" customHeight="1" x14ac:dyDescent="0.25">
      <c r="A193" s="10">
        <v>191</v>
      </c>
      <c r="B193" s="264"/>
      <c r="C193" s="264"/>
      <c r="D193" s="264"/>
      <c r="E193" s="264"/>
      <c r="F193" s="264"/>
      <c r="G193" s="264"/>
      <c r="H193" s="264"/>
      <c r="I193" s="33"/>
      <c r="J193" s="264"/>
      <c r="K193" s="286"/>
      <c r="L193" s="286"/>
      <c r="M193" s="286"/>
      <c r="N193" s="286"/>
      <c r="O193" s="287"/>
      <c r="P193" s="287"/>
      <c r="Q193" s="287"/>
      <c r="R193" s="382"/>
      <c r="S193" s="382"/>
      <c r="T193" s="264"/>
      <c r="U193" s="33"/>
      <c r="V193" s="264"/>
      <c r="W193" s="264"/>
      <c r="X193" s="264"/>
      <c r="Y193" s="264"/>
      <c r="Z193" s="264"/>
      <c r="AA193" s="264"/>
      <c r="AB193" s="264"/>
      <c r="AC193" s="264"/>
      <c r="AD193" s="264"/>
    </row>
    <row r="194" spans="1:41" ht="60" customHeight="1" x14ac:dyDescent="0.25">
      <c r="A194" s="10">
        <v>192</v>
      </c>
      <c r="B194" s="264"/>
      <c r="C194" s="264"/>
      <c r="D194" s="264"/>
      <c r="E194" s="264"/>
      <c r="F194" s="264"/>
      <c r="G194" s="264"/>
      <c r="H194" s="264"/>
      <c r="I194" s="33"/>
      <c r="J194" s="264"/>
      <c r="K194" s="286"/>
      <c r="L194" s="286"/>
      <c r="M194" s="286"/>
      <c r="N194" s="286"/>
      <c r="O194" s="287"/>
      <c r="P194" s="287"/>
      <c r="Q194" s="287"/>
      <c r="R194" s="382"/>
      <c r="S194" s="382"/>
      <c r="T194" s="264"/>
      <c r="U194" s="33"/>
      <c r="V194" s="264"/>
      <c r="W194" s="264"/>
      <c r="X194" s="264"/>
      <c r="Y194" s="264"/>
      <c r="Z194" s="264"/>
      <c r="AA194" s="264"/>
      <c r="AB194" s="264"/>
      <c r="AC194" s="264"/>
      <c r="AD194" s="264"/>
    </row>
    <row r="195" spans="1:41" ht="60" customHeight="1" x14ac:dyDescent="0.25">
      <c r="A195" s="10">
        <v>193</v>
      </c>
      <c r="B195" s="264"/>
      <c r="C195" s="264"/>
      <c r="D195" s="264"/>
      <c r="E195" s="264"/>
      <c r="F195" s="264"/>
      <c r="G195" s="264"/>
      <c r="H195" s="264"/>
      <c r="I195" s="33"/>
      <c r="J195" s="264"/>
      <c r="K195" s="286"/>
      <c r="L195" s="286"/>
      <c r="M195" s="286"/>
      <c r="N195" s="286"/>
      <c r="O195" s="287"/>
      <c r="P195" s="287"/>
      <c r="Q195" s="287"/>
      <c r="R195" s="382"/>
      <c r="S195" s="382"/>
      <c r="T195" s="264"/>
      <c r="U195" s="33"/>
      <c r="V195" s="264"/>
      <c r="W195" s="264"/>
      <c r="X195" s="264"/>
      <c r="Y195" s="264"/>
      <c r="Z195" s="264"/>
      <c r="AA195" s="264"/>
      <c r="AB195" s="264"/>
      <c r="AC195" s="264"/>
      <c r="AD195" s="264"/>
    </row>
    <row r="196" spans="1:41" ht="60" customHeight="1" x14ac:dyDescent="0.25">
      <c r="A196" s="10">
        <v>194</v>
      </c>
      <c r="B196" s="264"/>
      <c r="C196" s="264"/>
      <c r="D196" s="264"/>
      <c r="E196" s="264"/>
      <c r="F196" s="264"/>
      <c r="G196" s="264"/>
      <c r="H196" s="264"/>
      <c r="I196" s="33"/>
      <c r="J196" s="264"/>
      <c r="K196" s="286"/>
      <c r="L196" s="286"/>
      <c r="M196" s="286"/>
      <c r="N196" s="286"/>
      <c r="O196" s="287"/>
      <c r="P196" s="287"/>
      <c r="Q196" s="287"/>
      <c r="R196" s="382"/>
      <c r="S196" s="382"/>
      <c r="T196" s="264"/>
      <c r="U196" s="33"/>
      <c r="V196" s="264"/>
      <c r="W196" s="264"/>
      <c r="X196" s="264"/>
      <c r="Y196" s="264"/>
      <c r="Z196" s="264"/>
      <c r="AA196" s="264"/>
      <c r="AB196" s="264"/>
      <c r="AC196" s="264"/>
      <c r="AD196" s="264"/>
    </row>
    <row r="197" spans="1:41" ht="60" customHeight="1" x14ac:dyDescent="0.25">
      <c r="A197" s="10">
        <v>195</v>
      </c>
      <c r="B197" s="264"/>
      <c r="C197" s="264"/>
      <c r="D197" s="264"/>
      <c r="E197" s="264"/>
      <c r="F197" s="264"/>
      <c r="G197" s="264"/>
      <c r="H197" s="264"/>
      <c r="I197" s="33"/>
      <c r="J197" s="264"/>
      <c r="K197" s="286"/>
      <c r="L197" s="286"/>
      <c r="M197" s="286"/>
      <c r="N197" s="286"/>
      <c r="O197" s="287"/>
      <c r="P197" s="287"/>
      <c r="Q197" s="287"/>
      <c r="R197" s="382"/>
      <c r="S197" s="382"/>
      <c r="T197" s="264"/>
      <c r="U197" s="33"/>
      <c r="V197" s="264"/>
      <c r="W197" s="264"/>
      <c r="X197" s="264"/>
      <c r="Y197" s="264"/>
      <c r="Z197" s="264"/>
      <c r="AA197" s="264"/>
      <c r="AB197" s="264"/>
      <c r="AC197" s="264"/>
      <c r="AD197" s="264"/>
    </row>
    <row r="198" spans="1:41" ht="60" customHeight="1" x14ac:dyDescent="0.25">
      <c r="A198" s="10">
        <v>196</v>
      </c>
      <c r="B198" s="264"/>
      <c r="C198" s="264"/>
      <c r="D198" s="264"/>
      <c r="E198" s="264"/>
      <c r="F198" s="264"/>
      <c r="G198" s="264"/>
      <c r="H198" s="264"/>
      <c r="I198" s="33"/>
      <c r="J198" s="264"/>
      <c r="K198" s="286"/>
      <c r="L198" s="286"/>
      <c r="M198" s="286"/>
      <c r="N198" s="286"/>
      <c r="O198" s="287"/>
      <c r="P198" s="287"/>
      <c r="Q198" s="287"/>
      <c r="R198" s="382"/>
      <c r="S198" s="382"/>
      <c r="T198" s="264"/>
      <c r="U198" s="33"/>
      <c r="V198" s="264"/>
      <c r="W198" s="264"/>
      <c r="X198" s="264"/>
      <c r="Y198" s="264"/>
      <c r="Z198" s="264"/>
      <c r="AA198" s="264"/>
      <c r="AB198" s="264"/>
      <c r="AC198" s="264"/>
      <c r="AD198" s="264"/>
    </row>
    <row r="199" spans="1:41" ht="60" customHeight="1" x14ac:dyDescent="0.25">
      <c r="A199" s="10">
        <v>197</v>
      </c>
      <c r="B199" s="264"/>
      <c r="C199" s="264"/>
      <c r="D199" s="264"/>
      <c r="E199" s="264"/>
      <c r="F199" s="264"/>
      <c r="G199" s="264"/>
      <c r="H199" s="264"/>
      <c r="I199" s="33"/>
      <c r="J199" s="264"/>
      <c r="K199" s="286"/>
      <c r="L199" s="286"/>
      <c r="M199" s="286"/>
      <c r="N199" s="286"/>
      <c r="O199" s="287"/>
      <c r="P199" s="287"/>
      <c r="Q199" s="287"/>
      <c r="R199" s="382"/>
      <c r="S199" s="382"/>
      <c r="T199" s="264"/>
      <c r="U199" s="33"/>
      <c r="V199" s="264"/>
      <c r="W199" s="264"/>
      <c r="X199" s="264"/>
      <c r="Y199" s="264"/>
      <c r="Z199" s="264"/>
      <c r="AA199" s="264"/>
      <c r="AB199" s="264"/>
      <c r="AC199" s="264"/>
      <c r="AD199" s="264"/>
    </row>
    <row r="200" spans="1:41" ht="60" customHeight="1" x14ac:dyDescent="0.25">
      <c r="A200" s="10">
        <v>198</v>
      </c>
      <c r="B200" s="264"/>
      <c r="C200" s="264"/>
      <c r="D200" s="264"/>
      <c r="E200" s="264"/>
      <c r="F200" s="264"/>
      <c r="G200" s="264"/>
      <c r="H200" s="264"/>
      <c r="I200" s="33"/>
      <c r="J200" s="264"/>
      <c r="K200" s="286"/>
      <c r="L200" s="286"/>
      <c r="M200" s="286"/>
      <c r="N200" s="286"/>
      <c r="O200" s="287"/>
      <c r="P200" s="287"/>
      <c r="Q200" s="287"/>
      <c r="R200" s="382"/>
      <c r="S200" s="382"/>
      <c r="T200" s="264"/>
      <c r="U200" s="33"/>
      <c r="V200" s="264"/>
      <c r="W200" s="264"/>
      <c r="X200" s="264"/>
      <c r="Y200" s="264"/>
      <c r="Z200" s="264"/>
      <c r="AA200" s="264"/>
      <c r="AB200" s="264"/>
      <c r="AC200" s="264"/>
      <c r="AD200" s="264"/>
    </row>
    <row r="201" spans="1:41" ht="60" customHeight="1" x14ac:dyDescent="0.25">
      <c r="A201" s="10">
        <v>199</v>
      </c>
      <c r="B201" s="264"/>
      <c r="C201" s="264"/>
      <c r="D201" s="264"/>
      <c r="E201" s="264"/>
      <c r="F201" s="264"/>
      <c r="G201" s="264"/>
      <c r="H201" s="264"/>
      <c r="I201" s="33"/>
      <c r="J201" s="264"/>
      <c r="K201" s="286"/>
      <c r="L201" s="286"/>
      <c r="M201" s="286"/>
      <c r="N201" s="286"/>
      <c r="O201" s="287"/>
      <c r="P201" s="287"/>
      <c r="Q201" s="287"/>
      <c r="R201" s="382"/>
      <c r="S201" s="382"/>
      <c r="T201" s="264"/>
      <c r="U201" s="33"/>
      <c r="V201" s="264"/>
      <c r="W201" s="264"/>
      <c r="X201" s="264"/>
      <c r="Y201" s="264"/>
      <c r="Z201" s="264"/>
      <c r="AA201" s="264"/>
      <c r="AB201" s="264"/>
      <c r="AC201" s="264"/>
      <c r="AD201" s="264"/>
    </row>
    <row r="202" spans="1:41" ht="60" customHeight="1" x14ac:dyDescent="0.25">
      <c r="A202" s="10">
        <v>200</v>
      </c>
      <c r="B202" s="264"/>
      <c r="C202" s="264"/>
      <c r="D202" s="264"/>
      <c r="E202" s="264"/>
      <c r="F202" s="264"/>
      <c r="G202" s="264"/>
      <c r="H202" s="264"/>
      <c r="I202" s="33"/>
      <c r="J202" s="264"/>
      <c r="K202" s="286"/>
      <c r="L202" s="286"/>
      <c r="M202" s="286"/>
      <c r="N202" s="286"/>
      <c r="O202" s="287"/>
      <c r="P202" s="287"/>
      <c r="Q202" s="287"/>
      <c r="R202" s="382"/>
      <c r="S202" s="382"/>
      <c r="T202" s="264"/>
      <c r="U202" s="33"/>
      <c r="V202" s="264"/>
      <c r="W202" s="264"/>
      <c r="X202" s="264"/>
      <c r="Y202" s="264"/>
      <c r="Z202" s="264"/>
      <c r="AA202" s="264"/>
      <c r="AB202" s="264"/>
      <c r="AC202" s="264"/>
      <c r="AD202" s="264"/>
    </row>
    <row r="203" spans="1:41" x14ac:dyDescent="0.25">
      <c r="A203" s="176"/>
    </row>
    <row r="204" spans="1:41" x14ac:dyDescent="0.45">
      <c r="AO204" s="208"/>
    </row>
    <row r="205" spans="1:41" x14ac:dyDescent="0.45">
      <c r="AO205" s="208"/>
    </row>
    <row r="206" spans="1:41" x14ac:dyDescent="0.45">
      <c r="AO206" s="208"/>
    </row>
    <row r="207" spans="1:41" x14ac:dyDescent="0.45">
      <c r="AO207" s="208"/>
    </row>
    <row r="208" spans="1:41" x14ac:dyDescent="0.45">
      <c r="AO208" s="208"/>
    </row>
    <row r="209" spans="41:41" x14ac:dyDescent="0.45">
      <c r="AO209" s="208"/>
    </row>
    <row r="210" spans="41:41" x14ac:dyDescent="0.45">
      <c r="AO210" s="208"/>
    </row>
    <row r="211" spans="41:41" x14ac:dyDescent="0.45">
      <c r="AO211" s="208"/>
    </row>
    <row r="212" spans="41:41" x14ac:dyDescent="0.45">
      <c r="AO212" s="208"/>
    </row>
    <row r="213" spans="41:41" x14ac:dyDescent="0.45">
      <c r="AO213" s="208"/>
    </row>
    <row r="214" spans="41:41" x14ac:dyDescent="0.45">
      <c r="AO214" s="208"/>
    </row>
    <row r="215" spans="41:41" x14ac:dyDescent="0.45">
      <c r="AO215" s="208"/>
    </row>
    <row r="216" spans="41:41" x14ac:dyDescent="0.45">
      <c r="AO216" s="208"/>
    </row>
    <row r="217" spans="41:41" x14ac:dyDescent="0.45">
      <c r="AO217" s="208"/>
    </row>
    <row r="218" spans="41:41" x14ac:dyDescent="0.45">
      <c r="AO218" s="208"/>
    </row>
    <row r="219" spans="41:41" x14ac:dyDescent="0.45">
      <c r="AO219" s="208"/>
    </row>
    <row r="220" spans="41:41" x14ac:dyDescent="0.45">
      <c r="AO220" s="208"/>
    </row>
    <row r="221" spans="41:41" x14ac:dyDescent="0.45">
      <c r="AO221" s="208"/>
    </row>
    <row r="222" spans="41:41" x14ac:dyDescent="0.45">
      <c r="AO222" s="208"/>
    </row>
    <row r="223" spans="41:41" x14ac:dyDescent="0.45">
      <c r="AO223" s="208"/>
    </row>
  </sheetData>
  <sheetProtection algorithmName="SHA-512" hashValue="TZJErVHq0pbgWjAgiL12voKyyQuYE9ihcjHSA+t2YOIihIqeFJ64o+idy4kYT2YKPC3px03nNgfzymZs8qEX9Q==" saltValue="By5VJBebTPMOJx30n9CVcQ==" spinCount="100000" sheet="1" formatCells="0"/>
  <mergeCells count="26">
    <mergeCell ref="A1:A2"/>
    <mergeCell ref="B1:B2"/>
    <mergeCell ref="H1:H2"/>
    <mergeCell ref="N1:N2"/>
    <mergeCell ref="R1:R2"/>
    <mergeCell ref="Q1:Q2"/>
    <mergeCell ref="D1:D2"/>
    <mergeCell ref="J1:J2"/>
    <mergeCell ref="I1:I2"/>
    <mergeCell ref="G1:G2"/>
    <mergeCell ref="E1:E2"/>
    <mergeCell ref="F1:F2"/>
    <mergeCell ref="P1:P2"/>
    <mergeCell ref="O1:O2"/>
    <mergeCell ref="C1:C2"/>
    <mergeCell ref="W1:W2"/>
    <mergeCell ref="Y1:Y2"/>
    <mergeCell ref="X1:X2"/>
    <mergeCell ref="S1:S2"/>
    <mergeCell ref="AL1:AL2"/>
    <mergeCell ref="T1:V1"/>
    <mergeCell ref="AB1:AB2"/>
    <mergeCell ref="Z1:Z2"/>
    <mergeCell ref="AA1:AA2"/>
    <mergeCell ref="AC1:AC2"/>
    <mergeCell ref="AD1:AD2"/>
  </mergeCells>
  <conditionalFormatting sqref="A23:A26">
    <cfRule type="containsText" dxfId="30" priority="131" operator="containsText" text="پیشنهاد">
      <formula>NOT(ISERROR(SEARCH("پیشنهاد",A23)))</formula>
    </cfRule>
  </conditionalFormatting>
  <conditionalFormatting sqref="A25:A26">
    <cfRule type="containsText" dxfId="29" priority="132" operator="containsText" text="عدم">
      <formula>NOT(ISERROR(SEARCH("عدم",A25)))</formula>
    </cfRule>
  </conditionalFormatting>
  <conditionalFormatting sqref="A203:AB1048576 K4:AB202 A3:B3 D3:G3">
    <cfRule type="containsText" dxfId="28" priority="13" operator="containsText" text="عدم">
      <formula>NOT(ISERROR(SEARCH("عدم",A3)))</formula>
    </cfRule>
  </conditionalFormatting>
  <conditionalFormatting sqref="A1:B1 D1:Q1">
    <cfRule type="containsText" dxfId="27" priority="68" operator="containsText" text="عدم">
      <formula>NOT(ISERROR(SEARCH("عدم",A1)))</formula>
    </cfRule>
  </conditionalFormatting>
  <conditionalFormatting sqref="A4:B11 D4:I11 A12:I202">
    <cfRule type="containsText" dxfId="26" priority="18" operator="containsText" text="عدم">
      <formula>NOT(ISERROR(SEARCH("عدم",A4)))</formula>
    </cfRule>
  </conditionalFormatting>
  <conditionalFormatting sqref="I3:AA3 J4:J202">
    <cfRule type="containsText" dxfId="25" priority="14" operator="containsText" text="عدم">
      <formula>NOT(ISERROR(SEARCH("عدم",I3)))</formula>
    </cfRule>
  </conditionalFormatting>
  <conditionalFormatting sqref="P3:P202">
    <cfRule type="expression" dxfId="24" priority="15">
      <formula>$O3="ندارد"</formula>
    </cfRule>
  </conditionalFormatting>
  <conditionalFormatting sqref="W1:Z1 AB1">
    <cfRule type="containsText" dxfId="23" priority="88" operator="containsText" text="عدم">
      <formula>NOT(ISERROR(SEARCH("عدم",W1)))</formula>
    </cfRule>
  </conditionalFormatting>
  <conditionalFormatting sqref="AH25:AK26 AN25:AX26">
    <cfRule type="containsText" dxfId="22" priority="142" operator="containsText" text="عدم">
      <formula>NOT(ISERROR(SEARCH("عدم",AH25)))</formula>
    </cfRule>
  </conditionalFormatting>
  <conditionalFormatting sqref="AL1 AH3:AL1048576">
    <cfRule type="containsText" dxfId="21" priority="123" operator="containsText" text="عدم">
      <formula>NOT(ISERROR(SEARCH("عدم",AH1)))</formula>
    </cfRule>
  </conditionalFormatting>
  <conditionalFormatting sqref="AW3:AX7 AW11:AX11 AW18:AX18 AH23:AK26 AN23:AV26 AW23:AX1048576">
    <cfRule type="containsText" dxfId="20" priority="141" operator="containsText" text="پیشنهاد">
      <formula>NOT(ISERROR(SEARCH("پیشنهاد",AH3)))</formula>
    </cfRule>
  </conditionalFormatting>
  <conditionalFormatting sqref="BE1 AS3:AV3 AN4:AV24 AN25:AX26 AN27:AV1048576">
    <cfRule type="containsText" dxfId="19" priority="140" operator="containsText" text="عدم">
      <formula>NOT(ISERROR(SEARCH("عدم",AN1)))</formula>
    </cfRule>
  </conditionalFormatting>
  <conditionalFormatting sqref="AB3">
    <cfRule type="containsText" dxfId="18" priority="12" operator="containsText" text="عدم">
      <formula>NOT(ISERROR(SEARCH("عدم",AB3)))</formula>
    </cfRule>
  </conditionalFormatting>
  <conditionalFormatting sqref="AA1">
    <cfRule type="containsText" dxfId="17" priority="9" operator="containsText" text="عدم">
      <formula>NOT(ISERROR(SEARCH("عدم",AA1)))</formula>
    </cfRule>
  </conditionalFormatting>
  <conditionalFormatting sqref="C1">
    <cfRule type="containsText" dxfId="16" priority="4" operator="containsText" text="عدم">
      <formula>NOT(ISERROR(SEARCH("عدم",C1)))</formula>
    </cfRule>
  </conditionalFormatting>
  <conditionalFormatting sqref="C3:C11">
    <cfRule type="containsText" dxfId="15" priority="3" operator="containsText" text="عدم">
      <formula>NOT(ISERROR(SEARCH("عدم",C3)))</formula>
    </cfRule>
  </conditionalFormatting>
  <conditionalFormatting sqref="AC1:AD1">
    <cfRule type="containsText" dxfId="14" priority="2" operator="containsText" text="عدم">
      <formula>NOT(ISERROR(SEARCH("عدم",AC1)))</formula>
    </cfRule>
  </conditionalFormatting>
  <conditionalFormatting sqref="AC3:AD202">
    <cfRule type="containsText" dxfId="13" priority="1" operator="containsText" text="عدم">
      <formula>NOT(ISERROR(SEARCH("عدم",AC3)))</formula>
    </cfRule>
  </conditionalFormatting>
  <dataValidations count="18">
    <dataValidation type="list" allowBlank="1" showInputMessage="1" showErrorMessage="1" sqref="AM3:AM52">
      <formula1>$BC$7:$BC$9</formula1>
    </dataValidation>
    <dataValidation type="list" allowBlank="1" showInputMessage="1" showErrorMessage="1" sqref="AQ3:AQ52">
      <formula1>$BC$2:$BC$5</formula1>
    </dataValidation>
    <dataValidation type="list" allowBlank="1" showInputMessage="1" showErrorMessage="1" sqref="WWL982913:WWL983012 WCT982913:WCT983012 VSX982913:VSX983012 VJB982913:VJB983012 UZF982913:UZF983012 UPJ982913:UPJ983012 UFN982913:UFN983012 TVR982913:TVR983012 TLV982913:TLV983012 TBZ982913:TBZ983012 SSD982913:SSD983012 SIH982913:SIH983012 RYL982913:RYL983012 ROP982913:ROP983012 RET982913:RET983012 QUX982913:QUX983012 QLB982913:QLB983012 QBF982913:QBF983012 PRJ982913:PRJ983012 PHN982913:PHN983012 OXR982913:OXR983012 ONV982913:ONV983012 ODZ982913:ODZ983012 NUD982913:NUD983012 NKH982913:NKH983012 NAL982913:NAL983012 MQP982913:MQP983012 MGT982913:MGT983012 LWX982913:LWX983012 LNB982913:LNB983012 LDF982913:LDF983012 KTJ982913:KTJ983012 KJN982913:KJN983012 JZR982913:JZR983012 JPV982913:JPV983012 JFZ982913:JFZ983012 IWD982913:IWD983012 IMH982913:IMH983012 ICL982913:ICL983012 HSP982913:HSP983012 HIT982913:HIT983012 GYX982913:GYX983012 GPB982913:GPB983012 GFF982913:GFF983012 FVJ982913:FVJ983012 FLN982913:FLN983012 FBR982913:FBR983012 ERV982913:ERV983012 EHZ982913:EHZ983012 DYD982913:DYD983012 DOH982913:DOH983012 DEL982913:DEL983012 CUP982913:CUP983012 CKT982913:CKT983012 CAX982913:CAX983012 BRB982913:BRB983012 BHF982913:BHF983012 AXJ982913:AXJ983012 ANN982913:ANN983012 ADR982913:ADR983012 TV982913:TV983012 JZ982913:JZ983012 WWL917377:WWL917476 WMP917377:WMP917476 WCT917377:WCT917476 VSX917377:VSX917476 VJB917377:VJB917476 UZF917377:UZF917476 UPJ917377:UPJ917476 UFN917377:UFN917476 TVR917377:TVR917476 TLV917377:TLV917476 TBZ917377:TBZ917476 SSD917377:SSD917476 SIH917377:SIH917476 RYL917377:RYL917476 ROP917377:ROP917476 RET917377:RET917476 QUX917377:QUX917476 QLB917377:QLB917476 QBF917377:QBF917476 PRJ917377:PRJ917476 PHN917377:PHN917476 OXR917377:OXR917476 ONV917377:ONV917476 ODZ917377:ODZ917476 NUD917377:NUD917476 NKH917377:NKH917476 NAL917377:NAL917476 MQP917377:MQP917476 MGT917377:MGT917476 LWX917377:LWX917476 LNB917377:LNB917476 LDF917377:LDF917476 KTJ917377:KTJ917476 KJN917377:KJN917476 JZR917377:JZR917476 JPV917377:JPV917476 JFZ917377:JFZ917476 IWD917377:IWD917476 IMH917377:IMH917476 ICL917377:ICL917476 HSP917377:HSP917476 HIT917377:HIT917476 GYX917377:GYX917476 GPB917377:GPB917476 GFF917377:GFF917476 FVJ917377:FVJ917476 FLN917377:FLN917476 FBR917377:FBR917476 ERV917377:ERV917476 EHZ917377:EHZ917476 DYD917377:DYD917476 DOH917377:DOH917476 DEL917377:DEL917476 CUP917377:CUP917476 CKT917377:CKT917476 CAX917377:CAX917476 BRB917377:BRB917476 BHF917377:BHF917476 AXJ917377:AXJ917476 ANN917377:ANN917476 ADR917377:ADR917476 TV917377:TV917476 JZ917377:JZ917476 WWL851841:WWL851940 WMP851841:WMP851940 WCT851841:WCT851940 VSX851841:VSX851940 VJB851841:VJB851940 UZF851841:UZF851940 UPJ851841:UPJ851940 UFN851841:UFN851940 TVR851841:TVR851940 TLV851841:TLV851940 TBZ851841:TBZ851940 SSD851841:SSD851940 SIH851841:SIH851940 RYL851841:RYL851940 ROP851841:ROP851940 RET851841:RET851940 QUX851841:QUX851940 QLB851841:QLB851940 QBF851841:QBF851940 PRJ851841:PRJ851940 PHN851841:PHN851940 OXR851841:OXR851940 ONV851841:ONV851940 ODZ851841:ODZ851940 NUD851841:NUD851940 NKH851841:NKH851940 NAL851841:NAL851940 MQP851841:MQP851940 MGT851841:MGT851940 LWX851841:LWX851940 LNB851841:LNB851940 LDF851841:LDF851940 KTJ851841:KTJ851940 KJN851841:KJN851940 JZR851841:JZR851940 JPV851841:JPV851940 JFZ851841:JFZ851940 IWD851841:IWD851940 IMH851841:IMH851940 ICL851841:ICL851940 HSP851841:HSP851940 HIT851841:HIT851940 GYX851841:GYX851940 GPB851841:GPB851940 GFF851841:GFF851940 FVJ851841:FVJ851940 FLN851841:FLN851940 FBR851841:FBR851940 ERV851841:ERV851940 EHZ851841:EHZ851940 DYD851841:DYD851940 DOH851841:DOH851940 DEL851841:DEL851940 CUP851841:CUP851940 CKT851841:CKT851940 CAX851841:CAX851940 BRB851841:BRB851940 BHF851841:BHF851940 AXJ851841:AXJ851940 ANN851841:ANN851940 ADR851841:ADR851940 TV851841:TV851940 JZ851841:JZ851940 WWL786305:WWL786404 WMP786305:WMP786404 WCT786305:WCT786404 VSX786305:VSX786404 VJB786305:VJB786404 UZF786305:UZF786404 UPJ786305:UPJ786404 UFN786305:UFN786404 TVR786305:TVR786404 TLV786305:TLV786404 TBZ786305:TBZ786404 SSD786305:SSD786404 SIH786305:SIH786404 RYL786305:RYL786404 ROP786305:ROP786404 RET786305:RET786404 QUX786305:QUX786404 QLB786305:QLB786404 QBF786305:QBF786404 PRJ786305:PRJ786404 PHN786305:PHN786404 OXR786305:OXR786404 ONV786305:ONV786404 ODZ786305:ODZ786404 NUD786305:NUD786404 NKH786305:NKH786404 NAL786305:NAL786404 MQP786305:MQP786404 MGT786305:MGT786404 LWX786305:LWX786404 LNB786305:LNB786404 LDF786305:LDF786404 KTJ786305:KTJ786404 KJN786305:KJN786404 JZR786305:JZR786404 JPV786305:JPV786404 JFZ786305:JFZ786404 IWD786305:IWD786404 IMH786305:IMH786404 ICL786305:ICL786404 HSP786305:HSP786404 HIT786305:HIT786404 GYX786305:GYX786404 GPB786305:GPB786404 GFF786305:GFF786404 FVJ786305:FVJ786404 FLN786305:FLN786404 FBR786305:FBR786404 ERV786305:ERV786404 EHZ786305:EHZ786404 DYD786305:DYD786404 DOH786305:DOH786404 DEL786305:DEL786404 CUP786305:CUP786404 CKT786305:CKT786404 CAX786305:CAX786404 BRB786305:BRB786404 BHF786305:BHF786404 AXJ786305:AXJ786404 ANN786305:ANN786404 ADR786305:ADR786404 TV786305:TV786404 JZ786305:JZ786404 WWL720769:WWL720868 WMP720769:WMP720868 WCT720769:WCT720868 VSX720769:VSX720868 VJB720769:VJB720868 UZF720769:UZF720868 UPJ720769:UPJ720868 UFN720769:UFN720868 TVR720769:TVR720868 TLV720769:TLV720868 TBZ720769:TBZ720868 SSD720769:SSD720868 SIH720769:SIH720868 RYL720769:RYL720868 ROP720769:ROP720868 RET720769:RET720868 QUX720769:QUX720868 QLB720769:QLB720868 QBF720769:QBF720868 PRJ720769:PRJ720868 PHN720769:PHN720868 OXR720769:OXR720868 ONV720769:ONV720868 ODZ720769:ODZ720868 NUD720769:NUD720868 NKH720769:NKH720868 NAL720769:NAL720868 MQP720769:MQP720868 MGT720769:MGT720868 LWX720769:LWX720868 LNB720769:LNB720868 LDF720769:LDF720868 KTJ720769:KTJ720868 KJN720769:KJN720868 JZR720769:JZR720868 JPV720769:JPV720868 JFZ720769:JFZ720868 IWD720769:IWD720868 IMH720769:IMH720868 ICL720769:ICL720868 HSP720769:HSP720868 HIT720769:HIT720868 GYX720769:GYX720868 GPB720769:GPB720868 GFF720769:GFF720868 FVJ720769:FVJ720868 FLN720769:FLN720868 FBR720769:FBR720868 ERV720769:ERV720868 EHZ720769:EHZ720868 DYD720769:DYD720868 DOH720769:DOH720868 DEL720769:DEL720868 CUP720769:CUP720868 CKT720769:CKT720868 CAX720769:CAX720868 BRB720769:BRB720868 BHF720769:BHF720868 AXJ720769:AXJ720868 ANN720769:ANN720868 ADR720769:ADR720868 TV720769:TV720868 JZ720769:JZ720868 WWL655233:WWL655332 WMP655233:WMP655332 WCT655233:WCT655332 VSX655233:VSX655332 VJB655233:VJB655332 UZF655233:UZF655332 UPJ655233:UPJ655332 UFN655233:UFN655332 TVR655233:TVR655332 TLV655233:TLV655332 TBZ655233:TBZ655332 SSD655233:SSD655332 SIH655233:SIH655332 RYL655233:RYL655332 ROP655233:ROP655332 RET655233:RET655332 QUX655233:QUX655332 QLB655233:QLB655332 QBF655233:QBF655332 PRJ655233:PRJ655332 PHN655233:PHN655332 OXR655233:OXR655332 ONV655233:ONV655332 ODZ655233:ODZ655332 NUD655233:NUD655332 NKH655233:NKH655332 NAL655233:NAL655332 MQP655233:MQP655332 MGT655233:MGT655332 LWX655233:LWX655332 LNB655233:LNB655332 LDF655233:LDF655332 KTJ655233:KTJ655332 KJN655233:KJN655332 JZR655233:JZR655332 JPV655233:JPV655332 JFZ655233:JFZ655332 IWD655233:IWD655332 IMH655233:IMH655332 ICL655233:ICL655332 HSP655233:HSP655332 HIT655233:HIT655332 GYX655233:GYX655332 GPB655233:GPB655332 GFF655233:GFF655332 FVJ655233:FVJ655332 FLN655233:FLN655332 FBR655233:FBR655332 ERV655233:ERV655332 EHZ655233:EHZ655332 DYD655233:DYD655332 DOH655233:DOH655332 DEL655233:DEL655332 CUP655233:CUP655332 CKT655233:CKT655332 CAX655233:CAX655332 BRB655233:BRB655332 BHF655233:BHF655332 AXJ655233:AXJ655332 ANN655233:ANN655332 ADR655233:ADR655332 TV655233:TV655332 JZ655233:JZ655332 WWL589697:WWL589796 WMP589697:WMP589796 WCT589697:WCT589796 VSX589697:VSX589796 VJB589697:VJB589796 UZF589697:UZF589796 UPJ589697:UPJ589796 UFN589697:UFN589796 TVR589697:TVR589796 TLV589697:TLV589796 TBZ589697:TBZ589796 SSD589697:SSD589796 SIH589697:SIH589796 RYL589697:RYL589796 ROP589697:ROP589796 RET589697:RET589796 QUX589697:QUX589796 QLB589697:QLB589796 QBF589697:QBF589796 PRJ589697:PRJ589796 PHN589697:PHN589796 OXR589697:OXR589796 ONV589697:ONV589796 ODZ589697:ODZ589796 NUD589697:NUD589796 NKH589697:NKH589796 NAL589697:NAL589796 MQP589697:MQP589796 MGT589697:MGT589796 LWX589697:LWX589796 LNB589697:LNB589796 LDF589697:LDF589796 KTJ589697:KTJ589796 KJN589697:KJN589796 JZR589697:JZR589796 JPV589697:JPV589796 JFZ589697:JFZ589796 IWD589697:IWD589796 IMH589697:IMH589796 ICL589697:ICL589796 HSP589697:HSP589796 HIT589697:HIT589796 GYX589697:GYX589796 GPB589697:GPB589796 GFF589697:GFF589796 FVJ589697:FVJ589796 FLN589697:FLN589796 FBR589697:FBR589796 ERV589697:ERV589796 EHZ589697:EHZ589796 DYD589697:DYD589796 DOH589697:DOH589796 DEL589697:DEL589796 CUP589697:CUP589796 CKT589697:CKT589796 CAX589697:CAX589796 BRB589697:BRB589796 BHF589697:BHF589796 AXJ589697:AXJ589796 ANN589697:ANN589796 ADR589697:ADR589796 TV589697:TV589796 JZ589697:JZ589796 WWL524161:WWL524260 WMP524161:WMP524260 WCT524161:WCT524260 VSX524161:VSX524260 VJB524161:VJB524260 UZF524161:UZF524260 UPJ524161:UPJ524260 UFN524161:UFN524260 TVR524161:TVR524260 TLV524161:TLV524260 TBZ524161:TBZ524260 SSD524161:SSD524260 SIH524161:SIH524260 RYL524161:RYL524260 ROP524161:ROP524260 RET524161:RET524260 QUX524161:QUX524260 QLB524161:QLB524260 QBF524161:QBF524260 PRJ524161:PRJ524260 PHN524161:PHN524260 OXR524161:OXR524260 ONV524161:ONV524260 ODZ524161:ODZ524260 NUD524161:NUD524260 NKH524161:NKH524260 NAL524161:NAL524260 MQP524161:MQP524260 MGT524161:MGT524260 LWX524161:LWX524260 LNB524161:LNB524260 LDF524161:LDF524260 KTJ524161:KTJ524260 KJN524161:KJN524260 JZR524161:JZR524260 JPV524161:JPV524260 JFZ524161:JFZ524260 IWD524161:IWD524260 IMH524161:IMH524260 ICL524161:ICL524260 HSP524161:HSP524260 HIT524161:HIT524260 GYX524161:GYX524260 GPB524161:GPB524260 GFF524161:GFF524260 FVJ524161:FVJ524260 FLN524161:FLN524260 FBR524161:FBR524260 ERV524161:ERV524260 EHZ524161:EHZ524260 DYD524161:DYD524260 DOH524161:DOH524260 DEL524161:DEL524260 CUP524161:CUP524260 CKT524161:CKT524260 CAX524161:CAX524260 BRB524161:BRB524260 BHF524161:BHF524260 AXJ524161:AXJ524260 ANN524161:ANN524260 ADR524161:ADR524260 TV524161:TV524260 JZ524161:JZ524260 WWL458625:WWL458724 WMP458625:WMP458724 WCT458625:WCT458724 VSX458625:VSX458724 VJB458625:VJB458724 UZF458625:UZF458724 UPJ458625:UPJ458724 UFN458625:UFN458724 TVR458625:TVR458724 TLV458625:TLV458724 TBZ458625:TBZ458724 SSD458625:SSD458724 SIH458625:SIH458724 RYL458625:RYL458724 ROP458625:ROP458724 RET458625:RET458724 QUX458625:QUX458724 QLB458625:QLB458724 QBF458625:QBF458724 PRJ458625:PRJ458724 PHN458625:PHN458724 OXR458625:OXR458724 ONV458625:ONV458724 ODZ458625:ODZ458724 NUD458625:NUD458724 NKH458625:NKH458724 NAL458625:NAL458724 MQP458625:MQP458724 MGT458625:MGT458724 LWX458625:LWX458724 LNB458625:LNB458724 LDF458625:LDF458724 KTJ458625:KTJ458724 KJN458625:KJN458724 JZR458625:JZR458724 JPV458625:JPV458724 JFZ458625:JFZ458724 IWD458625:IWD458724 IMH458625:IMH458724 ICL458625:ICL458724 HSP458625:HSP458724 HIT458625:HIT458724 GYX458625:GYX458724 GPB458625:GPB458724 GFF458625:GFF458724 FVJ458625:FVJ458724 FLN458625:FLN458724 FBR458625:FBR458724 ERV458625:ERV458724 EHZ458625:EHZ458724 DYD458625:DYD458724 DOH458625:DOH458724 DEL458625:DEL458724 CUP458625:CUP458724 CKT458625:CKT458724 CAX458625:CAX458724 BRB458625:BRB458724 BHF458625:BHF458724 AXJ458625:AXJ458724 ANN458625:ANN458724 ADR458625:ADR458724 TV458625:TV458724 JZ458625:JZ458724 WWL393089:WWL393188 WMP393089:WMP393188 WCT393089:WCT393188 VSX393089:VSX393188 VJB393089:VJB393188 UZF393089:UZF393188 UPJ393089:UPJ393188 UFN393089:UFN393188 TVR393089:TVR393188 TLV393089:TLV393188 TBZ393089:TBZ393188 SSD393089:SSD393188 SIH393089:SIH393188 RYL393089:RYL393188 ROP393089:ROP393188 RET393089:RET393188 QUX393089:QUX393188 QLB393089:QLB393188 QBF393089:QBF393188 PRJ393089:PRJ393188 PHN393089:PHN393188 OXR393089:OXR393188 ONV393089:ONV393188 ODZ393089:ODZ393188 NUD393089:NUD393188 NKH393089:NKH393188 NAL393089:NAL393188 MQP393089:MQP393188 MGT393089:MGT393188 LWX393089:LWX393188 LNB393089:LNB393188 LDF393089:LDF393188 KTJ393089:KTJ393188 KJN393089:KJN393188 JZR393089:JZR393188 JPV393089:JPV393188 JFZ393089:JFZ393188 IWD393089:IWD393188 IMH393089:IMH393188 ICL393089:ICL393188 HSP393089:HSP393188 HIT393089:HIT393188 GYX393089:GYX393188 GPB393089:GPB393188 GFF393089:GFF393188 FVJ393089:FVJ393188 FLN393089:FLN393188 FBR393089:FBR393188 ERV393089:ERV393188 EHZ393089:EHZ393188 DYD393089:DYD393188 DOH393089:DOH393188 DEL393089:DEL393188 CUP393089:CUP393188 CKT393089:CKT393188 CAX393089:CAX393188 BRB393089:BRB393188 BHF393089:BHF393188 AXJ393089:AXJ393188 ANN393089:ANN393188 ADR393089:ADR393188 TV393089:TV393188 JZ393089:JZ393188 WWL327553:WWL327652 WMP327553:WMP327652 WCT327553:WCT327652 VSX327553:VSX327652 VJB327553:VJB327652 UZF327553:UZF327652 UPJ327553:UPJ327652 UFN327553:UFN327652 TVR327553:TVR327652 TLV327553:TLV327652 TBZ327553:TBZ327652 SSD327553:SSD327652 SIH327553:SIH327652 RYL327553:RYL327652 ROP327553:ROP327652 RET327553:RET327652 QUX327553:QUX327652 QLB327553:QLB327652 QBF327553:QBF327652 PRJ327553:PRJ327652 PHN327553:PHN327652 OXR327553:OXR327652 ONV327553:ONV327652 ODZ327553:ODZ327652 NUD327553:NUD327652 NKH327553:NKH327652 NAL327553:NAL327652 MQP327553:MQP327652 MGT327553:MGT327652 LWX327553:LWX327652 LNB327553:LNB327652 LDF327553:LDF327652 KTJ327553:KTJ327652 KJN327553:KJN327652 JZR327553:JZR327652 JPV327553:JPV327652 JFZ327553:JFZ327652 IWD327553:IWD327652 IMH327553:IMH327652 ICL327553:ICL327652 HSP327553:HSP327652 HIT327553:HIT327652 GYX327553:GYX327652 GPB327553:GPB327652 GFF327553:GFF327652 FVJ327553:FVJ327652 FLN327553:FLN327652 FBR327553:FBR327652 ERV327553:ERV327652 EHZ327553:EHZ327652 DYD327553:DYD327652 DOH327553:DOH327652 DEL327553:DEL327652 CUP327553:CUP327652 CKT327553:CKT327652 CAX327553:CAX327652 BRB327553:BRB327652 BHF327553:BHF327652 AXJ327553:AXJ327652 ANN327553:ANN327652 ADR327553:ADR327652 TV327553:TV327652 JZ327553:JZ327652 WWL262017:WWL262116 WMP262017:WMP262116 WCT262017:WCT262116 VSX262017:VSX262116 VJB262017:VJB262116 UZF262017:UZF262116 UPJ262017:UPJ262116 UFN262017:UFN262116 TVR262017:TVR262116 TLV262017:TLV262116 TBZ262017:TBZ262116 SSD262017:SSD262116 SIH262017:SIH262116 RYL262017:RYL262116 ROP262017:ROP262116 RET262017:RET262116 QUX262017:QUX262116 QLB262017:QLB262116 QBF262017:QBF262116 PRJ262017:PRJ262116 PHN262017:PHN262116 OXR262017:OXR262116 ONV262017:ONV262116 ODZ262017:ODZ262116 NUD262017:NUD262116 NKH262017:NKH262116 NAL262017:NAL262116 MQP262017:MQP262116 MGT262017:MGT262116 LWX262017:LWX262116 LNB262017:LNB262116 LDF262017:LDF262116 KTJ262017:KTJ262116 KJN262017:KJN262116 JZR262017:JZR262116 JPV262017:JPV262116 JFZ262017:JFZ262116 IWD262017:IWD262116 IMH262017:IMH262116 ICL262017:ICL262116 HSP262017:HSP262116 HIT262017:HIT262116 GYX262017:GYX262116 GPB262017:GPB262116 GFF262017:GFF262116 FVJ262017:FVJ262116 FLN262017:FLN262116 FBR262017:FBR262116 ERV262017:ERV262116 EHZ262017:EHZ262116 DYD262017:DYD262116 DOH262017:DOH262116 DEL262017:DEL262116 CUP262017:CUP262116 CKT262017:CKT262116 CAX262017:CAX262116 BRB262017:BRB262116 BHF262017:BHF262116 AXJ262017:AXJ262116 ANN262017:ANN262116 ADR262017:ADR262116 TV262017:TV262116 JZ262017:JZ262116 WWL196481:WWL196580 WMP196481:WMP196580 WCT196481:WCT196580 VSX196481:VSX196580 VJB196481:VJB196580 UZF196481:UZF196580 UPJ196481:UPJ196580 UFN196481:UFN196580 TVR196481:TVR196580 TLV196481:TLV196580 TBZ196481:TBZ196580 SSD196481:SSD196580 SIH196481:SIH196580 RYL196481:RYL196580 ROP196481:ROP196580 RET196481:RET196580 QUX196481:QUX196580 QLB196481:QLB196580 QBF196481:QBF196580 PRJ196481:PRJ196580 PHN196481:PHN196580 OXR196481:OXR196580 ONV196481:ONV196580 ODZ196481:ODZ196580 NUD196481:NUD196580 NKH196481:NKH196580 NAL196481:NAL196580 MQP196481:MQP196580 MGT196481:MGT196580 LWX196481:LWX196580 LNB196481:LNB196580 LDF196481:LDF196580 KTJ196481:KTJ196580 KJN196481:KJN196580 JZR196481:JZR196580 JPV196481:JPV196580 JFZ196481:JFZ196580 IWD196481:IWD196580 IMH196481:IMH196580 ICL196481:ICL196580 HSP196481:HSP196580 HIT196481:HIT196580 GYX196481:GYX196580 GPB196481:GPB196580 GFF196481:GFF196580 FVJ196481:FVJ196580 FLN196481:FLN196580 FBR196481:FBR196580 ERV196481:ERV196580 EHZ196481:EHZ196580 DYD196481:DYD196580 DOH196481:DOH196580 DEL196481:DEL196580 CUP196481:CUP196580 CKT196481:CKT196580 CAX196481:CAX196580 BRB196481:BRB196580 BHF196481:BHF196580 AXJ196481:AXJ196580 ANN196481:ANN196580 ADR196481:ADR196580 TV196481:TV196580 JZ196481:JZ196580 WWL130945:WWL131044 WMP130945:WMP131044 WCT130945:WCT131044 VSX130945:VSX131044 VJB130945:VJB131044 UZF130945:UZF131044 UPJ130945:UPJ131044 UFN130945:UFN131044 TVR130945:TVR131044 TLV130945:TLV131044 TBZ130945:TBZ131044 SSD130945:SSD131044 SIH130945:SIH131044 RYL130945:RYL131044 ROP130945:ROP131044 RET130945:RET131044 QUX130945:QUX131044 QLB130945:QLB131044 QBF130945:QBF131044 PRJ130945:PRJ131044 PHN130945:PHN131044 OXR130945:OXR131044 ONV130945:ONV131044 ODZ130945:ODZ131044 NUD130945:NUD131044 NKH130945:NKH131044 NAL130945:NAL131044 MQP130945:MQP131044 MGT130945:MGT131044 LWX130945:LWX131044 LNB130945:LNB131044 LDF130945:LDF131044 KTJ130945:KTJ131044 KJN130945:KJN131044 JZR130945:JZR131044 JPV130945:JPV131044 JFZ130945:JFZ131044 IWD130945:IWD131044 IMH130945:IMH131044 ICL130945:ICL131044 HSP130945:HSP131044 HIT130945:HIT131044 GYX130945:GYX131044 GPB130945:GPB131044 GFF130945:GFF131044 FVJ130945:FVJ131044 FLN130945:FLN131044 FBR130945:FBR131044 ERV130945:ERV131044 EHZ130945:EHZ131044 DYD130945:DYD131044 DOH130945:DOH131044 DEL130945:DEL131044 CUP130945:CUP131044 CKT130945:CKT131044 CAX130945:CAX131044 BRB130945:BRB131044 BHF130945:BHF131044 AXJ130945:AXJ131044 ANN130945:ANN131044 ADR130945:ADR131044 TV130945:TV131044 JZ130945:JZ131044 WWL65409:WWL65508 WMP65409:WMP65508 WCT65409:WCT65508 VSX65409:VSX65508 VJB65409:VJB65508 UZF65409:UZF65508 UPJ65409:UPJ65508 UFN65409:UFN65508 TVR65409:TVR65508 TLV65409:TLV65508 TBZ65409:TBZ65508 SSD65409:SSD65508 SIH65409:SIH65508 RYL65409:RYL65508 ROP65409:ROP65508 RET65409:RET65508 QUX65409:QUX65508 QLB65409:QLB65508 QBF65409:QBF65508 PRJ65409:PRJ65508 PHN65409:PHN65508 OXR65409:OXR65508 ONV65409:ONV65508 ODZ65409:ODZ65508 NUD65409:NUD65508 NKH65409:NKH65508 NAL65409:NAL65508 MQP65409:MQP65508 MGT65409:MGT65508 LWX65409:LWX65508 LNB65409:LNB65508 LDF65409:LDF65508 KTJ65409:KTJ65508 KJN65409:KJN65508 JZR65409:JZR65508 JPV65409:JPV65508 JFZ65409:JFZ65508 IWD65409:IWD65508 IMH65409:IMH65508 ICL65409:ICL65508 HSP65409:HSP65508 HIT65409:HIT65508 GYX65409:GYX65508 GPB65409:GPB65508 GFF65409:GFF65508 FVJ65409:FVJ65508 FLN65409:FLN65508 FBR65409:FBR65508 ERV65409:ERV65508 EHZ65409:EHZ65508 DYD65409:DYD65508 DOH65409:DOH65508 DEL65409:DEL65508 CUP65409:CUP65508 CKT65409:CKT65508 CAX65409:CAX65508 BRB65409:BRB65508 BHF65409:BHF65508 AXJ65409:AXJ65508 ANN65409:ANN65508 ADR65409:ADR65508 TV65409:TV65508 JZ65409:JZ65508 WMP982913:WMP983012 JZ3:JZ22 TV3:TV22 ADR3:ADR22 ANN3:ANN22 AXJ3:AXJ22 BHF3:BHF22 BRB3:BRB22 CAX3:CAX22 CKT3:CKT22 CUP3:CUP22 DEL3:DEL22 DOH3:DOH22 DYD3:DYD22 EHZ3:EHZ22 ERV3:ERV22 FBR3:FBR22 FLN3:FLN22 FVJ3:FVJ22 GFF3:GFF22 GPB3:GPB22 GYX3:GYX22 HIT3:HIT22 HSP3:HSP22 ICL3:ICL22 IMH3:IMH22 IWD3:IWD22 JFZ3:JFZ22 JPV3:JPV22 JZR3:JZR22 KJN3:KJN22 KTJ3:KTJ22 LDF3:LDF22 LNB3:LNB22 LWX3:LWX22 MGT3:MGT22 MQP3:MQP22 NAL3:NAL22 NKH3:NKH22 NUD3:NUD22 ODZ3:ODZ22 ONV3:ONV22 OXR3:OXR22 PHN3:PHN22 PRJ3:PRJ22 QBF3:QBF22 QLB3:QLB22 QUX3:QUX22 RET3:RET22 ROP3:ROP22 RYL3:RYL22 SIH3:SIH22 SSD3:SSD22 TBZ3:TBZ22 TLV3:TLV22 TVR3:TVR22 UFN3:UFN22 UPJ3:UPJ22 UZF3:UZF22 VJB3:VJB22 VSX3:VSX22 WCT3:WCT22 WMP3:WMP22 WWL3:WWL22">
      <formula1>$AY$1:$AY$4</formula1>
    </dataValidation>
    <dataValidation type="list" allowBlank="1" showInputMessage="1" showErrorMessage="1" sqref="ADV65412:ADV65413 KA3:KB22 WWM3:WWN22 WMQ3:WMR22 WCU3:WCV22 VSY3:VSZ22 VJC3:VJD22 UZG3:UZH22 UPK3:UPL22 UFO3:UFP22 TVS3:TVT22 TLW3:TLX22 TCA3:TCB22 SSE3:SSF22 SII3:SIJ22 RYM3:RYN22 ROQ3:ROR22 REU3:REV22 QUY3:QUZ22 QLC3:QLD22 QBG3:QBH22 PRK3:PRL22 PHO3:PHP22 OXS3:OXT22 ONW3:ONX22 OEA3:OEB22 NUE3:NUF22 NKI3:NKJ22 NAM3:NAN22 MQQ3:MQR22 MGU3:MGV22 LWY3:LWZ22 LNC3:LND22 LDG3:LDH22 KTK3:KTL22 KJO3:KJP22 JZS3:JZT22 JPW3:JPX22 JGA3:JGB22 IWE3:IWF22 IMI3:IMJ22 ICM3:ICN22 HSQ3:HSR22 HIU3:HIV22 GYY3:GYZ22 GPC3:GPD22 GFG3:GFH22 FVK3:FVL22 FLO3:FLP22 FBS3:FBT22 ERW3:ERX22 EIA3:EIB22 DYE3:DYF22 DOI3:DOJ22 DEM3:DEN22 CUQ3:CUR22 CKU3:CKV22 CAY3:CAZ22 BRC3:BRD22 BHG3:BHH22 AXK3:AXL22 ANO3:ANP22 ADS3:ADT22 TW3:TX22 KA65409:KB65508 TW65409:TX65508 ADS65409:ADT65508 ANO65409:ANP65508 AXK65409:AXL65508 BHG65409:BHH65508 BRC65409:BRD65508 CAY65409:CAZ65508 CKU65409:CKV65508 CUQ65409:CUR65508 DEM65409:DEN65508 DOI65409:DOJ65508 DYE65409:DYF65508 EIA65409:EIB65508 ERW65409:ERX65508 FBS65409:FBT65508 FLO65409:FLP65508 FVK65409:FVL65508 GFG65409:GFH65508 GPC65409:GPD65508 GYY65409:GYZ65508 HIU65409:HIV65508 HSQ65409:HSR65508 ICM65409:ICN65508 IMI65409:IMJ65508 IWE65409:IWF65508 JGA65409:JGB65508 JPW65409:JPX65508 JZS65409:JZT65508 KJO65409:KJP65508 KTK65409:KTL65508 LDG65409:LDH65508 LNC65409:LND65508 LWY65409:LWZ65508 MGU65409:MGV65508 MQQ65409:MQR65508 NAM65409:NAN65508 NKI65409:NKJ65508 NUE65409:NUF65508 OEA65409:OEB65508 ONW65409:ONX65508 OXS65409:OXT65508 PHO65409:PHP65508 PRK65409:PRL65508 QBG65409:QBH65508 QLC65409:QLD65508 QUY65409:QUZ65508 REU65409:REV65508 ROQ65409:ROR65508 RYM65409:RYN65508 SII65409:SIJ65508 SSE65409:SSF65508 TCA65409:TCB65508 TLW65409:TLX65508 TVS65409:TVT65508 UFO65409:UFP65508 UPK65409:UPL65508 UZG65409:UZH65508 VJC65409:VJD65508 VSY65409:VSZ65508 WCU65409:WCV65508 WMQ65409:WMR65508 WWM65409:WWN65508 KA130945:KB131044 TW130945:TX131044 ADS130945:ADT131044 ANO130945:ANP131044 AXK130945:AXL131044 BHG130945:BHH131044 BRC130945:BRD131044 CAY130945:CAZ131044 CKU130945:CKV131044 CUQ130945:CUR131044 DEM130945:DEN131044 DOI130945:DOJ131044 DYE130945:DYF131044 EIA130945:EIB131044 ERW130945:ERX131044 FBS130945:FBT131044 FLO130945:FLP131044 FVK130945:FVL131044 GFG130945:GFH131044 GPC130945:GPD131044 GYY130945:GYZ131044 HIU130945:HIV131044 HSQ130945:HSR131044 ICM130945:ICN131044 IMI130945:IMJ131044 IWE130945:IWF131044 JGA130945:JGB131044 JPW130945:JPX131044 JZS130945:JZT131044 KJO130945:KJP131044 KTK130945:KTL131044 LDG130945:LDH131044 LNC130945:LND131044 LWY130945:LWZ131044 MGU130945:MGV131044 MQQ130945:MQR131044 NAM130945:NAN131044 NKI130945:NKJ131044 NUE130945:NUF131044 OEA130945:OEB131044 ONW130945:ONX131044 OXS130945:OXT131044 PHO130945:PHP131044 PRK130945:PRL131044 QBG130945:QBH131044 QLC130945:QLD131044 QUY130945:QUZ131044 REU130945:REV131044 ROQ130945:ROR131044 RYM130945:RYN131044 SII130945:SIJ131044 SSE130945:SSF131044 TCA130945:TCB131044 TLW130945:TLX131044 TVS130945:TVT131044 UFO130945:UFP131044 UPK130945:UPL131044 UZG130945:UZH131044 VJC130945:VJD131044 VSY130945:VSZ131044 WCU130945:WCV131044 WMQ130945:WMR131044 WWM130945:WWN131044 KA196481:KB196580 TW196481:TX196580 ADS196481:ADT196580 ANO196481:ANP196580 AXK196481:AXL196580 BHG196481:BHH196580 BRC196481:BRD196580 CAY196481:CAZ196580 CKU196481:CKV196580 CUQ196481:CUR196580 DEM196481:DEN196580 DOI196481:DOJ196580 DYE196481:DYF196580 EIA196481:EIB196580 ERW196481:ERX196580 FBS196481:FBT196580 FLO196481:FLP196580 FVK196481:FVL196580 GFG196481:GFH196580 GPC196481:GPD196580 GYY196481:GYZ196580 HIU196481:HIV196580 HSQ196481:HSR196580 ICM196481:ICN196580 IMI196481:IMJ196580 IWE196481:IWF196580 JGA196481:JGB196580 JPW196481:JPX196580 JZS196481:JZT196580 KJO196481:KJP196580 KTK196481:KTL196580 LDG196481:LDH196580 LNC196481:LND196580 LWY196481:LWZ196580 MGU196481:MGV196580 MQQ196481:MQR196580 NAM196481:NAN196580 NKI196481:NKJ196580 NUE196481:NUF196580 OEA196481:OEB196580 ONW196481:ONX196580 OXS196481:OXT196580 PHO196481:PHP196580 PRK196481:PRL196580 QBG196481:QBH196580 QLC196481:QLD196580 QUY196481:QUZ196580 REU196481:REV196580 ROQ196481:ROR196580 RYM196481:RYN196580 SII196481:SIJ196580 SSE196481:SSF196580 TCA196481:TCB196580 TLW196481:TLX196580 TVS196481:TVT196580 UFO196481:UFP196580 UPK196481:UPL196580 UZG196481:UZH196580 VJC196481:VJD196580 VSY196481:VSZ196580 WCU196481:WCV196580 WMQ196481:WMR196580 WWM196481:WWN196580 KA262017:KB262116 TW262017:TX262116 ADS262017:ADT262116 ANO262017:ANP262116 AXK262017:AXL262116 BHG262017:BHH262116 BRC262017:BRD262116 CAY262017:CAZ262116 CKU262017:CKV262116 CUQ262017:CUR262116 DEM262017:DEN262116 DOI262017:DOJ262116 DYE262017:DYF262116 EIA262017:EIB262116 ERW262017:ERX262116 FBS262017:FBT262116 FLO262017:FLP262116 FVK262017:FVL262116 GFG262017:GFH262116 GPC262017:GPD262116 GYY262017:GYZ262116 HIU262017:HIV262116 HSQ262017:HSR262116 ICM262017:ICN262116 IMI262017:IMJ262116 IWE262017:IWF262116 JGA262017:JGB262116 JPW262017:JPX262116 JZS262017:JZT262116 KJO262017:KJP262116 KTK262017:KTL262116 LDG262017:LDH262116 LNC262017:LND262116 LWY262017:LWZ262116 MGU262017:MGV262116 MQQ262017:MQR262116 NAM262017:NAN262116 NKI262017:NKJ262116 NUE262017:NUF262116 OEA262017:OEB262116 ONW262017:ONX262116 OXS262017:OXT262116 PHO262017:PHP262116 PRK262017:PRL262116 QBG262017:QBH262116 QLC262017:QLD262116 QUY262017:QUZ262116 REU262017:REV262116 ROQ262017:ROR262116 RYM262017:RYN262116 SII262017:SIJ262116 SSE262017:SSF262116 TCA262017:TCB262116 TLW262017:TLX262116 TVS262017:TVT262116 UFO262017:UFP262116 UPK262017:UPL262116 UZG262017:UZH262116 VJC262017:VJD262116 VSY262017:VSZ262116 WCU262017:WCV262116 WMQ262017:WMR262116 WWM262017:WWN262116 KA327553:KB327652 TW327553:TX327652 ADS327553:ADT327652 ANO327553:ANP327652 AXK327553:AXL327652 BHG327553:BHH327652 BRC327553:BRD327652 CAY327553:CAZ327652 CKU327553:CKV327652 CUQ327553:CUR327652 DEM327553:DEN327652 DOI327553:DOJ327652 DYE327553:DYF327652 EIA327553:EIB327652 ERW327553:ERX327652 FBS327553:FBT327652 FLO327553:FLP327652 FVK327553:FVL327652 GFG327553:GFH327652 GPC327553:GPD327652 GYY327553:GYZ327652 HIU327553:HIV327652 HSQ327553:HSR327652 ICM327553:ICN327652 IMI327553:IMJ327652 IWE327553:IWF327652 JGA327553:JGB327652 JPW327553:JPX327652 JZS327553:JZT327652 KJO327553:KJP327652 KTK327553:KTL327652 LDG327553:LDH327652 LNC327553:LND327652 LWY327553:LWZ327652 MGU327553:MGV327652 MQQ327553:MQR327652 NAM327553:NAN327652 NKI327553:NKJ327652 NUE327553:NUF327652 OEA327553:OEB327652 ONW327553:ONX327652 OXS327553:OXT327652 PHO327553:PHP327652 PRK327553:PRL327652 QBG327553:QBH327652 QLC327553:QLD327652 QUY327553:QUZ327652 REU327553:REV327652 ROQ327553:ROR327652 RYM327553:RYN327652 SII327553:SIJ327652 SSE327553:SSF327652 TCA327553:TCB327652 TLW327553:TLX327652 TVS327553:TVT327652 UFO327553:UFP327652 UPK327553:UPL327652 UZG327553:UZH327652 VJC327553:VJD327652 VSY327553:VSZ327652 WCU327553:WCV327652 WMQ327553:WMR327652 WWM327553:WWN327652 KA393089:KB393188 TW393089:TX393188 ADS393089:ADT393188 ANO393089:ANP393188 AXK393089:AXL393188 BHG393089:BHH393188 BRC393089:BRD393188 CAY393089:CAZ393188 CKU393089:CKV393188 CUQ393089:CUR393188 DEM393089:DEN393188 DOI393089:DOJ393188 DYE393089:DYF393188 EIA393089:EIB393188 ERW393089:ERX393188 FBS393089:FBT393188 FLO393089:FLP393188 FVK393089:FVL393188 GFG393089:GFH393188 GPC393089:GPD393188 GYY393089:GYZ393188 HIU393089:HIV393188 HSQ393089:HSR393188 ICM393089:ICN393188 IMI393089:IMJ393188 IWE393089:IWF393188 JGA393089:JGB393188 JPW393089:JPX393188 JZS393089:JZT393188 KJO393089:KJP393188 KTK393089:KTL393188 LDG393089:LDH393188 LNC393089:LND393188 LWY393089:LWZ393188 MGU393089:MGV393188 MQQ393089:MQR393188 NAM393089:NAN393188 NKI393089:NKJ393188 NUE393089:NUF393188 OEA393089:OEB393188 ONW393089:ONX393188 OXS393089:OXT393188 PHO393089:PHP393188 PRK393089:PRL393188 QBG393089:QBH393188 QLC393089:QLD393188 QUY393089:QUZ393188 REU393089:REV393188 ROQ393089:ROR393188 RYM393089:RYN393188 SII393089:SIJ393188 SSE393089:SSF393188 TCA393089:TCB393188 TLW393089:TLX393188 TVS393089:TVT393188 UFO393089:UFP393188 UPK393089:UPL393188 UZG393089:UZH393188 VJC393089:VJD393188 VSY393089:VSZ393188 WCU393089:WCV393188 WMQ393089:WMR393188 WWM393089:WWN393188 KA458625:KB458724 TW458625:TX458724 ADS458625:ADT458724 ANO458625:ANP458724 AXK458625:AXL458724 BHG458625:BHH458724 BRC458625:BRD458724 CAY458625:CAZ458724 CKU458625:CKV458724 CUQ458625:CUR458724 DEM458625:DEN458724 DOI458625:DOJ458724 DYE458625:DYF458724 EIA458625:EIB458724 ERW458625:ERX458724 FBS458625:FBT458724 FLO458625:FLP458724 FVK458625:FVL458724 GFG458625:GFH458724 GPC458625:GPD458724 GYY458625:GYZ458724 HIU458625:HIV458724 HSQ458625:HSR458724 ICM458625:ICN458724 IMI458625:IMJ458724 IWE458625:IWF458724 JGA458625:JGB458724 JPW458625:JPX458724 JZS458625:JZT458724 KJO458625:KJP458724 KTK458625:KTL458724 LDG458625:LDH458724 LNC458625:LND458724 LWY458625:LWZ458724 MGU458625:MGV458724 MQQ458625:MQR458724 NAM458625:NAN458724 NKI458625:NKJ458724 NUE458625:NUF458724 OEA458625:OEB458724 ONW458625:ONX458724 OXS458625:OXT458724 PHO458625:PHP458724 PRK458625:PRL458724 QBG458625:QBH458724 QLC458625:QLD458724 QUY458625:QUZ458724 REU458625:REV458724 ROQ458625:ROR458724 RYM458625:RYN458724 SII458625:SIJ458724 SSE458625:SSF458724 TCA458625:TCB458724 TLW458625:TLX458724 TVS458625:TVT458724 UFO458625:UFP458724 UPK458625:UPL458724 UZG458625:UZH458724 VJC458625:VJD458724 VSY458625:VSZ458724 WCU458625:WCV458724 WMQ458625:WMR458724 WWM458625:WWN458724 KA524161:KB524260 TW524161:TX524260 ADS524161:ADT524260 ANO524161:ANP524260 AXK524161:AXL524260 BHG524161:BHH524260 BRC524161:BRD524260 CAY524161:CAZ524260 CKU524161:CKV524260 CUQ524161:CUR524260 DEM524161:DEN524260 DOI524161:DOJ524260 DYE524161:DYF524260 EIA524161:EIB524260 ERW524161:ERX524260 FBS524161:FBT524260 FLO524161:FLP524260 FVK524161:FVL524260 GFG524161:GFH524260 GPC524161:GPD524260 GYY524161:GYZ524260 HIU524161:HIV524260 HSQ524161:HSR524260 ICM524161:ICN524260 IMI524161:IMJ524260 IWE524161:IWF524260 JGA524161:JGB524260 JPW524161:JPX524260 JZS524161:JZT524260 KJO524161:KJP524260 KTK524161:KTL524260 LDG524161:LDH524260 LNC524161:LND524260 LWY524161:LWZ524260 MGU524161:MGV524260 MQQ524161:MQR524260 NAM524161:NAN524260 NKI524161:NKJ524260 NUE524161:NUF524260 OEA524161:OEB524260 ONW524161:ONX524260 OXS524161:OXT524260 PHO524161:PHP524260 PRK524161:PRL524260 QBG524161:QBH524260 QLC524161:QLD524260 QUY524161:QUZ524260 REU524161:REV524260 ROQ524161:ROR524260 RYM524161:RYN524260 SII524161:SIJ524260 SSE524161:SSF524260 TCA524161:TCB524260 TLW524161:TLX524260 TVS524161:TVT524260 UFO524161:UFP524260 UPK524161:UPL524260 UZG524161:UZH524260 VJC524161:VJD524260 VSY524161:VSZ524260 WCU524161:WCV524260 WMQ524161:WMR524260 WWM524161:WWN524260 KA589697:KB589796 TW589697:TX589796 ADS589697:ADT589796 ANO589697:ANP589796 AXK589697:AXL589796 BHG589697:BHH589796 BRC589697:BRD589796 CAY589697:CAZ589796 CKU589697:CKV589796 CUQ589697:CUR589796 DEM589697:DEN589796 DOI589697:DOJ589796 DYE589697:DYF589796 EIA589697:EIB589796 ERW589697:ERX589796 FBS589697:FBT589796 FLO589697:FLP589796 FVK589697:FVL589796 GFG589697:GFH589796 GPC589697:GPD589796 GYY589697:GYZ589796 HIU589697:HIV589796 HSQ589697:HSR589796 ICM589697:ICN589796 IMI589697:IMJ589796 IWE589697:IWF589796 JGA589697:JGB589796 JPW589697:JPX589796 JZS589697:JZT589796 KJO589697:KJP589796 KTK589697:KTL589796 LDG589697:LDH589796 LNC589697:LND589796 LWY589697:LWZ589796 MGU589697:MGV589796 MQQ589697:MQR589796 NAM589697:NAN589796 NKI589697:NKJ589796 NUE589697:NUF589796 OEA589697:OEB589796 ONW589697:ONX589796 OXS589697:OXT589796 PHO589697:PHP589796 PRK589697:PRL589796 QBG589697:QBH589796 QLC589697:QLD589796 QUY589697:QUZ589796 REU589697:REV589796 ROQ589697:ROR589796 RYM589697:RYN589796 SII589697:SIJ589796 SSE589697:SSF589796 TCA589697:TCB589796 TLW589697:TLX589796 TVS589697:TVT589796 UFO589697:UFP589796 UPK589697:UPL589796 UZG589697:UZH589796 VJC589697:VJD589796 VSY589697:VSZ589796 WCU589697:WCV589796 WMQ589697:WMR589796 WWM589697:WWN589796 KA655233:KB655332 TW655233:TX655332 ADS655233:ADT655332 ANO655233:ANP655332 AXK655233:AXL655332 BHG655233:BHH655332 BRC655233:BRD655332 CAY655233:CAZ655332 CKU655233:CKV655332 CUQ655233:CUR655332 DEM655233:DEN655332 DOI655233:DOJ655332 DYE655233:DYF655332 EIA655233:EIB655332 ERW655233:ERX655332 FBS655233:FBT655332 FLO655233:FLP655332 FVK655233:FVL655332 GFG655233:GFH655332 GPC655233:GPD655332 GYY655233:GYZ655332 HIU655233:HIV655332 HSQ655233:HSR655332 ICM655233:ICN655332 IMI655233:IMJ655332 IWE655233:IWF655332 JGA655233:JGB655332 JPW655233:JPX655332 JZS655233:JZT655332 KJO655233:KJP655332 KTK655233:KTL655332 LDG655233:LDH655332 LNC655233:LND655332 LWY655233:LWZ655332 MGU655233:MGV655332 MQQ655233:MQR655332 NAM655233:NAN655332 NKI655233:NKJ655332 NUE655233:NUF655332 OEA655233:OEB655332 ONW655233:ONX655332 OXS655233:OXT655332 PHO655233:PHP655332 PRK655233:PRL655332 QBG655233:QBH655332 QLC655233:QLD655332 QUY655233:QUZ655332 REU655233:REV655332 ROQ655233:ROR655332 RYM655233:RYN655332 SII655233:SIJ655332 SSE655233:SSF655332 TCA655233:TCB655332 TLW655233:TLX655332 TVS655233:TVT655332 UFO655233:UFP655332 UPK655233:UPL655332 UZG655233:UZH655332 VJC655233:VJD655332 VSY655233:VSZ655332 WCU655233:WCV655332 WMQ655233:WMR655332 WWM655233:WWN655332 KA720769:KB720868 TW720769:TX720868 ADS720769:ADT720868 ANO720769:ANP720868 AXK720769:AXL720868 BHG720769:BHH720868 BRC720769:BRD720868 CAY720769:CAZ720868 CKU720769:CKV720868 CUQ720769:CUR720868 DEM720769:DEN720868 DOI720769:DOJ720868 DYE720769:DYF720868 EIA720769:EIB720868 ERW720769:ERX720868 FBS720769:FBT720868 FLO720769:FLP720868 FVK720769:FVL720868 GFG720769:GFH720868 GPC720769:GPD720868 GYY720769:GYZ720868 HIU720769:HIV720868 HSQ720769:HSR720868 ICM720769:ICN720868 IMI720769:IMJ720868 IWE720769:IWF720868 JGA720769:JGB720868 JPW720769:JPX720868 JZS720769:JZT720868 KJO720769:KJP720868 KTK720769:KTL720868 LDG720769:LDH720868 LNC720769:LND720868 LWY720769:LWZ720868 MGU720769:MGV720868 MQQ720769:MQR720868 NAM720769:NAN720868 NKI720769:NKJ720868 NUE720769:NUF720868 OEA720769:OEB720868 ONW720769:ONX720868 OXS720769:OXT720868 PHO720769:PHP720868 PRK720769:PRL720868 QBG720769:QBH720868 QLC720769:QLD720868 QUY720769:QUZ720868 REU720769:REV720868 ROQ720769:ROR720868 RYM720769:RYN720868 SII720769:SIJ720868 SSE720769:SSF720868 TCA720769:TCB720868 TLW720769:TLX720868 TVS720769:TVT720868 UFO720769:UFP720868 UPK720769:UPL720868 UZG720769:UZH720868 VJC720769:VJD720868 VSY720769:VSZ720868 WCU720769:WCV720868 WMQ720769:WMR720868 WWM720769:WWN720868 KA786305:KB786404 TW786305:TX786404 ADS786305:ADT786404 ANO786305:ANP786404 AXK786305:AXL786404 BHG786305:BHH786404 BRC786305:BRD786404 CAY786305:CAZ786404 CKU786305:CKV786404 CUQ786305:CUR786404 DEM786305:DEN786404 DOI786305:DOJ786404 DYE786305:DYF786404 EIA786305:EIB786404 ERW786305:ERX786404 FBS786305:FBT786404 FLO786305:FLP786404 FVK786305:FVL786404 GFG786305:GFH786404 GPC786305:GPD786404 GYY786305:GYZ786404 HIU786305:HIV786404 HSQ786305:HSR786404 ICM786305:ICN786404 IMI786305:IMJ786404 IWE786305:IWF786404 JGA786305:JGB786404 JPW786305:JPX786404 JZS786305:JZT786404 KJO786305:KJP786404 KTK786305:KTL786404 LDG786305:LDH786404 LNC786305:LND786404 LWY786305:LWZ786404 MGU786305:MGV786404 MQQ786305:MQR786404 NAM786305:NAN786404 NKI786305:NKJ786404 NUE786305:NUF786404 OEA786305:OEB786404 ONW786305:ONX786404 OXS786305:OXT786404 PHO786305:PHP786404 PRK786305:PRL786404 QBG786305:QBH786404 QLC786305:QLD786404 QUY786305:QUZ786404 REU786305:REV786404 ROQ786305:ROR786404 RYM786305:RYN786404 SII786305:SIJ786404 SSE786305:SSF786404 TCA786305:TCB786404 TLW786305:TLX786404 TVS786305:TVT786404 UFO786305:UFP786404 UPK786305:UPL786404 UZG786305:UZH786404 VJC786305:VJD786404 VSY786305:VSZ786404 WCU786305:WCV786404 WMQ786305:WMR786404 WWM786305:WWN786404 KA851841:KB851940 TW851841:TX851940 ADS851841:ADT851940 ANO851841:ANP851940 AXK851841:AXL851940 BHG851841:BHH851940 BRC851841:BRD851940 CAY851841:CAZ851940 CKU851841:CKV851940 CUQ851841:CUR851940 DEM851841:DEN851940 DOI851841:DOJ851940 DYE851841:DYF851940 EIA851841:EIB851940 ERW851841:ERX851940 FBS851841:FBT851940 FLO851841:FLP851940 FVK851841:FVL851940 GFG851841:GFH851940 GPC851841:GPD851940 GYY851841:GYZ851940 HIU851841:HIV851940 HSQ851841:HSR851940 ICM851841:ICN851940 IMI851841:IMJ851940 IWE851841:IWF851940 JGA851841:JGB851940 JPW851841:JPX851940 JZS851841:JZT851940 KJO851841:KJP851940 KTK851841:KTL851940 LDG851841:LDH851940 LNC851841:LND851940 LWY851841:LWZ851940 MGU851841:MGV851940 MQQ851841:MQR851940 NAM851841:NAN851940 NKI851841:NKJ851940 NUE851841:NUF851940 OEA851841:OEB851940 ONW851841:ONX851940 OXS851841:OXT851940 PHO851841:PHP851940 PRK851841:PRL851940 QBG851841:QBH851940 QLC851841:QLD851940 QUY851841:QUZ851940 REU851841:REV851940 ROQ851841:ROR851940 RYM851841:RYN851940 SII851841:SIJ851940 SSE851841:SSF851940 TCA851841:TCB851940 TLW851841:TLX851940 TVS851841:TVT851940 UFO851841:UFP851940 UPK851841:UPL851940 UZG851841:UZH851940 VJC851841:VJD851940 VSY851841:VSZ851940 WCU851841:WCV851940 WMQ851841:WMR851940 WWM851841:WWN851940 KA917377:KB917476 TW917377:TX917476 ADS917377:ADT917476 ANO917377:ANP917476 AXK917377:AXL917476 BHG917377:BHH917476 BRC917377:BRD917476 CAY917377:CAZ917476 CKU917377:CKV917476 CUQ917377:CUR917476 DEM917377:DEN917476 DOI917377:DOJ917476 DYE917377:DYF917476 EIA917377:EIB917476 ERW917377:ERX917476 FBS917377:FBT917476 FLO917377:FLP917476 FVK917377:FVL917476 GFG917377:GFH917476 GPC917377:GPD917476 GYY917377:GYZ917476 HIU917377:HIV917476 HSQ917377:HSR917476 ICM917377:ICN917476 IMI917377:IMJ917476 IWE917377:IWF917476 JGA917377:JGB917476 JPW917377:JPX917476 JZS917377:JZT917476 KJO917377:KJP917476 KTK917377:KTL917476 LDG917377:LDH917476 LNC917377:LND917476 LWY917377:LWZ917476 MGU917377:MGV917476 MQQ917377:MQR917476 NAM917377:NAN917476 NKI917377:NKJ917476 NUE917377:NUF917476 OEA917377:OEB917476 ONW917377:ONX917476 OXS917377:OXT917476 PHO917377:PHP917476 PRK917377:PRL917476 QBG917377:QBH917476 QLC917377:QLD917476 QUY917377:QUZ917476 REU917377:REV917476 ROQ917377:ROR917476 RYM917377:RYN917476 SII917377:SIJ917476 SSE917377:SSF917476 TCA917377:TCB917476 TLW917377:TLX917476 TVS917377:TVT917476 UFO917377:UFP917476 UPK917377:UPL917476 UZG917377:UZH917476 VJC917377:VJD917476 VSY917377:VSZ917476 WCU917377:WCV917476 WMQ917377:WMR917476 WWM917377:WWN917476 KA982913:KB983012 TW982913:TX983012 ADS982913:ADT983012 ANO982913:ANP983012 AXK982913:AXL983012 BHG982913:BHH983012 BRC982913:BRD983012 CAY982913:CAZ983012 CKU982913:CKV983012 CUQ982913:CUR983012 DEM982913:DEN983012 DOI982913:DOJ983012 DYE982913:DYF983012 EIA982913:EIB983012 ERW982913:ERX983012 FBS982913:FBT983012 FLO982913:FLP983012 FVK982913:FVL983012 GFG982913:GFH983012 GPC982913:GPD983012 GYY982913:GYZ983012 HIU982913:HIV983012 HSQ982913:HSR983012 ICM982913:ICN983012 IMI982913:IMJ983012 IWE982913:IWF983012 JGA982913:JGB983012 JPW982913:JPX983012 JZS982913:JZT983012 KJO982913:KJP983012 KTK982913:KTL983012 LDG982913:LDH983012 LNC982913:LND983012 LWY982913:LWZ983012 MGU982913:MGV983012 MQQ982913:MQR983012 NAM982913:NAN983012 NKI982913:NKJ983012 NUE982913:NUF983012 OEA982913:OEB983012 ONW982913:ONX983012 OXS982913:OXT983012 PHO982913:PHP983012 PRK982913:PRL983012 QBG982913:QBH983012 QLC982913:QLD983012 QUY982913:QUZ983012 REU982913:REV983012 ROQ982913:ROR983012 RYM982913:RYN983012 SII982913:SIJ983012 SSE982913:SSF983012 TCA982913:TCB983012 TLW982913:TLX983012 TVS982913:TVT983012 UFO982913:UFP983012 UPK982913:UPL983012 UZG982913:UZH983012 VJC982913:VJD983012 VSY982913:VSZ983012 WCU982913:WCV983012 WMQ982913:WMR983012 WWM982913:WWN983012 AW130948:AX130949 AW982921:AX982922 AW917385:AX917386 AW851849:AX851850 AW786313:AX786314 AW720777:AX720778 AW655241:AX655242 AW589705:AX589706 AW524169:AX524170 AW458633:AX458634 AW393097:AX393098 AW327561:AX327562 AW262025:AX262026 AW196489:AX196490 AW130953:AX130954 AW65417:AX65418 AW982926:AX982927 AW917390:AX917391 AW851854:AX851855 AW786318:AX786319 AW720782:AX720783 AW655246:AX655247 AW589710:AX589711 AW524174:AX524175 AW458638:AX458639 AW393102:AX393103 AW327566:AX327567 AW262030:AX262031 AW196494:AX196495 AW130958:AX130959 AW65422:AX65423 AW982946:AX982947 AW917410:AX917411 AW851874:AX851875 AW786338:AX786339 AW720802:AX720803 AW655266:AX655267 AW589730:AX589731 AW524194:AX524195 AW458658:AX458659 AW393122:AX393123 AW327586:AX327587 AW262050:AX262051 AW196514:AX196515 AW130978:AX130979 AW65442:AX65443 AW982916:AX982917 AW917380:AX917381 AW851844:AX851845 AW786308:AX786309 AW720772:AX720773 AW655236:AX655237 AW589700:AX589701 AW524164:AX524165 AW458628:AX458629 AW393092:AX393093 AW327556:AX327557 AW262020:AX262021 AW196484:AX196485 AW65412:AX65413 ANR65412:ANR65413 AXN65412:AXN65413 BHJ65412:BHJ65413 BRF65412:BRF65413 CBB65412:CBB65413 CKX65412:CKX65413 CUT65412:CUT65413 DEP65412:DEP65413 DOL65412:DOL65413 DYH65412:DYH65413 EID65412:EID65413 ERZ65412:ERZ65413 FBV65412:FBV65413 FLR65412:FLR65413 FVN65412:FVN65413 GFJ65412:GFJ65413 GPF65412:GPF65413 GZB65412:GZB65413 HIX65412:HIX65413 HST65412:HST65413 ICP65412:ICP65413 IML65412:IML65413 IWH65412:IWH65413 JGD65412:JGD65413 JPZ65412:JPZ65413 JZV65412:JZV65413 KJR65412:KJR65413 KTN65412:KTN65413 LDJ65412:LDJ65413 LNF65412:LNF65413 LXB65412:LXB65413 MGX65412:MGX65413 MQT65412:MQT65413 NAP65412:NAP65413 NKL65412:NKL65413 NUH65412:NUH65413 OED65412:OED65413 ONZ65412:ONZ65413 OXV65412:OXV65413 PHR65412:PHR65413 PRN65412:PRN65413 QBJ65412:QBJ65413 QLF65412:QLF65413 QVB65412:QVB65413 REX65412:REX65413 ROT65412:ROT65413 RYP65412:RYP65413 SIL65412:SIL65413 SSH65412:SSH65413 TCD65412:TCD65413 TLZ65412:TLZ65413 TVV65412:TVV65413 UFR65412:UFR65413 UPN65412:UPN65413 UZJ65412:UZJ65413 VJF65412:VJF65413 VTB65412:VTB65413 WCX65412:WCX65413 WMT65412:WMT65413 WWP65412:WWP65413 KD130948:KD130949 TZ130948:TZ130949 ADV130948:ADV130949 ANR130948:ANR130949 AXN130948:AXN130949 BHJ130948:BHJ130949 BRF130948:BRF130949 CBB130948:CBB130949 CKX130948:CKX130949 CUT130948:CUT130949 DEP130948:DEP130949 DOL130948:DOL130949 DYH130948:DYH130949 EID130948:EID130949 ERZ130948:ERZ130949 FBV130948:FBV130949 FLR130948:FLR130949 FVN130948:FVN130949 GFJ130948:GFJ130949 GPF130948:GPF130949 GZB130948:GZB130949 HIX130948:HIX130949 HST130948:HST130949 ICP130948:ICP130949 IML130948:IML130949 IWH130948:IWH130949 JGD130948:JGD130949 JPZ130948:JPZ130949 JZV130948:JZV130949 KJR130948:KJR130949 KTN130948:KTN130949 LDJ130948:LDJ130949 LNF130948:LNF130949 LXB130948:LXB130949 MGX130948:MGX130949 MQT130948:MQT130949 NAP130948:NAP130949 NKL130948:NKL130949 NUH130948:NUH130949 OED130948:OED130949 ONZ130948:ONZ130949 OXV130948:OXV130949 PHR130948:PHR130949 PRN130948:PRN130949 QBJ130948:QBJ130949 QLF130948:QLF130949 QVB130948:QVB130949 REX130948:REX130949 ROT130948:ROT130949 RYP130948:RYP130949 SIL130948:SIL130949 SSH130948:SSH130949 TCD130948:TCD130949 TLZ130948:TLZ130949 TVV130948:TVV130949 UFR130948:UFR130949 UPN130948:UPN130949 UZJ130948:UZJ130949 VJF130948:VJF130949 VTB130948:VTB130949 WCX130948:WCX130949 WMT130948:WMT130949 WWP130948:WWP130949 KD196484:KD196485 TZ196484:TZ196485 ADV196484:ADV196485 ANR196484:ANR196485 AXN196484:AXN196485 BHJ196484:BHJ196485 BRF196484:BRF196485 CBB196484:CBB196485 CKX196484:CKX196485 CUT196484:CUT196485 DEP196484:DEP196485 DOL196484:DOL196485 DYH196484:DYH196485 EID196484:EID196485 ERZ196484:ERZ196485 FBV196484:FBV196485 FLR196484:FLR196485 FVN196484:FVN196485 GFJ196484:GFJ196485 GPF196484:GPF196485 GZB196484:GZB196485 HIX196484:HIX196485 HST196484:HST196485 ICP196484:ICP196485 IML196484:IML196485 IWH196484:IWH196485 JGD196484:JGD196485 JPZ196484:JPZ196485 JZV196484:JZV196485 KJR196484:KJR196485 KTN196484:KTN196485 LDJ196484:LDJ196485 LNF196484:LNF196485 LXB196484:LXB196485 MGX196484:MGX196485 MQT196484:MQT196485 NAP196484:NAP196485 NKL196484:NKL196485 NUH196484:NUH196485 OED196484:OED196485 ONZ196484:ONZ196485 OXV196484:OXV196485 PHR196484:PHR196485 PRN196484:PRN196485 QBJ196484:QBJ196485 QLF196484:QLF196485 QVB196484:QVB196485 REX196484:REX196485 ROT196484:ROT196485 RYP196484:RYP196485 SIL196484:SIL196485 SSH196484:SSH196485 TCD196484:TCD196485 TLZ196484:TLZ196485 TVV196484:TVV196485 UFR196484:UFR196485 UPN196484:UPN196485 UZJ196484:UZJ196485 VJF196484:VJF196485 VTB196484:VTB196485 WCX196484:WCX196485 WMT196484:WMT196485 WWP196484:WWP196485 KD262020:KD262021 TZ262020:TZ262021 ADV262020:ADV262021 ANR262020:ANR262021 AXN262020:AXN262021 BHJ262020:BHJ262021 BRF262020:BRF262021 CBB262020:CBB262021 CKX262020:CKX262021 CUT262020:CUT262021 DEP262020:DEP262021 DOL262020:DOL262021 DYH262020:DYH262021 EID262020:EID262021 ERZ262020:ERZ262021 FBV262020:FBV262021 FLR262020:FLR262021 FVN262020:FVN262021 GFJ262020:GFJ262021 GPF262020:GPF262021 GZB262020:GZB262021 HIX262020:HIX262021 HST262020:HST262021 ICP262020:ICP262021 IML262020:IML262021 IWH262020:IWH262021 JGD262020:JGD262021 JPZ262020:JPZ262021 JZV262020:JZV262021 KJR262020:KJR262021 KTN262020:KTN262021 LDJ262020:LDJ262021 LNF262020:LNF262021 LXB262020:LXB262021 MGX262020:MGX262021 MQT262020:MQT262021 NAP262020:NAP262021 NKL262020:NKL262021 NUH262020:NUH262021 OED262020:OED262021 ONZ262020:ONZ262021 OXV262020:OXV262021 PHR262020:PHR262021 PRN262020:PRN262021 QBJ262020:QBJ262021 QLF262020:QLF262021 QVB262020:QVB262021 REX262020:REX262021 ROT262020:ROT262021 RYP262020:RYP262021 SIL262020:SIL262021 SSH262020:SSH262021 TCD262020:TCD262021 TLZ262020:TLZ262021 TVV262020:TVV262021 UFR262020:UFR262021 UPN262020:UPN262021 UZJ262020:UZJ262021 VJF262020:VJF262021 VTB262020:VTB262021 WCX262020:WCX262021 WMT262020:WMT262021 WWP262020:WWP262021 KD327556:KD327557 TZ327556:TZ327557 ADV327556:ADV327557 ANR327556:ANR327557 AXN327556:AXN327557 BHJ327556:BHJ327557 BRF327556:BRF327557 CBB327556:CBB327557 CKX327556:CKX327557 CUT327556:CUT327557 DEP327556:DEP327557 DOL327556:DOL327557 DYH327556:DYH327557 EID327556:EID327557 ERZ327556:ERZ327557 FBV327556:FBV327557 FLR327556:FLR327557 FVN327556:FVN327557 GFJ327556:GFJ327557 GPF327556:GPF327557 GZB327556:GZB327557 HIX327556:HIX327557 HST327556:HST327557 ICP327556:ICP327557 IML327556:IML327557 IWH327556:IWH327557 JGD327556:JGD327557 JPZ327556:JPZ327557 JZV327556:JZV327557 KJR327556:KJR327557 KTN327556:KTN327557 LDJ327556:LDJ327557 LNF327556:LNF327557 LXB327556:LXB327557 MGX327556:MGX327557 MQT327556:MQT327557 NAP327556:NAP327557 NKL327556:NKL327557 NUH327556:NUH327557 OED327556:OED327557 ONZ327556:ONZ327557 OXV327556:OXV327557 PHR327556:PHR327557 PRN327556:PRN327557 QBJ327556:QBJ327557 QLF327556:QLF327557 QVB327556:QVB327557 REX327556:REX327557 ROT327556:ROT327557 RYP327556:RYP327557 SIL327556:SIL327557 SSH327556:SSH327557 TCD327556:TCD327557 TLZ327556:TLZ327557 TVV327556:TVV327557 UFR327556:UFR327557 UPN327556:UPN327557 UZJ327556:UZJ327557 VJF327556:VJF327557 VTB327556:VTB327557 WCX327556:WCX327557 WMT327556:WMT327557 WWP327556:WWP327557 KD393092:KD393093 TZ393092:TZ393093 ADV393092:ADV393093 ANR393092:ANR393093 AXN393092:AXN393093 BHJ393092:BHJ393093 BRF393092:BRF393093 CBB393092:CBB393093 CKX393092:CKX393093 CUT393092:CUT393093 DEP393092:DEP393093 DOL393092:DOL393093 DYH393092:DYH393093 EID393092:EID393093 ERZ393092:ERZ393093 FBV393092:FBV393093 FLR393092:FLR393093 FVN393092:FVN393093 GFJ393092:GFJ393093 GPF393092:GPF393093 GZB393092:GZB393093 HIX393092:HIX393093 HST393092:HST393093 ICP393092:ICP393093 IML393092:IML393093 IWH393092:IWH393093 JGD393092:JGD393093 JPZ393092:JPZ393093 JZV393092:JZV393093 KJR393092:KJR393093 KTN393092:KTN393093 LDJ393092:LDJ393093 LNF393092:LNF393093 LXB393092:LXB393093 MGX393092:MGX393093 MQT393092:MQT393093 NAP393092:NAP393093 NKL393092:NKL393093 NUH393092:NUH393093 OED393092:OED393093 ONZ393092:ONZ393093 OXV393092:OXV393093 PHR393092:PHR393093 PRN393092:PRN393093 QBJ393092:QBJ393093 QLF393092:QLF393093 QVB393092:QVB393093 REX393092:REX393093 ROT393092:ROT393093 RYP393092:RYP393093 SIL393092:SIL393093 SSH393092:SSH393093 TCD393092:TCD393093 TLZ393092:TLZ393093 TVV393092:TVV393093 UFR393092:UFR393093 UPN393092:UPN393093 UZJ393092:UZJ393093 VJF393092:VJF393093 VTB393092:VTB393093 WCX393092:WCX393093 WMT393092:WMT393093 WWP393092:WWP393093 KD458628:KD458629 TZ458628:TZ458629 ADV458628:ADV458629 ANR458628:ANR458629 AXN458628:AXN458629 BHJ458628:BHJ458629 BRF458628:BRF458629 CBB458628:CBB458629 CKX458628:CKX458629 CUT458628:CUT458629 DEP458628:DEP458629 DOL458628:DOL458629 DYH458628:DYH458629 EID458628:EID458629 ERZ458628:ERZ458629 FBV458628:FBV458629 FLR458628:FLR458629 FVN458628:FVN458629 GFJ458628:GFJ458629 GPF458628:GPF458629 GZB458628:GZB458629 HIX458628:HIX458629 HST458628:HST458629 ICP458628:ICP458629 IML458628:IML458629 IWH458628:IWH458629 JGD458628:JGD458629 JPZ458628:JPZ458629 JZV458628:JZV458629 KJR458628:KJR458629 KTN458628:KTN458629 LDJ458628:LDJ458629 LNF458628:LNF458629 LXB458628:LXB458629 MGX458628:MGX458629 MQT458628:MQT458629 NAP458628:NAP458629 NKL458628:NKL458629 NUH458628:NUH458629 OED458628:OED458629 ONZ458628:ONZ458629 OXV458628:OXV458629 PHR458628:PHR458629 PRN458628:PRN458629 QBJ458628:QBJ458629 QLF458628:QLF458629 QVB458628:QVB458629 REX458628:REX458629 ROT458628:ROT458629 RYP458628:RYP458629 SIL458628:SIL458629 SSH458628:SSH458629 TCD458628:TCD458629 TLZ458628:TLZ458629 TVV458628:TVV458629 UFR458628:UFR458629 UPN458628:UPN458629 UZJ458628:UZJ458629 VJF458628:VJF458629 VTB458628:VTB458629 WCX458628:WCX458629 WMT458628:WMT458629 WWP458628:WWP458629 KD524164:KD524165 TZ524164:TZ524165 ADV524164:ADV524165 ANR524164:ANR524165 AXN524164:AXN524165 BHJ524164:BHJ524165 BRF524164:BRF524165 CBB524164:CBB524165 CKX524164:CKX524165 CUT524164:CUT524165 DEP524164:DEP524165 DOL524164:DOL524165 DYH524164:DYH524165 EID524164:EID524165 ERZ524164:ERZ524165 FBV524164:FBV524165 FLR524164:FLR524165 FVN524164:FVN524165 GFJ524164:GFJ524165 GPF524164:GPF524165 GZB524164:GZB524165 HIX524164:HIX524165 HST524164:HST524165 ICP524164:ICP524165 IML524164:IML524165 IWH524164:IWH524165 JGD524164:JGD524165 JPZ524164:JPZ524165 JZV524164:JZV524165 KJR524164:KJR524165 KTN524164:KTN524165 LDJ524164:LDJ524165 LNF524164:LNF524165 LXB524164:LXB524165 MGX524164:MGX524165 MQT524164:MQT524165 NAP524164:NAP524165 NKL524164:NKL524165 NUH524164:NUH524165 OED524164:OED524165 ONZ524164:ONZ524165 OXV524164:OXV524165 PHR524164:PHR524165 PRN524164:PRN524165 QBJ524164:QBJ524165 QLF524164:QLF524165 QVB524164:QVB524165 REX524164:REX524165 ROT524164:ROT524165 RYP524164:RYP524165 SIL524164:SIL524165 SSH524164:SSH524165 TCD524164:TCD524165 TLZ524164:TLZ524165 TVV524164:TVV524165 UFR524164:UFR524165 UPN524164:UPN524165 UZJ524164:UZJ524165 VJF524164:VJF524165 VTB524164:VTB524165 WCX524164:WCX524165 WMT524164:WMT524165 WWP524164:WWP524165 KD589700:KD589701 TZ589700:TZ589701 ADV589700:ADV589701 ANR589700:ANR589701 AXN589700:AXN589701 BHJ589700:BHJ589701 BRF589700:BRF589701 CBB589700:CBB589701 CKX589700:CKX589701 CUT589700:CUT589701 DEP589700:DEP589701 DOL589700:DOL589701 DYH589700:DYH589701 EID589700:EID589701 ERZ589700:ERZ589701 FBV589700:FBV589701 FLR589700:FLR589701 FVN589700:FVN589701 GFJ589700:GFJ589701 GPF589700:GPF589701 GZB589700:GZB589701 HIX589700:HIX589701 HST589700:HST589701 ICP589700:ICP589701 IML589700:IML589701 IWH589700:IWH589701 JGD589700:JGD589701 JPZ589700:JPZ589701 JZV589700:JZV589701 KJR589700:KJR589701 KTN589700:KTN589701 LDJ589700:LDJ589701 LNF589700:LNF589701 LXB589700:LXB589701 MGX589700:MGX589701 MQT589700:MQT589701 NAP589700:NAP589701 NKL589700:NKL589701 NUH589700:NUH589701 OED589700:OED589701 ONZ589700:ONZ589701 OXV589700:OXV589701 PHR589700:PHR589701 PRN589700:PRN589701 QBJ589700:QBJ589701 QLF589700:QLF589701 QVB589700:QVB589701 REX589700:REX589701 ROT589700:ROT589701 RYP589700:RYP589701 SIL589700:SIL589701 SSH589700:SSH589701 TCD589700:TCD589701 TLZ589700:TLZ589701 TVV589700:TVV589701 UFR589700:UFR589701 UPN589700:UPN589701 UZJ589700:UZJ589701 VJF589700:VJF589701 VTB589700:VTB589701 WCX589700:WCX589701 WMT589700:WMT589701 WWP589700:WWP589701 KD655236:KD655237 TZ655236:TZ655237 ADV655236:ADV655237 ANR655236:ANR655237 AXN655236:AXN655237 BHJ655236:BHJ655237 BRF655236:BRF655237 CBB655236:CBB655237 CKX655236:CKX655237 CUT655236:CUT655237 DEP655236:DEP655237 DOL655236:DOL655237 DYH655236:DYH655237 EID655236:EID655237 ERZ655236:ERZ655237 FBV655236:FBV655237 FLR655236:FLR655237 FVN655236:FVN655237 GFJ655236:GFJ655237 GPF655236:GPF655237 GZB655236:GZB655237 HIX655236:HIX655237 HST655236:HST655237 ICP655236:ICP655237 IML655236:IML655237 IWH655236:IWH655237 JGD655236:JGD655237 JPZ655236:JPZ655237 JZV655236:JZV655237 KJR655236:KJR655237 KTN655236:KTN655237 LDJ655236:LDJ655237 LNF655236:LNF655237 LXB655236:LXB655237 MGX655236:MGX655237 MQT655236:MQT655237 NAP655236:NAP655237 NKL655236:NKL655237 NUH655236:NUH655237 OED655236:OED655237 ONZ655236:ONZ655237 OXV655236:OXV655237 PHR655236:PHR655237 PRN655236:PRN655237 QBJ655236:QBJ655237 QLF655236:QLF655237 QVB655236:QVB655237 REX655236:REX655237 ROT655236:ROT655237 RYP655236:RYP655237 SIL655236:SIL655237 SSH655236:SSH655237 TCD655236:TCD655237 TLZ655236:TLZ655237 TVV655236:TVV655237 UFR655236:UFR655237 UPN655236:UPN655237 UZJ655236:UZJ655237 VJF655236:VJF655237 VTB655236:VTB655237 WCX655236:WCX655237 WMT655236:WMT655237 WWP655236:WWP655237 KD720772:KD720773 TZ720772:TZ720773 ADV720772:ADV720773 ANR720772:ANR720773 AXN720772:AXN720773 BHJ720772:BHJ720773 BRF720772:BRF720773 CBB720772:CBB720773 CKX720772:CKX720773 CUT720772:CUT720773 DEP720772:DEP720773 DOL720772:DOL720773 DYH720772:DYH720773 EID720772:EID720773 ERZ720772:ERZ720773 FBV720772:FBV720773 FLR720772:FLR720773 FVN720772:FVN720773 GFJ720772:GFJ720773 GPF720772:GPF720773 GZB720772:GZB720773 HIX720772:HIX720773 HST720772:HST720773 ICP720772:ICP720773 IML720772:IML720773 IWH720772:IWH720773 JGD720772:JGD720773 JPZ720772:JPZ720773 JZV720772:JZV720773 KJR720772:KJR720773 KTN720772:KTN720773 LDJ720772:LDJ720773 LNF720772:LNF720773 LXB720772:LXB720773 MGX720772:MGX720773 MQT720772:MQT720773 NAP720772:NAP720773 NKL720772:NKL720773 NUH720772:NUH720773 OED720772:OED720773 ONZ720772:ONZ720773 OXV720772:OXV720773 PHR720772:PHR720773 PRN720772:PRN720773 QBJ720772:QBJ720773 QLF720772:QLF720773 QVB720772:QVB720773 REX720772:REX720773 ROT720772:ROT720773 RYP720772:RYP720773 SIL720772:SIL720773 SSH720772:SSH720773 TCD720772:TCD720773 TLZ720772:TLZ720773 TVV720772:TVV720773 UFR720772:UFR720773 UPN720772:UPN720773 UZJ720772:UZJ720773 VJF720772:VJF720773 VTB720772:VTB720773 WCX720772:WCX720773 WMT720772:WMT720773 WWP720772:WWP720773 KD786308:KD786309 TZ786308:TZ786309 ADV786308:ADV786309 ANR786308:ANR786309 AXN786308:AXN786309 BHJ786308:BHJ786309 BRF786308:BRF786309 CBB786308:CBB786309 CKX786308:CKX786309 CUT786308:CUT786309 DEP786308:DEP786309 DOL786308:DOL786309 DYH786308:DYH786309 EID786308:EID786309 ERZ786308:ERZ786309 FBV786308:FBV786309 FLR786308:FLR786309 FVN786308:FVN786309 GFJ786308:GFJ786309 GPF786308:GPF786309 GZB786308:GZB786309 HIX786308:HIX786309 HST786308:HST786309 ICP786308:ICP786309 IML786308:IML786309 IWH786308:IWH786309 JGD786308:JGD786309 JPZ786308:JPZ786309 JZV786308:JZV786309 KJR786308:KJR786309 KTN786308:KTN786309 LDJ786308:LDJ786309 LNF786308:LNF786309 LXB786308:LXB786309 MGX786308:MGX786309 MQT786308:MQT786309 NAP786308:NAP786309 NKL786308:NKL786309 NUH786308:NUH786309 OED786308:OED786309 ONZ786308:ONZ786309 OXV786308:OXV786309 PHR786308:PHR786309 PRN786308:PRN786309 QBJ786308:QBJ786309 QLF786308:QLF786309 QVB786308:QVB786309 REX786308:REX786309 ROT786308:ROT786309 RYP786308:RYP786309 SIL786308:SIL786309 SSH786308:SSH786309 TCD786308:TCD786309 TLZ786308:TLZ786309 TVV786308:TVV786309 UFR786308:UFR786309 UPN786308:UPN786309 UZJ786308:UZJ786309 VJF786308:VJF786309 VTB786308:VTB786309 WCX786308:WCX786309 WMT786308:WMT786309 WWP786308:WWP786309 KD851844:KD851845 TZ851844:TZ851845 ADV851844:ADV851845 ANR851844:ANR851845 AXN851844:AXN851845 BHJ851844:BHJ851845 BRF851844:BRF851845 CBB851844:CBB851845 CKX851844:CKX851845 CUT851844:CUT851845 DEP851844:DEP851845 DOL851844:DOL851845 DYH851844:DYH851845 EID851844:EID851845 ERZ851844:ERZ851845 FBV851844:FBV851845 FLR851844:FLR851845 FVN851844:FVN851845 GFJ851844:GFJ851845 GPF851844:GPF851845 GZB851844:GZB851845 HIX851844:HIX851845 HST851844:HST851845 ICP851844:ICP851845 IML851844:IML851845 IWH851844:IWH851845 JGD851844:JGD851845 JPZ851844:JPZ851845 JZV851844:JZV851845 KJR851844:KJR851845 KTN851844:KTN851845 LDJ851844:LDJ851845 LNF851844:LNF851845 LXB851844:LXB851845 MGX851844:MGX851845 MQT851844:MQT851845 NAP851844:NAP851845 NKL851844:NKL851845 NUH851844:NUH851845 OED851844:OED851845 ONZ851844:ONZ851845 OXV851844:OXV851845 PHR851844:PHR851845 PRN851844:PRN851845 QBJ851844:QBJ851845 QLF851844:QLF851845 QVB851844:QVB851845 REX851844:REX851845 ROT851844:ROT851845 RYP851844:RYP851845 SIL851844:SIL851845 SSH851844:SSH851845 TCD851844:TCD851845 TLZ851844:TLZ851845 TVV851844:TVV851845 UFR851844:UFR851845 UPN851844:UPN851845 UZJ851844:UZJ851845 VJF851844:VJF851845 VTB851844:VTB851845 WCX851844:WCX851845 WMT851844:WMT851845 WWP851844:WWP851845 KD917380:KD917381 TZ917380:TZ917381 ADV917380:ADV917381 ANR917380:ANR917381 AXN917380:AXN917381 BHJ917380:BHJ917381 BRF917380:BRF917381 CBB917380:CBB917381 CKX917380:CKX917381 CUT917380:CUT917381 DEP917380:DEP917381 DOL917380:DOL917381 DYH917380:DYH917381 EID917380:EID917381 ERZ917380:ERZ917381 FBV917380:FBV917381 FLR917380:FLR917381 FVN917380:FVN917381 GFJ917380:GFJ917381 GPF917380:GPF917381 GZB917380:GZB917381 HIX917380:HIX917381 HST917380:HST917381 ICP917380:ICP917381 IML917380:IML917381 IWH917380:IWH917381 JGD917380:JGD917381 JPZ917380:JPZ917381 JZV917380:JZV917381 KJR917380:KJR917381 KTN917380:KTN917381 LDJ917380:LDJ917381 LNF917380:LNF917381 LXB917380:LXB917381 MGX917380:MGX917381 MQT917380:MQT917381 NAP917380:NAP917381 NKL917380:NKL917381 NUH917380:NUH917381 OED917380:OED917381 ONZ917380:ONZ917381 OXV917380:OXV917381 PHR917380:PHR917381 PRN917380:PRN917381 QBJ917380:QBJ917381 QLF917380:QLF917381 QVB917380:QVB917381 REX917380:REX917381 ROT917380:ROT917381 RYP917380:RYP917381 SIL917380:SIL917381 SSH917380:SSH917381 TCD917380:TCD917381 TLZ917380:TLZ917381 TVV917380:TVV917381 UFR917380:UFR917381 UPN917380:UPN917381 UZJ917380:UZJ917381 VJF917380:VJF917381 VTB917380:VTB917381 WCX917380:WCX917381 WMT917380:WMT917381 WWP917380:WWP917381 KD982916:KD982917 TZ982916:TZ982917 ADV982916:ADV982917 ANR982916:ANR982917 AXN982916:AXN982917 BHJ982916:BHJ982917 BRF982916:BRF982917 CBB982916:CBB982917 CKX982916:CKX982917 CUT982916:CUT982917 DEP982916:DEP982917 DOL982916:DOL982917 DYH982916:DYH982917 EID982916:EID982917 ERZ982916:ERZ982917 FBV982916:FBV982917 FLR982916:FLR982917 FVN982916:FVN982917 GFJ982916:GFJ982917 GPF982916:GPF982917 GZB982916:GZB982917 HIX982916:HIX982917 HST982916:HST982917 ICP982916:ICP982917 IML982916:IML982917 IWH982916:IWH982917 JGD982916:JGD982917 JPZ982916:JPZ982917 JZV982916:JZV982917 KJR982916:KJR982917 KTN982916:KTN982917 LDJ982916:LDJ982917 LNF982916:LNF982917 LXB982916:LXB982917 MGX982916:MGX982917 MQT982916:MQT982917 NAP982916:NAP982917 NKL982916:NKL982917 NUH982916:NUH982917 OED982916:OED982917 ONZ982916:ONZ982917 OXV982916:OXV982917 PHR982916:PHR982917 PRN982916:PRN982917 QBJ982916:QBJ982917 QLF982916:QLF982917 QVB982916:QVB982917 REX982916:REX982917 ROT982916:ROT982917 RYP982916:RYP982917 SIL982916:SIL982917 SSH982916:SSH982917 TCD982916:TCD982917 TLZ982916:TLZ982917 TVV982916:TVV982917 UFR982916:UFR982917 UPN982916:UPN982917 UZJ982916:UZJ982917 VJF982916:VJF982917 VTB982916:VTB982917 WCX982916:WCX982917 WMT982916:WMT982917 WWP982916:WWP982917 WMT982921:WMT982922 KD65442:KD65443 TZ65442:TZ65443 ADV65442:ADV65443 ANR65442:ANR65443 AXN65442:AXN65443 BHJ65442:BHJ65443 BRF65442:BRF65443 CBB65442:CBB65443 CKX65442:CKX65443 CUT65442:CUT65443 DEP65442:DEP65443 DOL65442:DOL65443 DYH65442:DYH65443 EID65442:EID65443 ERZ65442:ERZ65443 FBV65442:FBV65443 FLR65442:FLR65443 FVN65442:FVN65443 GFJ65442:GFJ65443 GPF65442:GPF65443 GZB65442:GZB65443 HIX65442:HIX65443 HST65442:HST65443 ICP65442:ICP65443 IML65442:IML65443 IWH65442:IWH65443 JGD65442:JGD65443 JPZ65442:JPZ65443 JZV65442:JZV65443 KJR65442:KJR65443 KTN65442:KTN65443 LDJ65442:LDJ65443 LNF65442:LNF65443 LXB65442:LXB65443 MGX65442:MGX65443 MQT65442:MQT65443 NAP65442:NAP65443 NKL65442:NKL65443 NUH65442:NUH65443 OED65442:OED65443 ONZ65442:ONZ65443 OXV65442:OXV65443 PHR65442:PHR65443 PRN65442:PRN65443 QBJ65442:QBJ65443 QLF65442:QLF65443 QVB65442:QVB65443 REX65442:REX65443 ROT65442:ROT65443 RYP65442:RYP65443 SIL65442:SIL65443 SSH65442:SSH65443 TCD65442:TCD65443 TLZ65442:TLZ65443 TVV65442:TVV65443 UFR65442:UFR65443 UPN65442:UPN65443 UZJ65442:UZJ65443 VJF65442:VJF65443 VTB65442:VTB65443 WCX65442:WCX65443 WMT65442:WMT65443 WWP65442:WWP65443 KD130978:KD130979 TZ130978:TZ130979 ADV130978:ADV130979 ANR130978:ANR130979 AXN130978:AXN130979 BHJ130978:BHJ130979 BRF130978:BRF130979 CBB130978:CBB130979 CKX130978:CKX130979 CUT130978:CUT130979 DEP130978:DEP130979 DOL130978:DOL130979 DYH130978:DYH130979 EID130978:EID130979 ERZ130978:ERZ130979 FBV130978:FBV130979 FLR130978:FLR130979 FVN130978:FVN130979 GFJ130978:GFJ130979 GPF130978:GPF130979 GZB130978:GZB130979 HIX130978:HIX130979 HST130978:HST130979 ICP130978:ICP130979 IML130978:IML130979 IWH130978:IWH130979 JGD130978:JGD130979 JPZ130978:JPZ130979 JZV130978:JZV130979 KJR130978:KJR130979 KTN130978:KTN130979 LDJ130978:LDJ130979 LNF130978:LNF130979 LXB130978:LXB130979 MGX130978:MGX130979 MQT130978:MQT130979 NAP130978:NAP130979 NKL130978:NKL130979 NUH130978:NUH130979 OED130978:OED130979 ONZ130978:ONZ130979 OXV130978:OXV130979 PHR130978:PHR130979 PRN130978:PRN130979 QBJ130978:QBJ130979 QLF130978:QLF130979 QVB130978:QVB130979 REX130978:REX130979 ROT130978:ROT130979 RYP130978:RYP130979 SIL130978:SIL130979 SSH130978:SSH130979 TCD130978:TCD130979 TLZ130978:TLZ130979 TVV130978:TVV130979 UFR130978:UFR130979 UPN130978:UPN130979 UZJ130978:UZJ130979 VJF130978:VJF130979 VTB130978:VTB130979 WCX130978:WCX130979 WMT130978:WMT130979 WWP130978:WWP130979 KD196514:KD196515 TZ196514:TZ196515 ADV196514:ADV196515 ANR196514:ANR196515 AXN196514:AXN196515 BHJ196514:BHJ196515 BRF196514:BRF196515 CBB196514:CBB196515 CKX196514:CKX196515 CUT196514:CUT196515 DEP196514:DEP196515 DOL196514:DOL196515 DYH196514:DYH196515 EID196514:EID196515 ERZ196514:ERZ196515 FBV196514:FBV196515 FLR196514:FLR196515 FVN196514:FVN196515 GFJ196514:GFJ196515 GPF196514:GPF196515 GZB196514:GZB196515 HIX196514:HIX196515 HST196514:HST196515 ICP196514:ICP196515 IML196514:IML196515 IWH196514:IWH196515 JGD196514:JGD196515 JPZ196514:JPZ196515 JZV196514:JZV196515 KJR196514:KJR196515 KTN196514:KTN196515 LDJ196514:LDJ196515 LNF196514:LNF196515 LXB196514:LXB196515 MGX196514:MGX196515 MQT196514:MQT196515 NAP196514:NAP196515 NKL196514:NKL196515 NUH196514:NUH196515 OED196514:OED196515 ONZ196514:ONZ196515 OXV196514:OXV196515 PHR196514:PHR196515 PRN196514:PRN196515 QBJ196514:QBJ196515 QLF196514:QLF196515 QVB196514:QVB196515 REX196514:REX196515 ROT196514:ROT196515 RYP196514:RYP196515 SIL196514:SIL196515 SSH196514:SSH196515 TCD196514:TCD196515 TLZ196514:TLZ196515 TVV196514:TVV196515 UFR196514:UFR196515 UPN196514:UPN196515 UZJ196514:UZJ196515 VJF196514:VJF196515 VTB196514:VTB196515 WCX196514:WCX196515 WMT196514:WMT196515 WWP196514:WWP196515 KD262050:KD262051 TZ262050:TZ262051 ADV262050:ADV262051 ANR262050:ANR262051 AXN262050:AXN262051 BHJ262050:BHJ262051 BRF262050:BRF262051 CBB262050:CBB262051 CKX262050:CKX262051 CUT262050:CUT262051 DEP262050:DEP262051 DOL262050:DOL262051 DYH262050:DYH262051 EID262050:EID262051 ERZ262050:ERZ262051 FBV262050:FBV262051 FLR262050:FLR262051 FVN262050:FVN262051 GFJ262050:GFJ262051 GPF262050:GPF262051 GZB262050:GZB262051 HIX262050:HIX262051 HST262050:HST262051 ICP262050:ICP262051 IML262050:IML262051 IWH262050:IWH262051 JGD262050:JGD262051 JPZ262050:JPZ262051 JZV262050:JZV262051 KJR262050:KJR262051 KTN262050:KTN262051 LDJ262050:LDJ262051 LNF262050:LNF262051 LXB262050:LXB262051 MGX262050:MGX262051 MQT262050:MQT262051 NAP262050:NAP262051 NKL262050:NKL262051 NUH262050:NUH262051 OED262050:OED262051 ONZ262050:ONZ262051 OXV262050:OXV262051 PHR262050:PHR262051 PRN262050:PRN262051 QBJ262050:QBJ262051 QLF262050:QLF262051 QVB262050:QVB262051 REX262050:REX262051 ROT262050:ROT262051 RYP262050:RYP262051 SIL262050:SIL262051 SSH262050:SSH262051 TCD262050:TCD262051 TLZ262050:TLZ262051 TVV262050:TVV262051 UFR262050:UFR262051 UPN262050:UPN262051 UZJ262050:UZJ262051 VJF262050:VJF262051 VTB262050:VTB262051 WCX262050:WCX262051 WMT262050:WMT262051 WWP262050:WWP262051 KD327586:KD327587 TZ327586:TZ327587 ADV327586:ADV327587 ANR327586:ANR327587 AXN327586:AXN327587 BHJ327586:BHJ327587 BRF327586:BRF327587 CBB327586:CBB327587 CKX327586:CKX327587 CUT327586:CUT327587 DEP327586:DEP327587 DOL327586:DOL327587 DYH327586:DYH327587 EID327586:EID327587 ERZ327586:ERZ327587 FBV327586:FBV327587 FLR327586:FLR327587 FVN327586:FVN327587 GFJ327586:GFJ327587 GPF327586:GPF327587 GZB327586:GZB327587 HIX327586:HIX327587 HST327586:HST327587 ICP327586:ICP327587 IML327586:IML327587 IWH327586:IWH327587 JGD327586:JGD327587 JPZ327586:JPZ327587 JZV327586:JZV327587 KJR327586:KJR327587 KTN327586:KTN327587 LDJ327586:LDJ327587 LNF327586:LNF327587 LXB327586:LXB327587 MGX327586:MGX327587 MQT327586:MQT327587 NAP327586:NAP327587 NKL327586:NKL327587 NUH327586:NUH327587 OED327586:OED327587 ONZ327586:ONZ327587 OXV327586:OXV327587 PHR327586:PHR327587 PRN327586:PRN327587 QBJ327586:QBJ327587 QLF327586:QLF327587 QVB327586:QVB327587 REX327586:REX327587 ROT327586:ROT327587 RYP327586:RYP327587 SIL327586:SIL327587 SSH327586:SSH327587 TCD327586:TCD327587 TLZ327586:TLZ327587 TVV327586:TVV327587 UFR327586:UFR327587 UPN327586:UPN327587 UZJ327586:UZJ327587 VJF327586:VJF327587 VTB327586:VTB327587 WCX327586:WCX327587 WMT327586:WMT327587 WWP327586:WWP327587 KD393122:KD393123 TZ393122:TZ393123 ADV393122:ADV393123 ANR393122:ANR393123 AXN393122:AXN393123 BHJ393122:BHJ393123 BRF393122:BRF393123 CBB393122:CBB393123 CKX393122:CKX393123 CUT393122:CUT393123 DEP393122:DEP393123 DOL393122:DOL393123 DYH393122:DYH393123 EID393122:EID393123 ERZ393122:ERZ393123 FBV393122:FBV393123 FLR393122:FLR393123 FVN393122:FVN393123 GFJ393122:GFJ393123 GPF393122:GPF393123 GZB393122:GZB393123 HIX393122:HIX393123 HST393122:HST393123 ICP393122:ICP393123 IML393122:IML393123 IWH393122:IWH393123 JGD393122:JGD393123 JPZ393122:JPZ393123 JZV393122:JZV393123 KJR393122:KJR393123 KTN393122:KTN393123 LDJ393122:LDJ393123 LNF393122:LNF393123 LXB393122:LXB393123 MGX393122:MGX393123 MQT393122:MQT393123 NAP393122:NAP393123 NKL393122:NKL393123 NUH393122:NUH393123 OED393122:OED393123 ONZ393122:ONZ393123 OXV393122:OXV393123 PHR393122:PHR393123 PRN393122:PRN393123 QBJ393122:QBJ393123 QLF393122:QLF393123 QVB393122:QVB393123 REX393122:REX393123 ROT393122:ROT393123 RYP393122:RYP393123 SIL393122:SIL393123 SSH393122:SSH393123 TCD393122:TCD393123 TLZ393122:TLZ393123 TVV393122:TVV393123 UFR393122:UFR393123 UPN393122:UPN393123 UZJ393122:UZJ393123 VJF393122:VJF393123 VTB393122:VTB393123 WCX393122:WCX393123 WMT393122:WMT393123 WWP393122:WWP393123 KD458658:KD458659 TZ458658:TZ458659 ADV458658:ADV458659 ANR458658:ANR458659 AXN458658:AXN458659 BHJ458658:BHJ458659 BRF458658:BRF458659 CBB458658:CBB458659 CKX458658:CKX458659 CUT458658:CUT458659 DEP458658:DEP458659 DOL458658:DOL458659 DYH458658:DYH458659 EID458658:EID458659 ERZ458658:ERZ458659 FBV458658:FBV458659 FLR458658:FLR458659 FVN458658:FVN458659 GFJ458658:GFJ458659 GPF458658:GPF458659 GZB458658:GZB458659 HIX458658:HIX458659 HST458658:HST458659 ICP458658:ICP458659 IML458658:IML458659 IWH458658:IWH458659 JGD458658:JGD458659 JPZ458658:JPZ458659 JZV458658:JZV458659 KJR458658:KJR458659 KTN458658:KTN458659 LDJ458658:LDJ458659 LNF458658:LNF458659 LXB458658:LXB458659 MGX458658:MGX458659 MQT458658:MQT458659 NAP458658:NAP458659 NKL458658:NKL458659 NUH458658:NUH458659 OED458658:OED458659 ONZ458658:ONZ458659 OXV458658:OXV458659 PHR458658:PHR458659 PRN458658:PRN458659 QBJ458658:QBJ458659 QLF458658:QLF458659 QVB458658:QVB458659 REX458658:REX458659 ROT458658:ROT458659 RYP458658:RYP458659 SIL458658:SIL458659 SSH458658:SSH458659 TCD458658:TCD458659 TLZ458658:TLZ458659 TVV458658:TVV458659 UFR458658:UFR458659 UPN458658:UPN458659 UZJ458658:UZJ458659 VJF458658:VJF458659 VTB458658:VTB458659 WCX458658:WCX458659 WMT458658:WMT458659 WWP458658:WWP458659 KD524194:KD524195 TZ524194:TZ524195 ADV524194:ADV524195 ANR524194:ANR524195 AXN524194:AXN524195 BHJ524194:BHJ524195 BRF524194:BRF524195 CBB524194:CBB524195 CKX524194:CKX524195 CUT524194:CUT524195 DEP524194:DEP524195 DOL524194:DOL524195 DYH524194:DYH524195 EID524194:EID524195 ERZ524194:ERZ524195 FBV524194:FBV524195 FLR524194:FLR524195 FVN524194:FVN524195 GFJ524194:GFJ524195 GPF524194:GPF524195 GZB524194:GZB524195 HIX524194:HIX524195 HST524194:HST524195 ICP524194:ICP524195 IML524194:IML524195 IWH524194:IWH524195 JGD524194:JGD524195 JPZ524194:JPZ524195 JZV524194:JZV524195 KJR524194:KJR524195 KTN524194:KTN524195 LDJ524194:LDJ524195 LNF524194:LNF524195 LXB524194:LXB524195 MGX524194:MGX524195 MQT524194:MQT524195 NAP524194:NAP524195 NKL524194:NKL524195 NUH524194:NUH524195 OED524194:OED524195 ONZ524194:ONZ524195 OXV524194:OXV524195 PHR524194:PHR524195 PRN524194:PRN524195 QBJ524194:QBJ524195 QLF524194:QLF524195 QVB524194:QVB524195 REX524194:REX524195 ROT524194:ROT524195 RYP524194:RYP524195 SIL524194:SIL524195 SSH524194:SSH524195 TCD524194:TCD524195 TLZ524194:TLZ524195 TVV524194:TVV524195 UFR524194:UFR524195 UPN524194:UPN524195 UZJ524194:UZJ524195 VJF524194:VJF524195 VTB524194:VTB524195 WCX524194:WCX524195 WMT524194:WMT524195 WWP524194:WWP524195 KD589730:KD589731 TZ589730:TZ589731 ADV589730:ADV589731 ANR589730:ANR589731 AXN589730:AXN589731 BHJ589730:BHJ589731 BRF589730:BRF589731 CBB589730:CBB589731 CKX589730:CKX589731 CUT589730:CUT589731 DEP589730:DEP589731 DOL589730:DOL589731 DYH589730:DYH589731 EID589730:EID589731 ERZ589730:ERZ589731 FBV589730:FBV589731 FLR589730:FLR589731 FVN589730:FVN589731 GFJ589730:GFJ589731 GPF589730:GPF589731 GZB589730:GZB589731 HIX589730:HIX589731 HST589730:HST589731 ICP589730:ICP589731 IML589730:IML589731 IWH589730:IWH589731 JGD589730:JGD589731 JPZ589730:JPZ589731 JZV589730:JZV589731 KJR589730:KJR589731 KTN589730:KTN589731 LDJ589730:LDJ589731 LNF589730:LNF589731 LXB589730:LXB589731 MGX589730:MGX589731 MQT589730:MQT589731 NAP589730:NAP589731 NKL589730:NKL589731 NUH589730:NUH589731 OED589730:OED589731 ONZ589730:ONZ589731 OXV589730:OXV589731 PHR589730:PHR589731 PRN589730:PRN589731 QBJ589730:QBJ589731 QLF589730:QLF589731 QVB589730:QVB589731 REX589730:REX589731 ROT589730:ROT589731 RYP589730:RYP589731 SIL589730:SIL589731 SSH589730:SSH589731 TCD589730:TCD589731 TLZ589730:TLZ589731 TVV589730:TVV589731 UFR589730:UFR589731 UPN589730:UPN589731 UZJ589730:UZJ589731 VJF589730:VJF589731 VTB589730:VTB589731 WCX589730:WCX589731 WMT589730:WMT589731 WWP589730:WWP589731 KD655266:KD655267 TZ655266:TZ655267 ADV655266:ADV655267 ANR655266:ANR655267 AXN655266:AXN655267 BHJ655266:BHJ655267 BRF655266:BRF655267 CBB655266:CBB655267 CKX655266:CKX655267 CUT655266:CUT655267 DEP655266:DEP655267 DOL655266:DOL655267 DYH655266:DYH655267 EID655266:EID655267 ERZ655266:ERZ655267 FBV655266:FBV655267 FLR655266:FLR655267 FVN655266:FVN655267 GFJ655266:GFJ655267 GPF655266:GPF655267 GZB655266:GZB655267 HIX655266:HIX655267 HST655266:HST655267 ICP655266:ICP655267 IML655266:IML655267 IWH655266:IWH655267 JGD655266:JGD655267 JPZ655266:JPZ655267 JZV655266:JZV655267 KJR655266:KJR655267 KTN655266:KTN655267 LDJ655266:LDJ655267 LNF655266:LNF655267 LXB655266:LXB655267 MGX655266:MGX655267 MQT655266:MQT655267 NAP655266:NAP655267 NKL655266:NKL655267 NUH655266:NUH655267 OED655266:OED655267 ONZ655266:ONZ655267 OXV655266:OXV655267 PHR655266:PHR655267 PRN655266:PRN655267 QBJ655266:QBJ655267 QLF655266:QLF655267 QVB655266:QVB655267 REX655266:REX655267 ROT655266:ROT655267 RYP655266:RYP655267 SIL655266:SIL655267 SSH655266:SSH655267 TCD655266:TCD655267 TLZ655266:TLZ655267 TVV655266:TVV655267 UFR655266:UFR655267 UPN655266:UPN655267 UZJ655266:UZJ655267 VJF655266:VJF655267 VTB655266:VTB655267 WCX655266:WCX655267 WMT655266:WMT655267 WWP655266:WWP655267 KD720802:KD720803 TZ720802:TZ720803 ADV720802:ADV720803 ANR720802:ANR720803 AXN720802:AXN720803 BHJ720802:BHJ720803 BRF720802:BRF720803 CBB720802:CBB720803 CKX720802:CKX720803 CUT720802:CUT720803 DEP720802:DEP720803 DOL720802:DOL720803 DYH720802:DYH720803 EID720802:EID720803 ERZ720802:ERZ720803 FBV720802:FBV720803 FLR720802:FLR720803 FVN720802:FVN720803 GFJ720802:GFJ720803 GPF720802:GPF720803 GZB720802:GZB720803 HIX720802:HIX720803 HST720802:HST720803 ICP720802:ICP720803 IML720802:IML720803 IWH720802:IWH720803 JGD720802:JGD720803 JPZ720802:JPZ720803 JZV720802:JZV720803 KJR720802:KJR720803 KTN720802:KTN720803 LDJ720802:LDJ720803 LNF720802:LNF720803 LXB720802:LXB720803 MGX720802:MGX720803 MQT720802:MQT720803 NAP720802:NAP720803 NKL720802:NKL720803 NUH720802:NUH720803 OED720802:OED720803 ONZ720802:ONZ720803 OXV720802:OXV720803 PHR720802:PHR720803 PRN720802:PRN720803 QBJ720802:QBJ720803 QLF720802:QLF720803 QVB720802:QVB720803 REX720802:REX720803 ROT720802:ROT720803 RYP720802:RYP720803 SIL720802:SIL720803 SSH720802:SSH720803 TCD720802:TCD720803 TLZ720802:TLZ720803 TVV720802:TVV720803 UFR720802:UFR720803 UPN720802:UPN720803 UZJ720802:UZJ720803 VJF720802:VJF720803 VTB720802:VTB720803 WCX720802:WCX720803 WMT720802:WMT720803 WWP720802:WWP720803 KD786338:KD786339 TZ786338:TZ786339 ADV786338:ADV786339 ANR786338:ANR786339 AXN786338:AXN786339 BHJ786338:BHJ786339 BRF786338:BRF786339 CBB786338:CBB786339 CKX786338:CKX786339 CUT786338:CUT786339 DEP786338:DEP786339 DOL786338:DOL786339 DYH786338:DYH786339 EID786338:EID786339 ERZ786338:ERZ786339 FBV786338:FBV786339 FLR786338:FLR786339 FVN786338:FVN786339 GFJ786338:GFJ786339 GPF786338:GPF786339 GZB786338:GZB786339 HIX786338:HIX786339 HST786338:HST786339 ICP786338:ICP786339 IML786338:IML786339 IWH786338:IWH786339 JGD786338:JGD786339 JPZ786338:JPZ786339 JZV786338:JZV786339 KJR786338:KJR786339 KTN786338:KTN786339 LDJ786338:LDJ786339 LNF786338:LNF786339 LXB786338:LXB786339 MGX786338:MGX786339 MQT786338:MQT786339 NAP786338:NAP786339 NKL786338:NKL786339 NUH786338:NUH786339 OED786338:OED786339 ONZ786338:ONZ786339 OXV786338:OXV786339 PHR786338:PHR786339 PRN786338:PRN786339 QBJ786338:QBJ786339 QLF786338:QLF786339 QVB786338:QVB786339 REX786338:REX786339 ROT786338:ROT786339 RYP786338:RYP786339 SIL786338:SIL786339 SSH786338:SSH786339 TCD786338:TCD786339 TLZ786338:TLZ786339 TVV786338:TVV786339 UFR786338:UFR786339 UPN786338:UPN786339 UZJ786338:UZJ786339 VJF786338:VJF786339 VTB786338:VTB786339 WCX786338:WCX786339 WMT786338:WMT786339 WWP786338:WWP786339 KD851874:KD851875 TZ851874:TZ851875 ADV851874:ADV851875 ANR851874:ANR851875 AXN851874:AXN851875 BHJ851874:BHJ851875 BRF851874:BRF851875 CBB851874:CBB851875 CKX851874:CKX851875 CUT851874:CUT851875 DEP851874:DEP851875 DOL851874:DOL851875 DYH851874:DYH851875 EID851874:EID851875 ERZ851874:ERZ851875 FBV851874:FBV851875 FLR851874:FLR851875 FVN851874:FVN851875 GFJ851874:GFJ851875 GPF851874:GPF851875 GZB851874:GZB851875 HIX851874:HIX851875 HST851874:HST851875 ICP851874:ICP851875 IML851874:IML851875 IWH851874:IWH851875 JGD851874:JGD851875 JPZ851874:JPZ851875 JZV851874:JZV851875 KJR851874:KJR851875 KTN851874:KTN851875 LDJ851874:LDJ851875 LNF851874:LNF851875 LXB851874:LXB851875 MGX851874:MGX851875 MQT851874:MQT851875 NAP851874:NAP851875 NKL851874:NKL851875 NUH851874:NUH851875 OED851874:OED851875 ONZ851874:ONZ851875 OXV851874:OXV851875 PHR851874:PHR851875 PRN851874:PRN851875 QBJ851874:QBJ851875 QLF851874:QLF851875 QVB851874:QVB851875 REX851874:REX851875 ROT851874:ROT851875 RYP851874:RYP851875 SIL851874:SIL851875 SSH851874:SSH851875 TCD851874:TCD851875 TLZ851874:TLZ851875 TVV851874:TVV851875 UFR851874:UFR851875 UPN851874:UPN851875 UZJ851874:UZJ851875 VJF851874:VJF851875 VTB851874:VTB851875 WCX851874:WCX851875 WMT851874:WMT851875 WWP851874:WWP851875 KD917410:KD917411 TZ917410:TZ917411 ADV917410:ADV917411 ANR917410:ANR917411 AXN917410:AXN917411 BHJ917410:BHJ917411 BRF917410:BRF917411 CBB917410:CBB917411 CKX917410:CKX917411 CUT917410:CUT917411 DEP917410:DEP917411 DOL917410:DOL917411 DYH917410:DYH917411 EID917410:EID917411 ERZ917410:ERZ917411 FBV917410:FBV917411 FLR917410:FLR917411 FVN917410:FVN917411 GFJ917410:GFJ917411 GPF917410:GPF917411 GZB917410:GZB917411 HIX917410:HIX917411 HST917410:HST917411 ICP917410:ICP917411 IML917410:IML917411 IWH917410:IWH917411 JGD917410:JGD917411 JPZ917410:JPZ917411 JZV917410:JZV917411 KJR917410:KJR917411 KTN917410:KTN917411 LDJ917410:LDJ917411 LNF917410:LNF917411 LXB917410:LXB917411 MGX917410:MGX917411 MQT917410:MQT917411 NAP917410:NAP917411 NKL917410:NKL917411 NUH917410:NUH917411 OED917410:OED917411 ONZ917410:ONZ917411 OXV917410:OXV917411 PHR917410:PHR917411 PRN917410:PRN917411 QBJ917410:QBJ917411 QLF917410:QLF917411 QVB917410:QVB917411 REX917410:REX917411 ROT917410:ROT917411 RYP917410:RYP917411 SIL917410:SIL917411 SSH917410:SSH917411 TCD917410:TCD917411 TLZ917410:TLZ917411 TVV917410:TVV917411 UFR917410:UFR917411 UPN917410:UPN917411 UZJ917410:UZJ917411 VJF917410:VJF917411 VTB917410:VTB917411 WCX917410:WCX917411 WMT917410:WMT917411 WWP917410:WWP917411 KD982946:KD982947 TZ982946:TZ982947 ADV982946:ADV982947 ANR982946:ANR982947 AXN982946:AXN982947 BHJ982946:BHJ982947 BRF982946:BRF982947 CBB982946:CBB982947 CKX982946:CKX982947 CUT982946:CUT982947 DEP982946:DEP982947 DOL982946:DOL982947 DYH982946:DYH982947 EID982946:EID982947 ERZ982946:ERZ982947 FBV982946:FBV982947 FLR982946:FLR982947 FVN982946:FVN982947 GFJ982946:GFJ982947 GPF982946:GPF982947 GZB982946:GZB982947 HIX982946:HIX982947 HST982946:HST982947 ICP982946:ICP982947 IML982946:IML982947 IWH982946:IWH982947 JGD982946:JGD982947 JPZ982946:JPZ982947 JZV982946:JZV982947 KJR982946:KJR982947 KTN982946:KTN982947 LDJ982946:LDJ982947 LNF982946:LNF982947 LXB982946:LXB982947 MGX982946:MGX982947 MQT982946:MQT982947 NAP982946:NAP982947 NKL982946:NKL982947 NUH982946:NUH982947 OED982946:OED982947 ONZ982946:ONZ982947 OXV982946:OXV982947 PHR982946:PHR982947 PRN982946:PRN982947 QBJ982946:QBJ982947 QLF982946:QLF982947 QVB982946:QVB982947 REX982946:REX982947 ROT982946:ROT982947 RYP982946:RYP982947 SIL982946:SIL982947 SSH982946:SSH982947 TCD982946:TCD982947 TLZ982946:TLZ982947 TVV982946:TVV982947 UFR982946:UFR982947 UPN982946:UPN982947 UZJ982946:UZJ982947 VJF982946:VJF982947 VTB982946:VTB982947 WCX982946:WCX982947 WMT982946:WMT982947 WWP982946:WWP982947 WWP982921:WWP982922 KD65422:KD65423 TZ65422:TZ65423 ADV65422:ADV65423 ANR65422:ANR65423 AXN65422:AXN65423 BHJ65422:BHJ65423 BRF65422:BRF65423 CBB65422:CBB65423 CKX65422:CKX65423 CUT65422:CUT65423 DEP65422:DEP65423 DOL65422:DOL65423 DYH65422:DYH65423 EID65422:EID65423 ERZ65422:ERZ65423 FBV65422:FBV65423 FLR65422:FLR65423 FVN65422:FVN65423 GFJ65422:GFJ65423 GPF65422:GPF65423 GZB65422:GZB65423 HIX65422:HIX65423 HST65422:HST65423 ICP65422:ICP65423 IML65422:IML65423 IWH65422:IWH65423 JGD65422:JGD65423 JPZ65422:JPZ65423 JZV65422:JZV65423 KJR65422:KJR65423 KTN65422:KTN65423 LDJ65422:LDJ65423 LNF65422:LNF65423 LXB65422:LXB65423 MGX65422:MGX65423 MQT65422:MQT65423 NAP65422:NAP65423 NKL65422:NKL65423 NUH65422:NUH65423 OED65422:OED65423 ONZ65422:ONZ65423 OXV65422:OXV65423 PHR65422:PHR65423 PRN65422:PRN65423 QBJ65422:QBJ65423 QLF65422:QLF65423 QVB65422:QVB65423 REX65422:REX65423 ROT65422:ROT65423 RYP65422:RYP65423 SIL65422:SIL65423 SSH65422:SSH65423 TCD65422:TCD65423 TLZ65422:TLZ65423 TVV65422:TVV65423 UFR65422:UFR65423 UPN65422:UPN65423 UZJ65422:UZJ65423 VJF65422:VJF65423 VTB65422:VTB65423 WCX65422:WCX65423 WMT65422:WMT65423 WWP65422:WWP65423 KD130958:KD130959 TZ130958:TZ130959 ADV130958:ADV130959 ANR130958:ANR130959 AXN130958:AXN130959 BHJ130958:BHJ130959 BRF130958:BRF130959 CBB130958:CBB130959 CKX130958:CKX130959 CUT130958:CUT130959 DEP130958:DEP130959 DOL130958:DOL130959 DYH130958:DYH130959 EID130958:EID130959 ERZ130958:ERZ130959 FBV130958:FBV130959 FLR130958:FLR130959 FVN130958:FVN130959 GFJ130958:GFJ130959 GPF130958:GPF130959 GZB130958:GZB130959 HIX130958:HIX130959 HST130958:HST130959 ICP130958:ICP130959 IML130958:IML130959 IWH130958:IWH130959 JGD130958:JGD130959 JPZ130958:JPZ130959 JZV130958:JZV130959 KJR130958:KJR130959 KTN130958:KTN130959 LDJ130958:LDJ130959 LNF130958:LNF130959 LXB130958:LXB130959 MGX130958:MGX130959 MQT130958:MQT130959 NAP130958:NAP130959 NKL130958:NKL130959 NUH130958:NUH130959 OED130958:OED130959 ONZ130958:ONZ130959 OXV130958:OXV130959 PHR130958:PHR130959 PRN130958:PRN130959 QBJ130958:QBJ130959 QLF130958:QLF130959 QVB130958:QVB130959 REX130958:REX130959 ROT130958:ROT130959 RYP130958:RYP130959 SIL130958:SIL130959 SSH130958:SSH130959 TCD130958:TCD130959 TLZ130958:TLZ130959 TVV130958:TVV130959 UFR130958:UFR130959 UPN130958:UPN130959 UZJ130958:UZJ130959 VJF130958:VJF130959 VTB130958:VTB130959 WCX130958:WCX130959 WMT130958:WMT130959 WWP130958:WWP130959 KD196494:KD196495 TZ196494:TZ196495 ADV196494:ADV196495 ANR196494:ANR196495 AXN196494:AXN196495 BHJ196494:BHJ196495 BRF196494:BRF196495 CBB196494:CBB196495 CKX196494:CKX196495 CUT196494:CUT196495 DEP196494:DEP196495 DOL196494:DOL196495 DYH196494:DYH196495 EID196494:EID196495 ERZ196494:ERZ196495 FBV196494:FBV196495 FLR196494:FLR196495 FVN196494:FVN196495 GFJ196494:GFJ196495 GPF196494:GPF196495 GZB196494:GZB196495 HIX196494:HIX196495 HST196494:HST196495 ICP196494:ICP196495 IML196494:IML196495 IWH196494:IWH196495 JGD196494:JGD196495 JPZ196494:JPZ196495 JZV196494:JZV196495 KJR196494:KJR196495 KTN196494:KTN196495 LDJ196494:LDJ196495 LNF196494:LNF196495 LXB196494:LXB196495 MGX196494:MGX196495 MQT196494:MQT196495 NAP196494:NAP196495 NKL196494:NKL196495 NUH196494:NUH196495 OED196494:OED196495 ONZ196494:ONZ196495 OXV196494:OXV196495 PHR196494:PHR196495 PRN196494:PRN196495 QBJ196494:QBJ196495 QLF196494:QLF196495 QVB196494:QVB196495 REX196494:REX196495 ROT196494:ROT196495 RYP196494:RYP196495 SIL196494:SIL196495 SSH196494:SSH196495 TCD196494:TCD196495 TLZ196494:TLZ196495 TVV196494:TVV196495 UFR196494:UFR196495 UPN196494:UPN196495 UZJ196494:UZJ196495 VJF196494:VJF196495 VTB196494:VTB196495 WCX196494:WCX196495 WMT196494:WMT196495 WWP196494:WWP196495 KD262030:KD262031 TZ262030:TZ262031 ADV262030:ADV262031 ANR262030:ANR262031 AXN262030:AXN262031 BHJ262030:BHJ262031 BRF262030:BRF262031 CBB262030:CBB262031 CKX262030:CKX262031 CUT262030:CUT262031 DEP262030:DEP262031 DOL262030:DOL262031 DYH262030:DYH262031 EID262030:EID262031 ERZ262030:ERZ262031 FBV262030:FBV262031 FLR262030:FLR262031 FVN262030:FVN262031 GFJ262030:GFJ262031 GPF262030:GPF262031 GZB262030:GZB262031 HIX262030:HIX262031 HST262030:HST262031 ICP262030:ICP262031 IML262030:IML262031 IWH262030:IWH262031 JGD262030:JGD262031 JPZ262030:JPZ262031 JZV262030:JZV262031 KJR262030:KJR262031 KTN262030:KTN262031 LDJ262030:LDJ262031 LNF262030:LNF262031 LXB262030:LXB262031 MGX262030:MGX262031 MQT262030:MQT262031 NAP262030:NAP262031 NKL262030:NKL262031 NUH262030:NUH262031 OED262030:OED262031 ONZ262030:ONZ262031 OXV262030:OXV262031 PHR262030:PHR262031 PRN262030:PRN262031 QBJ262030:QBJ262031 QLF262030:QLF262031 QVB262030:QVB262031 REX262030:REX262031 ROT262030:ROT262031 RYP262030:RYP262031 SIL262030:SIL262031 SSH262030:SSH262031 TCD262030:TCD262031 TLZ262030:TLZ262031 TVV262030:TVV262031 UFR262030:UFR262031 UPN262030:UPN262031 UZJ262030:UZJ262031 VJF262030:VJF262031 VTB262030:VTB262031 WCX262030:WCX262031 WMT262030:WMT262031 WWP262030:WWP262031 KD327566:KD327567 TZ327566:TZ327567 ADV327566:ADV327567 ANR327566:ANR327567 AXN327566:AXN327567 BHJ327566:BHJ327567 BRF327566:BRF327567 CBB327566:CBB327567 CKX327566:CKX327567 CUT327566:CUT327567 DEP327566:DEP327567 DOL327566:DOL327567 DYH327566:DYH327567 EID327566:EID327567 ERZ327566:ERZ327567 FBV327566:FBV327567 FLR327566:FLR327567 FVN327566:FVN327567 GFJ327566:GFJ327567 GPF327566:GPF327567 GZB327566:GZB327567 HIX327566:HIX327567 HST327566:HST327567 ICP327566:ICP327567 IML327566:IML327567 IWH327566:IWH327567 JGD327566:JGD327567 JPZ327566:JPZ327567 JZV327566:JZV327567 KJR327566:KJR327567 KTN327566:KTN327567 LDJ327566:LDJ327567 LNF327566:LNF327567 LXB327566:LXB327567 MGX327566:MGX327567 MQT327566:MQT327567 NAP327566:NAP327567 NKL327566:NKL327567 NUH327566:NUH327567 OED327566:OED327567 ONZ327566:ONZ327567 OXV327566:OXV327567 PHR327566:PHR327567 PRN327566:PRN327567 QBJ327566:QBJ327567 QLF327566:QLF327567 QVB327566:QVB327567 REX327566:REX327567 ROT327566:ROT327567 RYP327566:RYP327567 SIL327566:SIL327567 SSH327566:SSH327567 TCD327566:TCD327567 TLZ327566:TLZ327567 TVV327566:TVV327567 UFR327566:UFR327567 UPN327566:UPN327567 UZJ327566:UZJ327567 VJF327566:VJF327567 VTB327566:VTB327567 WCX327566:WCX327567 WMT327566:WMT327567 WWP327566:WWP327567 KD393102:KD393103 TZ393102:TZ393103 ADV393102:ADV393103 ANR393102:ANR393103 AXN393102:AXN393103 BHJ393102:BHJ393103 BRF393102:BRF393103 CBB393102:CBB393103 CKX393102:CKX393103 CUT393102:CUT393103 DEP393102:DEP393103 DOL393102:DOL393103 DYH393102:DYH393103 EID393102:EID393103 ERZ393102:ERZ393103 FBV393102:FBV393103 FLR393102:FLR393103 FVN393102:FVN393103 GFJ393102:GFJ393103 GPF393102:GPF393103 GZB393102:GZB393103 HIX393102:HIX393103 HST393102:HST393103 ICP393102:ICP393103 IML393102:IML393103 IWH393102:IWH393103 JGD393102:JGD393103 JPZ393102:JPZ393103 JZV393102:JZV393103 KJR393102:KJR393103 KTN393102:KTN393103 LDJ393102:LDJ393103 LNF393102:LNF393103 LXB393102:LXB393103 MGX393102:MGX393103 MQT393102:MQT393103 NAP393102:NAP393103 NKL393102:NKL393103 NUH393102:NUH393103 OED393102:OED393103 ONZ393102:ONZ393103 OXV393102:OXV393103 PHR393102:PHR393103 PRN393102:PRN393103 QBJ393102:QBJ393103 QLF393102:QLF393103 QVB393102:QVB393103 REX393102:REX393103 ROT393102:ROT393103 RYP393102:RYP393103 SIL393102:SIL393103 SSH393102:SSH393103 TCD393102:TCD393103 TLZ393102:TLZ393103 TVV393102:TVV393103 UFR393102:UFR393103 UPN393102:UPN393103 UZJ393102:UZJ393103 VJF393102:VJF393103 VTB393102:VTB393103 WCX393102:WCX393103 WMT393102:WMT393103 WWP393102:WWP393103 KD458638:KD458639 TZ458638:TZ458639 ADV458638:ADV458639 ANR458638:ANR458639 AXN458638:AXN458639 BHJ458638:BHJ458639 BRF458638:BRF458639 CBB458638:CBB458639 CKX458638:CKX458639 CUT458638:CUT458639 DEP458638:DEP458639 DOL458638:DOL458639 DYH458638:DYH458639 EID458638:EID458639 ERZ458638:ERZ458639 FBV458638:FBV458639 FLR458638:FLR458639 FVN458638:FVN458639 GFJ458638:GFJ458639 GPF458638:GPF458639 GZB458638:GZB458639 HIX458638:HIX458639 HST458638:HST458639 ICP458638:ICP458639 IML458638:IML458639 IWH458638:IWH458639 JGD458638:JGD458639 JPZ458638:JPZ458639 JZV458638:JZV458639 KJR458638:KJR458639 KTN458638:KTN458639 LDJ458638:LDJ458639 LNF458638:LNF458639 LXB458638:LXB458639 MGX458638:MGX458639 MQT458638:MQT458639 NAP458638:NAP458639 NKL458638:NKL458639 NUH458638:NUH458639 OED458638:OED458639 ONZ458638:ONZ458639 OXV458638:OXV458639 PHR458638:PHR458639 PRN458638:PRN458639 QBJ458638:QBJ458639 QLF458638:QLF458639 QVB458638:QVB458639 REX458638:REX458639 ROT458638:ROT458639 RYP458638:RYP458639 SIL458638:SIL458639 SSH458638:SSH458639 TCD458638:TCD458639 TLZ458638:TLZ458639 TVV458638:TVV458639 UFR458638:UFR458639 UPN458638:UPN458639 UZJ458638:UZJ458639 VJF458638:VJF458639 VTB458638:VTB458639 WCX458638:WCX458639 WMT458638:WMT458639 WWP458638:WWP458639 KD524174:KD524175 TZ524174:TZ524175 ADV524174:ADV524175 ANR524174:ANR524175 AXN524174:AXN524175 BHJ524174:BHJ524175 BRF524174:BRF524175 CBB524174:CBB524175 CKX524174:CKX524175 CUT524174:CUT524175 DEP524174:DEP524175 DOL524174:DOL524175 DYH524174:DYH524175 EID524174:EID524175 ERZ524174:ERZ524175 FBV524174:FBV524175 FLR524174:FLR524175 FVN524174:FVN524175 GFJ524174:GFJ524175 GPF524174:GPF524175 GZB524174:GZB524175 HIX524174:HIX524175 HST524174:HST524175 ICP524174:ICP524175 IML524174:IML524175 IWH524174:IWH524175 JGD524174:JGD524175 JPZ524174:JPZ524175 JZV524174:JZV524175 KJR524174:KJR524175 KTN524174:KTN524175 LDJ524174:LDJ524175 LNF524174:LNF524175 LXB524174:LXB524175 MGX524174:MGX524175 MQT524174:MQT524175 NAP524174:NAP524175 NKL524174:NKL524175 NUH524174:NUH524175 OED524174:OED524175 ONZ524174:ONZ524175 OXV524174:OXV524175 PHR524174:PHR524175 PRN524174:PRN524175 QBJ524174:QBJ524175 QLF524174:QLF524175 QVB524174:QVB524175 REX524174:REX524175 ROT524174:ROT524175 RYP524174:RYP524175 SIL524174:SIL524175 SSH524174:SSH524175 TCD524174:TCD524175 TLZ524174:TLZ524175 TVV524174:TVV524175 UFR524174:UFR524175 UPN524174:UPN524175 UZJ524174:UZJ524175 VJF524174:VJF524175 VTB524174:VTB524175 WCX524174:WCX524175 WMT524174:WMT524175 WWP524174:WWP524175 KD589710:KD589711 TZ589710:TZ589711 ADV589710:ADV589711 ANR589710:ANR589711 AXN589710:AXN589711 BHJ589710:BHJ589711 BRF589710:BRF589711 CBB589710:CBB589711 CKX589710:CKX589711 CUT589710:CUT589711 DEP589710:DEP589711 DOL589710:DOL589711 DYH589710:DYH589711 EID589710:EID589711 ERZ589710:ERZ589711 FBV589710:FBV589711 FLR589710:FLR589711 FVN589710:FVN589711 GFJ589710:GFJ589711 GPF589710:GPF589711 GZB589710:GZB589711 HIX589710:HIX589711 HST589710:HST589711 ICP589710:ICP589711 IML589710:IML589711 IWH589710:IWH589711 JGD589710:JGD589711 JPZ589710:JPZ589711 JZV589710:JZV589711 KJR589710:KJR589711 KTN589710:KTN589711 LDJ589710:LDJ589711 LNF589710:LNF589711 LXB589710:LXB589711 MGX589710:MGX589711 MQT589710:MQT589711 NAP589710:NAP589711 NKL589710:NKL589711 NUH589710:NUH589711 OED589710:OED589711 ONZ589710:ONZ589711 OXV589710:OXV589711 PHR589710:PHR589711 PRN589710:PRN589711 QBJ589710:QBJ589711 QLF589710:QLF589711 QVB589710:QVB589711 REX589710:REX589711 ROT589710:ROT589711 RYP589710:RYP589711 SIL589710:SIL589711 SSH589710:SSH589711 TCD589710:TCD589711 TLZ589710:TLZ589711 TVV589710:TVV589711 UFR589710:UFR589711 UPN589710:UPN589711 UZJ589710:UZJ589711 VJF589710:VJF589711 VTB589710:VTB589711 WCX589710:WCX589711 WMT589710:WMT589711 WWP589710:WWP589711 KD655246:KD655247 TZ655246:TZ655247 ADV655246:ADV655247 ANR655246:ANR655247 AXN655246:AXN655247 BHJ655246:BHJ655247 BRF655246:BRF655247 CBB655246:CBB655247 CKX655246:CKX655247 CUT655246:CUT655247 DEP655246:DEP655247 DOL655246:DOL655247 DYH655246:DYH655247 EID655246:EID655247 ERZ655246:ERZ655247 FBV655246:FBV655247 FLR655246:FLR655247 FVN655246:FVN655247 GFJ655246:GFJ655247 GPF655246:GPF655247 GZB655246:GZB655247 HIX655246:HIX655247 HST655246:HST655247 ICP655246:ICP655247 IML655246:IML655247 IWH655246:IWH655247 JGD655246:JGD655247 JPZ655246:JPZ655247 JZV655246:JZV655247 KJR655246:KJR655247 KTN655246:KTN655247 LDJ655246:LDJ655247 LNF655246:LNF655247 LXB655246:LXB655247 MGX655246:MGX655247 MQT655246:MQT655247 NAP655246:NAP655247 NKL655246:NKL655247 NUH655246:NUH655247 OED655246:OED655247 ONZ655246:ONZ655247 OXV655246:OXV655247 PHR655246:PHR655247 PRN655246:PRN655247 QBJ655246:QBJ655247 QLF655246:QLF655247 QVB655246:QVB655247 REX655246:REX655247 ROT655246:ROT655247 RYP655246:RYP655247 SIL655246:SIL655247 SSH655246:SSH655247 TCD655246:TCD655247 TLZ655246:TLZ655247 TVV655246:TVV655247 UFR655246:UFR655247 UPN655246:UPN655247 UZJ655246:UZJ655247 VJF655246:VJF655247 VTB655246:VTB655247 WCX655246:WCX655247 WMT655246:WMT655247 WWP655246:WWP655247 KD720782:KD720783 TZ720782:TZ720783 ADV720782:ADV720783 ANR720782:ANR720783 AXN720782:AXN720783 BHJ720782:BHJ720783 BRF720782:BRF720783 CBB720782:CBB720783 CKX720782:CKX720783 CUT720782:CUT720783 DEP720782:DEP720783 DOL720782:DOL720783 DYH720782:DYH720783 EID720782:EID720783 ERZ720782:ERZ720783 FBV720782:FBV720783 FLR720782:FLR720783 FVN720782:FVN720783 GFJ720782:GFJ720783 GPF720782:GPF720783 GZB720782:GZB720783 HIX720782:HIX720783 HST720782:HST720783 ICP720782:ICP720783 IML720782:IML720783 IWH720782:IWH720783 JGD720782:JGD720783 JPZ720782:JPZ720783 JZV720782:JZV720783 KJR720782:KJR720783 KTN720782:KTN720783 LDJ720782:LDJ720783 LNF720782:LNF720783 LXB720782:LXB720783 MGX720782:MGX720783 MQT720782:MQT720783 NAP720782:NAP720783 NKL720782:NKL720783 NUH720782:NUH720783 OED720782:OED720783 ONZ720782:ONZ720783 OXV720782:OXV720783 PHR720782:PHR720783 PRN720782:PRN720783 QBJ720782:QBJ720783 QLF720782:QLF720783 QVB720782:QVB720783 REX720782:REX720783 ROT720782:ROT720783 RYP720782:RYP720783 SIL720782:SIL720783 SSH720782:SSH720783 TCD720782:TCD720783 TLZ720782:TLZ720783 TVV720782:TVV720783 UFR720782:UFR720783 UPN720782:UPN720783 UZJ720782:UZJ720783 VJF720782:VJF720783 VTB720782:VTB720783 WCX720782:WCX720783 WMT720782:WMT720783 WWP720782:WWP720783 KD786318:KD786319 TZ786318:TZ786319 ADV786318:ADV786319 ANR786318:ANR786319 AXN786318:AXN786319 BHJ786318:BHJ786319 BRF786318:BRF786319 CBB786318:CBB786319 CKX786318:CKX786319 CUT786318:CUT786319 DEP786318:DEP786319 DOL786318:DOL786319 DYH786318:DYH786319 EID786318:EID786319 ERZ786318:ERZ786319 FBV786318:FBV786319 FLR786318:FLR786319 FVN786318:FVN786319 GFJ786318:GFJ786319 GPF786318:GPF786319 GZB786318:GZB786319 HIX786318:HIX786319 HST786318:HST786319 ICP786318:ICP786319 IML786318:IML786319 IWH786318:IWH786319 JGD786318:JGD786319 JPZ786318:JPZ786319 JZV786318:JZV786319 KJR786318:KJR786319 KTN786318:KTN786319 LDJ786318:LDJ786319 LNF786318:LNF786319 LXB786318:LXB786319 MGX786318:MGX786319 MQT786318:MQT786319 NAP786318:NAP786319 NKL786318:NKL786319 NUH786318:NUH786319 OED786318:OED786319 ONZ786318:ONZ786319 OXV786318:OXV786319 PHR786318:PHR786319 PRN786318:PRN786319 QBJ786318:QBJ786319 QLF786318:QLF786319 QVB786318:QVB786319 REX786318:REX786319 ROT786318:ROT786319 RYP786318:RYP786319 SIL786318:SIL786319 SSH786318:SSH786319 TCD786318:TCD786319 TLZ786318:TLZ786319 TVV786318:TVV786319 UFR786318:UFR786319 UPN786318:UPN786319 UZJ786318:UZJ786319 VJF786318:VJF786319 VTB786318:VTB786319 WCX786318:WCX786319 WMT786318:WMT786319 WWP786318:WWP786319 KD851854:KD851855 TZ851854:TZ851855 ADV851854:ADV851855 ANR851854:ANR851855 AXN851854:AXN851855 BHJ851854:BHJ851855 BRF851854:BRF851855 CBB851854:CBB851855 CKX851854:CKX851855 CUT851854:CUT851855 DEP851854:DEP851855 DOL851854:DOL851855 DYH851854:DYH851855 EID851854:EID851855 ERZ851854:ERZ851855 FBV851854:FBV851855 FLR851854:FLR851855 FVN851854:FVN851855 GFJ851854:GFJ851855 GPF851854:GPF851855 GZB851854:GZB851855 HIX851854:HIX851855 HST851854:HST851855 ICP851854:ICP851855 IML851854:IML851855 IWH851854:IWH851855 JGD851854:JGD851855 JPZ851854:JPZ851855 JZV851854:JZV851855 KJR851854:KJR851855 KTN851854:KTN851855 LDJ851854:LDJ851855 LNF851854:LNF851855 LXB851854:LXB851855 MGX851854:MGX851855 MQT851854:MQT851855 NAP851854:NAP851855 NKL851854:NKL851855 NUH851854:NUH851855 OED851854:OED851855 ONZ851854:ONZ851855 OXV851854:OXV851855 PHR851854:PHR851855 PRN851854:PRN851855 QBJ851854:QBJ851855 QLF851854:QLF851855 QVB851854:QVB851855 REX851854:REX851855 ROT851854:ROT851855 RYP851854:RYP851855 SIL851854:SIL851855 SSH851854:SSH851855 TCD851854:TCD851855 TLZ851854:TLZ851855 TVV851854:TVV851855 UFR851854:UFR851855 UPN851854:UPN851855 UZJ851854:UZJ851855 VJF851854:VJF851855 VTB851854:VTB851855 WCX851854:WCX851855 WMT851854:WMT851855 WWP851854:WWP851855 KD917390:KD917391 TZ917390:TZ917391 ADV917390:ADV917391 ANR917390:ANR917391 AXN917390:AXN917391 BHJ917390:BHJ917391 BRF917390:BRF917391 CBB917390:CBB917391 CKX917390:CKX917391 CUT917390:CUT917391 DEP917390:DEP917391 DOL917390:DOL917391 DYH917390:DYH917391 EID917390:EID917391 ERZ917390:ERZ917391 FBV917390:FBV917391 FLR917390:FLR917391 FVN917390:FVN917391 GFJ917390:GFJ917391 GPF917390:GPF917391 GZB917390:GZB917391 HIX917390:HIX917391 HST917390:HST917391 ICP917390:ICP917391 IML917390:IML917391 IWH917390:IWH917391 JGD917390:JGD917391 JPZ917390:JPZ917391 JZV917390:JZV917391 KJR917390:KJR917391 KTN917390:KTN917391 LDJ917390:LDJ917391 LNF917390:LNF917391 LXB917390:LXB917391 MGX917390:MGX917391 MQT917390:MQT917391 NAP917390:NAP917391 NKL917390:NKL917391 NUH917390:NUH917391 OED917390:OED917391 ONZ917390:ONZ917391 OXV917390:OXV917391 PHR917390:PHR917391 PRN917390:PRN917391 QBJ917390:QBJ917391 QLF917390:QLF917391 QVB917390:QVB917391 REX917390:REX917391 ROT917390:ROT917391 RYP917390:RYP917391 SIL917390:SIL917391 SSH917390:SSH917391 TCD917390:TCD917391 TLZ917390:TLZ917391 TVV917390:TVV917391 UFR917390:UFR917391 UPN917390:UPN917391 UZJ917390:UZJ917391 VJF917390:VJF917391 VTB917390:VTB917391 WCX917390:WCX917391 WMT917390:WMT917391 WWP917390:WWP917391 KD982926:KD982927 TZ982926:TZ982927 ADV982926:ADV982927 ANR982926:ANR982927 AXN982926:AXN982927 BHJ982926:BHJ982927 BRF982926:BRF982927 CBB982926:CBB982927 CKX982926:CKX982927 CUT982926:CUT982927 DEP982926:DEP982927 DOL982926:DOL982927 DYH982926:DYH982927 EID982926:EID982927 ERZ982926:ERZ982927 FBV982926:FBV982927 FLR982926:FLR982927 FVN982926:FVN982927 GFJ982926:GFJ982927 GPF982926:GPF982927 GZB982926:GZB982927 HIX982926:HIX982927 HST982926:HST982927 ICP982926:ICP982927 IML982926:IML982927 IWH982926:IWH982927 JGD982926:JGD982927 JPZ982926:JPZ982927 JZV982926:JZV982927 KJR982926:KJR982927 KTN982926:KTN982927 LDJ982926:LDJ982927 LNF982926:LNF982927 LXB982926:LXB982927 MGX982926:MGX982927 MQT982926:MQT982927 NAP982926:NAP982927 NKL982926:NKL982927 NUH982926:NUH982927 OED982926:OED982927 ONZ982926:ONZ982927 OXV982926:OXV982927 PHR982926:PHR982927 PRN982926:PRN982927 QBJ982926:QBJ982927 QLF982926:QLF982927 QVB982926:QVB982927 REX982926:REX982927 ROT982926:ROT982927 RYP982926:RYP982927 SIL982926:SIL982927 SSH982926:SSH982927 TCD982926:TCD982927 TLZ982926:TLZ982927 TVV982926:TVV982927 UFR982926:UFR982927 UPN982926:UPN982927 UZJ982926:UZJ982927 VJF982926:VJF982927 VTB982926:VTB982927 WCX982926:WCX982927 WMT982926:WMT982927 WWP982926:WWP982927 WCX982921:WCX982922 KD65417:KD65418 TZ65417:TZ65418 ADV65417:ADV65418 ANR65417:ANR65418 AXN65417:AXN65418 BHJ65417:BHJ65418 BRF65417:BRF65418 CBB65417:CBB65418 CKX65417:CKX65418 CUT65417:CUT65418 DEP65417:DEP65418 DOL65417:DOL65418 DYH65417:DYH65418 EID65417:EID65418 ERZ65417:ERZ65418 FBV65417:FBV65418 FLR65417:FLR65418 FVN65417:FVN65418 GFJ65417:GFJ65418 GPF65417:GPF65418 GZB65417:GZB65418 HIX65417:HIX65418 HST65417:HST65418 ICP65417:ICP65418 IML65417:IML65418 IWH65417:IWH65418 JGD65417:JGD65418 JPZ65417:JPZ65418 JZV65417:JZV65418 KJR65417:KJR65418 KTN65417:KTN65418 LDJ65417:LDJ65418 LNF65417:LNF65418 LXB65417:LXB65418 MGX65417:MGX65418 MQT65417:MQT65418 NAP65417:NAP65418 NKL65417:NKL65418 NUH65417:NUH65418 OED65417:OED65418 ONZ65417:ONZ65418 OXV65417:OXV65418 PHR65417:PHR65418 PRN65417:PRN65418 QBJ65417:QBJ65418 QLF65417:QLF65418 QVB65417:QVB65418 REX65417:REX65418 ROT65417:ROT65418 RYP65417:RYP65418 SIL65417:SIL65418 SSH65417:SSH65418 TCD65417:TCD65418 TLZ65417:TLZ65418 TVV65417:TVV65418 UFR65417:UFR65418 UPN65417:UPN65418 UZJ65417:UZJ65418 VJF65417:VJF65418 VTB65417:VTB65418 WCX65417:WCX65418 WMT65417:WMT65418 WWP65417:WWP65418 KD130953:KD130954 TZ130953:TZ130954 ADV130953:ADV130954 ANR130953:ANR130954 AXN130953:AXN130954 BHJ130953:BHJ130954 BRF130953:BRF130954 CBB130953:CBB130954 CKX130953:CKX130954 CUT130953:CUT130954 DEP130953:DEP130954 DOL130953:DOL130954 DYH130953:DYH130954 EID130953:EID130954 ERZ130953:ERZ130954 FBV130953:FBV130954 FLR130953:FLR130954 FVN130953:FVN130954 GFJ130953:GFJ130954 GPF130953:GPF130954 GZB130953:GZB130954 HIX130953:HIX130954 HST130953:HST130954 ICP130953:ICP130954 IML130953:IML130954 IWH130953:IWH130954 JGD130953:JGD130954 JPZ130953:JPZ130954 JZV130953:JZV130954 KJR130953:KJR130954 KTN130953:KTN130954 LDJ130953:LDJ130954 LNF130953:LNF130954 LXB130953:LXB130954 MGX130953:MGX130954 MQT130953:MQT130954 NAP130953:NAP130954 NKL130953:NKL130954 NUH130953:NUH130954 OED130953:OED130954 ONZ130953:ONZ130954 OXV130953:OXV130954 PHR130953:PHR130954 PRN130953:PRN130954 QBJ130953:QBJ130954 QLF130953:QLF130954 QVB130953:QVB130954 REX130953:REX130954 ROT130953:ROT130954 RYP130953:RYP130954 SIL130953:SIL130954 SSH130953:SSH130954 TCD130953:TCD130954 TLZ130953:TLZ130954 TVV130953:TVV130954 UFR130953:UFR130954 UPN130953:UPN130954 UZJ130953:UZJ130954 VJF130953:VJF130954 VTB130953:VTB130954 WCX130953:WCX130954 WMT130953:WMT130954 WWP130953:WWP130954 KD196489:KD196490 TZ196489:TZ196490 ADV196489:ADV196490 ANR196489:ANR196490 AXN196489:AXN196490 BHJ196489:BHJ196490 BRF196489:BRF196490 CBB196489:CBB196490 CKX196489:CKX196490 CUT196489:CUT196490 DEP196489:DEP196490 DOL196489:DOL196490 DYH196489:DYH196490 EID196489:EID196490 ERZ196489:ERZ196490 FBV196489:FBV196490 FLR196489:FLR196490 FVN196489:FVN196490 GFJ196489:GFJ196490 GPF196489:GPF196490 GZB196489:GZB196490 HIX196489:HIX196490 HST196489:HST196490 ICP196489:ICP196490 IML196489:IML196490 IWH196489:IWH196490 JGD196489:JGD196490 JPZ196489:JPZ196490 JZV196489:JZV196490 KJR196489:KJR196490 KTN196489:KTN196490 LDJ196489:LDJ196490 LNF196489:LNF196490 LXB196489:LXB196490 MGX196489:MGX196490 MQT196489:MQT196490 NAP196489:NAP196490 NKL196489:NKL196490 NUH196489:NUH196490 OED196489:OED196490 ONZ196489:ONZ196490 OXV196489:OXV196490 PHR196489:PHR196490 PRN196489:PRN196490 QBJ196489:QBJ196490 QLF196489:QLF196490 QVB196489:QVB196490 REX196489:REX196490 ROT196489:ROT196490 RYP196489:RYP196490 SIL196489:SIL196490 SSH196489:SSH196490 TCD196489:TCD196490 TLZ196489:TLZ196490 TVV196489:TVV196490 UFR196489:UFR196490 UPN196489:UPN196490 UZJ196489:UZJ196490 VJF196489:VJF196490 VTB196489:VTB196490 WCX196489:WCX196490 WMT196489:WMT196490 WWP196489:WWP196490 KD262025:KD262026 TZ262025:TZ262026 ADV262025:ADV262026 ANR262025:ANR262026 AXN262025:AXN262026 BHJ262025:BHJ262026 BRF262025:BRF262026 CBB262025:CBB262026 CKX262025:CKX262026 CUT262025:CUT262026 DEP262025:DEP262026 DOL262025:DOL262026 DYH262025:DYH262026 EID262025:EID262026 ERZ262025:ERZ262026 FBV262025:FBV262026 FLR262025:FLR262026 FVN262025:FVN262026 GFJ262025:GFJ262026 GPF262025:GPF262026 GZB262025:GZB262026 HIX262025:HIX262026 HST262025:HST262026 ICP262025:ICP262026 IML262025:IML262026 IWH262025:IWH262026 JGD262025:JGD262026 JPZ262025:JPZ262026 JZV262025:JZV262026 KJR262025:KJR262026 KTN262025:KTN262026 LDJ262025:LDJ262026 LNF262025:LNF262026 LXB262025:LXB262026 MGX262025:MGX262026 MQT262025:MQT262026 NAP262025:NAP262026 NKL262025:NKL262026 NUH262025:NUH262026 OED262025:OED262026 ONZ262025:ONZ262026 OXV262025:OXV262026 PHR262025:PHR262026 PRN262025:PRN262026 QBJ262025:QBJ262026 QLF262025:QLF262026 QVB262025:QVB262026 REX262025:REX262026 ROT262025:ROT262026 RYP262025:RYP262026 SIL262025:SIL262026 SSH262025:SSH262026 TCD262025:TCD262026 TLZ262025:TLZ262026 TVV262025:TVV262026 UFR262025:UFR262026 UPN262025:UPN262026 UZJ262025:UZJ262026 VJF262025:VJF262026 VTB262025:VTB262026 WCX262025:WCX262026 WMT262025:WMT262026 WWP262025:WWP262026 KD327561:KD327562 TZ327561:TZ327562 ADV327561:ADV327562 ANR327561:ANR327562 AXN327561:AXN327562 BHJ327561:BHJ327562 BRF327561:BRF327562 CBB327561:CBB327562 CKX327561:CKX327562 CUT327561:CUT327562 DEP327561:DEP327562 DOL327561:DOL327562 DYH327561:DYH327562 EID327561:EID327562 ERZ327561:ERZ327562 FBV327561:FBV327562 FLR327561:FLR327562 FVN327561:FVN327562 GFJ327561:GFJ327562 GPF327561:GPF327562 GZB327561:GZB327562 HIX327561:HIX327562 HST327561:HST327562 ICP327561:ICP327562 IML327561:IML327562 IWH327561:IWH327562 JGD327561:JGD327562 JPZ327561:JPZ327562 JZV327561:JZV327562 KJR327561:KJR327562 KTN327561:KTN327562 LDJ327561:LDJ327562 LNF327561:LNF327562 LXB327561:LXB327562 MGX327561:MGX327562 MQT327561:MQT327562 NAP327561:NAP327562 NKL327561:NKL327562 NUH327561:NUH327562 OED327561:OED327562 ONZ327561:ONZ327562 OXV327561:OXV327562 PHR327561:PHR327562 PRN327561:PRN327562 QBJ327561:QBJ327562 QLF327561:QLF327562 QVB327561:QVB327562 REX327561:REX327562 ROT327561:ROT327562 RYP327561:RYP327562 SIL327561:SIL327562 SSH327561:SSH327562 TCD327561:TCD327562 TLZ327561:TLZ327562 TVV327561:TVV327562 UFR327561:UFR327562 UPN327561:UPN327562 UZJ327561:UZJ327562 VJF327561:VJF327562 VTB327561:VTB327562 WCX327561:WCX327562 WMT327561:WMT327562 WWP327561:WWP327562 KD393097:KD393098 TZ393097:TZ393098 ADV393097:ADV393098 ANR393097:ANR393098 AXN393097:AXN393098 BHJ393097:BHJ393098 BRF393097:BRF393098 CBB393097:CBB393098 CKX393097:CKX393098 CUT393097:CUT393098 DEP393097:DEP393098 DOL393097:DOL393098 DYH393097:DYH393098 EID393097:EID393098 ERZ393097:ERZ393098 FBV393097:FBV393098 FLR393097:FLR393098 FVN393097:FVN393098 GFJ393097:GFJ393098 GPF393097:GPF393098 GZB393097:GZB393098 HIX393097:HIX393098 HST393097:HST393098 ICP393097:ICP393098 IML393097:IML393098 IWH393097:IWH393098 JGD393097:JGD393098 JPZ393097:JPZ393098 JZV393097:JZV393098 KJR393097:KJR393098 KTN393097:KTN393098 LDJ393097:LDJ393098 LNF393097:LNF393098 LXB393097:LXB393098 MGX393097:MGX393098 MQT393097:MQT393098 NAP393097:NAP393098 NKL393097:NKL393098 NUH393097:NUH393098 OED393097:OED393098 ONZ393097:ONZ393098 OXV393097:OXV393098 PHR393097:PHR393098 PRN393097:PRN393098 QBJ393097:QBJ393098 QLF393097:QLF393098 QVB393097:QVB393098 REX393097:REX393098 ROT393097:ROT393098 RYP393097:RYP393098 SIL393097:SIL393098 SSH393097:SSH393098 TCD393097:TCD393098 TLZ393097:TLZ393098 TVV393097:TVV393098 UFR393097:UFR393098 UPN393097:UPN393098 UZJ393097:UZJ393098 VJF393097:VJF393098 VTB393097:VTB393098 WCX393097:WCX393098 WMT393097:WMT393098 WWP393097:WWP393098 KD458633:KD458634 TZ458633:TZ458634 ADV458633:ADV458634 ANR458633:ANR458634 AXN458633:AXN458634 BHJ458633:BHJ458634 BRF458633:BRF458634 CBB458633:CBB458634 CKX458633:CKX458634 CUT458633:CUT458634 DEP458633:DEP458634 DOL458633:DOL458634 DYH458633:DYH458634 EID458633:EID458634 ERZ458633:ERZ458634 FBV458633:FBV458634 FLR458633:FLR458634 FVN458633:FVN458634 GFJ458633:GFJ458634 GPF458633:GPF458634 GZB458633:GZB458634 HIX458633:HIX458634 HST458633:HST458634 ICP458633:ICP458634 IML458633:IML458634 IWH458633:IWH458634 JGD458633:JGD458634 JPZ458633:JPZ458634 JZV458633:JZV458634 KJR458633:KJR458634 KTN458633:KTN458634 LDJ458633:LDJ458634 LNF458633:LNF458634 LXB458633:LXB458634 MGX458633:MGX458634 MQT458633:MQT458634 NAP458633:NAP458634 NKL458633:NKL458634 NUH458633:NUH458634 OED458633:OED458634 ONZ458633:ONZ458634 OXV458633:OXV458634 PHR458633:PHR458634 PRN458633:PRN458634 QBJ458633:QBJ458634 QLF458633:QLF458634 QVB458633:QVB458634 REX458633:REX458634 ROT458633:ROT458634 RYP458633:RYP458634 SIL458633:SIL458634 SSH458633:SSH458634 TCD458633:TCD458634 TLZ458633:TLZ458634 TVV458633:TVV458634 UFR458633:UFR458634 UPN458633:UPN458634 UZJ458633:UZJ458634 VJF458633:VJF458634 VTB458633:VTB458634 WCX458633:WCX458634 WMT458633:WMT458634 WWP458633:WWP458634 KD524169:KD524170 TZ524169:TZ524170 ADV524169:ADV524170 ANR524169:ANR524170 AXN524169:AXN524170 BHJ524169:BHJ524170 BRF524169:BRF524170 CBB524169:CBB524170 CKX524169:CKX524170 CUT524169:CUT524170 DEP524169:DEP524170 DOL524169:DOL524170 DYH524169:DYH524170 EID524169:EID524170 ERZ524169:ERZ524170 FBV524169:FBV524170 FLR524169:FLR524170 FVN524169:FVN524170 GFJ524169:GFJ524170 GPF524169:GPF524170 GZB524169:GZB524170 HIX524169:HIX524170 HST524169:HST524170 ICP524169:ICP524170 IML524169:IML524170 IWH524169:IWH524170 JGD524169:JGD524170 JPZ524169:JPZ524170 JZV524169:JZV524170 KJR524169:KJR524170 KTN524169:KTN524170 LDJ524169:LDJ524170 LNF524169:LNF524170 LXB524169:LXB524170 MGX524169:MGX524170 MQT524169:MQT524170 NAP524169:NAP524170 NKL524169:NKL524170 NUH524169:NUH524170 OED524169:OED524170 ONZ524169:ONZ524170 OXV524169:OXV524170 PHR524169:PHR524170 PRN524169:PRN524170 QBJ524169:QBJ524170 QLF524169:QLF524170 QVB524169:QVB524170 REX524169:REX524170 ROT524169:ROT524170 RYP524169:RYP524170 SIL524169:SIL524170 SSH524169:SSH524170 TCD524169:TCD524170 TLZ524169:TLZ524170 TVV524169:TVV524170 UFR524169:UFR524170 UPN524169:UPN524170 UZJ524169:UZJ524170 VJF524169:VJF524170 VTB524169:VTB524170 WCX524169:WCX524170 WMT524169:WMT524170 WWP524169:WWP524170 KD589705:KD589706 TZ589705:TZ589706 ADV589705:ADV589706 ANR589705:ANR589706 AXN589705:AXN589706 BHJ589705:BHJ589706 BRF589705:BRF589706 CBB589705:CBB589706 CKX589705:CKX589706 CUT589705:CUT589706 DEP589705:DEP589706 DOL589705:DOL589706 DYH589705:DYH589706 EID589705:EID589706 ERZ589705:ERZ589706 FBV589705:FBV589706 FLR589705:FLR589706 FVN589705:FVN589706 GFJ589705:GFJ589706 GPF589705:GPF589706 GZB589705:GZB589706 HIX589705:HIX589706 HST589705:HST589706 ICP589705:ICP589706 IML589705:IML589706 IWH589705:IWH589706 JGD589705:JGD589706 JPZ589705:JPZ589706 JZV589705:JZV589706 KJR589705:KJR589706 KTN589705:KTN589706 LDJ589705:LDJ589706 LNF589705:LNF589706 LXB589705:LXB589706 MGX589705:MGX589706 MQT589705:MQT589706 NAP589705:NAP589706 NKL589705:NKL589706 NUH589705:NUH589706 OED589705:OED589706 ONZ589705:ONZ589706 OXV589705:OXV589706 PHR589705:PHR589706 PRN589705:PRN589706 QBJ589705:QBJ589706 QLF589705:QLF589706 QVB589705:QVB589706 REX589705:REX589706 ROT589705:ROT589706 RYP589705:RYP589706 SIL589705:SIL589706 SSH589705:SSH589706 TCD589705:TCD589706 TLZ589705:TLZ589706 TVV589705:TVV589706 UFR589705:UFR589706 UPN589705:UPN589706 UZJ589705:UZJ589706 VJF589705:VJF589706 VTB589705:VTB589706 WCX589705:WCX589706 WMT589705:WMT589706 WWP589705:WWP589706 KD655241:KD655242 TZ655241:TZ655242 ADV655241:ADV655242 ANR655241:ANR655242 AXN655241:AXN655242 BHJ655241:BHJ655242 BRF655241:BRF655242 CBB655241:CBB655242 CKX655241:CKX655242 CUT655241:CUT655242 DEP655241:DEP655242 DOL655241:DOL655242 DYH655241:DYH655242 EID655241:EID655242 ERZ655241:ERZ655242 FBV655241:FBV655242 FLR655241:FLR655242 FVN655241:FVN655242 GFJ655241:GFJ655242 GPF655241:GPF655242 GZB655241:GZB655242 HIX655241:HIX655242 HST655241:HST655242 ICP655241:ICP655242 IML655241:IML655242 IWH655241:IWH655242 JGD655241:JGD655242 JPZ655241:JPZ655242 JZV655241:JZV655242 KJR655241:KJR655242 KTN655241:KTN655242 LDJ655241:LDJ655242 LNF655241:LNF655242 LXB655241:LXB655242 MGX655241:MGX655242 MQT655241:MQT655242 NAP655241:NAP655242 NKL655241:NKL655242 NUH655241:NUH655242 OED655241:OED655242 ONZ655241:ONZ655242 OXV655241:OXV655242 PHR655241:PHR655242 PRN655241:PRN655242 QBJ655241:QBJ655242 QLF655241:QLF655242 QVB655241:QVB655242 REX655241:REX655242 ROT655241:ROT655242 RYP655241:RYP655242 SIL655241:SIL655242 SSH655241:SSH655242 TCD655241:TCD655242 TLZ655241:TLZ655242 TVV655241:TVV655242 UFR655241:UFR655242 UPN655241:UPN655242 UZJ655241:UZJ655242 VJF655241:VJF655242 VTB655241:VTB655242 WCX655241:WCX655242 WMT655241:WMT655242 WWP655241:WWP655242 KD720777:KD720778 TZ720777:TZ720778 ADV720777:ADV720778 ANR720777:ANR720778 AXN720777:AXN720778 BHJ720777:BHJ720778 BRF720777:BRF720778 CBB720777:CBB720778 CKX720777:CKX720778 CUT720777:CUT720778 DEP720777:DEP720778 DOL720777:DOL720778 DYH720777:DYH720778 EID720777:EID720778 ERZ720777:ERZ720778 FBV720777:FBV720778 FLR720777:FLR720778 FVN720777:FVN720778 GFJ720777:GFJ720778 GPF720777:GPF720778 GZB720777:GZB720778 HIX720777:HIX720778 HST720777:HST720778 ICP720777:ICP720778 IML720777:IML720778 IWH720777:IWH720778 JGD720777:JGD720778 JPZ720777:JPZ720778 JZV720777:JZV720778 KJR720777:KJR720778 KTN720777:KTN720778 LDJ720777:LDJ720778 LNF720777:LNF720778 LXB720777:LXB720778 MGX720777:MGX720778 MQT720777:MQT720778 NAP720777:NAP720778 NKL720777:NKL720778 NUH720777:NUH720778 OED720777:OED720778 ONZ720777:ONZ720778 OXV720777:OXV720778 PHR720777:PHR720778 PRN720777:PRN720778 QBJ720777:QBJ720778 QLF720777:QLF720778 QVB720777:QVB720778 REX720777:REX720778 ROT720777:ROT720778 RYP720777:RYP720778 SIL720777:SIL720778 SSH720777:SSH720778 TCD720777:TCD720778 TLZ720777:TLZ720778 TVV720777:TVV720778 UFR720777:UFR720778 UPN720777:UPN720778 UZJ720777:UZJ720778 VJF720777:VJF720778 VTB720777:VTB720778 WCX720777:WCX720778 WMT720777:WMT720778 WWP720777:WWP720778 KD786313:KD786314 TZ786313:TZ786314 ADV786313:ADV786314 ANR786313:ANR786314 AXN786313:AXN786314 BHJ786313:BHJ786314 BRF786313:BRF786314 CBB786313:CBB786314 CKX786313:CKX786314 CUT786313:CUT786314 DEP786313:DEP786314 DOL786313:DOL786314 DYH786313:DYH786314 EID786313:EID786314 ERZ786313:ERZ786314 FBV786313:FBV786314 FLR786313:FLR786314 FVN786313:FVN786314 GFJ786313:GFJ786314 GPF786313:GPF786314 GZB786313:GZB786314 HIX786313:HIX786314 HST786313:HST786314 ICP786313:ICP786314 IML786313:IML786314 IWH786313:IWH786314 JGD786313:JGD786314 JPZ786313:JPZ786314 JZV786313:JZV786314 KJR786313:KJR786314 KTN786313:KTN786314 LDJ786313:LDJ786314 LNF786313:LNF786314 LXB786313:LXB786314 MGX786313:MGX786314 MQT786313:MQT786314 NAP786313:NAP786314 NKL786313:NKL786314 NUH786313:NUH786314 OED786313:OED786314 ONZ786313:ONZ786314 OXV786313:OXV786314 PHR786313:PHR786314 PRN786313:PRN786314 QBJ786313:QBJ786314 QLF786313:QLF786314 QVB786313:QVB786314 REX786313:REX786314 ROT786313:ROT786314 RYP786313:RYP786314 SIL786313:SIL786314 SSH786313:SSH786314 TCD786313:TCD786314 TLZ786313:TLZ786314 TVV786313:TVV786314 UFR786313:UFR786314 UPN786313:UPN786314 UZJ786313:UZJ786314 VJF786313:VJF786314 VTB786313:VTB786314 WCX786313:WCX786314 WMT786313:WMT786314 WWP786313:WWP786314 KD851849:KD851850 TZ851849:TZ851850 ADV851849:ADV851850 ANR851849:ANR851850 AXN851849:AXN851850 BHJ851849:BHJ851850 BRF851849:BRF851850 CBB851849:CBB851850 CKX851849:CKX851850 CUT851849:CUT851850 DEP851849:DEP851850 DOL851849:DOL851850 DYH851849:DYH851850 EID851849:EID851850 ERZ851849:ERZ851850 FBV851849:FBV851850 FLR851849:FLR851850 FVN851849:FVN851850 GFJ851849:GFJ851850 GPF851849:GPF851850 GZB851849:GZB851850 HIX851849:HIX851850 HST851849:HST851850 ICP851849:ICP851850 IML851849:IML851850 IWH851849:IWH851850 JGD851849:JGD851850 JPZ851849:JPZ851850 JZV851849:JZV851850 KJR851849:KJR851850 KTN851849:KTN851850 LDJ851849:LDJ851850 LNF851849:LNF851850 LXB851849:LXB851850 MGX851849:MGX851850 MQT851849:MQT851850 NAP851849:NAP851850 NKL851849:NKL851850 NUH851849:NUH851850 OED851849:OED851850 ONZ851849:ONZ851850 OXV851849:OXV851850 PHR851849:PHR851850 PRN851849:PRN851850 QBJ851849:QBJ851850 QLF851849:QLF851850 QVB851849:QVB851850 REX851849:REX851850 ROT851849:ROT851850 RYP851849:RYP851850 SIL851849:SIL851850 SSH851849:SSH851850 TCD851849:TCD851850 TLZ851849:TLZ851850 TVV851849:TVV851850 UFR851849:UFR851850 UPN851849:UPN851850 UZJ851849:UZJ851850 VJF851849:VJF851850 VTB851849:VTB851850 WCX851849:WCX851850 WMT851849:WMT851850 WWP851849:WWP851850 KD917385:KD917386 TZ917385:TZ917386 ADV917385:ADV917386 ANR917385:ANR917386 AXN917385:AXN917386 BHJ917385:BHJ917386 BRF917385:BRF917386 CBB917385:CBB917386 CKX917385:CKX917386 CUT917385:CUT917386 DEP917385:DEP917386 DOL917385:DOL917386 DYH917385:DYH917386 EID917385:EID917386 ERZ917385:ERZ917386 FBV917385:FBV917386 FLR917385:FLR917386 FVN917385:FVN917386 GFJ917385:GFJ917386 GPF917385:GPF917386 GZB917385:GZB917386 HIX917385:HIX917386 HST917385:HST917386 ICP917385:ICP917386 IML917385:IML917386 IWH917385:IWH917386 JGD917385:JGD917386 JPZ917385:JPZ917386 JZV917385:JZV917386 KJR917385:KJR917386 KTN917385:KTN917386 LDJ917385:LDJ917386 LNF917385:LNF917386 LXB917385:LXB917386 MGX917385:MGX917386 MQT917385:MQT917386 NAP917385:NAP917386 NKL917385:NKL917386 NUH917385:NUH917386 OED917385:OED917386 ONZ917385:ONZ917386 OXV917385:OXV917386 PHR917385:PHR917386 PRN917385:PRN917386 QBJ917385:QBJ917386 QLF917385:QLF917386 QVB917385:QVB917386 REX917385:REX917386 ROT917385:ROT917386 RYP917385:RYP917386 SIL917385:SIL917386 SSH917385:SSH917386 TCD917385:TCD917386 TLZ917385:TLZ917386 TVV917385:TVV917386 UFR917385:UFR917386 UPN917385:UPN917386 UZJ917385:UZJ917386 VJF917385:VJF917386 VTB917385:VTB917386 WCX917385:WCX917386 WMT917385:WMT917386 WWP917385:WWP917386 VJF982921:VJF982922 KD982921:KD982922 TZ982921:TZ982922 ADV982921:ADV982922 ANR982921:ANR982922 AXN982921:AXN982922 BHJ982921:BHJ982922 BRF982921:BRF982922 CBB982921:CBB982922 CKX982921:CKX982922 CUT982921:CUT982922 DEP982921:DEP982922 DOL982921:DOL982922 DYH982921:DYH982922 EID982921:EID982922 ERZ982921:ERZ982922 FBV982921:FBV982922 FLR982921:FLR982922 FVN982921:FVN982922 GFJ982921:GFJ982922 GPF982921:GPF982922 GZB982921:GZB982922 HIX982921:HIX982922 HST982921:HST982922 ICP982921:ICP982922 IML982921:IML982922 IWH982921:IWH982922 JGD982921:JGD982922 JPZ982921:JPZ982922 JZV982921:JZV982922 KJR982921:KJR982922 KTN982921:KTN982922 LDJ982921:LDJ982922 LNF982921:LNF982922 LXB982921:LXB982922 MGX982921:MGX982922 MQT982921:MQT982922 NAP982921:NAP982922 NKL982921:NKL982922 NUH982921:NUH982922 OED982921:OED982922 ONZ982921:ONZ982922 OXV982921:OXV982922 PHR982921:PHR982922 PRN982921:PRN982922 QBJ982921:QBJ982922 QLF982921:QLF982922 QVB982921:QVB982922 REX982921:REX982922 ROT982921:ROT982922 RYP982921:RYP982922 SIL982921:SIL982922 SSH982921:SSH982922 TCD982921:TCD982922 TLZ982921:TLZ982922 TVV982921:TVV982922 UFR982921:UFR982922 UPN982921:UPN982922 UZJ982921:UZJ982922 VTB982921:VTB982922 KD65412:KD65413 TZ65412:TZ65413 UZJ11:UZJ12 UPN11:UPN12 UFR11:UFR12 TVV11:TVV12 TLZ11:TLZ12 TCD11:TCD12 SSH11:SSH12 SIL11:SIL12 RYP11:RYP12 ROT11:ROT12 REX11:REX12 QVB11:QVB12 QLF11:QLF12 QBJ11:QBJ12 PRN11:PRN12 PHR11:PHR12 OXV11:OXV12 ONZ11:ONZ12 OED11:OED12 NUH11:NUH12 NKL11:NKL12 NAP11:NAP12 MQT11:MQT12 MGX11:MGX12 LXB11:LXB12 LNF11:LNF12 LDJ11:LDJ12 KTN11:KTN12 KJR11:KJR12 JZV11:JZV12 JPZ11:JPZ12 JGD11:JGD12 IWH11:IWH12 IML11:IML12 ICP11:ICP12 HST11:HST12 HIX11:HIX12 GZB11:GZB12 GPF11:GPF12 GFJ11:GFJ12 FVN11:FVN12 FLR11:FLR12 FBV11:FBV12 ERZ11:ERZ12 EID11:EID12 DYH11:DYH12 DOL11:DOL12 DEP11:DEP12 CUT11:CUT12 CKX11:CKX12 CBB11:CBB12 BRF11:BRF12 BHJ11:BHJ12 AXN11:AXN12 ANR11:ANR12 ADV11:ADV12 TZ11:TZ12 KD11:KD12 WWP16:WWP17 WMT16:WMT17 WCX16:WCX17 VTB16:VTB17 VJF16:VJF17 UZJ16:UZJ17 UPN16:UPN17 UFR16:UFR17 TVV16:TVV17 TLZ16:TLZ17 TCD16:TCD17 SSH16:SSH17 SIL16:SIL17 RYP16:RYP17 ROT16:ROT17 REX16:REX17 QVB16:QVB17 QLF16:QLF17 QBJ16:QBJ17 PRN16:PRN17 PHR16:PHR17 OXV16:OXV17 ONZ16:ONZ17 OED16:OED17 NUH16:NUH17 NKL16:NKL17 NAP16:NAP17 MQT16:MQT17 MGX16:MGX17 LXB16:LXB17 LNF16:LNF17 LDJ16:LDJ17 KTN16:KTN17 KJR16:KJR17 JZV16:JZV17 JPZ16:JPZ17 JGD16:JGD17 IWH16:IWH17 IML16:IML17 ICP16:ICP17 HST16:HST17 HIX16:HIX17 GZB16:GZB17 GPF16:GPF17 GFJ16:GFJ17 FVN16:FVN17 FLR16:FLR17 FBV16:FBV17 ERZ16:ERZ17 EID16:EID17 DYH16:DYH17 DOL16:DOL17 DEP16:DEP17 CUT16:CUT17 CKX16:CKX17 CBB16:CBB17 BRF16:BRF17 BHJ16:BHJ17 AXN16:AXN17 ANR16:ANR17 ADV16:ADV17 TZ16:TZ17 KD16:KD17 WWP6:WWP7 WMT6:WMT7 WCX6:WCX7 VTB6:VTB7 VJF6:VJF7 UZJ6:UZJ7 UPN6:UPN7 UFR6:UFR7 TVV6:TVV7 TLZ6:TLZ7 TCD6:TCD7 SSH6:SSH7 SIL6:SIL7 RYP6:RYP7 ROT6:ROT7 REX6:REX7 QVB6:QVB7 QLF6:QLF7 QBJ6:QBJ7 PRN6:PRN7 PHR6:PHR7 OXV6:OXV7 ONZ6:ONZ7 OED6:OED7 NUH6:NUH7 NKL6:NKL7 NAP6:NAP7 MQT6:MQT7 MGX6:MGX7 LXB6:LXB7 LNF6:LNF7 LDJ6:LDJ7 KTN6:KTN7 KJR6:KJR7 JZV6:JZV7 JPZ6:JPZ7 JGD6:JGD7 IWH6:IWH7 IML6:IML7 ICP6:ICP7 HST6:HST7 HIX6:HIX7 GZB6:GZB7 GPF6:GPF7 GFJ6:GFJ7 FVN6:FVN7 FLR6:FLR7 FBV6:FBV7 ERZ6:ERZ7 EID6:EID7 DYH6:DYH7 DOL6:DOL7 DEP6:DEP7 CUT6:CUT7 CKX6:CKX7 CBB6:CBB7 BRF6:BRF7 BHJ6:BHJ7 AXN6:AXN7 ANR6:ANR7 ADV6:ADV7 TZ6:TZ7 KD6:KD7 WMT11:WMT12 WCX11:WCX12 VTB11:VTB12 VJF11:VJF12 WWP11:WWP12">
      <formula1>#REF!</formula1>
    </dataValidation>
    <dataValidation type="list" allowBlank="1" showInputMessage="1" showErrorMessage="1" sqref="VTB982918:VTB982920 ANR3:ANR5 AXN3:AXN5 BHJ3:BHJ5 BRF3:BRF5 CBB3:CBB5 CKX3:CKX5 CUT3:CUT5 DEP3:DEP5 DOL3:DOL5 DYH3:DYH5 EID3:EID5 ERZ3:ERZ5 FBV3:FBV5 FLR3:FLR5 FVN3:FVN5 GFJ3:GFJ5 GPF3:GPF5 GZB3:GZB5 HIX3:HIX5 HST3:HST5 ICP3:ICP5 IML3:IML5 IWH3:IWH5 JGD3:JGD5 JPZ3:JPZ5 JZV3:JZV5 KJR3:KJR5 KTN3:KTN5 LDJ3:LDJ5 LNF3:LNF5 LXB3:LXB5 MGX3:MGX5 MQT3:MQT5 NAP3:NAP5 NKL3:NKL5 NUH3:NUH5 OED3:OED5 ONZ3:ONZ5 OXV3:OXV5 PHR3:PHR5 PRN3:PRN5 QBJ3:QBJ5 QLF3:QLF5 QVB3:QVB5 REX3:REX5 ROT3:ROT5 RYP3:RYP5 SIL3:SIL5 SSH3:SSH5 TCD3:TCD5 TLZ3:TLZ5 TVV3:TVV5 UFR3:UFR5 UPN3:UPN5 UZJ3:UZJ5 VJF3:VJF5 VTB3:VTB5 WCX3:WCX5 WMT3:WMT5 WWP3:WWP5 KD3:KD5 KD13:KD15 TZ13:TZ15 ADV13:ADV15 ANR13:ANR15 AXN13:AXN15 BHJ13:BHJ15 BRF13:BRF15 CBB13:CBB15 CKX13:CKX15 CUT13:CUT15 DEP13:DEP15 DOL13:DOL15 DYH13:DYH15 EID13:EID15 ERZ13:ERZ15 FBV13:FBV15 FLR13:FLR15 FVN13:FVN15 GFJ13:GFJ15 GPF13:GPF15 GZB13:GZB15 HIX13:HIX15 HST13:HST15 ICP13:ICP15 IML13:IML15 IWH13:IWH15 JGD13:JGD15 JPZ13:JPZ15 JZV13:JZV15 KJR13:KJR15 KTN13:KTN15 LDJ13:LDJ15 LNF13:LNF15 LXB13:LXB15 MGX13:MGX15 MQT13:MQT15 NAP13:NAP15 NKL13:NKL15 NUH13:NUH15 OED13:OED15 ONZ13:ONZ15 OXV13:OXV15 PHR13:PHR15 PRN13:PRN15 QBJ13:QBJ15 QLF13:QLF15 QVB13:QVB15 REX13:REX15 ROT13:ROT15 RYP13:RYP15 SIL13:SIL15 SSH13:SSH15 TCD13:TCD15 TLZ13:TLZ15 TVV13:TVV15 UFR13:UFR15 UPN13:UPN15 UZJ13:UZJ15 VJF13:VJF15 VTB13:VTB15 WCX13:WCX15 WMT13:WMT15 WWP13:WWP15 KD8:KD10 TZ8:TZ10 ADV8:ADV10 ANR8:ANR10 AXN8:AXN10 BHJ8:BHJ10 BRF8:BRF10 CBB8:CBB10 CKX8:CKX10 CUT8:CUT10 DEP8:DEP10 DOL8:DOL10 DYH8:DYH10 EID8:EID10 ERZ8:ERZ10 FBV8:FBV10 FLR8:FLR10 FVN8:FVN10 GFJ8:GFJ10 GPF8:GPF10 GZB8:GZB10 HIX8:HIX10 HST8:HST10 ICP8:ICP10 IML8:IML10 IWH8:IWH10 JGD8:JGD10 JPZ8:JPZ10 JZV8:JZV10 KJR8:KJR10 KTN8:KTN10 LDJ8:LDJ10 LNF8:LNF10 LXB8:LXB10 MGX8:MGX10 MQT8:MQT10 NAP8:NAP10 NKL8:NKL10 NUH8:NUH10 OED8:OED10 ONZ8:ONZ10 OXV8:OXV10 PHR8:PHR10 PRN8:PRN10 QBJ8:QBJ10 QLF8:QLF10 QVB8:QVB10 REX8:REX10 ROT8:ROT10 RYP8:RYP10 SIL8:SIL10 SSH8:SSH10 TCD8:TCD10 TLZ8:TLZ10 TVV8:TVV10 UFR8:UFR10 UPN8:UPN10 UZJ8:UZJ10 VJF8:VJF10 VTB8:VTB10 WCX8:WCX10 WMT8:WMT10 WWP8:WWP10 TZ3:TZ5 ADV3:ADV5 AW851846:AX851848 AW786310:AX786312 AW720774:AX720776 AW655238:AX655240 AW589702:AX589704 AW524166:AX524168 AW458630:AX458632 AW393094:AX393096 AW327558:AX327560 AW262022:AX262024 AW196486:AX196488 AW130950:AX130952 AW65414:AX65416 AW982923:AX982925 AW917387:AX917389 AW851851:AX851853 AW786315:AX786317 AW720779:AX720781 AW655243:AX655245 AW589707:AX589709 AW524171:AX524173 AW458635:AX458637 AW393099:AX393101 AW327563:AX327565 AW262027:AX262029 AW196491:AX196493 AW130955:AX130957 AW65419:AX65421 AW982943:AX982945 AW917407:AX917409 AW851871:AX851873 AW786335:AX786337 AW720799:AX720801 AW655263:AX655265 AW589727:AX589729 AW524191:AX524193 AW458655:AX458657 AW393119:AX393121 AW327583:AX327585 AW262047:AX262049 AW196511:AX196513 AW130975:AX130977 AW65439:AX65441 AW982913:AX982915 AW917377:AX917379 AW851841:AX851843 AW786305:AX786307 AW720769:AX720771 AW655233:AX655235 AW589697:AX589699 AW524161:AX524163 AW458625:AX458627 AW393089:AX393091 AW327553:AX327555 AW262017:AX262019 AW196481:AX196483 AW130945:AX130947 AW65409:AX65411 AW982918:AX982920 VJF982918:VJF982920 UZJ982918:UZJ982920 UPN982918:UPN982920 UFR982918:UFR982920 TVV982918:TVV982920 TLZ982918:TLZ982920 TCD982918:TCD982920 SSH982918:SSH982920 SIL982918:SIL982920 RYP982918:RYP982920 ROT982918:ROT982920 REX982918:REX982920 QVB982918:QVB982920 QLF982918:QLF982920 QBJ982918:QBJ982920 PRN982918:PRN982920 PHR982918:PHR982920 OXV982918:OXV982920 ONZ982918:ONZ982920 OED982918:OED982920 NUH982918:NUH982920 NKL982918:NKL982920 NAP982918:NAP982920 MQT982918:MQT982920 MGX982918:MGX982920 LXB982918:LXB982920 LNF982918:LNF982920 LDJ982918:LDJ982920 KTN982918:KTN982920 KJR982918:KJR982920 JZV982918:JZV982920 JPZ982918:JPZ982920 JGD982918:JGD982920 IWH982918:IWH982920 IML982918:IML982920 ICP982918:ICP982920 HST982918:HST982920 HIX982918:HIX982920 GZB982918:GZB982920 GPF982918:GPF982920 GFJ982918:GFJ982920 FVN982918:FVN982920 FLR982918:FLR982920 FBV982918:FBV982920 ERZ982918:ERZ982920 EID982918:EID982920 DYH982918:DYH982920 DOL982918:DOL982920 DEP982918:DEP982920 CUT982918:CUT982920 CKX982918:CKX982920 CBB982918:CBB982920 BRF982918:BRF982920 BHJ982918:BHJ982920 AXN982918:AXN982920 ANR982918:ANR982920 ADV982918:ADV982920 TZ982918:TZ982920 KD982918:KD982920 WWP917382:WWP917384 WMT917382:WMT917384 WCX917382:WCX917384 VTB917382:VTB917384 VJF917382:VJF917384 UZJ917382:UZJ917384 UPN917382:UPN917384 UFR917382:UFR917384 TVV917382:TVV917384 TLZ917382:TLZ917384 TCD917382:TCD917384 SSH917382:SSH917384 SIL917382:SIL917384 RYP917382:RYP917384 ROT917382:ROT917384 REX917382:REX917384 QVB917382:QVB917384 QLF917382:QLF917384 QBJ917382:QBJ917384 PRN917382:PRN917384 PHR917382:PHR917384 OXV917382:OXV917384 ONZ917382:ONZ917384 OED917382:OED917384 NUH917382:NUH917384 NKL917382:NKL917384 NAP917382:NAP917384 MQT917382:MQT917384 MGX917382:MGX917384 LXB917382:LXB917384 LNF917382:LNF917384 LDJ917382:LDJ917384 KTN917382:KTN917384 KJR917382:KJR917384 JZV917382:JZV917384 JPZ917382:JPZ917384 JGD917382:JGD917384 IWH917382:IWH917384 IML917382:IML917384 ICP917382:ICP917384 HST917382:HST917384 HIX917382:HIX917384 GZB917382:GZB917384 GPF917382:GPF917384 GFJ917382:GFJ917384 FVN917382:FVN917384 FLR917382:FLR917384 FBV917382:FBV917384 ERZ917382:ERZ917384 EID917382:EID917384 DYH917382:DYH917384 DOL917382:DOL917384 DEP917382:DEP917384 CUT917382:CUT917384 CKX917382:CKX917384 CBB917382:CBB917384 BRF917382:BRF917384 BHJ917382:BHJ917384 AXN917382:AXN917384 ANR917382:ANR917384 ADV917382:ADV917384 TZ917382:TZ917384 KD917382:KD917384 WWP851846:WWP851848 WMT851846:WMT851848 WCX851846:WCX851848 VTB851846:VTB851848 VJF851846:VJF851848 UZJ851846:UZJ851848 UPN851846:UPN851848 UFR851846:UFR851848 TVV851846:TVV851848 TLZ851846:TLZ851848 TCD851846:TCD851848 SSH851846:SSH851848 SIL851846:SIL851848 RYP851846:RYP851848 ROT851846:ROT851848 REX851846:REX851848 QVB851846:QVB851848 QLF851846:QLF851848 QBJ851846:QBJ851848 PRN851846:PRN851848 PHR851846:PHR851848 OXV851846:OXV851848 ONZ851846:ONZ851848 OED851846:OED851848 NUH851846:NUH851848 NKL851846:NKL851848 NAP851846:NAP851848 MQT851846:MQT851848 MGX851846:MGX851848 LXB851846:LXB851848 LNF851846:LNF851848 LDJ851846:LDJ851848 KTN851846:KTN851848 KJR851846:KJR851848 JZV851846:JZV851848 JPZ851846:JPZ851848 JGD851846:JGD851848 IWH851846:IWH851848 IML851846:IML851848 ICP851846:ICP851848 HST851846:HST851848 HIX851846:HIX851848 GZB851846:GZB851848 GPF851846:GPF851848 GFJ851846:GFJ851848 FVN851846:FVN851848 FLR851846:FLR851848 FBV851846:FBV851848 ERZ851846:ERZ851848 EID851846:EID851848 DYH851846:DYH851848 DOL851846:DOL851848 DEP851846:DEP851848 CUT851846:CUT851848 CKX851846:CKX851848 CBB851846:CBB851848 BRF851846:BRF851848 BHJ851846:BHJ851848 AXN851846:AXN851848 ANR851846:ANR851848 ADV851846:ADV851848 TZ851846:TZ851848 KD851846:KD851848 WWP786310:WWP786312 WMT786310:WMT786312 WCX786310:WCX786312 VTB786310:VTB786312 VJF786310:VJF786312 UZJ786310:UZJ786312 UPN786310:UPN786312 UFR786310:UFR786312 TVV786310:TVV786312 TLZ786310:TLZ786312 TCD786310:TCD786312 SSH786310:SSH786312 SIL786310:SIL786312 RYP786310:RYP786312 ROT786310:ROT786312 REX786310:REX786312 QVB786310:QVB786312 QLF786310:QLF786312 QBJ786310:QBJ786312 PRN786310:PRN786312 PHR786310:PHR786312 OXV786310:OXV786312 ONZ786310:ONZ786312 OED786310:OED786312 NUH786310:NUH786312 NKL786310:NKL786312 NAP786310:NAP786312 MQT786310:MQT786312 MGX786310:MGX786312 LXB786310:LXB786312 LNF786310:LNF786312 LDJ786310:LDJ786312 KTN786310:KTN786312 KJR786310:KJR786312 JZV786310:JZV786312 JPZ786310:JPZ786312 JGD786310:JGD786312 IWH786310:IWH786312 IML786310:IML786312 ICP786310:ICP786312 HST786310:HST786312 HIX786310:HIX786312 GZB786310:GZB786312 GPF786310:GPF786312 GFJ786310:GFJ786312 FVN786310:FVN786312 FLR786310:FLR786312 FBV786310:FBV786312 ERZ786310:ERZ786312 EID786310:EID786312 DYH786310:DYH786312 DOL786310:DOL786312 DEP786310:DEP786312 CUT786310:CUT786312 CKX786310:CKX786312 CBB786310:CBB786312 BRF786310:BRF786312 BHJ786310:BHJ786312 AXN786310:AXN786312 ANR786310:ANR786312 ADV786310:ADV786312 TZ786310:TZ786312 KD786310:KD786312 WWP720774:WWP720776 WMT720774:WMT720776 WCX720774:WCX720776 VTB720774:VTB720776 VJF720774:VJF720776 UZJ720774:UZJ720776 UPN720774:UPN720776 UFR720774:UFR720776 TVV720774:TVV720776 TLZ720774:TLZ720776 TCD720774:TCD720776 SSH720774:SSH720776 SIL720774:SIL720776 RYP720774:RYP720776 ROT720774:ROT720776 REX720774:REX720776 QVB720774:QVB720776 QLF720774:QLF720776 QBJ720774:QBJ720776 PRN720774:PRN720776 PHR720774:PHR720776 OXV720774:OXV720776 ONZ720774:ONZ720776 OED720774:OED720776 NUH720774:NUH720776 NKL720774:NKL720776 NAP720774:NAP720776 MQT720774:MQT720776 MGX720774:MGX720776 LXB720774:LXB720776 LNF720774:LNF720776 LDJ720774:LDJ720776 KTN720774:KTN720776 KJR720774:KJR720776 JZV720774:JZV720776 JPZ720774:JPZ720776 JGD720774:JGD720776 IWH720774:IWH720776 IML720774:IML720776 ICP720774:ICP720776 HST720774:HST720776 HIX720774:HIX720776 GZB720774:GZB720776 GPF720774:GPF720776 GFJ720774:GFJ720776 FVN720774:FVN720776 FLR720774:FLR720776 FBV720774:FBV720776 ERZ720774:ERZ720776 EID720774:EID720776 DYH720774:DYH720776 DOL720774:DOL720776 DEP720774:DEP720776 CUT720774:CUT720776 CKX720774:CKX720776 CBB720774:CBB720776 BRF720774:BRF720776 BHJ720774:BHJ720776 AXN720774:AXN720776 ANR720774:ANR720776 ADV720774:ADV720776 TZ720774:TZ720776 KD720774:KD720776 WWP655238:WWP655240 WMT655238:WMT655240 WCX655238:WCX655240 VTB655238:VTB655240 VJF655238:VJF655240 UZJ655238:UZJ655240 UPN655238:UPN655240 UFR655238:UFR655240 TVV655238:TVV655240 TLZ655238:TLZ655240 TCD655238:TCD655240 SSH655238:SSH655240 SIL655238:SIL655240 RYP655238:RYP655240 ROT655238:ROT655240 REX655238:REX655240 QVB655238:QVB655240 QLF655238:QLF655240 QBJ655238:QBJ655240 PRN655238:PRN655240 PHR655238:PHR655240 OXV655238:OXV655240 ONZ655238:ONZ655240 OED655238:OED655240 NUH655238:NUH655240 NKL655238:NKL655240 NAP655238:NAP655240 MQT655238:MQT655240 MGX655238:MGX655240 LXB655238:LXB655240 LNF655238:LNF655240 LDJ655238:LDJ655240 KTN655238:KTN655240 KJR655238:KJR655240 JZV655238:JZV655240 JPZ655238:JPZ655240 JGD655238:JGD655240 IWH655238:IWH655240 IML655238:IML655240 ICP655238:ICP655240 HST655238:HST655240 HIX655238:HIX655240 GZB655238:GZB655240 GPF655238:GPF655240 GFJ655238:GFJ655240 FVN655238:FVN655240 FLR655238:FLR655240 FBV655238:FBV655240 ERZ655238:ERZ655240 EID655238:EID655240 DYH655238:DYH655240 DOL655238:DOL655240 DEP655238:DEP655240 CUT655238:CUT655240 CKX655238:CKX655240 CBB655238:CBB655240 BRF655238:BRF655240 BHJ655238:BHJ655240 AXN655238:AXN655240 ANR655238:ANR655240 ADV655238:ADV655240 TZ655238:TZ655240 KD655238:KD655240 WWP589702:WWP589704 WMT589702:WMT589704 WCX589702:WCX589704 VTB589702:VTB589704 VJF589702:VJF589704 UZJ589702:UZJ589704 UPN589702:UPN589704 UFR589702:UFR589704 TVV589702:TVV589704 TLZ589702:TLZ589704 TCD589702:TCD589704 SSH589702:SSH589704 SIL589702:SIL589704 RYP589702:RYP589704 ROT589702:ROT589704 REX589702:REX589704 QVB589702:QVB589704 QLF589702:QLF589704 QBJ589702:QBJ589704 PRN589702:PRN589704 PHR589702:PHR589704 OXV589702:OXV589704 ONZ589702:ONZ589704 OED589702:OED589704 NUH589702:NUH589704 NKL589702:NKL589704 NAP589702:NAP589704 MQT589702:MQT589704 MGX589702:MGX589704 LXB589702:LXB589704 LNF589702:LNF589704 LDJ589702:LDJ589704 KTN589702:KTN589704 KJR589702:KJR589704 JZV589702:JZV589704 JPZ589702:JPZ589704 JGD589702:JGD589704 IWH589702:IWH589704 IML589702:IML589704 ICP589702:ICP589704 HST589702:HST589704 HIX589702:HIX589704 GZB589702:GZB589704 GPF589702:GPF589704 GFJ589702:GFJ589704 FVN589702:FVN589704 FLR589702:FLR589704 FBV589702:FBV589704 ERZ589702:ERZ589704 EID589702:EID589704 DYH589702:DYH589704 DOL589702:DOL589704 DEP589702:DEP589704 CUT589702:CUT589704 CKX589702:CKX589704 CBB589702:CBB589704 BRF589702:BRF589704 BHJ589702:BHJ589704 AXN589702:AXN589704 ANR589702:ANR589704 ADV589702:ADV589704 TZ589702:TZ589704 KD589702:KD589704 WWP524166:WWP524168 WMT524166:WMT524168 WCX524166:WCX524168 VTB524166:VTB524168 VJF524166:VJF524168 UZJ524166:UZJ524168 UPN524166:UPN524168 UFR524166:UFR524168 TVV524166:TVV524168 TLZ524166:TLZ524168 TCD524166:TCD524168 SSH524166:SSH524168 SIL524166:SIL524168 RYP524166:RYP524168 ROT524166:ROT524168 REX524166:REX524168 QVB524166:QVB524168 QLF524166:QLF524168 QBJ524166:QBJ524168 PRN524166:PRN524168 PHR524166:PHR524168 OXV524166:OXV524168 ONZ524166:ONZ524168 OED524166:OED524168 NUH524166:NUH524168 NKL524166:NKL524168 NAP524166:NAP524168 MQT524166:MQT524168 MGX524166:MGX524168 LXB524166:LXB524168 LNF524166:LNF524168 LDJ524166:LDJ524168 KTN524166:KTN524168 KJR524166:KJR524168 JZV524166:JZV524168 JPZ524166:JPZ524168 JGD524166:JGD524168 IWH524166:IWH524168 IML524166:IML524168 ICP524166:ICP524168 HST524166:HST524168 HIX524166:HIX524168 GZB524166:GZB524168 GPF524166:GPF524168 GFJ524166:GFJ524168 FVN524166:FVN524168 FLR524166:FLR524168 FBV524166:FBV524168 ERZ524166:ERZ524168 EID524166:EID524168 DYH524166:DYH524168 DOL524166:DOL524168 DEP524166:DEP524168 CUT524166:CUT524168 CKX524166:CKX524168 CBB524166:CBB524168 BRF524166:BRF524168 BHJ524166:BHJ524168 AXN524166:AXN524168 ANR524166:ANR524168 ADV524166:ADV524168 TZ524166:TZ524168 KD524166:KD524168 WWP458630:WWP458632 WMT458630:WMT458632 WCX458630:WCX458632 VTB458630:VTB458632 VJF458630:VJF458632 UZJ458630:UZJ458632 UPN458630:UPN458632 UFR458630:UFR458632 TVV458630:TVV458632 TLZ458630:TLZ458632 TCD458630:TCD458632 SSH458630:SSH458632 SIL458630:SIL458632 RYP458630:RYP458632 ROT458630:ROT458632 REX458630:REX458632 QVB458630:QVB458632 QLF458630:QLF458632 QBJ458630:QBJ458632 PRN458630:PRN458632 PHR458630:PHR458632 OXV458630:OXV458632 ONZ458630:ONZ458632 OED458630:OED458632 NUH458630:NUH458632 NKL458630:NKL458632 NAP458630:NAP458632 MQT458630:MQT458632 MGX458630:MGX458632 LXB458630:LXB458632 LNF458630:LNF458632 LDJ458630:LDJ458632 KTN458630:KTN458632 KJR458630:KJR458632 JZV458630:JZV458632 JPZ458630:JPZ458632 JGD458630:JGD458632 IWH458630:IWH458632 IML458630:IML458632 ICP458630:ICP458632 HST458630:HST458632 HIX458630:HIX458632 GZB458630:GZB458632 GPF458630:GPF458632 GFJ458630:GFJ458632 FVN458630:FVN458632 FLR458630:FLR458632 FBV458630:FBV458632 ERZ458630:ERZ458632 EID458630:EID458632 DYH458630:DYH458632 DOL458630:DOL458632 DEP458630:DEP458632 CUT458630:CUT458632 CKX458630:CKX458632 CBB458630:CBB458632 BRF458630:BRF458632 BHJ458630:BHJ458632 AXN458630:AXN458632 ANR458630:ANR458632 ADV458630:ADV458632 TZ458630:TZ458632 KD458630:KD458632 WWP393094:WWP393096 WMT393094:WMT393096 WCX393094:WCX393096 VTB393094:VTB393096 VJF393094:VJF393096 UZJ393094:UZJ393096 UPN393094:UPN393096 UFR393094:UFR393096 TVV393094:TVV393096 TLZ393094:TLZ393096 TCD393094:TCD393096 SSH393094:SSH393096 SIL393094:SIL393096 RYP393094:RYP393096 ROT393094:ROT393096 REX393094:REX393096 QVB393094:QVB393096 QLF393094:QLF393096 QBJ393094:QBJ393096 PRN393094:PRN393096 PHR393094:PHR393096 OXV393094:OXV393096 ONZ393094:ONZ393096 OED393094:OED393096 NUH393094:NUH393096 NKL393094:NKL393096 NAP393094:NAP393096 MQT393094:MQT393096 MGX393094:MGX393096 LXB393094:LXB393096 LNF393094:LNF393096 LDJ393094:LDJ393096 KTN393094:KTN393096 KJR393094:KJR393096 JZV393094:JZV393096 JPZ393094:JPZ393096 JGD393094:JGD393096 IWH393094:IWH393096 IML393094:IML393096 ICP393094:ICP393096 HST393094:HST393096 HIX393094:HIX393096 GZB393094:GZB393096 GPF393094:GPF393096 GFJ393094:GFJ393096 FVN393094:FVN393096 FLR393094:FLR393096 FBV393094:FBV393096 ERZ393094:ERZ393096 EID393094:EID393096 DYH393094:DYH393096 DOL393094:DOL393096 DEP393094:DEP393096 CUT393094:CUT393096 CKX393094:CKX393096 CBB393094:CBB393096 BRF393094:BRF393096 BHJ393094:BHJ393096 AXN393094:AXN393096 ANR393094:ANR393096 ADV393094:ADV393096 TZ393094:TZ393096 KD393094:KD393096 WWP327558:WWP327560 WMT327558:WMT327560 WCX327558:WCX327560 VTB327558:VTB327560 VJF327558:VJF327560 UZJ327558:UZJ327560 UPN327558:UPN327560 UFR327558:UFR327560 TVV327558:TVV327560 TLZ327558:TLZ327560 TCD327558:TCD327560 SSH327558:SSH327560 SIL327558:SIL327560 RYP327558:RYP327560 ROT327558:ROT327560 REX327558:REX327560 QVB327558:QVB327560 QLF327558:QLF327560 QBJ327558:QBJ327560 PRN327558:PRN327560 PHR327558:PHR327560 OXV327558:OXV327560 ONZ327558:ONZ327560 OED327558:OED327560 NUH327558:NUH327560 NKL327558:NKL327560 NAP327558:NAP327560 MQT327558:MQT327560 MGX327558:MGX327560 LXB327558:LXB327560 LNF327558:LNF327560 LDJ327558:LDJ327560 KTN327558:KTN327560 KJR327558:KJR327560 JZV327558:JZV327560 JPZ327558:JPZ327560 JGD327558:JGD327560 IWH327558:IWH327560 IML327558:IML327560 ICP327558:ICP327560 HST327558:HST327560 HIX327558:HIX327560 GZB327558:GZB327560 GPF327558:GPF327560 GFJ327558:GFJ327560 FVN327558:FVN327560 FLR327558:FLR327560 FBV327558:FBV327560 ERZ327558:ERZ327560 EID327558:EID327560 DYH327558:DYH327560 DOL327558:DOL327560 DEP327558:DEP327560 CUT327558:CUT327560 CKX327558:CKX327560 CBB327558:CBB327560 BRF327558:BRF327560 BHJ327558:BHJ327560 AXN327558:AXN327560 ANR327558:ANR327560 ADV327558:ADV327560 TZ327558:TZ327560 KD327558:KD327560 WWP262022:WWP262024 WMT262022:WMT262024 WCX262022:WCX262024 VTB262022:VTB262024 VJF262022:VJF262024 UZJ262022:UZJ262024 UPN262022:UPN262024 UFR262022:UFR262024 TVV262022:TVV262024 TLZ262022:TLZ262024 TCD262022:TCD262024 SSH262022:SSH262024 SIL262022:SIL262024 RYP262022:RYP262024 ROT262022:ROT262024 REX262022:REX262024 QVB262022:QVB262024 QLF262022:QLF262024 QBJ262022:QBJ262024 PRN262022:PRN262024 PHR262022:PHR262024 OXV262022:OXV262024 ONZ262022:ONZ262024 OED262022:OED262024 NUH262022:NUH262024 NKL262022:NKL262024 NAP262022:NAP262024 MQT262022:MQT262024 MGX262022:MGX262024 LXB262022:LXB262024 LNF262022:LNF262024 LDJ262022:LDJ262024 KTN262022:KTN262024 KJR262022:KJR262024 JZV262022:JZV262024 JPZ262022:JPZ262024 JGD262022:JGD262024 IWH262022:IWH262024 IML262022:IML262024 ICP262022:ICP262024 HST262022:HST262024 HIX262022:HIX262024 GZB262022:GZB262024 GPF262022:GPF262024 GFJ262022:GFJ262024 FVN262022:FVN262024 FLR262022:FLR262024 FBV262022:FBV262024 ERZ262022:ERZ262024 EID262022:EID262024 DYH262022:DYH262024 DOL262022:DOL262024 DEP262022:DEP262024 CUT262022:CUT262024 CKX262022:CKX262024 CBB262022:CBB262024 BRF262022:BRF262024 BHJ262022:BHJ262024 AXN262022:AXN262024 ANR262022:ANR262024 ADV262022:ADV262024 TZ262022:TZ262024 KD262022:KD262024 WWP196486:WWP196488 WMT196486:WMT196488 WCX196486:WCX196488 VTB196486:VTB196488 VJF196486:VJF196488 UZJ196486:UZJ196488 UPN196486:UPN196488 UFR196486:UFR196488 TVV196486:TVV196488 TLZ196486:TLZ196488 TCD196486:TCD196488 SSH196486:SSH196488 SIL196486:SIL196488 RYP196486:RYP196488 ROT196486:ROT196488 REX196486:REX196488 QVB196486:QVB196488 QLF196486:QLF196488 QBJ196486:QBJ196488 PRN196486:PRN196488 PHR196486:PHR196488 OXV196486:OXV196488 ONZ196486:ONZ196488 OED196486:OED196488 NUH196486:NUH196488 NKL196486:NKL196488 NAP196486:NAP196488 MQT196486:MQT196488 MGX196486:MGX196488 LXB196486:LXB196488 LNF196486:LNF196488 LDJ196486:LDJ196488 KTN196486:KTN196488 KJR196486:KJR196488 JZV196486:JZV196488 JPZ196486:JPZ196488 JGD196486:JGD196488 IWH196486:IWH196488 IML196486:IML196488 ICP196486:ICP196488 HST196486:HST196488 HIX196486:HIX196488 GZB196486:GZB196488 GPF196486:GPF196488 GFJ196486:GFJ196488 FVN196486:FVN196488 FLR196486:FLR196488 FBV196486:FBV196488 ERZ196486:ERZ196488 EID196486:EID196488 DYH196486:DYH196488 DOL196486:DOL196488 DEP196486:DEP196488 CUT196486:CUT196488 CKX196486:CKX196488 CBB196486:CBB196488 BRF196486:BRF196488 BHJ196486:BHJ196488 AXN196486:AXN196488 ANR196486:ANR196488 ADV196486:ADV196488 TZ196486:TZ196488 KD196486:KD196488 WWP130950:WWP130952 WMT130950:WMT130952 WCX130950:WCX130952 VTB130950:VTB130952 VJF130950:VJF130952 UZJ130950:UZJ130952 UPN130950:UPN130952 UFR130950:UFR130952 TVV130950:TVV130952 TLZ130950:TLZ130952 TCD130950:TCD130952 SSH130950:SSH130952 SIL130950:SIL130952 RYP130950:RYP130952 ROT130950:ROT130952 REX130950:REX130952 QVB130950:QVB130952 QLF130950:QLF130952 QBJ130950:QBJ130952 PRN130950:PRN130952 PHR130950:PHR130952 OXV130950:OXV130952 ONZ130950:ONZ130952 OED130950:OED130952 NUH130950:NUH130952 NKL130950:NKL130952 NAP130950:NAP130952 MQT130950:MQT130952 MGX130950:MGX130952 LXB130950:LXB130952 LNF130950:LNF130952 LDJ130950:LDJ130952 KTN130950:KTN130952 KJR130950:KJR130952 JZV130950:JZV130952 JPZ130950:JPZ130952 JGD130950:JGD130952 IWH130950:IWH130952 IML130950:IML130952 ICP130950:ICP130952 HST130950:HST130952 HIX130950:HIX130952 GZB130950:GZB130952 GPF130950:GPF130952 GFJ130950:GFJ130952 FVN130950:FVN130952 FLR130950:FLR130952 FBV130950:FBV130952 ERZ130950:ERZ130952 EID130950:EID130952 DYH130950:DYH130952 DOL130950:DOL130952 DEP130950:DEP130952 CUT130950:CUT130952 CKX130950:CKX130952 CBB130950:CBB130952 BRF130950:BRF130952 BHJ130950:BHJ130952 AXN130950:AXN130952 ANR130950:ANR130952 ADV130950:ADV130952 TZ130950:TZ130952 KD130950:KD130952 WWP65414:WWP65416 WMT65414:WMT65416 WCX65414:WCX65416 VTB65414:VTB65416 VJF65414:VJF65416 UZJ65414:UZJ65416 UPN65414:UPN65416 UFR65414:UFR65416 TVV65414:TVV65416 TLZ65414:TLZ65416 TCD65414:TCD65416 SSH65414:SSH65416 SIL65414:SIL65416 RYP65414:RYP65416 ROT65414:ROT65416 REX65414:REX65416 QVB65414:QVB65416 QLF65414:QLF65416 QBJ65414:QBJ65416 PRN65414:PRN65416 PHR65414:PHR65416 OXV65414:OXV65416 ONZ65414:ONZ65416 OED65414:OED65416 NUH65414:NUH65416 NKL65414:NKL65416 NAP65414:NAP65416 MQT65414:MQT65416 MGX65414:MGX65416 LXB65414:LXB65416 LNF65414:LNF65416 LDJ65414:LDJ65416 KTN65414:KTN65416 KJR65414:KJR65416 JZV65414:JZV65416 JPZ65414:JPZ65416 JGD65414:JGD65416 IWH65414:IWH65416 IML65414:IML65416 ICP65414:ICP65416 HST65414:HST65416 HIX65414:HIX65416 GZB65414:GZB65416 GPF65414:GPF65416 GFJ65414:GFJ65416 FVN65414:FVN65416 FLR65414:FLR65416 FBV65414:FBV65416 ERZ65414:ERZ65416 EID65414:EID65416 DYH65414:DYH65416 DOL65414:DOL65416 DEP65414:DEP65416 CUT65414:CUT65416 CKX65414:CKX65416 CBB65414:CBB65416 BRF65414:BRF65416 BHJ65414:BHJ65416 AXN65414:AXN65416 ANR65414:ANR65416 ADV65414:ADV65416 TZ65414:TZ65416 KD65414:KD65416 WCX982918:WCX982920 WWP982923:WWP982925 WMT982923:WMT982925 WCX982923:WCX982925 VTB982923:VTB982925 VJF982923:VJF982925 UZJ982923:UZJ982925 UPN982923:UPN982925 UFR982923:UFR982925 TVV982923:TVV982925 TLZ982923:TLZ982925 TCD982923:TCD982925 SSH982923:SSH982925 SIL982923:SIL982925 RYP982923:RYP982925 ROT982923:ROT982925 REX982923:REX982925 QVB982923:QVB982925 QLF982923:QLF982925 QBJ982923:QBJ982925 PRN982923:PRN982925 PHR982923:PHR982925 OXV982923:OXV982925 ONZ982923:ONZ982925 OED982923:OED982925 NUH982923:NUH982925 NKL982923:NKL982925 NAP982923:NAP982925 MQT982923:MQT982925 MGX982923:MGX982925 LXB982923:LXB982925 LNF982923:LNF982925 LDJ982923:LDJ982925 KTN982923:KTN982925 KJR982923:KJR982925 JZV982923:JZV982925 JPZ982923:JPZ982925 JGD982923:JGD982925 IWH982923:IWH982925 IML982923:IML982925 ICP982923:ICP982925 HST982923:HST982925 HIX982923:HIX982925 GZB982923:GZB982925 GPF982923:GPF982925 GFJ982923:GFJ982925 FVN982923:FVN982925 FLR982923:FLR982925 FBV982923:FBV982925 ERZ982923:ERZ982925 EID982923:EID982925 DYH982923:DYH982925 DOL982923:DOL982925 DEP982923:DEP982925 CUT982923:CUT982925 CKX982923:CKX982925 CBB982923:CBB982925 BRF982923:BRF982925 BHJ982923:BHJ982925 AXN982923:AXN982925 ANR982923:ANR982925 ADV982923:ADV982925 TZ982923:TZ982925 KD982923:KD982925 WWP917387:WWP917389 WMT917387:WMT917389 WCX917387:WCX917389 VTB917387:VTB917389 VJF917387:VJF917389 UZJ917387:UZJ917389 UPN917387:UPN917389 UFR917387:UFR917389 TVV917387:TVV917389 TLZ917387:TLZ917389 TCD917387:TCD917389 SSH917387:SSH917389 SIL917387:SIL917389 RYP917387:RYP917389 ROT917387:ROT917389 REX917387:REX917389 QVB917387:QVB917389 QLF917387:QLF917389 QBJ917387:QBJ917389 PRN917387:PRN917389 PHR917387:PHR917389 OXV917387:OXV917389 ONZ917387:ONZ917389 OED917387:OED917389 NUH917387:NUH917389 NKL917387:NKL917389 NAP917387:NAP917389 MQT917387:MQT917389 MGX917387:MGX917389 LXB917387:LXB917389 LNF917387:LNF917389 LDJ917387:LDJ917389 KTN917387:KTN917389 KJR917387:KJR917389 JZV917387:JZV917389 JPZ917387:JPZ917389 JGD917387:JGD917389 IWH917387:IWH917389 IML917387:IML917389 ICP917387:ICP917389 HST917387:HST917389 HIX917387:HIX917389 GZB917387:GZB917389 GPF917387:GPF917389 GFJ917387:GFJ917389 FVN917387:FVN917389 FLR917387:FLR917389 FBV917387:FBV917389 ERZ917387:ERZ917389 EID917387:EID917389 DYH917387:DYH917389 DOL917387:DOL917389 DEP917387:DEP917389 CUT917387:CUT917389 CKX917387:CKX917389 CBB917387:CBB917389 BRF917387:BRF917389 BHJ917387:BHJ917389 AXN917387:AXN917389 ANR917387:ANR917389 ADV917387:ADV917389 TZ917387:TZ917389 KD917387:KD917389 WWP851851:WWP851853 WMT851851:WMT851853 WCX851851:WCX851853 VTB851851:VTB851853 VJF851851:VJF851853 UZJ851851:UZJ851853 UPN851851:UPN851853 UFR851851:UFR851853 TVV851851:TVV851853 TLZ851851:TLZ851853 TCD851851:TCD851853 SSH851851:SSH851853 SIL851851:SIL851853 RYP851851:RYP851853 ROT851851:ROT851853 REX851851:REX851853 QVB851851:QVB851853 QLF851851:QLF851853 QBJ851851:QBJ851853 PRN851851:PRN851853 PHR851851:PHR851853 OXV851851:OXV851853 ONZ851851:ONZ851853 OED851851:OED851853 NUH851851:NUH851853 NKL851851:NKL851853 NAP851851:NAP851853 MQT851851:MQT851853 MGX851851:MGX851853 LXB851851:LXB851853 LNF851851:LNF851853 LDJ851851:LDJ851853 KTN851851:KTN851853 KJR851851:KJR851853 JZV851851:JZV851853 JPZ851851:JPZ851853 JGD851851:JGD851853 IWH851851:IWH851853 IML851851:IML851853 ICP851851:ICP851853 HST851851:HST851853 HIX851851:HIX851853 GZB851851:GZB851853 GPF851851:GPF851853 GFJ851851:GFJ851853 FVN851851:FVN851853 FLR851851:FLR851853 FBV851851:FBV851853 ERZ851851:ERZ851853 EID851851:EID851853 DYH851851:DYH851853 DOL851851:DOL851853 DEP851851:DEP851853 CUT851851:CUT851853 CKX851851:CKX851853 CBB851851:CBB851853 BRF851851:BRF851853 BHJ851851:BHJ851853 AXN851851:AXN851853 ANR851851:ANR851853 ADV851851:ADV851853 TZ851851:TZ851853 KD851851:KD851853 WWP786315:WWP786317 WMT786315:WMT786317 WCX786315:WCX786317 VTB786315:VTB786317 VJF786315:VJF786317 UZJ786315:UZJ786317 UPN786315:UPN786317 UFR786315:UFR786317 TVV786315:TVV786317 TLZ786315:TLZ786317 TCD786315:TCD786317 SSH786315:SSH786317 SIL786315:SIL786317 RYP786315:RYP786317 ROT786315:ROT786317 REX786315:REX786317 QVB786315:QVB786317 QLF786315:QLF786317 QBJ786315:QBJ786317 PRN786315:PRN786317 PHR786315:PHR786317 OXV786315:OXV786317 ONZ786315:ONZ786317 OED786315:OED786317 NUH786315:NUH786317 NKL786315:NKL786317 NAP786315:NAP786317 MQT786315:MQT786317 MGX786315:MGX786317 LXB786315:LXB786317 LNF786315:LNF786317 LDJ786315:LDJ786317 KTN786315:KTN786317 KJR786315:KJR786317 JZV786315:JZV786317 JPZ786315:JPZ786317 JGD786315:JGD786317 IWH786315:IWH786317 IML786315:IML786317 ICP786315:ICP786317 HST786315:HST786317 HIX786315:HIX786317 GZB786315:GZB786317 GPF786315:GPF786317 GFJ786315:GFJ786317 FVN786315:FVN786317 FLR786315:FLR786317 FBV786315:FBV786317 ERZ786315:ERZ786317 EID786315:EID786317 DYH786315:DYH786317 DOL786315:DOL786317 DEP786315:DEP786317 CUT786315:CUT786317 CKX786315:CKX786317 CBB786315:CBB786317 BRF786315:BRF786317 BHJ786315:BHJ786317 AXN786315:AXN786317 ANR786315:ANR786317 ADV786315:ADV786317 TZ786315:TZ786317 KD786315:KD786317 WWP720779:WWP720781 WMT720779:WMT720781 WCX720779:WCX720781 VTB720779:VTB720781 VJF720779:VJF720781 UZJ720779:UZJ720781 UPN720779:UPN720781 UFR720779:UFR720781 TVV720779:TVV720781 TLZ720779:TLZ720781 TCD720779:TCD720781 SSH720779:SSH720781 SIL720779:SIL720781 RYP720779:RYP720781 ROT720779:ROT720781 REX720779:REX720781 QVB720779:QVB720781 QLF720779:QLF720781 QBJ720779:QBJ720781 PRN720779:PRN720781 PHR720779:PHR720781 OXV720779:OXV720781 ONZ720779:ONZ720781 OED720779:OED720781 NUH720779:NUH720781 NKL720779:NKL720781 NAP720779:NAP720781 MQT720779:MQT720781 MGX720779:MGX720781 LXB720779:LXB720781 LNF720779:LNF720781 LDJ720779:LDJ720781 KTN720779:KTN720781 KJR720779:KJR720781 JZV720779:JZV720781 JPZ720779:JPZ720781 JGD720779:JGD720781 IWH720779:IWH720781 IML720779:IML720781 ICP720779:ICP720781 HST720779:HST720781 HIX720779:HIX720781 GZB720779:GZB720781 GPF720779:GPF720781 GFJ720779:GFJ720781 FVN720779:FVN720781 FLR720779:FLR720781 FBV720779:FBV720781 ERZ720779:ERZ720781 EID720779:EID720781 DYH720779:DYH720781 DOL720779:DOL720781 DEP720779:DEP720781 CUT720779:CUT720781 CKX720779:CKX720781 CBB720779:CBB720781 BRF720779:BRF720781 BHJ720779:BHJ720781 AXN720779:AXN720781 ANR720779:ANR720781 ADV720779:ADV720781 TZ720779:TZ720781 KD720779:KD720781 WWP655243:WWP655245 WMT655243:WMT655245 WCX655243:WCX655245 VTB655243:VTB655245 VJF655243:VJF655245 UZJ655243:UZJ655245 UPN655243:UPN655245 UFR655243:UFR655245 TVV655243:TVV655245 TLZ655243:TLZ655245 TCD655243:TCD655245 SSH655243:SSH655245 SIL655243:SIL655245 RYP655243:RYP655245 ROT655243:ROT655245 REX655243:REX655245 QVB655243:QVB655245 QLF655243:QLF655245 QBJ655243:QBJ655245 PRN655243:PRN655245 PHR655243:PHR655245 OXV655243:OXV655245 ONZ655243:ONZ655245 OED655243:OED655245 NUH655243:NUH655245 NKL655243:NKL655245 NAP655243:NAP655245 MQT655243:MQT655245 MGX655243:MGX655245 LXB655243:LXB655245 LNF655243:LNF655245 LDJ655243:LDJ655245 KTN655243:KTN655245 KJR655243:KJR655245 JZV655243:JZV655245 JPZ655243:JPZ655245 JGD655243:JGD655245 IWH655243:IWH655245 IML655243:IML655245 ICP655243:ICP655245 HST655243:HST655245 HIX655243:HIX655245 GZB655243:GZB655245 GPF655243:GPF655245 GFJ655243:GFJ655245 FVN655243:FVN655245 FLR655243:FLR655245 FBV655243:FBV655245 ERZ655243:ERZ655245 EID655243:EID655245 DYH655243:DYH655245 DOL655243:DOL655245 DEP655243:DEP655245 CUT655243:CUT655245 CKX655243:CKX655245 CBB655243:CBB655245 BRF655243:BRF655245 BHJ655243:BHJ655245 AXN655243:AXN655245 ANR655243:ANR655245 ADV655243:ADV655245 TZ655243:TZ655245 KD655243:KD655245 WWP589707:WWP589709 WMT589707:WMT589709 WCX589707:WCX589709 VTB589707:VTB589709 VJF589707:VJF589709 UZJ589707:UZJ589709 UPN589707:UPN589709 UFR589707:UFR589709 TVV589707:TVV589709 TLZ589707:TLZ589709 TCD589707:TCD589709 SSH589707:SSH589709 SIL589707:SIL589709 RYP589707:RYP589709 ROT589707:ROT589709 REX589707:REX589709 QVB589707:QVB589709 QLF589707:QLF589709 QBJ589707:QBJ589709 PRN589707:PRN589709 PHR589707:PHR589709 OXV589707:OXV589709 ONZ589707:ONZ589709 OED589707:OED589709 NUH589707:NUH589709 NKL589707:NKL589709 NAP589707:NAP589709 MQT589707:MQT589709 MGX589707:MGX589709 LXB589707:LXB589709 LNF589707:LNF589709 LDJ589707:LDJ589709 KTN589707:KTN589709 KJR589707:KJR589709 JZV589707:JZV589709 JPZ589707:JPZ589709 JGD589707:JGD589709 IWH589707:IWH589709 IML589707:IML589709 ICP589707:ICP589709 HST589707:HST589709 HIX589707:HIX589709 GZB589707:GZB589709 GPF589707:GPF589709 GFJ589707:GFJ589709 FVN589707:FVN589709 FLR589707:FLR589709 FBV589707:FBV589709 ERZ589707:ERZ589709 EID589707:EID589709 DYH589707:DYH589709 DOL589707:DOL589709 DEP589707:DEP589709 CUT589707:CUT589709 CKX589707:CKX589709 CBB589707:CBB589709 BRF589707:BRF589709 BHJ589707:BHJ589709 AXN589707:AXN589709 ANR589707:ANR589709 ADV589707:ADV589709 TZ589707:TZ589709 KD589707:KD589709 WWP524171:WWP524173 WMT524171:WMT524173 WCX524171:WCX524173 VTB524171:VTB524173 VJF524171:VJF524173 UZJ524171:UZJ524173 UPN524171:UPN524173 UFR524171:UFR524173 TVV524171:TVV524173 TLZ524171:TLZ524173 TCD524171:TCD524173 SSH524171:SSH524173 SIL524171:SIL524173 RYP524171:RYP524173 ROT524171:ROT524173 REX524171:REX524173 QVB524171:QVB524173 QLF524171:QLF524173 QBJ524171:QBJ524173 PRN524171:PRN524173 PHR524171:PHR524173 OXV524171:OXV524173 ONZ524171:ONZ524173 OED524171:OED524173 NUH524171:NUH524173 NKL524171:NKL524173 NAP524171:NAP524173 MQT524171:MQT524173 MGX524171:MGX524173 LXB524171:LXB524173 LNF524171:LNF524173 LDJ524171:LDJ524173 KTN524171:KTN524173 KJR524171:KJR524173 JZV524171:JZV524173 JPZ524171:JPZ524173 JGD524171:JGD524173 IWH524171:IWH524173 IML524171:IML524173 ICP524171:ICP524173 HST524171:HST524173 HIX524171:HIX524173 GZB524171:GZB524173 GPF524171:GPF524173 GFJ524171:GFJ524173 FVN524171:FVN524173 FLR524171:FLR524173 FBV524171:FBV524173 ERZ524171:ERZ524173 EID524171:EID524173 DYH524171:DYH524173 DOL524171:DOL524173 DEP524171:DEP524173 CUT524171:CUT524173 CKX524171:CKX524173 CBB524171:CBB524173 BRF524171:BRF524173 BHJ524171:BHJ524173 AXN524171:AXN524173 ANR524171:ANR524173 ADV524171:ADV524173 TZ524171:TZ524173 KD524171:KD524173 WWP458635:WWP458637 WMT458635:WMT458637 WCX458635:WCX458637 VTB458635:VTB458637 VJF458635:VJF458637 UZJ458635:UZJ458637 UPN458635:UPN458637 UFR458635:UFR458637 TVV458635:TVV458637 TLZ458635:TLZ458637 TCD458635:TCD458637 SSH458635:SSH458637 SIL458635:SIL458637 RYP458635:RYP458637 ROT458635:ROT458637 REX458635:REX458637 QVB458635:QVB458637 QLF458635:QLF458637 QBJ458635:QBJ458637 PRN458635:PRN458637 PHR458635:PHR458637 OXV458635:OXV458637 ONZ458635:ONZ458637 OED458635:OED458637 NUH458635:NUH458637 NKL458635:NKL458637 NAP458635:NAP458637 MQT458635:MQT458637 MGX458635:MGX458637 LXB458635:LXB458637 LNF458635:LNF458637 LDJ458635:LDJ458637 KTN458635:KTN458637 KJR458635:KJR458637 JZV458635:JZV458637 JPZ458635:JPZ458637 JGD458635:JGD458637 IWH458635:IWH458637 IML458635:IML458637 ICP458635:ICP458637 HST458635:HST458637 HIX458635:HIX458637 GZB458635:GZB458637 GPF458635:GPF458637 GFJ458635:GFJ458637 FVN458635:FVN458637 FLR458635:FLR458637 FBV458635:FBV458637 ERZ458635:ERZ458637 EID458635:EID458637 DYH458635:DYH458637 DOL458635:DOL458637 DEP458635:DEP458637 CUT458635:CUT458637 CKX458635:CKX458637 CBB458635:CBB458637 BRF458635:BRF458637 BHJ458635:BHJ458637 AXN458635:AXN458637 ANR458635:ANR458637 ADV458635:ADV458637 TZ458635:TZ458637 KD458635:KD458637 WWP393099:WWP393101 WMT393099:WMT393101 WCX393099:WCX393101 VTB393099:VTB393101 VJF393099:VJF393101 UZJ393099:UZJ393101 UPN393099:UPN393101 UFR393099:UFR393101 TVV393099:TVV393101 TLZ393099:TLZ393101 TCD393099:TCD393101 SSH393099:SSH393101 SIL393099:SIL393101 RYP393099:RYP393101 ROT393099:ROT393101 REX393099:REX393101 QVB393099:QVB393101 QLF393099:QLF393101 QBJ393099:QBJ393101 PRN393099:PRN393101 PHR393099:PHR393101 OXV393099:OXV393101 ONZ393099:ONZ393101 OED393099:OED393101 NUH393099:NUH393101 NKL393099:NKL393101 NAP393099:NAP393101 MQT393099:MQT393101 MGX393099:MGX393101 LXB393099:LXB393101 LNF393099:LNF393101 LDJ393099:LDJ393101 KTN393099:KTN393101 KJR393099:KJR393101 JZV393099:JZV393101 JPZ393099:JPZ393101 JGD393099:JGD393101 IWH393099:IWH393101 IML393099:IML393101 ICP393099:ICP393101 HST393099:HST393101 HIX393099:HIX393101 GZB393099:GZB393101 GPF393099:GPF393101 GFJ393099:GFJ393101 FVN393099:FVN393101 FLR393099:FLR393101 FBV393099:FBV393101 ERZ393099:ERZ393101 EID393099:EID393101 DYH393099:DYH393101 DOL393099:DOL393101 DEP393099:DEP393101 CUT393099:CUT393101 CKX393099:CKX393101 CBB393099:CBB393101 BRF393099:BRF393101 BHJ393099:BHJ393101 AXN393099:AXN393101 ANR393099:ANR393101 ADV393099:ADV393101 TZ393099:TZ393101 KD393099:KD393101 WWP327563:WWP327565 WMT327563:WMT327565 WCX327563:WCX327565 VTB327563:VTB327565 VJF327563:VJF327565 UZJ327563:UZJ327565 UPN327563:UPN327565 UFR327563:UFR327565 TVV327563:TVV327565 TLZ327563:TLZ327565 TCD327563:TCD327565 SSH327563:SSH327565 SIL327563:SIL327565 RYP327563:RYP327565 ROT327563:ROT327565 REX327563:REX327565 QVB327563:QVB327565 QLF327563:QLF327565 QBJ327563:QBJ327565 PRN327563:PRN327565 PHR327563:PHR327565 OXV327563:OXV327565 ONZ327563:ONZ327565 OED327563:OED327565 NUH327563:NUH327565 NKL327563:NKL327565 NAP327563:NAP327565 MQT327563:MQT327565 MGX327563:MGX327565 LXB327563:LXB327565 LNF327563:LNF327565 LDJ327563:LDJ327565 KTN327563:KTN327565 KJR327563:KJR327565 JZV327563:JZV327565 JPZ327563:JPZ327565 JGD327563:JGD327565 IWH327563:IWH327565 IML327563:IML327565 ICP327563:ICP327565 HST327563:HST327565 HIX327563:HIX327565 GZB327563:GZB327565 GPF327563:GPF327565 GFJ327563:GFJ327565 FVN327563:FVN327565 FLR327563:FLR327565 FBV327563:FBV327565 ERZ327563:ERZ327565 EID327563:EID327565 DYH327563:DYH327565 DOL327563:DOL327565 DEP327563:DEP327565 CUT327563:CUT327565 CKX327563:CKX327565 CBB327563:CBB327565 BRF327563:BRF327565 BHJ327563:BHJ327565 AXN327563:AXN327565 ANR327563:ANR327565 ADV327563:ADV327565 TZ327563:TZ327565 KD327563:KD327565 WWP262027:WWP262029 WMT262027:WMT262029 WCX262027:WCX262029 VTB262027:VTB262029 VJF262027:VJF262029 UZJ262027:UZJ262029 UPN262027:UPN262029 UFR262027:UFR262029 TVV262027:TVV262029 TLZ262027:TLZ262029 TCD262027:TCD262029 SSH262027:SSH262029 SIL262027:SIL262029 RYP262027:RYP262029 ROT262027:ROT262029 REX262027:REX262029 QVB262027:QVB262029 QLF262027:QLF262029 QBJ262027:QBJ262029 PRN262027:PRN262029 PHR262027:PHR262029 OXV262027:OXV262029 ONZ262027:ONZ262029 OED262027:OED262029 NUH262027:NUH262029 NKL262027:NKL262029 NAP262027:NAP262029 MQT262027:MQT262029 MGX262027:MGX262029 LXB262027:LXB262029 LNF262027:LNF262029 LDJ262027:LDJ262029 KTN262027:KTN262029 KJR262027:KJR262029 JZV262027:JZV262029 JPZ262027:JPZ262029 JGD262027:JGD262029 IWH262027:IWH262029 IML262027:IML262029 ICP262027:ICP262029 HST262027:HST262029 HIX262027:HIX262029 GZB262027:GZB262029 GPF262027:GPF262029 GFJ262027:GFJ262029 FVN262027:FVN262029 FLR262027:FLR262029 FBV262027:FBV262029 ERZ262027:ERZ262029 EID262027:EID262029 DYH262027:DYH262029 DOL262027:DOL262029 DEP262027:DEP262029 CUT262027:CUT262029 CKX262027:CKX262029 CBB262027:CBB262029 BRF262027:BRF262029 BHJ262027:BHJ262029 AXN262027:AXN262029 ANR262027:ANR262029 ADV262027:ADV262029 TZ262027:TZ262029 KD262027:KD262029 WWP196491:WWP196493 WMT196491:WMT196493 WCX196491:WCX196493 VTB196491:VTB196493 VJF196491:VJF196493 UZJ196491:UZJ196493 UPN196491:UPN196493 UFR196491:UFR196493 TVV196491:TVV196493 TLZ196491:TLZ196493 TCD196491:TCD196493 SSH196491:SSH196493 SIL196491:SIL196493 RYP196491:RYP196493 ROT196491:ROT196493 REX196491:REX196493 QVB196491:QVB196493 QLF196491:QLF196493 QBJ196491:QBJ196493 PRN196491:PRN196493 PHR196491:PHR196493 OXV196491:OXV196493 ONZ196491:ONZ196493 OED196491:OED196493 NUH196491:NUH196493 NKL196491:NKL196493 NAP196491:NAP196493 MQT196491:MQT196493 MGX196491:MGX196493 LXB196491:LXB196493 LNF196491:LNF196493 LDJ196491:LDJ196493 KTN196491:KTN196493 KJR196491:KJR196493 JZV196491:JZV196493 JPZ196491:JPZ196493 JGD196491:JGD196493 IWH196491:IWH196493 IML196491:IML196493 ICP196491:ICP196493 HST196491:HST196493 HIX196491:HIX196493 GZB196491:GZB196493 GPF196491:GPF196493 GFJ196491:GFJ196493 FVN196491:FVN196493 FLR196491:FLR196493 FBV196491:FBV196493 ERZ196491:ERZ196493 EID196491:EID196493 DYH196491:DYH196493 DOL196491:DOL196493 DEP196491:DEP196493 CUT196491:CUT196493 CKX196491:CKX196493 CBB196491:CBB196493 BRF196491:BRF196493 BHJ196491:BHJ196493 AXN196491:AXN196493 ANR196491:ANR196493 ADV196491:ADV196493 TZ196491:TZ196493 KD196491:KD196493 WWP130955:WWP130957 WMT130955:WMT130957 WCX130955:WCX130957 VTB130955:VTB130957 VJF130955:VJF130957 UZJ130955:UZJ130957 UPN130955:UPN130957 UFR130955:UFR130957 TVV130955:TVV130957 TLZ130955:TLZ130957 TCD130955:TCD130957 SSH130955:SSH130957 SIL130955:SIL130957 RYP130955:RYP130957 ROT130955:ROT130957 REX130955:REX130957 QVB130955:QVB130957 QLF130955:QLF130957 QBJ130955:QBJ130957 PRN130955:PRN130957 PHR130955:PHR130957 OXV130955:OXV130957 ONZ130955:ONZ130957 OED130955:OED130957 NUH130955:NUH130957 NKL130955:NKL130957 NAP130955:NAP130957 MQT130955:MQT130957 MGX130955:MGX130957 LXB130955:LXB130957 LNF130955:LNF130957 LDJ130955:LDJ130957 KTN130955:KTN130957 KJR130955:KJR130957 JZV130955:JZV130957 JPZ130955:JPZ130957 JGD130955:JGD130957 IWH130955:IWH130957 IML130955:IML130957 ICP130955:ICP130957 HST130955:HST130957 HIX130955:HIX130957 GZB130955:GZB130957 GPF130955:GPF130957 GFJ130955:GFJ130957 FVN130955:FVN130957 FLR130955:FLR130957 FBV130955:FBV130957 ERZ130955:ERZ130957 EID130955:EID130957 DYH130955:DYH130957 DOL130955:DOL130957 DEP130955:DEP130957 CUT130955:CUT130957 CKX130955:CKX130957 CBB130955:CBB130957 BRF130955:BRF130957 BHJ130955:BHJ130957 AXN130955:AXN130957 ANR130955:ANR130957 ADV130955:ADV130957 TZ130955:TZ130957 KD130955:KD130957 WWP65419:WWP65421 WMT65419:WMT65421 WCX65419:WCX65421 VTB65419:VTB65421 VJF65419:VJF65421 UZJ65419:UZJ65421 UPN65419:UPN65421 UFR65419:UFR65421 TVV65419:TVV65421 TLZ65419:TLZ65421 TCD65419:TCD65421 SSH65419:SSH65421 SIL65419:SIL65421 RYP65419:RYP65421 ROT65419:ROT65421 REX65419:REX65421 QVB65419:QVB65421 QLF65419:QLF65421 QBJ65419:QBJ65421 PRN65419:PRN65421 PHR65419:PHR65421 OXV65419:OXV65421 ONZ65419:ONZ65421 OED65419:OED65421 NUH65419:NUH65421 NKL65419:NKL65421 NAP65419:NAP65421 MQT65419:MQT65421 MGX65419:MGX65421 LXB65419:LXB65421 LNF65419:LNF65421 LDJ65419:LDJ65421 KTN65419:KTN65421 KJR65419:KJR65421 JZV65419:JZV65421 JPZ65419:JPZ65421 JGD65419:JGD65421 IWH65419:IWH65421 IML65419:IML65421 ICP65419:ICP65421 HST65419:HST65421 HIX65419:HIX65421 GZB65419:GZB65421 GPF65419:GPF65421 GFJ65419:GFJ65421 FVN65419:FVN65421 FLR65419:FLR65421 FBV65419:FBV65421 ERZ65419:ERZ65421 EID65419:EID65421 DYH65419:DYH65421 DOL65419:DOL65421 DEP65419:DEP65421 CUT65419:CUT65421 CKX65419:CKX65421 CBB65419:CBB65421 BRF65419:BRF65421 BHJ65419:BHJ65421 AXN65419:AXN65421 ANR65419:ANR65421 ADV65419:ADV65421 TZ65419:TZ65421 KD65419:KD65421 WWP982918:WWP982920 WWP982943:WWP982945 WMT982943:WMT982945 WCX982943:WCX982945 VTB982943:VTB982945 VJF982943:VJF982945 UZJ982943:UZJ982945 UPN982943:UPN982945 UFR982943:UFR982945 TVV982943:TVV982945 TLZ982943:TLZ982945 TCD982943:TCD982945 SSH982943:SSH982945 SIL982943:SIL982945 RYP982943:RYP982945 ROT982943:ROT982945 REX982943:REX982945 QVB982943:QVB982945 QLF982943:QLF982945 QBJ982943:QBJ982945 PRN982943:PRN982945 PHR982943:PHR982945 OXV982943:OXV982945 ONZ982943:ONZ982945 OED982943:OED982945 NUH982943:NUH982945 NKL982943:NKL982945 NAP982943:NAP982945 MQT982943:MQT982945 MGX982943:MGX982945 LXB982943:LXB982945 LNF982943:LNF982945 LDJ982943:LDJ982945 KTN982943:KTN982945 KJR982943:KJR982945 JZV982943:JZV982945 JPZ982943:JPZ982945 JGD982943:JGD982945 IWH982943:IWH982945 IML982943:IML982945 ICP982943:ICP982945 HST982943:HST982945 HIX982943:HIX982945 GZB982943:GZB982945 GPF982943:GPF982945 GFJ982943:GFJ982945 FVN982943:FVN982945 FLR982943:FLR982945 FBV982943:FBV982945 ERZ982943:ERZ982945 EID982943:EID982945 DYH982943:DYH982945 DOL982943:DOL982945 DEP982943:DEP982945 CUT982943:CUT982945 CKX982943:CKX982945 CBB982943:CBB982945 BRF982943:BRF982945 BHJ982943:BHJ982945 AXN982943:AXN982945 ANR982943:ANR982945 ADV982943:ADV982945 TZ982943:TZ982945 KD982943:KD982945 WWP917407:WWP917409 WMT917407:WMT917409 WCX917407:WCX917409 VTB917407:VTB917409 VJF917407:VJF917409 UZJ917407:UZJ917409 UPN917407:UPN917409 UFR917407:UFR917409 TVV917407:TVV917409 TLZ917407:TLZ917409 TCD917407:TCD917409 SSH917407:SSH917409 SIL917407:SIL917409 RYP917407:RYP917409 ROT917407:ROT917409 REX917407:REX917409 QVB917407:QVB917409 QLF917407:QLF917409 QBJ917407:QBJ917409 PRN917407:PRN917409 PHR917407:PHR917409 OXV917407:OXV917409 ONZ917407:ONZ917409 OED917407:OED917409 NUH917407:NUH917409 NKL917407:NKL917409 NAP917407:NAP917409 MQT917407:MQT917409 MGX917407:MGX917409 LXB917407:LXB917409 LNF917407:LNF917409 LDJ917407:LDJ917409 KTN917407:KTN917409 KJR917407:KJR917409 JZV917407:JZV917409 JPZ917407:JPZ917409 JGD917407:JGD917409 IWH917407:IWH917409 IML917407:IML917409 ICP917407:ICP917409 HST917407:HST917409 HIX917407:HIX917409 GZB917407:GZB917409 GPF917407:GPF917409 GFJ917407:GFJ917409 FVN917407:FVN917409 FLR917407:FLR917409 FBV917407:FBV917409 ERZ917407:ERZ917409 EID917407:EID917409 DYH917407:DYH917409 DOL917407:DOL917409 DEP917407:DEP917409 CUT917407:CUT917409 CKX917407:CKX917409 CBB917407:CBB917409 BRF917407:BRF917409 BHJ917407:BHJ917409 AXN917407:AXN917409 ANR917407:ANR917409 ADV917407:ADV917409 TZ917407:TZ917409 KD917407:KD917409 WWP851871:WWP851873 WMT851871:WMT851873 WCX851871:WCX851873 VTB851871:VTB851873 VJF851871:VJF851873 UZJ851871:UZJ851873 UPN851871:UPN851873 UFR851871:UFR851873 TVV851871:TVV851873 TLZ851871:TLZ851873 TCD851871:TCD851873 SSH851871:SSH851873 SIL851871:SIL851873 RYP851871:RYP851873 ROT851871:ROT851873 REX851871:REX851873 QVB851871:QVB851873 QLF851871:QLF851873 QBJ851871:QBJ851873 PRN851871:PRN851873 PHR851871:PHR851873 OXV851871:OXV851873 ONZ851871:ONZ851873 OED851871:OED851873 NUH851871:NUH851873 NKL851871:NKL851873 NAP851871:NAP851873 MQT851871:MQT851873 MGX851871:MGX851873 LXB851871:LXB851873 LNF851871:LNF851873 LDJ851871:LDJ851873 KTN851871:KTN851873 KJR851871:KJR851873 JZV851871:JZV851873 JPZ851871:JPZ851873 JGD851871:JGD851873 IWH851871:IWH851873 IML851871:IML851873 ICP851871:ICP851873 HST851871:HST851873 HIX851871:HIX851873 GZB851871:GZB851873 GPF851871:GPF851873 GFJ851871:GFJ851873 FVN851871:FVN851873 FLR851871:FLR851873 FBV851871:FBV851873 ERZ851871:ERZ851873 EID851871:EID851873 DYH851871:DYH851873 DOL851871:DOL851873 DEP851871:DEP851873 CUT851871:CUT851873 CKX851871:CKX851873 CBB851871:CBB851873 BRF851871:BRF851873 BHJ851871:BHJ851873 AXN851871:AXN851873 ANR851871:ANR851873 ADV851871:ADV851873 TZ851871:TZ851873 KD851871:KD851873 WWP786335:WWP786337 WMT786335:WMT786337 WCX786335:WCX786337 VTB786335:VTB786337 VJF786335:VJF786337 UZJ786335:UZJ786337 UPN786335:UPN786337 UFR786335:UFR786337 TVV786335:TVV786337 TLZ786335:TLZ786337 TCD786335:TCD786337 SSH786335:SSH786337 SIL786335:SIL786337 RYP786335:RYP786337 ROT786335:ROT786337 REX786335:REX786337 QVB786335:QVB786337 QLF786335:QLF786337 QBJ786335:QBJ786337 PRN786335:PRN786337 PHR786335:PHR786337 OXV786335:OXV786337 ONZ786335:ONZ786337 OED786335:OED786337 NUH786335:NUH786337 NKL786335:NKL786337 NAP786335:NAP786337 MQT786335:MQT786337 MGX786335:MGX786337 LXB786335:LXB786337 LNF786335:LNF786337 LDJ786335:LDJ786337 KTN786335:KTN786337 KJR786335:KJR786337 JZV786335:JZV786337 JPZ786335:JPZ786337 JGD786335:JGD786337 IWH786335:IWH786337 IML786335:IML786337 ICP786335:ICP786337 HST786335:HST786337 HIX786335:HIX786337 GZB786335:GZB786337 GPF786335:GPF786337 GFJ786335:GFJ786337 FVN786335:FVN786337 FLR786335:FLR786337 FBV786335:FBV786337 ERZ786335:ERZ786337 EID786335:EID786337 DYH786335:DYH786337 DOL786335:DOL786337 DEP786335:DEP786337 CUT786335:CUT786337 CKX786335:CKX786337 CBB786335:CBB786337 BRF786335:BRF786337 BHJ786335:BHJ786337 AXN786335:AXN786337 ANR786335:ANR786337 ADV786335:ADV786337 TZ786335:TZ786337 KD786335:KD786337 WWP720799:WWP720801 WMT720799:WMT720801 WCX720799:WCX720801 VTB720799:VTB720801 VJF720799:VJF720801 UZJ720799:UZJ720801 UPN720799:UPN720801 UFR720799:UFR720801 TVV720799:TVV720801 TLZ720799:TLZ720801 TCD720799:TCD720801 SSH720799:SSH720801 SIL720799:SIL720801 RYP720799:RYP720801 ROT720799:ROT720801 REX720799:REX720801 QVB720799:QVB720801 QLF720799:QLF720801 QBJ720799:QBJ720801 PRN720799:PRN720801 PHR720799:PHR720801 OXV720799:OXV720801 ONZ720799:ONZ720801 OED720799:OED720801 NUH720799:NUH720801 NKL720799:NKL720801 NAP720799:NAP720801 MQT720799:MQT720801 MGX720799:MGX720801 LXB720799:LXB720801 LNF720799:LNF720801 LDJ720799:LDJ720801 KTN720799:KTN720801 KJR720799:KJR720801 JZV720799:JZV720801 JPZ720799:JPZ720801 JGD720799:JGD720801 IWH720799:IWH720801 IML720799:IML720801 ICP720799:ICP720801 HST720799:HST720801 HIX720799:HIX720801 GZB720799:GZB720801 GPF720799:GPF720801 GFJ720799:GFJ720801 FVN720799:FVN720801 FLR720799:FLR720801 FBV720799:FBV720801 ERZ720799:ERZ720801 EID720799:EID720801 DYH720799:DYH720801 DOL720799:DOL720801 DEP720799:DEP720801 CUT720799:CUT720801 CKX720799:CKX720801 CBB720799:CBB720801 BRF720799:BRF720801 BHJ720799:BHJ720801 AXN720799:AXN720801 ANR720799:ANR720801 ADV720799:ADV720801 TZ720799:TZ720801 KD720799:KD720801 WWP655263:WWP655265 WMT655263:WMT655265 WCX655263:WCX655265 VTB655263:VTB655265 VJF655263:VJF655265 UZJ655263:UZJ655265 UPN655263:UPN655265 UFR655263:UFR655265 TVV655263:TVV655265 TLZ655263:TLZ655265 TCD655263:TCD655265 SSH655263:SSH655265 SIL655263:SIL655265 RYP655263:RYP655265 ROT655263:ROT655265 REX655263:REX655265 QVB655263:QVB655265 QLF655263:QLF655265 QBJ655263:QBJ655265 PRN655263:PRN655265 PHR655263:PHR655265 OXV655263:OXV655265 ONZ655263:ONZ655265 OED655263:OED655265 NUH655263:NUH655265 NKL655263:NKL655265 NAP655263:NAP655265 MQT655263:MQT655265 MGX655263:MGX655265 LXB655263:LXB655265 LNF655263:LNF655265 LDJ655263:LDJ655265 KTN655263:KTN655265 KJR655263:KJR655265 JZV655263:JZV655265 JPZ655263:JPZ655265 JGD655263:JGD655265 IWH655263:IWH655265 IML655263:IML655265 ICP655263:ICP655265 HST655263:HST655265 HIX655263:HIX655265 GZB655263:GZB655265 GPF655263:GPF655265 GFJ655263:GFJ655265 FVN655263:FVN655265 FLR655263:FLR655265 FBV655263:FBV655265 ERZ655263:ERZ655265 EID655263:EID655265 DYH655263:DYH655265 DOL655263:DOL655265 DEP655263:DEP655265 CUT655263:CUT655265 CKX655263:CKX655265 CBB655263:CBB655265 BRF655263:BRF655265 BHJ655263:BHJ655265 AXN655263:AXN655265 ANR655263:ANR655265 ADV655263:ADV655265 TZ655263:TZ655265 KD655263:KD655265 WWP589727:WWP589729 WMT589727:WMT589729 WCX589727:WCX589729 VTB589727:VTB589729 VJF589727:VJF589729 UZJ589727:UZJ589729 UPN589727:UPN589729 UFR589727:UFR589729 TVV589727:TVV589729 TLZ589727:TLZ589729 TCD589727:TCD589729 SSH589727:SSH589729 SIL589727:SIL589729 RYP589727:RYP589729 ROT589727:ROT589729 REX589727:REX589729 QVB589727:QVB589729 QLF589727:QLF589729 QBJ589727:QBJ589729 PRN589727:PRN589729 PHR589727:PHR589729 OXV589727:OXV589729 ONZ589727:ONZ589729 OED589727:OED589729 NUH589727:NUH589729 NKL589727:NKL589729 NAP589727:NAP589729 MQT589727:MQT589729 MGX589727:MGX589729 LXB589727:LXB589729 LNF589727:LNF589729 LDJ589727:LDJ589729 KTN589727:KTN589729 KJR589727:KJR589729 JZV589727:JZV589729 JPZ589727:JPZ589729 JGD589727:JGD589729 IWH589727:IWH589729 IML589727:IML589729 ICP589727:ICP589729 HST589727:HST589729 HIX589727:HIX589729 GZB589727:GZB589729 GPF589727:GPF589729 GFJ589727:GFJ589729 FVN589727:FVN589729 FLR589727:FLR589729 FBV589727:FBV589729 ERZ589727:ERZ589729 EID589727:EID589729 DYH589727:DYH589729 DOL589727:DOL589729 DEP589727:DEP589729 CUT589727:CUT589729 CKX589727:CKX589729 CBB589727:CBB589729 BRF589727:BRF589729 BHJ589727:BHJ589729 AXN589727:AXN589729 ANR589727:ANR589729 ADV589727:ADV589729 TZ589727:TZ589729 KD589727:KD589729 WWP524191:WWP524193 WMT524191:WMT524193 WCX524191:WCX524193 VTB524191:VTB524193 VJF524191:VJF524193 UZJ524191:UZJ524193 UPN524191:UPN524193 UFR524191:UFR524193 TVV524191:TVV524193 TLZ524191:TLZ524193 TCD524191:TCD524193 SSH524191:SSH524193 SIL524191:SIL524193 RYP524191:RYP524193 ROT524191:ROT524193 REX524191:REX524193 QVB524191:QVB524193 QLF524191:QLF524193 QBJ524191:QBJ524193 PRN524191:PRN524193 PHR524191:PHR524193 OXV524191:OXV524193 ONZ524191:ONZ524193 OED524191:OED524193 NUH524191:NUH524193 NKL524191:NKL524193 NAP524191:NAP524193 MQT524191:MQT524193 MGX524191:MGX524193 LXB524191:LXB524193 LNF524191:LNF524193 LDJ524191:LDJ524193 KTN524191:KTN524193 KJR524191:KJR524193 JZV524191:JZV524193 JPZ524191:JPZ524193 JGD524191:JGD524193 IWH524191:IWH524193 IML524191:IML524193 ICP524191:ICP524193 HST524191:HST524193 HIX524191:HIX524193 GZB524191:GZB524193 GPF524191:GPF524193 GFJ524191:GFJ524193 FVN524191:FVN524193 FLR524191:FLR524193 FBV524191:FBV524193 ERZ524191:ERZ524193 EID524191:EID524193 DYH524191:DYH524193 DOL524191:DOL524193 DEP524191:DEP524193 CUT524191:CUT524193 CKX524191:CKX524193 CBB524191:CBB524193 BRF524191:BRF524193 BHJ524191:BHJ524193 AXN524191:AXN524193 ANR524191:ANR524193 ADV524191:ADV524193 TZ524191:TZ524193 KD524191:KD524193 WWP458655:WWP458657 WMT458655:WMT458657 WCX458655:WCX458657 VTB458655:VTB458657 VJF458655:VJF458657 UZJ458655:UZJ458657 UPN458655:UPN458657 UFR458655:UFR458657 TVV458655:TVV458657 TLZ458655:TLZ458657 TCD458655:TCD458657 SSH458655:SSH458657 SIL458655:SIL458657 RYP458655:RYP458657 ROT458655:ROT458657 REX458655:REX458657 QVB458655:QVB458657 QLF458655:QLF458657 QBJ458655:QBJ458657 PRN458655:PRN458657 PHR458655:PHR458657 OXV458655:OXV458657 ONZ458655:ONZ458657 OED458655:OED458657 NUH458655:NUH458657 NKL458655:NKL458657 NAP458655:NAP458657 MQT458655:MQT458657 MGX458655:MGX458657 LXB458655:LXB458657 LNF458655:LNF458657 LDJ458655:LDJ458657 KTN458655:KTN458657 KJR458655:KJR458657 JZV458655:JZV458657 JPZ458655:JPZ458657 JGD458655:JGD458657 IWH458655:IWH458657 IML458655:IML458657 ICP458655:ICP458657 HST458655:HST458657 HIX458655:HIX458657 GZB458655:GZB458657 GPF458655:GPF458657 GFJ458655:GFJ458657 FVN458655:FVN458657 FLR458655:FLR458657 FBV458655:FBV458657 ERZ458655:ERZ458657 EID458655:EID458657 DYH458655:DYH458657 DOL458655:DOL458657 DEP458655:DEP458657 CUT458655:CUT458657 CKX458655:CKX458657 CBB458655:CBB458657 BRF458655:BRF458657 BHJ458655:BHJ458657 AXN458655:AXN458657 ANR458655:ANR458657 ADV458655:ADV458657 TZ458655:TZ458657 KD458655:KD458657 WWP393119:WWP393121 WMT393119:WMT393121 WCX393119:WCX393121 VTB393119:VTB393121 VJF393119:VJF393121 UZJ393119:UZJ393121 UPN393119:UPN393121 UFR393119:UFR393121 TVV393119:TVV393121 TLZ393119:TLZ393121 TCD393119:TCD393121 SSH393119:SSH393121 SIL393119:SIL393121 RYP393119:RYP393121 ROT393119:ROT393121 REX393119:REX393121 QVB393119:QVB393121 QLF393119:QLF393121 QBJ393119:QBJ393121 PRN393119:PRN393121 PHR393119:PHR393121 OXV393119:OXV393121 ONZ393119:ONZ393121 OED393119:OED393121 NUH393119:NUH393121 NKL393119:NKL393121 NAP393119:NAP393121 MQT393119:MQT393121 MGX393119:MGX393121 LXB393119:LXB393121 LNF393119:LNF393121 LDJ393119:LDJ393121 KTN393119:KTN393121 KJR393119:KJR393121 JZV393119:JZV393121 JPZ393119:JPZ393121 JGD393119:JGD393121 IWH393119:IWH393121 IML393119:IML393121 ICP393119:ICP393121 HST393119:HST393121 HIX393119:HIX393121 GZB393119:GZB393121 GPF393119:GPF393121 GFJ393119:GFJ393121 FVN393119:FVN393121 FLR393119:FLR393121 FBV393119:FBV393121 ERZ393119:ERZ393121 EID393119:EID393121 DYH393119:DYH393121 DOL393119:DOL393121 DEP393119:DEP393121 CUT393119:CUT393121 CKX393119:CKX393121 CBB393119:CBB393121 BRF393119:BRF393121 BHJ393119:BHJ393121 AXN393119:AXN393121 ANR393119:ANR393121 ADV393119:ADV393121 TZ393119:TZ393121 KD393119:KD393121 WWP327583:WWP327585 WMT327583:WMT327585 WCX327583:WCX327585 VTB327583:VTB327585 VJF327583:VJF327585 UZJ327583:UZJ327585 UPN327583:UPN327585 UFR327583:UFR327585 TVV327583:TVV327585 TLZ327583:TLZ327585 TCD327583:TCD327585 SSH327583:SSH327585 SIL327583:SIL327585 RYP327583:RYP327585 ROT327583:ROT327585 REX327583:REX327585 QVB327583:QVB327585 QLF327583:QLF327585 QBJ327583:QBJ327585 PRN327583:PRN327585 PHR327583:PHR327585 OXV327583:OXV327585 ONZ327583:ONZ327585 OED327583:OED327585 NUH327583:NUH327585 NKL327583:NKL327585 NAP327583:NAP327585 MQT327583:MQT327585 MGX327583:MGX327585 LXB327583:LXB327585 LNF327583:LNF327585 LDJ327583:LDJ327585 KTN327583:KTN327585 KJR327583:KJR327585 JZV327583:JZV327585 JPZ327583:JPZ327585 JGD327583:JGD327585 IWH327583:IWH327585 IML327583:IML327585 ICP327583:ICP327585 HST327583:HST327585 HIX327583:HIX327585 GZB327583:GZB327585 GPF327583:GPF327585 GFJ327583:GFJ327585 FVN327583:FVN327585 FLR327583:FLR327585 FBV327583:FBV327585 ERZ327583:ERZ327585 EID327583:EID327585 DYH327583:DYH327585 DOL327583:DOL327585 DEP327583:DEP327585 CUT327583:CUT327585 CKX327583:CKX327585 CBB327583:CBB327585 BRF327583:BRF327585 BHJ327583:BHJ327585 AXN327583:AXN327585 ANR327583:ANR327585 ADV327583:ADV327585 TZ327583:TZ327585 KD327583:KD327585 WWP262047:WWP262049 WMT262047:WMT262049 WCX262047:WCX262049 VTB262047:VTB262049 VJF262047:VJF262049 UZJ262047:UZJ262049 UPN262047:UPN262049 UFR262047:UFR262049 TVV262047:TVV262049 TLZ262047:TLZ262049 TCD262047:TCD262049 SSH262047:SSH262049 SIL262047:SIL262049 RYP262047:RYP262049 ROT262047:ROT262049 REX262047:REX262049 QVB262047:QVB262049 QLF262047:QLF262049 QBJ262047:QBJ262049 PRN262047:PRN262049 PHR262047:PHR262049 OXV262047:OXV262049 ONZ262047:ONZ262049 OED262047:OED262049 NUH262047:NUH262049 NKL262047:NKL262049 NAP262047:NAP262049 MQT262047:MQT262049 MGX262047:MGX262049 LXB262047:LXB262049 LNF262047:LNF262049 LDJ262047:LDJ262049 KTN262047:KTN262049 KJR262047:KJR262049 JZV262047:JZV262049 JPZ262047:JPZ262049 JGD262047:JGD262049 IWH262047:IWH262049 IML262047:IML262049 ICP262047:ICP262049 HST262047:HST262049 HIX262047:HIX262049 GZB262047:GZB262049 GPF262047:GPF262049 GFJ262047:GFJ262049 FVN262047:FVN262049 FLR262047:FLR262049 FBV262047:FBV262049 ERZ262047:ERZ262049 EID262047:EID262049 DYH262047:DYH262049 DOL262047:DOL262049 DEP262047:DEP262049 CUT262047:CUT262049 CKX262047:CKX262049 CBB262047:CBB262049 BRF262047:BRF262049 BHJ262047:BHJ262049 AXN262047:AXN262049 ANR262047:ANR262049 ADV262047:ADV262049 TZ262047:TZ262049 KD262047:KD262049 WWP196511:WWP196513 WMT196511:WMT196513 WCX196511:WCX196513 VTB196511:VTB196513 VJF196511:VJF196513 UZJ196511:UZJ196513 UPN196511:UPN196513 UFR196511:UFR196513 TVV196511:TVV196513 TLZ196511:TLZ196513 TCD196511:TCD196513 SSH196511:SSH196513 SIL196511:SIL196513 RYP196511:RYP196513 ROT196511:ROT196513 REX196511:REX196513 QVB196511:QVB196513 QLF196511:QLF196513 QBJ196511:QBJ196513 PRN196511:PRN196513 PHR196511:PHR196513 OXV196511:OXV196513 ONZ196511:ONZ196513 OED196511:OED196513 NUH196511:NUH196513 NKL196511:NKL196513 NAP196511:NAP196513 MQT196511:MQT196513 MGX196511:MGX196513 LXB196511:LXB196513 LNF196511:LNF196513 LDJ196511:LDJ196513 KTN196511:KTN196513 KJR196511:KJR196513 JZV196511:JZV196513 JPZ196511:JPZ196513 JGD196511:JGD196513 IWH196511:IWH196513 IML196511:IML196513 ICP196511:ICP196513 HST196511:HST196513 HIX196511:HIX196513 GZB196511:GZB196513 GPF196511:GPF196513 GFJ196511:GFJ196513 FVN196511:FVN196513 FLR196511:FLR196513 FBV196511:FBV196513 ERZ196511:ERZ196513 EID196511:EID196513 DYH196511:DYH196513 DOL196511:DOL196513 DEP196511:DEP196513 CUT196511:CUT196513 CKX196511:CKX196513 CBB196511:CBB196513 BRF196511:BRF196513 BHJ196511:BHJ196513 AXN196511:AXN196513 ANR196511:ANR196513 ADV196511:ADV196513 TZ196511:TZ196513 KD196511:KD196513 WWP130975:WWP130977 WMT130975:WMT130977 WCX130975:WCX130977 VTB130975:VTB130977 VJF130975:VJF130977 UZJ130975:UZJ130977 UPN130975:UPN130977 UFR130975:UFR130977 TVV130975:TVV130977 TLZ130975:TLZ130977 TCD130975:TCD130977 SSH130975:SSH130977 SIL130975:SIL130977 RYP130975:RYP130977 ROT130975:ROT130977 REX130975:REX130977 QVB130975:QVB130977 QLF130975:QLF130977 QBJ130975:QBJ130977 PRN130975:PRN130977 PHR130975:PHR130977 OXV130975:OXV130977 ONZ130975:ONZ130977 OED130975:OED130977 NUH130975:NUH130977 NKL130975:NKL130977 NAP130975:NAP130977 MQT130975:MQT130977 MGX130975:MGX130977 LXB130975:LXB130977 LNF130975:LNF130977 LDJ130975:LDJ130977 KTN130975:KTN130977 KJR130975:KJR130977 JZV130975:JZV130977 JPZ130975:JPZ130977 JGD130975:JGD130977 IWH130975:IWH130977 IML130975:IML130977 ICP130975:ICP130977 HST130975:HST130977 HIX130975:HIX130977 GZB130975:GZB130977 GPF130975:GPF130977 GFJ130975:GFJ130977 FVN130975:FVN130977 FLR130975:FLR130977 FBV130975:FBV130977 ERZ130975:ERZ130977 EID130975:EID130977 DYH130975:DYH130977 DOL130975:DOL130977 DEP130975:DEP130977 CUT130975:CUT130977 CKX130975:CKX130977 CBB130975:CBB130977 BRF130975:BRF130977 BHJ130975:BHJ130977 AXN130975:AXN130977 ANR130975:ANR130977 ADV130975:ADV130977 TZ130975:TZ130977 KD130975:KD130977 WWP65439:WWP65441 WMT65439:WMT65441 WCX65439:WCX65441 VTB65439:VTB65441 VJF65439:VJF65441 UZJ65439:UZJ65441 UPN65439:UPN65441 UFR65439:UFR65441 TVV65439:TVV65441 TLZ65439:TLZ65441 TCD65439:TCD65441 SSH65439:SSH65441 SIL65439:SIL65441 RYP65439:RYP65441 ROT65439:ROT65441 REX65439:REX65441 QVB65439:QVB65441 QLF65439:QLF65441 QBJ65439:QBJ65441 PRN65439:PRN65441 PHR65439:PHR65441 OXV65439:OXV65441 ONZ65439:ONZ65441 OED65439:OED65441 NUH65439:NUH65441 NKL65439:NKL65441 NAP65439:NAP65441 MQT65439:MQT65441 MGX65439:MGX65441 LXB65439:LXB65441 LNF65439:LNF65441 LDJ65439:LDJ65441 KTN65439:KTN65441 KJR65439:KJR65441 JZV65439:JZV65441 JPZ65439:JPZ65441 JGD65439:JGD65441 IWH65439:IWH65441 IML65439:IML65441 ICP65439:ICP65441 HST65439:HST65441 HIX65439:HIX65441 GZB65439:GZB65441 GPF65439:GPF65441 GFJ65439:GFJ65441 FVN65439:FVN65441 FLR65439:FLR65441 FBV65439:FBV65441 ERZ65439:ERZ65441 EID65439:EID65441 DYH65439:DYH65441 DOL65439:DOL65441 DEP65439:DEP65441 CUT65439:CUT65441 CKX65439:CKX65441 CBB65439:CBB65441 BRF65439:BRF65441 BHJ65439:BHJ65441 AXN65439:AXN65441 ANR65439:ANR65441 ADV65439:ADV65441 TZ65439:TZ65441 KD65439:KD65441 WMT982918:WMT982920 WWP982913:WWP982915 WMT982913:WMT982915 WCX982913:WCX982915 VTB982913:VTB982915 VJF982913:VJF982915 UZJ982913:UZJ982915 UPN982913:UPN982915 UFR982913:UFR982915 TVV982913:TVV982915 TLZ982913:TLZ982915 TCD982913:TCD982915 SSH982913:SSH982915 SIL982913:SIL982915 RYP982913:RYP982915 ROT982913:ROT982915 REX982913:REX982915 QVB982913:QVB982915 QLF982913:QLF982915 QBJ982913:QBJ982915 PRN982913:PRN982915 PHR982913:PHR982915 OXV982913:OXV982915 ONZ982913:ONZ982915 OED982913:OED982915 NUH982913:NUH982915 NKL982913:NKL982915 NAP982913:NAP982915 MQT982913:MQT982915 MGX982913:MGX982915 LXB982913:LXB982915 LNF982913:LNF982915 LDJ982913:LDJ982915 KTN982913:KTN982915 KJR982913:KJR982915 JZV982913:JZV982915 JPZ982913:JPZ982915 JGD982913:JGD982915 IWH982913:IWH982915 IML982913:IML982915 ICP982913:ICP982915 HST982913:HST982915 HIX982913:HIX982915 GZB982913:GZB982915 GPF982913:GPF982915 GFJ982913:GFJ982915 FVN982913:FVN982915 FLR982913:FLR982915 FBV982913:FBV982915 ERZ982913:ERZ982915 EID982913:EID982915 DYH982913:DYH982915 DOL982913:DOL982915 DEP982913:DEP982915 CUT982913:CUT982915 CKX982913:CKX982915 CBB982913:CBB982915 BRF982913:BRF982915 BHJ982913:BHJ982915 AXN982913:AXN982915 ANR982913:ANR982915 ADV982913:ADV982915 TZ982913:TZ982915 KD982913:KD982915 WWP917377:WWP917379 WMT917377:WMT917379 WCX917377:WCX917379 VTB917377:VTB917379 VJF917377:VJF917379 UZJ917377:UZJ917379 UPN917377:UPN917379 UFR917377:UFR917379 TVV917377:TVV917379 TLZ917377:TLZ917379 TCD917377:TCD917379 SSH917377:SSH917379 SIL917377:SIL917379 RYP917377:RYP917379 ROT917377:ROT917379 REX917377:REX917379 QVB917377:QVB917379 QLF917377:QLF917379 QBJ917377:QBJ917379 PRN917377:PRN917379 PHR917377:PHR917379 OXV917377:OXV917379 ONZ917377:ONZ917379 OED917377:OED917379 NUH917377:NUH917379 NKL917377:NKL917379 NAP917377:NAP917379 MQT917377:MQT917379 MGX917377:MGX917379 LXB917377:LXB917379 LNF917377:LNF917379 LDJ917377:LDJ917379 KTN917377:KTN917379 KJR917377:KJR917379 JZV917377:JZV917379 JPZ917377:JPZ917379 JGD917377:JGD917379 IWH917377:IWH917379 IML917377:IML917379 ICP917377:ICP917379 HST917377:HST917379 HIX917377:HIX917379 GZB917377:GZB917379 GPF917377:GPF917379 GFJ917377:GFJ917379 FVN917377:FVN917379 FLR917377:FLR917379 FBV917377:FBV917379 ERZ917377:ERZ917379 EID917377:EID917379 DYH917377:DYH917379 DOL917377:DOL917379 DEP917377:DEP917379 CUT917377:CUT917379 CKX917377:CKX917379 CBB917377:CBB917379 BRF917377:BRF917379 BHJ917377:BHJ917379 AXN917377:AXN917379 ANR917377:ANR917379 ADV917377:ADV917379 TZ917377:TZ917379 KD917377:KD917379 WWP851841:WWP851843 WMT851841:WMT851843 WCX851841:WCX851843 VTB851841:VTB851843 VJF851841:VJF851843 UZJ851841:UZJ851843 UPN851841:UPN851843 UFR851841:UFR851843 TVV851841:TVV851843 TLZ851841:TLZ851843 TCD851841:TCD851843 SSH851841:SSH851843 SIL851841:SIL851843 RYP851841:RYP851843 ROT851841:ROT851843 REX851841:REX851843 QVB851841:QVB851843 QLF851841:QLF851843 QBJ851841:QBJ851843 PRN851841:PRN851843 PHR851841:PHR851843 OXV851841:OXV851843 ONZ851841:ONZ851843 OED851841:OED851843 NUH851841:NUH851843 NKL851841:NKL851843 NAP851841:NAP851843 MQT851841:MQT851843 MGX851841:MGX851843 LXB851841:LXB851843 LNF851841:LNF851843 LDJ851841:LDJ851843 KTN851841:KTN851843 KJR851841:KJR851843 JZV851841:JZV851843 JPZ851841:JPZ851843 JGD851841:JGD851843 IWH851841:IWH851843 IML851841:IML851843 ICP851841:ICP851843 HST851841:HST851843 HIX851841:HIX851843 GZB851841:GZB851843 GPF851841:GPF851843 GFJ851841:GFJ851843 FVN851841:FVN851843 FLR851841:FLR851843 FBV851841:FBV851843 ERZ851841:ERZ851843 EID851841:EID851843 DYH851841:DYH851843 DOL851841:DOL851843 DEP851841:DEP851843 CUT851841:CUT851843 CKX851841:CKX851843 CBB851841:CBB851843 BRF851841:BRF851843 BHJ851841:BHJ851843 AXN851841:AXN851843 ANR851841:ANR851843 ADV851841:ADV851843 TZ851841:TZ851843 KD851841:KD851843 WWP786305:WWP786307 WMT786305:WMT786307 WCX786305:WCX786307 VTB786305:VTB786307 VJF786305:VJF786307 UZJ786305:UZJ786307 UPN786305:UPN786307 UFR786305:UFR786307 TVV786305:TVV786307 TLZ786305:TLZ786307 TCD786305:TCD786307 SSH786305:SSH786307 SIL786305:SIL786307 RYP786305:RYP786307 ROT786305:ROT786307 REX786305:REX786307 QVB786305:QVB786307 QLF786305:QLF786307 QBJ786305:QBJ786307 PRN786305:PRN786307 PHR786305:PHR786307 OXV786305:OXV786307 ONZ786305:ONZ786307 OED786305:OED786307 NUH786305:NUH786307 NKL786305:NKL786307 NAP786305:NAP786307 MQT786305:MQT786307 MGX786305:MGX786307 LXB786305:LXB786307 LNF786305:LNF786307 LDJ786305:LDJ786307 KTN786305:KTN786307 KJR786305:KJR786307 JZV786305:JZV786307 JPZ786305:JPZ786307 JGD786305:JGD786307 IWH786305:IWH786307 IML786305:IML786307 ICP786305:ICP786307 HST786305:HST786307 HIX786305:HIX786307 GZB786305:GZB786307 GPF786305:GPF786307 GFJ786305:GFJ786307 FVN786305:FVN786307 FLR786305:FLR786307 FBV786305:FBV786307 ERZ786305:ERZ786307 EID786305:EID786307 DYH786305:DYH786307 DOL786305:DOL786307 DEP786305:DEP786307 CUT786305:CUT786307 CKX786305:CKX786307 CBB786305:CBB786307 BRF786305:BRF786307 BHJ786305:BHJ786307 AXN786305:AXN786307 ANR786305:ANR786307 ADV786305:ADV786307 TZ786305:TZ786307 KD786305:KD786307 WWP720769:WWP720771 WMT720769:WMT720771 WCX720769:WCX720771 VTB720769:VTB720771 VJF720769:VJF720771 UZJ720769:UZJ720771 UPN720769:UPN720771 UFR720769:UFR720771 TVV720769:TVV720771 TLZ720769:TLZ720771 TCD720769:TCD720771 SSH720769:SSH720771 SIL720769:SIL720771 RYP720769:RYP720771 ROT720769:ROT720771 REX720769:REX720771 QVB720769:QVB720771 QLF720769:QLF720771 QBJ720769:QBJ720771 PRN720769:PRN720771 PHR720769:PHR720771 OXV720769:OXV720771 ONZ720769:ONZ720771 OED720769:OED720771 NUH720769:NUH720771 NKL720769:NKL720771 NAP720769:NAP720771 MQT720769:MQT720771 MGX720769:MGX720771 LXB720769:LXB720771 LNF720769:LNF720771 LDJ720769:LDJ720771 KTN720769:KTN720771 KJR720769:KJR720771 JZV720769:JZV720771 JPZ720769:JPZ720771 JGD720769:JGD720771 IWH720769:IWH720771 IML720769:IML720771 ICP720769:ICP720771 HST720769:HST720771 HIX720769:HIX720771 GZB720769:GZB720771 GPF720769:GPF720771 GFJ720769:GFJ720771 FVN720769:FVN720771 FLR720769:FLR720771 FBV720769:FBV720771 ERZ720769:ERZ720771 EID720769:EID720771 DYH720769:DYH720771 DOL720769:DOL720771 DEP720769:DEP720771 CUT720769:CUT720771 CKX720769:CKX720771 CBB720769:CBB720771 BRF720769:BRF720771 BHJ720769:BHJ720771 AXN720769:AXN720771 ANR720769:ANR720771 ADV720769:ADV720771 TZ720769:TZ720771 KD720769:KD720771 WWP655233:WWP655235 WMT655233:WMT655235 WCX655233:WCX655235 VTB655233:VTB655235 VJF655233:VJF655235 UZJ655233:UZJ655235 UPN655233:UPN655235 UFR655233:UFR655235 TVV655233:TVV655235 TLZ655233:TLZ655235 TCD655233:TCD655235 SSH655233:SSH655235 SIL655233:SIL655235 RYP655233:RYP655235 ROT655233:ROT655235 REX655233:REX655235 QVB655233:QVB655235 QLF655233:QLF655235 QBJ655233:QBJ655235 PRN655233:PRN655235 PHR655233:PHR655235 OXV655233:OXV655235 ONZ655233:ONZ655235 OED655233:OED655235 NUH655233:NUH655235 NKL655233:NKL655235 NAP655233:NAP655235 MQT655233:MQT655235 MGX655233:MGX655235 LXB655233:LXB655235 LNF655233:LNF655235 LDJ655233:LDJ655235 KTN655233:KTN655235 KJR655233:KJR655235 JZV655233:JZV655235 JPZ655233:JPZ655235 JGD655233:JGD655235 IWH655233:IWH655235 IML655233:IML655235 ICP655233:ICP655235 HST655233:HST655235 HIX655233:HIX655235 GZB655233:GZB655235 GPF655233:GPF655235 GFJ655233:GFJ655235 FVN655233:FVN655235 FLR655233:FLR655235 FBV655233:FBV655235 ERZ655233:ERZ655235 EID655233:EID655235 DYH655233:DYH655235 DOL655233:DOL655235 DEP655233:DEP655235 CUT655233:CUT655235 CKX655233:CKX655235 CBB655233:CBB655235 BRF655233:BRF655235 BHJ655233:BHJ655235 AXN655233:AXN655235 ANR655233:ANR655235 ADV655233:ADV655235 TZ655233:TZ655235 KD655233:KD655235 WWP589697:WWP589699 WMT589697:WMT589699 WCX589697:WCX589699 VTB589697:VTB589699 VJF589697:VJF589699 UZJ589697:UZJ589699 UPN589697:UPN589699 UFR589697:UFR589699 TVV589697:TVV589699 TLZ589697:TLZ589699 TCD589697:TCD589699 SSH589697:SSH589699 SIL589697:SIL589699 RYP589697:RYP589699 ROT589697:ROT589699 REX589697:REX589699 QVB589697:QVB589699 QLF589697:QLF589699 QBJ589697:QBJ589699 PRN589697:PRN589699 PHR589697:PHR589699 OXV589697:OXV589699 ONZ589697:ONZ589699 OED589697:OED589699 NUH589697:NUH589699 NKL589697:NKL589699 NAP589697:NAP589699 MQT589697:MQT589699 MGX589697:MGX589699 LXB589697:LXB589699 LNF589697:LNF589699 LDJ589697:LDJ589699 KTN589697:KTN589699 KJR589697:KJR589699 JZV589697:JZV589699 JPZ589697:JPZ589699 JGD589697:JGD589699 IWH589697:IWH589699 IML589697:IML589699 ICP589697:ICP589699 HST589697:HST589699 HIX589697:HIX589699 GZB589697:GZB589699 GPF589697:GPF589699 GFJ589697:GFJ589699 FVN589697:FVN589699 FLR589697:FLR589699 FBV589697:FBV589699 ERZ589697:ERZ589699 EID589697:EID589699 DYH589697:DYH589699 DOL589697:DOL589699 DEP589697:DEP589699 CUT589697:CUT589699 CKX589697:CKX589699 CBB589697:CBB589699 BRF589697:BRF589699 BHJ589697:BHJ589699 AXN589697:AXN589699 ANR589697:ANR589699 ADV589697:ADV589699 TZ589697:TZ589699 KD589697:KD589699 WWP524161:WWP524163 WMT524161:WMT524163 WCX524161:WCX524163 VTB524161:VTB524163 VJF524161:VJF524163 UZJ524161:UZJ524163 UPN524161:UPN524163 UFR524161:UFR524163 TVV524161:TVV524163 TLZ524161:TLZ524163 TCD524161:TCD524163 SSH524161:SSH524163 SIL524161:SIL524163 RYP524161:RYP524163 ROT524161:ROT524163 REX524161:REX524163 QVB524161:QVB524163 QLF524161:QLF524163 QBJ524161:QBJ524163 PRN524161:PRN524163 PHR524161:PHR524163 OXV524161:OXV524163 ONZ524161:ONZ524163 OED524161:OED524163 NUH524161:NUH524163 NKL524161:NKL524163 NAP524161:NAP524163 MQT524161:MQT524163 MGX524161:MGX524163 LXB524161:LXB524163 LNF524161:LNF524163 LDJ524161:LDJ524163 KTN524161:KTN524163 KJR524161:KJR524163 JZV524161:JZV524163 JPZ524161:JPZ524163 JGD524161:JGD524163 IWH524161:IWH524163 IML524161:IML524163 ICP524161:ICP524163 HST524161:HST524163 HIX524161:HIX524163 GZB524161:GZB524163 GPF524161:GPF524163 GFJ524161:GFJ524163 FVN524161:FVN524163 FLR524161:FLR524163 FBV524161:FBV524163 ERZ524161:ERZ524163 EID524161:EID524163 DYH524161:DYH524163 DOL524161:DOL524163 DEP524161:DEP524163 CUT524161:CUT524163 CKX524161:CKX524163 CBB524161:CBB524163 BRF524161:BRF524163 BHJ524161:BHJ524163 AXN524161:AXN524163 ANR524161:ANR524163 ADV524161:ADV524163 TZ524161:TZ524163 KD524161:KD524163 WWP458625:WWP458627 WMT458625:WMT458627 WCX458625:WCX458627 VTB458625:VTB458627 VJF458625:VJF458627 UZJ458625:UZJ458627 UPN458625:UPN458627 UFR458625:UFR458627 TVV458625:TVV458627 TLZ458625:TLZ458627 TCD458625:TCD458627 SSH458625:SSH458627 SIL458625:SIL458627 RYP458625:RYP458627 ROT458625:ROT458627 REX458625:REX458627 QVB458625:QVB458627 QLF458625:QLF458627 QBJ458625:QBJ458627 PRN458625:PRN458627 PHR458625:PHR458627 OXV458625:OXV458627 ONZ458625:ONZ458627 OED458625:OED458627 NUH458625:NUH458627 NKL458625:NKL458627 NAP458625:NAP458627 MQT458625:MQT458627 MGX458625:MGX458627 LXB458625:LXB458627 LNF458625:LNF458627 LDJ458625:LDJ458627 KTN458625:KTN458627 KJR458625:KJR458627 JZV458625:JZV458627 JPZ458625:JPZ458627 JGD458625:JGD458627 IWH458625:IWH458627 IML458625:IML458627 ICP458625:ICP458627 HST458625:HST458627 HIX458625:HIX458627 GZB458625:GZB458627 GPF458625:GPF458627 GFJ458625:GFJ458627 FVN458625:FVN458627 FLR458625:FLR458627 FBV458625:FBV458627 ERZ458625:ERZ458627 EID458625:EID458627 DYH458625:DYH458627 DOL458625:DOL458627 DEP458625:DEP458627 CUT458625:CUT458627 CKX458625:CKX458627 CBB458625:CBB458627 BRF458625:BRF458627 BHJ458625:BHJ458627 AXN458625:AXN458627 ANR458625:ANR458627 ADV458625:ADV458627 TZ458625:TZ458627 KD458625:KD458627 WWP393089:WWP393091 WMT393089:WMT393091 WCX393089:WCX393091 VTB393089:VTB393091 VJF393089:VJF393091 UZJ393089:UZJ393091 UPN393089:UPN393091 UFR393089:UFR393091 TVV393089:TVV393091 TLZ393089:TLZ393091 TCD393089:TCD393091 SSH393089:SSH393091 SIL393089:SIL393091 RYP393089:RYP393091 ROT393089:ROT393091 REX393089:REX393091 QVB393089:QVB393091 QLF393089:QLF393091 QBJ393089:QBJ393091 PRN393089:PRN393091 PHR393089:PHR393091 OXV393089:OXV393091 ONZ393089:ONZ393091 OED393089:OED393091 NUH393089:NUH393091 NKL393089:NKL393091 NAP393089:NAP393091 MQT393089:MQT393091 MGX393089:MGX393091 LXB393089:LXB393091 LNF393089:LNF393091 LDJ393089:LDJ393091 KTN393089:KTN393091 KJR393089:KJR393091 JZV393089:JZV393091 JPZ393089:JPZ393091 JGD393089:JGD393091 IWH393089:IWH393091 IML393089:IML393091 ICP393089:ICP393091 HST393089:HST393091 HIX393089:HIX393091 GZB393089:GZB393091 GPF393089:GPF393091 GFJ393089:GFJ393091 FVN393089:FVN393091 FLR393089:FLR393091 FBV393089:FBV393091 ERZ393089:ERZ393091 EID393089:EID393091 DYH393089:DYH393091 DOL393089:DOL393091 DEP393089:DEP393091 CUT393089:CUT393091 CKX393089:CKX393091 CBB393089:CBB393091 BRF393089:BRF393091 BHJ393089:BHJ393091 AXN393089:AXN393091 ANR393089:ANR393091 ADV393089:ADV393091 TZ393089:TZ393091 KD393089:KD393091 WWP327553:WWP327555 WMT327553:WMT327555 WCX327553:WCX327555 VTB327553:VTB327555 VJF327553:VJF327555 UZJ327553:UZJ327555 UPN327553:UPN327555 UFR327553:UFR327555 TVV327553:TVV327555 TLZ327553:TLZ327555 TCD327553:TCD327555 SSH327553:SSH327555 SIL327553:SIL327555 RYP327553:RYP327555 ROT327553:ROT327555 REX327553:REX327555 QVB327553:QVB327555 QLF327553:QLF327555 QBJ327553:QBJ327555 PRN327553:PRN327555 PHR327553:PHR327555 OXV327553:OXV327555 ONZ327553:ONZ327555 OED327553:OED327555 NUH327553:NUH327555 NKL327553:NKL327555 NAP327553:NAP327555 MQT327553:MQT327555 MGX327553:MGX327555 LXB327553:LXB327555 LNF327553:LNF327555 LDJ327553:LDJ327555 KTN327553:KTN327555 KJR327553:KJR327555 JZV327553:JZV327555 JPZ327553:JPZ327555 JGD327553:JGD327555 IWH327553:IWH327555 IML327553:IML327555 ICP327553:ICP327555 HST327553:HST327555 HIX327553:HIX327555 GZB327553:GZB327555 GPF327553:GPF327555 GFJ327553:GFJ327555 FVN327553:FVN327555 FLR327553:FLR327555 FBV327553:FBV327555 ERZ327553:ERZ327555 EID327553:EID327555 DYH327553:DYH327555 DOL327553:DOL327555 DEP327553:DEP327555 CUT327553:CUT327555 CKX327553:CKX327555 CBB327553:CBB327555 BRF327553:BRF327555 BHJ327553:BHJ327555 AXN327553:AXN327555 ANR327553:ANR327555 ADV327553:ADV327555 TZ327553:TZ327555 KD327553:KD327555 WWP262017:WWP262019 WMT262017:WMT262019 WCX262017:WCX262019 VTB262017:VTB262019 VJF262017:VJF262019 UZJ262017:UZJ262019 UPN262017:UPN262019 UFR262017:UFR262019 TVV262017:TVV262019 TLZ262017:TLZ262019 TCD262017:TCD262019 SSH262017:SSH262019 SIL262017:SIL262019 RYP262017:RYP262019 ROT262017:ROT262019 REX262017:REX262019 QVB262017:QVB262019 QLF262017:QLF262019 QBJ262017:QBJ262019 PRN262017:PRN262019 PHR262017:PHR262019 OXV262017:OXV262019 ONZ262017:ONZ262019 OED262017:OED262019 NUH262017:NUH262019 NKL262017:NKL262019 NAP262017:NAP262019 MQT262017:MQT262019 MGX262017:MGX262019 LXB262017:LXB262019 LNF262017:LNF262019 LDJ262017:LDJ262019 KTN262017:KTN262019 KJR262017:KJR262019 JZV262017:JZV262019 JPZ262017:JPZ262019 JGD262017:JGD262019 IWH262017:IWH262019 IML262017:IML262019 ICP262017:ICP262019 HST262017:HST262019 HIX262017:HIX262019 GZB262017:GZB262019 GPF262017:GPF262019 GFJ262017:GFJ262019 FVN262017:FVN262019 FLR262017:FLR262019 FBV262017:FBV262019 ERZ262017:ERZ262019 EID262017:EID262019 DYH262017:DYH262019 DOL262017:DOL262019 DEP262017:DEP262019 CUT262017:CUT262019 CKX262017:CKX262019 CBB262017:CBB262019 BRF262017:BRF262019 BHJ262017:BHJ262019 AXN262017:AXN262019 ANR262017:ANR262019 ADV262017:ADV262019 TZ262017:TZ262019 KD262017:KD262019 WWP196481:WWP196483 WMT196481:WMT196483 WCX196481:WCX196483 VTB196481:VTB196483 VJF196481:VJF196483 UZJ196481:UZJ196483 UPN196481:UPN196483 UFR196481:UFR196483 TVV196481:TVV196483 TLZ196481:TLZ196483 TCD196481:TCD196483 SSH196481:SSH196483 SIL196481:SIL196483 RYP196481:RYP196483 ROT196481:ROT196483 REX196481:REX196483 QVB196481:QVB196483 QLF196481:QLF196483 QBJ196481:QBJ196483 PRN196481:PRN196483 PHR196481:PHR196483 OXV196481:OXV196483 ONZ196481:ONZ196483 OED196481:OED196483 NUH196481:NUH196483 NKL196481:NKL196483 NAP196481:NAP196483 MQT196481:MQT196483 MGX196481:MGX196483 LXB196481:LXB196483 LNF196481:LNF196483 LDJ196481:LDJ196483 KTN196481:KTN196483 KJR196481:KJR196483 JZV196481:JZV196483 JPZ196481:JPZ196483 JGD196481:JGD196483 IWH196481:IWH196483 IML196481:IML196483 ICP196481:ICP196483 HST196481:HST196483 HIX196481:HIX196483 GZB196481:GZB196483 GPF196481:GPF196483 GFJ196481:GFJ196483 FVN196481:FVN196483 FLR196481:FLR196483 FBV196481:FBV196483 ERZ196481:ERZ196483 EID196481:EID196483 DYH196481:DYH196483 DOL196481:DOL196483 DEP196481:DEP196483 CUT196481:CUT196483 CKX196481:CKX196483 CBB196481:CBB196483 BRF196481:BRF196483 BHJ196481:BHJ196483 AXN196481:AXN196483 ANR196481:ANR196483 ADV196481:ADV196483 TZ196481:TZ196483 KD196481:KD196483 WWP130945:WWP130947 WMT130945:WMT130947 WCX130945:WCX130947 VTB130945:VTB130947 VJF130945:VJF130947 UZJ130945:UZJ130947 UPN130945:UPN130947 UFR130945:UFR130947 TVV130945:TVV130947 TLZ130945:TLZ130947 TCD130945:TCD130947 SSH130945:SSH130947 SIL130945:SIL130947 RYP130945:RYP130947 ROT130945:ROT130947 REX130945:REX130947 QVB130945:QVB130947 QLF130945:QLF130947 QBJ130945:QBJ130947 PRN130945:PRN130947 PHR130945:PHR130947 OXV130945:OXV130947 ONZ130945:ONZ130947 OED130945:OED130947 NUH130945:NUH130947 NKL130945:NKL130947 NAP130945:NAP130947 MQT130945:MQT130947 MGX130945:MGX130947 LXB130945:LXB130947 LNF130945:LNF130947 LDJ130945:LDJ130947 KTN130945:KTN130947 KJR130945:KJR130947 JZV130945:JZV130947 JPZ130945:JPZ130947 JGD130945:JGD130947 IWH130945:IWH130947 IML130945:IML130947 ICP130945:ICP130947 HST130945:HST130947 HIX130945:HIX130947 GZB130945:GZB130947 GPF130945:GPF130947 GFJ130945:GFJ130947 FVN130945:FVN130947 FLR130945:FLR130947 FBV130945:FBV130947 ERZ130945:ERZ130947 EID130945:EID130947 DYH130945:DYH130947 DOL130945:DOL130947 DEP130945:DEP130947 CUT130945:CUT130947 CKX130945:CKX130947 CBB130945:CBB130947 BRF130945:BRF130947 BHJ130945:BHJ130947 AXN130945:AXN130947 ANR130945:ANR130947 ADV130945:ADV130947 TZ130945:TZ130947 KD130945:KD130947 WWP65409:WWP65411 WMT65409:WMT65411 WCX65409:WCX65411 VTB65409:VTB65411 VJF65409:VJF65411 UZJ65409:UZJ65411 UPN65409:UPN65411 UFR65409:UFR65411 TVV65409:TVV65411 TLZ65409:TLZ65411 TCD65409:TCD65411 SSH65409:SSH65411 SIL65409:SIL65411 RYP65409:RYP65411 ROT65409:ROT65411 REX65409:REX65411 QVB65409:QVB65411 QLF65409:QLF65411 QBJ65409:QBJ65411 PRN65409:PRN65411 PHR65409:PHR65411 OXV65409:OXV65411 ONZ65409:ONZ65411 OED65409:OED65411 NUH65409:NUH65411 NKL65409:NKL65411 NAP65409:NAP65411 MQT65409:MQT65411 MGX65409:MGX65411 LXB65409:LXB65411 LNF65409:LNF65411 LDJ65409:LDJ65411 KTN65409:KTN65411 KJR65409:KJR65411 JZV65409:JZV65411 JPZ65409:JPZ65411 JGD65409:JGD65411 IWH65409:IWH65411 IML65409:IML65411 ICP65409:ICP65411 HST65409:HST65411 HIX65409:HIX65411 GZB65409:GZB65411 GPF65409:GPF65411 GFJ65409:GFJ65411 FVN65409:FVN65411 FLR65409:FLR65411 FBV65409:FBV65411 ERZ65409:ERZ65411 EID65409:EID65411 DYH65409:DYH65411 DOL65409:DOL65411 DEP65409:DEP65411 CUT65409:CUT65411 CKX65409:CKX65411 CBB65409:CBB65411 BRF65409:BRF65411 BHJ65409:BHJ65411 AXN65409:AXN65411 ANR65409:ANR65411 ADV65409:ADV65411 TZ65409:TZ65411 KD65409:KD65411 AW917382:AX917384">
      <formula1>$AY$22:$AY$22</formula1>
    </dataValidation>
    <dataValidation type="list" allowBlank="1" showInputMessage="1" showErrorMessage="1" sqref="AN3:AN52">
      <formula1>$AZ$2:$AZ$5</formula1>
    </dataValidation>
    <dataValidation type="list" allowBlank="1" showInputMessage="1" showErrorMessage="1" sqref="AO3:AO52">
      <formula1>$BA$2:$BA$4</formula1>
    </dataValidation>
    <dataValidation type="list" allowBlank="1" showInputMessage="1" showErrorMessage="1" sqref="AP3:AP52">
      <formula1>$BB$2:$BB$4</formula1>
    </dataValidation>
    <dataValidation type="list" allowBlank="1" showInputMessage="1" showErrorMessage="1" sqref="AR3:AR52">
      <formula1>$BD$2:$BD$6</formula1>
    </dataValidation>
    <dataValidation type="list" allowBlank="1" showInputMessage="1" showErrorMessage="1" sqref="AL3:AL202">
      <formula1>#N/A</formula1>
    </dataValidation>
    <dataValidation type="list" allowBlank="1" showInputMessage="1" showErrorMessage="1" sqref="E3:E202">
      <formula1>"دانش‌بر, عادی"</formula1>
    </dataValidation>
    <dataValidation type="list" allowBlank="1" showInputMessage="1" showErrorMessage="1" sqref="F3:F202">
      <formula1>"تحقیق و توسعه داخلی ,مهندسی معکوس,انتقال فناوری"</formula1>
    </dataValidation>
    <dataValidation type="list" allowBlank="1" showInputMessage="1" showErrorMessage="1" sqref="L3:L202">
      <formula1>"MRL1,MRL2,MRL3,MRL4,MRL5,MRL6,MRL7,MRL8,MRL9,MRL10"</formula1>
    </dataValidation>
    <dataValidation type="list" allowBlank="1" showInputMessage="1" showErrorMessage="1" sqref="M3:M202">
      <formula1>"CRL1,CRL2,CRL3,CRL4,CRL5,CRL6,CRL7,CRL8,CRL9"</formula1>
    </dataValidation>
    <dataValidation type="whole" allowBlank="1" showInputMessage="1" showErrorMessage="1" error="تاریخ را بصورت 8 رقمی وارد کنید. مثال 13990103" sqref="I3:I202 U3:U202">
      <formula1>9999999</formula1>
      <formula2>99999999</formula2>
    </dataValidation>
    <dataValidation type="list" allowBlank="1" showInputMessage="1" showErrorMessage="1" error="تاریخ را بصورت 8 رقمی وارد کنید. مثال 13990103" sqref="N3:N202">
      <formula1>"جدید,قدیمی"</formula1>
    </dataValidation>
    <dataValidation type="list" allowBlank="1" showInputMessage="1" showErrorMessage="1" sqref="O3:O202">
      <formula1>"دارد,ندارد"</formula1>
    </dataValidation>
    <dataValidation type="list" allowBlank="1" showInputMessage="1" showErrorMessage="1" sqref="C3:C202">
      <formula1>"دارد, ندارد"</formula1>
    </dataValidation>
  </dataValidations>
  <hyperlinks>
    <hyperlink ref="K2:M2" location="'راهنما سطوح'!A1" display="(مطابق جدول راهنما پر گردد)"/>
  </hyperlinks>
  <pageMargins left="0.7" right="0.7" top="0.75" bottom="0.75" header="0.3" footer="0.3"/>
  <pageSetup scale="11" fitToHeight="0" orientation="landscape" r:id="rId1"/>
  <headerFooter>
    <oddHeader>&amp;C&amp;"B Titr,Bold"&amp;14اطلاعات کلیه کالاها</oddHeader>
    <oddFooter>Page &amp;P of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option!$D$12:$D$13</xm:f>
          </x14:formula1>
          <xm:sqref>D3:D1048576</xm:sqref>
        </x14:dataValidation>
        <x14:dataValidation type="list" allowBlank="1" showInputMessage="1" showErrorMessage="1">
          <x14:formula1>
            <xm:f>option!$D$15:$D$23</xm:f>
          </x14:formula1>
          <xm:sqref>K3:K1048576</xm:sqref>
        </x14:dataValidation>
        <x14:dataValidation type="list" allowBlank="1" showInputMessage="1" showErrorMessage="1">
          <x14:formula1>
            <xm:f>option!$D$4:$D$5</xm:f>
          </x14:formula1>
          <xm:sqref>H3:H1048576</xm:sqref>
        </x14:dataValidation>
        <x14:dataValidation type="list" allowBlank="1" showInputMessage="1" showErrorMessage="1">
          <x14:formula1>
            <xm:f>option!$J$26:$J$47</xm:f>
          </x14:formula1>
          <xm:sqref>J3:J202</xm:sqref>
        </x14:dataValidation>
        <x14:dataValidation type="list" allowBlank="1" showInputMessage="1" showErrorMessage="1">
          <x14:formula1>
            <xm:f>option!$D$36:$D$37</xm:f>
          </x14:formula1>
          <xm:sqref>AA3:AA202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tint="0.79998168889431442"/>
  </sheetPr>
  <dimension ref="B1:T171"/>
  <sheetViews>
    <sheetView rightToLeft="1" view="pageBreakPreview" zoomScale="85" zoomScaleNormal="90" zoomScaleSheetLayoutView="85" zoomScalePageLayoutView="70" workbookViewId="0">
      <selection activeCell="M164" sqref="M164:O164"/>
    </sheetView>
  </sheetViews>
  <sheetFormatPr defaultColWidth="9.140625" defaultRowHeight="15.75" x14ac:dyDescent="0.25"/>
  <cols>
    <col min="1" max="1" width="1.7109375" customWidth="1"/>
    <col min="2" max="2" width="14.7109375" customWidth="1"/>
    <col min="3" max="3" width="84.85546875" customWidth="1"/>
    <col min="4" max="4" width="15.42578125" style="100" customWidth="1"/>
    <col min="16" max="20" width="9.140625" hidden="1" customWidth="1"/>
    <col min="21" max="21" width="9.140625" customWidth="1"/>
  </cols>
  <sheetData>
    <row r="1" spans="2:20" ht="61.5" customHeight="1" x14ac:dyDescent="0.25">
      <c r="B1" s="564" t="s">
        <v>590</v>
      </c>
      <c r="C1" s="565"/>
      <c r="D1" s="565"/>
      <c r="E1" s="565"/>
      <c r="F1" s="565"/>
      <c r="G1" s="565"/>
      <c r="H1" s="565"/>
      <c r="I1" s="565"/>
      <c r="J1" s="565"/>
      <c r="K1" s="565"/>
      <c r="L1" s="565"/>
      <c r="M1" s="565"/>
      <c r="N1" s="565"/>
      <c r="O1" s="566"/>
    </row>
    <row r="2" spans="2:20" ht="69.75" customHeight="1" x14ac:dyDescent="0.25">
      <c r="B2" s="561" t="s">
        <v>602</v>
      </c>
      <c r="C2" s="562"/>
      <c r="D2" s="562"/>
      <c r="E2" s="562"/>
      <c r="F2" s="562"/>
      <c r="G2" s="562"/>
      <c r="H2" s="562"/>
      <c r="I2" s="562"/>
      <c r="J2" s="562"/>
      <c r="K2" s="562"/>
      <c r="L2" s="562"/>
      <c r="M2" s="562"/>
      <c r="N2" s="562"/>
      <c r="O2" s="563"/>
    </row>
    <row r="3" spans="2:20" ht="66" customHeight="1" x14ac:dyDescent="0.25">
      <c r="B3" s="561"/>
      <c r="C3" s="562"/>
      <c r="D3" s="562"/>
      <c r="E3" s="562"/>
      <c r="F3" s="562"/>
      <c r="G3" s="562"/>
      <c r="H3" s="562"/>
      <c r="I3" s="562"/>
      <c r="J3" s="562"/>
      <c r="K3" s="562"/>
      <c r="L3" s="562"/>
      <c r="M3" s="562"/>
      <c r="N3" s="562"/>
      <c r="O3" s="563"/>
    </row>
    <row r="4" spans="2:20" ht="22.5" customHeight="1" x14ac:dyDescent="0.25">
      <c r="B4" s="558" t="s">
        <v>591</v>
      </c>
      <c r="C4" s="559"/>
      <c r="D4" s="559"/>
      <c r="E4" s="559"/>
      <c r="F4" s="559"/>
      <c r="G4" s="559"/>
      <c r="H4" s="559"/>
      <c r="I4" s="559"/>
      <c r="J4" s="559"/>
      <c r="K4" s="559"/>
      <c r="L4" s="559"/>
      <c r="M4" s="559"/>
      <c r="N4" s="559"/>
      <c r="O4" s="560"/>
    </row>
    <row r="5" spans="2:20" ht="15" customHeight="1" x14ac:dyDescent="0.25">
      <c r="B5" s="552" t="s">
        <v>592</v>
      </c>
      <c r="C5" s="553"/>
      <c r="D5" s="553"/>
      <c r="E5" s="553"/>
      <c r="F5" s="553"/>
      <c r="G5" s="553"/>
      <c r="H5" s="553"/>
      <c r="I5" s="553"/>
      <c r="J5" s="553"/>
      <c r="K5" s="553"/>
      <c r="L5" s="553"/>
      <c r="M5" s="553"/>
      <c r="N5" s="553"/>
      <c r="O5" s="554"/>
    </row>
    <row r="6" spans="2:20" ht="18.75" customHeight="1" x14ac:dyDescent="0.25">
      <c r="B6" s="552"/>
      <c r="C6" s="553"/>
      <c r="D6" s="553"/>
      <c r="E6" s="553"/>
      <c r="F6" s="553"/>
      <c r="G6" s="553"/>
      <c r="H6" s="553"/>
      <c r="I6" s="553"/>
      <c r="J6" s="553"/>
      <c r="K6" s="553"/>
      <c r="L6" s="553"/>
      <c r="M6" s="553"/>
      <c r="N6" s="553"/>
      <c r="O6" s="554"/>
    </row>
    <row r="7" spans="2:20" ht="22.5" customHeight="1" x14ac:dyDescent="0.25">
      <c r="B7" s="552"/>
      <c r="C7" s="553"/>
      <c r="D7" s="553"/>
      <c r="E7" s="553"/>
      <c r="F7" s="553"/>
      <c r="G7" s="553"/>
      <c r="H7" s="553"/>
      <c r="I7" s="553"/>
      <c r="J7" s="553"/>
      <c r="K7" s="553"/>
      <c r="L7" s="553"/>
      <c r="M7" s="553"/>
      <c r="N7" s="553"/>
      <c r="O7" s="554"/>
    </row>
    <row r="8" spans="2:20" ht="14.25" customHeight="1" x14ac:dyDescent="0.25">
      <c r="B8" s="552"/>
      <c r="C8" s="553"/>
      <c r="D8" s="553"/>
      <c r="E8" s="553"/>
      <c r="F8" s="553"/>
      <c r="G8" s="553"/>
      <c r="H8" s="553"/>
      <c r="I8" s="553"/>
      <c r="J8" s="553"/>
      <c r="K8" s="553"/>
      <c r="L8" s="553"/>
      <c r="M8" s="553"/>
      <c r="N8" s="553"/>
      <c r="O8" s="554"/>
    </row>
    <row r="9" spans="2:20" ht="23.25" customHeight="1" thickBot="1" x14ac:dyDescent="0.3">
      <c r="B9" s="555"/>
      <c r="C9" s="556"/>
      <c r="D9" s="556"/>
      <c r="E9" s="556"/>
      <c r="F9" s="556"/>
      <c r="G9" s="556"/>
      <c r="H9" s="556"/>
      <c r="I9" s="556"/>
      <c r="J9" s="556"/>
      <c r="K9" s="556"/>
      <c r="L9" s="556"/>
      <c r="M9" s="556"/>
      <c r="N9" s="556"/>
      <c r="O9" s="557"/>
    </row>
    <row r="10" spans="2:20" ht="13.5" customHeight="1" thickBot="1" x14ac:dyDescent="0.3">
      <c r="B10" s="224"/>
      <c r="C10" s="224"/>
      <c r="D10" s="224"/>
      <c r="E10" s="224"/>
      <c r="F10" s="224"/>
      <c r="G10" s="224"/>
      <c r="H10" s="224"/>
    </row>
    <row r="11" spans="2:20" ht="15.75" customHeight="1" x14ac:dyDescent="0.25">
      <c r="B11" s="296"/>
      <c r="C11" s="297"/>
      <c r="D11" s="298"/>
      <c r="E11" s="297"/>
      <c r="F11" s="297"/>
      <c r="G11" s="297"/>
      <c r="H11" s="297"/>
      <c r="I11" s="297"/>
      <c r="J11" s="297"/>
      <c r="K11" s="297"/>
      <c r="L11" s="297"/>
      <c r="M11" s="297"/>
      <c r="N11" s="297"/>
      <c r="O11" s="299"/>
    </row>
    <row r="12" spans="2:20" ht="74.25" customHeight="1" thickBot="1" x14ac:dyDescent="0.3">
      <c r="B12" s="465" t="s">
        <v>430</v>
      </c>
      <c r="C12" s="466"/>
      <c r="D12" s="466"/>
      <c r="E12" s="466"/>
      <c r="F12" s="466"/>
      <c r="G12" s="466"/>
      <c r="H12" s="466"/>
      <c r="I12" s="466"/>
      <c r="J12" s="466"/>
      <c r="K12" s="466"/>
      <c r="L12" s="466"/>
      <c r="M12" s="466"/>
      <c r="N12" s="466"/>
      <c r="O12" s="467"/>
    </row>
    <row r="13" spans="2:20" ht="18.75" customHeight="1" x14ac:dyDescent="0.6">
      <c r="B13" s="468" t="s">
        <v>431</v>
      </c>
      <c r="C13" s="469"/>
      <c r="D13" s="470"/>
      <c r="E13" s="471" t="s">
        <v>432</v>
      </c>
      <c r="F13" s="472"/>
      <c r="G13" s="472"/>
      <c r="H13" s="472"/>
      <c r="I13" s="472"/>
      <c r="J13" s="472"/>
      <c r="K13" s="472"/>
      <c r="L13" s="473"/>
      <c r="M13" s="480" t="s">
        <v>37</v>
      </c>
      <c r="N13" s="472"/>
      <c r="O13" s="481"/>
      <c r="S13" s="98" t="s">
        <v>433</v>
      </c>
      <c r="T13" s="99" t="s">
        <v>433</v>
      </c>
    </row>
    <row r="14" spans="2:20" ht="39.75" customHeight="1" thickBot="1" x14ac:dyDescent="0.5">
      <c r="B14" s="486" t="s">
        <v>434</v>
      </c>
      <c r="C14" s="487"/>
      <c r="D14" s="488"/>
      <c r="E14" s="474"/>
      <c r="F14" s="475"/>
      <c r="G14" s="475"/>
      <c r="H14" s="475"/>
      <c r="I14" s="475"/>
      <c r="J14" s="475"/>
      <c r="K14" s="475"/>
      <c r="L14" s="476"/>
      <c r="M14" s="482"/>
      <c r="N14" s="475"/>
      <c r="O14" s="483"/>
      <c r="T14" s="99"/>
    </row>
    <row r="15" spans="2:20" ht="38.25" customHeight="1" thickBot="1" x14ac:dyDescent="0.3">
      <c r="B15" s="300" t="s">
        <v>435</v>
      </c>
      <c r="C15" s="301" t="s">
        <v>36</v>
      </c>
      <c r="D15" s="265" t="s">
        <v>436</v>
      </c>
      <c r="E15" s="477"/>
      <c r="F15" s="478"/>
      <c r="G15" s="478"/>
      <c r="H15" s="478"/>
      <c r="I15" s="478"/>
      <c r="J15" s="478"/>
      <c r="K15" s="478"/>
      <c r="L15" s="479"/>
      <c r="M15" s="484"/>
      <c r="N15" s="478"/>
      <c r="O15" s="485"/>
    </row>
    <row r="16" spans="2:20" ht="23.25" customHeight="1" x14ac:dyDescent="0.25">
      <c r="B16" s="302">
        <v>1</v>
      </c>
      <c r="C16" s="303" t="s">
        <v>437</v>
      </c>
      <c r="D16" s="177"/>
      <c r="E16" s="492" t="s">
        <v>438</v>
      </c>
      <c r="F16" s="493"/>
      <c r="G16" s="493"/>
      <c r="H16" s="493"/>
      <c r="I16" s="493"/>
      <c r="J16" s="493"/>
      <c r="K16" s="493"/>
      <c r="L16" s="494"/>
      <c r="M16" s="498"/>
      <c r="N16" s="499"/>
      <c r="O16" s="500"/>
      <c r="P16" s="87">
        <f>IF(D16="*",B16,0)</f>
        <v>0</v>
      </c>
    </row>
    <row r="17" spans="2:16" ht="22.5" x14ac:dyDescent="0.25">
      <c r="B17" s="304">
        <v>2</v>
      </c>
      <c r="C17" s="305" t="s">
        <v>439</v>
      </c>
      <c r="D17" s="177"/>
      <c r="E17" s="495"/>
      <c r="F17" s="496"/>
      <c r="G17" s="496"/>
      <c r="H17" s="496"/>
      <c r="I17" s="496"/>
      <c r="J17" s="496"/>
      <c r="K17" s="496"/>
      <c r="L17" s="497"/>
      <c r="M17" s="501"/>
      <c r="N17" s="502"/>
      <c r="O17" s="503"/>
      <c r="P17" s="87">
        <f t="shared" ref="P17:P80" si="0">IF(D17="*",B17,0)</f>
        <v>0</v>
      </c>
    </row>
    <row r="18" spans="2:16" ht="22.5" x14ac:dyDescent="0.25">
      <c r="B18" s="304">
        <v>3</v>
      </c>
      <c r="C18" s="305" t="s">
        <v>440</v>
      </c>
      <c r="D18" s="177"/>
      <c r="E18" s="495"/>
      <c r="F18" s="496"/>
      <c r="G18" s="496"/>
      <c r="H18" s="496"/>
      <c r="I18" s="496"/>
      <c r="J18" s="496"/>
      <c r="K18" s="496"/>
      <c r="L18" s="497"/>
      <c r="M18" s="501"/>
      <c r="N18" s="502"/>
      <c r="O18" s="503"/>
      <c r="P18" s="87">
        <f t="shared" si="0"/>
        <v>0</v>
      </c>
    </row>
    <row r="19" spans="2:16" ht="36" x14ac:dyDescent="0.25">
      <c r="B19" s="304">
        <v>4</v>
      </c>
      <c r="C19" s="305" t="s">
        <v>441</v>
      </c>
      <c r="D19" s="177"/>
      <c r="E19" s="495"/>
      <c r="F19" s="496"/>
      <c r="G19" s="496"/>
      <c r="H19" s="496"/>
      <c r="I19" s="496"/>
      <c r="J19" s="496"/>
      <c r="K19" s="496"/>
      <c r="L19" s="497"/>
      <c r="M19" s="504"/>
      <c r="N19" s="505"/>
      <c r="O19" s="506"/>
      <c r="P19" s="87">
        <f t="shared" si="0"/>
        <v>0</v>
      </c>
    </row>
    <row r="20" spans="2:16" ht="36" x14ac:dyDescent="0.25">
      <c r="B20" s="304">
        <v>5</v>
      </c>
      <c r="C20" s="305" t="s">
        <v>442</v>
      </c>
      <c r="D20" s="177"/>
      <c r="E20" s="495"/>
      <c r="F20" s="496"/>
      <c r="G20" s="496"/>
      <c r="H20" s="496"/>
      <c r="I20" s="496"/>
      <c r="J20" s="496"/>
      <c r="K20" s="496"/>
      <c r="L20" s="497"/>
      <c r="M20" s="501"/>
      <c r="N20" s="502"/>
      <c r="O20" s="503"/>
      <c r="P20" s="87">
        <f t="shared" si="0"/>
        <v>0</v>
      </c>
    </row>
    <row r="21" spans="2:16" ht="22.5" x14ac:dyDescent="0.25">
      <c r="B21" s="304">
        <v>6</v>
      </c>
      <c r="C21" s="305" t="s">
        <v>443</v>
      </c>
      <c r="D21" s="177"/>
      <c r="E21" s="495"/>
      <c r="F21" s="496"/>
      <c r="G21" s="496"/>
      <c r="H21" s="496"/>
      <c r="I21" s="496"/>
      <c r="J21" s="496"/>
      <c r="K21" s="496"/>
      <c r="L21" s="497"/>
      <c r="M21" s="501"/>
      <c r="N21" s="502"/>
      <c r="O21" s="503"/>
      <c r="P21" s="87">
        <f t="shared" si="0"/>
        <v>0</v>
      </c>
    </row>
    <row r="22" spans="2:16" ht="22.5" x14ac:dyDescent="0.25">
      <c r="B22" s="304">
        <v>7</v>
      </c>
      <c r="C22" s="305" t="s">
        <v>444</v>
      </c>
      <c r="D22" s="177"/>
      <c r="E22" s="495"/>
      <c r="F22" s="496"/>
      <c r="G22" s="496"/>
      <c r="H22" s="496"/>
      <c r="I22" s="496"/>
      <c r="J22" s="496"/>
      <c r="K22" s="496"/>
      <c r="L22" s="497"/>
      <c r="M22" s="507"/>
      <c r="N22" s="508"/>
      <c r="O22" s="509"/>
      <c r="P22" s="87">
        <f t="shared" si="0"/>
        <v>0</v>
      </c>
    </row>
    <row r="23" spans="2:16" ht="36" customHeight="1" x14ac:dyDescent="0.25">
      <c r="B23" s="304">
        <v>8</v>
      </c>
      <c r="C23" s="305" t="s">
        <v>445</v>
      </c>
      <c r="D23" s="177"/>
      <c r="E23" s="516" t="str">
        <f>IF(COUNTA(D16:D25)&gt;1,"در هر سوال فقط یکی از گزینه ها را می توانید انتخاب !!!کنید","")</f>
        <v/>
      </c>
      <c r="F23" s="517"/>
      <c r="G23" s="517"/>
      <c r="H23" s="517"/>
      <c r="I23" s="517"/>
      <c r="J23" s="517"/>
      <c r="K23" s="517"/>
      <c r="L23" s="518"/>
      <c r="M23" s="507"/>
      <c r="N23" s="508"/>
      <c r="O23" s="509"/>
      <c r="P23" s="87">
        <f t="shared" si="0"/>
        <v>0</v>
      </c>
    </row>
    <row r="24" spans="2:16" ht="36" customHeight="1" x14ac:dyDescent="0.25">
      <c r="B24" s="304">
        <v>9</v>
      </c>
      <c r="C24" s="305" t="s">
        <v>446</v>
      </c>
      <c r="D24" s="177"/>
      <c r="E24" s="516"/>
      <c r="F24" s="517"/>
      <c r="G24" s="517"/>
      <c r="H24" s="517"/>
      <c r="I24" s="517"/>
      <c r="J24" s="517"/>
      <c r="K24" s="517"/>
      <c r="L24" s="518"/>
      <c r="M24" s="504"/>
      <c r="N24" s="505"/>
      <c r="O24" s="506"/>
      <c r="P24" s="87">
        <f t="shared" si="0"/>
        <v>0</v>
      </c>
    </row>
    <row r="25" spans="2:16" ht="36.75" customHeight="1" thickBot="1" x14ac:dyDescent="0.3">
      <c r="B25" s="306">
        <v>10</v>
      </c>
      <c r="C25" s="307" t="s">
        <v>447</v>
      </c>
      <c r="D25" s="177"/>
      <c r="E25" s="519"/>
      <c r="F25" s="520"/>
      <c r="G25" s="520"/>
      <c r="H25" s="520"/>
      <c r="I25" s="520"/>
      <c r="J25" s="520"/>
      <c r="K25" s="520"/>
      <c r="L25" s="521"/>
      <c r="M25" s="522"/>
      <c r="N25" s="523"/>
      <c r="O25" s="524"/>
      <c r="P25" s="87">
        <f t="shared" si="0"/>
        <v>0</v>
      </c>
    </row>
    <row r="26" spans="2:16" ht="24" x14ac:dyDescent="0.6">
      <c r="B26" s="468" t="s">
        <v>448</v>
      </c>
      <c r="C26" s="469"/>
      <c r="D26" s="470"/>
      <c r="E26" s="471" t="s">
        <v>432</v>
      </c>
      <c r="F26" s="472"/>
      <c r="G26" s="472"/>
      <c r="H26" s="472"/>
      <c r="I26" s="472"/>
      <c r="J26" s="472"/>
      <c r="K26" s="472"/>
      <c r="L26" s="472"/>
      <c r="M26" s="480" t="s">
        <v>37</v>
      </c>
      <c r="N26" s="472"/>
      <c r="O26" s="481"/>
      <c r="P26" s="87">
        <f t="shared" si="0"/>
        <v>0</v>
      </c>
    </row>
    <row r="27" spans="2:16" ht="18.75" customHeight="1" thickBot="1" x14ac:dyDescent="0.5">
      <c r="B27" s="489" t="s">
        <v>449</v>
      </c>
      <c r="C27" s="490"/>
      <c r="D27" s="491"/>
      <c r="E27" s="474"/>
      <c r="F27" s="475"/>
      <c r="G27" s="475"/>
      <c r="H27" s="475"/>
      <c r="I27" s="475"/>
      <c r="J27" s="475"/>
      <c r="K27" s="475"/>
      <c r="L27" s="475"/>
      <c r="M27" s="482"/>
      <c r="N27" s="475"/>
      <c r="O27" s="483"/>
      <c r="P27" s="87">
        <f t="shared" si="0"/>
        <v>0</v>
      </c>
    </row>
    <row r="28" spans="2:16" ht="42.75" thickBot="1" x14ac:dyDescent="0.3">
      <c r="B28" s="308" t="s">
        <v>435</v>
      </c>
      <c r="C28" s="301" t="s">
        <v>36</v>
      </c>
      <c r="D28" s="309" t="s">
        <v>436</v>
      </c>
      <c r="E28" s="477"/>
      <c r="F28" s="478"/>
      <c r="G28" s="478"/>
      <c r="H28" s="478"/>
      <c r="I28" s="478"/>
      <c r="J28" s="478"/>
      <c r="K28" s="478"/>
      <c r="L28" s="478"/>
      <c r="M28" s="484"/>
      <c r="N28" s="478"/>
      <c r="O28" s="485"/>
      <c r="P28" s="87">
        <f t="shared" si="0"/>
        <v>0</v>
      </c>
    </row>
    <row r="29" spans="2:16" ht="22.5" customHeight="1" x14ac:dyDescent="0.25">
      <c r="B29" s="302">
        <v>1</v>
      </c>
      <c r="C29" s="303" t="s">
        <v>450</v>
      </c>
      <c r="D29" s="177"/>
      <c r="E29" s="492" t="s">
        <v>451</v>
      </c>
      <c r="F29" s="493"/>
      <c r="G29" s="493"/>
      <c r="H29" s="493"/>
      <c r="I29" s="493"/>
      <c r="J29" s="493"/>
      <c r="K29" s="493"/>
      <c r="L29" s="494"/>
      <c r="M29" s="510"/>
      <c r="N29" s="511"/>
      <c r="O29" s="512"/>
      <c r="P29" s="87">
        <f t="shared" si="0"/>
        <v>0</v>
      </c>
    </row>
    <row r="30" spans="2:16" ht="22.5" x14ac:dyDescent="0.25">
      <c r="B30" s="304">
        <v>2</v>
      </c>
      <c r="C30" s="305" t="s">
        <v>452</v>
      </c>
      <c r="D30" s="177"/>
      <c r="E30" s="495"/>
      <c r="F30" s="496"/>
      <c r="G30" s="496"/>
      <c r="H30" s="496"/>
      <c r="I30" s="496"/>
      <c r="J30" s="496"/>
      <c r="K30" s="496"/>
      <c r="L30" s="497"/>
      <c r="M30" s="513"/>
      <c r="N30" s="514"/>
      <c r="O30" s="515"/>
      <c r="P30" s="87">
        <f t="shared" si="0"/>
        <v>0</v>
      </c>
    </row>
    <row r="31" spans="2:16" ht="36" x14ac:dyDescent="0.25">
      <c r="B31" s="304">
        <v>3</v>
      </c>
      <c r="C31" s="305" t="s">
        <v>453</v>
      </c>
      <c r="D31" s="177"/>
      <c r="E31" s="495"/>
      <c r="F31" s="496"/>
      <c r="G31" s="496"/>
      <c r="H31" s="496"/>
      <c r="I31" s="496"/>
      <c r="J31" s="496"/>
      <c r="K31" s="496"/>
      <c r="L31" s="497"/>
      <c r="M31" s="501"/>
      <c r="N31" s="502"/>
      <c r="O31" s="503"/>
      <c r="P31" s="87">
        <f t="shared" si="0"/>
        <v>0</v>
      </c>
    </row>
    <row r="32" spans="2:16" ht="36" x14ac:dyDescent="0.25">
      <c r="B32" s="304">
        <v>4</v>
      </c>
      <c r="C32" s="305" t="s">
        <v>454</v>
      </c>
      <c r="D32" s="177"/>
      <c r="E32" s="495"/>
      <c r="F32" s="496"/>
      <c r="G32" s="496"/>
      <c r="H32" s="496"/>
      <c r="I32" s="496"/>
      <c r="J32" s="496"/>
      <c r="K32" s="496"/>
      <c r="L32" s="497"/>
      <c r="M32" s="501"/>
      <c r="N32" s="502"/>
      <c r="O32" s="503"/>
      <c r="P32" s="87">
        <f t="shared" si="0"/>
        <v>0</v>
      </c>
    </row>
    <row r="33" spans="2:16" ht="36" x14ac:dyDescent="0.25">
      <c r="B33" s="304">
        <v>5</v>
      </c>
      <c r="C33" s="305" t="s">
        <v>455</v>
      </c>
      <c r="D33" s="177"/>
      <c r="E33" s="495"/>
      <c r="F33" s="496"/>
      <c r="G33" s="496"/>
      <c r="H33" s="496"/>
      <c r="I33" s="496"/>
      <c r="J33" s="496"/>
      <c r="K33" s="496"/>
      <c r="L33" s="497"/>
      <c r="M33" s="501"/>
      <c r="N33" s="502"/>
      <c r="O33" s="503"/>
      <c r="P33" s="87">
        <f t="shared" si="0"/>
        <v>0</v>
      </c>
    </row>
    <row r="34" spans="2:16" ht="36" x14ac:dyDescent="0.25">
      <c r="B34" s="304">
        <v>6</v>
      </c>
      <c r="C34" s="305" t="s">
        <v>456</v>
      </c>
      <c r="D34" s="177"/>
      <c r="E34" s="495"/>
      <c r="F34" s="496"/>
      <c r="G34" s="496"/>
      <c r="H34" s="496"/>
      <c r="I34" s="496"/>
      <c r="J34" s="496"/>
      <c r="K34" s="496"/>
      <c r="L34" s="497"/>
      <c r="M34" s="501"/>
      <c r="N34" s="502"/>
      <c r="O34" s="503"/>
      <c r="P34" s="87">
        <f t="shared" si="0"/>
        <v>0</v>
      </c>
    </row>
    <row r="35" spans="2:16" ht="36" customHeight="1" x14ac:dyDescent="0.25">
      <c r="B35" s="304">
        <v>7</v>
      </c>
      <c r="C35" s="305" t="s">
        <v>457</v>
      </c>
      <c r="D35" s="177"/>
      <c r="E35" s="516" t="str">
        <f>IF(COUNTA(D29:D38)&gt;1,"در هر سوال فقط یکی از گزینه ها را می توانید انتخاب !!!کنید","")</f>
        <v/>
      </c>
      <c r="F35" s="517"/>
      <c r="G35" s="517"/>
      <c r="H35" s="517"/>
      <c r="I35" s="517"/>
      <c r="J35" s="517"/>
      <c r="K35" s="517"/>
      <c r="L35" s="518"/>
      <c r="M35" s="507"/>
      <c r="N35" s="508"/>
      <c r="O35" s="509"/>
      <c r="P35" s="87">
        <f t="shared" si="0"/>
        <v>0</v>
      </c>
    </row>
    <row r="36" spans="2:16" ht="36" customHeight="1" x14ac:dyDescent="0.25">
      <c r="B36" s="304">
        <v>8</v>
      </c>
      <c r="C36" s="305" t="s">
        <v>458</v>
      </c>
      <c r="D36" s="177"/>
      <c r="E36" s="516"/>
      <c r="F36" s="517"/>
      <c r="G36" s="517"/>
      <c r="H36" s="517"/>
      <c r="I36" s="517"/>
      <c r="J36" s="517"/>
      <c r="K36" s="517"/>
      <c r="L36" s="518"/>
      <c r="M36" s="504"/>
      <c r="N36" s="505"/>
      <c r="O36" s="506"/>
      <c r="P36" s="87">
        <f t="shared" si="0"/>
        <v>0</v>
      </c>
    </row>
    <row r="37" spans="2:16" ht="23.25" customHeight="1" x14ac:dyDescent="0.25">
      <c r="B37" s="304">
        <v>9</v>
      </c>
      <c r="C37" s="305" t="s">
        <v>459</v>
      </c>
      <c r="D37" s="177"/>
      <c r="E37" s="516"/>
      <c r="F37" s="517"/>
      <c r="G37" s="517"/>
      <c r="H37" s="517"/>
      <c r="I37" s="517"/>
      <c r="J37" s="517"/>
      <c r="K37" s="517"/>
      <c r="L37" s="518"/>
      <c r="M37" s="501"/>
      <c r="N37" s="502"/>
      <c r="O37" s="503"/>
      <c r="P37" s="87">
        <f t="shared" si="0"/>
        <v>0</v>
      </c>
    </row>
    <row r="38" spans="2:16" ht="23.25" customHeight="1" thickBot="1" x14ac:dyDescent="0.3">
      <c r="B38" s="310">
        <v>10</v>
      </c>
      <c r="C38" s="311" t="s">
        <v>460</v>
      </c>
      <c r="D38" s="177"/>
      <c r="E38" s="519"/>
      <c r="F38" s="520"/>
      <c r="G38" s="520"/>
      <c r="H38" s="520"/>
      <c r="I38" s="520"/>
      <c r="J38" s="520"/>
      <c r="K38" s="520"/>
      <c r="L38" s="521"/>
      <c r="M38" s="522"/>
      <c r="N38" s="523"/>
      <c r="O38" s="524"/>
      <c r="P38" s="87">
        <f t="shared" si="0"/>
        <v>0</v>
      </c>
    </row>
    <row r="39" spans="2:16" ht="24" x14ac:dyDescent="0.6">
      <c r="B39" s="468" t="s">
        <v>461</v>
      </c>
      <c r="C39" s="469"/>
      <c r="D39" s="470"/>
      <c r="E39" s="471" t="s">
        <v>432</v>
      </c>
      <c r="F39" s="472"/>
      <c r="G39" s="472"/>
      <c r="H39" s="472"/>
      <c r="I39" s="472"/>
      <c r="J39" s="472"/>
      <c r="K39" s="472"/>
      <c r="L39" s="472"/>
      <c r="M39" s="480" t="s">
        <v>37</v>
      </c>
      <c r="N39" s="472"/>
      <c r="O39" s="481"/>
      <c r="P39" s="87">
        <f t="shared" si="0"/>
        <v>0</v>
      </c>
    </row>
    <row r="40" spans="2:16" ht="38.25" customHeight="1" thickBot="1" x14ac:dyDescent="0.5">
      <c r="B40" s="486" t="s">
        <v>462</v>
      </c>
      <c r="C40" s="487"/>
      <c r="D40" s="488"/>
      <c r="E40" s="474"/>
      <c r="F40" s="475"/>
      <c r="G40" s="475"/>
      <c r="H40" s="475"/>
      <c r="I40" s="475"/>
      <c r="J40" s="475"/>
      <c r="K40" s="475"/>
      <c r="L40" s="475"/>
      <c r="M40" s="482"/>
      <c r="N40" s="475"/>
      <c r="O40" s="483"/>
      <c r="P40" s="87">
        <f t="shared" si="0"/>
        <v>0</v>
      </c>
    </row>
    <row r="41" spans="2:16" ht="42.75" thickBot="1" x14ac:dyDescent="0.3">
      <c r="B41" s="301" t="s">
        <v>435</v>
      </c>
      <c r="C41" s="300" t="s">
        <v>36</v>
      </c>
      <c r="D41" s="265" t="s">
        <v>436</v>
      </c>
      <c r="E41" s="477"/>
      <c r="F41" s="478"/>
      <c r="G41" s="478"/>
      <c r="H41" s="478"/>
      <c r="I41" s="478"/>
      <c r="J41" s="478"/>
      <c r="K41" s="478"/>
      <c r="L41" s="478"/>
      <c r="M41" s="484"/>
      <c r="N41" s="478"/>
      <c r="O41" s="485"/>
      <c r="P41" s="87">
        <f t="shared" si="0"/>
        <v>0</v>
      </c>
    </row>
    <row r="42" spans="2:16" ht="22.5" x14ac:dyDescent="0.25">
      <c r="B42" s="302">
        <v>1</v>
      </c>
      <c r="C42" s="303" t="s">
        <v>463</v>
      </c>
      <c r="D42" s="177"/>
      <c r="E42" s="531" t="s">
        <v>464</v>
      </c>
      <c r="F42" s="532"/>
      <c r="G42" s="532"/>
      <c r="H42" s="532"/>
      <c r="I42" s="532"/>
      <c r="J42" s="532"/>
      <c r="K42" s="532"/>
      <c r="L42" s="533"/>
      <c r="M42" s="510"/>
      <c r="N42" s="511"/>
      <c r="O42" s="512"/>
      <c r="P42" s="87">
        <f t="shared" si="0"/>
        <v>0</v>
      </c>
    </row>
    <row r="43" spans="2:16" ht="22.5" x14ac:dyDescent="0.25">
      <c r="B43" s="304">
        <v>2</v>
      </c>
      <c r="C43" s="305" t="s">
        <v>465</v>
      </c>
      <c r="D43" s="177"/>
      <c r="E43" s="534"/>
      <c r="F43" s="535"/>
      <c r="G43" s="535"/>
      <c r="H43" s="535"/>
      <c r="I43" s="535"/>
      <c r="J43" s="535"/>
      <c r="K43" s="535"/>
      <c r="L43" s="536"/>
      <c r="M43" s="501"/>
      <c r="N43" s="502"/>
      <c r="O43" s="503"/>
      <c r="P43" s="87">
        <f t="shared" si="0"/>
        <v>0</v>
      </c>
    </row>
    <row r="44" spans="2:16" ht="36" x14ac:dyDescent="0.25">
      <c r="B44" s="304">
        <v>3</v>
      </c>
      <c r="C44" s="305" t="s">
        <v>466</v>
      </c>
      <c r="D44" s="177"/>
      <c r="E44" s="534"/>
      <c r="F44" s="535"/>
      <c r="G44" s="535"/>
      <c r="H44" s="535"/>
      <c r="I44" s="535"/>
      <c r="J44" s="535"/>
      <c r="K44" s="535"/>
      <c r="L44" s="536"/>
      <c r="M44" s="501"/>
      <c r="N44" s="502"/>
      <c r="O44" s="503"/>
      <c r="P44" s="87">
        <f t="shared" si="0"/>
        <v>0</v>
      </c>
    </row>
    <row r="45" spans="2:16" ht="22.5" x14ac:dyDescent="0.25">
      <c r="B45" s="304">
        <v>4</v>
      </c>
      <c r="C45" s="305" t="s">
        <v>467</v>
      </c>
      <c r="D45" s="177"/>
      <c r="E45" s="534"/>
      <c r="F45" s="535"/>
      <c r="G45" s="535"/>
      <c r="H45" s="535"/>
      <c r="I45" s="535"/>
      <c r="J45" s="535"/>
      <c r="K45" s="535"/>
      <c r="L45" s="536"/>
      <c r="M45" s="501"/>
      <c r="N45" s="502"/>
      <c r="O45" s="503"/>
      <c r="P45" s="87">
        <f t="shared" si="0"/>
        <v>0</v>
      </c>
    </row>
    <row r="46" spans="2:16" ht="36" x14ac:dyDescent="0.25">
      <c r="B46" s="304">
        <v>5</v>
      </c>
      <c r="C46" s="305" t="s">
        <v>468</v>
      </c>
      <c r="D46" s="177"/>
      <c r="E46" s="534"/>
      <c r="F46" s="535"/>
      <c r="G46" s="535"/>
      <c r="H46" s="535"/>
      <c r="I46" s="535"/>
      <c r="J46" s="535"/>
      <c r="K46" s="535"/>
      <c r="L46" s="536"/>
      <c r="M46" s="507"/>
      <c r="N46" s="508"/>
      <c r="O46" s="509"/>
      <c r="P46" s="87">
        <f t="shared" si="0"/>
        <v>0</v>
      </c>
    </row>
    <row r="47" spans="2:16" ht="36" customHeight="1" x14ac:dyDescent="0.25">
      <c r="B47" s="304">
        <v>6</v>
      </c>
      <c r="C47" s="305" t="s">
        <v>469</v>
      </c>
      <c r="D47" s="177"/>
      <c r="E47" s="534"/>
      <c r="F47" s="535"/>
      <c r="G47" s="535"/>
      <c r="H47" s="535"/>
      <c r="I47" s="535"/>
      <c r="J47" s="535"/>
      <c r="K47" s="535"/>
      <c r="L47" s="536"/>
      <c r="M47" s="507"/>
      <c r="N47" s="508"/>
      <c r="O47" s="509"/>
      <c r="P47" s="87">
        <f t="shared" si="0"/>
        <v>0</v>
      </c>
    </row>
    <row r="48" spans="2:16" ht="36" customHeight="1" x14ac:dyDescent="0.25">
      <c r="B48" s="304">
        <v>7</v>
      </c>
      <c r="C48" s="305" t="s">
        <v>470</v>
      </c>
      <c r="D48" s="177"/>
      <c r="E48" s="534"/>
      <c r="F48" s="535"/>
      <c r="G48" s="535"/>
      <c r="H48" s="535"/>
      <c r="I48" s="535"/>
      <c r="J48" s="535"/>
      <c r="K48" s="535"/>
      <c r="L48" s="536"/>
      <c r="M48" s="507"/>
      <c r="N48" s="508"/>
      <c r="O48" s="509"/>
      <c r="P48" s="87">
        <f t="shared" si="0"/>
        <v>0</v>
      </c>
    </row>
    <row r="49" spans="2:16" ht="36" customHeight="1" x14ac:dyDescent="0.25">
      <c r="B49" s="304">
        <v>8</v>
      </c>
      <c r="C49" s="305" t="s">
        <v>471</v>
      </c>
      <c r="D49" s="177"/>
      <c r="E49" s="525" t="str">
        <f>IF(COUNTA(D42:D51)&gt;1,"در هر سوال فقط یکی از گزینه ها را می توانید انتخاب !!!کنید","")</f>
        <v/>
      </c>
      <c r="F49" s="526"/>
      <c r="G49" s="526"/>
      <c r="H49" s="526"/>
      <c r="I49" s="526"/>
      <c r="J49" s="526"/>
      <c r="K49" s="526"/>
      <c r="L49" s="527"/>
      <c r="M49" s="504"/>
      <c r="N49" s="505"/>
      <c r="O49" s="506"/>
      <c r="P49" s="87">
        <f t="shared" si="0"/>
        <v>0</v>
      </c>
    </row>
    <row r="50" spans="2:16" ht="36" customHeight="1" x14ac:dyDescent="0.25">
      <c r="B50" s="304">
        <v>9</v>
      </c>
      <c r="C50" s="305" t="s">
        <v>472</v>
      </c>
      <c r="D50" s="177"/>
      <c r="E50" s="525"/>
      <c r="F50" s="526"/>
      <c r="G50" s="526"/>
      <c r="H50" s="526"/>
      <c r="I50" s="526"/>
      <c r="J50" s="526"/>
      <c r="K50" s="526"/>
      <c r="L50" s="527"/>
      <c r="M50" s="501"/>
      <c r="N50" s="502"/>
      <c r="O50" s="503"/>
      <c r="P50" s="87">
        <f t="shared" si="0"/>
        <v>0</v>
      </c>
    </row>
    <row r="51" spans="2:16" ht="54.75" customHeight="1" thickBot="1" x14ac:dyDescent="0.3">
      <c r="B51" s="310">
        <v>10</v>
      </c>
      <c r="C51" s="311" t="s">
        <v>473</v>
      </c>
      <c r="D51" s="177"/>
      <c r="E51" s="528"/>
      <c r="F51" s="529"/>
      <c r="G51" s="529"/>
      <c r="H51" s="529"/>
      <c r="I51" s="529"/>
      <c r="J51" s="529"/>
      <c r="K51" s="529"/>
      <c r="L51" s="530"/>
      <c r="M51" s="522"/>
      <c r="N51" s="523"/>
      <c r="O51" s="524"/>
      <c r="P51" s="87">
        <f t="shared" si="0"/>
        <v>0</v>
      </c>
    </row>
    <row r="52" spans="2:16" ht="24" x14ac:dyDescent="0.6">
      <c r="B52" s="468" t="s">
        <v>474</v>
      </c>
      <c r="C52" s="469"/>
      <c r="D52" s="470"/>
      <c r="E52" s="471" t="s">
        <v>432</v>
      </c>
      <c r="F52" s="472"/>
      <c r="G52" s="472"/>
      <c r="H52" s="472"/>
      <c r="I52" s="472"/>
      <c r="J52" s="472"/>
      <c r="K52" s="472"/>
      <c r="L52" s="472"/>
      <c r="M52" s="480" t="s">
        <v>37</v>
      </c>
      <c r="N52" s="472"/>
      <c r="O52" s="481"/>
      <c r="P52" s="87">
        <f t="shared" si="0"/>
        <v>0</v>
      </c>
    </row>
    <row r="53" spans="2:16" ht="39" customHeight="1" thickBot="1" x14ac:dyDescent="0.5">
      <c r="B53" s="486" t="s">
        <v>475</v>
      </c>
      <c r="C53" s="487"/>
      <c r="D53" s="488"/>
      <c r="E53" s="474"/>
      <c r="F53" s="475"/>
      <c r="G53" s="475"/>
      <c r="H53" s="475"/>
      <c r="I53" s="475"/>
      <c r="J53" s="475"/>
      <c r="K53" s="475"/>
      <c r="L53" s="475"/>
      <c r="M53" s="482"/>
      <c r="N53" s="475"/>
      <c r="O53" s="483"/>
      <c r="P53" s="87">
        <f t="shared" si="0"/>
        <v>0</v>
      </c>
    </row>
    <row r="54" spans="2:16" ht="42.75" thickBot="1" x14ac:dyDescent="0.3">
      <c r="B54" s="301" t="s">
        <v>435</v>
      </c>
      <c r="C54" s="301" t="s">
        <v>36</v>
      </c>
      <c r="D54" s="312" t="s">
        <v>436</v>
      </c>
      <c r="E54" s="477"/>
      <c r="F54" s="478"/>
      <c r="G54" s="478"/>
      <c r="H54" s="478"/>
      <c r="I54" s="478"/>
      <c r="J54" s="478"/>
      <c r="K54" s="478"/>
      <c r="L54" s="478"/>
      <c r="M54" s="484"/>
      <c r="N54" s="478"/>
      <c r="O54" s="485"/>
      <c r="P54" s="87">
        <f t="shared" si="0"/>
        <v>0</v>
      </c>
    </row>
    <row r="55" spans="2:16" ht="22.5" customHeight="1" x14ac:dyDescent="0.25">
      <c r="B55" s="302">
        <v>1</v>
      </c>
      <c r="C55" s="313" t="s">
        <v>476</v>
      </c>
      <c r="D55" s="177"/>
      <c r="E55" s="492" t="s">
        <v>477</v>
      </c>
      <c r="F55" s="493"/>
      <c r="G55" s="493"/>
      <c r="H55" s="493"/>
      <c r="I55" s="493"/>
      <c r="J55" s="493"/>
      <c r="K55" s="493"/>
      <c r="L55" s="494"/>
      <c r="M55" s="498"/>
      <c r="N55" s="499"/>
      <c r="O55" s="500"/>
      <c r="P55" s="87">
        <f t="shared" si="0"/>
        <v>0</v>
      </c>
    </row>
    <row r="56" spans="2:16" ht="22.5" x14ac:dyDescent="0.25">
      <c r="B56" s="304">
        <v>2</v>
      </c>
      <c r="C56" s="305" t="s">
        <v>476</v>
      </c>
      <c r="D56" s="177"/>
      <c r="E56" s="495"/>
      <c r="F56" s="496"/>
      <c r="G56" s="496"/>
      <c r="H56" s="496"/>
      <c r="I56" s="496"/>
      <c r="J56" s="496"/>
      <c r="K56" s="496"/>
      <c r="L56" s="497"/>
      <c r="M56" s="504"/>
      <c r="N56" s="505"/>
      <c r="O56" s="506"/>
      <c r="P56" s="87">
        <f t="shared" si="0"/>
        <v>0</v>
      </c>
    </row>
    <row r="57" spans="2:16" ht="22.5" x14ac:dyDescent="0.25">
      <c r="B57" s="304">
        <v>3</v>
      </c>
      <c r="C57" s="305" t="s">
        <v>478</v>
      </c>
      <c r="D57" s="177"/>
      <c r="E57" s="495"/>
      <c r="F57" s="496"/>
      <c r="G57" s="496"/>
      <c r="H57" s="496"/>
      <c r="I57" s="496"/>
      <c r="J57" s="496"/>
      <c r="K57" s="496"/>
      <c r="L57" s="497"/>
      <c r="M57" s="501"/>
      <c r="N57" s="502"/>
      <c r="O57" s="503"/>
      <c r="P57" s="87">
        <f t="shared" si="0"/>
        <v>0</v>
      </c>
    </row>
    <row r="58" spans="2:16" ht="22.5" customHeight="1" x14ac:dyDescent="0.25">
      <c r="B58" s="304">
        <v>4</v>
      </c>
      <c r="C58" s="305" t="s">
        <v>479</v>
      </c>
      <c r="D58" s="177"/>
      <c r="E58" s="495"/>
      <c r="F58" s="496"/>
      <c r="G58" s="496"/>
      <c r="H58" s="496"/>
      <c r="I58" s="496"/>
      <c r="J58" s="496"/>
      <c r="K58" s="496"/>
      <c r="L58" s="497"/>
      <c r="M58" s="501"/>
      <c r="N58" s="502"/>
      <c r="O58" s="503"/>
      <c r="P58" s="87">
        <f t="shared" si="0"/>
        <v>0</v>
      </c>
    </row>
    <row r="59" spans="2:16" ht="22.5" customHeight="1" x14ac:dyDescent="0.25">
      <c r="B59" s="304">
        <v>5</v>
      </c>
      <c r="C59" s="305" t="s">
        <v>480</v>
      </c>
      <c r="D59" s="177"/>
      <c r="E59" s="495"/>
      <c r="F59" s="496"/>
      <c r="G59" s="496"/>
      <c r="H59" s="496"/>
      <c r="I59" s="496"/>
      <c r="J59" s="496"/>
      <c r="K59" s="496"/>
      <c r="L59" s="497"/>
      <c r="M59" s="501"/>
      <c r="N59" s="502"/>
      <c r="O59" s="503"/>
      <c r="P59" s="87">
        <f t="shared" si="0"/>
        <v>0</v>
      </c>
    </row>
    <row r="60" spans="2:16" ht="36" customHeight="1" x14ac:dyDescent="0.25">
      <c r="B60" s="304">
        <v>6</v>
      </c>
      <c r="C60" s="305" t="s">
        <v>481</v>
      </c>
      <c r="D60" s="177"/>
      <c r="E60" s="495"/>
      <c r="F60" s="496"/>
      <c r="G60" s="496"/>
      <c r="H60" s="496"/>
      <c r="I60" s="496"/>
      <c r="J60" s="496"/>
      <c r="K60" s="496"/>
      <c r="L60" s="497"/>
      <c r="M60" s="501"/>
      <c r="N60" s="502"/>
      <c r="O60" s="503"/>
      <c r="P60" s="87">
        <f t="shared" si="0"/>
        <v>0</v>
      </c>
    </row>
    <row r="61" spans="2:16" ht="36" customHeight="1" x14ac:dyDescent="0.25">
      <c r="B61" s="304">
        <v>7</v>
      </c>
      <c r="C61" s="305" t="s">
        <v>482</v>
      </c>
      <c r="D61" s="177"/>
      <c r="E61" s="495"/>
      <c r="F61" s="496"/>
      <c r="G61" s="496"/>
      <c r="H61" s="496"/>
      <c r="I61" s="496"/>
      <c r="J61" s="496"/>
      <c r="K61" s="496"/>
      <c r="L61" s="497"/>
      <c r="M61" s="507"/>
      <c r="N61" s="508"/>
      <c r="O61" s="509"/>
      <c r="P61" s="87">
        <f t="shared" si="0"/>
        <v>0</v>
      </c>
    </row>
    <row r="62" spans="2:16" ht="36" customHeight="1" x14ac:dyDescent="0.25">
      <c r="B62" s="304">
        <v>8</v>
      </c>
      <c r="C62" s="305" t="s">
        <v>483</v>
      </c>
      <c r="D62" s="177"/>
      <c r="E62" s="516" t="str">
        <f>IF(COUNTA(D55:D64)&gt;1,"در هر سوال فقط یکی از گزینه ها را می توانید انتخاب !!!کنید","")</f>
        <v/>
      </c>
      <c r="F62" s="517"/>
      <c r="G62" s="517"/>
      <c r="H62" s="517"/>
      <c r="I62" s="517"/>
      <c r="J62" s="517"/>
      <c r="K62" s="517"/>
      <c r="L62" s="518"/>
      <c r="M62" s="507"/>
      <c r="N62" s="508"/>
      <c r="O62" s="509"/>
      <c r="P62" s="87">
        <f t="shared" si="0"/>
        <v>0</v>
      </c>
    </row>
    <row r="63" spans="2:16" ht="36" customHeight="1" x14ac:dyDescent="0.25">
      <c r="B63" s="304">
        <v>9</v>
      </c>
      <c r="C63" s="305" t="s">
        <v>484</v>
      </c>
      <c r="D63" s="177"/>
      <c r="E63" s="516"/>
      <c r="F63" s="517"/>
      <c r="G63" s="517"/>
      <c r="H63" s="517"/>
      <c r="I63" s="517"/>
      <c r="J63" s="517"/>
      <c r="K63" s="517"/>
      <c r="L63" s="518"/>
      <c r="M63" s="507"/>
      <c r="N63" s="508"/>
      <c r="O63" s="509"/>
      <c r="P63" s="87">
        <f t="shared" si="0"/>
        <v>0</v>
      </c>
    </row>
    <row r="64" spans="2:16" ht="36.75" customHeight="1" thickBot="1" x14ac:dyDescent="0.3">
      <c r="B64" s="310">
        <v>10</v>
      </c>
      <c r="C64" s="311" t="s">
        <v>485</v>
      </c>
      <c r="D64" s="177"/>
      <c r="E64" s="519"/>
      <c r="F64" s="520"/>
      <c r="G64" s="520"/>
      <c r="H64" s="520"/>
      <c r="I64" s="520"/>
      <c r="J64" s="520"/>
      <c r="K64" s="520"/>
      <c r="L64" s="521"/>
      <c r="M64" s="504"/>
      <c r="N64" s="505"/>
      <c r="O64" s="506"/>
      <c r="P64" s="87">
        <f t="shared" si="0"/>
        <v>0</v>
      </c>
    </row>
    <row r="65" spans="2:16" ht="24" x14ac:dyDescent="0.6">
      <c r="B65" s="468" t="s">
        <v>486</v>
      </c>
      <c r="C65" s="469"/>
      <c r="D65" s="470"/>
      <c r="E65" s="471" t="s">
        <v>432</v>
      </c>
      <c r="F65" s="472"/>
      <c r="G65" s="472"/>
      <c r="H65" s="472"/>
      <c r="I65" s="472"/>
      <c r="J65" s="472"/>
      <c r="K65" s="472"/>
      <c r="L65" s="472"/>
      <c r="M65" s="480" t="s">
        <v>37</v>
      </c>
      <c r="N65" s="472"/>
      <c r="O65" s="481"/>
      <c r="P65" s="87">
        <f t="shared" si="0"/>
        <v>0</v>
      </c>
    </row>
    <row r="66" spans="2:16" ht="28.5" customHeight="1" x14ac:dyDescent="0.25">
      <c r="B66" s="537" t="s">
        <v>487</v>
      </c>
      <c r="C66" s="538"/>
      <c r="D66" s="539"/>
      <c r="E66" s="474"/>
      <c r="F66" s="475"/>
      <c r="G66" s="475"/>
      <c r="H66" s="475"/>
      <c r="I66" s="475"/>
      <c r="J66" s="475"/>
      <c r="K66" s="475"/>
      <c r="L66" s="475"/>
      <c r="M66" s="482"/>
      <c r="N66" s="475"/>
      <c r="O66" s="483"/>
      <c r="P66" s="87">
        <f t="shared" si="0"/>
        <v>0</v>
      </c>
    </row>
    <row r="67" spans="2:16" ht="26.25" customHeight="1" thickBot="1" x14ac:dyDescent="0.3">
      <c r="B67" s="540"/>
      <c r="C67" s="541"/>
      <c r="D67" s="542"/>
      <c r="E67" s="474"/>
      <c r="F67" s="475"/>
      <c r="G67" s="475"/>
      <c r="H67" s="475"/>
      <c r="I67" s="475"/>
      <c r="J67" s="475"/>
      <c r="K67" s="475"/>
      <c r="L67" s="475"/>
      <c r="M67" s="482"/>
      <c r="N67" s="475"/>
      <c r="O67" s="483"/>
      <c r="P67" s="87">
        <f t="shared" si="0"/>
        <v>0</v>
      </c>
    </row>
    <row r="68" spans="2:16" ht="42.75" thickBot="1" x14ac:dyDescent="0.3">
      <c r="B68" s="301" t="s">
        <v>435</v>
      </c>
      <c r="C68" s="301" t="s">
        <v>36</v>
      </c>
      <c r="D68" s="314" t="s">
        <v>436</v>
      </c>
      <c r="E68" s="477"/>
      <c r="F68" s="478"/>
      <c r="G68" s="478"/>
      <c r="H68" s="478"/>
      <c r="I68" s="478"/>
      <c r="J68" s="478"/>
      <c r="K68" s="478"/>
      <c r="L68" s="478"/>
      <c r="M68" s="484"/>
      <c r="N68" s="478"/>
      <c r="O68" s="485"/>
      <c r="P68" s="87">
        <f t="shared" si="0"/>
        <v>0</v>
      </c>
    </row>
    <row r="69" spans="2:16" ht="22.5" customHeight="1" x14ac:dyDescent="0.25">
      <c r="B69" s="302">
        <v>1</v>
      </c>
      <c r="C69" s="303" t="s">
        <v>488</v>
      </c>
      <c r="D69" s="177"/>
      <c r="E69" s="492" t="s">
        <v>489</v>
      </c>
      <c r="F69" s="493"/>
      <c r="G69" s="493"/>
      <c r="H69" s="493"/>
      <c r="I69" s="493"/>
      <c r="J69" s="493"/>
      <c r="K69" s="493"/>
      <c r="L69" s="494"/>
      <c r="M69" s="510"/>
      <c r="N69" s="511"/>
      <c r="O69" s="512"/>
      <c r="P69" s="87">
        <f t="shared" si="0"/>
        <v>0</v>
      </c>
    </row>
    <row r="70" spans="2:16" ht="22.5" customHeight="1" x14ac:dyDescent="0.25">
      <c r="B70" s="304">
        <v>2</v>
      </c>
      <c r="C70" s="305" t="s">
        <v>490</v>
      </c>
      <c r="D70" s="177"/>
      <c r="E70" s="495"/>
      <c r="F70" s="496"/>
      <c r="G70" s="496"/>
      <c r="H70" s="496"/>
      <c r="I70" s="496"/>
      <c r="J70" s="496"/>
      <c r="K70" s="496"/>
      <c r="L70" s="497"/>
      <c r="M70" s="501"/>
      <c r="N70" s="502"/>
      <c r="O70" s="503"/>
      <c r="P70" s="87">
        <f t="shared" si="0"/>
        <v>0</v>
      </c>
    </row>
    <row r="71" spans="2:16" ht="54" customHeight="1" x14ac:dyDescent="0.25">
      <c r="B71" s="304">
        <v>3</v>
      </c>
      <c r="C71" s="305" t="s">
        <v>491</v>
      </c>
      <c r="D71" s="177"/>
      <c r="E71" s="495"/>
      <c r="F71" s="496"/>
      <c r="G71" s="496"/>
      <c r="H71" s="496"/>
      <c r="I71" s="496"/>
      <c r="J71" s="496"/>
      <c r="K71" s="496"/>
      <c r="L71" s="497"/>
      <c r="M71" s="501"/>
      <c r="N71" s="502"/>
      <c r="O71" s="503"/>
      <c r="P71" s="87">
        <f t="shared" si="0"/>
        <v>0</v>
      </c>
    </row>
    <row r="72" spans="2:16" ht="54" customHeight="1" x14ac:dyDescent="0.25">
      <c r="B72" s="304">
        <v>4</v>
      </c>
      <c r="C72" s="305" t="s">
        <v>492</v>
      </c>
      <c r="D72" s="177"/>
      <c r="E72" s="495"/>
      <c r="F72" s="496"/>
      <c r="G72" s="496"/>
      <c r="H72" s="496"/>
      <c r="I72" s="496"/>
      <c r="J72" s="496"/>
      <c r="K72" s="496"/>
      <c r="L72" s="497"/>
      <c r="M72" s="501"/>
      <c r="N72" s="502"/>
      <c r="O72" s="503"/>
      <c r="P72" s="87">
        <f t="shared" si="0"/>
        <v>0</v>
      </c>
    </row>
    <row r="73" spans="2:16" ht="54" customHeight="1" x14ac:dyDescent="0.25">
      <c r="B73" s="304">
        <v>5</v>
      </c>
      <c r="C73" s="305" t="s">
        <v>493</v>
      </c>
      <c r="D73" s="177"/>
      <c r="E73" s="495"/>
      <c r="F73" s="496"/>
      <c r="G73" s="496"/>
      <c r="H73" s="496"/>
      <c r="I73" s="496"/>
      <c r="J73" s="496"/>
      <c r="K73" s="496"/>
      <c r="L73" s="497"/>
      <c r="M73" s="501"/>
      <c r="N73" s="502"/>
      <c r="O73" s="503"/>
      <c r="P73" s="87">
        <f t="shared" si="0"/>
        <v>0</v>
      </c>
    </row>
    <row r="74" spans="2:16" ht="36" customHeight="1" x14ac:dyDescent="0.25">
      <c r="B74" s="304">
        <v>6</v>
      </c>
      <c r="C74" s="315" t="s">
        <v>494</v>
      </c>
      <c r="D74" s="177"/>
      <c r="E74" s="495"/>
      <c r="F74" s="496"/>
      <c r="G74" s="496"/>
      <c r="H74" s="496"/>
      <c r="I74" s="496"/>
      <c r="J74" s="496"/>
      <c r="K74" s="496"/>
      <c r="L74" s="497"/>
      <c r="M74" s="504"/>
      <c r="N74" s="505"/>
      <c r="O74" s="506"/>
      <c r="P74" s="87">
        <f t="shared" si="0"/>
        <v>0</v>
      </c>
    </row>
    <row r="75" spans="2:16" ht="36" customHeight="1" x14ac:dyDescent="0.25">
      <c r="B75" s="304">
        <v>7</v>
      </c>
      <c r="C75" s="315" t="s">
        <v>495</v>
      </c>
      <c r="D75" s="177"/>
      <c r="E75" s="495"/>
      <c r="F75" s="496"/>
      <c r="G75" s="496"/>
      <c r="H75" s="496"/>
      <c r="I75" s="496"/>
      <c r="J75" s="496"/>
      <c r="K75" s="496"/>
      <c r="L75" s="497"/>
      <c r="M75" s="501"/>
      <c r="N75" s="502"/>
      <c r="O75" s="503"/>
      <c r="P75" s="87">
        <f t="shared" si="0"/>
        <v>0</v>
      </c>
    </row>
    <row r="76" spans="2:16" ht="54" customHeight="1" x14ac:dyDescent="0.25">
      <c r="B76" s="304">
        <v>8</v>
      </c>
      <c r="C76" s="315" t="s">
        <v>496</v>
      </c>
      <c r="D76" s="177"/>
      <c r="E76" s="516" t="str">
        <f>IF(COUNTA(D69:D78)&gt;1,"در هر سوال فقط یکی از گزینه ها را می توانید انتخاب !!!کنید","")</f>
        <v/>
      </c>
      <c r="F76" s="517"/>
      <c r="G76" s="517"/>
      <c r="H76" s="517"/>
      <c r="I76" s="517"/>
      <c r="J76" s="517"/>
      <c r="K76" s="517"/>
      <c r="L76" s="518"/>
      <c r="M76" s="501"/>
      <c r="N76" s="502"/>
      <c r="O76" s="503"/>
      <c r="P76" s="87">
        <f t="shared" si="0"/>
        <v>0</v>
      </c>
    </row>
    <row r="77" spans="2:16" ht="54" customHeight="1" x14ac:dyDescent="0.25">
      <c r="B77" s="304">
        <v>9</v>
      </c>
      <c r="C77" s="315" t="s">
        <v>497</v>
      </c>
      <c r="D77" s="177"/>
      <c r="E77" s="516"/>
      <c r="F77" s="517"/>
      <c r="G77" s="517"/>
      <c r="H77" s="517"/>
      <c r="I77" s="517"/>
      <c r="J77" s="517"/>
      <c r="K77" s="517"/>
      <c r="L77" s="518"/>
      <c r="M77" s="507"/>
      <c r="N77" s="508"/>
      <c r="O77" s="509"/>
      <c r="P77" s="87">
        <f t="shared" si="0"/>
        <v>0</v>
      </c>
    </row>
    <row r="78" spans="2:16" ht="36.75" customHeight="1" thickBot="1" x14ac:dyDescent="0.3">
      <c r="B78" s="306">
        <v>10</v>
      </c>
      <c r="C78" s="316" t="s">
        <v>498</v>
      </c>
      <c r="D78" s="177"/>
      <c r="E78" s="519"/>
      <c r="F78" s="520"/>
      <c r="G78" s="520"/>
      <c r="H78" s="520"/>
      <c r="I78" s="520"/>
      <c r="J78" s="520"/>
      <c r="K78" s="520"/>
      <c r="L78" s="521"/>
      <c r="M78" s="504"/>
      <c r="N78" s="505"/>
      <c r="O78" s="506"/>
      <c r="P78" s="87">
        <f t="shared" si="0"/>
        <v>0</v>
      </c>
    </row>
    <row r="79" spans="2:16" ht="24" x14ac:dyDescent="0.6">
      <c r="B79" s="468" t="s">
        <v>499</v>
      </c>
      <c r="C79" s="469"/>
      <c r="D79" s="470"/>
      <c r="E79" s="471" t="s">
        <v>432</v>
      </c>
      <c r="F79" s="472"/>
      <c r="G79" s="472"/>
      <c r="H79" s="472"/>
      <c r="I79" s="472"/>
      <c r="J79" s="472"/>
      <c r="K79" s="472"/>
      <c r="L79" s="472"/>
      <c r="M79" s="480" t="s">
        <v>37</v>
      </c>
      <c r="N79" s="472"/>
      <c r="O79" s="481"/>
      <c r="P79" s="87">
        <f t="shared" si="0"/>
        <v>0</v>
      </c>
    </row>
    <row r="80" spans="2:16" ht="38.25" customHeight="1" thickBot="1" x14ac:dyDescent="0.5">
      <c r="B80" s="486" t="s">
        <v>500</v>
      </c>
      <c r="C80" s="487"/>
      <c r="D80" s="488"/>
      <c r="E80" s="474"/>
      <c r="F80" s="475"/>
      <c r="G80" s="475"/>
      <c r="H80" s="475"/>
      <c r="I80" s="475"/>
      <c r="J80" s="475"/>
      <c r="K80" s="475"/>
      <c r="L80" s="475"/>
      <c r="M80" s="482"/>
      <c r="N80" s="475"/>
      <c r="O80" s="483"/>
      <c r="P80" s="87">
        <f t="shared" si="0"/>
        <v>0</v>
      </c>
    </row>
    <row r="81" spans="2:16" ht="42.75" thickBot="1" x14ac:dyDescent="0.3">
      <c r="B81" s="308" t="s">
        <v>435</v>
      </c>
      <c r="C81" s="308" t="s">
        <v>36</v>
      </c>
      <c r="D81" s="265" t="s">
        <v>436</v>
      </c>
      <c r="E81" s="477"/>
      <c r="F81" s="478"/>
      <c r="G81" s="478"/>
      <c r="H81" s="478"/>
      <c r="I81" s="478"/>
      <c r="J81" s="478"/>
      <c r="K81" s="478"/>
      <c r="L81" s="478"/>
      <c r="M81" s="484"/>
      <c r="N81" s="478"/>
      <c r="O81" s="485"/>
      <c r="P81" s="87">
        <f t="shared" ref="P81:P144" si="1">IF(D81="*",B81,0)</f>
        <v>0</v>
      </c>
    </row>
    <row r="82" spans="2:16" ht="36" x14ac:dyDescent="0.25">
      <c r="B82" s="302">
        <v>1</v>
      </c>
      <c r="C82" s="303" t="s">
        <v>501</v>
      </c>
      <c r="D82" s="177"/>
      <c r="E82" s="531" t="s">
        <v>502</v>
      </c>
      <c r="F82" s="532"/>
      <c r="G82" s="532"/>
      <c r="H82" s="532"/>
      <c r="I82" s="532"/>
      <c r="J82" s="532"/>
      <c r="K82" s="532"/>
      <c r="L82" s="533"/>
      <c r="M82" s="510"/>
      <c r="N82" s="511"/>
      <c r="O82" s="512"/>
      <c r="P82" s="87">
        <f t="shared" si="1"/>
        <v>0</v>
      </c>
    </row>
    <row r="83" spans="2:16" ht="36" x14ac:dyDescent="0.25">
      <c r="B83" s="304">
        <v>2</v>
      </c>
      <c r="C83" s="305" t="s">
        <v>503</v>
      </c>
      <c r="D83" s="177"/>
      <c r="E83" s="534"/>
      <c r="F83" s="535"/>
      <c r="G83" s="535"/>
      <c r="H83" s="535"/>
      <c r="I83" s="535"/>
      <c r="J83" s="535"/>
      <c r="K83" s="535"/>
      <c r="L83" s="536"/>
      <c r="M83" s="501"/>
      <c r="N83" s="502"/>
      <c r="O83" s="503"/>
      <c r="P83" s="87">
        <f t="shared" si="1"/>
        <v>0</v>
      </c>
    </row>
    <row r="84" spans="2:16" ht="36" x14ac:dyDescent="0.25">
      <c r="B84" s="304">
        <v>3</v>
      </c>
      <c r="C84" s="305" t="s">
        <v>504</v>
      </c>
      <c r="D84" s="177"/>
      <c r="E84" s="534"/>
      <c r="F84" s="535"/>
      <c r="G84" s="535"/>
      <c r="H84" s="535"/>
      <c r="I84" s="535"/>
      <c r="J84" s="535"/>
      <c r="K84" s="535"/>
      <c r="L84" s="536"/>
      <c r="M84" s="504"/>
      <c r="N84" s="505"/>
      <c r="O84" s="506"/>
      <c r="P84" s="87">
        <f t="shared" si="1"/>
        <v>0</v>
      </c>
    </row>
    <row r="85" spans="2:16" ht="36" x14ac:dyDescent="0.25">
      <c r="B85" s="304">
        <v>4</v>
      </c>
      <c r="C85" s="305" t="s">
        <v>505</v>
      </c>
      <c r="D85" s="177"/>
      <c r="E85" s="534"/>
      <c r="F85" s="535"/>
      <c r="G85" s="535"/>
      <c r="H85" s="535"/>
      <c r="I85" s="535"/>
      <c r="J85" s="535"/>
      <c r="K85" s="535"/>
      <c r="L85" s="536"/>
      <c r="M85" s="501"/>
      <c r="N85" s="502"/>
      <c r="O85" s="503"/>
      <c r="P85" s="87">
        <f t="shared" si="1"/>
        <v>0</v>
      </c>
    </row>
    <row r="86" spans="2:16" ht="36" x14ac:dyDescent="0.25">
      <c r="B86" s="304">
        <v>5</v>
      </c>
      <c r="C86" s="305" t="s">
        <v>506</v>
      </c>
      <c r="D86" s="177"/>
      <c r="E86" s="534"/>
      <c r="F86" s="535"/>
      <c r="G86" s="535"/>
      <c r="H86" s="535"/>
      <c r="I86" s="535"/>
      <c r="J86" s="535"/>
      <c r="K86" s="535"/>
      <c r="L86" s="536"/>
      <c r="M86" s="501"/>
      <c r="N86" s="502"/>
      <c r="O86" s="503"/>
      <c r="P86" s="87">
        <f t="shared" si="1"/>
        <v>0</v>
      </c>
    </row>
    <row r="87" spans="2:16" ht="36" x14ac:dyDescent="0.25">
      <c r="B87" s="304">
        <v>6</v>
      </c>
      <c r="C87" s="305" t="s">
        <v>507</v>
      </c>
      <c r="D87" s="177"/>
      <c r="E87" s="534"/>
      <c r="F87" s="535"/>
      <c r="G87" s="535"/>
      <c r="H87" s="535"/>
      <c r="I87" s="535"/>
      <c r="J87" s="535"/>
      <c r="K87" s="535"/>
      <c r="L87" s="536"/>
      <c r="M87" s="504"/>
      <c r="N87" s="505"/>
      <c r="O87" s="506"/>
      <c r="P87" s="87">
        <f t="shared" si="1"/>
        <v>0</v>
      </c>
    </row>
    <row r="88" spans="2:16" ht="36" x14ac:dyDescent="0.25">
      <c r="B88" s="304">
        <v>7</v>
      </c>
      <c r="C88" s="305" t="s">
        <v>508</v>
      </c>
      <c r="D88" s="177"/>
      <c r="E88" s="534"/>
      <c r="F88" s="535"/>
      <c r="G88" s="535"/>
      <c r="H88" s="535"/>
      <c r="I88" s="535"/>
      <c r="J88" s="535"/>
      <c r="K88" s="535"/>
      <c r="L88" s="536"/>
      <c r="M88" s="501"/>
      <c r="N88" s="502"/>
      <c r="O88" s="503"/>
      <c r="P88" s="87">
        <f t="shared" si="1"/>
        <v>0</v>
      </c>
    </row>
    <row r="89" spans="2:16" ht="36" customHeight="1" x14ac:dyDescent="0.25">
      <c r="B89" s="304">
        <v>8</v>
      </c>
      <c r="C89" s="305" t="s">
        <v>509</v>
      </c>
      <c r="D89" s="177"/>
      <c r="E89" s="525" t="str">
        <f>IF(COUNTA(D82:D91)&gt;1,"در هر سوال فقط یکی از گزینه ها را می توانید انتخاب !!!کنید","")</f>
        <v/>
      </c>
      <c r="F89" s="526"/>
      <c r="G89" s="526"/>
      <c r="H89" s="526"/>
      <c r="I89" s="526"/>
      <c r="J89" s="526"/>
      <c r="K89" s="526"/>
      <c r="L89" s="527"/>
      <c r="M89" s="507"/>
      <c r="N89" s="508"/>
      <c r="O89" s="509"/>
      <c r="P89" s="87">
        <f t="shared" si="1"/>
        <v>0</v>
      </c>
    </row>
    <row r="90" spans="2:16" ht="36" customHeight="1" x14ac:dyDescent="0.25">
      <c r="B90" s="304">
        <v>9</v>
      </c>
      <c r="C90" s="305" t="s">
        <v>510</v>
      </c>
      <c r="D90" s="177"/>
      <c r="E90" s="525"/>
      <c r="F90" s="526"/>
      <c r="G90" s="526"/>
      <c r="H90" s="526"/>
      <c r="I90" s="526"/>
      <c r="J90" s="526"/>
      <c r="K90" s="526"/>
      <c r="L90" s="527"/>
      <c r="M90" s="504"/>
      <c r="N90" s="505"/>
      <c r="O90" s="506"/>
      <c r="P90" s="87">
        <f t="shared" si="1"/>
        <v>0</v>
      </c>
    </row>
    <row r="91" spans="2:16" ht="36.75" customHeight="1" thickBot="1" x14ac:dyDescent="0.3">
      <c r="B91" s="310">
        <v>10</v>
      </c>
      <c r="C91" s="311" t="s">
        <v>511</v>
      </c>
      <c r="D91" s="177"/>
      <c r="E91" s="528"/>
      <c r="F91" s="529"/>
      <c r="G91" s="529"/>
      <c r="H91" s="529"/>
      <c r="I91" s="529"/>
      <c r="J91" s="529"/>
      <c r="K91" s="529"/>
      <c r="L91" s="530"/>
      <c r="M91" s="522"/>
      <c r="N91" s="523"/>
      <c r="O91" s="524"/>
      <c r="P91" s="87">
        <f t="shared" si="1"/>
        <v>0</v>
      </c>
    </row>
    <row r="92" spans="2:16" ht="24" x14ac:dyDescent="0.6">
      <c r="B92" s="468" t="s">
        <v>512</v>
      </c>
      <c r="C92" s="469"/>
      <c r="D92" s="470"/>
      <c r="E92" s="471" t="s">
        <v>432</v>
      </c>
      <c r="F92" s="472"/>
      <c r="G92" s="472"/>
      <c r="H92" s="472"/>
      <c r="I92" s="472"/>
      <c r="J92" s="472"/>
      <c r="K92" s="472"/>
      <c r="L92" s="472"/>
      <c r="M92" s="480" t="s">
        <v>37</v>
      </c>
      <c r="N92" s="472"/>
      <c r="O92" s="481"/>
      <c r="P92" s="87">
        <f t="shared" si="1"/>
        <v>0</v>
      </c>
    </row>
    <row r="93" spans="2:16" ht="18.75" customHeight="1" thickBot="1" x14ac:dyDescent="0.5">
      <c r="B93" s="489" t="s">
        <v>513</v>
      </c>
      <c r="C93" s="490"/>
      <c r="D93" s="491"/>
      <c r="E93" s="474"/>
      <c r="F93" s="475"/>
      <c r="G93" s="475"/>
      <c r="H93" s="475"/>
      <c r="I93" s="475"/>
      <c r="J93" s="475"/>
      <c r="K93" s="475"/>
      <c r="L93" s="475"/>
      <c r="M93" s="482"/>
      <c r="N93" s="475"/>
      <c r="O93" s="483"/>
      <c r="P93" s="87">
        <f t="shared" si="1"/>
        <v>0</v>
      </c>
    </row>
    <row r="94" spans="2:16" ht="42.75" thickBot="1" x14ac:dyDescent="0.3">
      <c r="B94" s="301" t="s">
        <v>435</v>
      </c>
      <c r="C94" s="301" t="s">
        <v>36</v>
      </c>
      <c r="D94" s="314" t="s">
        <v>436</v>
      </c>
      <c r="E94" s="477"/>
      <c r="F94" s="478"/>
      <c r="G94" s="478"/>
      <c r="H94" s="478"/>
      <c r="I94" s="478"/>
      <c r="J94" s="478"/>
      <c r="K94" s="478"/>
      <c r="L94" s="478"/>
      <c r="M94" s="484"/>
      <c r="N94" s="478"/>
      <c r="O94" s="485"/>
      <c r="P94" s="87">
        <f t="shared" si="1"/>
        <v>0</v>
      </c>
    </row>
    <row r="95" spans="2:16" ht="22.5" customHeight="1" x14ac:dyDescent="0.25">
      <c r="B95" s="302">
        <v>1</v>
      </c>
      <c r="C95" s="303" t="s">
        <v>514</v>
      </c>
      <c r="D95" s="177"/>
      <c r="E95" s="492" t="s">
        <v>515</v>
      </c>
      <c r="F95" s="493"/>
      <c r="G95" s="493"/>
      <c r="H95" s="493"/>
      <c r="I95" s="493"/>
      <c r="J95" s="493"/>
      <c r="K95" s="493"/>
      <c r="L95" s="494"/>
      <c r="M95" s="498"/>
      <c r="N95" s="499"/>
      <c r="O95" s="500"/>
      <c r="P95" s="87">
        <f t="shared" si="1"/>
        <v>0</v>
      </c>
    </row>
    <row r="96" spans="2:16" ht="36" x14ac:dyDescent="0.25">
      <c r="B96" s="304">
        <v>2</v>
      </c>
      <c r="C96" s="305" t="s">
        <v>516</v>
      </c>
      <c r="D96" s="177"/>
      <c r="E96" s="495"/>
      <c r="F96" s="496"/>
      <c r="G96" s="496"/>
      <c r="H96" s="496"/>
      <c r="I96" s="496"/>
      <c r="J96" s="496"/>
      <c r="K96" s="496"/>
      <c r="L96" s="497"/>
      <c r="M96" s="507"/>
      <c r="N96" s="508"/>
      <c r="O96" s="509"/>
      <c r="P96" s="87">
        <f t="shared" si="1"/>
        <v>0</v>
      </c>
    </row>
    <row r="97" spans="2:16" ht="36" customHeight="1" x14ac:dyDescent="0.25">
      <c r="B97" s="304">
        <v>3</v>
      </c>
      <c r="C97" s="305" t="s">
        <v>517</v>
      </c>
      <c r="D97" s="177"/>
      <c r="E97" s="495"/>
      <c r="F97" s="496"/>
      <c r="G97" s="496"/>
      <c r="H97" s="496"/>
      <c r="I97" s="496"/>
      <c r="J97" s="496"/>
      <c r="K97" s="496"/>
      <c r="L97" s="497"/>
      <c r="M97" s="507"/>
      <c r="N97" s="508"/>
      <c r="O97" s="509"/>
      <c r="P97" s="87">
        <f t="shared" si="1"/>
        <v>0</v>
      </c>
    </row>
    <row r="98" spans="2:16" ht="36" x14ac:dyDescent="0.25">
      <c r="B98" s="304">
        <v>4</v>
      </c>
      <c r="C98" s="305" t="s">
        <v>518</v>
      </c>
      <c r="D98" s="177"/>
      <c r="E98" s="495"/>
      <c r="F98" s="496"/>
      <c r="G98" s="496"/>
      <c r="H98" s="496"/>
      <c r="I98" s="496"/>
      <c r="J98" s="496"/>
      <c r="K98" s="496"/>
      <c r="L98" s="497"/>
      <c r="M98" s="504"/>
      <c r="N98" s="505"/>
      <c r="O98" s="506"/>
      <c r="P98" s="87">
        <f t="shared" si="1"/>
        <v>0</v>
      </c>
    </row>
    <row r="99" spans="2:16" ht="54" x14ac:dyDescent="0.25">
      <c r="B99" s="304">
        <v>5</v>
      </c>
      <c r="C99" s="305" t="s">
        <v>519</v>
      </c>
      <c r="D99" s="177"/>
      <c r="E99" s="495"/>
      <c r="F99" s="496"/>
      <c r="G99" s="496"/>
      <c r="H99" s="496"/>
      <c r="I99" s="496"/>
      <c r="J99" s="496"/>
      <c r="K99" s="496"/>
      <c r="L99" s="497"/>
      <c r="M99" s="501"/>
      <c r="N99" s="502"/>
      <c r="O99" s="503"/>
      <c r="P99" s="87">
        <f t="shared" si="1"/>
        <v>0</v>
      </c>
    </row>
    <row r="100" spans="2:16" ht="54" x14ac:dyDescent="0.25">
      <c r="B100" s="304">
        <v>6</v>
      </c>
      <c r="C100" s="305" t="s">
        <v>520</v>
      </c>
      <c r="D100" s="177"/>
      <c r="E100" s="495"/>
      <c r="F100" s="496"/>
      <c r="G100" s="496"/>
      <c r="H100" s="496"/>
      <c r="I100" s="496"/>
      <c r="J100" s="496"/>
      <c r="K100" s="496"/>
      <c r="L100" s="497"/>
      <c r="M100" s="501"/>
      <c r="N100" s="502"/>
      <c r="O100" s="503"/>
      <c r="P100" s="87">
        <f t="shared" si="1"/>
        <v>0</v>
      </c>
    </row>
    <row r="101" spans="2:16" ht="36" x14ac:dyDescent="0.25">
      <c r="B101" s="304">
        <v>7</v>
      </c>
      <c r="C101" s="305" t="s">
        <v>521</v>
      </c>
      <c r="D101" s="177"/>
      <c r="E101" s="495"/>
      <c r="F101" s="496"/>
      <c r="G101" s="496"/>
      <c r="H101" s="496"/>
      <c r="I101" s="496"/>
      <c r="J101" s="496"/>
      <c r="K101" s="496"/>
      <c r="L101" s="497"/>
      <c r="M101" s="504"/>
      <c r="N101" s="505"/>
      <c r="O101" s="506"/>
      <c r="P101" s="87">
        <f t="shared" si="1"/>
        <v>0</v>
      </c>
    </row>
    <row r="102" spans="2:16" ht="36" customHeight="1" x14ac:dyDescent="0.25">
      <c r="B102" s="304">
        <v>8</v>
      </c>
      <c r="C102" s="305" t="s">
        <v>522</v>
      </c>
      <c r="D102" s="177"/>
      <c r="E102" s="516" t="str">
        <f>IF(COUNTA(D95:D104)&gt;1,"در هر سوال فقط یکی از گزینه ها را می توانید انتخاب !!!کنید","")</f>
        <v/>
      </c>
      <c r="F102" s="517"/>
      <c r="G102" s="517"/>
      <c r="H102" s="517"/>
      <c r="I102" s="517"/>
      <c r="J102" s="517"/>
      <c r="K102" s="517"/>
      <c r="L102" s="518"/>
      <c r="M102" s="501"/>
      <c r="N102" s="502"/>
      <c r="O102" s="503"/>
      <c r="P102" s="87">
        <f t="shared" si="1"/>
        <v>0</v>
      </c>
    </row>
    <row r="103" spans="2:16" ht="36" customHeight="1" x14ac:dyDescent="0.25">
      <c r="B103" s="304">
        <v>9</v>
      </c>
      <c r="C103" s="305" t="s">
        <v>523</v>
      </c>
      <c r="D103" s="177"/>
      <c r="E103" s="516"/>
      <c r="F103" s="517"/>
      <c r="G103" s="517"/>
      <c r="H103" s="517"/>
      <c r="I103" s="517"/>
      <c r="J103" s="517"/>
      <c r="K103" s="517"/>
      <c r="L103" s="518"/>
      <c r="M103" s="504"/>
      <c r="N103" s="505"/>
      <c r="O103" s="506"/>
      <c r="P103" s="87">
        <f t="shared" si="1"/>
        <v>0</v>
      </c>
    </row>
    <row r="104" spans="2:16" ht="36.75" customHeight="1" thickBot="1" x14ac:dyDescent="0.3">
      <c r="B104" s="310">
        <v>10</v>
      </c>
      <c r="C104" s="311" t="s">
        <v>524</v>
      </c>
      <c r="D104" s="177"/>
      <c r="E104" s="519"/>
      <c r="F104" s="520"/>
      <c r="G104" s="520"/>
      <c r="H104" s="520"/>
      <c r="I104" s="520"/>
      <c r="J104" s="520"/>
      <c r="K104" s="520"/>
      <c r="L104" s="521"/>
      <c r="M104" s="522"/>
      <c r="N104" s="523"/>
      <c r="O104" s="524"/>
      <c r="P104" s="87">
        <f t="shared" si="1"/>
        <v>0</v>
      </c>
    </row>
    <row r="105" spans="2:16" ht="24" x14ac:dyDescent="0.6">
      <c r="B105" s="468" t="s">
        <v>525</v>
      </c>
      <c r="C105" s="469"/>
      <c r="D105" s="470"/>
      <c r="E105" s="471" t="s">
        <v>432</v>
      </c>
      <c r="F105" s="472"/>
      <c r="G105" s="472"/>
      <c r="H105" s="472"/>
      <c r="I105" s="472"/>
      <c r="J105" s="472"/>
      <c r="K105" s="472"/>
      <c r="L105" s="472"/>
      <c r="M105" s="480" t="s">
        <v>37</v>
      </c>
      <c r="N105" s="472"/>
      <c r="O105" s="481"/>
      <c r="P105" s="87">
        <f t="shared" si="1"/>
        <v>0</v>
      </c>
    </row>
    <row r="106" spans="2:16" ht="37.5" customHeight="1" thickBot="1" x14ac:dyDescent="0.5">
      <c r="B106" s="486" t="s">
        <v>526</v>
      </c>
      <c r="C106" s="487"/>
      <c r="D106" s="488"/>
      <c r="E106" s="474"/>
      <c r="F106" s="475"/>
      <c r="G106" s="475"/>
      <c r="H106" s="475"/>
      <c r="I106" s="475"/>
      <c r="J106" s="475"/>
      <c r="K106" s="475"/>
      <c r="L106" s="475"/>
      <c r="M106" s="482"/>
      <c r="N106" s="475"/>
      <c r="O106" s="483"/>
      <c r="P106" s="87">
        <f t="shared" si="1"/>
        <v>0</v>
      </c>
    </row>
    <row r="107" spans="2:16" ht="42.75" thickBot="1" x14ac:dyDescent="0.3">
      <c r="B107" s="301" t="s">
        <v>435</v>
      </c>
      <c r="C107" s="317" t="s">
        <v>36</v>
      </c>
      <c r="D107" s="314" t="s">
        <v>436</v>
      </c>
      <c r="E107" s="477"/>
      <c r="F107" s="478"/>
      <c r="G107" s="478"/>
      <c r="H107" s="478"/>
      <c r="I107" s="478"/>
      <c r="J107" s="478"/>
      <c r="K107" s="478"/>
      <c r="L107" s="478"/>
      <c r="M107" s="484"/>
      <c r="N107" s="478"/>
      <c r="O107" s="485"/>
      <c r="P107" s="87">
        <f t="shared" si="1"/>
        <v>0</v>
      </c>
    </row>
    <row r="108" spans="2:16" ht="22.5" customHeight="1" x14ac:dyDescent="0.25">
      <c r="B108" s="302">
        <v>1</v>
      </c>
      <c r="C108" s="318" t="s">
        <v>527</v>
      </c>
      <c r="D108" s="177"/>
      <c r="E108" s="492" t="s">
        <v>528</v>
      </c>
      <c r="F108" s="493"/>
      <c r="G108" s="493"/>
      <c r="H108" s="493"/>
      <c r="I108" s="493"/>
      <c r="J108" s="493"/>
      <c r="K108" s="493"/>
      <c r="L108" s="494"/>
      <c r="M108" s="510"/>
      <c r="N108" s="511"/>
      <c r="O108" s="512"/>
      <c r="P108" s="87">
        <f t="shared" si="1"/>
        <v>0</v>
      </c>
    </row>
    <row r="109" spans="2:16" ht="22.5" x14ac:dyDescent="0.25">
      <c r="B109" s="304">
        <v>2</v>
      </c>
      <c r="C109" s="305" t="s">
        <v>529</v>
      </c>
      <c r="D109" s="177"/>
      <c r="E109" s="495"/>
      <c r="F109" s="496"/>
      <c r="G109" s="496"/>
      <c r="H109" s="496"/>
      <c r="I109" s="496"/>
      <c r="J109" s="496"/>
      <c r="K109" s="496"/>
      <c r="L109" s="497"/>
      <c r="M109" s="501"/>
      <c r="N109" s="502"/>
      <c r="O109" s="503"/>
      <c r="P109" s="87">
        <f t="shared" si="1"/>
        <v>0</v>
      </c>
    </row>
    <row r="110" spans="2:16" ht="22.5" x14ac:dyDescent="0.25">
      <c r="B110" s="304">
        <v>3</v>
      </c>
      <c r="C110" s="305" t="s">
        <v>530</v>
      </c>
      <c r="D110" s="177"/>
      <c r="E110" s="495"/>
      <c r="F110" s="496"/>
      <c r="G110" s="496"/>
      <c r="H110" s="496"/>
      <c r="I110" s="496"/>
      <c r="J110" s="496"/>
      <c r="K110" s="496"/>
      <c r="L110" s="497"/>
      <c r="M110" s="501"/>
      <c r="N110" s="502"/>
      <c r="O110" s="503"/>
      <c r="P110" s="87">
        <f t="shared" si="1"/>
        <v>0</v>
      </c>
    </row>
    <row r="111" spans="2:16" ht="36" customHeight="1" x14ac:dyDescent="0.25">
      <c r="B111" s="304">
        <v>4</v>
      </c>
      <c r="C111" s="305" t="s">
        <v>531</v>
      </c>
      <c r="D111" s="177"/>
      <c r="E111" s="495"/>
      <c r="F111" s="496"/>
      <c r="G111" s="496"/>
      <c r="H111" s="496"/>
      <c r="I111" s="496"/>
      <c r="J111" s="496"/>
      <c r="K111" s="496"/>
      <c r="L111" s="497"/>
      <c r="M111" s="501"/>
      <c r="N111" s="502"/>
      <c r="O111" s="503"/>
      <c r="P111" s="87">
        <f t="shared" si="1"/>
        <v>0</v>
      </c>
    </row>
    <row r="112" spans="2:16" ht="36" x14ac:dyDescent="0.25">
      <c r="B112" s="304">
        <v>5</v>
      </c>
      <c r="C112" s="305" t="s">
        <v>532</v>
      </c>
      <c r="D112" s="177"/>
      <c r="E112" s="495"/>
      <c r="F112" s="496"/>
      <c r="G112" s="496"/>
      <c r="H112" s="496"/>
      <c r="I112" s="496"/>
      <c r="J112" s="496"/>
      <c r="K112" s="496"/>
      <c r="L112" s="497"/>
      <c r="M112" s="501"/>
      <c r="N112" s="502"/>
      <c r="O112" s="503"/>
      <c r="P112" s="87">
        <f t="shared" si="1"/>
        <v>0</v>
      </c>
    </row>
    <row r="113" spans="2:16" ht="36" x14ac:dyDescent="0.25">
      <c r="B113" s="304">
        <v>6</v>
      </c>
      <c r="C113" s="305" t="s">
        <v>533</v>
      </c>
      <c r="D113" s="177"/>
      <c r="E113" s="495"/>
      <c r="F113" s="496"/>
      <c r="G113" s="496"/>
      <c r="H113" s="496"/>
      <c r="I113" s="496"/>
      <c r="J113" s="496"/>
      <c r="K113" s="496"/>
      <c r="L113" s="497"/>
      <c r="M113" s="501"/>
      <c r="N113" s="502"/>
      <c r="O113" s="503"/>
      <c r="P113" s="87">
        <f t="shared" si="1"/>
        <v>0</v>
      </c>
    </row>
    <row r="114" spans="2:16" ht="72" x14ac:dyDescent="0.25">
      <c r="B114" s="304">
        <v>7</v>
      </c>
      <c r="C114" s="305" t="s">
        <v>534</v>
      </c>
      <c r="D114" s="177"/>
      <c r="E114" s="516" t="str">
        <f>IF(COUNTA(D108:D117)&gt;1,"در هر سوال فقط یکی از گزینه ها را می توانید انتخاب !!!کنید","")</f>
        <v/>
      </c>
      <c r="F114" s="517"/>
      <c r="G114" s="517"/>
      <c r="H114" s="517"/>
      <c r="I114" s="517"/>
      <c r="J114" s="517"/>
      <c r="K114" s="517"/>
      <c r="L114" s="518"/>
      <c r="M114" s="501"/>
      <c r="N114" s="502"/>
      <c r="O114" s="503"/>
      <c r="P114" s="87">
        <f t="shared" si="1"/>
        <v>0</v>
      </c>
    </row>
    <row r="115" spans="2:16" ht="36" customHeight="1" x14ac:dyDescent="0.25">
      <c r="B115" s="304">
        <v>8</v>
      </c>
      <c r="C115" s="305" t="s">
        <v>535</v>
      </c>
      <c r="D115" s="177"/>
      <c r="E115" s="516"/>
      <c r="F115" s="517"/>
      <c r="G115" s="517"/>
      <c r="H115" s="517"/>
      <c r="I115" s="517"/>
      <c r="J115" s="517"/>
      <c r="K115" s="517"/>
      <c r="L115" s="518"/>
      <c r="M115" s="501"/>
      <c r="N115" s="502"/>
      <c r="O115" s="503"/>
      <c r="P115" s="87">
        <f t="shared" si="1"/>
        <v>0</v>
      </c>
    </row>
    <row r="116" spans="2:16" ht="22.5" customHeight="1" x14ac:dyDescent="0.25">
      <c r="B116" s="304">
        <v>9</v>
      </c>
      <c r="C116" s="305" t="s">
        <v>536</v>
      </c>
      <c r="D116" s="177"/>
      <c r="E116" s="516"/>
      <c r="F116" s="517"/>
      <c r="G116" s="517"/>
      <c r="H116" s="517"/>
      <c r="I116" s="517"/>
      <c r="J116" s="517"/>
      <c r="K116" s="517"/>
      <c r="L116" s="518"/>
      <c r="M116" s="501"/>
      <c r="N116" s="502"/>
      <c r="O116" s="503"/>
      <c r="P116" s="87">
        <f t="shared" si="1"/>
        <v>0</v>
      </c>
    </row>
    <row r="117" spans="2:16" ht="23.25" customHeight="1" thickBot="1" x14ac:dyDescent="0.3">
      <c r="B117" s="310">
        <v>10</v>
      </c>
      <c r="C117" s="311" t="s">
        <v>537</v>
      </c>
      <c r="D117" s="177"/>
      <c r="E117" s="519"/>
      <c r="F117" s="520"/>
      <c r="G117" s="520"/>
      <c r="H117" s="520"/>
      <c r="I117" s="520"/>
      <c r="J117" s="520"/>
      <c r="K117" s="520"/>
      <c r="L117" s="521"/>
      <c r="M117" s="522"/>
      <c r="N117" s="523"/>
      <c r="O117" s="524"/>
      <c r="P117" s="87">
        <f t="shared" si="1"/>
        <v>0</v>
      </c>
    </row>
    <row r="118" spans="2:16" ht="24" x14ac:dyDescent="0.6">
      <c r="B118" s="468" t="s">
        <v>538</v>
      </c>
      <c r="C118" s="469"/>
      <c r="D118" s="470"/>
      <c r="E118" s="471" t="s">
        <v>432</v>
      </c>
      <c r="F118" s="472"/>
      <c r="G118" s="472"/>
      <c r="H118" s="472"/>
      <c r="I118" s="472"/>
      <c r="J118" s="472"/>
      <c r="K118" s="472"/>
      <c r="L118" s="472"/>
      <c r="M118" s="480" t="s">
        <v>37</v>
      </c>
      <c r="N118" s="472"/>
      <c r="O118" s="481"/>
      <c r="P118" s="87">
        <f t="shared" si="1"/>
        <v>0</v>
      </c>
    </row>
    <row r="119" spans="2:16" ht="37.5" customHeight="1" thickBot="1" x14ac:dyDescent="0.5">
      <c r="B119" s="486" t="s">
        <v>539</v>
      </c>
      <c r="C119" s="487"/>
      <c r="D119" s="488"/>
      <c r="E119" s="474"/>
      <c r="F119" s="475"/>
      <c r="G119" s="475"/>
      <c r="H119" s="475"/>
      <c r="I119" s="475"/>
      <c r="J119" s="475"/>
      <c r="K119" s="475"/>
      <c r="L119" s="475"/>
      <c r="M119" s="482"/>
      <c r="N119" s="475"/>
      <c r="O119" s="483"/>
      <c r="P119" s="87">
        <f t="shared" si="1"/>
        <v>0</v>
      </c>
    </row>
    <row r="120" spans="2:16" ht="42.75" thickBot="1" x14ac:dyDescent="0.3">
      <c r="B120" s="301" t="s">
        <v>435</v>
      </c>
      <c r="C120" s="301" t="s">
        <v>36</v>
      </c>
      <c r="D120" s="314" t="s">
        <v>436</v>
      </c>
      <c r="E120" s="477"/>
      <c r="F120" s="478"/>
      <c r="G120" s="478"/>
      <c r="H120" s="478"/>
      <c r="I120" s="478"/>
      <c r="J120" s="478"/>
      <c r="K120" s="478"/>
      <c r="L120" s="478"/>
      <c r="M120" s="484"/>
      <c r="N120" s="478"/>
      <c r="O120" s="485"/>
      <c r="P120" s="87">
        <f t="shared" si="1"/>
        <v>0</v>
      </c>
    </row>
    <row r="121" spans="2:16" ht="22.5" customHeight="1" x14ac:dyDescent="0.25">
      <c r="B121" s="302">
        <v>1</v>
      </c>
      <c r="C121" s="319" t="s">
        <v>540</v>
      </c>
      <c r="D121" s="177"/>
      <c r="E121" s="492" t="s">
        <v>541</v>
      </c>
      <c r="F121" s="493"/>
      <c r="G121" s="493"/>
      <c r="H121" s="493"/>
      <c r="I121" s="493"/>
      <c r="J121" s="493"/>
      <c r="K121" s="493"/>
      <c r="L121" s="494"/>
      <c r="M121" s="510"/>
      <c r="N121" s="511"/>
      <c r="O121" s="512"/>
      <c r="P121" s="87">
        <f t="shared" si="1"/>
        <v>0</v>
      </c>
    </row>
    <row r="122" spans="2:16" ht="22.5" customHeight="1" x14ac:dyDescent="0.25">
      <c r="B122" s="304">
        <v>2</v>
      </c>
      <c r="C122" s="320" t="s">
        <v>542</v>
      </c>
      <c r="D122" s="177"/>
      <c r="E122" s="495"/>
      <c r="F122" s="496"/>
      <c r="G122" s="496"/>
      <c r="H122" s="496"/>
      <c r="I122" s="496"/>
      <c r="J122" s="496"/>
      <c r="K122" s="496"/>
      <c r="L122" s="497"/>
      <c r="M122" s="501"/>
      <c r="N122" s="502"/>
      <c r="O122" s="503"/>
      <c r="P122" s="87">
        <f t="shared" si="1"/>
        <v>0</v>
      </c>
    </row>
    <row r="123" spans="2:16" ht="36" x14ac:dyDescent="0.25">
      <c r="B123" s="304">
        <v>3</v>
      </c>
      <c r="C123" s="320" t="s">
        <v>543</v>
      </c>
      <c r="D123" s="177"/>
      <c r="E123" s="495"/>
      <c r="F123" s="496"/>
      <c r="G123" s="496"/>
      <c r="H123" s="496"/>
      <c r="I123" s="496"/>
      <c r="J123" s="496"/>
      <c r="K123" s="496"/>
      <c r="L123" s="497"/>
      <c r="M123" s="501"/>
      <c r="N123" s="502"/>
      <c r="O123" s="503"/>
      <c r="P123" s="87">
        <f t="shared" si="1"/>
        <v>0</v>
      </c>
    </row>
    <row r="124" spans="2:16" ht="36" x14ac:dyDescent="0.25">
      <c r="B124" s="304">
        <v>4</v>
      </c>
      <c r="C124" s="320" t="s">
        <v>544</v>
      </c>
      <c r="D124" s="177"/>
      <c r="E124" s="495"/>
      <c r="F124" s="496"/>
      <c r="G124" s="496"/>
      <c r="H124" s="496"/>
      <c r="I124" s="496"/>
      <c r="J124" s="496"/>
      <c r="K124" s="496"/>
      <c r="L124" s="497"/>
      <c r="M124" s="501"/>
      <c r="N124" s="502"/>
      <c r="O124" s="503"/>
      <c r="P124" s="87">
        <f t="shared" si="1"/>
        <v>0</v>
      </c>
    </row>
    <row r="125" spans="2:16" ht="36" x14ac:dyDescent="0.25">
      <c r="B125" s="304">
        <v>5</v>
      </c>
      <c r="C125" s="305" t="s">
        <v>545</v>
      </c>
      <c r="D125" s="177"/>
      <c r="E125" s="495"/>
      <c r="F125" s="496"/>
      <c r="G125" s="496"/>
      <c r="H125" s="496"/>
      <c r="I125" s="496"/>
      <c r="J125" s="496"/>
      <c r="K125" s="496"/>
      <c r="L125" s="497"/>
      <c r="M125" s="501"/>
      <c r="N125" s="502"/>
      <c r="O125" s="503"/>
      <c r="P125" s="87">
        <f t="shared" si="1"/>
        <v>0</v>
      </c>
    </row>
    <row r="126" spans="2:16" ht="22.5" x14ac:dyDescent="0.25">
      <c r="B126" s="304">
        <v>6</v>
      </c>
      <c r="C126" s="320" t="s">
        <v>546</v>
      </c>
      <c r="D126" s="177"/>
      <c r="E126" s="495"/>
      <c r="F126" s="496"/>
      <c r="G126" s="496"/>
      <c r="H126" s="496"/>
      <c r="I126" s="496"/>
      <c r="J126" s="496"/>
      <c r="K126" s="496"/>
      <c r="L126" s="497"/>
      <c r="M126" s="507"/>
      <c r="N126" s="508"/>
      <c r="O126" s="509"/>
      <c r="P126" s="87">
        <f t="shared" si="1"/>
        <v>0</v>
      </c>
    </row>
    <row r="127" spans="2:16" ht="22.5" customHeight="1" x14ac:dyDescent="0.25">
      <c r="B127" s="304">
        <v>7</v>
      </c>
      <c r="C127" s="320" t="s">
        <v>547</v>
      </c>
      <c r="D127" s="177"/>
      <c r="E127" s="516" t="str">
        <f>IF(COUNTA(D121:D130)&gt;1,"در هر سوال فقط یکی از گزینه ها را می توانید انتخاب !!!کنید","")</f>
        <v/>
      </c>
      <c r="F127" s="517"/>
      <c r="G127" s="517"/>
      <c r="H127" s="517"/>
      <c r="I127" s="517"/>
      <c r="J127" s="517"/>
      <c r="K127" s="517"/>
      <c r="L127" s="518"/>
      <c r="M127" s="507"/>
      <c r="N127" s="508"/>
      <c r="O127" s="509"/>
      <c r="P127" s="87">
        <f t="shared" si="1"/>
        <v>0</v>
      </c>
    </row>
    <row r="128" spans="2:16" ht="22.5" customHeight="1" x14ac:dyDescent="0.25">
      <c r="B128" s="304">
        <v>8</v>
      </c>
      <c r="C128" s="320" t="s">
        <v>548</v>
      </c>
      <c r="D128" s="177"/>
      <c r="E128" s="516"/>
      <c r="F128" s="517"/>
      <c r="G128" s="517"/>
      <c r="H128" s="517"/>
      <c r="I128" s="517"/>
      <c r="J128" s="517"/>
      <c r="K128" s="517"/>
      <c r="L128" s="518"/>
      <c r="M128" s="504"/>
      <c r="N128" s="505"/>
      <c r="O128" s="506"/>
      <c r="P128" s="87">
        <f t="shared" si="1"/>
        <v>0</v>
      </c>
    </row>
    <row r="129" spans="2:16" ht="22.5" customHeight="1" x14ac:dyDescent="0.25">
      <c r="B129" s="304">
        <v>9</v>
      </c>
      <c r="C129" s="320" t="s">
        <v>549</v>
      </c>
      <c r="D129" s="177"/>
      <c r="E129" s="516"/>
      <c r="F129" s="517"/>
      <c r="G129" s="517"/>
      <c r="H129" s="517"/>
      <c r="I129" s="517"/>
      <c r="J129" s="517"/>
      <c r="K129" s="517"/>
      <c r="L129" s="518"/>
      <c r="M129" s="501"/>
      <c r="N129" s="502"/>
      <c r="O129" s="503"/>
      <c r="P129" s="87">
        <f t="shared" si="1"/>
        <v>0</v>
      </c>
    </row>
    <row r="130" spans="2:16" ht="36.75" customHeight="1" thickBot="1" x14ac:dyDescent="0.3">
      <c r="B130" s="310">
        <v>10</v>
      </c>
      <c r="C130" s="321" t="s">
        <v>550</v>
      </c>
      <c r="D130" s="177"/>
      <c r="E130" s="519"/>
      <c r="F130" s="520"/>
      <c r="G130" s="520"/>
      <c r="H130" s="520"/>
      <c r="I130" s="520"/>
      <c r="J130" s="520"/>
      <c r="K130" s="520"/>
      <c r="L130" s="521"/>
      <c r="M130" s="504"/>
      <c r="N130" s="505"/>
      <c r="O130" s="506"/>
      <c r="P130" s="87">
        <f t="shared" si="1"/>
        <v>0</v>
      </c>
    </row>
    <row r="131" spans="2:16" ht="24" x14ac:dyDescent="0.6">
      <c r="B131" s="468" t="s">
        <v>551</v>
      </c>
      <c r="C131" s="469"/>
      <c r="D131" s="470"/>
      <c r="E131" s="471" t="s">
        <v>432</v>
      </c>
      <c r="F131" s="472"/>
      <c r="G131" s="472"/>
      <c r="H131" s="472"/>
      <c r="I131" s="472"/>
      <c r="J131" s="472"/>
      <c r="K131" s="472"/>
      <c r="L131" s="472"/>
      <c r="M131" s="480" t="s">
        <v>37</v>
      </c>
      <c r="N131" s="472"/>
      <c r="O131" s="481"/>
      <c r="P131" s="87">
        <f t="shared" si="1"/>
        <v>0</v>
      </c>
    </row>
    <row r="132" spans="2:16" ht="39.75" customHeight="1" thickBot="1" x14ac:dyDescent="0.5">
      <c r="B132" s="486" t="s">
        <v>552</v>
      </c>
      <c r="C132" s="487"/>
      <c r="D132" s="488"/>
      <c r="E132" s="474"/>
      <c r="F132" s="475"/>
      <c r="G132" s="475"/>
      <c r="H132" s="475"/>
      <c r="I132" s="475"/>
      <c r="J132" s="475"/>
      <c r="K132" s="475"/>
      <c r="L132" s="475"/>
      <c r="M132" s="482"/>
      <c r="N132" s="475"/>
      <c r="O132" s="483"/>
      <c r="P132" s="87">
        <f t="shared" si="1"/>
        <v>0</v>
      </c>
    </row>
    <row r="133" spans="2:16" ht="42.75" thickBot="1" x14ac:dyDescent="0.3">
      <c r="B133" s="301" t="s">
        <v>435</v>
      </c>
      <c r="C133" s="301" t="s">
        <v>36</v>
      </c>
      <c r="D133" s="314" t="s">
        <v>436</v>
      </c>
      <c r="E133" s="477"/>
      <c r="F133" s="478"/>
      <c r="G133" s="478"/>
      <c r="H133" s="478"/>
      <c r="I133" s="478"/>
      <c r="J133" s="478"/>
      <c r="K133" s="478"/>
      <c r="L133" s="478"/>
      <c r="M133" s="484"/>
      <c r="N133" s="478"/>
      <c r="O133" s="485"/>
      <c r="P133" s="87">
        <f t="shared" si="1"/>
        <v>0</v>
      </c>
    </row>
    <row r="134" spans="2:16" ht="22.5" customHeight="1" x14ac:dyDescent="0.25">
      <c r="B134" s="322">
        <v>1</v>
      </c>
      <c r="C134" s="303" t="s">
        <v>553</v>
      </c>
      <c r="D134" s="177"/>
      <c r="E134" s="492" t="s">
        <v>554</v>
      </c>
      <c r="F134" s="493"/>
      <c r="G134" s="493"/>
      <c r="H134" s="493"/>
      <c r="I134" s="493"/>
      <c r="J134" s="493"/>
      <c r="K134" s="493"/>
      <c r="L134" s="494"/>
      <c r="M134" s="510"/>
      <c r="N134" s="511"/>
      <c r="O134" s="512"/>
      <c r="P134" s="87">
        <f t="shared" si="1"/>
        <v>0</v>
      </c>
    </row>
    <row r="135" spans="2:16" ht="22.5" customHeight="1" x14ac:dyDescent="0.25">
      <c r="B135" s="304">
        <v>2</v>
      </c>
      <c r="C135" s="305" t="s">
        <v>555</v>
      </c>
      <c r="D135" s="177"/>
      <c r="E135" s="495"/>
      <c r="F135" s="496"/>
      <c r="G135" s="496"/>
      <c r="H135" s="496"/>
      <c r="I135" s="496"/>
      <c r="J135" s="496"/>
      <c r="K135" s="496"/>
      <c r="L135" s="497"/>
      <c r="M135" s="501"/>
      <c r="N135" s="502"/>
      <c r="O135" s="503"/>
      <c r="P135" s="87">
        <f t="shared" si="1"/>
        <v>0</v>
      </c>
    </row>
    <row r="136" spans="2:16" ht="36" x14ac:dyDescent="0.25">
      <c r="B136" s="304">
        <v>3</v>
      </c>
      <c r="C136" s="305" t="s">
        <v>556</v>
      </c>
      <c r="D136" s="177"/>
      <c r="E136" s="495"/>
      <c r="F136" s="496"/>
      <c r="G136" s="496"/>
      <c r="H136" s="496"/>
      <c r="I136" s="496"/>
      <c r="J136" s="496"/>
      <c r="K136" s="496"/>
      <c r="L136" s="497"/>
      <c r="M136" s="501"/>
      <c r="N136" s="502"/>
      <c r="O136" s="503"/>
      <c r="P136" s="87">
        <f t="shared" si="1"/>
        <v>0</v>
      </c>
    </row>
    <row r="137" spans="2:16" ht="36.75" customHeight="1" x14ac:dyDescent="0.25">
      <c r="B137" s="304">
        <v>4</v>
      </c>
      <c r="C137" s="305" t="s">
        <v>557</v>
      </c>
      <c r="D137" s="177"/>
      <c r="E137" s="495"/>
      <c r="F137" s="496"/>
      <c r="G137" s="496"/>
      <c r="H137" s="496"/>
      <c r="I137" s="496"/>
      <c r="J137" s="496"/>
      <c r="K137" s="496"/>
      <c r="L137" s="497"/>
      <c r="M137" s="501"/>
      <c r="N137" s="502"/>
      <c r="O137" s="503"/>
      <c r="P137" s="87">
        <f t="shared" si="1"/>
        <v>0</v>
      </c>
    </row>
    <row r="138" spans="2:16" ht="36" customHeight="1" x14ac:dyDescent="0.25">
      <c r="B138" s="304">
        <v>5</v>
      </c>
      <c r="C138" s="305" t="s">
        <v>558</v>
      </c>
      <c r="D138" s="177"/>
      <c r="E138" s="495"/>
      <c r="F138" s="496"/>
      <c r="G138" s="496"/>
      <c r="H138" s="496"/>
      <c r="I138" s="496"/>
      <c r="J138" s="496"/>
      <c r="K138" s="496"/>
      <c r="L138" s="497"/>
      <c r="M138" s="507"/>
      <c r="N138" s="508"/>
      <c r="O138" s="509"/>
      <c r="P138" s="87">
        <f t="shared" si="1"/>
        <v>0</v>
      </c>
    </row>
    <row r="139" spans="2:16" ht="36" customHeight="1" x14ac:dyDescent="0.25">
      <c r="B139" s="304">
        <v>6</v>
      </c>
      <c r="C139" s="305" t="s">
        <v>559</v>
      </c>
      <c r="D139" s="177"/>
      <c r="E139" s="495"/>
      <c r="F139" s="496"/>
      <c r="G139" s="496"/>
      <c r="H139" s="496"/>
      <c r="I139" s="496"/>
      <c r="J139" s="496"/>
      <c r="K139" s="496"/>
      <c r="L139" s="497"/>
      <c r="M139" s="504"/>
      <c r="N139" s="505"/>
      <c r="O139" s="506"/>
      <c r="P139" s="87">
        <f t="shared" si="1"/>
        <v>0</v>
      </c>
    </row>
    <row r="140" spans="2:16" ht="36" customHeight="1" x14ac:dyDescent="0.25">
      <c r="B140" s="304">
        <v>7</v>
      </c>
      <c r="C140" s="305" t="s">
        <v>560</v>
      </c>
      <c r="D140" s="177"/>
      <c r="E140" s="495"/>
      <c r="F140" s="496"/>
      <c r="G140" s="496"/>
      <c r="H140" s="496"/>
      <c r="I140" s="496"/>
      <c r="J140" s="496"/>
      <c r="K140" s="496"/>
      <c r="L140" s="497"/>
      <c r="M140" s="501"/>
      <c r="N140" s="502"/>
      <c r="O140" s="503"/>
      <c r="P140" s="87">
        <f t="shared" si="1"/>
        <v>0</v>
      </c>
    </row>
    <row r="141" spans="2:16" ht="36" customHeight="1" x14ac:dyDescent="0.25">
      <c r="B141" s="304">
        <v>8</v>
      </c>
      <c r="C141" s="305" t="s">
        <v>561</v>
      </c>
      <c r="D141" s="177"/>
      <c r="E141" s="516" t="str">
        <f>IF(COUNTA(D134:D143)&gt;1,"در هر سوال فقط یکی از گزینه ها را می توانید انتخاب !!!کنید","")</f>
        <v/>
      </c>
      <c r="F141" s="517"/>
      <c r="G141" s="517"/>
      <c r="H141" s="517"/>
      <c r="I141" s="517"/>
      <c r="J141" s="517"/>
      <c r="K141" s="517"/>
      <c r="L141" s="518"/>
      <c r="M141" s="501"/>
      <c r="N141" s="502"/>
      <c r="O141" s="503"/>
      <c r="P141" s="87">
        <f t="shared" si="1"/>
        <v>0</v>
      </c>
    </row>
    <row r="142" spans="2:16" ht="36" customHeight="1" x14ac:dyDescent="0.25">
      <c r="B142" s="304">
        <v>9</v>
      </c>
      <c r="C142" s="305" t="s">
        <v>562</v>
      </c>
      <c r="D142" s="177"/>
      <c r="E142" s="516"/>
      <c r="F142" s="517"/>
      <c r="G142" s="517"/>
      <c r="H142" s="517"/>
      <c r="I142" s="517"/>
      <c r="J142" s="517"/>
      <c r="K142" s="517"/>
      <c r="L142" s="518"/>
      <c r="M142" s="504"/>
      <c r="N142" s="505"/>
      <c r="O142" s="506"/>
      <c r="P142" s="87">
        <f t="shared" si="1"/>
        <v>0</v>
      </c>
    </row>
    <row r="143" spans="2:16" ht="54.75" customHeight="1" thickBot="1" x14ac:dyDescent="0.3">
      <c r="B143" s="306">
        <v>10</v>
      </c>
      <c r="C143" s="307" t="s">
        <v>563</v>
      </c>
      <c r="D143" s="177"/>
      <c r="E143" s="519"/>
      <c r="F143" s="520"/>
      <c r="G143" s="520"/>
      <c r="H143" s="520"/>
      <c r="I143" s="520"/>
      <c r="J143" s="520"/>
      <c r="K143" s="520"/>
      <c r="L143" s="521"/>
      <c r="M143" s="522"/>
      <c r="N143" s="523"/>
      <c r="O143" s="524"/>
      <c r="P143" s="87">
        <f t="shared" si="1"/>
        <v>0</v>
      </c>
    </row>
    <row r="144" spans="2:16" ht="24" x14ac:dyDescent="0.6">
      <c r="B144" s="468" t="s">
        <v>564</v>
      </c>
      <c r="C144" s="469"/>
      <c r="D144" s="470"/>
      <c r="E144" s="471" t="s">
        <v>432</v>
      </c>
      <c r="F144" s="472"/>
      <c r="G144" s="472"/>
      <c r="H144" s="472"/>
      <c r="I144" s="472"/>
      <c r="J144" s="472"/>
      <c r="K144" s="472"/>
      <c r="L144" s="472"/>
      <c r="M144" s="543" t="s">
        <v>37</v>
      </c>
      <c r="N144" s="544"/>
      <c r="O144" s="545"/>
      <c r="P144" s="87">
        <f t="shared" si="1"/>
        <v>0</v>
      </c>
    </row>
    <row r="145" spans="2:16" ht="18.75" customHeight="1" thickBot="1" x14ac:dyDescent="0.5">
      <c r="B145" s="489" t="s">
        <v>565</v>
      </c>
      <c r="C145" s="490"/>
      <c r="D145" s="491"/>
      <c r="E145" s="474"/>
      <c r="F145" s="475"/>
      <c r="G145" s="475"/>
      <c r="H145" s="475"/>
      <c r="I145" s="475"/>
      <c r="J145" s="475"/>
      <c r="K145" s="475"/>
      <c r="L145" s="475"/>
      <c r="M145" s="546"/>
      <c r="N145" s="547"/>
      <c r="O145" s="548"/>
      <c r="P145" s="87">
        <f t="shared" ref="P145:P169" si="2">IF(D145="*",B145,0)</f>
        <v>0</v>
      </c>
    </row>
    <row r="146" spans="2:16" ht="42.75" thickBot="1" x14ac:dyDescent="0.3">
      <c r="B146" s="301" t="s">
        <v>435</v>
      </c>
      <c r="C146" s="317" t="s">
        <v>36</v>
      </c>
      <c r="D146" s="265" t="s">
        <v>436</v>
      </c>
      <c r="E146" s="477"/>
      <c r="F146" s="478"/>
      <c r="G146" s="478"/>
      <c r="H146" s="478"/>
      <c r="I146" s="478"/>
      <c r="J146" s="478"/>
      <c r="K146" s="478"/>
      <c r="L146" s="478"/>
      <c r="M146" s="549"/>
      <c r="N146" s="550"/>
      <c r="O146" s="551"/>
      <c r="P146" s="87">
        <f t="shared" si="2"/>
        <v>0</v>
      </c>
    </row>
    <row r="147" spans="2:16" ht="22.5" customHeight="1" x14ac:dyDescent="0.25">
      <c r="B147" s="302">
        <v>1</v>
      </c>
      <c r="C147" s="303" t="s">
        <v>566</v>
      </c>
      <c r="D147" s="177"/>
      <c r="E147" s="492" t="s">
        <v>567</v>
      </c>
      <c r="F147" s="493"/>
      <c r="G147" s="493"/>
      <c r="H147" s="493"/>
      <c r="I147" s="493"/>
      <c r="J147" s="493"/>
      <c r="K147" s="493"/>
      <c r="L147" s="494"/>
      <c r="M147" s="510"/>
      <c r="N147" s="511"/>
      <c r="O147" s="512"/>
      <c r="P147" s="87">
        <f t="shared" si="2"/>
        <v>0</v>
      </c>
    </row>
    <row r="148" spans="2:16" ht="22.5" customHeight="1" x14ac:dyDescent="0.25">
      <c r="B148" s="304">
        <v>2</v>
      </c>
      <c r="C148" s="305" t="s">
        <v>568</v>
      </c>
      <c r="D148" s="177"/>
      <c r="E148" s="495"/>
      <c r="F148" s="496"/>
      <c r="G148" s="496"/>
      <c r="H148" s="496"/>
      <c r="I148" s="496"/>
      <c r="J148" s="496"/>
      <c r="K148" s="496"/>
      <c r="L148" s="497"/>
      <c r="M148" s="501"/>
      <c r="N148" s="502"/>
      <c r="O148" s="503"/>
      <c r="P148" s="87">
        <f t="shared" si="2"/>
        <v>0</v>
      </c>
    </row>
    <row r="149" spans="2:16" ht="22.5" customHeight="1" x14ac:dyDescent="0.25">
      <c r="B149" s="304">
        <v>3</v>
      </c>
      <c r="C149" s="305" t="s">
        <v>569</v>
      </c>
      <c r="D149" s="177"/>
      <c r="E149" s="495"/>
      <c r="F149" s="496"/>
      <c r="G149" s="496"/>
      <c r="H149" s="496"/>
      <c r="I149" s="496"/>
      <c r="J149" s="496"/>
      <c r="K149" s="496"/>
      <c r="L149" s="497"/>
      <c r="M149" s="504"/>
      <c r="N149" s="505"/>
      <c r="O149" s="506"/>
      <c r="P149" s="87">
        <f t="shared" si="2"/>
        <v>0</v>
      </c>
    </row>
    <row r="150" spans="2:16" ht="22.5" customHeight="1" x14ac:dyDescent="0.25">
      <c r="B150" s="304">
        <v>4</v>
      </c>
      <c r="C150" s="305" t="s">
        <v>570</v>
      </c>
      <c r="D150" s="177"/>
      <c r="E150" s="495"/>
      <c r="F150" s="496"/>
      <c r="G150" s="496"/>
      <c r="H150" s="496"/>
      <c r="I150" s="496"/>
      <c r="J150" s="496"/>
      <c r="K150" s="496"/>
      <c r="L150" s="497"/>
      <c r="M150" s="501"/>
      <c r="N150" s="502"/>
      <c r="O150" s="503"/>
      <c r="P150" s="87">
        <f t="shared" si="2"/>
        <v>0</v>
      </c>
    </row>
    <row r="151" spans="2:16" ht="22.5" customHeight="1" x14ac:dyDescent="0.25">
      <c r="B151" s="304">
        <v>5</v>
      </c>
      <c r="C151" s="305" t="s">
        <v>571</v>
      </c>
      <c r="D151" s="177"/>
      <c r="E151" s="495"/>
      <c r="F151" s="496"/>
      <c r="G151" s="496"/>
      <c r="H151" s="496"/>
      <c r="I151" s="496"/>
      <c r="J151" s="496"/>
      <c r="K151" s="496"/>
      <c r="L151" s="497"/>
      <c r="M151" s="501"/>
      <c r="N151" s="502"/>
      <c r="O151" s="503"/>
      <c r="P151" s="87">
        <f t="shared" si="2"/>
        <v>0</v>
      </c>
    </row>
    <row r="152" spans="2:16" ht="22.5" customHeight="1" x14ac:dyDescent="0.25">
      <c r="B152" s="304">
        <v>6</v>
      </c>
      <c r="C152" s="305" t="s">
        <v>572</v>
      </c>
      <c r="D152" s="177"/>
      <c r="E152" s="495"/>
      <c r="F152" s="496"/>
      <c r="G152" s="496"/>
      <c r="H152" s="496"/>
      <c r="I152" s="496"/>
      <c r="J152" s="496"/>
      <c r="K152" s="496"/>
      <c r="L152" s="497"/>
      <c r="M152" s="501"/>
      <c r="N152" s="502"/>
      <c r="O152" s="503"/>
      <c r="P152" s="87">
        <f t="shared" si="2"/>
        <v>0</v>
      </c>
    </row>
    <row r="153" spans="2:16" ht="22.5" customHeight="1" x14ac:dyDescent="0.25">
      <c r="B153" s="304">
        <v>7</v>
      </c>
      <c r="C153" s="305" t="s">
        <v>573</v>
      </c>
      <c r="D153" s="177"/>
      <c r="E153" s="495"/>
      <c r="F153" s="496"/>
      <c r="G153" s="496"/>
      <c r="H153" s="496"/>
      <c r="I153" s="496"/>
      <c r="J153" s="496"/>
      <c r="K153" s="496"/>
      <c r="L153" s="497"/>
      <c r="M153" s="501"/>
      <c r="N153" s="502"/>
      <c r="O153" s="503"/>
      <c r="P153" s="87">
        <f t="shared" si="2"/>
        <v>0</v>
      </c>
    </row>
    <row r="154" spans="2:16" ht="22.5" customHeight="1" x14ac:dyDescent="0.25">
      <c r="B154" s="304">
        <v>8</v>
      </c>
      <c r="C154" s="305" t="s">
        <v>574</v>
      </c>
      <c r="D154" s="177"/>
      <c r="E154" s="516" t="str">
        <f>IF(COUNTA(D147:D156)&gt;1,"در هر سوال فقط یکی از گزینه ها را می توانید انتخاب !!!کنید","")</f>
        <v/>
      </c>
      <c r="F154" s="517"/>
      <c r="G154" s="517"/>
      <c r="H154" s="517"/>
      <c r="I154" s="517"/>
      <c r="J154" s="517"/>
      <c r="K154" s="517"/>
      <c r="L154" s="518"/>
      <c r="M154" s="504"/>
      <c r="N154" s="505"/>
      <c r="O154" s="506"/>
      <c r="P154" s="87">
        <f t="shared" si="2"/>
        <v>0</v>
      </c>
    </row>
    <row r="155" spans="2:16" ht="22.5" customHeight="1" x14ac:dyDescent="0.25">
      <c r="B155" s="304">
        <v>9</v>
      </c>
      <c r="C155" s="305" t="s">
        <v>575</v>
      </c>
      <c r="D155" s="177"/>
      <c r="E155" s="516"/>
      <c r="F155" s="517"/>
      <c r="G155" s="517"/>
      <c r="H155" s="517"/>
      <c r="I155" s="517"/>
      <c r="J155" s="517"/>
      <c r="K155" s="517"/>
      <c r="L155" s="518"/>
      <c r="M155" s="501"/>
      <c r="N155" s="502"/>
      <c r="O155" s="503"/>
      <c r="P155" s="87">
        <f t="shared" si="2"/>
        <v>0</v>
      </c>
    </row>
    <row r="156" spans="2:16" ht="23.25" customHeight="1" thickBot="1" x14ac:dyDescent="0.3">
      <c r="B156" s="310">
        <v>10</v>
      </c>
      <c r="C156" s="311" t="s">
        <v>576</v>
      </c>
      <c r="D156" s="177"/>
      <c r="E156" s="519"/>
      <c r="F156" s="520"/>
      <c r="G156" s="520"/>
      <c r="H156" s="520"/>
      <c r="I156" s="520"/>
      <c r="J156" s="520"/>
      <c r="K156" s="520"/>
      <c r="L156" s="521"/>
      <c r="M156" s="522"/>
      <c r="N156" s="523"/>
      <c r="O156" s="524"/>
      <c r="P156" s="87">
        <f t="shared" si="2"/>
        <v>0</v>
      </c>
    </row>
    <row r="157" spans="2:16" ht="24" x14ac:dyDescent="0.6">
      <c r="B157" s="468" t="s">
        <v>577</v>
      </c>
      <c r="C157" s="469"/>
      <c r="D157" s="470"/>
      <c r="E157" s="471" t="s">
        <v>432</v>
      </c>
      <c r="F157" s="472"/>
      <c r="G157" s="472"/>
      <c r="H157" s="472"/>
      <c r="I157" s="472"/>
      <c r="J157" s="472"/>
      <c r="K157" s="472"/>
      <c r="L157" s="472"/>
      <c r="M157" s="480" t="s">
        <v>37</v>
      </c>
      <c r="N157" s="472"/>
      <c r="O157" s="481"/>
      <c r="P157" s="87">
        <f t="shared" si="2"/>
        <v>0</v>
      </c>
    </row>
    <row r="158" spans="2:16" ht="18.75" customHeight="1" thickBot="1" x14ac:dyDescent="0.5">
      <c r="B158" s="489" t="s">
        <v>578</v>
      </c>
      <c r="C158" s="490"/>
      <c r="D158" s="491"/>
      <c r="E158" s="474"/>
      <c r="F158" s="475"/>
      <c r="G158" s="475"/>
      <c r="H158" s="475"/>
      <c r="I158" s="475"/>
      <c r="J158" s="475"/>
      <c r="K158" s="475"/>
      <c r="L158" s="475"/>
      <c r="M158" s="482"/>
      <c r="N158" s="475"/>
      <c r="O158" s="483"/>
      <c r="P158" s="87">
        <f t="shared" si="2"/>
        <v>0</v>
      </c>
    </row>
    <row r="159" spans="2:16" ht="42.75" thickBot="1" x14ac:dyDescent="0.3">
      <c r="B159" s="301" t="s">
        <v>435</v>
      </c>
      <c r="C159" s="301" t="s">
        <v>36</v>
      </c>
      <c r="D159" s="265" t="s">
        <v>436</v>
      </c>
      <c r="E159" s="477"/>
      <c r="F159" s="478"/>
      <c r="G159" s="478"/>
      <c r="H159" s="478"/>
      <c r="I159" s="478"/>
      <c r="J159" s="478"/>
      <c r="K159" s="478"/>
      <c r="L159" s="478"/>
      <c r="M159" s="484"/>
      <c r="N159" s="478"/>
      <c r="O159" s="485"/>
      <c r="P159" s="87">
        <f t="shared" si="2"/>
        <v>0</v>
      </c>
    </row>
    <row r="160" spans="2:16" ht="22.5" customHeight="1" x14ac:dyDescent="0.25">
      <c r="B160" s="302">
        <v>1</v>
      </c>
      <c r="C160" s="303" t="s">
        <v>566</v>
      </c>
      <c r="D160" s="177"/>
      <c r="E160" s="492" t="s">
        <v>579</v>
      </c>
      <c r="F160" s="493"/>
      <c r="G160" s="493"/>
      <c r="H160" s="493"/>
      <c r="I160" s="493"/>
      <c r="J160" s="493"/>
      <c r="K160" s="493"/>
      <c r="L160" s="494"/>
      <c r="M160" s="498"/>
      <c r="N160" s="499"/>
      <c r="O160" s="500"/>
      <c r="P160" s="87">
        <f t="shared" si="2"/>
        <v>0</v>
      </c>
    </row>
    <row r="161" spans="2:16" ht="22.5" customHeight="1" x14ac:dyDescent="0.25">
      <c r="B161" s="304">
        <v>2</v>
      </c>
      <c r="C161" s="305" t="s">
        <v>580</v>
      </c>
      <c r="D161" s="177"/>
      <c r="E161" s="495"/>
      <c r="F161" s="496"/>
      <c r="G161" s="496"/>
      <c r="H161" s="496"/>
      <c r="I161" s="496"/>
      <c r="J161" s="496"/>
      <c r="K161" s="496"/>
      <c r="L161" s="497"/>
      <c r="M161" s="507"/>
      <c r="N161" s="508"/>
      <c r="O161" s="509"/>
      <c r="P161" s="87">
        <f t="shared" si="2"/>
        <v>0</v>
      </c>
    </row>
    <row r="162" spans="2:16" ht="22.5" customHeight="1" x14ac:dyDescent="0.25">
      <c r="B162" s="304">
        <v>3</v>
      </c>
      <c r="C162" s="305" t="s">
        <v>581</v>
      </c>
      <c r="D162" s="177"/>
      <c r="E162" s="495"/>
      <c r="F162" s="496"/>
      <c r="G162" s="496"/>
      <c r="H162" s="496"/>
      <c r="I162" s="496"/>
      <c r="J162" s="496"/>
      <c r="K162" s="496"/>
      <c r="L162" s="497"/>
      <c r="M162" s="504"/>
      <c r="N162" s="505"/>
      <c r="O162" s="506"/>
      <c r="P162" s="87">
        <f t="shared" si="2"/>
        <v>0</v>
      </c>
    </row>
    <row r="163" spans="2:16" ht="22.5" customHeight="1" x14ac:dyDescent="0.25">
      <c r="B163" s="304">
        <v>4</v>
      </c>
      <c r="C163" s="305" t="s">
        <v>582</v>
      </c>
      <c r="D163" s="177"/>
      <c r="E163" s="495"/>
      <c r="F163" s="496"/>
      <c r="G163" s="496"/>
      <c r="H163" s="496"/>
      <c r="I163" s="496"/>
      <c r="J163" s="496"/>
      <c r="K163" s="496"/>
      <c r="L163" s="497"/>
      <c r="M163" s="501"/>
      <c r="N163" s="502"/>
      <c r="O163" s="503"/>
      <c r="P163" s="87">
        <f t="shared" si="2"/>
        <v>0</v>
      </c>
    </row>
    <row r="164" spans="2:16" ht="22.5" customHeight="1" x14ac:dyDescent="0.25">
      <c r="B164" s="304">
        <v>5</v>
      </c>
      <c r="C164" s="305" t="s">
        <v>583</v>
      </c>
      <c r="D164" s="177"/>
      <c r="E164" s="495"/>
      <c r="F164" s="496"/>
      <c r="G164" s="496"/>
      <c r="H164" s="496"/>
      <c r="I164" s="496"/>
      <c r="J164" s="496"/>
      <c r="K164" s="496"/>
      <c r="L164" s="497"/>
      <c r="M164" s="507"/>
      <c r="N164" s="508"/>
      <c r="O164" s="509"/>
      <c r="P164" s="87">
        <f t="shared" si="2"/>
        <v>0</v>
      </c>
    </row>
    <row r="165" spans="2:16" ht="36" customHeight="1" x14ac:dyDescent="0.25">
      <c r="B165" s="304">
        <v>6</v>
      </c>
      <c r="C165" s="305" t="s">
        <v>584</v>
      </c>
      <c r="D165" s="177"/>
      <c r="E165" s="495"/>
      <c r="F165" s="496"/>
      <c r="G165" s="496"/>
      <c r="H165" s="496"/>
      <c r="I165" s="496"/>
      <c r="J165" s="496"/>
      <c r="K165" s="496"/>
      <c r="L165" s="497"/>
      <c r="M165" s="504"/>
      <c r="N165" s="505"/>
      <c r="O165" s="506"/>
      <c r="P165" s="87">
        <f t="shared" si="2"/>
        <v>0</v>
      </c>
    </row>
    <row r="166" spans="2:16" ht="36" customHeight="1" x14ac:dyDescent="0.25">
      <c r="B166" s="304">
        <v>7</v>
      </c>
      <c r="C166" s="305" t="s">
        <v>585</v>
      </c>
      <c r="D166" s="177"/>
      <c r="E166" s="495"/>
      <c r="F166" s="496"/>
      <c r="G166" s="496"/>
      <c r="H166" s="496"/>
      <c r="I166" s="496"/>
      <c r="J166" s="496"/>
      <c r="K166" s="496"/>
      <c r="L166" s="497"/>
      <c r="M166" s="501"/>
      <c r="N166" s="502"/>
      <c r="O166" s="503"/>
      <c r="P166" s="87">
        <f t="shared" si="2"/>
        <v>0</v>
      </c>
    </row>
    <row r="167" spans="2:16" ht="36" customHeight="1" x14ac:dyDescent="0.25">
      <c r="B167" s="304">
        <v>8</v>
      </c>
      <c r="C167" s="305" t="s">
        <v>586</v>
      </c>
      <c r="D167" s="177"/>
      <c r="E167" s="516" t="str">
        <f>IF(COUNTA(D160:D169)&gt;1,"در هر سوال فقط یکی از گزینه ها را می توانید انتخاب !!!کنید","")</f>
        <v/>
      </c>
      <c r="F167" s="517"/>
      <c r="G167" s="517"/>
      <c r="H167" s="517"/>
      <c r="I167" s="517"/>
      <c r="J167" s="517"/>
      <c r="K167" s="517"/>
      <c r="L167" s="518"/>
      <c r="M167" s="501"/>
      <c r="N167" s="502"/>
      <c r="O167" s="503"/>
      <c r="P167" s="87">
        <f t="shared" si="2"/>
        <v>0</v>
      </c>
    </row>
    <row r="168" spans="2:16" ht="36" customHeight="1" x14ac:dyDescent="0.25">
      <c r="B168" s="304">
        <v>9</v>
      </c>
      <c r="C168" s="305" t="s">
        <v>587</v>
      </c>
      <c r="D168" s="177"/>
      <c r="E168" s="516"/>
      <c r="F168" s="517"/>
      <c r="G168" s="517"/>
      <c r="H168" s="517"/>
      <c r="I168" s="517"/>
      <c r="J168" s="517"/>
      <c r="K168" s="517"/>
      <c r="L168" s="518"/>
      <c r="M168" s="507"/>
      <c r="N168" s="508"/>
      <c r="O168" s="509"/>
      <c r="P168" s="87">
        <f t="shared" si="2"/>
        <v>0</v>
      </c>
    </row>
    <row r="169" spans="2:16" ht="36.75" customHeight="1" thickBot="1" x14ac:dyDescent="0.3">
      <c r="B169" s="306">
        <v>10</v>
      </c>
      <c r="C169" s="307" t="s">
        <v>588</v>
      </c>
      <c r="D169" s="178"/>
      <c r="E169" s="519"/>
      <c r="F169" s="520"/>
      <c r="G169" s="520"/>
      <c r="H169" s="520"/>
      <c r="I169" s="520"/>
      <c r="J169" s="520"/>
      <c r="K169" s="520"/>
      <c r="L169" s="521"/>
      <c r="M169" s="568"/>
      <c r="N169" s="569"/>
      <c r="O169" s="570"/>
      <c r="P169" s="87">
        <f t="shared" si="2"/>
        <v>0</v>
      </c>
    </row>
    <row r="170" spans="2:16" ht="15.75" hidden="1" customHeight="1" x14ac:dyDescent="0.25">
      <c r="B170" s="567" t="s">
        <v>589</v>
      </c>
      <c r="C170" s="567"/>
      <c r="D170" s="103">
        <f>IF(COUNTA(D160:D169,D147:D156,D134:D143,D121:D130,D108:D117,D95:D104,D82:D91,D69:D78,D55:D64,D42:D51,D29:D38,D16:D25)&lt;=12,SUM(P16:P169),"ERROR")</f>
        <v>0</v>
      </c>
    </row>
    <row r="171" spans="2:16" ht="15.75" customHeight="1" x14ac:dyDescent="0.25">
      <c r="B171" s="102"/>
      <c r="C171" s="102"/>
      <c r="D171" s="101"/>
    </row>
  </sheetData>
  <sheetProtection algorithmName="SHA-512" hashValue="dLmpsrKDJW86wNuLyucB8AjBi94o2aIgo3WUL9TuWOKpqV8O4MlZxjN2tPqJZtroKpiZXN160X5z9d//eQuMqA==" saltValue="BFFpYuxNyioawH92xTRe8A==" spinCount="100000" sheet="1" formatCells="0"/>
  <mergeCells count="198">
    <mergeCell ref="B5:O9"/>
    <mergeCell ref="B4:O4"/>
    <mergeCell ref="B2:O3"/>
    <mergeCell ref="B1:O1"/>
    <mergeCell ref="B170:C170"/>
    <mergeCell ref="E167:L169"/>
    <mergeCell ref="M167:O167"/>
    <mergeCell ref="M168:O168"/>
    <mergeCell ref="M169:O169"/>
    <mergeCell ref="E160:L166"/>
    <mergeCell ref="M160:O160"/>
    <mergeCell ref="M161:O161"/>
    <mergeCell ref="M162:O162"/>
    <mergeCell ref="M163:O163"/>
    <mergeCell ref="M164:O164"/>
    <mergeCell ref="M165:O165"/>
    <mergeCell ref="M166:O166"/>
    <mergeCell ref="E154:L156"/>
    <mergeCell ref="M154:O154"/>
    <mergeCell ref="M155:O155"/>
    <mergeCell ref="M156:O156"/>
    <mergeCell ref="B157:D157"/>
    <mergeCell ref="E157:L159"/>
    <mergeCell ref="M157:O159"/>
    <mergeCell ref="B158:D158"/>
    <mergeCell ref="E147:L153"/>
    <mergeCell ref="M147:O147"/>
    <mergeCell ref="M148:O148"/>
    <mergeCell ref="M149:O149"/>
    <mergeCell ref="M150:O150"/>
    <mergeCell ref="M151:O151"/>
    <mergeCell ref="M152:O152"/>
    <mergeCell ref="M153:O153"/>
    <mergeCell ref="E141:L143"/>
    <mergeCell ref="M141:O141"/>
    <mergeCell ref="M142:O142"/>
    <mergeCell ref="M143:O143"/>
    <mergeCell ref="B144:D144"/>
    <mergeCell ref="E144:L146"/>
    <mergeCell ref="M144:O146"/>
    <mergeCell ref="B145:D145"/>
    <mergeCell ref="E134:L140"/>
    <mergeCell ref="M134:O134"/>
    <mergeCell ref="M135:O135"/>
    <mergeCell ref="M136:O136"/>
    <mergeCell ref="M137:O137"/>
    <mergeCell ref="M138:O138"/>
    <mergeCell ref="M139:O139"/>
    <mergeCell ref="M140:O140"/>
    <mergeCell ref="E127:L130"/>
    <mergeCell ref="M127:O127"/>
    <mergeCell ref="M128:O128"/>
    <mergeCell ref="M129:O129"/>
    <mergeCell ref="M130:O130"/>
    <mergeCell ref="B131:D131"/>
    <mergeCell ref="E131:L133"/>
    <mergeCell ref="M131:O133"/>
    <mergeCell ref="B132:D132"/>
    <mergeCell ref="E121:L126"/>
    <mergeCell ref="M121:O121"/>
    <mergeCell ref="M122:O122"/>
    <mergeCell ref="M123:O123"/>
    <mergeCell ref="M124:O124"/>
    <mergeCell ref="M125:O125"/>
    <mergeCell ref="M126:O126"/>
    <mergeCell ref="E114:L117"/>
    <mergeCell ref="M114:O114"/>
    <mergeCell ref="M115:O115"/>
    <mergeCell ref="M116:O116"/>
    <mergeCell ref="M117:O117"/>
    <mergeCell ref="B118:D118"/>
    <mergeCell ref="E118:L120"/>
    <mergeCell ref="M118:O120"/>
    <mergeCell ref="B119:D119"/>
    <mergeCell ref="E108:L113"/>
    <mergeCell ref="M108:O108"/>
    <mergeCell ref="M109:O109"/>
    <mergeCell ref="M110:O110"/>
    <mergeCell ref="M111:O111"/>
    <mergeCell ref="M112:O112"/>
    <mergeCell ref="M113:O113"/>
    <mergeCell ref="E102:L104"/>
    <mergeCell ref="M102:O102"/>
    <mergeCell ref="M103:O103"/>
    <mergeCell ref="M104:O104"/>
    <mergeCell ref="B105:D105"/>
    <mergeCell ref="E105:L107"/>
    <mergeCell ref="M105:O107"/>
    <mergeCell ref="B106:D106"/>
    <mergeCell ref="E95:L101"/>
    <mergeCell ref="M95:O95"/>
    <mergeCell ref="M96:O96"/>
    <mergeCell ref="M97:O97"/>
    <mergeCell ref="M98:O98"/>
    <mergeCell ref="M99:O99"/>
    <mergeCell ref="M100:O100"/>
    <mergeCell ref="M101:O101"/>
    <mergeCell ref="E89:L91"/>
    <mergeCell ref="M89:O89"/>
    <mergeCell ref="M90:O90"/>
    <mergeCell ref="M91:O91"/>
    <mergeCell ref="B92:D92"/>
    <mergeCell ref="E92:L94"/>
    <mergeCell ref="M92:O94"/>
    <mergeCell ref="B93:D93"/>
    <mergeCell ref="E82:L88"/>
    <mergeCell ref="M82:O82"/>
    <mergeCell ref="M83:O83"/>
    <mergeCell ref="M84:O84"/>
    <mergeCell ref="M85:O85"/>
    <mergeCell ref="M86:O86"/>
    <mergeCell ref="M87:O87"/>
    <mergeCell ref="M88:O88"/>
    <mergeCell ref="E76:L78"/>
    <mergeCell ref="M76:O76"/>
    <mergeCell ref="M77:O77"/>
    <mergeCell ref="M78:O78"/>
    <mergeCell ref="B79:D79"/>
    <mergeCell ref="E79:L81"/>
    <mergeCell ref="M79:O81"/>
    <mergeCell ref="B80:D80"/>
    <mergeCell ref="E69:L75"/>
    <mergeCell ref="M69:O69"/>
    <mergeCell ref="M70:O70"/>
    <mergeCell ref="M71:O71"/>
    <mergeCell ref="M72:O72"/>
    <mergeCell ref="M73:O73"/>
    <mergeCell ref="M74:O74"/>
    <mergeCell ref="M75:O75"/>
    <mergeCell ref="E62:L64"/>
    <mergeCell ref="M62:O62"/>
    <mergeCell ref="M63:O63"/>
    <mergeCell ref="M64:O64"/>
    <mergeCell ref="B65:D65"/>
    <mergeCell ref="E65:L68"/>
    <mergeCell ref="M65:O68"/>
    <mergeCell ref="B66:D67"/>
    <mergeCell ref="E55:L61"/>
    <mergeCell ref="M55:O55"/>
    <mergeCell ref="M56:O56"/>
    <mergeCell ref="M57:O57"/>
    <mergeCell ref="M58:O58"/>
    <mergeCell ref="M59:O59"/>
    <mergeCell ref="M60:O60"/>
    <mergeCell ref="M61:O61"/>
    <mergeCell ref="E49:L51"/>
    <mergeCell ref="M49:O49"/>
    <mergeCell ref="M50:O50"/>
    <mergeCell ref="M51:O51"/>
    <mergeCell ref="B52:D52"/>
    <mergeCell ref="E52:L54"/>
    <mergeCell ref="M52:O54"/>
    <mergeCell ref="B53:D53"/>
    <mergeCell ref="E42:L48"/>
    <mergeCell ref="M42:O42"/>
    <mergeCell ref="M43:O43"/>
    <mergeCell ref="M44:O44"/>
    <mergeCell ref="M45:O45"/>
    <mergeCell ref="M46:O46"/>
    <mergeCell ref="M47:O47"/>
    <mergeCell ref="M48:O48"/>
    <mergeCell ref="E35:L38"/>
    <mergeCell ref="M35:O35"/>
    <mergeCell ref="M36:O36"/>
    <mergeCell ref="M37:O37"/>
    <mergeCell ref="M38:O38"/>
    <mergeCell ref="B39:D39"/>
    <mergeCell ref="E39:L41"/>
    <mergeCell ref="M39:O41"/>
    <mergeCell ref="B40:D40"/>
    <mergeCell ref="E29:L34"/>
    <mergeCell ref="M29:O29"/>
    <mergeCell ref="M30:O30"/>
    <mergeCell ref="M31:O31"/>
    <mergeCell ref="M32:O32"/>
    <mergeCell ref="M33:O33"/>
    <mergeCell ref="M34:O34"/>
    <mergeCell ref="E23:L25"/>
    <mergeCell ref="M23:O23"/>
    <mergeCell ref="M24:O24"/>
    <mergeCell ref="M25:O25"/>
    <mergeCell ref="B12:O12"/>
    <mergeCell ref="B13:D13"/>
    <mergeCell ref="E13:L15"/>
    <mergeCell ref="M13:O15"/>
    <mergeCell ref="B14:D14"/>
    <mergeCell ref="B26:D26"/>
    <mergeCell ref="E26:L28"/>
    <mergeCell ref="M26:O28"/>
    <mergeCell ref="B27:D27"/>
    <mergeCell ref="E16:L22"/>
    <mergeCell ref="M16:O16"/>
    <mergeCell ref="M17:O17"/>
    <mergeCell ref="M18:O18"/>
    <mergeCell ref="M19:O19"/>
    <mergeCell ref="M20:O20"/>
    <mergeCell ref="M21:O21"/>
    <mergeCell ref="M22:O22"/>
  </mergeCells>
  <dataValidations count="2">
    <dataValidation allowBlank="1" showInputMessage="1" showErrorMessage="1" errorTitle="ghfhdfgh" error="fghdfghdfhg" sqref="S18"/>
    <dataValidation type="list" allowBlank="1" showInputMessage="1" showErrorMessage="1" sqref="D16:D25 D29:D38 D42:D51 D55:D64 D69:D78 D82:D91 D95:D104 D108:D117 D121:D130 D134:D143 D147:D156 D160:D169">
      <formula1>$S$13</formula1>
    </dataValidation>
  </dataValidations>
  <pageMargins left="0.7" right="0.5625" top="3.676399825021872E-2" bottom="0.34375" header="0.3" footer="0.3"/>
  <pageSetup paperSize="8" scale="57" orientation="landscape" horizontalDpi="300" verticalDpi="300" r:id="rId1"/>
  <rowBreaks count="6" manualBreakCount="6">
    <brk id="25" max="16383" man="1"/>
    <brk id="51" max="16383" man="1"/>
    <brk id="78" max="16383" man="1"/>
    <brk id="104" max="16383" man="1"/>
    <brk id="130" max="16383" man="1"/>
    <brk id="1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pageSetUpPr fitToPage="1"/>
  </sheetPr>
  <dimension ref="A1:X205"/>
  <sheetViews>
    <sheetView rightToLeft="1" view="pageBreakPreview" zoomScale="85" zoomScaleNormal="55" zoomScaleSheetLayoutView="85" workbookViewId="0">
      <pane xSplit="1" topLeftCell="B1" activePane="topRight" state="frozen"/>
      <selection pane="topRight" activeCell="D3" sqref="D3"/>
    </sheetView>
  </sheetViews>
  <sheetFormatPr defaultColWidth="9.140625" defaultRowHeight="15" x14ac:dyDescent="0.25"/>
  <cols>
    <col min="1" max="1" width="6.42578125" style="6" customWidth="1"/>
    <col min="2" max="2" width="68.7109375" style="6" customWidth="1"/>
    <col min="3" max="3" width="22.28515625" style="6" customWidth="1"/>
    <col min="4" max="4" width="20.140625" style="6" customWidth="1"/>
    <col min="5" max="5" width="15.28515625" style="6" customWidth="1"/>
    <col min="6" max="6" width="18.42578125" style="6" customWidth="1"/>
    <col min="7" max="7" width="27.140625" style="6" customWidth="1"/>
    <col min="8" max="8" width="25.140625" style="6" customWidth="1"/>
    <col min="9" max="9" width="27.85546875" style="1" customWidth="1"/>
    <col min="10" max="10" width="26.42578125" style="1" customWidth="1"/>
    <col min="11" max="11" width="23.140625" style="1" customWidth="1"/>
    <col min="12" max="12" width="20.7109375" style="1" customWidth="1"/>
    <col min="13" max="14" width="28.5703125" style="6" customWidth="1"/>
    <col min="15" max="15" width="24.42578125" style="6" customWidth="1"/>
    <col min="16" max="16" width="26.42578125" style="6" customWidth="1"/>
    <col min="17" max="17" width="25.28515625" style="6" customWidth="1"/>
    <col min="18" max="20" width="9.140625" style="6"/>
    <col min="21" max="21" width="11" style="6" customWidth="1"/>
    <col min="22" max="23" width="9.140625" style="6" customWidth="1"/>
    <col min="24" max="24" width="9"/>
    <col min="25" max="31" width="9.140625" style="6" customWidth="1"/>
    <col min="32" max="16384" width="9.140625" style="6"/>
  </cols>
  <sheetData>
    <row r="1" spans="1:24" ht="60" customHeight="1" x14ac:dyDescent="0.25">
      <c r="A1" s="571" t="s">
        <v>1</v>
      </c>
      <c r="B1" s="573" t="s">
        <v>855</v>
      </c>
      <c r="C1" s="574"/>
      <c r="D1" s="574"/>
      <c r="E1" s="574"/>
      <c r="F1" s="574"/>
      <c r="G1" s="574"/>
      <c r="H1" s="574"/>
      <c r="I1" s="574"/>
      <c r="J1" s="574"/>
      <c r="K1" s="574"/>
      <c r="L1" s="574"/>
      <c r="M1" s="574"/>
      <c r="N1" s="574"/>
      <c r="O1" s="574"/>
      <c r="P1" s="574"/>
      <c r="Q1" s="575"/>
    </row>
    <row r="2" spans="1:24" ht="159" customHeight="1" x14ac:dyDescent="0.25">
      <c r="A2" s="572"/>
      <c r="B2" s="323" t="s">
        <v>232</v>
      </c>
      <c r="C2" s="324" t="s">
        <v>802</v>
      </c>
      <c r="D2" s="324" t="s">
        <v>48</v>
      </c>
      <c r="E2" s="324" t="s">
        <v>115</v>
      </c>
      <c r="F2" s="324" t="s">
        <v>119</v>
      </c>
      <c r="G2" s="325" t="s">
        <v>233</v>
      </c>
      <c r="H2" s="324" t="s">
        <v>238</v>
      </c>
      <c r="I2" s="325" t="s">
        <v>856</v>
      </c>
      <c r="J2" s="325" t="s">
        <v>857</v>
      </c>
      <c r="K2" s="326" t="s">
        <v>131</v>
      </c>
      <c r="L2" s="327" t="s">
        <v>96</v>
      </c>
      <c r="M2" s="327" t="s">
        <v>236</v>
      </c>
      <c r="N2" s="327" t="s">
        <v>237</v>
      </c>
      <c r="O2" s="328" t="s">
        <v>130</v>
      </c>
      <c r="P2" s="328" t="s">
        <v>234</v>
      </c>
      <c r="Q2" s="327" t="s">
        <v>235</v>
      </c>
    </row>
    <row r="3" spans="1:24" ht="60.75" customHeight="1" x14ac:dyDescent="0.25">
      <c r="A3" s="179">
        <v>1</v>
      </c>
      <c r="B3" s="24"/>
      <c r="C3" s="24"/>
      <c r="D3" s="22"/>
      <c r="E3" s="33"/>
      <c r="F3" s="33"/>
      <c r="G3" s="25"/>
      <c r="H3" s="26"/>
      <c r="I3" s="113"/>
      <c r="J3" s="266"/>
      <c r="K3" s="267"/>
      <c r="L3" s="267"/>
      <c r="M3" s="268"/>
      <c r="N3" s="268"/>
      <c r="O3" s="347"/>
      <c r="P3" s="269"/>
      <c r="Q3" s="269"/>
    </row>
    <row r="4" spans="1:24" ht="60.75" customHeight="1" x14ac:dyDescent="0.25">
      <c r="A4" s="179">
        <v>2</v>
      </c>
      <c r="B4" s="24"/>
      <c r="C4" s="24"/>
      <c r="D4" s="22"/>
      <c r="E4" s="33"/>
      <c r="F4" s="33"/>
      <c r="G4" s="25"/>
      <c r="H4" s="26"/>
      <c r="I4" s="113"/>
      <c r="J4" s="266"/>
      <c r="K4" s="267"/>
      <c r="L4" s="267"/>
      <c r="M4" s="268"/>
      <c r="N4" s="268"/>
      <c r="O4" s="347"/>
      <c r="P4" s="269"/>
      <c r="Q4" s="269"/>
    </row>
    <row r="5" spans="1:24" s="349" customFormat="1" ht="60.75" customHeight="1" x14ac:dyDescent="0.25">
      <c r="A5" s="179">
        <v>3</v>
      </c>
      <c r="B5" s="24"/>
      <c r="C5" s="24"/>
      <c r="D5" s="22"/>
      <c r="E5" s="22"/>
      <c r="F5" s="22"/>
      <c r="G5" s="25"/>
      <c r="H5" s="348"/>
      <c r="I5" s="113"/>
      <c r="J5" s="348"/>
      <c r="K5" s="267"/>
      <c r="L5" s="267"/>
      <c r="M5" s="268"/>
      <c r="N5" s="268"/>
      <c r="O5" s="347"/>
      <c r="P5" s="269"/>
      <c r="Q5" s="269"/>
      <c r="X5" s="350"/>
    </row>
    <row r="6" spans="1:24" ht="60.75" customHeight="1" x14ac:dyDescent="0.25">
      <c r="A6" s="179">
        <v>4</v>
      </c>
      <c r="B6" s="24"/>
      <c r="C6" s="24"/>
      <c r="D6" s="22"/>
      <c r="E6" s="33"/>
      <c r="F6" s="33"/>
      <c r="G6" s="25"/>
      <c r="H6" s="26"/>
      <c r="I6" s="113"/>
      <c r="J6" s="26"/>
      <c r="K6" s="267"/>
      <c r="L6" s="267"/>
      <c r="M6" s="268"/>
      <c r="N6" s="268"/>
      <c r="O6" s="347"/>
      <c r="P6" s="269"/>
      <c r="Q6" s="351"/>
    </row>
    <row r="7" spans="1:24" ht="60.75" customHeight="1" x14ac:dyDescent="0.25">
      <c r="A7" s="179">
        <v>5</v>
      </c>
      <c r="B7" s="24"/>
      <c r="C7" s="24"/>
      <c r="D7" s="22"/>
      <c r="E7" s="33"/>
      <c r="F7" s="33"/>
      <c r="G7" s="25"/>
      <c r="H7" s="26"/>
      <c r="I7" s="113"/>
      <c r="J7" s="26"/>
      <c r="K7" s="267"/>
      <c r="L7" s="267"/>
      <c r="M7" s="268"/>
      <c r="N7" s="268"/>
      <c r="O7" s="347"/>
      <c r="P7" s="269"/>
      <c r="Q7" s="269"/>
    </row>
    <row r="8" spans="1:24" ht="60.75" customHeight="1" x14ac:dyDescent="0.25">
      <c r="A8" s="179">
        <v>6</v>
      </c>
      <c r="B8" s="24"/>
      <c r="C8" s="24"/>
      <c r="D8" s="22"/>
      <c r="E8" s="33"/>
      <c r="F8" s="33"/>
      <c r="G8" s="25"/>
      <c r="H8" s="26"/>
      <c r="I8" s="113"/>
      <c r="J8" s="26"/>
      <c r="K8" s="267"/>
      <c r="L8" s="267"/>
      <c r="M8" s="268"/>
      <c r="N8" s="268"/>
      <c r="O8" s="347"/>
      <c r="P8" s="269"/>
      <c r="Q8" s="351"/>
    </row>
    <row r="9" spans="1:24" ht="60.75" customHeight="1" x14ac:dyDescent="0.25">
      <c r="A9" s="179">
        <v>7</v>
      </c>
      <c r="B9" s="24"/>
      <c r="C9" s="24"/>
      <c r="D9" s="22"/>
      <c r="E9" s="33"/>
      <c r="F9" s="33"/>
      <c r="G9" s="25"/>
      <c r="H9" s="26"/>
      <c r="I9" s="113"/>
      <c r="J9" s="26"/>
      <c r="K9" s="267"/>
      <c r="L9" s="267"/>
      <c r="M9" s="268"/>
      <c r="N9" s="268"/>
      <c r="O9" s="347"/>
      <c r="P9" s="269"/>
      <c r="Q9" s="269"/>
    </row>
    <row r="10" spans="1:24" ht="60.75" customHeight="1" x14ac:dyDescent="0.25">
      <c r="A10" s="179">
        <v>8</v>
      </c>
      <c r="B10" s="24"/>
      <c r="C10" s="24"/>
      <c r="D10" s="22"/>
      <c r="E10" s="33"/>
      <c r="F10" s="33"/>
      <c r="G10" s="25"/>
      <c r="H10" s="26"/>
      <c r="I10" s="113"/>
      <c r="J10" s="26"/>
      <c r="K10" s="267"/>
      <c r="L10" s="267"/>
      <c r="M10" s="268"/>
      <c r="N10" s="268"/>
      <c r="O10" s="347"/>
      <c r="P10" s="269"/>
      <c r="Q10" s="351"/>
    </row>
    <row r="11" spans="1:24" ht="60.75" customHeight="1" x14ac:dyDescent="0.25">
      <c r="A11" s="179">
        <v>9</v>
      </c>
      <c r="B11" s="24"/>
      <c r="C11" s="24"/>
      <c r="D11" s="22"/>
      <c r="E11" s="33"/>
      <c r="F11" s="33"/>
      <c r="G11" s="25"/>
      <c r="H11" s="26"/>
      <c r="I11" s="113"/>
      <c r="J11" s="26"/>
      <c r="K11" s="267"/>
      <c r="L11" s="267"/>
      <c r="M11" s="268"/>
      <c r="N11" s="268"/>
      <c r="O11" s="347"/>
      <c r="P11" s="269"/>
      <c r="Q11" s="269"/>
    </row>
    <row r="12" spans="1:24" ht="60.75" customHeight="1" x14ac:dyDescent="0.25">
      <c r="A12" s="179">
        <v>10</v>
      </c>
      <c r="B12" s="24"/>
      <c r="C12" s="24"/>
      <c r="D12" s="22"/>
      <c r="E12" s="33"/>
      <c r="F12" s="33"/>
      <c r="G12" s="25"/>
      <c r="H12" s="26"/>
      <c r="I12" s="113"/>
      <c r="J12" s="26"/>
      <c r="K12" s="267"/>
      <c r="L12" s="267"/>
      <c r="M12" s="268"/>
      <c r="N12" s="268"/>
      <c r="O12" s="347"/>
      <c r="P12" s="269"/>
      <c r="Q12" s="269"/>
    </row>
    <row r="13" spans="1:24" ht="60.75" customHeight="1" x14ac:dyDescent="0.25">
      <c r="A13" s="179">
        <v>11</v>
      </c>
      <c r="B13" s="24"/>
      <c r="C13" s="24"/>
      <c r="D13" s="22"/>
      <c r="E13" s="33"/>
      <c r="F13" s="33"/>
      <c r="G13" s="25"/>
      <c r="H13" s="26"/>
      <c r="I13" s="113"/>
      <c r="J13" s="26"/>
      <c r="K13" s="267"/>
      <c r="L13" s="267"/>
      <c r="M13" s="268"/>
      <c r="N13" s="268"/>
      <c r="O13" s="347"/>
      <c r="P13" s="269"/>
      <c r="Q13" s="269"/>
    </row>
    <row r="14" spans="1:24" ht="60.75" customHeight="1" x14ac:dyDescent="0.25">
      <c r="A14" s="179">
        <v>12</v>
      </c>
      <c r="B14" s="24"/>
      <c r="C14" s="24"/>
      <c r="D14" s="352"/>
      <c r="E14" s="33"/>
      <c r="F14" s="33"/>
      <c r="G14" s="25"/>
      <c r="H14" s="26"/>
      <c r="I14" s="113"/>
      <c r="J14" s="26"/>
      <c r="K14" s="267"/>
      <c r="L14" s="267"/>
      <c r="M14" s="268"/>
      <c r="N14" s="268"/>
      <c r="O14" s="347"/>
      <c r="P14" s="269"/>
      <c r="Q14" s="351"/>
    </row>
    <row r="15" spans="1:24" ht="60.75" customHeight="1" x14ac:dyDescent="0.25">
      <c r="A15" s="179">
        <v>13</v>
      </c>
      <c r="B15" s="24"/>
      <c r="C15" s="24"/>
      <c r="D15" s="22"/>
      <c r="E15" s="33"/>
      <c r="F15" s="33"/>
      <c r="G15" s="25"/>
      <c r="H15" s="26"/>
      <c r="I15" s="113"/>
      <c r="J15" s="26"/>
      <c r="K15" s="267"/>
      <c r="L15" s="267"/>
      <c r="M15" s="268"/>
      <c r="N15" s="268"/>
      <c r="O15" s="347"/>
      <c r="P15" s="269"/>
      <c r="Q15" s="351"/>
    </row>
    <row r="16" spans="1:24" ht="60.75" customHeight="1" x14ac:dyDescent="0.25">
      <c r="A16" s="179">
        <v>14</v>
      </c>
      <c r="B16" s="24"/>
      <c r="C16" s="24"/>
      <c r="D16" s="22"/>
      <c r="E16" s="33"/>
      <c r="F16" s="33"/>
      <c r="G16" s="25"/>
      <c r="H16" s="26"/>
      <c r="I16" s="113"/>
      <c r="J16" s="26"/>
      <c r="K16" s="267"/>
      <c r="L16" s="267"/>
      <c r="M16" s="268"/>
      <c r="N16" s="268"/>
      <c r="O16" s="347"/>
      <c r="P16" s="269"/>
      <c r="Q16" s="269"/>
    </row>
    <row r="17" spans="1:17" ht="60.75" customHeight="1" x14ac:dyDescent="0.25">
      <c r="A17" s="179">
        <v>15</v>
      </c>
      <c r="B17" s="24"/>
      <c r="C17" s="24"/>
      <c r="D17" s="22"/>
      <c r="E17" s="33"/>
      <c r="F17" s="33"/>
      <c r="G17" s="25"/>
      <c r="H17" s="26"/>
      <c r="I17" s="113"/>
      <c r="J17" s="26"/>
      <c r="K17" s="267"/>
      <c r="L17" s="267"/>
      <c r="M17" s="268"/>
      <c r="N17" s="268"/>
      <c r="O17" s="347"/>
      <c r="P17" s="269"/>
      <c r="Q17" s="351"/>
    </row>
    <row r="18" spans="1:17" ht="60.75" customHeight="1" x14ac:dyDescent="0.25">
      <c r="A18" s="179">
        <v>16</v>
      </c>
      <c r="B18" s="24"/>
      <c r="C18" s="24"/>
      <c r="D18" s="22"/>
      <c r="E18" s="33"/>
      <c r="F18" s="33"/>
      <c r="G18" s="25"/>
      <c r="H18" s="26"/>
      <c r="I18" s="113"/>
      <c r="J18" s="26"/>
      <c r="K18" s="267"/>
      <c r="L18" s="267"/>
      <c r="M18" s="268"/>
      <c r="N18" s="268"/>
      <c r="O18" s="347"/>
      <c r="P18" s="269"/>
      <c r="Q18" s="269"/>
    </row>
    <row r="19" spans="1:17" ht="60.75" customHeight="1" x14ac:dyDescent="0.25">
      <c r="A19" s="179">
        <v>17</v>
      </c>
      <c r="B19" s="24"/>
      <c r="C19" s="24"/>
      <c r="D19" s="22"/>
      <c r="E19" s="33"/>
      <c r="F19" s="33"/>
      <c r="G19" s="25"/>
      <c r="H19" s="26"/>
      <c r="I19" s="113"/>
      <c r="J19" s="26"/>
      <c r="K19" s="267"/>
      <c r="L19" s="267"/>
      <c r="M19" s="268"/>
      <c r="N19" s="268"/>
      <c r="O19" s="347"/>
      <c r="P19" s="269"/>
      <c r="Q19" s="351"/>
    </row>
    <row r="20" spans="1:17" ht="60.75" customHeight="1" x14ac:dyDescent="0.25">
      <c r="A20" s="179">
        <v>18</v>
      </c>
      <c r="B20" s="24"/>
      <c r="C20" s="24"/>
      <c r="D20" s="352"/>
      <c r="E20" s="33"/>
      <c r="F20" s="33"/>
      <c r="G20" s="25"/>
      <c r="H20" s="26"/>
      <c r="I20" s="113"/>
      <c r="J20" s="26"/>
      <c r="K20" s="267"/>
      <c r="L20" s="267"/>
      <c r="M20" s="268"/>
      <c r="N20" s="268"/>
      <c r="O20" s="347"/>
      <c r="P20" s="269"/>
      <c r="Q20" s="351"/>
    </row>
    <row r="21" spans="1:17" ht="60.75" customHeight="1" x14ac:dyDescent="0.25">
      <c r="A21" s="179">
        <v>19</v>
      </c>
      <c r="B21" s="24"/>
      <c r="C21" s="24"/>
      <c r="D21" s="22"/>
      <c r="E21" s="33"/>
      <c r="F21" s="33"/>
      <c r="G21" s="25"/>
      <c r="H21" s="26"/>
      <c r="I21" s="113"/>
      <c r="J21" s="26"/>
      <c r="K21" s="267"/>
      <c r="L21" s="267"/>
      <c r="M21" s="268"/>
      <c r="N21" s="268"/>
      <c r="O21" s="347"/>
      <c r="P21" s="269"/>
      <c r="Q21" s="269"/>
    </row>
    <row r="22" spans="1:17" ht="60.75" customHeight="1" x14ac:dyDescent="0.25">
      <c r="A22" s="179">
        <v>20</v>
      </c>
      <c r="B22" s="24"/>
      <c r="C22" s="24"/>
      <c r="D22" s="22"/>
      <c r="E22" s="33"/>
      <c r="F22" s="33"/>
      <c r="G22" s="25"/>
      <c r="H22" s="26"/>
      <c r="I22" s="113"/>
      <c r="J22" s="26"/>
      <c r="K22" s="24"/>
      <c r="L22" s="267"/>
      <c r="M22" s="268"/>
      <c r="N22" s="268"/>
      <c r="O22" s="347"/>
      <c r="P22" s="269"/>
      <c r="Q22" s="351"/>
    </row>
    <row r="23" spans="1:17" ht="60.75" customHeight="1" x14ac:dyDescent="0.25">
      <c r="A23" s="179">
        <v>21</v>
      </c>
      <c r="B23" s="24"/>
      <c r="C23" s="24"/>
      <c r="D23" s="22"/>
      <c r="E23" s="33"/>
      <c r="F23" s="33"/>
      <c r="G23" s="25"/>
      <c r="H23" s="26"/>
      <c r="I23" s="113"/>
      <c r="J23" s="26"/>
      <c r="K23" s="24"/>
      <c r="L23" s="267"/>
      <c r="M23" s="268"/>
      <c r="N23" s="268"/>
      <c r="O23" s="347"/>
      <c r="P23" s="269"/>
      <c r="Q23" s="269"/>
    </row>
    <row r="24" spans="1:17" ht="60.75" customHeight="1" x14ac:dyDescent="0.25">
      <c r="A24" s="179">
        <v>22</v>
      </c>
      <c r="B24" s="24"/>
      <c r="C24" s="24"/>
      <c r="D24" s="22"/>
      <c r="E24" s="33"/>
      <c r="F24" s="33"/>
      <c r="G24" s="25"/>
      <c r="H24" s="26"/>
      <c r="I24" s="113"/>
      <c r="J24" s="26"/>
      <c r="K24" s="267"/>
      <c r="L24" s="267"/>
      <c r="M24" s="268"/>
      <c r="N24" s="268"/>
      <c r="O24" s="268"/>
      <c r="P24" s="269"/>
      <c r="Q24" s="180"/>
    </row>
    <row r="25" spans="1:17" ht="60.75" customHeight="1" x14ac:dyDescent="0.25">
      <c r="A25" s="179">
        <v>23</v>
      </c>
      <c r="B25" s="24"/>
      <c r="C25" s="24"/>
      <c r="D25" s="22"/>
      <c r="E25" s="33"/>
      <c r="F25" s="33"/>
      <c r="G25" s="25"/>
      <c r="H25" s="26"/>
      <c r="I25" s="113"/>
      <c r="J25" s="26"/>
      <c r="K25" s="267"/>
      <c r="L25" s="267"/>
      <c r="M25" s="268"/>
      <c r="N25" s="268"/>
      <c r="O25" s="268"/>
      <c r="P25" s="269"/>
      <c r="Q25" s="180"/>
    </row>
    <row r="26" spans="1:17" ht="60.75" customHeight="1" x14ac:dyDescent="0.25">
      <c r="A26" s="179">
        <v>24</v>
      </c>
      <c r="B26" s="24"/>
      <c r="C26" s="24"/>
      <c r="D26" s="22"/>
      <c r="E26" s="33"/>
      <c r="F26" s="33"/>
      <c r="G26" s="25"/>
      <c r="H26" s="26"/>
      <c r="I26" s="113"/>
      <c r="J26" s="26"/>
      <c r="K26" s="267"/>
      <c r="L26" s="267"/>
      <c r="M26" s="268"/>
      <c r="N26" s="268"/>
      <c r="O26" s="268"/>
      <c r="P26" s="180"/>
      <c r="Q26" s="353"/>
    </row>
    <row r="27" spans="1:17" ht="60.75" customHeight="1" x14ac:dyDescent="0.25">
      <c r="A27" s="179">
        <v>25</v>
      </c>
      <c r="B27" s="24"/>
      <c r="C27" s="24"/>
      <c r="D27" s="22"/>
      <c r="E27" s="33"/>
      <c r="F27" s="33"/>
      <c r="G27" s="25"/>
      <c r="H27" s="26"/>
      <c r="I27" s="113"/>
      <c r="J27" s="26"/>
      <c r="K27" s="267"/>
      <c r="L27" s="267"/>
      <c r="M27" s="268"/>
      <c r="N27" s="268"/>
      <c r="O27" s="268"/>
      <c r="P27" s="269"/>
      <c r="Q27" s="180"/>
    </row>
    <row r="28" spans="1:17" ht="60.75" customHeight="1" x14ac:dyDescent="0.25">
      <c r="A28" s="179">
        <v>26</v>
      </c>
      <c r="B28" s="24"/>
      <c r="C28" s="24"/>
      <c r="D28" s="22"/>
      <c r="E28" s="33"/>
      <c r="F28" s="33"/>
      <c r="G28" s="25"/>
      <c r="H28" s="26"/>
      <c r="I28" s="113"/>
      <c r="J28" s="26"/>
      <c r="K28" s="267"/>
      <c r="L28" s="267"/>
      <c r="M28" s="268"/>
      <c r="N28" s="268"/>
      <c r="O28" s="268"/>
      <c r="P28" s="269"/>
      <c r="Q28" s="180"/>
    </row>
    <row r="29" spans="1:17" ht="60.75" customHeight="1" x14ac:dyDescent="0.25">
      <c r="A29" s="179">
        <v>27</v>
      </c>
      <c r="B29" s="24"/>
      <c r="C29" s="24"/>
      <c r="D29" s="22"/>
      <c r="E29" s="33"/>
      <c r="F29" s="33"/>
      <c r="G29" s="25"/>
      <c r="H29" s="26"/>
      <c r="I29" s="113"/>
      <c r="J29" s="26"/>
      <c r="K29" s="267"/>
      <c r="L29" s="267"/>
      <c r="M29" s="268"/>
      <c r="N29" s="268"/>
      <c r="O29" s="268"/>
      <c r="P29" s="269"/>
      <c r="Q29" s="180"/>
    </row>
    <row r="30" spans="1:17" ht="60.75" customHeight="1" x14ac:dyDescent="0.25">
      <c r="A30" s="179">
        <v>28</v>
      </c>
      <c r="B30" s="24"/>
      <c r="C30" s="24"/>
      <c r="D30" s="22"/>
      <c r="E30" s="33"/>
      <c r="F30" s="33"/>
      <c r="G30" s="25"/>
      <c r="H30" s="26"/>
      <c r="I30" s="113"/>
      <c r="J30" s="26"/>
      <c r="K30" s="267"/>
      <c r="L30" s="267"/>
      <c r="M30" s="268"/>
      <c r="N30" s="268"/>
      <c r="O30" s="268"/>
      <c r="P30" s="269"/>
      <c r="Q30" s="180"/>
    </row>
    <row r="31" spans="1:17" ht="60.75" customHeight="1" x14ac:dyDescent="0.25">
      <c r="A31" s="179">
        <v>29</v>
      </c>
      <c r="B31" s="24"/>
      <c r="C31" s="24"/>
      <c r="D31" s="22"/>
      <c r="E31" s="33"/>
      <c r="F31" s="33"/>
      <c r="G31" s="25"/>
      <c r="H31" s="26"/>
      <c r="I31" s="25"/>
      <c r="J31" s="26"/>
      <c r="K31" s="267"/>
      <c r="L31" s="267"/>
      <c r="M31" s="268"/>
      <c r="N31" s="268"/>
      <c r="O31" s="268"/>
      <c r="P31" s="180"/>
      <c r="Q31" s="180"/>
    </row>
    <row r="32" spans="1:17" ht="60.75" customHeight="1" x14ac:dyDescent="0.25">
      <c r="A32" s="179">
        <v>30</v>
      </c>
      <c r="B32" s="24"/>
      <c r="C32" s="24"/>
      <c r="D32" s="22"/>
      <c r="E32" s="33"/>
      <c r="F32" s="33"/>
      <c r="G32" s="25"/>
      <c r="H32" s="26"/>
      <c r="I32" s="25"/>
      <c r="J32" s="26"/>
      <c r="K32" s="267"/>
      <c r="L32" s="267"/>
      <c r="M32" s="268"/>
      <c r="N32" s="268"/>
      <c r="O32" s="268"/>
      <c r="P32" s="180"/>
      <c r="Q32" s="180"/>
    </row>
    <row r="33" spans="1:17" ht="60.75" customHeight="1" x14ac:dyDescent="0.25">
      <c r="A33" s="179">
        <v>31</v>
      </c>
      <c r="B33" s="24"/>
      <c r="C33" s="24"/>
      <c r="D33" s="22"/>
      <c r="E33" s="33"/>
      <c r="F33" s="33"/>
      <c r="G33" s="25"/>
      <c r="H33" s="26"/>
      <c r="I33" s="25"/>
      <c r="J33" s="26"/>
      <c r="K33" s="267"/>
      <c r="L33" s="267"/>
      <c r="M33" s="268"/>
      <c r="N33" s="268"/>
      <c r="O33" s="268"/>
      <c r="P33" s="180"/>
      <c r="Q33" s="180"/>
    </row>
    <row r="34" spans="1:17" ht="60.75" customHeight="1" x14ac:dyDescent="0.25">
      <c r="A34" s="179">
        <v>32</v>
      </c>
      <c r="B34" s="24"/>
      <c r="C34" s="24"/>
      <c r="D34" s="22"/>
      <c r="E34" s="33"/>
      <c r="F34" s="33"/>
      <c r="G34" s="25"/>
      <c r="H34" s="26"/>
      <c r="I34" s="25"/>
      <c r="J34" s="26"/>
      <c r="K34" s="267"/>
      <c r="L34" s="267"/>
      <c r="M34" s="268"/>
      <c r="N34" s="268"/>
      <c r="O34" s="268"/>
      <c r="P34" s="180"/>
      <c r="Q34" s="180"/>
    </row>
    <row r="35" spans="1:17" ht="60.75" customHeight="1" x14ac:dyDescent="0.25">
      <c r="A35" s="179">
        <v>33</v>
      </c>
      <c r="B35" s="24"/>
      <c r="C35" s="24"/>
      <c r="D35" s="22"/>
      <c r="E35" s="33"/>
      <c r="F35" s="33"/>
      <c r="G35" s="25"/>
      <c r="H35" s="26"/>
      <c r="I35" s="25"/>
      <c r="J35" s="26"/>
      <c r="K35" s="267"/>
      <c r="L35" s="267"/>
      <c r="M35" s="268"/>
      <c r="N35" s="268"/>
      <c r="O35" s="268"/>
      <c r="P35" s="180"/>
      <c r="Q35" s="180"/>
    </row>
    <row r="36" spans="1:17" ht="60.75" customHeight="1" x14ac:dyDescent="0.25">
      <c r="A36" s="179">
        <v>34</v>
      </c>
      <c r="B36" s="24"/>
      <c r="C36" s="24"/>
      <c r="D36" s="22"/>
      <c r="E36" s="33"/>
      <c r="F36" s="33"/>
      <c r="G36" s="25"/>
      <c r="H36" s="26"/>
      <c r="I36" s="25"/>
      <c r="J36" s="26"/>
      <c r="K36" s="267"/>
      <c r="L36" s="267"/>
      <c r="M36" s="268"/>
      <c r="N36" s="268"/>
      <c r="O36" s="268"/>
      <c r="P36" s="180"/>
      <c r="Q36" s="180"/>
    </row>
    <row r="37" spans="1:17" ht="60.75" customHeight="1" x14ac:dyDescent="0.25">
      <c r="A37" s="179">
        <v>35</v>
      </c>
      <c r="B37" s="24"/>
      <c r="C37" s="24"/>
      <c r="D37" s="22"/>
      <c r="E37" s="33"/>
      <c r="F37" s="33"/>
      <c r="G37" s="25"/>
      <c r="H37" s="26"/>
      <c r="I37" s="25"/>
      <c r="J37" s="26"/>
      <c r="K37" s="267"/>
      <c r="L37" s="267"/>
      <c r="M37" s="268"/>
      <c r="N37" s="268"/>
      <c r="O37" s="268"/>
      <c r="P37" s="180"/>
      <c r="Q37" s="180"/>
    </row>
    <row r="38" spans="1:17" ht="60.75" customHeight="1" x14ac:dyDescent="0.25">
      <c r="A38" s="179">
        <v>36</v>
      </c>
      <c r="B38" s="24"/>
      <c r="C38" s="24"/>
      <c r="D38" s="22"/>
      <c r="E38" s="33"/>
      <c r="F38" s="33"/>
      <c r="G38" s="25"/>
      <c r="H38" s="26"/>
      <c r="I38" s="25"/>
      <c r="J38" s="26"/>
      <c r="K38" s="267"/>
      <c r="L38" s="267"/>
      <c r="M38" s="268"/>
      <c r="N38" s="268"/>
      <c r="O38" s="268"/>
      <c r="P38" s="180"/>
      <c r="Q38" s="180"/>
    </row>
    <row r="39" spans="1:17" ht="60.75" customHeight="1" x14ac:dyDescent="0.25">
      <c r="A39" s="179">
        <v>37</v>
      </c>
      <c r="B39" s="24"/>
      <c r="C39" s="24"/>
      <c r="D39" s="22"/>
      <c r="E39" s="33"/>
      <c r="F39" s="33"/>
      <c r="G39" s="25"/>
      <c r="H39" s="26"/>
      <c r="I39" s="25"/>
      <c r="J39" s="26"/>
      <c r="K39" s="267"/>
      <c r="L39" s="267"/>
      <c r="M39" s="268"/>
      <c r="N39" s="268"/>
      <c r="O39" s="268"/>
      <c r="P39" s="180"/>
      <c r="Q39" s="180"/>
    </row>
    <row r="40" spans="1:17" ht="60.75" customHeight="1" x14ac:dyDescent="0.25">
      <c r="A40" s="179">
        <v>38</v>
      </c>
      <c r="B40" s="24"/>
      <c r="C40" s="24"/>
      <c r="D40" s="24"/>
      <c r="E40" s="33"/>
      <c r="F40" s="33"/>
      <c r="G40" s="25"/>
      <c r="H40" s="26"/>
      <c r="I40" s="25"/>
      <c r="J40" s="26"/>
      <c r="K40" s="267"/>
      <c r="L40" s="267"/>
      <c r="M40" s="268"/>
      <c r="N40" s="268"/>
      <c r="O40" s="268"/>
      <c r="P40" s="180"/>
      <c r="Q40" s="180"/>
    </row>
    <row r="41" spans="1:17" ht="60.75" customHeight="1" x14ac:dyDescent="0.25">
      <c r="A41" s="179">
        <v>39</v>
      </c>
      <c r="B41" s="24"/>
      <c r="C41" s="24"/>
      <c r="D41" s="24"/>
      <c r="E41" s="33"/>
      <c r="F41" s="33"/>
      <c r="G41" s="25"/>
      <c r="H41" s="26"/>
      <c r="I41" s="25"/>
      <c r="J41" s="26"/>
      <c r="K41" s="267"/>
      <c r="L41" s="27"/>
      <c r="M41" s="268"/>
      <c r="N41" s="268"/>
      <c r="O41" s="268"/>
      <c r="P41" s="180"/>
      <c r="Q41" s="180"/>
    </row>
    <row r="42" spans="1:17" ht="60.75" customHeight="1" x14ac:dyDescent="0.25">
      <c r="A42" s="179">
        <v>40</v>
      </c>
      <c r="B42" s="24"/>
      <c r="C42" s="24"/>
      <c r="D42" s="24"/>
      <c r="E42" s="33"/>
      <c r="F42" s="33"/>
      <c r="G42" s="25"/>
      <c r="H42" s="26"/>
      <c r="I42" s="25"/>
      <c r="J42" s="26"/>
      <c r="K42" s="267"/>
      <c r="L42" s="27"/>
      <c r="M42" s="268"/>
      <c r="N42" s="268"/>
      <c r="O42" s="268"/>
      <c r="P42" s="180"/>
      <c r="Q42" s="180"/>
    </row>
    <row r="43" spans="1:17" ht="60.75" customHeight="1" x14ac:dyDescent="0.25">
      <c r="A43" s="179">
        <v>41</v>
      </c>
      <c r="B43" s="24"/>
      <c r="C43" s="24"/>
      <c r="D43" s="24"/>
      <c r="E43" s="33"/>
      <c r="F43" s="33"/>
      <c r="G43" s="25"/>
      <c r="H43" s="26"/>
      <c r="I43" s="25"/>
      <c r="J43" s="26"/>
      <c r="K43" s="267"/>
      <c r="L43" s="27"/>
      <c r="M43" s="268"/>
      <c r="N43" s="268"/>
      <c r="O43" s="268"/>
      <c r="P43" s="180"/>
      <c r="Q43" s="180"/>
    </row>
    <row r="44" spans="1:17" ht="60.75" customHeight="1" x14ac:dyDescent="0.25">
      <c r="A44" s="179">
        <v>42</v>
      </c>
      <c r="B44" s="24"/>
      <c r="C44" s="24"/>
      <c r="D44" s="24"/>
      <c r="E44" s="33"/>
      <c r="F44" s="33"/>
      <c r="G44" s="25"/>
      <c r="H44" s="26"/>
      <c r="I44" s="25"/>
      <c r="J44" s="26"/>
      <c r="K44" s="267"/>
      <c r="L44" s="27"/>
      <c r="M44" s="268"/>
      <c r="N44" s="268"/>
      <c r="O44" s="268"/>
      <c r="P44" s="180"/>
      <c r="Q44" s="180"/>
    </row>
    <row r="45" spans="1:17" ht="60.75" customHeight="1" x14ac:dyDescent="0.25">
      <c r="A45" s="179">
        <v>43</v>
      </c>
      <c r="B45" s="24"/>
      <c r="C45" s="24"/>
      <c r="D45" s="24"/>
      <c r="E45" s="33"/>
      <c r="F45" s="33"/>
      <c r="G45" s="25"/>
      <c r="H45" s="26"/>
      <c r="I45" s="25"/>
      <c r="J45" s="26"/>
      <c r="K45" s="267"/>
      <c r="L45" s="27"/>
      <c r="M45" s="268"/>
      <c r="N45" s="268"/>
      <c r="O45" s="268"/>
      <c r="P45" s="180"/>
      <c r="Q45" s="180"/>
    </row>
    <row r="46" spans="1:17" ht="60.75" customHeight="1" x14ac:dyDescent="0.25">
      <c r="A46" s="179">
        <v>44</v>
      </c>
      <c r="B46" s="24"/>
      <c r="C46" s="24"/>
      <c r="D46" s="24"/>
      <c r="E46" s="33"/>
      <c r="F46" s="33"/>
      <c r="G46" s="25"/>
      <c r="H46" s="26"/>
      <c r="I46" s="25"/>
      <c r="J46" s="26"/>
      <c r="K46" s="267"/>
      <c r="L46" s="27"/>
      <c r="M46" s="268"/>
      <c r="N46" s="268"/>
      <c r="O46" s="268"/>
      <c r="P46" s="180"/>
      <c r="Q46" s="180"/>
    </row>
    <row r="47" spans="1:17" ht="60.75" customHeight="1" x14ac:dyDescent="0.25">
      <c r="A47" s="179">
        <v>45</v>
      </c>
      <c r="B47" s="24"/>
      <c r="C47" s="24"/>
      <c r="D47" s="24"/>
      <c r="E47" s="33"/>
      <c r="F47" s="33"/>
      <c r="G47" s="25"/>
      <c r="H47" s="26"/>
      <c r="I47" s="25"/>
      <c r="J47" s="26"/>
      <c r="K47" s="267"/>
      <c r="L47" s="27"/>
      <c r="M47" s="268"/>
      <c r="N47" s="268"/>
      <c r="O47" s="268"/>
      <c r="P47" s="180"/>
      <c r="Q47" s="180"/>
    </row>
    <row r="48" spans="1:17" ht="60.75" customHeight="1" x14ac:dyDescent="0.25">
      <c r="A48" s="179">
        <v>46</v>
      </c>
      <c r="B48" s="24"/>
      <c r="C48" s="24"/>
      <c r="D48" s="24"/>
      <c r="E48" s="33"/>
      <c r="F48" s="33"/>
      <c r="G48" s="25"/>
      <c r="H48" s="26"/>
      <c r="I48" s="25"/>
      <c r="J48" s="26"/>
      <c r="K48" s="267"/>
      <c r="L48" s="27"/>
      <c r="M48" s="268"/>
      <c r="N48" s="268"/>
      <c r="O48" s="268"/>
      <c r="P48" s="180"/>
      <c r="Q48" s="180"/>
    </row>
    <row r="49" spans="1:17" ht="60.75" customHeight="1" x14ac:dyDescent="0.25">
      <c r="A49" s="179">
        <v>47</v>
      </c>
      <c r="B49" s="24"/>
      <c r="C49" s="24"/>
      <c r="D49" s="24"/>
      <c r="E49" s="33"/>
      <c r="F49" s="33"/>
      <c r="G49" s="25"/>
      <c r="H49" s="26"/>
      <c r="I49" s="25"/>
      <c r="J49" s="26"/>
      <c r="K49" s="267"/>
      <c r="L49" s="27"/>
      <c r="M49" s="268"/>
      <c r="N49" s="268"/>
      <c r="O49" s="268"/>
      <c r="P49" s="180"/>
      <c r="Q49" s="180"/>
    </row>
    <row r="50" spans="1:17" ht="60.75" customHeight="1" x14ac:dyDescent="0.25">
      <c r="A50" s="179">
        <v>48</v>
      </c>
      <c r="B50" s="24"/>
      <c r="C50" s="24"/>
      <c r="D50" s="24"/>
      <c r="E50" s="33"/>
      <c r="F50" s="33"/>
      <c r="G50" s="25"/>
      <c r="H50" s="26"/>
      <c r="I50" s="25"/>
      <c r="J50" s="26"/>
      <c r="K50" s="267"/>
      <c r="L50" s="27"/>
      <c r="M50" s="268"/>
      <c r="N50" s="268"/>
      <c r="O50" s="268"/>
      <c r="P50" s="180"/>
      <c r="Q50" s="180"/>
    </row>
    <row r="51" spans="1:17" ht="60.75" customHeight="1" x14ac:dyDescent="0.25">
      <c r="A51" s="179">
        <v>49</v>
      </c>
      <c r="B51" s="24"/>
      <c r="C51" s="24"/>
      <c r="D51" s="24"/>
      <c r="E51" s="33"/>
      <c r="F51" s="33"/>
      <c r="G51" s="25"/>
      <c r="H51" s="26"/>
      <c r="I51" s="25"/>
      <c r="J51" s="26"/>
      <c r="K51" s="267"/>
      <c r="L51" s="27"/>
      <c r="M51" s="268"/>
      <c r="N51" s="268"/>
      <c r="O51" s="268"/>
      <c r="P51" s="180"/>
      <c r="Q51" s="180"/>
    </row>
    <row r="52" spans="1:17" ht="60.75" customHeight="1" x14ac:dyDescent="0.25">
      <c r="A52" s="179">
        <v>50</v>
      </c>
      <c r="B52" s="24"/>
      <c r="C52" s="24"/>
      <c r="D52" s="24"/>
      <c r="E52" s="33"/>
      <c r="F52" s="33"/>
      <c r="G52" s="25"/>
      <c r="H52" s="26"/>
      <c r="I52" s="25"/>
      <c r="J52" s="26"/>
      <c r="K52" s="267"/>
      <c r="L52" s="27"/>
      <c r="M52" s="268"/>
      <c r="N52" s="268"/>
      <c r="O52" s="268"/>
      <c r="P52" s="180"/>
      <c r="Q52" s="180"/>
    </row>
    <row r="53" spans="1:17" ht="60.75" customHeight="1" x14ac:dyDescent="0.25">
      <c r="A53" s="179">
        <v>51</v>
      </c>
      <c r="B53" s="24"/>
      <c r="C53" s="24"/>
      <c r="D53" s="24"/>
      <c r="E53" s="33"/>
      <c r="F53" s="33"/>
      <c r="G53" s="25"/>
      <c r="H53" s="26"/>
      <c r="I53" s="25"/>
      <c r="J53" s="26"/>
      <c r="K53" s="267"/>
      <c r="L53" s="27"/>
      <c r="M53" s="268"/>
      <c r="N53" s="268"/>
      <c r="O53" s="268"/>
      <c r="P53" s="180"/>
      <c r="Q53" s="180"/>
    </row>
    <row r="54" spans="1:17" ht="60.75" customHeight="1" x14ac:dyDescent="0.25">
      <c r="A54" s="179">
        <v>52</v>
      </c>
      <c r="B54" s="24"/>
      <c r="C54" s="24"/>
      <c r="D54" s="24"/>
      <c r="E54" s="33"/>
      <c r="F54" s="33"/>
      <c r="G54" s="25"/>
      <c r="H54" s="26"/>
      <c r="I54" s="25"/>
      <c r="J54" s="26"/>
      <c r="K54" s="267"/>
      <c r="L54" s="27"/>
      <c r="M54" s="268"/>
      <c r="N54" s="268"/>
      <c r="O54" s="268"/>
      <c r="P54" s="180"/>
      <c r="Q54" s="180"/>
    </row>
    <row r="55" spans="1:17" ht="60.75" customHeight="1" x14ac:dyDescent="0.25">
      <c r="A55" s="179">
        <v>53</v>
      </c>
      <c r="B55" s="24"/>
      <c r="C55" s="24"/>
      <c r="D55" s="24"/>
      <c r="E55" s="33"/>
      <c r="F55" s="33"/>
      <c r="G55" s="25"/>
      <c r="H55" s="26"/>
      <c r="I55" s="25"/>
      <c r="J55" s="26"/>
      <c r="K55" s="267"/>
      <c r="L55" s="27"/>
      <c r="M55" s="268"/>
      <c r="N55" s="268"/>
      <c r="O55" s="268"/>
      <c r="P55" s="180"/>
      <c r="Q55" s="180"/>
    </row>
    <row r="56" spans="1:17" ht="60.75" customHeight="1" x14ac:dyDescent="0.25">
      <c r="A56" s="179">
        <v>54</v>
      </c>
      <c r="B56" s="24"/>
      <c r="C56" s="24"/>
      <c r="D56" s="24"/>
      <c r="E56" s="33"/>
      <c r="F56" s="33"/>
      <c r="G56" s="25"/>
      <c r="H56" s="26"/>
      <c r="I56" s="25"/>
      <c r="J56" s="26"/>
      <c r="K56" s="267"/>
      <c r="L56" s="27"/>
      <c r="M56" s="268"/>
      <c r="N56" s="268"/>
      <c r="O56" s="268"/>
      <c r="P56" s="180"/>
      <c r="Q56" s="180"/>
    </row>
    <row r="57" spans="1:17" ht="60.75" customHeight="1" x14ac:dyDescent="0.25">
      <c r="A57" s="179">
        <v>55</v>
      </c>
      <c r="B57" s="24"/>
      <c r="C57" s="24"/>
      <c r="D57" s="24"/>
      <c r="E57" s="33"/>
      <c r="F57" s="33"/>
      <c r="G57" s="25"/>
      <c r="H57" s="26"/>
      <c r="I57" s="25"/>
      <c r="J57" s="26"/>
      <c r="K57" s="267"/>
      <c r="L57" s="27"/>
      <c r="M57" s="268"/>
      <c r="N57" s="268"/>
      <c r="O57" s="268"/>
      <c r="P57" s="180"/>
      <c r="Q57" s="180"/>
    </row>
    <row r="58" spans="1:17" ht="60.75" customHeight="1" x14ac:dyDescent="0.25">
      <c r="A58" s="179">
        <v>56</v>
      </c>
      <c r="B58" s="24"/>
      <c r="C58" s="24"/>
      <c r="D58" s="24"/>
      <c r="E58" s="33"/>
      <c r="F58" s="33"/>
      <c r="G58" s="25"/>
      <c r="H58" s="26"/>
      <c r="I58" s="25"/>
      <c r="J58" s="26"/>
      <c r="K58" s="267"/>
      <c r="L58" s="27"/>
      <c r="M58" s="268"/>
      <c r="N58" s="268"/>
      <c r="O58" s="268"/>
      <c r="P58" s="180"/>
      <c r="Q58" s="180"/>
    </row>
    <row r="59" spans="1:17" ht="60.75" customHeight="1" x14ac:dyDescent="0.25">
      <c r="A59" s="179">
        <v>57</v>
      </c>
      <c r="B59" s="24"/>
      <c r="C59" s="24"/>
      <c r="D59" s="24"/>
      <c r="E59" s="33"/>
      <c r="F59" s="33"/>
      <c r="G59" s="25"/>
      <c r="H59" s="26"/>
      <c r="I59" s="25"/>
      <c r="J59" s="26"/>
      <c r="K59" s="267"/>
      <c r="L59" s="27"/>
      <c r="M59" s="268"/>
      <c r="N59" s="268"/>
      <c r="O59" s="268"/>
      <c r="P59" s="180"/>
      <c r="Q59" s="180"/>
    </row>
    <row r="60" spans="1:17" ht="60.75" customHeight="1" x14ac:dyDescent="0.25">
      <c r="A60" s="179">
        <v>58</v>
      </c>
      <c r="B60" s="24"/>
      <c r="C60" s="24"/>
      <c r="D60" s="24"/>
      <c r="E60" s="33"/>
      <c r="F60" s="33"/>
      <c r="G60" s="25"/>
      <c r="H60" s="26"/>
      <c r="I60" s="25"/>
      <c r="J60" s="26"/>
      <c r="K60" s="267"/>
      <c r="L60" s="27"/>
      <c r="M60" s="268"/>
      <c r="N60" s="268"/>
      <c r="O60" s="268"/>
      <c r="P60" s="180"/>
      <c r="Q60" s="180"/>
    </row>
    <row r="61" spans="1:17" ht="60.75" customHeight="1" x14ac:dyDescent="0.25">
      <c r="A61" s="179">
        <v>59</v>
      </c>
      <c r="B61" s="24"/>
      <c r="C61" s="24"/>
      <c r="D61" s="24"/>
      <c r="E61" s="33"/>
      <c r="F61" s="33"/>
      <c r="G61" s="25"/>
      <c r="H61" s="26"/>
      <c r="I61" s="25"/>
      <c r="J61" s="26"/>
      <c r="K61" s="267"/>
      <c r="L61" s="27"/>
      <c r="M61" s="268"/>
      <c r="N61" s="268"/>
      <c r="O61" s="268"/>
      <c r="P61" s="180"/>
      <c r="Q61" s="180"/>
    </row>
    <row r="62" spans="1:17" ht="60.75" customHeight="1" x14ac:dyDescent="0.25">
      <c r="A62" s="179">
        <v>60</v>
      </c>
      <c r="B62" s="24"/>
      <c r="C62" s="24"/>
      <c r="D62" s="24"/>
      <c r="E62" s="33"/>
      <c r="F62" s="33"/>
      <c r="G62" s="25"/>
      <c r="H62" s="26"/>
      <c r="I62" s="25"/>
      <c r="J62" s="26"/>
      <c r="K62" s="267"/>
      <c r="L62" s="27"/>
      <c r="M62" s="268"/>
      <c r="N62" s="268"/>
      <c r="O62" s="268"/>
      <c r="P62" s="180"/>
      <c r="Q62" s="180"/>
    </row>
    <row r="63" spans="1:17" ht="60.75" customHeight="1" x14ac:dyDescent="0.25">
      <c r="A63" s="179">
        <v>61</v>
      </c>
      <c r="B63" s="24"/>
      <c r="C63" s="24"/>
      <c r="D63" s="24"/>
      <c r="E63" s="33"/>
      <c r="F63" s="33"/>
      <c r="G63" s="25"/>
      <c r="H63" s="26"/>
      <c r="I63" s="25"/>
      <c r="J63" s="26"/>
      <c r="K63" s="267"/>
      <c r="L63" s="27"/>
      <c r="M63" s="268"/>
      <c r="N63" s="268"/>
      <c r="O63" s="268"/>
      <c r="P63" s="180"/>
      <c r="Q63" s="180"/>
    </row>
    <row r="64" spans="1:17" ht="60.75" customHeight="1" x14ac:dyDescent="0.25">
      <c r="A64" s="179">
        <v>62</v>
      </c>
      <c r="B64" s="24"/>
      <c r="C64" s="24"/>
      <c r="D64" s="24"/>
      <c r="E64" s="33"/>
      <c r="F64" s="33"/>
      <c r="G64" s="25"/>
      <c r="H64" s="26"/>
      <c r="I64" s="25"/>
      <c r="J64" s="26"/>
      <c r="K64" s="267"/>
      <c r="L64" s="27"/>
      <c r="M64" s="268"/>
      <c r="N64" s="268"/>
      <c r="O64" s="268"/>
      <c r="P64" s="180"/>
      <c r="Q64" s="180"/>
    </row>
    <row r="65" spans="1:17" ht="60.75" customHeight="1" x14ac:dyDescent="0.25">
      <c r="A65" s="179">
        <v>63</v>
      </c>
      <c r="B65" s="24"/>
      <c r="C65" s="24"/>
      <c r="D65" s="24"/>
      <c r="E65" s="33"/>
      <c r="F65" s="33"/>
      <c r="G65" s="25"/>
      <c r="H65" s="26"/>
      <c r="I65" s="25"/>
      <c r="J65" s="26"/>
      <c r="K65" s="267"/>
      <c r="L65" s="27"/>
      <c r="M65" s="268"/>
      <c r="N65" s="268"/>
      <c r="O65" s="268"/>
      <c r="P65" s="180"/>
      <c r="Q65" s="180"/>
    </row>
    <row r="66" spans="1:17" ht="60.75" customHeight="1" x14ac:dyDescent="0.25">
      <c r="A66" s="179">
        <v>64</v>
      </c>
      <c r="B66" s="24"/>
      <c r="C66" s="24"/>
      <c r="D66" s="24"/>
      <c r="E66" s="33"/>
      <c r="F66" s="33"/>
      <c r="G66" s="25"/>
      <c r="H66" s="26"/>
      <c r="I66" s="25"/>
      <c r="J66" s="26"/>
      <c r="K66" s="267"/>
      <c r="L66" s="27"/>
      <c r="M66" s="268"/>
      <c r="N66" s="268"/>
      <c r="O66" s="268"/>
      <c r="P66" s="180"/>
      <c r="Q66" s="180"/>
    </row>
    <row r="67" spans="1:17" ht="60.75" customHeight="1" x14ac:dyDescent="0.25">
      <c r="A67" s="179">
        <v>65</v>
      </c>
      <c r="B67" s="24"/>
      <c r="C67" s="24"/>
      <c r="D67" s="24"/>
      <c r="E67" s="33"/>
      <c r="F67" s="33"/>
      <c r="G67" s="25"/>
      <c r="H67" s="26"/>
      <c r="I67" s="25"/>
      <c r="J67" s="26"/>
      <c r="K67" s="267"/>
      <c r="L67" s="27"/>
      <c r="M67" s="268"/>
      <c r="N67" s="268"/>
      <c r="O67" s="268"/>
      <c r="P67" s="180"/>
      <c r="Q67" s="180"/>
    </row>
    <row r="68" spans="1:17" ht="60.75" customHeight="1" x14ac:dyDescent="0.25">
      <c r="A68" s="179">
        <v>66</v>
      </c>
      <c r="B68" s="24"/>
      <c r="C68" s="24"/>
      <c r="D68" s="24"/>
      <c r="E68" s="33"/>
      <c r="F68" s="33"/>
      <c r="G68" s="25"/>
      <c r="H68" s="26"/>
      <c r="I68" s="25"/>
      <c r="J68" s="26"/>
      <c r="K68" s="267"/>
      <c r="L68" s="27"/>
      <c r="M68" s="268"/>
      <c r="N68" s="268"/>
      <c r="O68" s="268"/>
      <c r="P68" s="180"/>
      <c r="Q68" s="180"/>
    </row>
    <row r="69" spans="1:17" ht="60.75" customHeight="1" x14ac:dyDescent="0.25">
      <c r="A69" s="179">
        <v>67</v>
      </c>
      <c r="B69" s="24"/>
      <c r="C69" s="24"/>
      <c r="D69" s="24"/>
      <c r="E69" s="33"/>
      <c r="F69" s="33"/>
      <c r="G69" s="25"/>
      <c r="H69" s="26"/>
      <c r="I69" s="25"/>
      <c r="J69" s="26"/>
      <c r="K69" s="267"/>
      <c r="L69" s="27"/>
      <c r="M69" s="268"/>
      <c r="N69" s="268"/>
      <c r="O69" s="268"/>
      <c r="P69" s="180"/>
      <c r="Q69" s="180"/>
    </row>
    <row r="70" spans="1:17" ht="60.75" customHeight="1" x14ac:dyDescent="0.25">
      <c r="A70" s="179">
        <v>68</v>
      </c>
      <c r="B70" s="24"/>
      <c r="C70" s="24"/>
      <c r="D70" s="24"/>
      <c r="E70" s="33"/>
      <c r="F70" s="33"/>
      <c r="G70" s="25"/>
      <c r="H70" s="26"/>
      <c r="I70" s="25"/>
      <c r="J70" s="26"/>
      <c r="K70" s="267"/>
      <c r="L70" s="27"/>
      <c r="M70" s="268"/>
      <c r="N70" s="268"/>
      <c r="O70" s="268"/>
      <c r="P70" s="180"/>
      <c r="Q70" s="180"/>
    </row>
    <row r="71" spans="1:17" ht="60.75" customHeight="1" x14ac:dyDescent="0.25">
      <c r="A71" s="179">
        <v>69</v>
      </c>
      <c r="B71" s="24"/>
      <c r="C71" s="24"/>
      <c r="D71" s="24"/>
      <c r="E71" s="33"/>
      <c r="F71" s="33"/>
      <c r="G71" s="25"/>
      <c r="H71" s="26"/>
      <c r="I71" s="25"/>
      <c r="J71" s="26"/>
      <c r="K71" s="267"/>
      <c r="L71" s="27"/>
      <c r="M71" s="268"/>
      <c r="N71" s="268"/>
      <c r="O71" s="268"/>
      <c r="P71" s="180"/>
      <c r="Q71" s="180"/>
    </row>
    <row r="72" spans="1:17" ht="60.75" customHeight="1" x14ac:dyDescent="0.25">
      <c r="A72" s="179">
        <v>70</v>
      </c>
      <c r="B72" s="24"/>
      <c r="C72" s="24"/>
      <c r="D72" s="24"/>
      <c r="E72" s="33"/>
      <c r="F72" s="33"/>
      <c r="G72" s="25"/>
      <c r="H72" s="26"/>
      <c r="I72" s="25"/>
      <c r="J72" s="26"/>
      <c r="K72" s="267"/>
      <c r="L72" s="27"/>
      <c r="M72" s="268"/>
      <c r="N72" s="268"/>
      <c r="O72" s="268"/>
      <c r="P72" s="180"/>
      <c r="Q72" s="180"/>
    </row>
    <row r="73" spans="1:17" ht="60.75" customHeight="1" x14ac:dyDescent="0.25">
      <c r="A73" s="179">
        <v>71</v>
      </c>
      <c r="B73" s="24"/>
      <c r="C73" s="24"/>
      <c r="D73" s="24"/>
      <c r="E73" s="33"/>
      <c r="F73" s="33"/>
      <c r="G73" s="25"/>
      <c r="H73" s="26"/>
      <c r="I73" s="25"/>
      <c r="J73" s="26"/>
      <c r="K73" s="267"/>
      <c r="L73" s="27"/>
      <c r="M73" s="268"/>
      <c r="N73" s="268"/>
      <c r="O73" s="268"/>
      <c r="P73" s="180"/>
      <c r="Q73" s="180"/>
    </row>
    <row r="74" spans="1:17" ht="60.75" customHeight="1" x14ac:dyDescent="0.25">
      <c r="A74" s="179">
        <v>72</v>
      </c>
      <c r="B74" s="24"/>
      <c r="C74" s="24"/>
      <c r="D74" s="24"/>
      <c r="E74" s="33"/>
      <c r="F74" s="33"/>
      <c r="G74" s="25"/>
      <c r="H74" s="26"/>
      <c r="I74" s="25"/>
      <c r="J74" s="26"/>
      <c r="K74" s="267"/>
      <c r="L74" s="27"/>
      <c r="M74" s="268"/>
      <c r="N74" s="268"/>
      <c r="O74" s="268"/>
      <c r="P74" s="180"/>
      <c r="Q74" s="180"/>
    </row>
    <row r="75" spans="1:17" ht="60.75" customHeight="1" x14ac:dyDescent="0.25">
      <c r="A75" s="179">
        <v>73</v>
      </c>
      <c r="B75" s="24"/>
      <c r="C75" s="24"/>
      <c r="D75" s="24"/>
      <c r="E75" s="33"/>
      <c r="F75" s="33"/>
      <c r="G75" s="25"/>
      <c r="H75" s="26"/>
      <c r="I75" s="25"/>
      <c r="J75" s="26"/>
      <c r="K75" s="267"/>
      <c r="L75" s="27"/>
      <c r="M75" s="268"/>
      <c r="N75" s="268"/>
      <c r="O75" s="268"/>
      <c r="P75" s="180"/>
      <c r="Q75" s="180"/>
    </row>
    <row r="76" spans="1:17" ht="60.75" customHeight="1" x14ac:dyDescent="0.25">
      <c r="A76" s="179">
        <v>74</v>
      </c>
      <c r="B76" s="24"/>
      <c r="C76" s="24"/>
      <c r="D76" s="24"/>
      <c r="E76" s="33"/>
      <c r="F76" s="33"/>
      <c r="G76" s="25"/>
      <c r="H76" s="26"/>
      <c r="I76" s="25"/>
      <c r="J76" s="26"/>
      <c r="K76" s="267"/>
      <c r="L76" s="27"/>
      <c r="M76" s="268"/>
      <c r="N76" s="268"/>
      <c r="O76" s="268"/>
      <c r="P76" s="180"/>
      <c r="Q76" s="180"/>
    </row>
    <row r="77" spans="1:17" ht="60.75" customHeight="1" x14ac:dyDescent="0.25">
      <c r="A77" s="179">
        <v>75</v>
      </c>
      <c r="B77" s="24"/>
      <c r="C77" s="24"/>
      <c r="D77" s="24"/>
      <c r="E77" s="33"/>
      <c r="F77" s="33"/>
      <c r="G77" s="25"/>
      <c r="H77" s="26"/>
      <c r="I77" s="25"/>
      <c r="J77" s="26"/>
      <c r="K77" s="267"/>
      <c r="L77" s="27"/>
      <c r="M77" s="268"/>
      <c r="N77" s="268"/>
      <c r="O77" s="268"/>
      <c r="P77" s="180"/>
      <c r="Q77" s="180"/>
    </row>
    <row r="78" spans="1:17" ht="60.75" customHeight="1" x14ac:dyDescent="0.25">
      <c r="A78" s="179">
        <v>76</v>
      </c>
      <c r="B78" s="24"/>
      <c r="C78" s="24"/>
      <c r="D78" s="24"/>
      <c r="E78" s="33"/>
      <c r="F78" s="33"/>
      <c r="G78" s="25"/>
      <c r="H78" s="26"/>
      <c r="I78" s="25"/>
      <c r="J78" s="26"/>
      <c r="K78" s="267"/>
      <c r="L78" s="27"/>
      <c r="M78" s="268"/>
      <c r="N78" s="268"/>
      <c r="O78" s="268"/>
      <c r="P78" s="180"/>
      <c r="Q78" s="180"/>
    </row>
    <row r="79" spans="1:17" ht="60.75" customHeight="1" x14ac:dyDescent="0.25">
      <c r="A79" s="179">
        <v>77</v>
      </c>
      <c r="B79" s="24"/>
      <c r="C79" s="24"/>
      <c r="D79" s="24"/>
      <c r="E79" s="33"/>
      <c r="F79" s="33"/>
      <c r="G79" s="25"/>
      <c r="H79" s="26"/>
      <c r="I79" s="25"/>
      <c r="J79" s="26"/>
      <c r="K79" s="267"/>
      <c r="L79" s="27"/>
      <c r="M79" s="268"/>
      <c r="N79" s="268"/>
      <c r="O79" s="268"/>
      <c r="P79" s="180"/>
      <c r="Q79" s="180"/>
    </row>
    <row r="80" spans="1:17" ht="60.75" customHeight="1" x14ac:dyDescent="0.25">
      <c r="A80" s="179">
        <v>78</v>
      </c>
      <c r="B80" s="24"/>
      <c r="C80" s="24"/>
      <c r="D80" s="24"/>
      <c r="E80" s="33"/>
      <c r="F80" s="33"/>
      <c r="G80" s="25"/>
      <c r="H80" s="26"/>
      <c r="I80" s="25"/>
      <c r="J80" s="26"/>
      <c r="K80" s="267"/>
      <c r="L80" s="27"/>
      <c r="M80" s="268"/>
      <c r="N80" s="268"/>
      <c r="O80" s="268"/>
      <c r="P80" s="180"/>
      <c r="Q80" s="180"/>
    </row>
    <row r="81" spans="1:17" ht="60.75" customHeight="1" x14ac:dyDescent="0.25">
      <c r="A81" s="179">
        <v>79</v>
      </c>
      <c r="B81" s="24"/>
      <c r="C81" s="24"/>
      <c r="D81" s="24"/>
      <c r="E81" s="33"/>
      <c r="F81" s="33"/>
      <c r="G81" s="25"/>
      <c r="H81" s="26"/>
      <c r="I81" s="25"/>
      <c r="J81" s="26"/>
      <c r="K81" s="267"/>
      <c r="L81" s="27"/>
      <c r="M81" s="268"/>
      <c r="N81" s="268"/>
      <c r="O81" s="268"/>
      <c r="P81" s="180"/>
      <c r="Q81" s="180"/>
    </row>
    <row r="82" spans="1:17" ht="60.75" customHeight="1" x14ac:dyDescent="0.25">
      <c r="A82" s="179">
        <v>80</v>
      </c>
      <c r="B82" s="24"/>
      <c r="C82" s="24"/>
      <c r="D82" s="24"/>
      <c r="E82" s="33"/>
      <c r="F82" s="33"/>
      <c r="G82" s="25"/>
      <c r="H82" s="26"/>
      <c r="I82" s="25"/>
      <c r="J82" s="26"/>
      <c r="K82" s="267"/>
      <c r="L82" s="27"/>
      <c r="M82" s="268"/>
      <c r="N82" s="268"/>
      <c r="O82" s="268"/>
      <c r="P82" s="180"/>
      <c r="Q82" s="180"/>
    </row>
    <row r="83" spans="1:17" ht="60.75" customHeight="1" x14ac:dyDescent="0.25">
      <c r="A83" s="179">
        <v>81</v>
      </c>
      <c r="B83" s="24"/>
      <c r="C83" s="24"/>
      <c r="D83" s="24"/>
      <c r="E83" s="33"/>
      <c r="F83" s="33"/>
      <c r="G83" s="25"/>
      <c r="H83" s="26"/>
      <c r="I83" s="25"/>
      <c r="J83" s="26"/>
      <c r="K83" s="267"/>
      <c r="L83" s="27"/>
      <c r="M83" s="268"/>
      <c r="N83" s="268"/>
      <c r="O83" s="268"/>
      <c r="P83" s="180"/>
      <c r="Q83" s="180"/>
    </row>
    <row r="84" spans="1:17" ht="60.75" customHeight="1" x14ac:dyDescent="0.25">
      <c r="A84" s="179">
        <v>82</v>
      </c>
      <c r="B84" s="24"/>
      <c r="C84" s="24"/>
      <c r="D84" s="24"/>
      <c r="E84" s="33"/>
      <c r="F84" s="33"/>
      <c r="G84" s="25"/>
      <c r="H84" s="26"/>
      <c r="I84" s="25"/>
      <c r="J84" s="26"/>
      <c r="K84" s="267"/>
      <c r="L84" s="27"/>
      <c r="M84" s="268"/>
      <c r="N84" s="268"/>
      <c r="O84" s="268"/>
      <c r="P84" s="180"/>
      <c r="Q84" s="180"/>
    </row>
    <row r="85" spans="1:17" ht="60.75" customHeight="1" x14ac:dyDescent="0.25">
      <c r="A85" s="179">
        <v>83</v>
      </c>
      <c r="B85" s="24"/>
      <c r="C85" s="24"/>
      <c r="D85" s="24"/>
      <c r="E85" s="33"/>
      <c r="F85" s="33"/>
      <c r="G85" s="25"/>
      <c r="H85" s="26"/>
      <c r="I85" s="25"/>
      <c r="J85" s="26"/>
      <c r="K85" s="267"/>
      <c r="L85" s="27"/>
      <c r="M85" s="268"/>
      <c r="N85" s="268"/>
      <c r="O85" s="268"/>
      <c r="P85" s="180"/>
      <c r="Q85" s="180"/>
    </row>
    <row r="86" spans="1:17" ht="60.75" customHeight="1" x14ac:dyDescent="0.25">
      <c r="A86" s="179">
        <v>84</v>
      </c>
      <c r="B86" s="24"/>
      <c r="C86" s="24"/>
      <c r="D86" s="24"/>
      <c r="E86" s="33"/>
      <c r="F86" s="33"/>
      <c r="G86" s="25"/>
      <c r="H86" s="26"/>
      <c r="I86" s="25"/>
      <c r="J86" s="26"/>
      <c r="K86" s="267"/>
      <c r="L86" s="27"/>
      <c r="M86" s="268"/>
      <c r="N86" s="268"/>
      <c r="O86" s="268"/>
      <c r="P86" s="180"/>
      <c r="Q86" s="180"/>
    </row>
    <row r="87" spans="1:17" ht="60.75" customHeight="1" x14ac:dyDescent="0.25">
      <c r="A87" s="179">
        <v>85</v>
      </c>
      <c r="B87" s="24"/>
      <c r="C87" s="24"/>
      <c r="D87" s="24"/>
      <c r="E87" s="33"/>
      <c r="F87" s="33"/>
      <c r="G87" s="25"/>
      <c r="H87" s="26"/>
      <c r="I87" s="25"/>
      <c r="J87" s="26"/>
      <c r="K87" s="267"/>
      <c r="L87" s="27"/>
      <c r="M87" s="268"/>
      <c r="N87" s="268"/>
      <c r="O87" s="268"/>
      <c r="P87" s="180"/>
      <c r="Q87" s="180"/>
    </row>
    <row r="88" spans="1:17" ht="60.75" customHeight="1" x14ac:dyDescent="0.25">
      <c r="A88" s="179">
        <v>86</v>
      </c>
      <c r="B88" s="24"/>
      <c r="C88" s="24"/>
      <c r="D88" s="24"/>
      <c r="E88" s="33"/>
      <c r="F88" s="33"/>
      <c r="G88" s="25"/>
      <c r="H88" s="26"/>
      <c r="I88" s="25"/>
      <c r="J88" s="26"/>
      <c r="K88" s="267"/>
      <c r="L88" s="27"/>
      <c r="M88" s="268"/>
      <c r="N88" s="268"/>
      <c r="O88" s="268"/>
      <c r="P88" s="180"/>
      <c r="Q88" s="180"/>
    </row>
    <row r="89" spans="1:17" ht="60.75" customHeight="1" x14ac:dyDescent="0.25">
      <c r="A89" s="179">
        <v>87</v>
      </c>
      <c r="B89" s="24"/>
      <c r="C89" s="24"/>
      <c r="D89" s="24"/>
      <c r="E89" s="33"/>
      <c r="F89" s="33"/>
      <c r="G89" s="25"/>
      <c r="H89" s="26"/>
      <c r="I89" s="25"/>
      <c r="J89" s="26"/>
      <c r="K89" s="267"/>
      <c r="L89" s="27"/>
      <c r="M89" s="268"/>
      <c r="N89" s="268"/>
      <c r="O89" s="268"/>
      <c r="P89" s="180"/>
      <c r="Q89" s="180"/>
    </row>
    <row r="90" spans="1:17" ht="60.75" customHeight="1" x14ac:dyDescent="0.25">
      <c r="A90" s="179">
        <v>88</v>
      </c>
      <c r="B90" s="24"/>
      <c r="C90" s="24"/>
      <c r="D90" s="24"/>
      <c r="E90" s="33"/>
      <c r="F90" s="33"/>
      <c r="G90" s="25"/>
      <c r="H90" s="26"/>
      <c r="I90" s="25"/>
      <c r="J90" s="26"/>
      <c r="K90" s="267"/>
      <c r="L90" s="27"/>
      <c r="M90" s="268"/>
      <c r="N90" s="268"/>
      <c r="O90" s="268"/>
      <c r="P90" s="180"/>
      <c r="Q90" s="180"/>
    </row>
    <row r="91" spans="1:17" ht="60.75" customHeight="1" x14ac:dyDescent="0.25">
      <c r="A91" s="179">
        <v>89</v>
      </c>
      <c r="B91" s="24"/>
      <c r="C91" s="24"/>
      <c r="D91" s="24"/>
      <c r="E91" s="33"/>
      <c r="F91" s="33"/>
      <c r="G91" s="25"/>
      <c r="H91" s="26"/>
      <c r="I91" s="25"/>
      <c r="J91" s="26"/>
      <c r="K91" s="267"/>
      <c r="L91" s="27"/>
      <c r="M91" s="268"/>
      <c r="N91" s="268"/>
      <c r="O91" s="268"/>
      <c r="P91" s="180"/>
      <c r="Q91" s="180"/>
    </row>
    <row r="92" spans="1:17" ht="60.75" customHeight="1" x14ac:dyDescent="0.25">
      <c r="A92" s="179">
        <v>90</v>
      </c>
      <c r="B92" s="24"/>
      <c r="C92" s="24"/>
      <c r="D92" s="24"/>
      <c r="E92" s="33"/>
      <c r="F92" s="33"/>
      <c r="G92" s="25"/>
      <c r="H92" s="26"/>
      <c r="I92" s="25"/>
      <c r="J92" s="26"/>
      <c r="K92" s="267"/>
      <c r="L92" s="27"/>
      <c r="M92" s="268"/>
      <c r="N92" s="268"/>
      <c r="O92" s="268"/>
      <c r="P92" s="180"/>
      <c r="Q92" s="180"/>
    </row>
    <row r="93" spans="1:17" ht="60.75" customHeight="1" x14ac:dyDescent="0.25">
      <c r="A93" s="179">
        <v>91</v>
      </c>
      <c r="B93" s="24"/>
      <c r="C93" s="24"/>
      <c r="D93" s="24"/>
      <c r="E93" s="33"/>
      <c r="F93" s="33"/>
      <c r="G93" s="25"/>
      <c r="H93" s="26"/>
      <c r="I93" s="25"/>
      <c r="J93" s="26"/>
      <c r="K93" s="267"/>
      <c r="L93" s="27"/>
      <c r="M93" s="268"/>
      <c r="N93" s="268"/>
      <c r="O93" s="268"/>
      <c r="P93" s="180"/>
      <c r="Q93" s="180"/>
    </row>
    <row r="94" spans="1:17" ht="60.75" customHeight="1" x14ac:dyDescent="0.25">
      <c r="A94" s="179">
        <v>92</v>
      </c>
      <c r="B94" s="24"/>
      <c r="C94" s="24"/>
      <c r="D94" s="24"/>
      <c r="E94" s="33"/>
      <c r="F94" s="33"/>
      <c r="G94" s="25"/>
      <c r="H94" s="26"/>
      <c r="I94" s="25"/>
      <c r="J94" s="26"/>
      <c r="K94" s="267"/>
      <c r="L94" s="27"/>
      <c r="M94" s="268"/>
      <c r="N94" s="268"/>
      <c r="O94" s="268"/>
      <c r="P94" s="180"/>
      <c r="Q94" s="180"/>
    </row>
    <row r="95" spans="1:17" ht="60.75" customHeight="1" x14ac:dyDescent="0.25">
      <c r="A95" s="179">
        <v>93</v>
      </c>
      <c r="B95" s="24"/>
      <c r="C95" s="24"/>
      <c r="D95" s="24"/>
      <c r="E95" s="33"/>
      <c r="F95" s="33"/>
      <c r="G95" s="25"/>
      <c r="H95" s="26"/>
      <c r="I95" s="25"/>
      <c r="J95" s="26"/>
      <c r="K95" s="267"/>
      <c r="L95" s="27"/>
      <c r="M95" s="268"/>
      <c r="N95" s="268"/>
      <c r="O95" s="268"/>
      <c r="P95" s="180"/>
      <c r="Q95" s="180"/>
    </row>
    <row r="96" spans="1:17" ht="60.75" customHeight="1" x14ac:dyDescent="0.25">
      <c r="A96" s="179">
        <v>94</v>
      </c>
      <c r="B96" s="24"/>
      <c r="C96" s="24"/>
      <c r="D96" s="24"/>
      <c r="E96" s="33"/>
      <c r="F96" s="33"/>
      <c r="G96" s="25"/>
      <c r="H96" s="26"/>
      <c r="I96" s="25"/>
      <c r="J96" s="26"/>
      <c r="K96" s="267"/>
      <c r="L96" s="27"/>
      <c r="M96" s="268"/>
      <c r="N96" s="268"/>
      <c r="O96" s="268"/>
      <c r="P96" s="180"/>
      <c r="Q96" s="180"/>
    </row>
    <row r="97" spans="1:17" ht="60.75" customHeight="1" x14ac:dyDescent="0.25">
      <c r="A97" s="179">
        <v>95</v>
      </c>
      <c r="B97" s="24"/>
      <c r="C97" s="24"/>
      <c r="D97" s="24"/>
      <c r="E97" s="33"/>
      <c r="F97" s="33"/>
      <c r="G97" s="25"/>
      <c r="H97" s="26"/>
      <c r="I97" s="25"/>
      <c r="J97" s="26"/>
      <c r="K97" s="267"/>
      <c r="L97" s="27"/>
      <c r="M97" s="268"/>
      <c r="N97" s="268"/>
      <c r="O97" s="268"/>
      <c r="P97" s="180"/>
      <c r="Q97" s="180"/>
    </row>
    <row r="98" spans="1:17" ht="60.75" customHeight="1" x14ac:dyDescent="0.25">
      <c r="A98" s="179">
        <v>96</v>
      </c>
      <c r="B98" s="24"/>
      <c r="C98" s="24"/>
      <c r="D98" s="24"/>
      <c r="E98" s="33"/>
      <c r="F98" s="33"/>
      <c r="G98" s="25"/>
      <c r="H98" s="26"/>
      <c r="I98" s="25"/>
      <c r="J98" s="26"/>
      <c r="K98" s="267"/>
      <c r="L98" s="27"/>
      <c r="M98" s="268"/>
      <c r="N98" s="268"/>
      <c r="O98" s="268"/>
      <c r="P98" s="180"/>
      <c r="Q98" s="180"/>
    </row>
    <row r="99" spans="1:17" ht="60.75" customHeight="1" x14ac:dyDescent="0.25">
      <c r="A99" s="179">
        <v>97</v>
      </c>
      <c r="B99" s="24"/>
      <c r="C99" s="24"/>
      <c r="D99" s="24"/>
      <c r="E99" s="33"/>
      <c r="F99" s="33"/>
      <c r="G99" s="25"/>
      <c r="H99" s="26"/>
      <c r="I99" s="25"/>
      <c r="J99" s="26"/>
      <c r="K99" s="267"/>
      <c r="L99" s="27"/>
      <c r="M99" s="268"/>
      <c r="N99" s="268"/>
      <c r="O99" s="268"/>
      <c r="P99" s="180"/>
      <c r="Q99" s="180"/>
    </row>
    <row r="100" spans="1:17" ht="60.75" customHeight="1" x14ac:dyDescent="0.25">
      <c r="A100" s="179">
        <v>98</v>
      </c>
      <c r="B100" s="24"/>
      <c r="C100" s="24"/>
      <c r="D100" s="24"/>
      <c r="E100" s="33"/>
      <c r="F100" s="33"/>
      <c r="G100" s="25"/>
      <c r="H100" s="26"/>
      <c r="I100" s="25"/>
      <c r="J100" s="26"/>
      <c r="K100" s="267"/>
      <c r="L100" s="27"/>
      <c r="M100" s="268"/>
      <c r="N100" s="268"/>
      <c r="O100" s="268"/>
      <c r="P100" s="180"/>
      <c r="Q100" s="180"/>
    </row>
    <row r="101" spans="1:17" ht="60.75" customHeight="1" x14ac:dyDescent="0.25">
      <c r="A101" s="179">
        <v>99</v>
      </c>
      <c r="B101" s="24"/>
      <c r="C101" s="24"/>
      <c r="D101" s="24"/>
      <c r="E101" s="33"/>
      <c r="F101" s="33"/>
      <c r="G101" s="25"/>
      <c r="H101" s="26"/>
      <c r="I101" s="25"/>
      <c r="J101" s="26"/>
      <c r="K101" s="267"/>
      <c r="L101" s="27"/>
      <c r="M101" s="268"/>
      <c r="N101" s="268"/>
      <c r="O101" s="268"/>
      <c r="P101" s="180"/>
      <c r="Q101" s="180"/>
    </row>
    <row r="102" spans="1:17" ht="60.75" customHeight="1" x14ac:dyDescent="0.25">
      <c r="A102" s="179">
        <v>100</v>
      </c>
      <c r="B102" s="24"/>
      <c r="C102" s="24"/>
      <c r="D102" s="24"/>
      <c r="E102" s="33"/>
      <c r="F102" s="33"/>
      <c r="G102" s="25"/>
      <c r="H102" s="26"/>
      <c r="I102" s="25"/>
      <c r="J102" s="26"/>
      <c r="K102" s="267"/>
      <c r="L102" s="27"/>
      <c r="M102" s="268"/>
      <c r="N102" s="268"/>
      <c r="O102" s="268"/>
      <c r="P102" s="180"/>
      <c r="Q102" s="180"/>
    </row>
    <row r="103" spans="1:17" ht="60.75" customHeight="1" x14ac:dyDescent="0.25">
      <c r="A103" s="179">
        <v>101</v>
      </c>
      <c r="B103" s="24"/>
      <c r="C103" s="24"/>
      <c r="D103" s="24"/>
      <c r="E103" s="33"/>
      <c r="F103" s="33"/>
      <c r="G103" s="25"/>
      <c r="H103" s="26"/>
      <c r="I103" s="25"/>
      <c r="J103" s="26"/>
      <c r="K103" s="267"/>
      <c r="L103" s="27"/>
      <c r="M103" s="268"/>
      <c r="N103" s="268"/>
      <c r="O103" s="268"/>
      <c r="P103" s="180"/>
      <c r="Q103" s="180"/>
    </row>
    <row r="104" spans="1:17" ht="60.75" customHeight="1" x14ac:dyDescent="0.25">
      <c r="A104" s="179">
        <v>102</v>
      </c>
      <c r="B104" s="24"/>
      <c r="C104" s="24"/>
      <c r="D104" s="24"/>
      <c r="E104" s="33"/>
      <c r="F104" s="33"/>
      <c r="G104" s="25"/>
      <c r="H104" s="26"/>
      <c r="I104" s="25"/>
      <c r="J104" s="26"/>
      <c r="K104" s="267"/>
      <c r="L104" s="27"/>
      <c r="M104" s="268"/>
      <c r="N104" s="268"/>
      <c r="O104" s="268"/>
      <c r="P104" s="180"/>
      <c r="Q104" s="180"/>
    </row>
    <row r="105" spans="1:17" ht="60.75" customHeight="1" x14ac:dyDescent="0.25">
      <c r="A105" s="179">
        <v>103</v>
      </c>
      <c r="B105" s="24"/>
      <c r="C105" s="24"/>
      <c r="D105" s="24"/>
      <c r="E105" s="33"/>
      <c r="F105" s="33"/>
      <c r="G105" s="25"/>
      <c r="H105" s="26"/>
      <c r="I105" s="25"/>
      <c r="J105" s="26"/>
      <c r="K105" s="267"/>
      <c r="L105" s="27"/>
      <c r="M105" s="268"/>
      <c r="N105" s="268"/>
      <c r="O105" s="268"/>
      <c r="P105" s="180"/>
      <c r="Q105" s="180"/>
    </row>
    <row r="106" spans="1:17" ht="60.75" customHeight="1" x14ac:dyDescent="0.25">
      <c r="A106" s="179">
        <v>104</v>
      </c>
      <c r="B106" s="24"/>
      <c r="C106" s="24"/>
      <c r="D106" s="24"/>
      <c r="E106" s="33"/>
      <c r="F106" s="33"/>
      <c r="G106" s="25"/>
      <c r="H106" s="26"/>
      <c r="I106" s="25"/>
      <c r="J106" s="26"/>
      <c r="K106" s="267"/>
      <c r="L106" s="27"/>
      <c r="M106" s="268"/>
      <c r="N106" s="268"/>
      <c r="O106" s="268"/>
      <c r="P106" s="180"/>
      <c r="Q106" s="180"/>
    </row>
    <row r="107" spans="1:17" ht="60.75" customHeight="1" x14ac:dyDescent="0.25">
      <c r="A107" s="179">
        <v>105</v>
      </c>
      <c r="B107" s="24"/>
      <c r="C107" s="24"/>
      <c r="D107" s="24"/>
      <c r="E107" s="33"/>
      <c r="F107" s="33"/>
      <c r="G107" s="25"/>
      <c r="H107" s="26"/>
      <c r="I107" s="25"/>
      <c r="J107" s="26"/>
      <c r="K107" s="267"/>
      <c r="L107" s="27"/>
      <c r="M107" s="268"/>
      <c r="N107" s="268"/>
      <c r="O107" s="268"/>
      <c r="P107" s="180"/>
      <c r="Q107" s="180"/>
    </row>
    <row r="108" spans="1:17" ht="60.75" customHeight="1" x14ac:dyDescent="0.25">
      <c r="A108" s="179">
        <v>106</v>
      </c>
      <c r="B108" s="24"/>
      <c r="C108" s="24"/>
      <c r="D108" s="24"/>
      <c r="E108" s="33"/>
      <c r="F108" s="33"/>
      <c r="G108" s="25"/>
      <c r="H108" s="26"/>
      <c r="I108" s="25"/>
      <c r="J108" s="26"/>
      <c r="K108" s="267"/>
      <c r="L108" s="27"/>
      <c r="M108" s="268"/>
      <c r="N108" s="268"/>
      <c r="O108" s="268"/>
      <c r="P108" s="180"/>
      <c r="Q108" s="180"/>
    </row>
    <row r="109" spans="1:17" ht="60.75" customHeight="1" x14ac:dyDescent="0.25">
      <c r="A109" s="179">
        <v>107</v>
      </c>
      <c r="B109" s="24"/>
      <c r="C109" s="24"/>
      <c r="D109" s="24"/>
      <c r="E109" s="33"/>
      <c r="F109" s="33"/>
      <c r="G109" s="25"/>
      <c r="H109" s="26"/>
      <c r="I109" s="25"/>
      <c r="J109" s="26"/>
      <c r="K109" s="267"/>
      <c r="L109" s="27"/>
      <c r="M109" s="268"/>
      <c r="N109" s="268"/>
      <c r="O109" s="268"/>
      <c r="P109" s="180"/>
      <c r="Q109" s="180"/>
    </row>
    <row r="110" spans="1:17" ht="60.75" customHeight="1" x14ac:dyDescent="0.25">
      <c r="A110" s="179">
        <v>108</v>
      </c>
      <c r="B110" s="24"/>
      <c r="C110" s="24"/>
      <c r="D110" s="24"/>
      <c r="E110" s="33"/>
      <c r="F110" s="33"/>
      <c r="G110" s="25"/>
      <c r="H110" s="26"/>
      <c r="I110" s="25"/>
      <c r="J110" s="26"/>
      <c r="K110" s="267"/>
      <c r="L110" s="27"/>
      <c r="M110" s="268"/>
      <c r="N110" s="268"/>
      <c r="O110" s="268"/>
      <c r="P110" s="180"/>
      <c r="Q110" s="180"/>
    </row>
    <row r="111" spans="1:17" ht="60.75" customHeight="1" x14ac:dyDescent="0.25">
      <c r="A111" s="179">
        <v>109</v>
      </c>
      <c r="B111" s="24"/>
      <c r="C111" s="24"/>
      <c r="D111" s="24"/>
      <c r="E111" s="33"/>
      <c r="F111" s="33"/>
      <c r="G111" s="25"/>
      <c r="H111" s="26"/>
      <c r="I111" s="25"/>
      <c r="J111" s="26"/>
      <c r="K111" s="267"/>
      <c r="L111" s="27"/>
      <c r="M111" s="268"/>
      <c r="N111" s="268"/>
      <c r="O111" s="268"/>
      <c r="P111" s="180"/>
      <c r="Q111" s="180"/>
    </row>
    <row r="112" spans="1:17" ht="60.75" customHeight="1" x14ac:dyDescent="0.25">
      <c r="A112" s="179">
        <v>110</v>
      </c>
      <c r="B112" s="24"/>
      <c r="C112" s="24"/>
      <c r="D112" s="24"/>
      <c r="E112" s="33"/>
      <c r="F112" s="33"/>
      <c r="G112" s="25"/>
      <c r="H112" s="26"/>
      <c r="I112" s="25"/>
      <c r="J112" s="26"/>
      <c r="K112" s="267"/>
      <c r="L112" s="27"/>
      <c r="M112" s="268"/>
      <c r="N112" s="268"/>
      <c r="O112" s="268"/>
      <c r="P112" s="180"/>
      <c r="Q112" s="180"/>
    </row>
    <row r="113" spans="1:17" ht="60.75" customHeight="1" x14ac:dyDescent="0.25">
      <c r="A113" s="179">
        <v>111</v>
      </c>
      <c r="B113" s="24"/>
      <c r="C113" s="24"/>
      <c r="D113" s="24"/>
      <c r="E113" s="33"/>
      <c r="F113" s="33"/>
      <c r="G113" s="25"/>
      <c r="H113" s="26"/>
      <c r="I113" s="25"/>
      <c r="J113" s="26"/>
      <c r="K113" s="267"/>
      <c r="L113" s="27"/>
      <c r="M113" s="268"/>
      <c r="N113" s="268"/>
      <c r="O113" s="268"/>
      <c r="P113" s="180"/>
      <c r="Q113" s="180"/>
    </row>
    <row r="114" spans="1:17" ht="60.75" customHeight="1" x14ac:dyDescent="0.25">
      <c r="A114" s="179">
        <v>112</v>
      </c>
      <c r="B114" s="24"/>
      <c r="C114" s="24"/>
      <c r="D114" s="24"/>
      <c r="E114" s="33"/>
      <c r="F114" s="33"/>
      <c r="G114" s="25"/>
      <c r="H114" s="26"/>
      <c r="I114" s="25"/>
      <c r="J114" s="26"/>
      <c r="K114" s="267"/>
      <c r="L114" s="27"/>
      <c r="M114" s="268"/>
      <c r="N114" s="268"/>
      <c r="O114" s="268"/>
      <c r="P114" s="180"/>
      <c r="Q114" s="180"/>
    </row>
    <row r="115" spans="1:17" ht="60.75" customHeight="1" x14ac:dyDescent="0.25">
      <c r="A115" s="179">
        <v>113</v>
      </c>
      <c r="B115" s="24"/>
      <c r="C115" s="24"/>
      <c r="D115" s="24"/>
      <c r="E115" s="33"/>
      <c r="F115" s="33"/>
      <c r="G115" s="25"/>
      <c r="H115" s="26"/>
      <c r="I115" s="25"/>
      <c r="J115" s="26"/>
      <c r="K115" s="267"/>
      <c r="L115" s="27"/>
      <c r="M115" s="268"/>
      <c r="N115" s="268"/>
      <c r="O115" s="268"/>
      <c r="P115" s="180"/>
      <c r="Q115" s="180"/>
    </row>
    <row r="116" spans="1:17" ht="60.75" customHeight="1" x14ac:dyDescent="0.25">
      <c r="A116" s="179">
        <v>114</v>
      </c>
      <c r="B116" s="24"/>
      <c r="C116" s="24"/>
      <c r="D116" s="24"/>
      <c r="E116" s="33"/>
      <c r="F116" s="33"/>
      <c r="G116" s="25"/>
      <c r="H116" s="26"/>
      <c r="I116" s="25"/>
      <c r="J116" s="26"/>
      <c r="K116" s="267"/>
      <c r="L116" s="27"/>
      <c r="M116" s="268"/>
      <c r="N116" s="268"/>
      <c r="O116" s="268"/>
      <c r="P116" s="180"/>
      <c r="Q116" s="180"/>
    </row>
    <row r="117" spans="1:17" ht="60.75" customHeight="1" x14ac:dyDescent="0.25">
      <c r="A117" s="179">
        <v>115</v>
      </c>
      <c r="B117" s="24"/>
      <c r="C117" s="24"/>
      <c r="D117" s="24"/>
      <c r="E117" s="33"/>
      <c r="F117" s="33"/>
      <c r="G117" s="25"/>
      <c r="H117" s="26"/>
      <c r="I117" s="25"/>
      <c r="J117" s="26"/>
      <c r="K117" s="267"/>
      <c r="L117" s="27"/>
      <c r="M117" s="268"/>
      <c r="N117" s="268"/>
      <c r="O117" s="268"/>
      <c r="P117" s="180"/>
      <c r="Q117" s="180"/>
    </row>
    <row r="118" spans="1:17" ht="60.75" customHeight="1" x14ac:dyDescent="0.25">
      <c r="A118" s="179">
        <v>116</v>
      </c>
      <c r="B118" s="24"/>
      <c r="C118" s="24"/>
      <c r="D118" s="24"/>
      <c r="E118" s="33"/>
      <c r="F118" s="33"/>
      <c r="G118" s="25"/>
      <c r="H118" s="26"/>
      <c r="I118" s="25"/>
      <c r="J118" s="26"/>
      <c r="K118" s="267"/>
      <c r="L118" s="27"/>
      <c r="M118" s="268"/>
      <c r="N118" s="268"/>
      <c r="O118" s="268"/>
      <c r="P118" s="180"/>
      <c r="Q118" s="180"/>
    </row>
    <row r="119" spans="1:17" ht="60.75" customHeight="1" x14ac:dyDescent="0.25">
      <c r="A119" s="179">
        <v>117</v>
      </c>
      <c r="B119" s="24"/>
      <c r="C119" s="24"/>
      <c r="D119" s="24"/>
      <c r="E119" s="33"/>
      <c r="F119" s="33"/>
      <c r="G119" s="25"/>
      <c r="H119" s="26"/>
      <c r="I119" s="25"/>
      <c r="J119" s="26"/>
      <c r="K119" s="267"/>
      <c r="L119" s="27"/>
      <c r="M119" s="268"/>
      <c r="N119" s="268"/>
      <c r="O119" s="268"/>
      <c r="P119" s="180"/>
      <c r="Q119" s="180"/>
    </row>
    <row r="120" spans="1:17" ht="60.75" customHeight="1" x14ac:dyDescent="0.25">
      <c r="A120" s="179">
        <v>118</v>
      </c>
      <c r="B120" s="24"/>
      <c r="C120" s="24"/>
      <c r="D120" s="24"/>
      <c r="E120" s="33"/>
      <c r="F120" s="33"/>
      <c r="G120" s="25"/>
      <c r="H120" s="26"/>
      <c r="I120" s="25"/>
      <c r="J120" s="26"/>
      <c r="K120" s="267"/>
      <c r="L120" s="27"/>
      <c r="M120" s="268"/>
      <c r="N120" s="268"/>
      <c r="O120" s="268"/>
      <c r="P120" s="180"/>
      <c r="Q120" s="180"/>
    </row>
    <row r="121" spans="1:17" ht="60.75" customHeight="1" x14ac:dyDescent="0.25">
      <c r="A121" s="179">
        <v>119</v>
      </c>
      <c r="B121" s="24"/>
      <c r="C121" s="24"/>
      <c r="D121" s="24"/>
      <c r="E121" s="33"/>
      <c r="F121" s="33"/>
      <c r="G121" s="25"/>
      <c r="H121" s="26"/>
      <c r="I121" s="25"/>
      <c r="J121" s="26"/>
      <c r="K121" s="267"/>
      <c r="L121" s="27"/>
      <c r="M121" s="268"/>
      <c r="N121" s="268"/>
      <c r="O121" s="268"/>
      <c r="P121" s="180"/>
      <c r="Q121" s="180"/>
    </row>
    <row r="122" spans="1:17" ht="60.75" customHeight="1" x14ac:dyDescent="0.25">
      <c r="A122" s="179">
        <v>120</v>
      </c>
      <c r="B122" s="24"/>
      <c r="C122" s="24"/>
      <c r="D122" s="24"/>
      <c r="E122" s="33"/>
      <c r="F122" s="33"/>
      <c r="G122" s="25"/>
      <c r="H122" s="26"/>
      <c r="I122" s="25"/>
      <c r="J122" s="26"/>
      <c r="K122" s="267"/>
      <c r="L122" s="27"/>
      <c r="M122" s="268"/>
      <c r="N122" s="268"/>
      <c r="O122" s="268"/>
      <c r="P122" s="180"/>
      <c r="Q122" s="180"/>
    </row>
    <row r="123" spans="1:17" ht="60.75" customHeight="1" x14ac:dyDescent="0.25">
      <c r="A123" s="179">
        <v>121</v>
      </c>
      <c r="B123" s="24"/>
      <c r="C123" s="24"/>
      <c r="D123" s="24"/>
      <c r="E123" s="33"/>
      <c r="F123" s="33"/>
      <c r="G123" s="25"/>
      <c r="H123" s="26"/>
      <c r="I123" s="25"/>
      <c r="J123" s="26"/>
      <c r="K123" s="267"/>
      <c r="L123" s="27"/>
      <c r="M123" s="268"/>
      <c r="N123" s="268"/>
      <c r="O123" s="268"/>
      <c r="P123" s="180"/>
      <c r="Q123" s="180"/>
    </row>
    <row r="124" spans="1:17" ht="60.75" customHeight="1" x14ac:dyDescent="0.25">
      <c r="A124" s="179">
        <v>122</v>
      </c>
      <c r="B124" s="24"/>
      <c r="C124" s="24"/>
      <c r="D124" s="24"/>
      <c r="E124" s="33"/>
      <c r="F124" s="33"/>
      <c r="G124" s="25"/>
      <c r="H124" s="26"/>
      <c r="I124" s="25"/>
      <c r="J124" s="26"/>
      <c r="K124" s="267"/>
      <c r="L124" s="27"/>
      <c r="M124" s="268"/>
      <c r="N124" s="268"/>
      <c r="O124" s="268"/>
      <c r="P124" s="180"/>
      <c r="Q124" s="180"/>
    </row>
    <row r="125" spans="1:17" ht="60.75" customHeight="1" x14ac:dyDescent="0.25">
      <c r="A125" s="179">
        <v>123</v>
      </c>
      <c r="B125" s="24"/>
      <c r="C125" s="24"/>
      <c r="D125" s="24"/>
      <c r="E125" s="33"/>
      <c r="F125" s="33"/>
      <c r="G125" s="25"/>
      <c r="H125" s="26"/>
      <c r="I125" s="25"/>
      <c r="J125" s="26"/>
      <c r="K125" s="267"/>
      <c r="L125" s="27"/>
      <c r="M125" s="268"/>
      <c r="N125" s="268"/>
      <c r="O125" s="268"/>
      <c r="P125" s="180"/>
      <c r="Q125" s="180"/>
    </row>
    <row r="126" spans="1:17" ht="60.75" customHeight="1" x14ac:dyDescent="0.25">
      <c r="A126" s="179">
        <v>124</v>
      </c>
      <c r="B126" s="24"/>
      <c r="C126" s="24"/>
      <c r="D126" s="24"/>
      <c r="E126" s="33"/>
      <c r="F126" s="33"/>
      <c r="G126" s="25"/>
      <c r="H126" s="26"/>
      <c r="I126" s="25"/>
      <c r="J126" s="26"/>
      <c r="K126" s="267"/>
      <c r="L126" s="27"/>
      <c r="M126" s="268"/>
      <c r="N126" s="268"/>
      <c r="O126" s="268"/>
      <c r="P126" s="180"/>
      <c r="Q126" s="180"/>
    </row>
    <row r="127" spans="1:17" ht="60.75" customHeight="1" x14ac:dyDescent="0.25">
      <c r="A127" s="179">
        <v>125</v>
      </c>
      <c r="B127" s="24"/>
      <c r="C127" s="24"/>
      <c r="D127" s="24"/>
      <c r="E127" s="33"/>
      <c r="F127" s="33"/>
      <c r="G127" s="25"/>
      <c r="H127" s="26"/>
      <c r="I127" s="25"/>
      <c r="J127" s="26"/>
      <c r="K127" s="267"/>
      <c r="L127" s="27"/>
      <c r="M127" s="268"/>
      <c r="N127" s="268"/>
      <c r="O127" s="268"/>
      <c r="P127" s="180"/>
      <c r="Q127" s="180"/>
    </row>
    <row r="128" spans="1:17" ht="60.75" customHeight="1" x14ac:dyDescent="0.25">
      <c r="A128" s="179">
        <v>126</v>
      </c>
      <c r="B128" s="24"/>
      <c r="C128" s="24"/>
      <c r="D128" s="24"/>
      <c r="E128" s="33"/>
      <c r="F128" s="33"/>
      <c r="G128" s="25"/>
      <c r="H128" s="26"/>
      <c r="I128" s="25"/>
      <c r="J128" s="26"/>
      <c r="K128" s="267"/>
      <c r="L128" s="27"/>
      <c r="M128" s="268"/>
      <c r="N128" s="268"/>
      <c r="O128" s="268"/>
      <c r="P128" s="180"/>
      <c r="Q128" s="180"/>
    </row>
    <row r="129" spans="1:17" ht="60.75" customHeight="1" x14ac:dyDescent="0.25">
      <c r="A129" s="179">
        <v>127</v>
      </c>
      <c r="B129" s="24"/>
      <c r="C129" s="24"/>
      <c r="D129" s="24"/>
      <c r="E129" s="33"/>
      <c r="F129" s="33"/>
      <c r="G129" s="25"/>
      <c r="H129" s="26"/>
      <c r="I129" s="25"/>
      <c r="J129" s="26"/>
      <c r="K129" s="267"/>
      <c r="L129" s="27"/>
      <c r="M129" s="268"/>
      <c r="N129" s="268"/>
      <c r="O129" s="268"/>
      <c r="P129" s="180"/>
      <c r="Q129" s="180"/>
    </row>
    <row r="130" spans="1:17" ht="60.75" customHeight="1" x14ac:dyDescent="0.25">
      <c r="A130" s="179">
        <v>128</v>
      </c>
      <c r="B130" s="24"/>
      <c r="C130" s="24"/>
      <c r="D130" s="24"/>
      <c r="E130" s="33"/>
      <c r="F130" s="33"/>
      <c r="G130" s="25"/>
      <c r="H130" s="26"/>
      <c r="I130" s="25"/>
      <c r="J130" s="26"/>
      <c r="K130" s="267"/>
      <c r="L130" s="27"/>
      <c r="M130" s="268"/>
      <c r="N130" s="268"/>
      <c r="O130" s="268"/>
      <c r="P130" s="180"/>
      <c r="Q130" s="180"/>
    </row>
    <row r="131" spans="1:17" ht="60.75" customHeight="1" x14ac:dyDescent="0.25">
      <c r="A131" s="179">
        <v>129</v>
      </c>
      <c r="B131" s="24"/>
      <c r="C131" s="24"/>
      <c r="D131" s="24"/>
      <c r="E131" s="33"/>
      <c r="F131" s="33"/>
      <c r="G131" s="25"/>
      <c r="H131" s="26"/>
      <c r="I131" s="25"/>
      <c r="J131" s="26"/>
      <c r="K131" s="267"/>
      <c r="L131" s="27"/>
      <c r="M131" s="268"/>
      <c r="N131" s="268"/>
      <c r="O131" s="268"/>
      <c r="P131" s="180"/>
      <c r="Q131" s="180"/>
    </row>
    <row r="132" spans="1:17" ht="60.75" customHeight="1" x14ac:dyDescent="0.25">
      <c r="A132" s="179">
        <v>130</v>
      </c>
      <c r="B132" s="24"/>
      <c r="C132" s="24"/>
      <c r="D132" s="24"/>
      <c r="E132" s="33"/>
      <c r="F132" s="33"/>
      <c r="G132" s="25"/>
      <c r="H132" s="26"/>
      <c r="I132" s="25"/>
      <c r="J132" s="26"/>
      <c r="K132" s="267"/>
      <c r="L132" s="27"/>
      <c r="M132" s="268"/>
      <c r="N132" s="268"/>
      <c r="O132" s="268"/>
      <c r="P132" s="180"/>
      <c r="Q132" s="180"/>
    </row>
    <row r="133" spans="1:17" ht="60.75" customHeight="1" x14ac:dyDescent="0.25">
      <c r="A133" s="179">
        <v>131</v>
      </c>
      <c r="B133" s="24"/>
      <c r="C133" s="24"/>
      <c r="D133" s="24"/>
      <c r="E133" s="33"/>
      <c r="F133" s="33"/>
      <c r="G133" s="25"/>
      <c r="H133" s="26"/>
      <c r="I133" s="25"/>
      <c r="J133" s="26"/>
      <c r="K133" s="267"/>
      <c r="L133" s="27"/>
      <c r="M133" s="268"/>
      <c r="N133" s="268"/>
      <c r="O133" s="268"/>
      <c r="P133" s="180"/>
      <c r="Q133" s="180"/>
    </row>
    <row r="134" spans="1:17" ht="60.75" customHeight="1" x14ac:dyDescent="0.25">
      <c r="A134" s="179">
        <v>132</v>
      </c>
      <c r="B134" s="24"/>
      <c r="C134" s="24"/>
      <c r="D134" s="24"/>
      <c r="E134" s="33"/>
      <c r="F134" s="33"/>
      <c r="G134" s="25"/>
      <c r="H134" s="26"/>
      <c r="I134" s="25"/>
      <c r="J134" s="26"/>
      <c r="K134" s="267"/>
      <c r="L134" s="27"/>
      <c r="M134" s="268"/>
      <c r="N134" s="268"/>
      <c r="O134" s="268"/>
      <c r="P134" s="180"/>
      <c r="Q134" s="180"/>
    </row>
    <row r="135" spans="1:17" ht="60.75" customHeight="1" x14ac:dyDescent="0.25">
      <c r="A135" s="179">
        <v>133</v>
      </c>
      <c r="B135" s="24"/>
      <c r="C135" s="24"/>
      <c r="D135" s="24"/>
      <c r="E135" s="33"/>
      <c r="F135" s="33"/>
      <c r="G135" s="25"/>
      <c r="H135" s="26"/>
      <c r="I135" s="25"/>
      <c r="J135" s="26"/>
      <c r="K135" s="267"/>
      <c r="L135" s="27"/>
      <c r="M135" s="268"/>
      <c r="N135" s="268"/>
      <c r="O135" s="268"/>
      <c r="P135" s="180"/>
      <c r="Q135" s="180"/>
    </row>
    <row r="136" spans="1:17" ht="60.75" customHeight="1" x14ac:dyDescent="0.25">
      <c r="A136" s="179">
        <v>134</v>
      </c>
      <c r="B136" s="24"/>
      <c r="C136" s="24"/>
      <c r="D136" s="24"/>
      <c r="E136" s="33"/>
      <c r="F136" s="33"/>
      <c r="G136" s="25"/>
      <c r="H136" s="26"/>
      <c r="I136" s="25"/>
      <c r="J136" s="26"/>
      <c r="K136" s="267"/>
      <c r="L136" s="27"/>
      <c r="M136" s="268"/>
      <c r="N136" s="268"/>
      <c r="O136" s="268"/>
      <c r="P136" s="180"/>
      <c r="Q136" s="180"/>
    </row>
    <row r="137" spans="1:17" ht="60.75" customHeight="1" x14ac:dyDescent="0.25">
      <c r="A137" s="179">
        <v>135</v>
      </c>
      <c r="B137" s="24"/>
      <c r="C137" s="24"/>
      <c r="D137" s="24"/>
      <c r="E137" s="33"/>
      <c r="F137" s="33"/>
      <c r="G137" s="25"/>
      <c r="H137" s="26"/>
      <c r="I137" s="25"/>
      <c r="J137" s="26"/>
      <c r="K137" s="267"/>
      <c r="L137" s="27"/>
      <c r="M137" s="268"/>
      <c r="N137" s="268"/>
      <c r="O137" s="268"/>
      <c r="P137" s="180"/>
      <c r="Q137" s="180"/>
    </row>
    <row r="138" spans="1:17" ht="60.75" customHeight="1" x14ac:dyDescent="0.25">
      <c r="A138" s="179">
        <v>136</v>
      </c>
      <c r="B138" s="24"/>
      <c r="C138" s="24"/>
      <c r="D138" s="24"/>
      <c r="E138" s="33"/>
      <c r="F138" s="33"/>
      <c r="G138" s="25"/>
      <c r="H138" s="26"/>
      <c r="I138" s="25"/>
      <c r="J138" s="26"/>
      <c r="K138" s="267"/>
      <c r="L138" s="27"/>
      <c r="M138" s="268"/>
      <c r="N138" s="268"/>
      <c r="O138" s="268"/>
      <c r="P138" s="180"/>
      <c r="Q138" s="180"/>
    </row>
    <row r="139" spans="1:17" ht="60.75" customHeight="1" x14ac:dyDescent="0.25">
      <c r="A139" s="179">
        <v>137</v>
      </c>
      <c r="B139" s="24"/>
      <c r="C139" s="24"/>
      <c r="D139" s="24"/>
      <c r="E139" s="33"/>
      <c r="F139" s="33"/>
      <c r="G139" s="25"/>
      <c r="H139" s="26"/>
      <c r="I139" s="25"/>
      <c r="J139" s="26"/>
      <c r="K139" s="267"/>
      <c r="L139" s="27"/>
      <c r="M139" s="268"/>
      <c r="N139" s="268"/>
      <c r="O139" s="268"/>
      <c r="P139" s="180"/>
      <c r="Q139" s="180"/>
    </row>
    <row r="140" spans="1:17" ht="60.75" customHeight="1" x14ac:dyDescent="0.25">
      <c r="A140" s="179">
        <v>138</v>
      </c>
      <c r="B140" s="24"/>
      <c r="C140" s="24"/>
      <c r="D140" s="24"/>
      <c r="E140" s="33"/>
      <c r="F140" s="33"/>
      <c r="G140" s="25"/>
      <c r="H140" s="26"/>
      <c r="I140" s="25"/>
      <c r="J140" s="26"/>
      <c r="K140" s="267"/>
      <c r="L140" s="27"/>
      <c r="M140" s="268"/>
      <c r="N140" s="268"/>
      <c r="O140" s="268"/>
      <c r="P140" s="180"/>
      <c r="Q140" s="180"/>
    </row>
    <row r="141" spans="1:17" ht="60.75" customHeight="1" x14ac:dyDescent="0.25">
      <c r="A141" s="179">
        <v>139</v>
      </c>
      <c r="B141" s="24"/>
      <c r="C141" s="24"/>
      <c r="D141" s="24"/>
      <c r="E141" s="33"/>
      <c r="F141" s="33"/>
      <c r="G141" s="25"/>
      <c r="H141" s="26"/>
      <c r="I141" s="25"/>
      <c r="J141" s="26"/>
      <c r="K141" s="267"/>
      <c r="L141" s="27"/>
      <c r="M141" s="268"/>
      <c r="N141" s="268"/>
      <c r="O141" s="268"/>
      <c r="P141" s="180"/>
      <c r="Q141" s="180"/>
    </row>
    <row r="142" spans="1:17" ht="60.75" customHeight="1" x14ac:dyDescent="0.25">
      <c r="A142" s="179">
        <v>140</v>
      </c>
      <c r="B142" s="24"/>
      <c r="C142" s="24"/>
      <c r="D142" s="24"/>
      <c r="E142" s="33"/>
      <c r="F142" s="33"/>
      <c r="G142" s="25"/>
      <c r="H142" s="26"/>
      <c r="I142" s="25"/>
      <c r="J142" s="26"/>
      <c r="K142" s="267"/>
      <c r="L142" s="27"/>
      <c r="M142" s="268"/>
      <c r="N142" s="268"/>
      <c r="O142" s="268"/>
      <c r="P142" s="180"/>
      <c r="Q142" s="180"/>
    </row>
    <row r="143" spans="1:17" ht="60.75" customHeight="1" x14ac:dyDescent="0.25">
      <c r="A143" s="179">
        <v>141</v>
      </c>
      <c r="B143" s="24"/>
      <c r="C143" s="24"/>
      <c r="D143" s="24"/>
      <c r="E143" s="33"/>
      <c r="F143" s="33"/>
      <c r="G143" s="25"/>
      <c r="H143" s="26"/>
      <c r="I143" s="25"/>
      <c r="J143" s="26"/>
      <c r="K143" s="267"/>
      <c r="L143" s="27"/>
      <c r="M143" s="268"/>
      <c r="N143" s="268"/>
      <c r="O143" s="268"/>
      <c r="P143" s="180"/>
      <c r="Q143" s="180"/>
    </row>
    <row r="144" spans="1:17" ht="60.75" customHeight="1" x14ac:dyDescent="0.25">
      <c r="A144" s="179">
        <v>142</v>
      </c>
      <c r="B144" s="24"/>
      <c r="C144" s="24"/>
      <c r="D144" s="24"/>
      <c r="E144" s="33"/>
      <c r="F144" s="33"/>
      <c r="G144" s="25"/>
      <c r="H144" s="26"/>
      <c r="I144" s="25"/>
      <c r="J144" s="26"/>
      <c r="K144" s="267"/>
      <c r="L144" s="27"/>
      <c r="M144" s="268"/>
      <c r="N144" s="268"/>
      <c r="O144" s="268"/>
      <c r="P144" s="180"/>
      <c r="Q144" s="180"/>
    </row>
    <row r="145" spans="1:17" ht="60.75" customHeight="1" x14ac:dyDescent="0.25">
      <c r="A145" s="179">
        <v>143</v>
      </c>
      <c r="B145" s="24"/>
      <c r="C145" s="24"/>
      <c r="D145" s="24"/>
      <c r="E145" s="33"/>
      <c r="F145" s="33"/>
      <c r="G145" s="25"/>
      <c r="H145" s="26"/>
      <c r="I145" s="25"/>
      <c r="J145" s="26"/>
      <c r="K145" s="267"/>
      <c r="L145" s="27"/>
      <c r="M145" s="268"/>
      <c r="N145" s="268"/>
      <c r="O145" s="268"/>
      <c r="P145" s="180"/>
      <c r="Q145" s="180"/>
    </row>
    <row r="146" spans="1:17" ht="60.75" customHeight="1" x14ac:dyDescent="0.25">
      <c r="A146" s="179">
        <v>144</v>
      </c>
      <c r="B146" s="24"/>
      <c r="C146" s="24"/>
      <c r="D146" s="24"/>
      <c r="E146" s="33"/>
      <c r="F146" s="33"/>
      <c r="G146" s="25"/>
      <c r="H146" s="26"/>
      <c r="I146" s="25"/>
      <c r="J146" s="26"/>
      <c r="K146" s="267"/>
      <c r="L146" s="27"/>
      <c r="M146" s="268"/>
      <c r="N146" s="268"/>
      <c r="O146" s="268"/>
      <c r="P146" s="180"/>
      <c r="Q146" s="180"/>
    </row>
    <row r="147" spans="1:17" ht="60.75" customHeight="1" x14ac:dyDescent="0.25">
      <c r="A147" s="179">
        <v>145</v>
      </c>
      <c r="B147" s="24"/>
      <c r="C147" s="24"/>
      <c r="D147" s="24"/>
      <c r="E147" s="33"/>
      <c r="F147" s="33"/>
      <c r="G147" s="25"/>
      <c r="H147" s="26"/>
      <c r="I147" s="25"/>
      <c r="J147" s="26"/>
      <c r="K147" s="267"/>
      <c r="L147" s="27"/>
      <c r="M147" s="268"/>
      <c r="N147" s="268"/>
      <c r="O147" s="268"/>
      <c r="P147" s="180"/>
      <c r="Q147" s="180"/>
    </row>
    <row r="148" spans="1:17" ht="60.75" customHeight="1" x14ac:dyDescent="0.25">
      <c r="A148" s="179">
        <v>146</v>
      </c>
      <c r="B148" s="24"/>
      <c r="C148" s="24"/>
      <c r="D148" s="24"/>
      <c r="E148" s="33"/>
      <c r="F148" s="33"/>
      <c r="G148" s="25"/>
      <c r="H148" s="26"/>
      <c r="I148" s="25"/>
      <c r="J148" s="26"/>
      <c r="K148" s="267"/>
      <c r="L148" s="27"/>
      <c r="M148" s="268"/>
      <c r="N148" s="268"/>
      <c r="O148" s="268"/>
      <c r="P148" s="180"/>
      <c r="Q148" s="180"/>
    </row>
    <row r="149" spans="1:17" ht="60.75" customHeight="1" x14ac:dyDescent="0.25">
      <c r="A149" s="179">
        <v>147</v>
      </c>
      <c r="B149" s="24"/>
      <c r="C149" s="24"/>
      <c r="D149" s="24"/>
      <c r="E149" s="33"/>
      <c r="F149" s="33"/>
      <c r="G149" s="25"/>
      <c r="H149" s="26"/>
      <c r="I149" s="25"/>
      <c r="J149" s="26"/>
      <c r="K149" s="267"/>
      <c r="L149" s="27"/>
      <c r="M149" s="268"/>
      <c r="N149" s="268"/>
      <c r="O149" s="268"/>
      <c r="P149" s="180"/>
      <c r="Q149" s="180"/>
    </row>
    <row r="150" spans="1:17" ht="60.75" customHeight="1" x14ac:dyDescent="0.25">
      <c r="A150" s="179">
        <v>148</v>
      </c>
      <c r="B150" s="24"/>
      <c r="C150" s="24"/>
      <c r="D150" s="24"/>
      <c r="E150" s="33"/>
      <c r="F150" s="33"/>
      <c r="G150" s="25"/>
      <c r="H150" s="26"/>
      <c r="I150" s="25"/>
      <c r="J150" s="26"/>
      <c r="K150" s="267"/>
      <c r="L150" s="27"/>
      <c r="M150" s="268"/>
      <c r="N150" s="268"/>
      <c r="O150" s="268"/>
      <c r="P150" s="180"/>
      <c r="Q150" s="180"/>
    </row>
    <row r="151" spans="1:17" ht="60.75" customHeight="1" x14ac:dyDescent="0.25">
      <c r="A151" s="179">
        <v>149</v>
      </c>
      <c r="B151" s="24"/>
      <c r="C151" s="24"/>
      <c r="D151" s="24"/>
      <c r="E151" s="33"/>
      <c r="F151" s="33"/>
      <c r="G151" s="25"/>
      <c r="H151" s="26"/>
      <c r="I151" s="25"/>
      <c r="J151" s="26"/>
      <c r="K151" s="267"/>
      <c r="L151" s="27"/>
      <c r="M151" s="268"/>
      <c r="N151" s="268"/>
      <c r="O151" s="268"/>
      <c r="P151" s="180"/>
      <c r="Q151" s="180"/>
    </row>
    <row r="152" spans="1:17" ht="60.75" customHeight="1" x14ac:dyDescent="0.25">
      <c r="A152" s="179">
        <v>150</v>
      </c>
      <c r="B152" s="24"/>
      <c r="C152" s="24"/>
      <c r="D152" s="24"/>
      <c r="E152" s="33"/>
      <c r="F152" s="33"/>
      <c r="G152" s="25"/>
      <c r="H152" s="26"/>
      <c r="I152" s="25"/>
      <c r="J152" s="26"/>
      <c r="K152" s="267"/>
      <c r="L152" s="27"/>
      <c r="M152" s="268"/>
      <c r="N152" s="268"/>
      <c r="O152" s="268"/>
      <c r="P152" s="180"/>
      <c r="Q152" s="180"/>
    </row>
    <row r="153" spans="1:17" ht="60.75" customHeight="1" x14ac:dyDescent="0.25">
      <c r="A153" s="179">
        <v>151</v>
      </c>
      <c r="B153" s="24"/>
      <c r="C153" s="24"/>
      <c r="D153" s="24"/>
      <c r="E153" s="33"/>
      <c r="F153" s="33"/>
      <c r="G153" s="25"/>
      <c r="H153" s="26"/>
      <c r="I153" s="25"/>
      <c r="J153" s="26"/>
      <c r="K153" s="267"/>
      <c r="L153" s="27"/>
      <c r="M153" s="268"/>
      <c r="N153" s="268"/>
      <c r="O153" s="268"/>
      <c r="P153" s="180"/>
      <c r="Q153" s="180"/>
    </row>
    <row r="154" spans="1:17" ht="60.75" customHeight="1" x14ac:dyDescent="0.25">
      <c r="A154" s="179">
        <v>152</v>
      </c>
      <c r="B154" s="24"/>
      <c r="C154" s="24"/>
      <c r="D154" s="24"/>
      <c r="E154" s="33"/>
      <c r="F154" s="33"/>
      <c r="G154" s="25"/>
      <c r="H154" s="26"/>
      <c r="I154" s="25"/>
      <c r="J154" s="26"/>
      <c r="K154" s="267"/>
      <c r="L154" s="27"/>
      <c r="M154" s="268"/>
      <c r="N154" s="268"/>
      <c r="O154" s="268"/>
      <c r="P154" s="180"/>
      <c r="Q154" s="180"/>
    </row>
    <row r="155" spans="1:17" ht="60.75" customHeight="1" x14ac:dyDescent="0.25">
      <c r="A155" s="179">
        <v>153</v>
      </c>
      <c r="B155" s="24"/>
      <c r="C155" s="24"/>
      <c r="D155" s="24"/>
      <c r="E155" s="33"/>
      <c r="F155" s="33"/>
      <c r="G155" s="25"/>
      <c r="H155" s="26"/>
      <c r="I155" s="25"/>
      <c r="J155" s="26"/>
      <c r="K155" s="267"/>
      <c r="L155" s="27"/>
      <c r="M155" s="268"/>
      <c r="N155" s="268"/>
      <c r="O155" s="268"/>
      <c r="P155" s="180"/>
      <c r="Q155" s="180"/>
    </row>
    <row r="156" spans="1:17" ht="60.75" customHeight="1" x14ac:dyDescent="0.25">
      <c r="A156" s="179">
        <v>154</v>
      </c>
      <c r="B156" s="24"/>
      <c r="C156" s="24"/>
      <c r="D156" s="24"/>
      <c r="E156" s="33"/>
      <c r="F156" s="33"/>
      <c r="G156" s="25"/>
      <c r="H156" s="26"/>
      <c r="I156" s="25"/>
      <c r="J156" s="26"/>
      <c r="K156" s="267"/>
      <c r="L156" s="27"/>
      <c r="M156" s="268"/>
      <c r="N156" s="268"/>
      <c r="O156" s="268"/>
      <c r="P156" s="180"/>
      <c r="Q156" s="180"/>
    </row>
    <row r="157" spans="1:17" ht="60.75" customHeight="1" x14ac:dyDescent="0.25">
      <c r="A157" s="179">
        <v>155</v>
      </c>
      <c r="B157" s="24"/>
      <c r="C157" s="24"/>
      <c r="D157" s="24"/>
      <c r="E157" s="33"/>
      <c r="F157" s="33"/>
      <c r="G157" s="25"/>
      <c r="H157" s="26"/>
      <c r="I157" s="25"/>
      <c r="J157" s="26"/>
      <c r="K157" s="267"/>
      <c r="L157" s="27"/>
      <c r="M157" s="268"/>
      <c r="N157" s="268"/>
      <c r="O157" s="268"/>
      <c r="P157" s="180"/>
      <c r="Q157" s="180"/>
    </row>
    <row r="158" spans="1:17" ht="60.75" customHeight="1" x14ac:dyDescent="0.25">
      <c r="A158" s="179">
        <v>156</v>
      </c>
      <c r="B158" s="24"/>
      <c r="C158" s="24"/>
      <c r="D158" s="24"/>
      <c r="E158" s="33"/>
      <c r="F158" s="33"/>
      <c r="G158" s="25"/>
      <c r="H158" s="26"/>
      <c r="I158" s="25"/>
      <c r="J158" s="26"/>
      <c r="K158" s="267"/>
      <c r="L158" s="27"/>
      <c r="M158" s="268"/>
      <c r="N158" s="268"/>
      <c r="O158" s="268"/>
      <c r="P158" s="180"/>
      <c r="Q158" s="180"/>
    </row>
    <row r="159" spans="1:17" ht="60.75" customHeight="1" x14ac:dyDescent="0.25">
      <c r="A159" s="179">
        <v>157</v>
      </c>
      <c r="B159" s="24"/>
      <c r="C159" s="24"/>
      <c r="D159" s="24"/>
      <c r="E159" s="33"/>
      <c r="F159" s="33"/>
      <c r="G159" s="25"/>
      <c r="H159" s="26"/>
      <c r="I159" s="25"/>
      <c r="J159" s="26"/>
      <c r="K159" s="267"/>
      <c r="L159" s="27"/>
      <c r="M159" s="268"/>
      <c r="N159" s="268"/>
      <c r="O159" s="268"/>
      <c r="P159" s="180"/>
      <c r="Q159" s="180"/>
    </row>
    <row r="160" spans="1:17" ht="60.75" customHeight="1" x14ac:dyDescent="0.25">
      <c r="A160" s="179">
        <v>158</v>
      </c>
      <c r="B160" s="24"/>
      <c r="C160" s="24"/>
      <c r="D160" s="24"/>
      <c r="E160" s="33"/>
      <c r="F160" s="33"/>
      <c r="G160" s="25"/>
      <c r="H160" s="26"/>
      <c r="I160" s="25"/>
      <c r="J160" s="26"/>
      <c r="K160" s="267"/>
      <c r="L160" s="27"/>
      <c r="M160" s="268"/>
      <c r="N160" s="268"/>
      <c r="O160" s="268"/>
      <c r="P160" s="180"/>
      <c r="Q160" s="180"/>
    </row>
    <row r="161" spans="1:17" ht="60.75" customHeight="1" x14ac:dyDescent="0.25">
      <c r="A161" s="179">
        <v>159</v>
      </c>
      <c r="B161" s="24"/>
      <c r="C161" s="24"/>
      <c r="D161" s="24"/>
      <c r="E161" s="33"/>
      <c r="F161" s="33"/>
      <c r="G161" s="25"/>
      <c r="H161" s="26"/>
      <c r="I161" s="25"/>
      <c r="J161" s="26"/>
      <c r="K161" s="267"/>
      <c r="L161" s="27"/>
      <c r="M161" s="268"/>
      <c r="N161" s="268"/>
      <c r="O161" s="268"/>
      <c r="P161" s="180"/>
      <c r="Q161" s="180"/>
    </row>
    <row r="162" spans="1:17" ht="60.75" customHeight="1" x14ac:dyDescent="0.25">
      <c r="A162" s="179">
        <v>160</v>
      </c>
      <c r="B162" s="24"/>
      <c r="C162" s="24"/>
      <c r="D162" s="24"/>
      <c r="E162" s="33"/>
      <c r="F162" s="33"/>
      <c r="G162" s="25"/>
      <c r="H162" s="26"/>
      <c r="I162" s="25"/>
      <c r="J162" s="26"/>
      <c r="K162" s="267"/>
      <c r="L162" s="27"/>
      <c r="M162" s="268"/>
      <c r="N162" s="268"/>
      <c r="O162" s="268"/>
      <c r="P162" s="180"/>
      <c r="Q162" s="180"/>
    </row>
    <row r="163" spans="1:17" ht="60.75" customHeight="1" x14ac:dyDescent="0.25">
      <c r="A163" s="179">
        <v>161</v>
      </c>
      <c r="B163" s="24"/>
      <c r="C163" s="24"/>
      <c r="D163" s="24"/>
      <c r="E163" s="33"/>
      <c r="F163" s="33"/>
      <c r="G163" s="25"/>
      <c r="H163" s="26"/>
      <c r="I163" s="25"/>
      <c r="J163" s="26"/>
      <c r="K163" s="267"/>
      <c r="L163" s="27"/>
      <c r="M163" s="268"/>
      <c r="N163" s="268"/>
      <c r="O163" s="268"/>
      <c r="P163" s="180"/>
      <c r="Q163" s="180"/>
    </row>
    <row r="164" spans="1:17" ht="60.75" customHeight="1" x14ac:dyDescent="0.25">
      <c r="A164" s="179">
        <v>162</v>
      </c>
      <c r="B164" s="24"/>
      <c r="C164" s="24"/>
      <c r="D164" s="24"/>
      <c r="E164" s="33"/>
      <c r="F164" s="33"/>
      <c r="G164" s="25"/>
      <c r="H164" s="26"/>
      <c r="I164" s="25"/>
      <c r="J164" s="26"/>
      <c r="K164" s="267"/>
      <c r="L164" s="27"/>
      <c r="M164" s="268"/>
      <c r="N164" s="268"/>
      <c r="O164" s="268"/>
      <c r="P164" s="180"/>
      <c r="Q164" s="180"/>
    </row>
    <row r="165" spans="1:17" ht="60.75" customHeight="1" x14ac:dyDescent="0.25">
      <c r="A165" s="179">
        <v>163</v>
      </c>
      <c r="B165" s="24"/>
      <c r="C165" s="24"/>
      <c r="D165" s="24"/>
      <c r="E165" s="33"/>
      <c r="F165" s="33"/>
      <c r="G165" s="25"/>
      <c r="H165" s="26"/>
      <c r="I165" s="25"/>
      <c r="J165" s="26"/>
      <c r="K165" s="267"/>
      <c r="L165" s="27"/>
      <c r="M165" s="268"/>
      <c r="N165" s="268"/>
      <c r="O165" s="268"/>
      <c r="P165" s="180"/>
      <c r="Q165" s="180"/>
    </row>
    <row r="166" spans="1:17" ht="60.75" customHeight="1" x14ac:dyDescent="0.25">
      <c r="A166" s="179">
        <v>164</v>
      </c>
      <c r="B166" s="24"/>
      <c r="C166" s="24"/>
      <c r="D166" s="24"/>
      <c r="E166" s="33"/>
      <c r="F166" s="33"/>
      <c r="G166" s="25"/>
      <c r="H166" s="26"/>
      <c r="I166" s="25"/>
      <c r="J166" s="26"/>
      <c r="K166" s="267"/>
      <c r="L166" s="27"/>
      <c r="M166" s="268"/>
      <c r="N166" s="268"/>
      <c r="O166" s="268"/>
      <c r="P166" s="180"/>
      <c r="Q166" s="180"/>
    </row>
    <row r="167" spans="1:17" ht="60.75" customHeight="1" x14ac:dyDescent="0.25">
      <c r="A167" s="179">
        <v>165</v>
      </c>
      <c r="B167" s="24"/>
      <c r="C167" s="24"/>
      <c r="D167" s="24"/>
      <c r="E167" s="33"/>
      <c r="F167" s="33"/>
      <c r="G167" s="25"/>
      <c r="H167" s="26"/>
      <c r="I167" s="25"/>
      <c r="J167" s="26"/>
      <c r="K167" s="267"/>
      <c r="L167" s="27"/>
      <c r="M167" s="268"/>
      <c r="N167" s="268"/>
      <c r="O167" s="268"/>
      <c r="P167" s="180"/>
      <c r="Q167" s="180"/>
    </row>
    <row r="168" spans="1:17" ht="60.75" customHeight="1" x14ac:dyDescent="0.25">
      <c r="A168" s="179">
        <v>166</v>
      </c>
      <c r="B168" s="24"/>
      <c r="C168" s="24"/>
      <c r="D168" s="24"/>
      <c r="E168" s="33"/>
      <c r="F168" s="33"/>
      <c r="G168" s="25"/>
      <c r="H168" s="26"/>
      <c r="I168" s="25"/>
      <c r="J168" s="26"/>
      <c r="K168" s="267"/>
      <c r="L168" s="27"/>
      <c r="M168" s="268"/>
      <c r="N168" s="268"/>
      <c r="O168" s="268"/>
      <c r="P168" s="180"/>
      <c r="Q168" s="180"/>
    </row>
    <row r="169" spans="1:17" ht="60.75" customHeight="1" x14ac:dyDescent="0.25">
      <c r="A169" s="179">
        <v>167</v>
      </c>
      <c r="B169" s="24"/>
      <c r="C169" s="24"/>
      <c r="D169" s="24"/>
      <c r="E169" s="33"/>
      <c r="F169" s="33"/>
      <c r="G169" s="25"/>
      <c r="H169" s="26"/>
      <c r="I169" s="25"/>
      <c r="J169" s="26"/>
      <c r="K169" s="267"/>
      <c r="L169" s="27"/>
      <c r="M169" s="268"/>
      <c r="N169" s="268"/>
      <c r="O169" s="268"/>
      <c r="P169" s="180"/>
      <c r="Q169" s="180"/>
    </row>
    <row r="170" spans="1:17" ht="60.75" customHeight="1" x14ac:dyDescent="0.25">
      <c r="A170" s="179">
        <v>168</v>
      </c>
      <c r="B170" s="24"/>
      <c r="C170" s="24"/>
      <c r="D170" s="24"/>
      <c r="E170" s="33"/>
      <c r="F170" s="33"/>
      <c r="G170" s="25"/>
      <c r="H170" s="26"/>
      <c r="I170" s="25"/>
      <c r="J170" s="26"/>
      <c r="K170" s="267"/>
      <c r="L170" s="27"/>
      <c r="M170" s="268"/>
      <c r="N170" s="268"/>
      <c r="O170" s="268"/>
      <c r="P170" s="180"/>
      <c r="Q170" s="180"/>
    </row>
    <row r="171" spans="1:17" ht="60.75" customHeight="1" x14ac:dyDescent="0.25">
      <c r="A171" s="179">
        <v>169</v>
      </c>
      <c r="B171" s="24"/>
      <c r="C171" s="24"/>
      <c r="D171" s="24"/>
      <c r="E171" s="33"/>
      <c r="F171" s="33"/>
      <c r="G171" s="25"/>
      <c r="H171" s="26"/>
      <c r="I171" s="25"/>
      <c r="J171" s="26"/>
      <c r="K171" s="267"/>
      <c r="L171" s="27"/>
      <c r="M171" s="268"/>
      <c r="N171" s="268"/>
      <c r="O171" s="268"/>
      <c r="P171" s="180"/>
      <c r="Q171" s="180"/>
    </row>
    <row r="172" spans="1:17" ht="60.75" customHeight="1" x14ac:dyDescent="0.25">
      <c r="A172" s="179">
        <v>170</v>
      </c>
      <c r="B172" s="24"/>
      <c r="C172" s="24"/>
      <c r="D172" s="24"/>
      <c r="E172" s="33"/>
      <c r="F172" s="33"/>
      <c r="G172" s="25"/>
      <c r="H172" s="26"/>
      <c r="I172" s="25"/>
      <c r="J172" s="26"/>
      <c r="K172" s="267"/>
      <c r="L172" s="27"/>
      <c r="M172" s="268"/>
      <c r="N172" s="268"/>
      <c r="O172" s="268"/>
      <c r="P172" s="180"/>
      <c r="Q172" s="180"/>
    </row>
    <row r="173" spans="1:17" ht="60.75" customHeight="1" x14ac:dyDescent="0.25">
      <c r="A173" s="179">
        <v>171</v>
      </c>
      <c r="B173" s="24"/>
      <c r="C173" s="24"/>
      <c r="D173" s="24"/>
      <c r="E173" s="33"/>
      <c r="F173" s="33"/>
      <c r="G173" s="25"/>
      <c r="H173" s="26"/>
      <c r="I173" s="25"/>
      <c r="J173" s="26"/>
      <c r="K173" s="267"/>
      <c r="L173" s="27"/>
      <c r="M173" s="268"/>
      <c r="N173" s="268"/>
      <c r="O173" s="268"/>
      <c r="P173" s="180"/>
      <c r="Q173" s="180"/>
    </row>
    <row r="174" spans="1:17" ht="60.75" customHeight="1" x14ac:dyDescent="0.25">
      <c r="A174" s="179">
        <v>172</v>
      </c>
      <c r="B174" s="24"/>
      <c r="C174" s="24"/>
      <c r="D174" s="24"/>
      <c r="E174" s="33"/>
      <c r="F174" s="33"/>
      <c r="G174" s="25"/>
      <c r="H174" s="26"/>
      <c r="I174" s="25"/>
      <c r="J174" s="26"/>
      <c r="K174" s="267"/>
      <c r="L174" s="27"/>
      <c r="M174" s="268"/>
      <c r="N174" s="268"/>
      <c r="O174" s="268"/>
      <c r="P174" s="180"/>
      <c r="Q174" s="180"/>
    </row>
    <row r="175" spans="1:17" ht="60.75" customHeight="1" x14ac:dyDescent="0.25">
      <c r="A175" s="179">
        <v>173</v>
      </c>
      <c r="B175" s="24"/>
      <c r="C175" s="24"/>
      <c r="D175" s="24"/>
      <c r="E175" s="33"/>
      <c r="F175" s="33"/>
      <c r="G175" s="25"/>
      <c r="H175" s="26"/>
      <c r="I175" s="25"/>
      <c r="J175" s="26"/>
      <c r="K175" s="267"/>
      <c r="L175" s="27"/>
      <c r="M175" s="268"/>
      <c r="N175" s="268"/>
      <c r="O175" s="268"/>
      <c r="P175" s="180"/>
      <c r="Q175" s="180"/>
    </row>
    <row r="176" spans="1:17" ht="60.75" customHeight="1" x14ac:dyDescent="0.25">
      <c r="A176" s="179">
        <v>174</v>
      </c>
      <c r="B176" s="24"/>
      <c r="C176" s="24"/>
      <c r="D176" s="24"/>
      <c r="E176" s="33"/>
      <c r="F176" s="33"/>
      <c r="G176" s="25"/>
      <c r="H176" s="26"/>
      <c r="I176" s="25"/>
      <c r="J176" s="26"/>
      <c r="K176" s="267"/>
      <c r="L176" s="27"/>
      <c r="M176" s="268"/>
      <c r="N176" s="268"/>
      <c r="O176" s="268"/>
      <c r="P176" s="180"/>
      <c r="Q176" s="180"/>
    </row>
    <row r="177" spans="1:17" ht="60.75" customHeight="1" x14ac:dyDescent="0.25">
      <c r="A177" s="179">
        <v>175</v>
      </c>
      <c r="B177" s="24"/>
      <c r="C177" s="24"/>
      <c r="D177" s="24"/>
      <c r="E177" s="33"/>
      <c r="F177" s="33"/>
      <c r="G177" s="25"/>
      <c r="H177" s="26"/>
      <c r="I177" s="25"/>
      <c r="J177" s="26"/>
      <c r="K177" s="267"/>
      <c r="L177" s="27"/>
      <c r="M177" s="268"/>
      <c r="N177" s="268"/>
      <c r="O177" s="268"/>
      <c r="P177" s="180"/>
      <c r="Q177" s="180"/>
    </row>
    <row r="178" spans="1:17" ht="60.75" customHeight="1" x14ac:dyDescent="0.25">
      <c r="A178" s="179">
        <v>176</v>
      </c>
      <c r="B178" s="24"/>
      <c r="C178" s="24"/>
      <c r="D178" s="24"/>
      <c r="E178" s="33"/>
      <c r="F178" s="33"/>
      <c r="G178" s="25"/>
      <c r="H178" s="26"/>
      <c r="I178" s="25"/>
      <c r="J178" s="26"/>
      <c r="K178" s="267"/>
      <c r="L178" s="27"/>
      <c r="M178" s="268"/>
      <c r="N178" s="268"/>
      <c r="O178" s="268"/>
      <c r="P178" s="180"/>
      <c r="Q178" s="180"/>
    </row>
    <row r="179" spans="1:17" ht="60.75" customHeight="1" x14ac:dyDescent="0.25">
      <c r="A179" s="179">
        <v>177</v>
      </c>
      <c r="B179" s="24"/>
      <c r="C179" s="24"/>
      <c r="D179" s="24"/>
      <c r="E179" s="33"/>
      <c r="F179" s="33"/>
      <c r="G179" s="25"/>
      <c r="H179" s="26"/>
      <c r="I179" s="25"/>
      <c r="J179" s="26"/>
      <c r="K179" s="267"/>
      <c r="L179" s="27"/>
      <c r="M179" s="268"/>
      <c r="N179" s="268"/>
      <c r="O179" s="268"/>
      <c r="P179" s="180"/>
      <c r="Q179" s="180"/>
    </row>
    <row r="180" spans="1:17" ht="60.75" customHeight="1" x14ac:dyDescent="0.25">
      <c r="A180" s="179">
        <v>178</v>
      </c>
      <c r="B180" s="24"/>
      <c r="C180" s="24"/>
      <c r="D180" s="24"/>
      <c r="E180" s="33"/>
      <c r="F180" s="33"/>
      <c r="G180" s="25"/>
      <c r="H180" s="26"/>
      <c r="I180" s="25"/>
      <c r="J180" s="26"/>
      <c r="K180" s="267"/>
      <c r="L180" s="27"/>
      <c r="M180" s="268"/>
      <c r="N180" s="268"/>
      <c r="O180" s="268"/>
      <c r="P180" s="180"/>
      <c r="Q180" s="180"/>
    </row>
    <row r="181" spans="1:17" ht="60.75" customHeight="1" x14ac:dyDescent="0.25">
      <c r="A181" s="179">
        <v>179</v>
      </c>
      <c r="B181" s="24"/>
      <c r="C181" s="24"/>
      <c r="D181" s="24"/>
      <c r="E181" s="33"/>
      <c r="F181" s="33"/>
      <c r="G181" s="25"/>
      <c r="H181" s="26"/>
      <c r="I181" s="25"/>
      <c r="J181" s="26"/>
      <c r="K181" s="267"/>
      <c r="L181" s="27"/>
      <c r="M181" s="268"/>
      <c r="N181" s="268"/>
      <c r="O181" s="268"/>
      <c r="P181" s="180"/>
      <c r="Q181" s="180"/>
    </row>
    <row r="182" spans="1:17" ht="60.75" customHeight="1" x14ac:dyDescent="0.25">
      <c r="A182" s="179">
        <v>180</v>
      </c>
      <c r="B182" s="24"/>
      <c r="C182" s="24"/>
      <c r="D182" s="24"/>
      <c r="E182" s="33"/>
      <c r="F182" s="33"/>
      <c r="G182" s="25"/>
      <c r="H182" s="26"/>
      <c r="I182" s="25"/>
      <c r="J182" s="26"/>
      <c r="K182" s="267"/>
      <c r="L182" s="27"/>
      <c r="M182" s="268"/>
      <c r="N182" s="268"/>
      <c r="O182" s="268"/>
      <c r="P182" s="180"/>
      <c r="Q182" s="180"/>
    </row>
    <row r="183" spans="1:17" ht="60.75" customHeight="1" x14ac:dyDescent="0.25">
      <c r="A183" s="179">
        <v>181</v>
      </c>
      <c r="B183" s="24"/>
      <c r="C183" s="24"/>
      <c r="D183" s="24"/>
      <c r="E183" s="33"/>
      <c r="F183" s="33"/>
      <c r="G183" s="25"/>
      <c r="H183" s="26"/>
      <c r="I183" s="25"/>
      <c r="J183" s="26"/>
      <c r="K183" s="267"/>
      <c r="L183" s="27"/>
      <c r="M183" s="268"/>
      <c r="N183" s="268"/>
      <c r="O183" s="268"/>
      <c r="P183" s="180"/>
      <c r="Q183" s="180"/>
    </row>
    <row r="184" spans="1:17" ht="60.75" customHeight="1" x14ac:dyDescent="0.25">
      <c r="A184" s="179">
        <v>182</v>
      </c>
      <c r="B184" s="24"/>
      <c r="C184" s="24"/>
      <c r="D184" s="24"/>
      <c r="E184" s="33"/>
      <c r="F184" s="33"/>
      <c r="G184" s="25"/>
      <c r="H184" s="26"/>
      <c r="I184" s="25"/>
      <c r="J184" s="26"/>
      <c r="K184" s="267"/>
      <c r="L184" s="27"/>
      <c r="M184" s="268"/>
      <c r="N184" s="268"/>
      <c r="O184" s="268"/>
      <c r="P184" s="180"/>
      <c r="Q184" s="180"/>
    </row>
    <row r="185" spans="1:17" ht="60.75" customHeight="1" x14ac:dyDescent="0.25">
      <c r="A185" s="179">
        <v>183</v>
      </c>
      <c r="B185" s="24"/>
      <c r="C185" s="24"/>
      <c r="D185" s="24"/>
      <c r="E185" s="33"/>
      <c r="F185" s="33"/>
      <c r="G185" s="25"/>
      <c r="H185" s="26"/>
      <c r="I185" s="25"/>
      <c r="J185" s="26"/>
      <c r="K185" s="267"/>
      <c r="L185" s="27"/>
      <c r="M185" s="268"/>
      <c r="N185" s="268"/>
      <c r="O185" s="268"/>
      <c r="P185" s="180"/>
      <c r="Q185" s="180"/>
    </row>
    <row r="186" spans="1:17" ht="60.75" customHeight="1" x14ac:dyDescent="0.25">
      <c r="A186" s="179">
        <v>184</v>
      </c>
      <c r="B186" s="24"/>
      <c r="C186" s="24"/>
      <c r="D186" s="24"/>
      <c r="E186" s="33"/>
      <c r="F186" s="33"/>
      <c r="G186" s="25"/>
      <c r="H186" s="26"/>
      <c r="I186" s="25"/>
      <c r="J186" s="26"/>
      <c r="K186" s="267"/>
      <c r="L186" s="27"/>
      <c r="M186" s="268"/>
      <c r="N186" s="268"/>
      <c r="O186" s="268"/>
      <c r="P186" s="180"/>
      <c r="Q186" s="180"/>
    </row>
    <row r="187" spans="1:17" ht="60.75" customHeight="1" x14ac:dyDescent="0.25">
      <c r="A187" s="179">
        <v>185</v>
      </c>
      <c r="B187" s="24"/>
      <c r="C187" s="24"/>
      <c r="D187" s="24"/>
      <c r="E187" s="33"/>
      <c r="F187" s="33"/>
      <c r="G187" s="25"/>
      <c r="H187" s="26"/>
      <c r="I187" s="25"/>
      <c r="J187" s="26"/>
      <c r="K187" s="267"/>
      <c r="L187" s="27"/>
      <c r="M187" s="268"/>
      <c r="N187" s="268"/>
      <c r="O187" s="268"/>
      <c r="P187" s="180"/>
      <c r="Q187" s="180"/>
    </row>
    <row r="188" spans="1:17" ht="60.75" customHeight="1" x14ac:dyDescent="0.25">
      <c r="A188" s="179">
        <v>186</v>
      </c>
      <c r="B188" s="24"/>
      <c r="C188" s="24"/>
      <c r="D188" s="24"/>
      <c r="E188" s="33"/>
      <c r="F188" s="33"/>
      <c r="G188" s="25"/>
      <c r="H188" s="26"/>
      <c r="I188" s="25"/>
      <c r="J188" s="26"/>
      <c r="K188" s="267"/>
      <c r="L188" s="27"/>
      <c r="M188" s="268"/>
      <c r="N188" s="268"/>
      <c r="O188" s="268"/>
      <c r="P188" s="180"/>
      <c r="Q188" s="180"/>
    </row>
    <row r="189" spans="1:17" ht="60.75" customHeight="1" x14ac:dyDescent="0.25">
      <c r="A189" s="179">
        <v>187</v>
      </c>
      <c r="B189" s="24"/>
      <c r="C189" s="24"/>
      <c r="D189" s="24"/>
      <c r="E189" s="33"/>
      <c r="F189" s="33"/>
      <c r="G189" s="25"/>
      <c r="H189" s="26"/>
      <c r="I189" s="25"/>
      <c r="J189" s="26"/>
      <c r="K189" s="267"/>
      <c r="L189" s="27"/>
      <c r="M189" s="268"/>
      <c r="N189" s="268"/>
      <c r="O189" s="268"/>
      <c r="P189" s="180"/>
      <c r="Q189" s="180"/>
    </row>
    <row r="190" spans="1:17" ht="60.75" customHeight="1" x14ac:dyDescent="0.25">
      <c r="A190" s="179">
        <v>188</v>
      </c>
      <c r="B190" s="24"/>
      <c r="C190" s="24"/>
      <c r="D190" s="24"/>
      <c r="E190" s="33"/>
      <c r="F190" s="33"/>
      <c r="G190" s="25"/>
      <c r="H190" s="26"/>
      <c r="I190" s="25"/>
      <c r="J190" s="26"/>
      <c r="K190" s="267"/>
      <c r="L190" s="27"/>
      <c r="M190" s="268"/>
      <c r="N190" s="268"/>
      <c r="O190" s="268"/>
      <c r="P190" s="180"/>
      <c r="Q190" s="180"/>
    </row>
    <row r="191" spans="1:17" ht="60.75" customHeight="1" x14ac:dyDescent="0.25">
      <c r="A191" s="179">
        <v>189</v>
      </c>
      <c r="B191" s="24"/>
      <c r="C191" s="24"/>
      <c r="D191" s="24"/>
      <c r="E191" s="33"/>
      <c r="F191" s="33"/>
      <c r="G191" s="25"/>
      <c r="H191" s="26"/>
      <c r="I191" s="25"/>
      <c r="J191" s="26"/>
      <c r="K191" s="267"/>
      <c r="L191" s="27"/>
      <c r="M191" s="268"/>
      <c r="N191" s="268"/>
      <c r="O191" s="268"/>
      <c r="P191" s="180"/>
      <c r="Q191" s="180"/>
    </row>
    <row r="192" spans="1:17" ht="60.75" customHeight="1" x14ac:dyDescent="0.25">
      <c r="A192" s="179">
        <v>190</v>
      </c>
      <c r="B192" s="24"/>
      <c r="C192" s="24"/>
      <c r="D192" s="24"/>
      <c r="E192" s="33"/>
      <c r="F192" s="33"/>
      <c r="G192" s="25"/>
      <c r="H192" s="26"/>
      <c r="I192" s="25"/>
      <c r="J192" s="26"/>
      <c r="K192" s="267"/>
      <c r="L192" s="27"/>
      <c r="M192" s="268"/>
      <c r="N192" s="268"/>
      <c r="O192" s="268"/>
      <c r="P192" s="180"/>
      <c r="Q192" s="180"/>
    </row>
    <row r="193" spans="1:17" ht="60.75" customHeight="1" x14ac:dyDescent="0.25">
      <c r="A193" s="179">
        <v>191</v>
      </c>
      <c r="B193" s="24"/>
      <c r="C193" s="24"/>
      <c r="D193" s="24"/>
      <c r="E193" s="33"/>
      <c r="F193" s="33"/>
      <c r="G193" s="25"/>
      <c r="H193" s="26"/>
      <c r="I193" s="25"/>
      <c r="J193" s="26"/>
      <c r="K193" s="267"/>
      <c r="L193" s="27"/>
      <c r="M193" s="268"/>
      <c r="N193" s="268"/>
      <c r="O193" s="268"/>
      <c r="P193" s="180"/>
      <c r="Q193" s="180"/>
    </row>
    <row r="194" spans="1:17" ht="60.75" customHeight="1" x14ac:dyDescent="0.25">
      <c r="A194" s="179">
        <v>192</v>
      </c>
      <c r="B194" s="24"/>
      <c r="C194" s="24"/>
      <c r="D194" s="24"/>
      <c r="E194" s="33"/>
      <c r="F194" s="33"/>
      <c r="G194" s="25"/>
      <c r="H194" s="26"/>
      <c r="I194" s="25"/>
      <c r="J194" s="26"/>
      <c r="K194" s="267"/>
      <c r="L194" s="27"/>
      <c r="M194" s="268"/>
      <c r="N194" s="268"/>
      <c r="O194" s="268"/>
      <c r="P194" s="180"/>
      <c r="Q194" s="180"/>
    </row>
    <row r="195" spans="1:17" ht="60.75" customHeight="1" x14ac:dyDescent="0.25">
      <c r="A195" s="179">
        <v>193</v>
      </c>
      <c r="B195" s="24"/>
      <c r="C195" s="24"/>
      <c r="D195" s="24"/>
      <c r="E195" s="33"/>
      <c r="F195" s="33"/>
      <c r="G195" s="25"/>
      <c r="H195" s="26"/>
      <c r="I195" s="25"/>
      <c r="J195" s="26"/>
      <c r="K195" s="267"/>
      <c r="L195" s="27"/>
      <c r="M195" s="268"/>
      <c r="N195" s="268"/>
      <c r="O195" s="268"/>
      <c r="P195" s="180"/>
      <c r="Q195" s="180"/>
    </row>
    <row r="196" spans="1:17" ht="60.75" customHeight="1" x14ac:dyDescent="0.25">
      <c r="A196" s="179">
        <v>194</v>
      </c>
      <c r="B196" s="24"/>
      <c r="C196" s="24"/>
      <c r="D196" s="24"/>
      <c r="E196" s="33"/>
      <c r="F196" s="33"/>
      <c r="G196" s="25"/>
      <c r="H196" s="26"/>
      <c r="I196" s="25"/>
      <c r="J196" s="26"/>
      <c r="K196" s="267"/>
      <c r="L196" s="27"/>
      <c r="M196" s="268"/>
      <c r="N196" s="268"/>
      <c r="O196" s="268"/>
      <c r="P196" s="180"/>
      <c r="Q196" s="180"/>
    </row>
    <row r="197" spans="1:17" ht="60.75" customHeight="1" x14ac:dyDescent="0.25">
      <c r="A197" s="179">
        <v>195</v>
      </c>
      <c r="B197" s="24"/>
      <c r="C197" s="24"/>
      <c r="D197" s="24"/>
      <c r="E197" s="33"/>
      <c r="F197" s="33"/>
      <c r="G197" s="25"/>
      <c r="H197" s="26"/>
      <c r="I197" s="25"/>
      <c r="J197" s="26"/>
      <c r="K197" s="267"/>
      <c r="L197" s="27"/>
      <c r="M197" s="268"/>
      <c r="N197" s="268"/>
      <c r="O197" s="268"/>
      <c r="P197" s="180"/>
      <c r="Q197" s="180"/>
    </row>
    <row r="198" spans="1:17" ht="60.75" customHeight="1" x14ac:dyDescent="0.25">
      <c r="A198" s="179">
        <v>196</v>
      </c>
      <c r="B198" s="24"/>
      <c r="C198" s="24"/>
      <c r="D198" s="24"/>
      <c r="E198" s="33"/>
      <c r="F198" s="33"/>
      <c r="G198" s="25"/>
      <c r="H198" s="26"/>
      <c r="I198" s="25"/>
      <c r="J198" s="26"/>
      <c r="K198" s="267"/>
      <c r="L198" s="27"/>
      <c r="M198" s="268"/>
      <c r="N198" s="268"/>
      <c r="O198" s="268"/>
      <c r="P198" s="180"/>
      <c r="Q198" s="180"/>
    </row>
    <row r="199" spans="1:17" ht="60.75" customHeight="1" x14ac:dyDescent="0.25">
      <c r="A199" s="179">
        <v>197</v>
      </c>
      <c r="B199" s="24"/>
      <c r="C199" s="24"/>
      <c r="D199" s="24"/>
      <c r="E199" s="33"/>
      <c r="F199" s="33"/>
      <c r="G199" s="25"/>
      <c r="H199" s="26"/>
      <c r="I199" s="25"/>
      <c r="J199" s="26"/>
      <c r="K199" s="267"/>
      <c r="L199" s="27"/>
      <c r="M199" s="268"/>
      <c r="N199" s="268"/>
      <c r="O199" s="268"/>
      <c r="P199" s="180"/>
      <c r="Q199" s="180"/>
    </row>
    <row r="200" spans="1:17" ht="60.75" customHeight="1" x14ac:dyDescent="0.25">
      <c r="A200" s="179">
        <v>198</v>
      </c>
      <c r="B200" s="24"/>
      <c r="C200" s="24"/>
      <c r="D200" s="24"/>
      <c r="E200" s="33"/>
      <c r="F200" s="33"/>
      <c r="G200" s="25"/>
      <c r="H200" s="26"/>
      <c r="I200" s="25"/>
      <c r="J200" s="26"/>
      <c r="K200" s="267"/>
      <c r="L200" s="27"/>
      <c r="M200" s="268"/>
      <c r="N200" s="268"/>
      <c r="O200" s="268"/>
      <c r="P200" s="180"/>
      <c r="Q200" s="180"/>
    </row>
    <row r="201" spans="1:17" ht="60.75" customHeight="1" x14ac:dyDescent="0.25">
      <c r="A201" s="179">
        <v>199</v>
      </c>
      <c r="B201" s="24"/>
      <c r="C201" s="24"/>
      <c r="D201" s="24"/>
      <c r="E201" s="33"/>
      <c r="F201" s="33"/>
      <c r="G201" s="25"/>
      <c r="H201" s="26"/>
      <c r="I201" s="25"/>
      <c r="J201" s="26"/>
      <c r="K201" s="267"/>
      <c r="L201" s="27"/>
      <c r="M201" s="268"/>
      <c r="N201" s="268"/>
      <c r="O201" s="268"/>
      <c r="P201" s="180"/>
      <c r="Q201" s="180"/>
    </row>
    <row r="202" spans="1:17" ht="60.75" customHeight="1" x14ac:dyDescent="0.25">
      <c r="A202" s="179">
        <v>200</v>
      </c>
      <c r="B202" s="24"/>
      <c r="C202" s="24"/>
      <c r="D202" s="24"/>
      <c r="E202" s="33"/>
      <c r="F202" s="33"/>
      <c r="G202" s="25"/>
      <c r="H202" s="26"/>
      <c r="I202" s="25"/>
      <c r="J202" s="26"/>
      <c r="K202" s="267"/>
      <c r="L202" s="27"/>
      <c r="M202" s="268"/>
      <c r="N202" s="268"/>
      <c r="O202" s="268"/>
      <c r="P202" s="180"/>
      <c r="Q202" s="180"/>
    </row>
    <row r="203" spans="1:17" x14ac:dyDescent="0.25">
      <c r="A203" s="181"/>
      <c r="B203" s="181"/>
      <c r="C203" s="181"/>
      <c r="D203" s="181"/>
      <c r="E203" s="181"/>
      <c r="F203" s="181"/>
      <c r="G203" s="181"/>
      <c r="H203" s="181"/>
      <c r="I203" s="182"/>
      <c r="J203" s="182"/>
      <c r="K203" s="182"/>
      <c r="L203" s="182"/>
      <c r="M203" s="181"/>
      <c r="N203" s="181"/>
      <c r="O203" s="181"/>
      <c r="P203" s="181"/>
      <c r="Q203" s="181"/>
    </row>
    <row r="204" spans="1:17" x14ac:dyDescent="0.25">
      <c r="A204" s="181"/>
      <c r="B204" s="181"/>
      <c r="C204" s="181"/>
      <c r="D204" s="181"/>
      <c r="E204" s="181"/>
      <c r="F204" s="181"/>
      <c r="G204" s="181"/>
      <c r="H204" s="181"/>
      <c r="I204" s="182"/>
      <c r="J204" s="182"/>
      <c r="K204" s="182"/>
      <c r="L204" s="182"/>
      <c r="M204" s="181"/>
      <c r="N204" s="181"/>
      <c r="O204" s="181"/>
      <c r="P204" s="181"/>
      <c r="Q204" s="181"/>
    </row>
    <row r="205" spans="1:17" x14ac:dyDescent="0.25">
      <c r="A205" s="181"/>
      <c r="B205" s="181"/>
      <c r="C205" s="181"/>
      <c r="D205" s="181"/>
      <c r="E205" s="181"/>
      <c r="F205" s="181"/>
      <c r="G205" s="181"/>
      <c r="H205" s="181"/>
      <c r="I205" s="182"/>
      <c r="J205" s="182"/>
      <c r="K205" s="182"/>
      <c r="L205" s="182"/>
      <c r="M205" s="181"/>
      <c r="N205" s="181"/>
      <c r="O205" s="181"/>
      <c r="P205" s="181"/>
      <c r="Q205" s="181"/>
    </row>
  </sheetData>
  <sheetProtection algorithmName="SHA-512" hashValue="kwQQfRN8r8uDf25VGZ5d1oVczxoRZ55XFvoxp6gbPa+b+1aRt3rKfRa6iF5l6px8JI0HIcqoHjfARQ3KiSHkvw==" saltValue="EBZuVwZnSw/Aetn6K+KSPw==" spinCount="100000" sheet="1" formatCells="0"/>
  <mergeCells count="2">
    <mergeCell ref="A1:A2"/>
    <mergeCell ref="B1:Q1"/>
  </mergeCells>
  <conditionalFormatting sqref="E3:F202">
    <cfRule type="containsText" dxfId="12" priority="1" operator="containsText" text="عدم">
      <formula>NOT(ISERROR(SEARCH("عدم",E3)))</formula>
    </cfRule>
  </conditionalFormatting>
  <dataValidations count="1">
    <dataValidation type="whole" allowBlank="1" showInputMessage="1" showErrorMessage="1" error="تاریخ را بصورت 8 رقمی وارد کنید. مثال 13990103" sqref="E3:F21 E24:F202">
      <formula1>9999999</formula1>
      <formula2>99999999</formula2>
    </dataValidation>
  </dataValidations>
  <pageMargins left="0.70866141732283505" right="0.70866141732283505" top="0.74803149606299202" bottom="0.74803149606299202" header="0.31496062992126" footer="0.31496062992126"/>
  <pageSetup paperSize="9" scale="30" fitToHeight="0" orientation="landscape" r:id="rId1"/>
  <headerFooter>
    <oddHeader>&amp;C&amp;"B Titr,Bold"&amp;14اطلاعات فروش/درآمد</oddHeader>
  </headerFooter>
  <colBreaks count="1" manualBreakCount="1">
    <brk id="3"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option!$E$15:$E$17</xm:f>
          </x14:formula1>
          <xm:sqref>L41:L202 L3</xm:sqref>
        </x14:dataValidation>
        <x14:dataValidation type="list" allowBlank="1" showInputMessage="1" showErrorMessage="1">
          <x14:formula1>
            <xm:f>option!$E$7:$E$8</xm:f>
          </x14:formula1>
          <xm:sqref>M3:O202</xm:sqref>
        </x14:dataValidation>
        <x14:dataValidation type="list" allowBlank="1" showInputMessage="1" showErrorMessage="1">
          <x14:formula1>
            <xm:f>option!$E$19:$E$22</xm:f>
          </x14:formula1>
          <xm:sqref>K3:K202</xm:sqref>
        </x14:dataValidation>
        <x14:dataValidation type="list" allowBlank="1" showInputMessage="1" showErrorMessage="1">
          <x14:formula1>
            <xm:f>'[107- صنایع ارتباطی آوا.xlsx]option'!#REF!</xm:f>
          </x14:formula1>
          <xm:sqref>L4:L40</xm:sqref>
        </x14:dataValidation>
        <x14:dataValidation type="list" allowBlank="1" showInputMessage="1" showErrorMessage="1">
          <x14:formula1>
            <xm:f>option!$E$10:$E$13</xm:f>
          </x14:formula1>
          <xm:sqref>C3:C21 C24:C202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راهنما</vt:lpstr>
      <vt:lpstr>1-اطلاعات ثبتی</vt:lpstr>
      <vt:lpstr>2-اطلاعات تماس</vt:lpstr>
      <vt:lpstr>3-سوالات کیفی</vt:lpstr>
      <vt:lpstr>4-اطلاعات هیئت مؤسس-مدیره-سهمدا</vt:lpstr>
      <vt:lpstr>5-اطلاعات کلیه پرسنل</vt:lpstr>
      <vt:lpstr>6-اطلاعات کلیه محصولات - خدمات</vt:lpstr>
      <vt:lpstr>7-پرسشنامه BRL</vt:lpstr>
      <vt:lpstr>8-اطلاعات كليه قراردادها </vt:lpstr>
      <vt:lpstr>9-اطلاعات مالی</vt:lpstr>
      <vt:lpstr>10- اطلاعات اختراع ها و پتنت ها</vt:lpstr>
      <vt:lpstr>11-اطلاعات جایزه و گواهینامه</vt:lpstr>
      <vt:lpstr>12-پیشنهادات و انتقادات</vt:lpstr>
      <vt:lpstr>تقاضانامه پذیرش</vt:lpstr>
      <vt:lpstr>راهنما سطوح</vt:lpstr>
      <vt:lpstr>داوری فنی</vt:lpstr>
      <vt:lpstr>کارنامه جدید</vt:lpstr>
      <vt:lpstr>option</vt:lpstr>
      <vt:lpstr>'7-پرسشنامه BRL'!_ftn1</vt:lpstr>
      <vt:lpstr>'7-پرسشنامه BRL'!_ftn2</vt:lpstr>
      <vt:lpstr>'7-پرسشنامه BRL'!_ftnref1</vt:lpstr>
      <vt:lpstr>'7-پرسشنامه BRL'!_ftnref2</vt:lpstr>
      <vt:lpstr>'1-اطلاعات ثبتی'!Print_Area</vt:lpstr>
      <vt:lpstr>'10- اطلاعات اختراع ها و پتنت ها'!Print_Area</vt:lpstr>
      <vt:lpstr>'12-پیشنهادات و انتقادات'!Print_Area</vt:lpstr>
      <vt:lpstr>'2-اطلاعات تماس'!Print_Area</vt:lpstr>
      <vt:lpstr>'3-سوالات کیفی'!Print_Area</vt:lpstr>
      <vt:lpstr>'4-اطلاعات هیئت مؤسس-مدیره-سهمدا'!Print_Area</vt:lpstr>
      <vt:lpstr>'5-اطلاعات کلیه پرسنل'!Print_Area</vt:lpstr>
      <vt:lpstr>'6-اطلاعات کلیه محصولات - خدمات'!Print_Area</vt:lpstr>
      <vt:lpstr>'9-اطلاعات مالی'!Print_Area</vt:lpstr>
      <vt:lpstr>راهنما!Print_Area</vt:lpstr>
    </vt:vector>
  </TitlesOfParts>
  <Company>Office07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a.saber</dc:creator>
  <cp:lastModifiedBy>Saeed haghighi</cp:lastModifiedBy>
  <cp:lastPrinted>2025-05-06T11:46:02Z</cp:lastPrinted>
  <dcterms:created xsi:type="dcterms:W3CDTF">2014-05-12T09:54:58Z</dcterms:created>
  <dcterms:modified xsi:type="dcterms:W3CDTF">2025-07-08T07:52:54Z</dcterms:modified>
  <cp:contentStatus/>
</cp:coreProperties>
</file>