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Z:\1403\پذیرش شده\شرکت های عضو و مستقر\فراخوان\آخرین بروز رسانی اکسل ارزیابی سالانه14030115\روابط عمومی\"/>
    </mc:Choice>
  </mc:AlternateContent>
  <workbookProtection workbookPassword="EDE3" lockStructure="1"/>
  <bookViews>
    <workbookView xWindow="0" yWindow="0" windowWidth="28800" windowHeight="12300" tabRatio="734" firstSheet="9" activeTab="14"/>
  </bookViews>
  <sheets>
    <sheet name="راهنما" sheetId="58" r:id="rId1"/>
    <sheet name="1-اطلاعات ثبتی" sheetId="32" r:id="rId2"/>
    <sheet name="2-اطلاعات تماس" sheetId="33" r:id="rId3"/>
    <sheet name="3-سوالات کیفی" sheetId="56" r:id="rId4"/>
    <sheet name="4-اطلاعات هیئت مؤسس-مدیره-سهمدا" sheetId="34" r:id="rId5"/>
    <sheet name="5-اطلاعات کلیه پرسنل" sheetId="35" r:id="rId6"/>
    <sheet name="6-اطلاعات کلیه محصولات - خدمات" sheetId="39" r:id="rId7"/>
    <sheet name="7-پرسشنامه BRL" sheetId="59" r:id="rId8"/>
    <sheet name="8-اطلاعات كليه قراردادها " sheetId="45" r:id="rId9"/>
    <sheet name="9-اطلاعات مالی" sheetId="55" r:id="rId10"/>
    <sheet name="10- اطلاعات اختراع ها و پتنت ها" sheetId="46" r:id="rId11"/>
    <sheet name="11-اطلاعات جایزه و گواهینامه" sheetId="42" r:id="rId12"/>
    <sheet name="12-پیشنهادات و انتقادات" sheetId="60" r:id="rId13"/>
    <sheet name="تقاضانامه پذیرش" sheetId="52" r:id="rId14"/>
    <sheet name="راهنما سطوح" sheetId="53" r:id="rId15"/>
    <sheet name="option" sheetId="51" state="hidden" r:id="rId16"/>
    <sheet name="داوری فنی" sheetId="57" state="hidden" r:id="rId17"/>
    <sheet name="کارنامه جدید" sheetId="54" state="hidden" r:id="rId18"/>
  </sheets>
  <externalReferences>
    <externalReference r:id="rId19"/>
    <externalReference r:id="rId20"/>
  </externalReferences>
  <definedNames>
    <definedName name="_xlnm._FilterDatabase" localSheetId="5" hidden="1">'5-اطلاعات کلیه پرسنل'!$A$1:$AJ$2</definedName>
    <definedName name="_xlnm._FilterDatabase" localSheetId="6" hidden="1">'6-اطلاعات کلیه محصولات - خدمات'!$A$1:$AA$22</definedName>
    <definedName name="_ftn1" localSheetId="7">'7-پرسشنامه BRL'!$B$82</definedName>
    <definedName name="_ftn2" localSheetId="7">'7-پرسشنامه BRL'!$B$83</definedName>
    <definedName name="_ftnref1" localSheetId="7">'7-پرسشنامه BRL'!$C$72</definedName>
    <definedName name="_ftnref2" localSheetId="7">'7-پرسشنامه BRL'!$C$73</definedName>
    <definedName name="as" localSheetId="10">#REF!</definedName>
    <definedName name="as" localSheetId="8">#REF!</definedName>
    <definedName name="as" localSheetId="9">#REF!</definedName>
    <definedName name="as">#REF!</definedName>
    <definedName name="define1" localSheetId="10">#REF!</definedName>
    <definedName name="define1" localSheetId="11">#REF!</definedName>
    <definedName name="define1" localSheetId="2">#REF!</definedName>
    <definedName name="define1" localSheetId="4">#REF!</definedName>
    <definedName name="define1" localSheetId="5">#REF!</definedName>
    <definedName name="define1" localSheetId="6">#REF!</definedName>
    <definedName name="define1" localSheetId="8">#REF!</definedName>
    <definedName name="define1">#REF!</definedName>
    <definedName name="define10" localSheetId="10">#REF!</definedName>
    <definedName name="define10" localSheetId="11">#REF!</definedName>
    <definedName name="define10" localSheetId="2">#REF!</definedName>
    <definedName name="define10" localSheetId="4">#REF!</definedName>
    <definedName name="define10" localSheetId="5">#REF!</definedName>
    <definedName name="define10" localSheetId="6">#REF!</definedName>
    <definedName name="define10" localSheetId="8">#REF!</definedName>
    <definedName name="define10">#REF!</definedName>
    <definedName name="define11" localSheetId="10">#REF!</definedName>
    <definedName name="define11" localSheetId="11">#REF!</definedName>
    <definedName name="define11" localSheetId="2">#REF!</definedName>
    <definedName name="define11" localSheetId="4">#REF!</definedName>
    <definedName name="define11" localSheetId="5">#REF!</definedName>
    <definedName name="define11" localSheetId="6">#REF!</definedName>
    <definedName name="define11" localSheetId="8">#REF!</definedName>
    <definedName name="define11">#REF!</definedName>
    <definedName name="define12" localSheetId="10">#REF!</definedName>
    <definedName name="define12" localSheetId="5">#REF!</definedName>
    <definedName name="define12" localSheetId="8">#REF!</definedName>
    <definedName name="define12">#REF!</definedName>
    <definedName name="define2" localSheetId="10">#REF!</definedName>
    <definedName name="define2" localSheetId="11">#REF!</definedName>
    <definedName name="define2" localSheetId="2">#REF!</definedName>
    <definedName name="define2" localSheetId="4">#REF!</definedName>
    <definedName name="define2" localSheetId="5">#REF!</definedName>
    <definedName name="define2" localSheetId="6">#REF!</definedName>
    <definedName name="define2" localSheetId="8">#REF!</definedName>
    <definedName name="define2">#REF!</definedName>
    <definedName name="define3" localSheetId="10">#REF!</definedName>
    <definedName name="define3" localSheetId="11">#REF!</definedName>
    <definedName name="define3" localSheetId="2">#REF!</definedName>
    <definedName name="define3" localSheetId="4">#REF!</definedName>
    <definedName name="define3" localSheetId="5">#REF!</definedName>
    <definedName name="define3" localSheetId="6">#REF!</definedName>
    <definedName name="define3" localSheetId="8">#REF!</definedName>
    <definedName name="define3">#REF!</definedName>
    <definedName name="define4" localSheetId="10">#REF!</definedName>
    <definedName name="define4" localSheetId="11">#REF!</definedName>
    <definedName name="define4" localSheetId="2">#REF!</definedName>
    <definedName name="define4" localSheetId="4">#REF!</definedName>
    <definedName name="define4" localSheetId="5">#REF!</definedName>
    <definedName name="define4" localSheetId="6">#REF!</definedName>
    <definedName name="define4" localSheetId="8">#REF!</definedName>
    <definedName name="define4">#REF!</definedName>
    <definedName name="define5" localSheetId="10">#REF!</definedName>
    <definedName name="define5" localSheetId="11">#REF!</definedName>
    <definedName name="define5" localSheetId="2">#REF!</definedName>
    <definedName name="define5" localSheetId="4">#REF!</definedName>
    <definedName name="define5" localSheetId="5">#REF!</definedName>
    <definedName name="define5" localSheetId="6">#REF!</definedName>
    <definedName name="define5" localSheetId="8">#REF!</definedName>
    <definedName name="define5">#REF!</definedName>
    <definedName name="define6" localSheetId="10">#REF!</definedName>
    <definedName name="define6" localSheetId="11">#REF!</definedName>
    <definedName name="define6" localSheetId="2">#REF!</definedName>
    <definedName name="define6" localSheetId="4">#REF!</definedName>
    <definedName name="define6" localSheetId="5">#REF!</definedName>
    <definedName name="define6" localSheetId="6">#REF!</definedName>
    <definedName name="define6" localSheetId="8">#REF!</definedName>
    <definedName name="define6">#REF!</definedName>
    <definedName name="define7" localSheetId="10">#REF!</definedName>
    <definedName name="define7" localSheetId="11">#REF!</definedName>
    <definedName name="define7" localSheetId="2">#REF!</definedName>
    <definedName name="define7" localSheetId="4">#REF!</definedName>
    <definedName name="define7" localSheetId="5">#REF!</definedName>
    <definedName name="define7" localSheetId="6">#REF!</definedName>
    <definedName name="define7" localSheetId="8">#REF!</definedName>
    <definedName name="define7">#REF!</definedName>
    <definedName name="define8" localSheetId="10">#REF!</definedName>
    <definedName name="define8" localSheetId="11">#REF!</definedName>
    <definedName name="define8" localSheetId="2">#REF!</definedName>
    <definedName name="define8" localSheetId="4">#REF!</definedName>
    <definedName name="define8" localSheetId="5">#REF!</definedName>
    <definedName name="define8" localSheetId="6">#REF!</definedName>
    <definedName name="define8" localSheetId="8">#REF!</definedName>
    <definedName name="define8">#REF!</definedName>
    <definedName name="define9" localSheetId="10">#REF!</definedName>
    <definedName name="define9" localSheetId="11">#REF!</definedName>
    <definedName name="define9" localSheetId="2">#REF!</definedName>
    <definedName name="define9" localSheetId="4">#REF!</definedName>
    <definedName name="define9" localSheetId="5">#REF!</definedName>
    <definedName name="define9" localSheetId="6">#REF!</definedName>
    <definedName name="define9" localSheetId="8">#REF!</definedName>
    <definedName name="define9">#REF!</definedName>
    <definedName name="_xlnm.Print_Area" localSheetId="1">'1-اطلاعات ثبتی'!$A$1:$F$15</definedName>
    <definedName name="_xlnm.Print_Area" localSheetId="10">'10- اطلاعات اختراع ها و پتنت ها'!$A$1:$V$42</definedName>
    <definedName name="_xlnm.Print_Area" localSheetId="12">'12-پیشنهادات و انتقادات'!$A$1:$D$11</definedName>
    <definedName name="_xlnm.Print_Area" localSheetId="2">'2-اطلاعات تماس'!$A$1:$E$6</definedName>
    <definedName name="_xlnm.Print_Area" localSheetId="3">'3-سوالات کیفی'!$A$1:$I$14</definedName>
    <definedName name="_xlnm.Print_Area" localSheetId="4">'4-اطلاعات هیئت مؤسس-مدیره-سهمدا'!$A$1:$M$28</definedName>
    <definedName name="_xlnm.Print_Area" localSheetId="5">'5-اطلاعات کلیه پرسنل'!$A$1:$X$1004</definedName>
    <definedName name="_xlnm.Print_Area" localSheetId="6">'6-اطلاعات کلیه محصولات - خدمات'!$A$1:$AA$202</definedName>
    <definedName name="_xlnm.Print_Area" localSheetId="9">'9-اطلاعات مالی'!$A$1:$E$29</definedName>
    <definedName name="_xlnm.Print_Area" localSheetId="0">راهنما!$A$1:$E$13</definedName>
    <definedName name="ابابابابابببا">#REF!</definedName>
    <definedName name="تاتاتاتااا">#REF!</definedName>
    <definedName name="ش" localSheetId="10">#REF!</definedName>
    <definedName name="ش" localSheetId="8">#REF!</definedName>
    <definedName name="ش" localSheetId="9">#REF!</definedName>
    <definedName name="ش">#REF!</definedName>
    <definedName name="شش" localSheetId="10">#REF!</definedName>
    <definedName name="شش" localSheetId="8">#REF!</definedName>
    <definedName name="شش">#REF!</definedName>
    <definedName name="نتنتنت">#REF!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 i="57" l="1"/>
  <c r="F40" i="54"/>
  <c r="F37" i="54"/>
  <c r="F36" i="54"/>
  <c r="F35" i="54"/>
  <c r="F34" i="54"/>
  <c r="F33" i="54"/>
  <c r="F32" i="54"/>
  <c r="D39" i="54"/>
  <c r="D38" i="54"/>
  <c r="D37" i="54"/>
  <c r="D36" i="54"/>
  <c r="D35" i="54"/>
  <c r="D34" i="54"/>
  <c r="D33" i="54"/>
  <c r="D32" i="54"/>
  <c r="C26" i="54"/>
  <c r="C23" i="54"/>
  <c r="C22" i="54"/>
  <c r="C21" i="54"/>
  <c r="C18" i="54"/>
  <c r="M22" i="54"/>
  <c r="M21" i="54"/>
  <c r="M18" i="54"/>
  <c r="M17" i="54"/>
  <c r="M16" i="54"/>
  <c r="M15" i="54"/>
  <c r="M14" i="54"/>
  <c r="M13" i="54"/>
  <c r="M12" i="54"/>
  <c r="M11" i="54"/>
  <c r="M10" i="54"/>
  <c r="M9" i="54"/>
  <c r="M8" i="54"/>
  <c r="M7" i="54"/>
  <c r="M6" i="54"/>
  <c r="M5" i="54"/>
  <c r="M28" i="54"/>
  <c r="C17" i="54"/>
  <c r="AD4" i="57"/>
  <c r="AD5" i="57"/>
  <c r="AD6" i="57"/>
  <c r="AD7" i="57"/>
  <c r="AD8" i="57"/>
  <c r="AD9" i="57"/>
  <c r="AD10" i="57"/>
  <c r="AD11" i="57"/>
  <c r="AD12" i="57"/>
  <c r="AD13" i="57"/>
  <c r="AD14" i="57"/>
  <c r="AD15" i="57"/>
  <c r="AD16" i="57"/>
  <c r="AD17" i="57"/>
  <c r="AD18" i="57"/>
  <c r="AD19" i="57"/>
  <c r="AD20" i="57"/>
  <c r="AD21" i="57"/>
  <c r="AD22" i="57"/>
  <c r="AD23" i="57"/>
  <c r="AD24" i="57"/>
  <c r="AD25" i="57"/>
  <c r="AD26" i="57"/>
  <c r="AD27" i="57"/>
  <c r="AD28" i="57"/>
  <c r="AD29" i="57"/>
  <c r="AD30" i="57"/>
  <c r="AD31" i="57"/>
  <c r="AD32" i="57"/>
  <c r="AD33" i="57"/>
  <c r="AD34" i="57"/>
  <c r="AD35" i="57"/>
  <c r="AD36" i="57"/>
  <c r="AD37" i="57"/>
  <c r="AD38" i="57"/>
  <c r="AD39" i="57"/>
  <c r="AD40" i="57"/>
  <c r="AD41" i="57"/>
  <c r="AD42" i="57"/>
  <c r="AD43" i="57"/>
  <c r="AD44" i="57"/>
  <c r="AD45" i="57"/>
  <c r="AD46" i="57"/>
  <c r="AD47" i="57"/>
  <c r="AD48" i="57"/>
  <c r="AD49" i="57"/>
  <c r="AD50" i="57"/>
  <c r="AD51" i="57"/>
  <c r="AD52" i="57"/>
  <c r="AD53" i="57"/>
  <c r="AD54" i="57"/>
  <c r="AD55" i="57"/>
  <c r="AD56" i="57"/>
  <c r="AD57" i="57"/>
  <c r="AD58" i="57"/>
  <c r="AD59" i="57"/>
  <c r="AD60" i="57"/>
  <c r="AD61" i="57"/>
  <c r="AD62" i="57"/>
  <c r="AD63" i="57"/>
  <c r="AD64" i="57"/>
  <c r="AD65" i="57"/>
  <c r="AD66" i="57"/>
  <c r="AD67" i="57"/>
  <c r="AD68" i="57"/>
  <c r="AD69" i="57"/>
  <c r="AD70" i="57"/>
  <c r="AD71" i="57"/>
  <c r="AD72" i="57"/>
  <c r="AD73" i="57"/>
  <c r="AD74" i="57"/>
  <c r="AD75" i="57"/>
  <c r="AD76" i="57"/>
  <c r="AD77" i="57"/>
  <c r="AD78" i="57"/>
  <c r="AD79" i="57"/>
  <c r="AD80" i="57"/>
  <c r="AD81" i="57"/>
  <c r="AD82" i="57"/>
  <c r="AD83" i="57"/>
  <c r="AD84" i="57"/>
  <c r="AD85" i="57"/>
  <c r="AD86" i="57"/>
  <c r="AD87" i="57"/>
  <c r="AD88" i="57"/>
  <c r="AD89" i="57"/>
  <c r="AD90" i="57"/>
  <c r="AD91" i="57"/>
  <c r="AD92" i="57"/>
  <c r="AD93" i="57"/>
  <c r="AD94" i="57"/>
  <c r="AD95" i="57"/>
  <c r="AD96" i="57"/>
  <c r="AD97" i="57"/>
  <c r="AD98" i="57"/>
  <c r="AD99" i="57"/>
  <c r="AD100" i="57"/>
  <c r="AD101" i="57"/>
  <c r="AD102" i="57"/>
  <c r="AD103" i="57"/>
  <c r="AD104" i="57"/>
  <c r="AD105" i="57"/>
  <c r="AD106" i="57"/>
  <c r="AD107" i="57"/>
  <c r="AD108" i="57"/>
  <c r="AD109" i="57"/>
  <c r="AD110" i="57"/>
  <c r="AD111" i="57"/>
  <c r="AD112" i="57"/>
  <c r="AD113" i="57"/>
  <c r="AD114" i="57"/>
  <c r="AD115" i="57"/>
  <c r="AD116" i="57"/>
  <c r="AD117" i="57"/>
  <c r="AD118" i="57"/>
  <c r="AD119" i="57"/>
  <c r="AD120" i="57"/>
  <c r="AD121" i="57"/>
  <c r="AD122" i="57"/>
  <c r="AD123" i="57"/>
  <c r="AD124" i="57"/>
  <c r="AD125" i="57"/>
  <c r="AD126" i="57"/>
  <c r="AD127" i="57"/>
  <c r="AD128" i="57"/>
  <c r="AD129" i="57"/>
  <c r="AD130" i="57"/>
  <c r="AD131" i="57"/>
  <c r="AD132" i="57"/>
  <c r="AD133" i="57"/>
  <c r="AD134" i="57"/>
  <c r="AD135" i="57"/>
  <c r="AD136" i="57"/>
  <c r="AD137" i="57"/>
  <c r="AD138" i="57"/>
  <c r="AD139" i="57"/>
  <c r="AD140" i="57"/>
  <c r="AD141" i="57"/>
  <c r="AD142" i="57"/>
  <c r="AD143" i="57"/>
  <c r="AD144" i="57"/>
  <c r="AD145" i="57"/>
  <c r="AD146" i="57"/>
  <c r="AD147" i="57"/>
  <c r="AD148" i="57"/>
  <c r="AD149" i="57"/>
  <c r="AD150" i="57"/>
  <c r="AD151" i="57"/>
  <c r="AD152" i="57"/>
  <c r="AD153" i="57"/>
  <c r="AD154" i="57"/>
  <c r="AD155" i="57"/>
  <c r="AD156" i="57"/>
  <c r="AD157" i="57"/>
  <c r="AD158" i="57"/>
  <c r="AD159" i="57"/>
  <c r="AD160" i="57"/>
  <c r="AD161" i="57"/>
  <c r="AD162" i="57"/>
  <c r="AD163" i="57"/>
  <c r="AD164" i="57"/>
  <c r="AD165" i="57"/>
  <c r="AD166" i="57"/>
  <c r="AD167" i="57"/>
  <c r="AD168" i="57"/>
  <c r="AD169" i="57"/>
  <c r="AD170" i="57"/>
  <c r="AD171" i="57"/>
  <c r="AD172" i="57"/>
  <c r="AD173" i="57"/>
  <c r="AD174" i="57"/>
  <c r="AD175" i="57"/>
  <c r="AD176" i="57"/>
  <c r="AD177" i="57"/>
  <c r="AD178" i="57"/>
  <c r="AD179" i="57"/>
  <c r="AD180" i="57"/>
  <c r="AD181" i="57"/>
  <c r="AD182" i="57"/>
  <c r="AD183" i="57"/>
  <c r="AD184" i="57"/>
  <c r="AD185" i="57"/>
  <c r="AD186" i="57"/>
  <c r="AD187" i="57"/>
  <c r="AD188" i="57"/>
  <c r="AD189" i="57"/>
  <c r="AD190" i="57"/>
  <c r="AD191" i="57"/>
  <c r="AD192" i="57"/>
  <c r="AD193" i="57"/>
  <c r="AD194" i="57"/>
  <c r="AD195" i="57"/>
  <c r="AD196" i="57"/>
  <c r="AD197" i="57"/>
  <c r="AD198" i="57"/>
  <c r="AD199" i="57"/>
  <c r="AD200" i="57"/>
  <c r="AD201" i="57"/>
  <c r="AD202" i="57"/>
  <c r="AD203" i="57"/>
  <c r="AD204" i="57"/>
  <c r="AD205" i="57"/>
  <c r="AD206" i="57"/>
  <c r="AD207" i="57"/>
  <c r="AD208" i="57"/>
  <c r="AD209" i="57"/>
  <c r="AD210" i="57"/>
  <c r="AD211" i="57"/>
  <c r="AD212" i="57"/>
  <c r="AD213" i="57"/>
  <c r="AD214" i="57"/>
  <c r="AD215" i="57"/>
  <c r="AD216" i="57"/>
  <c r="AD217" i="57"/>
  <c r="AD218" i="57"/>
  <c r="AD219" i="57"/>
  <c r="AD220" i="57"/>
  <c r="AD221" i="57"/>
  <c r="AD222" i="57"/>
  <c r="AD223" i="57"/>
  <c r="AD224" i="57"/>
  <c r="AD225" i="57"/>
  <c r="AD226" i="57"/>
  <c r="AD227" i="57"/>
  <c r="AD228" i="57"/>
  <c r="AD229" i="57"/>
  <c r="AD230" i="57"/>
  <c r="AD231" i="57"/>
  <c r="AD232" i="57"/>
  <c r="AD233" i="57"/>
  <c r="AD234" i="57"/>
  <c r="AD235" i="57"/>
  <c r="AD236" i="57"/>
  <c r="AD237" i="57"/>
  <c r="AD238" i="57"/>
  <c r="AD239" i="57"/>
  <c r="AD240" i="57"/>
  <c r="AD241" i="57"/>
  <c r="AD242" i="57"/>
  <c r="AD243" i="57"/>
  <c r="AD244" i="57"/>
  <c r="AD245" i="57"/>
  <c r="AD246" i="57"/>
  <c r="AD247" i="57"/>
  <c r="AD248" i="57"/>
  <c r="AD249" i="57"/>
  <c r="AD250" i="57"/>
  <c r="AD251" i="57"/>
  <c r="AD252" i="57"/>
  <c r="AD253" i="57"/>
  <c r="AD254" i="57"/>
  <c r="AD255" i="57"/>
  <c r="AD256" i="57"/>
  <c r="AD257" i="57"/>
  <c r="AD258" i="57"/>
  <c r="AD259" i="57"/>
  <c r="AD260" i="57"/>
  <c r="AD261" i="57"/>
  <c r="AD262" i="57"/>
  <c r="AD263" i="57"/>
  <c r="AD264" i="57"/>
  <c r="AD265" i="57"/>
  <c r="AD266" i="57"/>
  <c r="AD267" i="57"/>
  <c r="AD268" i="57"/>
  <c r="AD269" i="57"/>
  <c r="AD270" i="57"/>
  <c r="AD271" i="57"/>
  <c r="AD272" i="57"/>
  <c r="AD273" i="57"/>
  <c r="AD274" i="57"/>
  <c r="AD275" i="57"/>
  <c r="AD276" i="57"/>
  <c r="AD277" i="57"/>
  <c r="AD278" i="57"/>
  <c r="AD279" i="57"/>
  <c r="AD280" i="57"/>
  <c r="AD281" i="57"/>
  <c r="AD282" i="57"/>
  <c r="AD283" i="57"/>
  <c r="AD284" i="57"/>
  <c r="AD285" i="57"/>
  <c r="AD286" i="57"/>
  <c r="AD287" i="57"/>
  <c r="AD288" i="57"/>
  <c r="AD289" i="57"/>
  <c r="AD290" i="57"/>
  <c r="AD291" i="57"/>
  <c r="AD292" i="57"/>
  <c r="AD293" i="57"/>
  <c r="AD294" i="57"/>
  <c r="AD295" i="57"/>
  <c r="AD296" i="57"/>
  <c r="AD297" i="57"/>
  <c r="AD298" i="57"/>
  <c r="AD299" i="57"/>
  <c r="AD300" i="57"/>
  <c r="AD301" i="57"/>
  <c r="AD302" i="57"/>
  <c r="AD303" i="57"/>
  <c r="AD304" i="57"/>
  <c r="AD305" i="57"/>
  <c r="AD306" i="57"/>
  <c r="AD307" i="57"/>
  <c r="AD308" i="57"/>
  <c r="AD309" i="57"/>
  <c r="AD310" i="57"/>
  <c r="AD311" i="57"/>
  <c r="AD312" i="57"/>
  <c r="AD313" i="57"/>
  <c r="AD314" i="57"/>
  <c r="AD315" i="57"/>
  <c r="AD316" i="57"/>
  <c r="AD317" i="57"/>
  <c r="AD318" i="57"/>
  <c r="AD319" i="57"/>
  <c r="AD320" i="57"/>
  <c r="AD321" i="57"/>
  <c r="AD322" i="57"/>
  <c r="AD323" i="57"/>
  <c r="AD324" i="57"/>
  <c r="AD325" i="57"/>
  <c r="AD326" i="57"/>
  <c r="AD327" i="57"/>
  <c r="AD328" i="57"/>
  <c r="AD329" i="57"/>
  <c r="AD330" i="57"/>
  <c r="AD331" i="57"/>
  <c r="AD332" i="57"/>
  <c r="AD333" i="57"/>
  <c r="AD334" i="57"/>
  <c r="AD335" i="57"/>
  <c r="AD336" i="57"/>
  <c r="AD337" i="57"/>
  <c r="AD338" i="57"/>
  <c r="AD339" i="57"/>
  <c r="AD340" i="57"/>
  <c r="AD341" i="57"/>
  <c r="AD342" i="57"/>
  <c r="AD343" i="57"/>
  <c r="AD344" i="57"/>
  <c r="AD345" i="57"/>
  <c r="AD346" i="57"/>
  <c r="AD347" i="57"/>
  <c r="AD348" i="57"/>
  <c r="AD349" i="57"/>
  <c r="AD350" i="57"/>
  <c r="AD351" i="57"/>
  <c r="AD352" i="57"/>
  <c r="AD353" i="57"/>
  <c r="AD354" i="57"/>
  <c r="AD355" i="57"/>
  <c r="AD356" i="57"/>
  <c r="AD357" i="57"/>
  <c r="AD358" i="57"/>
  <c r="AD359" i="57"/>
  <c r="AD360" i="57"/>
  <c r="AD361" i="57"/>
  <c r="AD362" i="57"/>
  <c r="AD363" i="57"/>
  <c r="AD364" i="57"/>
  <c r="AD365" i="57"/>
  <c r="AD366" i="57"/>
  <c r="AD367" i="57"/>
  <c r="AD368" i="57"/>
  <c r="AD369" i="57"/>
  <c r="AD370" i="57"/>
  <c r="AD371" i="57"/>
  <c r="AD372" i="57"/>
  <c r="AD373" i="57"/>
  <c r="AD374" i="57"/>
  <c r="AD375" i="57"/>
  <c r="AD376" i="57"/>
  <c r="AD377" i="57"/>
  <c r="AD378" i="57"/>
  <c r="AD379" i="57"/>
  <c r="AD380" i="57"/>
  <c r="AD381" i="57"/>
  <c r="AD382" i="57"/>
  <c r="AD383" i="57"/>
  <c r="AD384" i="57"/>
  <c r="AD385" i="57"/>
  <c r="AD386" i="57"/>
  <c r="AD387" i="57"/>
  <c r="AD388" i="57"/>
  <c r="AD389" i="57"/>
  <c r="AD390" i="57"/>
  <c r="AD391" i="57"/>
  <c r="AD392" i="57"/>
  <c r="AD393" i="57"/>
  <c r="AD394" i="57"/>
  <c r="AD395" i="57"/>
  <c r="AD396" i="57"/>
  <c r="AD397" i="57"/>
  <c r="AD398" i="57"/>
  <c r="AD399" i="57"/>
  <c r="AD400" i="57"/>
  <c r="AD401" i="57"/>
  <c r="AD402" i="57"/>
  <c r="AD403" i="57"/>
  <c r="AD404" i="57"/>
  <c r="AD405" i="57"/>
  <c r="AD406" i="57"/>
  <c r="AD407" i="57"/>
  <c r="AD408" i="57"/>
  <c r="AD409" i="57"/>
  <c r="AD410" i="57"/>
  <c r="AD411" i="57"/>
  <c r="AD412" i="57"/>
  <c r="AD413" i="57"/>
  <c r="AD414" i="57"/>
  <c r="AD415" i="57"/>
  <c r="AD416" i="57"/>
  <c r="AD417" i="57"/>
  <c r="AD418" i="57"/>
  <c r="AD419" i="57"/>
  <c r="AD420" i="57"/>
  <c r="AD421" i="57"/>
  <c r="AD422" i="57"/>
  <c r="AD423" i="57"/>
  <c r="AD424" i="57"/>
  <c r="AD425" i="57"/>
  <c r="AD426" i="57"/>
  <c r="AD427" i="57"/>
  <c r="AD428" i="57"/>
  <c r="AD429" i="57"/>
  <c r="AD430" i="57"/>
  <c r="AD431" i="57"/>
  <c r="AD432" i="57"/>
  <c r="AD433" i="57"/>
  <c r="AD434" i="57"/>
  <c r="AD435" i="57"/>
  <c r="AD436" i="57"/>
  <c r="AD437" i="57"/>
  <c r="AD438" i="57"/>
  <c r="AD439" i="57"/>
  <c r="AD440" i="57"/>
  <c r="AD441" i="57"/>
  <c r="AD442" i="57"/>
  <c r="AD443" i="57"/>
  <c r="AD444" i="57"/>
  <c r="AD445" i="57"/>
  <c r="AD446" i="57"/>
  <c r="AD447" i="57"/>
  <c r="AD448" i="57"/>
  <c r="AD449" i="57"/>
  <c r="AD450" i="57"/>
  <c r="AD451" i="57"/>
  <c r="AD452" i="57"/>
  <c r="AD453" i="57"/>
  <c r="AD454" i="57"/>
  <c r="AD455" i="57"/>
  <c r="AD456" i="57"/>
  <c r="AD457" i="57"/>
  <c r="AD458" i="57"/>
  <c r="AD459" i="57"/>
  <c r="AD460" i="57"/>
  <c r="AD461" i="57"/>
  <c r="AD462" i="57"/>
  <c r="AD463" i="57"/>
  <c r="AD464" i="57"/>
  <c r="AD465" i="57"/>
  <c r="AD466" i="57"/>
  <c r="AD467" i="57"/>
  <c r="AD468" i="57"/>
  <c r="AD469" i="57"/>
  <c r="AD470" i="57"/>
  <c r="AD471" i="57"/>
  <c r="AD472" i="57"/>
  <c r="AD473" i="57"/>
  <c r="AD474" i="57"/>
  <c r="AD475" i="57"/>
  <c r="AD476" i="57"/>
  <c r="AD477" i="57"/>
  <c r="AD478" i="57"/>
  <c r="AD479" i="57"/>
  <c r="AD480" i="57"/>
  <c r="AD481" i="57"/>
  <c r="AD482" i="57"/>
  <c r="AD483" i="57"/>
  <c r="AD484" i="57"/>
  <c r="AD485" i="57"/>
  <c r="AD486" i="57"/>
  <c r="AD487" i="57"/>
  <c r="AD488" i="57"/>
  <c r="AD489" i="57"/>
  <c r="AD490" i="57"/>
  <c r="AD491" i="57"/>
  <c r="AD492" i="57"/>
  <c r="AD493" i="57"/>
  <c r="AD494" i="57"/>
  <c r="AD495" i="57"/>
  <c r="AD496" i="57"/>
  <c r="AD497" i="57"/>
  <c r="AD498" i="57"/>
  <c r="AD499" i="57"/>
  <c r="AD500" i="57"/>
  <c r="AD501" i="57"/>
  <c r="AD502" i="57"/>
  <c r="AD503" i="57"/>
  <c r="AD504" i="57"/>
  <c r="AD505" i="57"/>
  <c r="AD506" i="57"/>
  <c r="AD507" i="57"/>
  <c r="AD508" i="57"/>
  <c r="AD509" i="57"/>
  <c r="AD510" i="57"/>
  <c r="AD511" i="57"/>
  <c r="AD512" i="57"/>
  <c r="AD513" i="57"/>
  <c r="AD514" i="57"/>
  <c r="AD515" i="57"/>
  <c r="AD516" i="57"/>
  <c r="AD517" i="57"/>
  <c r="AD518" i="57"/>
  <c r="AD519" i="57"/>
  <c r="AD520" i="57"/>
  <c r="AD521" i="57"/>
  <c r="AD522" i="57"/>
  <c r="AD523" i="57"/>
  <c r="AD524" i="57"/>
  <c r="AD525" i="57"/>
  <c r="AD526" i="57"/>
  <c r="AD527" i="57"/>
  <c r="AD528" i="57"/>
  <c r="AD529" i="57"/>
  <c r="AD530" i="57"/>
  <c r="AD531" i="57"/>
  <c r="AD532" i="57"/>
  <c r="AD533" i="57"/>
  <c r="AD534" i="57"/>
  <c r="AD535" i="57"/>
  <c r="AD536" i="57"/>
  <c r="AD537" i="57"/>
  <c r="AD538" i="57"/>
  <c r="AD539" i="57"/>
  <c r="AD540" i="57"/>
  <c r="AD541" i="57"/>
  <c r="AD542" i="57"/>
  <c r="AD543" i="57"/>
  <c r="AD544" i="57"/>
  <c r="AD545" i="57"/>
  <c r="AD546" i="57"/>
  <c r="AD547" i="57"/>
  <c r="AD548" i="57"/>
  <c r="AD549" i="57"/>
  <c r="AD550" i="57"/>
  <c r="AD551" i="57"/>
  <c r="AD552" i="57"/>
  <c r="AD553" i="57"/>
  <c r="AD554" i="57"/>
  <c r="AD555" i="57"/>
  <c r="AD556" i="57"/>
  <c r="AD557" i="57"/>
  <c r="AD558" i="57"/>
  <c r="AD559" i="57"/>
  <c r="AD560" i="57"/>
  <c r="AD561" i="57"/>
  <c r="AD562" i="57"/>
  <c r="AD563" i="57"/>
  <c r="AD564" i="57"/>
  <c r="AD565" i="57"/>
  <c r="AD566" i="57"/>
  <c r="AD567" i="57"/>
  <c r="AD568" i="57"/>
  <c r="AD569" i="57"/>
  <c r="AD570" i="57"/>
  <c r="AD571" i="57"/>
  <c r="AD572" i="57"/>
  <c r="AD573" i="57"/>
  <c r="AD574" i="57"/>
  <c r="AD575" i="57"/>
  <c r="AD576" i="57"/>
  <c r="AD577" i="57"/>
  <c r="AD578" i="57"/>
  <c r="AD579" i="57"/>
  <c r="AD580" i="57"/>
  <c r="AD581" i="57"/>
  <c r="AD582" i="57"/>
  <c r="AD583" i="57"/>
  <c r="AD584" i="57"/>
  <c r="AD585" i="57"/>
  <c r="AD586" i="57"/>
  <c r="AD587" i="57"/>
  <c r="AD588" i="57"/>
  <c r="AD589" i="57"/>
  <c r="AD590" i="57"/>
  <c r="AD591" i="57"/>
  <c r="AD592" i="57"/>
  <c r="AD593" i="57"/>
  <c r="AD594" i="57"/>
  <c r="AD595" i="57"/>
  <c r="AD596" i="57"/>
  <c r="AD597" i="57"/>
  <c r="AD598" i="57"/>
  <c r="AD599" i="57"/>
  <c r="AD600" i="57"/>
  <c r="AD601" i="57"/>
  <c r="AD602" i="57"/>
  <c r="AD603" i="57"/>
  <c r="AD604" i="57"/>
  <c r="AD605" i="57"/>
  <c r="AD606" i="57"/>
  <c r="AD607" i="57"/>
  <c r="AD608" i="57"/>
  <c r="AD609" i="57"/>
  <c r="AD610" i="57"/>
  <c r="AD611" i="57"/>
  <c r="AD612" i="57"/>
  <c r="AD613" i="57"/>
  <c r="AD614" i="57"/>
  <c r="AD615" i="57"/>
  <c r="AD616" i="57"/>
  <c r="AD617" i="57"/>
  <c r="AD618" i="57"/>
  <c r="AD619" i="57"/>
  <c r="AD620" i="57"/>
  <c r="AD621" i="57"/>
  <c r="AD622" i="57"/>
  <c r="AD623" i="57"/>
  <c r="AD624" i="57"/>
  <c r="AD625" i="57"/>
  <c r="AD626" i="57"/>
  <c r="AD627" i="57"/>
  <c r="AD628" i="57"/>
  <c r="AD629" i="57"/>
  <c r="AD630" i="57"/>
  <c r="AD631" i="57"/>
  <c r="AD632" i="57"/>
  <c r="AD633" i="57"/>
  <c r="AD634" i="57"/>
  <c r="AD635" i="57"/>
  <c r="AD636" i="57"/>
  <c r="AD637" i="57"/>
  <c r="AD638" i="57"/>
  <c r="AD639" i="57"/>
  <c r="AD640" i="57"/>
  <c r="AD641" i="57"/>
  <c r="AD642" i="57"/>
  <c r="AD643" i="57"/>
  <c r="AD644" i="57"/>
  <c r="AD645" i="57"/>
  <c r="AD646" i="57"/>
  <c r="AD647" i="57"/>
  <c r="AD648" i="57"/>
  <c r="AD649" i="57"/>
  <c r="AD650" i="57"/>
  <c r="AD651" i="57"/>
  <c r="AD652" i="57"/>
  <c r="AD653" i="57"/>
  <c r="AD654" i="57"/>
  <c r="AD655" i="57"/>
  <c r="AD656" i="57"/>
  <c r="AD657" i="57"/>
  <c r="AD658" i="57"/>
  <c r="AD659" i="57"/>
  <c r="AD660" i="57"/>
  <c r="AD661" i="57"/>
  <c r="AD662" i="57"/>
  <c r="AD663" i="57"/>
  <c r="AD664" i="57"/>
  <c r="AD665" i="57"/>
  <c r="AD666" i="57"/>
  <c r="AD667" i="57"/>
  <c r="AD668" i="57"/>
  <c r="AD669" i="57"/>
  <c r="AD670" i="57"/>
  <c r="AD671" i="57"/>
  <c r="AD672" i="57"/>
  <c r="AD673" i="57"/>
  <c r="AD674" i="57"/>
  <c r="AD675" i="57"/>
  <c r="AD676" i="57"/>
  <c r="AD677" i="57"/>
  <c r="AD678" i="57"/>
  <c r="AD679" i="57"/>
  <c r="AD680" i="57"/>
  <c r="AD681" i="57"/>
  <c r="AD682" i="57"/>
  <c r="AD683" i="57"/>
  <c r="AD684" i="57"/>
  <c r="AD685" i="57"/>
  <c r="AD686" i="57"/>
  <c r="AD687" i="57"/>
  <c r="AD688" i="57"/>
  <c r="AD689" i="57"/>
  <c r="AD690" i="57"/>
  <c r="AD691" i="57"/>
  <c r="AD692" i="57"/>
  <c r="AD693" i="57"/>
  <c r="AD694" i="57"/>
  <c r="AD695" i="57"/>
  <c r="AD696" i="57"/>
  <c r="AD697" i="57"/>
  <c r="AD698" i="57"/>
  <c r="AD699" i="57"/>
  <c r="AD700" i="57"/>
  <c r="AD701" i="57"/>
  <c r="AD702" i="57"/>
  <c r="AD703" i="57"/>
  <c r="AD704" i="57"/>
  <c r="AD705" i="57"/>
  <c r="AD706" i="57"/>
  <c r="AD707" i="57"/>
  <c r="AD708" i="57"/>
  <c r="AD709" i="57"/>
  <c r="AD710" i="57"/>
  <c r="AD711" i="57"/>
  <c r="AD712" i="57"/>
  <c r="AD713" i="57"/>
  <c r="AD714" i="57"/>
  <c r="AD715" i="57"/>
  <c r="AD716" i="57"/>
  <c r="AD717" i="57"/>
  <c r="AD718" i="57"/>
  <c r="AD719" i="57"/>
  <c r="AD720" i="57"/>
  <c r="AD721" i="57"/>
  <c r="AD722" i="57"/>
  <c r="AD723" i="57"/>
  <c r="AD724" i="57"/>
  <c r="AD725" i="57"/>
  <c r="AD726" i="57"/>
  <c r="AD727" i="57"/>
  <c r="AD728" i="57"/>
  <c r="AD729" i="57"/>
  <c r="AD730" i="57"/>
  <c r="AD731" i="57"/>
  <c r="AD732" i="57"/>
  <c r="AD733" i="57"/>
  <c r="AD734" i="57"/>
  <c r="AD735" i="57"/>
  <c r="AD736" i="57"/>
  <c r="AD737" i="57"/>
  <c r="AD738" i="57"/>
  <c r="AD739" i="57"/>
  <c r="AD740" i="57"/>
  <c r="AD741" i="57"/>
  <c r="AD742" i="57"/>
  <c r="AD743" i="57"/>
  <c r="AD744" i="57"/>
  <c r="AD745" i="57"/>
  <c r="AD746" i="57"/>
  <c r="AD747" i="57"/>
  <c r="AD748" i="57"/>
  <c r="AD749" i="57"/>
  <c r="AD750" i="57"/>
  <c r="AD751" i="57"/>
  <c r="AD752" i="57"/>
  <c r="AD753" i="57"/>
  <c r="AD754" i="57"/>
  <c r="AD755" i="57"/>
  <c r="AD756" i="57"/>
  <c r="AD757" i="57"/>
  <c r="AD758" i="57"/>
  <c r="AD759" i="57"/>
  <c r="AD760" i="57"/>
  <c r="AD761" i="57"/>
  <c r="AD762" i="57"/>
  <c r="AD763" i="57"/>
  <c r="AD764" i="57"/>
  <c r="AD765" i="57"/>
  <c r="AD766" i="57"/>
  <c r="AD767" i="57"/>
  <c r="AD768" i="57"/>
  <c r="AD769" i="57"/>
  <c r="AD770" i="57"/>
  <c r="AD771" i="57"/>
  <c r="AD772" i="57"/>
  <c r="AD773" i="57"/>
  <c r="AD774" i="57"/>
  <c r="AD775" i="57"/>
  <c r="AD776" i="57"/>
  <c r="AD777" i="57"/>
  <c r="AD778" i="57"/>
  <c r="AD779" i="57"/>
  <c r="AD780" i="57"/>
  <c r="AD781" i="57"/>
  <c r="AD782" i="57"/>
  <c r="AD783" i="57"/>
  <c r="AD784" i="57"/>
  <c r="AD785" i="57"/>
  <c r="AD786" i="57"/>
  <c r="AD787" i="57"/>
  <c r="AD788" i="57"/>
  <c r="AD789" i="57"/>
  <c r="AD790" i="57"/>
  <c r="AD791" i="57"/>
  <c r="AD792" i="57"/>
  <c r="AD793" i="57"/>
  <c r="AD794" i="57"/>
  <c r="AD795" i="57"/>
  <c r="AD796" i="57"/>
  <c r="AD797" i="57"/>
  <c r="AD798" i="57"/>
  <c r="AD799" i="57"/>
  <c r="AD800" i="57"/>
  <c r="AD801" i="57"/>
  <c r="AD802" i="57"/>
  <c r="AD803" i="57"/>
  <c r="AD804" i="57"/>
  <c r="AD805" i="57"/>
  <c r="AD806" i="57"/>
  <c r="AD807" i="57"/>
  <c r="AD808" i="57"/>
  <c r="AD809" i="57"/>
  <c r="AD810" i="57"/>
  <c r="AD811" i="57"/>
  <c r="AD812" i="57"/>
  <c r="AD813" i="57"/>
  <c r="AD814" i="57"/>
  <c r="AD815" i="57"/>
  <c r="AD816" i="57"/>
  <c r="AD817" i="57"/>
  <c r="AD818" i="57"/>
  <c r="AD819" i="57"/>
  <c r="AD820" i="57"/>
  <c r="AD821" i="57"/>
  <c r="AD822" i="57"/>
  <c r="AD823" i="57"/>
  <c r="AD824" i="57"/>
  <c r="AD825" i="57"/>
  <c r="AD826" i="57"/>
  <c r="AD827" i="57"/>
  <c r="AD828" i="57"/>
  <c r="AD829" i="57"/>
  <c r="AD830" i="57"/>
  <c r="AD831" i="57"/>
  <c r="AD832" i="57"/>
  <c r="AD833" i="57"/>
  <c r="AD834" i="57"/>
  <c r="AD835" i="57"/>
  <c r="AD836" i="57"/>
  <c r="AD837" i="57"/>
  <c r="AD838" i="57"/>
  <c r="AD839" i="57"/>
  <c r="AD840" i="57"/>
  <c r="AD841" i="57"/>
  <c r="AD842" i="57"/>
  <c r="AD843" i="57"/>
  <c r="AD844" i="57"/>
  <c r="AD845" i="57"/>
  <c r="AD846" i="57"/>
  <c r="AD847" i="57"/>
  <c r="AD848" i="57"/>
  <c r="AD849" i="57"/>
  <c r="AD850" i="57"/>
  <c r="AD851" i="57"/>
  <c r="AD852" i="57"/>
  <c r="AD853" i="57"/>
  <c r="AD854" i="57"/>
  <c r="AD855" i="57"/>
  <c r="AD856" i="57"/>
  <c r="AD857" i="57"/>
  <c r="AD858" i="57"/>
  <c r="AD859" i="57"/>
  <c r="AD860" i="57"/>
  <c r="AD861" i="57"/>
  <c r="AD862" i="57"/>
  <c r="AD863" i="57"/>
  <c r="AD864" i="57"/>
  <c r="AD865" i="57"/>
  <c r="AD866" i="57"/>
  <c r="AD867" i="57"/>
  <c r="AD868" i="57"/>
  <c r="AD869" i="57"/>
  <c r="AD870" i="57"/>
  <c r="AD871" i="57"/>
  <c r="AD872" i="57"/>
  <c r="AD873" i="57"/>
  <c r="AD874" i="57"/>
  <c r="AD875" i="57"/>
  <c r="AD876" i="57"/>
  <c r="AD877" i="57"/>
  <c r="AD878" i="57"/>
  <c r="AD879" i="57"/>
  <c r="AD880" i="57"/>
  <c r="AD881" i="57"/>
  <c r="AD882" i="57"/>
  <c r="AD883" i="57"/>
  <c r="AD884" i="57"/>
  <c r="AD885" i="57"/>
  <c r="AD886" i="57"/>
  <c r="AD887" i="57"/>
  <c r="AD888" i="57"/>
  <c r="AD889" i="57"/>
  <c r="AD890" i="57"/>
  <c r="AD891" i="57"/>
  <c r="AD892" i="57"/>
  <c r="AD893" i="57"/>
  <c r="AD894" i="57"/>
  <c r="AD895" i="57"/>
  <c r="AD896" i="57"/>
  <c r="AD897" i="57"/>
  <c r="AD898" i="57"/>
  <c r="AD899" i="57"/>
  <c r="AD900" i="57"/>
  <c r="AD901" i="57"/>
  <c r="AD902" i="57"/>
  <c r="AD903" i="57"/>
  <c r="AD904" i="57"/>
  <c r="AD905" i="57"/>
  <c r="AD906" i="57"/>
  <c r="AD907" i="57"/>
  <c r="AD908" i="57"/>
  <c r="AD909" i="57"/>
  <c r="AD910" i="57"/>
  <c r="AD911" i="57"/>
  <c r="AD912" i="57"/>
  <c r="AD913" i="57"/>
  <c r="AD914" i="57"/>
  <c r="AD915" i="57"/>
  <c r="AD916" i="57"/>
  <c r="AD917" i="57"/>
  <c r="AD918" i="57"/>
  <c r="AD919" i="57"/>
  <c r="AD920" i="57"/>
  <c r="AD921" i="57"/>
  <c r="AD922" i="57"/>
  <c r="AD923" i="57"/>
  <c r="AD924" i="57"/>
  <c r="AD925" i="57"/>
  <c r="AD926" i="57"/>
  <c r="AD927" i="57"/>
  <c r="AD928" i="57"/>
  <c r="AD929" i="57"/>
  <c r="AD930" i="57"/>
  <c r="AD931" i="57"/>
  <c r="AD932" i="57"/>
  <c r="AD933" i="57"/>
  <c r="AD934" i="57"/>
  <c r="AD935" i="57"/>
  <c r="AD936" i="57"/>
  <c r="AD937" i="57"/>
  <c r="AD938" i="57"/>
  <c r="AD939" i="57"/>
  <c r="AD940" i="57"/>
  <c r="AD941" i="57"/>
  <c r="AD942" i="57"/>
  <c r="AD943" i="57"/>
  <c r="AD944" i="57"/>
  <c r="AD945" i="57"/>
  <c r="AD946" i="57"/>
  <c r="AD947" i="57"/>
  <c r="AD948" i="57"/>
  <c r="AD949" i="57"/>
  <c r="AD950" i="57"/>
  <c r="AD951" i="57"/>
  <c r="AD952" i="57"/>
  <c r="AD953" i="57"/>
  <c r="AD954" i="57"/>
  <c r="AD955" i="57"/>
  <c r="AD956" i="57"/>
  <c r="AD957" i="57"/>
  <c r="AD958" i="57"/>
  <c r="AD959" i="57"/>
  <c r="AD960" i="57"/>
  <c r="AD961" i="57"/>
  <c r="AD962" i="57"/>
  <c r="AD963" i="57"/>
  <c r="AD964" i="57"/>
  <c r="AD965" i="57"/>
  <c r="AD966" i="57"/>
  <c r="AD967" i="57"/>
  <c r="AD968" i="57"/>
  <c r="AD969" i="57"/>
  <c r="AD970" i="57"/>
  <c r="AD971" i="57"/>
  <c r="AD972" i="57"/>
  <c r="AD973" i="57"/>
  <c r="AD974" i="57"/>
  <c r="AD975" i="57"/>
  <c r="AD976" i="57"/>
  <c r="AD977" i="57"/>
  <c r="AD978" i="57"/>
  <c r="AD979" i="57"/>
  <c r="AD980" i="57"/>
  <c r="AD981" i="57"/>
  <c r="AD982" i="57"/>
  <c r="AD983" i="57"/>
  <c r="AD984" i="57"/>
  <c r="AD985" i="57"/>
  <c r="AD986" i="57"/>
  <c r="AD987" i="57"/>
  <c r="AD988" i="57"/>
  <c r="AD989" i="57"/>
  <c r="AD990" i="57"/>
  <c r="AD991" i="57"/>
  <c r="AD992" i="57"/>
  <c r="AD993" i="57"/>
  <c r="AD994" i="57"/>
  <c r="AD995" i="57"/>
  <c r="AD996" i="57"/>
  <c r="AD997" i="57"/>
  <c r="AD998" i="57"/>
  <c r="AD999" i="57"/>
  <c r="AD1000" i="57"/>
  <c r="AD1001" i="57"/>
  <c r="AD1002" i="57"/>
  <c r="AD3" i="57"/>
  <c r="AC203" i="57"/>
  <c r="AF203" i="57"/>
  <c r="AG203" i="57"/>
  <c r="AH203" i="57"/>
  <c r="AI203" i="57"/>
  <c r="AJ203" i="57"/>
  <c r="AC204" i="57"/>
  <c r="AF204" i="57"/>
  <c r="AG204" i="57"/>
  <c r="AH204" i="57"/>
  <c r="AI204" i="57"/>
  <c r="AJ204" i="57"/>
  <c r="AC205" i="57"/>
  <c r="AF205" i="57"/>
  <c r="AG205" i="57"/>
  <c r="AH205" i="57"/>
  <c r="AI205" i="57"/>
  <c r="AJ205" i="57" s="1"/>
  <c r="AC206" i="57"/>
  <c r="AF206" i="57"/>
  <c r="AG206" i="57"/>
  <c r="AH206" i="57"/>
  <c r="AI206" i="57"/>
  <c r="AJ206" i="57" s="1"/>
  <c r="AC207" i="57"/>
  <c r="AF207" i="57"/>
  <c r="AG207" i="57"/>
  <c r="AH207" i="57"/>
  <c r="AJ207" i="57" s="1"/>
  <c r="AI207" i="57"/>
  <c r="AC208" i="57"/>
  <c r="AF208" i="57"/>
  <c r="AG208" i="57"/>
  <c r="AH208" i="57"/>
  <c r="AI208" i="57"/>
  <c r="AJ208" i="57" s="1"/>
  <c r="AC209" i="57"/>
  <c r="AF209" i="57"/>
  <c r="AG209" i="57"/>
  <c r="AH209" i="57"/>
  <c r="AI209" i="57"/>
  <c r="AJ209" i="57" s="1"/>
  <c r="AC210" i="57"/>
  <c r="AF210" i="57"/>
  <c r="AG210" i="57"/>
  <c r="AH210" i="57"/>
  <c r="AI210" i="57"/>
  <c r="AJ210" i="57" s="1"/>
  <c r="AC211" i="57"/>
  <c r="AF211" i="57"/>
  <c r="AG211" i="57"/>
  <c r="AH211" i="57"/>
  <c r="AI211" i="57"/>
  <c r="AJ211" i="57"/>
  <c r="AC212" i="57"/>
  <c r="AF212" i="57"/>
  <c r="AG212" i="57"/>
  <c r="AH212" i="57"/>
  <c r="AI212" i="57"/>
  <c r="AJ212" i="57"/>
  <c r="AC213" i="57"/>
  <c r="AF213" i="57"/>
  <c r="AG213" i="57"/>
  <c r="AH213" i="57"/>
  <c r="AJ213" i="57" s="1"/>
  <c r="AI213" i="57"/>
  <c r="AC214" i="57"/>
  <c r="AF214" i="57"/>
  <c r="AG214" i="57"/>
  <c r="AH214" i="57"/>
  <c r="AI214" i="57"/>
  <c r="AJ214" i="57" s="1"/>
  <c r="AC215" i="57"/>
  <c r="AF215" i="57"/>
  <c r="AG215" i="57"/>
  <c r="AH215" i="57"/>
  <c r="AI215" i="57"/>
  <c r="AJ215" i="57"/>
  <c r="AC216" i="57"/>
  <c r="AF216" i="57"/>
  <c r="AG216" i="57"/>
  <c r="AH216" i="57"/>
  <c r="AI216" i="57"/>
  <c r="AJ216" i="57" s="1"/>
  <c r="AC217" i="57"/>
  <c r="AF217" i="57"/>
  <c r="AG217" i="57"/>
  <c r="AH217" i="57"/>
  <c r="AJ217" i="57" s="1"/>
  <c r="AI217" i="57"/>
  <c r="AC218" i="57"/>
  <c r="AF218" i="57"/>
  <c r="AG218" i="57"/>
  <c r="AH218" i="57"/>
  <c r="AI218" i="57"/>
  <c r="AJ218" i="57" s="1"/>
  <c r="AC219" i="57"/>
  <c r="AF219" i="57"/>
  <c r="AG219" i="57"/>
  <c r="AH219" i="57"/>
  <c r="AI219" i="57"/>
  <c r="AJ219" i="57"/>
  <c r="AC220" i="57"/>
  <c r="AF220" i="57"/>
  <c r="AG220" i="57"/>
  <c r="AH220" i="57"/>
  <c r="AI220" i="57"/>
  <c r="AJ220" i="57"/>
  <c r="AC221" i="57"/>
  <c r="AF221" i="57"/>
  <c r="AG221" i="57"/>
  <c r="AH221" i="57"/>
  <c r="AJ221" i="57" s="1"/>
  <c r="AI221" i="57"/>
  <c r="AC222" i="57"/>
  <c r="AF222" i="57"/>
  <c r="AG222" i="57"/>
  <c r="AH222" i="57"/>
  <c r="AI222" i="57"/>
  <c r="AJ222" i="57" s="1"/>
  <c r="AC223" i="57"/>
  <c r="AF223" i="57"/>
  <c r="AG223" i="57"/>
  <c r="AH223" i="57"/>
  <c r="AJ223" i="57" s="1"/>
  <c r="AI223" i="57"/>
  <c r="AC224" i="57"/>
  <c r="AF224" i="57"/>
  <c r="AG224" i="57"/>
  <c r="AH224" i="57"/>
  <c r="AI224" i="57"/>
  <c r="AJ224" i="57" s="1"/>
  <c r="AC225" i="57"/>
  <c r="AF225" i="57"/>
  <c r="AG225" i="57"/>
  <c r="AH225" i="57"/>
  <c r="AJ225" i="57" s="1"/>
  <c r="AI225" i="57"/>
  <c r="AC226" i="57"/>
  <c r="AF226" i="57"/>
  <c r="AG226" i="57"/>
  <c r="AH226" i="57"/>
  <c r="AI226" i="57"/>
  <c r="AJ226" i="57" s="1"/>
  <c r="AC227" i="57"/>
  <c r="AF227" i="57"/>
  <c r="AG227" i="57"/>
  <c r="AH227" i="57"/>
  <c r="AI227" i="57"/>
  <c r="AJ227" i="57"/>
  <c r="AC228" i="57"/>
  <c r="AF228" i="57"/>
  <c r="AG228" i="57"/>
  <c r="AH228" i="57"/>
  <c r="AI228" i="57"/>
  <c r="AJ228" i="57"/>
  <c r="AC229" i="57"/>
  <c r="AF229" i="57"/>
  <c r="AG229" i="57"/>
  <c r="AH229" i="57"/>
  <c r="AJ229" i="57" s="1"/>
  <c r="AI229" i="57"/>
  <c r="AC230" i="57"/>
  <c r="AF230" i="57"/>
  <c r="AG230" i="57"/>
  <c r="AH230" i="57"/>
  <c r="AI230" i="57"/>
  <c r="AJ230" i="57" s="1"/>
  <c r="AC231" i="57"/>
  <c r="AF231" i="57"/>
  <c r="AG231" i="57"/>
  <c r="AH231" i="57"/>
  <c r="AJ231" i="57" s="1"/>
  <c r="AI231" i="57"/>
  <c r="AC232" i="57"/>
  <c r="AF232" i="57"/>
  <c r="AG232" i="57"/>
  <c r="AH232" i="57"/>
  <c r="AI232" i="57"/>
  <c r="AJ232" i="57" s="1"/>
  <c r="AC233" i="57"/>
  <c r="AF233" i="57"/>
  <c r="AG233" i="57"/>
  <c r="AH233" i="57"/>
  <c r="AJ233" i="57" s="1"/>
  <c r="AI233" i="57"/>
  <c r="AC234" i="57"/>
  <c r="AF234" i="57"/>
  <c r="AG234" i="57"/>
  <c r="AH234" i="57"/>
  <c r="AI234" i="57"/>
  <c r="AJ234" i="57" s="1"/>
  <c r="AC235" i="57"/>
  <c r="AF235" i="57"/>
  <c r="AG235" i="57"/>
  <c r="AH235" i="57"/>
  <c r="AI235" i="57"/>
  <c r="AJ235" i="57"/>
  <c r="AC236" i="57"/>
  <c r="AF236" i="57"/>
  <c r="AG236" i="57"/>
  <c r="AH236" i="57"/>
  <c r="AI236" i="57"/>
  <c r="AJ236" i="57" s="1"/>
  <c r="AC237" i="57"/>
  <c r="AF237" i="57"/>
  <c r="AG237" i="57"/>
  <c r="AH237" i="57"/>
  <c r="AI237" i="57"/>
  <c r="AJ237" i="57"/>
  <c r="AC238" i="57"/>
  <c r="AF238" i="57"/>
  <c r="AG238" i="57"/>
  <c r="AH238" i="57"/>
  <c r="AI238" i="57"/>
  <c r="AJ238" i="57" s="1"/>
  <c r="AC239" i="57"/>
  <c r="AF239" i="57"/>
  <c r="AG239" i="57"/>
  <c r="AH239" i="57"/>
  <c r="AJ239" i="57" s="1"/>
  <c r="AI239" i="57"/>
  <c r="AC240" i="57"/>
  <c r="AF240" i="57"/>
  <c r="AG240" i="57"/>
  <c r="AH240" i="57"/>
  <c r="AI240" i="57"/>
  <c r="AJ240" i="57" s="1"/>
  <c r="AC241" i="57"/>
  <c r="AF241" i="57"/>
  <c r="AG241" i="57"/>
  <c r="AH241" i="57"/>
  <c r="AJ241" i="57" s="1"/>
  <c r="AI241" i="57"/>
  <c r="AC242" i="57"/>
  <c r="AF242" i="57"/>
  <c r="AG242" i="57"/>
  <c r="AH242" i="57"/>
  <c r="AI242" i="57"/>
  <c r="AJ242" i="57" s="1"/>
  <c r="AC243" i="57"/>
  <c r="AF243" i="57"/>
  <c r="AG243" i="57"/>
  <c r="AH243" i="57"/>
  <c r="AI243" i="57"/>
  <c r="AJ243" i="57"/>
  <c r="AC244" i="57"/>
  <c r="AF244" i="57"/>
  <c r="AG244" i="57"/>
  <c r="AH244" i="57"/>
  <c r="AI244" i="57"/>
  <c r="AJ244" i="57" s="1"/>
  <c r="AC245" i="57"/>
  <c r="AF245" i="57"/>
  <c r="AG245" i="57"/>
  <c r="AH245" i="57"/>
  <c r="AI245" i="57"/>
  <c r="AJ245" i="57"/>
  <c r="AC246" i="57"/>
  <c r="AF246" i="57"/>
  <c r="AG246" i="57"/>
  <c r="AH246" i="57"/>
  <c r="AI246" i="57"/>
  <c r="AJ246" i="57" s="1"/>
  <c r="AC247" i="57"/>
  <c r="AF247" i="57"/>
  <c r="AG247" i="57"/>
  <c r="AH247" i="57"/>
  <c r="AJ247" i="57" s="1"/>
  <c r="AI247" i="57"/>
  <c r="AC248" i="57"/>
  <c r="AF248" i="57"/>
  <c r="AG248" i="57"/>
  <c r="AH248" i="57"/>
  <c r="AI248" i="57"/>
  <c r="AJ248" i="57" s="1"/>
  <c r="AC249" i="57"/>
  <c r="AF249" i="57"/>
  <c r="AG249" i="57"/>
  <c r="AH249" i="57"/>
  <c r="AJ249" i="57" s="1"/>
  <c r="AI249" i="57"/>
  <c r="AC250" i="57"/>
  <c r="AF250" i="57"/>
  <c r="AG250" i="57"/>
  <c r="AH250" i="57"/>
  <c r="AI250" i="57"/>
  <c r="AJ250" i="57" s="1"/>
  <c r="AC251" i="57"/>
  <c r="AF251" i="57"/>
  <c r="AG251" i="57"/>
  <c r="AH251" i="57"/>
  <c r="AI251" i="57"/>
  <c r="AJ251" i="57"/>
  <c r="AC252" i="57"/>
  <c r="AF252" i="57"/>
  <c r="AG252" i="57"/>
  <c r="AH252" i="57"/>
  <c r="AI252" i="57"/>
  <c r="AJ252" i="57" s="1"/>
  <c r="AC253" i="57"/>
  <c r="AF253" i="57"/>
  <c r="AG253" i="57"/>
  <c r="AH253" i="57"/>
  <c r="AI253" i="57"/>
  <c r="AJ253" i="57"/>
  <c r="AC254" i="57"/>
  <c r="AF254" i="57"/>
  <c r="AG254" i="57"/>
  <c r="AH254" i="57"/>
  <c r="AI254" i="57"/>
  <c r="AJ254" i="57" s="1"/>
  <c r="AC255" i="57"/>
  <c r="AF255" i="57"/>
  <c r="AG255" i="57"/>
  <c r="AH255" i="57"/>
  <c r="AJ255" i="57" s="1"/>
  <c r="AI255" i="57"/>
  <c r="AC256" i="57"/>
  <c r="AF256" i="57"/>
  <c r="AG256" i="57"/>
  <c r="AH256" i="57"/>
  <c r="AI256" i="57"/>
  <c r="AJ256" i="57" s="1"/>
  <c r="AC257" i="57"/>
  <c r="AF257" i="57"/>
  <c r="AG257" i="57"/>
  <c r="AH257" i="57"/>
  <c r="AJ257" i="57" s="1"/>
  <c r="AI257" i="57"/>
  <c r="AC258" i="57"/>
  <c r="AF258" i="57"/>
  <c r="AG258" i="57"/>
  <c r="AH258" i="57"/>
  <c r="AI258" i="57"/>
  <c r="AJ258" i="57" s="1"/>
  <c r="AC259" i="57"/>
  <c r="AF259" i="57"/>
  <c r="AG259" i="57"/>
  <c r="AH259" i="57"/>
  <c r="AI259" i="57"/>
  <c r="AJ259" i="57"/>
  <c r="AC260" i="57"/>
  <c r="AF260" i="57"/>
  <c r="AG260" i="57"/>
  <c r="AH260" i="57"/>
  <c r="AI260" i="57"/>
  <c r="AJ260" i="57" s="1"/>
  <c r="AC261" i="57"/>
  <c r="AF261" i="57"/>
  <c r="AG261" i="57"/>
  <c r="AH261" i="57"/>
  <c r="AI261" i="57"/>
  <c r="AJ261" i="57"/>
  <c r="AC262" i="57"/>
  <c r="AF262" i="57"/>
  <c r="AG262" i="57"/>
  <c r="AH262" i="57"/>
  <c r="AI262" i="57"/>
  <c r="AJ262" i="57" s="1"/>
  <c r="AC263" i="57"/>
  <c r="AF263" i="57"/>
  <c r="AG263" i="57"/>
  <c r="AH263" i="57"/>
  <c r="AJ263" i="57" s="1"/>
  <c r="AI263" i="57"/>
  <c r="AC264" i="57"/>
  <c r="AF264" i="57"/>
  <c r="AG264" i="57"/>
  <c r="AH264" i="57"/>
  <c r="AI264" i="57"/>
  <c r="AJ264" i="57" s="1"/>
  <c r="AC265" i="57"/>
  <c r="AF265" i="57"/>
  <c r="AG265" i="57"/>
  <c r="AH265" i="57"/>
  <c r="AJ265" i="57" s="1"/>
  <c r="AI265" i="57"/>
  <c r="AC266" i="57"/>
  <c r="AF266" i="57"/>
  <c r="AG266" i="57"/>
  <c r="AH266" i="57"/>
  <c r="AI266" i="57"/>
  <c r="AJ266" i="57" s="1"/>
  <c r="AC267" i="57"/>
  <c r="AF267" i="57"/>
  <c r="AG267" i="57"/>
  <c r="AH267" i="57"/>
  <c r="AI267" i="57"/>
  <c r="AJ267" i="57"/>
  <c r="AC268" i="57"/>
  <c r="AF268" i="57"/>
  <c r="AG268" i="57"/>
  <c r="AH268" i="57"/>
  <c r="AI268" i="57"/>
  <c r="AJ268" i="57" s="1"/>
  <c r="AC269" i="57"/>
  <c r="AF269" i="57"/>
  <c r="AG269" i="57"/>
  <c r="AH269" i="57"/>
  <c r="AI269" i="57"/>
  <c r="AJ269" i="57"/>
  <c r="AC270" i="57"/>
  <c r="AF270" i="57"/>
  <c r="AG270" i="57"/>
  <c r="AH270" i="57"/>
  <c r="AI270" i="57"/>
  <c r="AJ270" i="57" s="1"/>
  <c r="AC271" i="57"/>
  <c r="AF271" i="57"/>
  <c r="AG271" i="57"/>
  <c r="AH271" i="57"/>
  <c r="AJ271" i="57" s="1"/>
  <c r="AI271" i="57"/>
  <c r="AC272" i="57"/>
  <c r="AF272" i="57"/>
  <c r="AG272" i="57"/>
  <c r="AH272" i="57"/>
  <c r="AI272" i="57"/>
  <c r="AJ272" i="57" s="1"/>
  <c r="AC273" i="57"/>
  <c r="AF273" i="57"/>
  <c r="AG273" i="57"/>
  <c r="AH273" i="57"/>
  <c r="AJ273" i="57" s="1"/>
  <c r="AI273" i="57"/>
  <c r="AC274" i="57"/>
  <c r="AF274" i="57"/>
  <c r="AG274" i="57"/>
  <c r="AH274" i="57"/>
  <c r="AI274" i="57"/>
  <c r="AJ274" i="57" s="1"/>
  <c r="AC275" i="57"/>
  <c r="AF275" i="57"/>
  <c r="AG275" i="57"/>
  <c r="AH275" i="57"/>
  <c r="AI275" i="57"/>
  <c r="AJ275" i="57"/>
  <c r="AC276" i="57"/>
  <c r="AF276" i="57"/>
  <c r="AG276" i="57"/>
  <c r="AH276" i="57"/>
  <c r="AI276" i="57"/>
  <c r="AJ276" i="57" s="1"/>
  <c r="AC277" i="57"/>
  <c r="AF277" i="57"/>
  <c r="AG277" i="57"/>
  <c r="AH277" i="57"/>
  <c r="AI277" i="57"/>
  <c r="AJ277" i="57"/>
  <c r="AC278" i="57"/>
  <c r="AF278" i="57"/>
  <c r="AG278" i="57"/>
  <c r="AH278" i="57"/>
  <c r="AI278" i="57"/>
  <c r="AJ278" i="57" s="1"/>
  <c r="AC279" i="57"/>
  <c r="AF279" i="57"/>
  <c r="AG279" i="57"/>
  <c r="AH279" i="57"/>
  <c r="AJ279" i="57" s="1"/>
  <c r="AI279" i="57"/>
  <c r="AC280" i="57"/>
  <c r="AF280" i="57"/>
  <c r="AG280" i="57"/>
  <c r="AH280" i="57"/>
  <c r="AI280" i="57"/>
  <c r="AJ280" i="57" s="1"/>
  <c r="AC281" i="57"/>
  <c r="AF281" i="57"/>
  <c r="AG281" i="57"/>
  <c r="AH281" i="57"/>
  <c r="AJ281" i="57" s="1"/>
  <c r="AI281" i="57"/>
  <c r="AC282" i="57"/>
  <c r="AF282" i="57"/>
  <c r="AG282" i="57"/>
  <c r="AH282" i="57"/>
  <c r="AI282" i="57"/>
  <c r="AJ282" i="57" s="1"/>
  <c r="AC283" i="57"/>
  <c r="AF283" i="57"/>
  <c r="AG283" i="57"/>
  <c r="AH283" i="57"/>
  <c r="AI283" i="57"/>
  <c r="AJ283" i="57"/>
  <c r="AC284" i="57"/>
  <c r="AF284" i="57"/>
  <c r="AG284" i="57"/>
  <c r="AH284" i="57"/>
  <c r="AI284" i="57"/>
  <c r="AJ284" i="57" s="1"/>
  <c r="AC285" i="57"/>
  <c r="AF285" i="57"/>
  <c r="AG285" i="57"/>
  <c r="AH285" i="57"/>
  <c r="AI285" i="57"/>
  <c r="AJ285" i="57"/>
  <c r="AC286" i="57"/>
  <c r="AF286" i="57"/>
  <c r="AG286" i="57"/>
  <c r="AH286" i="57"/>
  <c r="AI286" i="57"/>
  <c r="AJ286" i="57" s="1"/>
  <c r="AC287" i="57"/>
  <c r="AF287" i="57"/>
  <c r="AG287" i="57"/>
  <c r="AH287" i="57"/>
  <c r="AJ287" i="57" s="1"/>
  <c r="AI287" i="57"/>
  <c r="AC288" i="57"/>
  <c r="AF288" i="57"/>
  <c r="AG288" i="57"/>
  <c r="AH288" i="57"/>
  <c r="AI288" i="57"/>
  <c r="AJ288" i="57" s="1"/>
  <c r="AC289" i="57"/>
  <c r="AF289" i="57"/>
  <c r="AG289" i="57"/>
  <c r="AH289" i="57"/>
  <c r="AJ289" i="57" s="1"/>
  <c r="AI289" i="57"/>
  <c r="AC290" i="57"/>
  <c r="AF290" i="57"/>
  <c r="AG290" i="57"/>
  <c r="AH290" i="57"/>
  <c r="AI290" i="57"/>
  <c r="AJ290" i="57" s="1"/>
  <c r="AC291" i="57"/>
  <c r="AF291" i="57"/>
  <c r="AG291" i="57"/>
  <c r="AH291" i="57"/>
  <c r="AI291" i="57"/>
  <c r="AJ291" i="57"/>
  <c r="AC292" i="57"/>
  <c r="AF292" i="57"/>
  <c r="AG292" i="57"/>
  <c r="AH292" i="57"/>
  <c r="AI292" i="57"/>
  <c r="AJ292" i="57" s="1"/>
  <c r="AC293" i="57"/>
  <c r="AF293" i="57"/>
  <c r="AG293" i="57"/>
  <c r="AH293" i="57"/>
  <c r="AI293" i="57"/>
  <c r="AJ293" i="57"/>
  <c r="AC294" i="57"/>
  <c r="AF294" i="57"/>
  <c r="AG294" i="57"/>
  <c r="AH294" i="57"/>
  <c r="AI294" i="57"/>
  <c r="AJ294" i="57" s="1"/>
  <c r="AC295" i="57"/>
  <c r="AF295" i="57"/>
  <c r="AG295" i="57"/>
  <c r="AH295" i="57"/>
  <c r="AJ295" i="57" s="1"/>
  <c r="AI295" i="57"/>
  <c r="AC296" i="57"/>
  <c r="AF296" i="57"/>
  <c r="AG296" i="57"/>
  <c r="AH296" i="57"/>
  <c r="AI296" i="57"/>
  <c r="AJ296" i="57" s="1"/>
  <c r="AC297" i="57"/>
  <c r="AF297" i="57"/>
  <c r="AG297" i="57"/>
  <c r="AH297" i="57"/>
  <c r="AJ297" i="57" s="1"/>
  <c r="AI297" i="57"/>
  <c r="AC298" i="57"/>
  <c r="AF298" i="57"/>
  <c r="AG298" i="57"/>
  <c r="AH298" i="57"/>
  <c r="AI298" i="57"/>
  <c r="AJ298" i="57" s="1"/>
  <c r="AC299" i="57"/>
  <c r="AF299" i="57"/>
  <c r="AG299" i="57"/>
  <c r="AH299" i="57"/>
  <c r="AI299" i="57"/>
  <c r="AJ299" i="57"/>
  <c r="AC300" i="57"/>
  <c r="AF300" i="57"/>
  <c r="AG300" i="57"/>
  <c r="AH300" i="57"/>
  <c r="AI300" i="57"/>
  <c r="AJ300" i="57" s="1"/>
  <c r="AC301" i="57"/>
  <c r="AF301" i="57"/>
  <c r="AG301" i="57"/>
  <c r="AH301" i="57"/>
  <c r="AI301" i="57"/>
  <c r="AJ301" i="57"/>
  <c r="AC302" i="57"/>
  <c r="AF302" i="57"/>
  <c r="AG302" i="57"/>
  <c r="AH302" i="57"/>
  <c r="AI302" i="57"/>
  <c r="AJ302" i="57" s="1"/>
  <c r="AC303" i="57"/>
  <c r="AF303" i="57"/>
  <c r="AG303" i="57"/>
  <c r="AH303" i="57"/>
  <c r="AJ303" i="57" s="1"/>
  <c r="AI303" i="57"/>
  <c r="AC304" i="57"/>
  <c r="AF304" i="57"/>
  <c r="AG304" i="57"/>
  <c r="AH304" i="57"/>
  <c r="AI304" i="57"/>
  <c r="AJ304" i="57" s="1"/>
  <c r="AC305" i="57"/>
  <c r="AF305" i="57"/>
  <c r="AG305" i="57"/>
  <c r="AH305" i="57"/>
  <c r="AJ305" i="57" s="1"/>
  <c r="AI305" i="57"/>
  <c r="AC306" i="57"/>
  <c r="AF306" i="57"/>
  <c r="AG306" i="57"/>
  <c r="AH306" i="57"/>
  <c r="AI306" i="57"/>
  <c r="AJ306" i="57" s="1"/>
  <c r="AC307" i="57"/>
  <c r="AF307" i="57"/>
  <c r="AG307" i="57"/>
  <c r="AH307" i="57"/>
  <c r="AI307" i="57"/>
  <c r="AJ307" i="57"/>
  <c r="AC308" i="57"/>
  <c r="AF308" i="57"/>
  <c r="AG308" i="57"/>
  <c r="AH308" i="57"/>
  <c r="AI308" i="57"/>
  <c r="AJ308" i="57" s="1"/>
  <c r="AC309" i="57"/>
  <c r="AF309" i="57"/>
  <c r="AG309" i="57"/>
  <c r="AH309" i="57"/>
  <c r="AI309" i="57"/>
  <c r="AJ309" i="57"/>
  <c r="AC310" i="57"/>
  <c r="AF310" i="57"/>
  <c r="AG310" i="57"/>
  <c r="AH310" i="57"/>
  <c r="AI310" i="57"/>
  <c r="AJ310" i="57" s="1"/>
  <c r="AC311" i="57"/>
  <c r="AF311" i="57"/>
  <c r="AG311" i="57"/>
  <c r="AH311" i="57"/>
  <c r="AJ311" i="57" s="1"/>
  <c r="AI311" i="57"/>
  <c r="AC312" i="57"/>
  <c r="AF312" i="57"/>
  <c r="AG312" i="57"/>
  <c r="AH312" i="57"/>
  <c r="AI312" i="57"/>
  <c r="AJ312" i="57" s="1"/>
  <c r="AC313" i="57"/>
  <c r="AF313" i="57"/>
  <c r="AG313" i="57"/>
  <c r="AH313" i="57"/>
  <c r="AJ313" i="57" s="1"/>
  <c r="AI313" i="57"/>
  <c r="AC314" i="57"/>
  <c r="AF314" i="57"/>
  <c r="AG314" i="57"/>
  <c r="AH314" i="57"/>
  <c r="AI314" i="57"/>
  <c r="AJ314" i="57" s="1"/>
  <c r="AC315" i="57"/>
  <c r="AF315" i="57"/>
  <c r="AG315" i="57"/>
  <c r="AH315" i="57"/>
  <c r="AI315" i="57"/>
  <c r="AJ315" i="57"/>
  <c r="AC316" i="57"/>
  <c r="AF316" i="57"/>
  <c r="AG316" i="57"/>
  <c r="AH316" i="57"/>
  <c r="AI316" i="57"/>
  <c r="AJ316" i="57" s="1"/>
  <c r="AC317" i="57"/>
  <c r="AF317" i="57"/>
  <c r="AG317" i="57"/>
  <c r="AH317" i="57"/>
  <c r="AI317" i="57"/>
  <c r="AJ317" i="57"/>
  <c r="AC318" i="57"/>
  <c r="AF318" i="57"/>
  <c r="AG318" i="57"/>
  <c r="AH318" i="57"/>
  <c r="AI318" i="57"/>
  <c r="AJ318" i="57" s="1"/>
  <c r="AC319" i="57"/>
  <c r="AF319" i="57"/>
  <c r="AG319" i="57"/>
  <c r="AH319" i="57"/>
  <c r="AJ319" i="57" s="1"/>
  <c r="AI319" i="57"/>
  <c r="AC320" i="57"/>
  <c r="AF320" i="57"/>
  <c r="AG320" i="57"/>
  <c r="AH320" i="57"/>
  <c r="AI320" i="57"/>
  <c r="AJ320" i="57" s="1"/>
  <c r="AC321" i="57"/>
  <c r="AF321" i="57"/>
  <c r="AG321" i="57"/>
  <c r="AH321" i="57"/>
  <c r="AJ321" i="57" s="1"/>
  <c r="AI321" i="57"/>
  <c r="AC322" i="57"/>
  <c r="AF322" i="57"/>
  <c r="AG322" i="57"/>
  <c r="AH322" i="57"/>
  <c r="AI322" i="57"/>
  <c r="AJ322" i="57" s="1"/>
  <c r="AC323" i="57"/>
  <c r="AF323" i="57"/>
  <c r="AG323" i="57"/>
  <c r="AH323" i="57"/>
  <c r="AI323" i="57"/>
  <c r="AJ323" i="57"/>
  <c r="AC324" i="57"/>
  <c r="AF324" i="57"/>
  <c r="AG324" i="57"/>
  <c r="AH324" i="57"/>
  <c r="AI324" i="57"/>
  <c r="AJ324" i="57" s="1"/>
  <c r="AC325" i="57"/>
  <c r="AF325" i="57"/>
  <c r="AG325" i="57"/>
  <c r="AH325" i="57"/>
  <c r="AI325" i="57"/>
  <c r="AJ325" i="57"/>
  <c r="AC326" i="57"/>
  <c r="AF326" i="57"/>
  <c r="AG326" i="57"/>
  <c r="AH326" i="57"/>
  <c r="AI326" i="57"/>
  <c r="AJ326" i="57" s="1"/>
  <c r="AC327" i="57"/>
  <c r="AF327" i="57"/>
  <c r="AG327" i="57"/>
  <c r="AH327" i="57"/>
  <c r="AJ327" i="57" s="1"/>
  <c r="AI327" i="57"/>
  <c r="AC328" i="57"/>
  <c r="AF328" i="57"/>
  <c r="AG328" i="57"/>
  <c r="AH328" i="57"/>
  <c r="AI328" i="57"/>
  <c r="AJ328" i="57" s="1"/>
  <c r="AC329" i="57"/>
  <c r="AF329" i="57"/>
  <c r="AG329" i="57"/>
  <c r="AH329" i="57"/>
  <c r="AJ329" i="57" s="1"/>
  <c r="AI329" i="57"/>
  <c r="AC330" i="57"/>
  <c r="AF330" i="57"/>
  <c r="AG330" i="57"/>
  <c r="AH330" i="57"/>
  <c r="AI330" i="57"/>
  <c r="AJ330" i="57" s="1"/>
  <c r="AC331" i="57"/>
  <c r="AF331" i="57"/>
  <c r="AG331" i="57"/>
  <c r="AH331" i="57"/>
  <c r="AI331" i="57"/>
  <c r="AJ331" i="57"/>
  <c r="AC332" i="57"/>
  <c r="AF332" i="57"/>
  <c r="AG332" i="57"/>
  <c r="AH332" i="57"/>
  <c r="AI332" i="57"/>
  <c r="AJ332" i="57" s="1"/>
  <c r="AC333" i="57"/>
  <c r="AF333" i="57"/>
  <c r="AG333" i="57"/>
  <c r="AH333" i="57"/>
  <c r="AI333" i="57"/>
  <c r="AJ333" i="57"/>
  <c r="AC334" i="57"/>
  <c r="AF334" i="57"/>
  <c r="AG334" i="57"/>
  <c r="AH334" i="57"/>
  <c r="AI334" i="57"/>
  <c r="AJ334" i="57" s="1"/>
  <c r="AC335" i="57"/>
  <c r="AF335" i="57"/>
  <c r="AG335" i="57"/>
  <c r="AH335" i="57"/>
  <c r="AJ335" i="57" s="1"/>
  <c r="AI335" i="57"/>
  <c r="AC336" i="57"/>
  <c r="AF336" i="57"/>
  <c r="AG336" i="57"/>
  <c r="AH336" i="57"/>
  <c r="AI336" i="57"/>
  <c r="AJ336" i="57" s="1"/>
  <c r="AC337" i="57"/>
  <c r="AF337" i="57"/>
  <c r="AG337" i="57"/>
  <c r="AH337" i="57"/>
  <c r="AJ337" i="57" s="1"/>
  <c r="AI337" i="57"/>
  <c r="AC338" i="57"/>
  <c r="AF338" i="57"/>
  <c r="AG338" i="57"/>
  <c r="AH338" i="57"/>
  <c r="AI338" i="57"/>
  <c r="AJ338" i="57" s="1"/>
  <c r="AC339" i="57"/>
  <c r="AF339" i="57"/>
  <c r="AG339" i="57"/>
  <c r="AH339" i="57"/>
  <c r="AI339" i="57"/>
  <c r="AJ339" i="57"/>
  <c r="AC340" i="57"/>
  <c r="AF340" i="57"/>
  <c r="AG340" i="57"/>
  <c r="AH340" i="57"/>
  <c r="AI340" i="57"/>
  <c r="AJ340" i="57" s="1"/>
  <c r="AC341" i="57"/>
  <c r="AF341" i="57"/>
  <c r="AG341" i="57"/>
  <c r="AH341" i="57"/>
  <c r="AI341" i="57"/>
  <c r="AJ341" i="57"/>
  <c r="AC342" i="57"/>
  <c r="AF342" i="57"/>
  <c r="AG342" i="57"/>
  <c r="AH342" i="57"/>
  <c r="AI342" i="57"/>
  <c r="AJ342" i="57" s="1"/>
  <c r="AC343" i="57"/>
  <c r="AF343" i="57"/>
  <c r="AG343" i="57"/>
  <c r="AH343" i="57"/>
  <c r="AI343" i="57"/>
  <c r="AJ343" i="57" s="1"/>
  <c r="AC344" i="57"/>
  <c r="AF344" i="57"/>
  <c r="AG344" i="57"/>
  <c r="AH344" i="57"/>
  <c r="AI344" i="57"/>
  <c r="AJ344" i="57" s="1"/>
  <c r="AC345" i="57"/>
  <c r="AF345" i="57"/>
  <c r="AG345" i="57"/>
  <c r="AH345" i="57"/>
  <c r="AJ345" i="57" s="1"/>
  <c r="AI345" i="57"/>
  <c r="AC346" i="57"/>
  <c r="AF346" i="57"/>
  <c r="AG346" i="57"/>
  <c r="AH346" i="57"/>
  <c r="AI346" i="57"/>
  <c r="AJ346" i="57" s="1"/>
  <c r="AC347" i="57"/>
  <c r="AF347" i="57"/>
  <c r="AG347" i="57"/>
  <c r="AH347" i="57"/>
  <c r="AI347" i="57"/>
  <c r="AJ347" i="57"/>
  <c r="AC348" i="57"/>
  <c r="AF348" i="57"/>
  <c r="AG348" i="57"/>
  <c r="AH348" i="57"/>
  <c r="AI348" i="57"/>
  <c r="AJ348" i="57" s="1"/>
  <c r="AC349" i="57"/>
  <c r="AF349" i="57"/>
  <c r="AG349" i="57"/>
  <c r="AH349" i="57"/>
  <c r="AI349" i="57"/>
  <c r="AJ349" i="57"/>
  <c r="AC350" i="57"/>
  <c r="AF350" i="57"/>
  <c r="AG350" i="57"/>
  <c r="AH350" i="57"/>
  <c r="AI350" i="57"/>
  <c r="AJ350" i="57" s="1"/>
  <c r="AC351" i="57"/>
  <c r="AF351" i="57"/>
  <c r="AG351" i="57"/>
  <c r="AH351" i="57"/>
  <c r="AJ351" i="57" s="1"/>
  <c r="AI351" i="57"/>
  <c r="AC352" i="57"/>
  <c r="AF352" i="57"/>
  <c r="AG352" i="57"/>
  <c r="AH352" i="57"/>
  <c r="AI352" i="57"/>
  <c r="AJ352" i="57" s="1"/>
  <c r="AC353" i="57"/>
  <c r="AF353" i="57"/>
  <c r="AG353" i="57"/>
  <c r="AH353" i="57"/>
  <c r="AJ353" i="57" s="1"/>
  <c r="AI353" i="57"/>
  <c r="AC354" i="57"/>
  <c r="AF354" i="57"/>
  <c r="AG354" i="57"/>
  <c r="AH354" i="57"/>
  <c r="AI354" i="57"/>
  <c r="AJ354" i="57" s="1"/>
  <c r="AC355" i="57"/>
  <c r="AF355" i="57"/>
  <c r="AG355" i="57"/>
  <c r="AH355" i="57"/>
  <c r="AI355" i="57"/>
  <c r="AJ355" i="57"/>
  <c r="AC356" i="57"/>
  <c r="AF356" i="57"/>
  <c r="AG356" i="57"/>
  <c r="AH356" i="57"/>
  <c r="AI356" i="57"/>
  <c r="AJ356" i="57" s="1"/>
  <c r="AC357" i="57"/>
  <c r="AF357" i="57"/>
  <c r="AG357" i="57"/>
  <c r="AH357" i="57"/>
  <c r="AI357" i="57"/>
  <c r="AJ357" i="57"/>
  <c r="AC358" i="57"/>
  <c r="AF358" i="57"/>
  <c r="AG358" i="57"/>
  <c r="AH358" i="57"/>
  <c r="AI358" i="57"/>
  <c r="AJ358" i="57" s="1"/>
  <c r="AC359" i="57"/>
  <c r="AF359" i="57"/>
  <c r="AG359" i="57"/>
  <c r="AH359" i="57"/>
  <c r="AJ359" i="57" s="1"/>
  <c r="AI359" i="57"/>
  <c r="AC360" i="57"/>
  <c r="AF360" i="57"/>
  <c r="AG360" i="57"/>
  <c r="AH360" i="57"/>
  <c r="AI360" i="57"/>
  <c r="AJ360" i="57" s="1"/>
  <c r="AC361" i="57"/>
  <c r="AF361" i="57"/>
  <c r="AG361" i="57"/>
  <c r="AH361" i="57"/>
  <c r="AJ361" i="57" s="1"/>
  <c r="AI361" i="57"/>
  <c r="AC362" i="57"/>
  <c r="AF362" i="57"/>
  <c r="AG362" i="57"/>
  <c r="AH362" i="57"/>
  <c r="AI362" i="57"/>
  <c r="AJ362" i="57" s="1"/>
  <c r="AC363" i="57"/>
  <c r="AF363" i="57"/>
  <c r="AG363" i="57"/>
  <c r="AH363" i="57"/>
  <c r="AI363" i="57"/>
  <c r="AJ363" i="57"/>
  <c r="AC364" i="57"/>
  <c r="AF364" i="57"/>
  <c r="AG364" i="57"/>
  <c r="AH364" i="57"/>
  <c r="AI364" i="57"/>
  <c r="AJ364" i="57" s="1"/>
  <c r="AC365" i="57"/>
  <c r="AF365" i="57"/>
  <c r="AG365" i="57"/>
  <c r="AH365" i="57"/>
  <c r="AI365" i="57"/>
  <c r="AJ365" i="57"/>
  <c r="AC366" i="57"/>
  <c r="AF366" i="57"/>
  <c r="AG366" i="57"/>
  <c r="AH366" i="57"/>
  <c r="AI366" i="57"/>
  <c r="AJ366" i="57" s="1"/>
  <c r="AC367" i="57"/>
  <c r="AF367" i="57"/>
  <c r="AG367" i="57"/>
  <c r="AH367" i="57"/>
  <c r="AJ367" i="57" s="1"/>
  <c r="AI367" i="57"/>
  <c r="AC368" i="57"/>
  <c r="AF368" i="57"/>
  <c r="AG368" i="57"/>
  <c r="AH368" i="57"/>
  <c r="AI368" i="57"/>
  <c r="AJ368" i="57" s="1"/>
  <c r="AC369" i="57"/>
  <c r="AF369" i="57"/>
  <c r="AG369" i="57"/>
  <c r="AH369" i="57"/>
  <c r="AJ369" i="57" s="1"/>
  <c r="AI369" i="57"/>
  <c r="AC370" i="57"/>
  <c r="AF370" i="57"/>
  <c r="AG370" i="57"/>
  <c r="AH370" i="57"/>
  <c r="AI370" i="57"/>
  <c r="AJ370" i="57" s="1"/>
  <c r="AC371" i="57"/>
  <c r="AF371" i="57"/>
  <c r="AG371" i="57"/>
  <c r="AH371" i="57"/>
  <c r="AI371" i="57"/>
  <c r="AJ371" i="57"/>
  <c r="AC372" i="57"/>
  <c r="AF372" i="57"/>
  <c r="AG372" i="57"/>
  <c r="AH372" i="57"/>
  <c r="AI372" i="57"/>
  <c r="AJ372" i="57" s="1"/>
  <c r="AC373" i="57"/>
  <c r="AF373" i="57"/>
  <c r="AG373" i="57"/>
  <c r="AH373" i="57"/>
  <c r="AI373" i="57"/>
  <c r="AJ373" i="57"/>
  <c r="AC374" i="57"/>
  <c r="AF374" i="57"/>
  <c r="AG374" i="57"/>
  <c r="AH374" i="57"/>
  <c r="AI374" i="57"/>
  <c r="AJ374" i="57" s="1"/>
  <c r="AC375" i="57"/>
  <c r="AF375" i="57"/>
  <c r="AG375" i="57"/>
  <c r="AH375" i="57"/>
  <c r="AJ375" i="57" s="1"/>
  <c r="AI375" i="57"/>
  <c r="AC376" i="57"/>
  <c r="AF376" i="57"/>
  <c r="AG376" i="57"/>
  <c r="AH376" i="57"/>
  <c r="AI376" i="57"/>
  <c r="AJ376" i="57" s="1"/>
  <c r="AC377" i="57"/>
  <c r="AF377" i="57"/>
  <c r="AG377" i="57"/>
  <c r="AH377" i="57"/>
  <c r="AJ377" i="57" s="1"/>
  <c r="AI377" i="57"/>
  <c r="AC378" i="57"/>
  <c r="AF378" i="57"/>
  <c r="AG378" i="57"/>
  <c r="AH378" i="57"/>
  <c r="AI378" i="57"/>
  <c r="AJ378" i="57" s="1"/>
  <c r="AC379" i="57"/>
  <c r="AF379" i="57"/>
  <c r="AG379" i="57"/>
  <c r="AH379" i="57"/>
  <c r="AI379" i="57"/>
  <c r="AJ379" i="57"/>
  <c r="AC380" i="57"/>
  <c r="AF380" i="57"/>
  <c r="AG380" i="57"/>
  <c r="AH380" i="57"/>
  <c r="AI380" i="57"/>
  <c r="AJ380" i="57" s="1"/>
  <c r="AC381" i="57"/>
  <c r="AF381" i="57"/>
  <c r="AG381" i="57"/>
  <c r="AH381" i="57"/>
  <c r="AI381" i="57"/>
  <c r="AJ381" i="57"/>
  <c r="AC382" i="57"/>
  <c r="AF382" i="57"/>
  <c r="AG382" i="57"/>
  <c r="AH382" i="57"/>
  <c r="AI382" i="57"/>
  <c r="AJ382" i="57" s="1"/>
  <c r="AC383" i="57"/>
  <c r="AF383" i="57"/>
  <c r="AG383" i="57"/>
  <c r="AH383" i="57"/>
  <c r="AJ383" i="57" s="1"/>
  <c r="AI383" i="57"/>
  <c r="AC384" i="57"/>
  <c r="AF384" i="57"/>
  <c r="AG384" i="57"/>
  <c r="AH384" i="57"/>
  <c r="AI384" i="57"/>
  <c r="AJ384" i="57" s="1"/>
  <c r="AC385" i="57"/>
  <c r="AF385" i="57"/>
  <c r="AG385" i="57"/>
  <c r="AH385" i="57"/>
  <c r="AJ385" i="57" s="1"/>
  <c r="AI385" i="57"/>
  <c r="AC386" i="57"/>
  <c r="AF386" i="57"/>
  <c r="AG386" i="57"/>
  <c r="AH386" i="57"/>
  <c r="AI386" i="57"/>
  <c r="AJ386" i="57" s="1"/>
  <c r="AC387" i="57"/>
  <c r="AF387" i="57"/>
  <c r="AG387" i="57"/>
  <c r="AH387" i="57"/>
  <c r="AI387" i="57"/>
  <c r="AJ387" i="57"/>
  <c r="AC388" i="57"/>
  <c r="AF388" i="57"/>
  <c r="AG388" i="57"/>
  <c r="AH388" i="57"/>
  <c r="AI388" i="57"/>
  <c r="AJ388" i="57" s="1"/>
  <c r="AC389" i="57"/>
  <c r="AF389" i="57"/>
  <c r="AG389" i="57"/>
  <c r="AH389" i="57"/>
  <c r="AI389" i="57"/>
  <c r="AJ389" i="57"/>
  <c r="AC390" i="57"/>
  <c r="AF390" i="57"/>
  <c r="AG390" i="57"/>
  <c r="AH390" i="57"/>
  <c r="AI390" i="57"/>
  <c r="AJ390" i="57" s="1"/>
  <c r="AC391" i="57"/>
  <c r="AF391" i="57"/>
  <c r="AG391" i="57"/>
  <c r="AH391" i="57"/>
  <c r="AJ391" i="57" s="1"/>
  <c r="AI391" i="57"/>
  <c r="AC392" i="57"/>
  <c r="AF392" i="57"/>
  <c r="AG392" i="57"/>
  <c r="AH392" i="57"/>
  <c r="AI392" i="57"/>
  <c r="AJ392" i="57" s="1"/>
  <c r="AC393" i="57"/>
  <c r="AF393" i="57"/>
  <c r="AG393" i="57"/>
  <c r="AH393" i="57"/>
  <c r="AJ393" i="57" s="1"/>
  <c r="AI393" i="57"/>
  <c r="AC394" i="57"/>
  <c r="AF394" i="57"/>
  <c r="AG394" i="57"/>
  <c r="AH394" i="57"/>
  <c r="AI394" i="57"/>
  <c r="AJ394" i="57" s="1"/>
  <c r="AC395" i="57"/>
  <c r="AF395" i="57"/>
  <c r="AG395" i="57"/>
  <c r="AH395" i="57"/>
  <c r="AI395" i="57"/>
  <c r="AJ395" i="57"/>
  <c r="AC396" i="57"/>
  <c r="AF396" i="57"/>
  <c r="AG396" i="57"/>
  <c r="AH396" i="57"/>
  <c r="AI396" i="57"/>
  <c r="AJ396" i="57" s="1"/>
  <c r="AC397" i="57"/>
  <c r="AF397" i="57"/>
  <c r="AG397" i="57"/>
  <c r="AH397" i="57"/>
  <c r="AI397" i="57"/>
  <c r="AJ397" i="57"/>
  <c r="AC398" i="57"/>
  <c r="AF398" i="57"/>
  <c r="AG398" i="57"/>
  <c r="AH398" i="57"/>
  <c r="AI398" i="57"/>
  <c r="AJ398" i="57" s="1"/>
  <c r="AC399" i="57"/>
  <c r="AF399" i="57"/>
  <c r="AG399" i="57"/>
  <c r="AH399" i="57"/>
  <c r="AJ399" i="57" s="1"/>
  <c r="AI399" i="57"/>
  <c r="AC400" i="57"/>
  <c r="AF400" i="57"/>
  <c r="AG400" i="57"/>
  <c r="AH400" i="57"/>
  <c r="AI400" i="57"/>
  <c r="AJ400" i="57" s="1"/>
  <c r="AC401" i="57"/>
  <c r="AF401" i="57"/>
  <c r="AG401" i="57"/>
  <c r="AH401" i="57"/>
  <c r="AJ401" i="57" s="1"/>
  <c r="AI401" i="57"/>
  <c r="AC402" i="57"/>
  <c r="AF402" i="57"/>
  <c r="AG402" i="57"/>
  <c r="AH402" i="57"/>
  <c r="AI402" i="57"/>
  <c r="AJ402" i="57" s="1"/>
  <c r="AC403" i="57"/>
  <c r="AF403" i="57"/>
  <c r="AG403" i="57"/>
  <c r="AH403" i="57"/>
  <c r="AI403" i="57"/>
  <c r="AJ403" i="57"/>
  <c r="AC404" i="57"/>
  <c r="AF404" i="57"/>
  <c r="AG404" i="57"/>
  <c r="AH404" i="57"/>
  <c r="AI404" i="57"/>
  <c r="AJ404" i="57" s="1"/>
  <c r="AC405" i="57"/>
  <c r="AF405" i="57"/>
  <c r="AG405" i="57"/>
  <c r="AH405" i="57"/>
  <c r="AI405" i="57"/>
  <c r="AJ405" i="57"/>
  <c r="AC406" i="57"/>
  <c r="AF406" i="57"/>
  <c r="AG406" i="57"/>
  <c r="AH406" i="57"/>
  <c r="AI406" i="57"/>
  <c r="AJ406" i="57" s="1"/>
  <c r="AC407" i="57"/>
  <c r="AF407" i="57"/>
  <c r="AG407" i="57"/>
  <c r="AH407" i="57"/>
  <c r="AJ407" i="57" s="1"/>
  <c r="AI407" i="57"/>
  <c r="AC408" i="57"/>
  <c r="AF408" i="57"/>
  <c r="AG408" i="57"/>
  <c r="AH408" i="57"/>
  <c r="AI408" i="57"/>
  <c r="AJ408" i="57" s="1"/>
  <c r="AC409" i="57"/>
  <c r="AF409" i="57"/>
  <c r="AG409" i="57"/>
  <c r="AH409" i="57"/>
  <c r="AJ409" i="57" s="1"/>
  <c r="AI409" i="57"/>
  <c r="AC410" i="57"/>
  <c r="AF410" i="57"/>
  <c r="AG410" i="57"/>
  <c r="AH410" i="57"/>
  <c r="AI410" i="57"/>
  <c r="AJ410" i="57" s="1"/>
  <c r="AC411" i="57"/>
  <c r="AF411" i="57"/>
  <c r="AG411" i="57"/>
  <c r="AH411" i="57"/>
  <c r="AI411" i="57"/>
  <c r="AJ411" i="57"/>
  <c r="AC412" i="57"/>
  <c r="AF412" i="57"/>
  <c r="AG412" i="57"/>
  <c r="AH412" i="57"/>
  <c r="AI412" i="57"/>
  <c r="AJ412" i="57" s="1"/>
  <c r="AC413" i="57"/>
  <c r="AF413" i="57"/>
  <c r="AG413" i="57"/>
  <c r="AH413" i="57"/>
  <c r="AI413" i="57"/>
  <c r="AJ413" i="57"/>
  <c r="AC414" i="57"/>
  <c r="AF414" i="57"/>
  <c r="AG414" i="57"/>
  <c r="AH414" i="57"/>
  <c r="AI414" i="57"/>
  <c r="AJ414" i="57" s="1"/>
  <c r="AC415" i="57"/>
  <c r="AF415" i="57"/>
  <c r="AG415" i="57"/>
  <c r="AH415" i="57"/>
  <c r="AJ415" i="57" s="1"/>
  <c r="AI415" i="57"/>
  <c r="AC416" i="57"/>
  <c r="AF416" i="57"/>
  <c r="AG416" i="57"/>
  <c r="AH416" i="57"/>
  <c r="AI416" i="57"/>
  <c r="AJ416" i="57" s="1"/>
  <c r="AC417" i="57"/>
  <c r="AF417" i="57"/>
  <c r="AG417" i="57"/>
  <c r="AH417" i="57"/>
  <c r="AJ417" i="57" s="1"/>
  <c r="AI417" i="57"/>
  <c r="AC418" i="57"/>
  <c r="AF418" i="57"/>
  <c r="AG418" i="57"/>
  <c r="AH418" i="57"/>
  <c r="AI418" i="57"/>
  <c r="AJ418" i="57" s="1"/>
  <c r="AC419" i="57"/>
  <c r="AF419" i="57"/>
  <c r="AG419" i="57"/>
  <c r="AH419" i="57"/>
  <c r="AI419" i="57"/>
  <c r="AJ419" i="57"/>
  <c r="AC420" i="57"/>
  <c r="AF420" i="57"/>
  <c r="AG420" i="57"/>
  <c r="AH420" i="57"/>
  <c r="AI420" i="57"/>
  <c r="AJ420" i="57" s="1"/>
  <c r="AC421" i="57"/>
  <c r="AF421" i="57"/>
  <c r="AG421" i="57"/>
  <c r="AH421" i="57"/>
  <c r="AI421" i="57"/>
  <c r="AJ421" i="57"/>
  <c r="AC422" i="57"/>
  <c r="AF422" i="57"/>
  <c r="AG422" i="57"/>
  <c r="AH422" i="57"/>
  <c r="AI422" i="57"/>
  <c r="AJ422" i="57" s="1"/>
  <c r="AC423" i="57"/>
  <c r="AF423" i="57"/>
  <c r="AG423" i="57"/>
  <c r="AH423" i="57"/>
  <c r="AJ423" i="57" s="1"/>
  <c r="AI423" i="57"/>
  <c r="AC424" i="57"/>
  <c r="AF424" i="57"/>
  <c r="AG424" i="57"/>
  <c r="AH424" i="57"/>
  <c r="AI424" i="57"/>
  <c r="AJ424" i="57" s="1"/>
  <c r="AC425" i="57"/>
  <c r="AF425" i="57"/>
  <c r="AG425" i="57"/>
  <c r="AH425" i="57"/>
  <c r="AJ425" i="57" s="1"/>
  <c r="AI425" i="57"/>
  <c r="AC426" i="57"/>
  <c r="AF426" i="57"/>
  <c r="AG426" i="57"/>
  <c r="AH426" i="57"/>
  <c r="AI426" i="57"/>
  <c r="AJ426" i="57" s="1"/>
  <c r="AC427" i="57"/>
  <c r="AF427" i="57"/>
  <c r="AG427" i="57"/>
  <c r="AH427" i="57"/>
  <c r="AI427" i="57"/>
  <c r="AJ427" i="57"/>
  <c r="AC428" i="57"/>
  <c r="AF428" i="57"/>
  <c r="AG428" i="57"/>
  <c r="AH428" i="57"/>
  <c r="AI428" i="57"/>
  <c r="AJ428" i="57" s="1"/>
  <c r="AC429" i="57"/>
  <c r="AF429" i="57"/>
  <c r="AG429" i="57"/>
  <c r="AH429" i="57"/>
  <c r="AI429" i="57"/>
  <c r="AJ429" i="57"/>
  <c r="AC430" i="57"/>
  <c r="AF430" i="57"/>
  <c r="AG430" i="57"/>
  <c r="AH430" i="57"/>
  <c r="AI430" i="57"/>
  <c r="AJ430" i="57" s="1"/>
  <c r="AC431" i="57"/>
  <c r="AF431" i="57"/>
  <c r="AG431" i="57"/>
  <c r="AH431" i="57"/>
  <c r="AJ431" i="57" s="1"/>
  <c r="AI431" i="57"/>
  <c r="AC432" i="57"/>
  <c r="AF432" i="57"/>
  <c r="AG432" i="57"/>
  <c r="AH432" i="57"/>
  <c r="AI432" i="57"/>
  <c r="AJ432" i="57" s="1"/>
  <c r="AC433" i="57"/>
  <c r="AF433" i="57"/>
  <c r="AG433" i="57"/>
  <c r="AH433" i="57"/>
  <c r="AJ433" i="57" s="1"/>
  <c r="AI433" i="57"/>
  <c r="AC434" i="57"/>
  <c r="AF434" i="57"/>
  <c r="AG434" i="57"/>
  <c r="AH434" i="57"/>
  <c r="AI434" i="57"/>
  <c r="AJ434" i="57" s="1"/>
  <c r="AC435" i="57"/>
  <c r="AF435" i="57"/>
  <c r="AG435" i="57"/>
  <c r="AH435" i="57"/>
  <c r="AI435" i="57"/>
  <c r="AJ435" i="57"/>
  <c r="AC436" i="57"/>
  <c r="AF436" i="57"/>
  <c r="AG436" i="57"/>
  <c r="AH436" i="57"/>
  <c r="AI436" i="57"/>
  <c r="AJ436" i="57" s="1"/>
  <c r="AC437" i="57"/>
  <c r="AF437" i="57"/>
  <c r="AG437" i="57"/>
  <c r="AH437" i="57"/>
  <c r="AI437" i="57"/>
  <c r="AJ437" i="57"/>
  <c r="AC438" i="57"/>
  <c r="AF438" i="57"/>
  <c r="AG438" i="57"/>
  <c r="AH438" i="57"/>
  <c r="AI438" i="57"/>
  <c r="AJ438" i="57" s="1"/>
  <c r="AC439" i="57"/>
  <c r="AF439" i="57"/>
  <c r="AG439" i="57"/>
  <c r="AH439" i="57"/>
  <c r="AJ439" i="57" s="1"/>
  <c r="AI439" i="57"/>
  <c r="AC440" i="57"/>
  <c r="AF440" i="57"/>
  <c r="AG440" i="57"/>
  <c r="AH440" i="57"/>
  <c r="AI440" i="57"/>
  <c r="AJ440" i="57" s="1"/>
  <c r="AC441" i="57"/>
  <c r="AF441" i="57"/>
  <c r="AG441" i="57"/>
  <c r="AH441" i="57"/>
  <c r="AJ441" i="57" s="1"/>
  <c r="AI441" i="57"/>
  <c r="AC442" i="57"/>
  <c r="AF442" i="57"/>
  <c r="AG442" i="57"/>
  <c r="AH442" i="57"/>
  <c r="AI442" i="57"/>
  <c r="AJ442" i="57" s="1"/>
  <c r="AC443" i="57"/>
  <c r="AF443" i="57"/>
  <c r="AG443" i="57"/>
  <c r="AH443" i="57"/>
  <c r="AI443" i="57"/>
  <c r="AJ443" i="57"/>
  <c r="AC444" i="57"/>
  <c r="AF444" i="57"/>
  <c r="AG444" i="57"/>
  <c r="AH444" i="57"/>
  <c r="AI444" i="57"/>
  <c r="AJ444" i="57" s="1"/>
  <c r="AC445" i="57"/>
  <c r="AF445" i="57"/>
  <c r="AG445" i="57"/>
  <c r="AH445" i="57"/>
  <c r="AI445" i="57"/>
  <c r="AJ445" i="57"/>
  <c r="AC446" i="57"/>
  <c r="AF446" i="57"/>
  <c r="AG446" i="57"/>
  <c r="AH446" i="57"/>
  <c r="AI446" i="57"/>
  <c r="AJ446" i="57" s="1"/>
  <c r="AC447" i="57"/>
  <c r="AF447" i="57"/>
  <c r="AG447" i="57"/>
  <c r="AH447" i="57"/>
  <c r="AJ447" i="57" s="1"/>
  <c r="AI447" i="57"/>
  <c r="AC448" i="57"/>
  <c r="AF448" i="57"/>
  <c r="AG448" i="57"/>
  <c r="AH448" i="57"/>
  <c r="AI448" i="57"/>
  <c r="AJ448" i="57" s="1"/>
  <c r="AC449" i="57"/>
  <c r="AF449" i="57"/>
  <c r="AG449" i="57"/>
  <c r="AH449" i="57"/>
  <c r="AJ449" i="57" s="1"/>
  <c r="AI449" i="57"/>
  <c r="AC450" i="57"/>
  <c r="AF450" i="57"/>
  <c r="AG450" i="57"/>
  <c r="AH450" i="57"/>
  <c r="AI450" i="57"/>
  <c r="AJ450" i="57" s="1"/>
  <c r="AC451" i="57"/>
  <c r="AF451" i="57"/>
  <c r="AG451" i="57"/>
  <c r="AH451" i="57"/>
  <c r="AI451" i="57"/>
  <c r="AJ451" i="57"/>
  <c r="AC452" i="57"/>
  <c r="AF452" i="57"/>
  <c r="AG452" i="57"/>
  <c r="AH452" i="57"/>
  <c r="AI452" i="57"/>
  <c r="AJ452" i="57" s="1"/>
  <c r="AC453" i="57"/>
  <c r="AF453" i="57"/>
  <c r="AG453" i="57"/>
  <c r="AH453" i="57"/>
  <c r="AI453" i="57"/>
  <c r="AJ453" i="57"/>
  <c r="AC454" i="57"/>
  <c r="AF454" i="57"/>
  <c r="AG454" i="57"/>
  <c r="AH454" i="57"/>
  <c r="AI454" i="57"/>
  <c r="AJ454" i="57" s="1"/>
  <c r="AC455" i="57"/>
  <c r="AF455" i="57"/>
  <c r="AG455" i="57"/>
  <c r="AH455" i="57"/>
  <c r="AI455" i="57"/>
  <c r="AJ455" i="57" s="1"/>
  <c r="AC456" i="57"/>
  <c r="AF456" i="57"/>
  <c r="AG456" i="57"/>
  <c r="AH456" i="57"/>
  <c r="AI456" i="57"/>
  <c r="AJ456" i="57" s="1"/>
  <c r="AC457" i="57"/>
  <c r="AF457" i="57"/>
  <c r="AG457" i="57"/>
  <c r="AH457" i="57"/>
  <c r="AJ457" i="57" s="1"/>
  <c r="AI457" i="57"/>
  <c r="AC458" i="57"/>
  <c r="AF458" i="57"/>
  <c r="AG458" i="57"/>
  <c r="AH458" i="57"/>
  <c r="AI458" i="57"/>
  <c r="AJ458" i="57" s="1"/>
  <c r="AC459" i="57"/>
  <c r="AF459" i="57"/>
  <c r="AG459" i="57"/>
  <c r="AH459" i="57"/>
  <c r="AI459" i="57"/>
  <c r="AJ459" i="57"/>
  <c r="AC460" i="57"/>
  <c r="AF460" i="57"/>
  <c r="AG460" i="57"/>
  <c r="AH460" i="57"/>
  <c r="AI460" i="57"/>
  <c r="AJ460" i="57" s="1"/>
  <c r="AC461" i="57"/>
  <c r="AF461" i="57"/>
  <c r="AG461" i="57"/>
  <c r="AH461" i="57"/>
  <c r="AI461" i="57"/>
  <c r="AJ461" i="57"/>
  <c r="AC462" i="57"/>
  <c r="AF462" i="57"/>
  <c r="AG462" i="57"/>
  <c r="AH462" i="57"/>
  <c r="AI462" i="57"/>
  <c r="AJ462" i="57" s="1"/>
  <c r="AC463" i="57"/>
  <c r="AF463" i="57"/>
  <c r="AG463" i="57"/>
  <c r="AH463" i="57"/>
  <c r="AI463" i="57"/>
  <c r="AJ463" i="57" s="1"/>
  <c r="AC464" i="57"/>
  <c r="AF464" i="57"/>
  <c r="AG464" i="57"/>
  <c r="AH464" i="57"/>
  <c r="AI464" i="57"/>
  <c r="AJ464" i="57" s="1"/>
  <c r="AC465" i="57"/>
  <c r="AF465" i="57"/>
  <c r="AG465" i="57"/>
  <c r="AH465" i="57"/>
  <c r="AJ465" i="57" s="1"/>
  <c r="AI465" i="57"/>
  <c r="AC466" i="57"/>
  <c r="AF466" i="57"/>
  <c r="AG466" i="57"/>
  <c r="AH466" i="57"/>
  <c r="AI466" i="57"/>
  <c r="AJ466" i="57" s="1"/>
  <c r="AC467" i="57"/>
  <c r="AF467" i="57"/>
  <c r="AG467" i="57"/>
  <c r="AH467" i="57"/>
  <c r="AI467" i="57"/>
  <c r="AJ467" i="57"/>
  <c r="AC468" i="57"/>
  <c r="AF468" i="57"/>
  <c r="AG468" i="57"/>
  <c r="AH468" i="57"/>
  <c r="AI468" i="57"/>
  <c r="AJ468" i="57" s="1"/>
  <c r="AC469" i="57"/>
  <c r="AF469" i="57"/>
  <c r="AG469" i="57"/>
  <c r="AH469" i="57"/>
  <c r="AI469" i="57"/>
  <c r="AJ469" i="57"/>
  <c r="AC470" i="57"/>
  <c r="AF470" i="57"/>
  <c r="AG470" i="57"/>
  <c r="AH470" i="57"/>
  <c r="AI470" i="57"/>
  <c r="AJ470" i="57" s="1"/>
  <c r="AC471" i="57"/>
  <c r="AF471" i="57"/>
  <c r="AG471" i="57"/>
  <c r="AH471" i="57"/>
  <c r="AI471" i="57"/>
  <c r="AJ471" i="57" s="1"/>
  <c r="AC472" i="57"/>
  <c r="AF472" i="57"/>
  <c r="AG472" i="57"/>
  <c r="AH472" i="57"/>
  <c r="AI472" i="57"/>
  <c r="AJ472" i="57" s="1"/>
  <c r="AC473" i="57"/>
  <c r="AF473" i="57"/>
  <c r="AG473" i="57"/>
  <c r="AH473" i="57"/>
  <c r="AJ473" i="57" s="1"/>
  <c r="AI473" i="57"/>
  <c r="AC474" i="57"/>
  <c r="AF474" i="57"/>
  <c r="AG474" i="57"/>
  <c r="AH474" i="57"/>
  <c r="AI474" i="57"/>
  <c r="AJ474" i="57" s="1"/>
  <c r="AC475" i="57"/>
  <c r="AF475" i="57"/>
  <c r="AG475" i="57"/>
  <c r="AH475" i="57"/>
  <c r="AI475" i="57"/>
  <c r="AJ475" i="57"/>
  <c r="AC476" i="57"/>
  <c r="AF476" i="57"/>
  <c r="AG476" i="57"/>
  <c r="AH476" i="57"/>
  <c r="AI476" i="57"/>
  <c r="AJ476" i="57" s="1"/>
  <c r="AC477" i="57"/>
  <c r="AF477" i="57"/>
  <c r="AG477" i="57"/>
  <c r="AH477" i="57"/>
  <c r="AI477" i="57"/>
  <c r="AJ477" i="57"/>
  <c r="AC478" i="57"/>
  <c r="AF478" i="57"/>
  <c r="AG478" i="57"/>
  <c r="AH478" i="57"/>
  <c r="AI478" i="57"/>
  <c r="AJ478" i="57" s="1"/>
  <c r="AC479" i="57"/>
  <c r="AF479" i="57"/>
  <c r="AG479" i="57"/>
  <c r="AH479" i="57"/>
  <c r="AI479" i="57"/>
  <c r="AJ479" i="57" s="1"/>
  <c r="AC480" i="57"/>
  <c r="AF480" i="57"/>
  <c r="AG480" i="57"/>
  <c r="AH480" i="57"/>
  <c r="AI480" i="57"/>
  <c r="AJ480" i="57" s="1"/>
  <c r="AC481" i="57"/>
  <c r="AF481" i="57"/>
  <c r="AG481" i="57"/>
  <c r="AH481" i="57"/>
  <c r="AJ481" i="57" s="1"/>
  <c r="AI481" i="57"/>
  <c r="AC482" i="57"/>
  <c r="AF482" i="57"/>
  <c r="AG482" i="57"/>
  <c r="AH482" i="57"/>
  <c r="AI482" i="57"/>
  <c r="AJ482" i="57" s="1"/>
  <c r="AC483" i="57"/>
  <c r="AF483" i="57"/>
  <c r="AG483" i="57"/>
  <c r="AH483" i="57"/>
  <c r="AI483" i="57"/>
  <c r="AJ483" i="57"/>
  <c r="AC484" i="57"/>
  <c r="AF484" i="57"/>
  <c r="AG484" i="57"/>
  <c r="AH484" i="57"/>
  <c r="AI484" i="57"/>
  <c r="AJ484" i="57" s="1"/>
  <c r="AC485" i="57"/>
  <c r="AF485" i="57"/>
  <c r="AG485" i="57"/>
  <c r="AH485" i="57"/>
  <c r="AI485" i="57"/>
  <c r="AJ485" i="57"/>
  <c r="AC486" i="57"/>
  <c r="AF486" i="57"/>
  <c r="AG486" i="57"/>
  <c r="AH486" i="57"/>
  <c r="AI486" i="57"/>
  <c r="AJ486" i="57" s="1"/>
  <c r="AC487" i="57"/>
  <c r="AF487" i="57"/>
  <c r="AG487" i="57"/>
  <c r="AH487" i="57"/>
  <c r="AI487" i="57"/>
  <c r="AJ487" i="57" s="1"/>
  <c r="AC488" i="57"/>
  <c r="AF488" i="57"/>
  <c r="AG488" i="57"/>
  <c r="AH488" i="57"/>
  <c r="AI488" i="57"/>
  <c r="AJ488" i="57" s="1"/>
  <c r="AC489" i="57"/>
  <c r="AF489" i="57"/>
  <c r="AG489" i="57"/>
  <c r="AH489" i="57"/>
  <c r="AJ489" i="57" s="1"/>
  <c r="AI489" i="57"/>
  <c r="AC490" i="57"/>
  <c r="AF490" i="57"/>
  <c r="AG490" i="57"/>
  <c r="AH490" i="57"/>
  <c r="AI490" i="57"/>
  <c r="AJ490" i="57" s="1"/>
  <c r="AC491" i="57"/>
  <c r="AF491" i="57"/>
  <c r="AG491" i="57"/>
  <c r="AH491" i="57"/>
  <c r="AI491" i="57"/>
  <c r="AJ491" i="57"/>
  <c r="AC492" i="57"/>
  <c r="AF492" i="57"/>
  <c r="AG492" i="57"/>
  <c r="AH492" i="57"/>
  <c r="AI492" i="57"/>
  <c r="AJ492" i="57" s="1"/>
  <c r="AC493" i="57"/>
  <c r="AF493" i="57"/>
  <c r="AG493" i="57"/>
  <c r="AH493" i="57"/>
  <c r="AI493" i="57"/>
  <c r="AJ493" i="57"/>
  <c r="AC494" i="57"/>
  <c r="AF494" i="57"/>
  <c r="AG494" i="57"/>
  <c r="AH494" i="57"/>
  <c r="AI494" i="57"/>
  <c r="AJ494" i="57" s="1"/>
  <c r="AC495" i="57"/>
  <c r="AF495" i="57"/>
  <c r="AG495" i="57"/>
  <c r="AH495" i="57"/>
  <c r="AI495" i="57"/>
  <c r="AJ495" i="57" s="1"/>
  <c r="AC496" i="57"/>
  <c r="AF496" i="57"/>
  <c r="AG496" i="57"/>
  <c r="AH496" i="57"/>
  <c r="AI496" i="57"/>
  <c r="AJ496" i="57" s="1"/>
  <c r="AC497" i="57"/>
  <c r="AF497" i="57"/>
  <c r="AG497" i="57"/>
  <c r="AH497" i="57"/>
  <c r="AJ497" i="57" s="1"/>
  <c r="AI497" i="57"/>
  <c r="AC498" i="57"/>
  <c r="AF498" i="57"/>
  <c r="AG498" i="57"/>
  <c r="AH498" i="57"/>
  <c r="AI498" i="57"/>
  <c r="AJ498" i="57" s="1"/>
  <c r="AC499" i="57"/>
  <c r="AF499" i="57"/>
  <c r="AG499" i="57"/>
  <c r="AH499" i="57"/>
  <c r="AI499" i="57"/>
  <c r="AJ499" i="57"/>
  <c r="AC500" i="57"/>
  <c r="AF500" i="57"/>
  <c r="AG500" i="57"/>
  <c r="AH500" i="57"/>
  <c r="AI500" i="57"/>
  <c r="AJ500" i="57" s="1"/>
  <c r="AC501" i="57"/>
  <c r="AF501" i="57"/>
  <c r="AG501" i="57"/>
  <c r="AH501" i="57"/>
  <c r="AI501" i="57"/>
  <c r="AJ501" i="57"/>
  <c r="AC502" i="57"/>
  <c r="AF502" i="57"/>
  <c r="AG502" i="57"/>
  <c r="AH502" i="57"/>
  <c r="AI502" i="57"/>
  <c r="AJ502" i="57" s="1"/>
  <c r="AC503" i="57"/>
  <c r="AF503" i="57"/>
  <c r="AG503" i="57"/>
  <c r="AH503" i="57"/>
  <c r="AI503" i="57"/>
  <c r="AJ503" i="57" s="1"/>
  <c r="AC504" i="57"/>
  <c r="AF504" i="57"/>
  <c r="AG504" i="57"/>
  <c r="AH504" i="57"/>
  <c r="AI504" i="57"/>
  <c r="AJ504" i="57" s="1"/>
  <c r="AC505" i="57"/>
  <c r="AF505" i="57"/>
  <c r="AG505" i="57"/>
  <c r="AH505" i="57"/>
  <c r="AJ505" i="57" s="1"/>
  <c r="AI505" i="57"/>
  <c r="AC506" i="57"/>
  <c r="AF506" i="57"/>
  <c r="AG506" i="57"/>
  <c r="AH506" i="57"/>
  <c r="AI506" i="57"/>
  <c r="AJ506" i="57" s="1"/>
  <c r="AC507" i="57"/>
  <c r="AF507" i="57"/>
  <c r="AG507" i="57"/>
  <c r="AH507" i="57"/>
  <c r="AI507" i="57"/>
  <c r="AJ507" i="57"/>
  <c r="AC508" i="57"/>
  <c r="AF508" i="57"/>
  <c r="AG508" i="57"/>
  <c r="AH508" i="57"/>
  <c r="AI508" i="57"/>
  <c r="AJ508" i="57" s="1"/>
  <c r="AC509" i="57"/>
  <c r="AF509" i="57"/>
  <c r="AG509" i="57"/>
  <c r="AH509" i="57"/>
  <c r="AI509" i="57"/>
  <c r="AJ509" i="57"/>
  <c r="AC510" i="57"/>
  <c r="AF510" i="57"/>
  <c r="AG510" i="57"/>
  <c r="AH510" i="57"/>
  <c r="AI510" i="57"/>
  <c r="AJ510" i="57" s="1"/>
  <c r="AC511" i="57"/>
  <c r="AF511" i="57"/>
  <c r="AG511" i="57"/>
  <c r="AH511" i="57"/>
  <c r="AI511" i="57"/>
  <c r="AJ511" i="57" s="1"/>
  <c r="AC512" i="57"/>
  <c r="AF512" i="57"/>
  <c r="AG512" i="57"/>
  <c r="AH512" i="57"/>
  <c r="AI512" i="57"/>
  <c r="AJ512" i="57" s="1"/>
  <c r="AC513" i="57"/>
  <c r="AF513" i="57"/>
  <c r="AG513" i="57"/>
  <c r="AH513" i="57"/>
  <c r="AJ513" i="57" s="1"/>
  <c r="AI513" i="57"/>
  <c r="AC514" i="57"/>
  <c r="AF514" i="57"/>
  <c r="AG514" i="57"/>
  <c r="AH514" i="57"/>
  <c r="AI514" i="57"/>
  <c r="AJ514" i="57" s="1"/>
  <c r="AC515" i="57"/>
  <c r="AF515" i="57"/>
  <c r="AG515" i="57"/>
  <c r="AH515" i="57"/>
  <c r="AI515" i="57"/>
  <c r="AJ515" i="57"/>
  <c r="AC516" i="57"/>
  <c r="AF516" i="57"/>
  <c r="AG516" i="57"/>
  <c r="AH516" i="57"/>
  <c r="AI516" i="57"/>
  <c r="AJ516" i="57" s="1"/>
  <c r="AC517" i="57"/>
  <c r="AF517" i="57"/>
  <c r="AG517" i="57"/>
  <c r="AH517" i="57"/>
  <c r="AI517" i="57"/>
  <c r="AJ517" i="57"/>
  <c r="AC518" i="57"/>
  <c r="AF518" i="57"/>
  <c r="AG518" i="57"/>
  <c r="AH518" i="57"/>
  <c r="AI518" i="57"/>
  <c r="AJ518" i="57" s="1"/>
  <c r="AC519" i="57"/>
  <c r="AF519" i="57"/>
  <c r="AG519" i="57"/>
  <c r="AH519" i="57"/>
  <c r="AJ519" i="57" s="1"/>
  <c r="AI519" i="57"/>
  <c r="AC520" i="57"/>
  <c r="AF520" i="57"/>
  <c r="AG520" i="57"/>
  <c r="AH520" i="57"/>
  <c r="AI520" i="57"/>
  <c r="AJ520" i="57" s="1"/>
  <c r="AC521" i="57"/>
  <c r="AF521" i="57"/>
  <c r="AG521" i="57"/>
  <c r="AH521" i="57"/>
  <c r="AJ521" i="57" s="1"/>
  <c r="AI521" i="57"/>
  <c r="AC522" i="57"/>
  <c r="AF522" i="57"/>
  <c r="AG522" i="57"/>
  <c r="AH522" i="57"/>
  <c r="AI522" i="57"/>
  <c r="AJ522" i="57" s="1"/>
  <c r="AC523" i="57"/>
  <c r="AF523" i="57"/>
  <c r="AG523" i="57"/>
  <c r="AH523" i="57"/>
  <c r="AI523" i="57"/>
  <c r="AJ523" i="57"/>
  <c r="AC524" i="57"/>
  <c r="AF524" i="57"/>
  <c r="AG524" i="57"/>
  <c r="AH524" i="57"/>
  <c r="AI524" i="57"/>
  <c r="AJ524" i="57" s="1"/>
  <c r="AC525" i="57"/>
  <c r="AF525" i="57"/>
  <c r="AG525" i="57"/>
  <c r="AH525" i="57"/>
  <c r="AI525" i="57"/>
  <c r="AJ525" i="57"/>
  <c r="AC526" i="57"/>
  <c r="AF526" i="57"/>
  <c r="AG526" i="57"/>
  <c r="AH526" i="57"/>
  <c r="AI526" i="57"/>
  <c r="AJ526" i="57" s="1"/>
  <c r="AC527" i="57"/>
  <c r="AF527" i="57"/>
  <c r="AG527" i="57"/>
  <c r="AH527" i="57"/>
  <c r="AJ527" i="57" s="1"/>
  <c r="AI527" i="57"/>
  <c r="AC528" i="57"/>
  <c r="AF528" i="57"/>
  <c r="AG528" i="57"/>
  <c r="AH528" i="57"/>
  <c r="AI528" i="57"/>
  <c r="AJ528" i="57" s="1"/>
  <c r="AC529" i="57"/>
  <c r="AF529" i="57"/>
  <c r="AG529" i="57"/>
  <c r="AH529" i="57"/>
  <c r="AJ529" i="57" s="1"/>
  <c r="AI529" i="57"/>
  <c r="AC530" i="57"/>
  <c r="AF530" i="57"/>
  <c r="AG530" i="57"/>
  <c r="AH530" i="57"/>
  <c r="AI530" i="57"/>
  <c r="AJ530" i="57" s="1"/>
  <c r="AC531" i="57"/>
  <c r="AF531" i="57"/>
  <c r="AG531" i="57"/>
  <c r="AH531" i="57"/>
  <c r="AI531" i="57"/>
  <c r="AJ531" i="57"/>
  <c r="AC532" i="57"/>
  <c r="AF532" i="57"/>
  <c r="AG532" i="57"/>
  <c r="AH532" i="57"/>
  <c r="AI532" i="57"/>
  <c r="AJ532" i="57" s="1"/>
  <c r="AC533" i="57"/>
  <c r="AF533" i="57"/>
  <c r="AG533" i="57"/>
  <c r="AH533" i="57"/>
  <c r="AI533" i="57"/>
  <c r="AJ533" i="57"/>
  <c r="AC534" i="57"/>
  <c r="AF534" i="57"/>
  <c r="AG534" i="57"/>
  <c r="AH534" i="57"/>
  <c r="AI534" i="57"/>
  <c r="AJ534" i="57" s="1"/>
  <c r="AC535" i="57"/>
  <c r="AF535" i="57"/>
  <c r="AG535" i="57"/>
  <c r="AH535" i="57"/>
  <c r="AJ535" i="57" s="1"/>
  <c r="AI535" i="57"/>
  <c r="AC536" i="57"/>
  <c r="AF536" i="57"/>
  <c r="AG536" i="57"/>
  <c r="AH536" i="57"/>
  <c r="AI536" i="57"/>
  <c r="AJ536" i="57" s="1"/>
  <c r="AC537" i="57"/>
  <c r="AF537" i="57"/>
  <c r="AG537" i="57"/>
  <c r="AH537" i="57"/>
  <c r="AJ537" i="57" s="1"/>
  <c r="AI537" i="57"/>
  <c r="AC538" i="57"/>
  <c r="AF538" i="57"/>
  <c r="AG538" i="57"/>
  <c r="AH538" i="57"/>
  <c r="AI538" i="57"/>
  <c r="AJ538" i="57" s="1"/>
  <c r="AC539" i="57"/>
  <c r="AF539" i="57"/>
  <c r="AG539" i="57"/>
  <c r="AH539" i="57"/>
  <c r="AI539" i="57"/>
  <c r="AJ539" i="57"/>
  <c r="AC540" i="57"/>
  <c r="AF540" i="57"/>
  <c r="AG540" i="57"/>
  <c r="AH540" i="57"/>
  <c r="AI540" i="57"/>
  <c r="AJ540" i="57" s="1"/>
  <c r="AC541" i="57"/>
  <c r="AF541" i="57"/>
  <c r="AG541" i="57"/>
  <c r="AH541" i="57"/>
  <c r="AI541" i="57"/>
  <c r="AJ541" i="57"/>
  <c r="AC542" i="57"/>
  <c r="AF542" i="57"/>
  <c r="AG542" i="57"/>
  <c r="AH542" i="57"/>
  <c r="AI542" i="57"/>
  <c r="AJ542" i="57" s="1"/>
  <c r="AC543" i="57"/>
  <c r="AF543" i="57"/>
  <c r="AG543" i="57"/>
  <c r="AH543" i="57"/>
  <c r="AJ543" i="57" s="1"/>
  <c r="AI543" i="57"/>
  <c r="AC544" i="57"/>
  <c r="AF544" i="57"/>
  <c r="AG544" i="57"/>
  <c r="AH544" i="57"/>
  <c r="AI544" i="57"/>
  <c r="AJ544" i="57" s="1"/>
  <c r="AC545" i="57"/>
  <c r="AF545" i="57"/>
  <c r="AG545" i="57"/>
  <c r="AH545" i="57"/>
  <c r="AJ545" i="57" s="1"/>
  <c r="AI545" i="57"/>
  <c r="AC546" i="57"/>
  <c r="AF546" i="57"/>
  <c r="AG546" i="57"/>
  <c r="AH546" i="57"/>
  <c r="AI546" i="57"/>
  <c r="AJ546" i="57" s="1"/>
  <c r="AC547" i="57"/>
  <c r="AF547" i="57"/>
  <c r="AG547" i="57"/>
  <c r="AH547" i="57"/>
  <c r="AI547" i="57"/>
  <c r="AJ547" i="57"/>
  <c r="AC548" i="57"/>
  <c r="AF548" i="57"/>
  <c r="AG548" i="57"/>
  <c r="AH548" i="57"/>
  <c r="AI548" i="57"/>
  <c r="AJ548" i="57" s="1"/>
  <c r="AC549" i="57"/>
  <c r="AF549" i="57"/>
  <c r="AG549" i="57"/>
  <c r="AH549" i="57"/>
  <c r="AI549" i="57"/>
  <c r="AJ549" i="57"/>
  <c r="AC550" i="57"/>
  <c r="AF550" i="57"/>
  <c r="AG550" i="57"/>
  <c r="AH550" i="57"/>
  <c r="AI550" i="57"/>
  <c r="AJ550" i="57" s="1"/>
  <c r="AC551" i="57"/>
  <c r="AF551" i="57"/>
  <c r="AG551" i="57"/>
  <c r="AH551" i="57"/>
  <c r="AJ551" i="57" s="1"/>
  <c r="AI551" i="57"/>
  <c r="AC552" i="57"/>
  <c r="AF552" i="57"/>
  <c r="AG552" i="57"/>
  <c r="AH552" i="57"/>
  <c r="AI552" i="57"/>
  <c r="AJ552" i="57" s="1"/>
  <c r="AC553" i="57"/>
  <c r="AF553" i="57"/>
  <c r="AG553" i="57"/>
  <c r="AH553" i="57"/>
  <c r="AJ553" i="57" s="1"/>
  <c r="AI553" i="57"/>
  <c r="AC554" i="57"/>
  <c r="AF554" i="57"/>
  <c r="AG554" i="57"/>
  <c r="AH554" i="57"/>
  <c r="AI554" i="57"/>
  <c r="AJ554" i="57" s="1"/>
  <c r="AC555" i="57"/>
  <c r="AF555" i="57"/>
  <c r="AG555" i="57"/>
  <c r="AH555" i="57"/>
  <c r="AI555" i="57"/>
  <c r="AJ555" i="57"/>
  <c r="AC556" i="57"/>
  <c r="AF556" i="57"/>
  <c r="AG556" i="57"/>
  <c r="AH556" i="57"/>
  <c r="AI556" i="57"/>
  <c r="AJ556" i="57" s="1"/>
  <c r="AC557" i="57"/>
  <c r="AF557" i="57"/>
  <c r="AG557" i="57"/>
  <c r="AH557" i="57"/>
  <c r="AI557" i="57"/>
  <c r="AJ557" i="57"/>
  <c r="AC558" i="57"/>
  <c r="AF558" i="57"/>
  <c r="AG558" i="57"/>
  <c r="AH558" i="57"/>
  <c r="AI558" i="57"/>
  <c r="AJ558" i="57" s="1"/>
  <c r="AC559" i="57"/>
  <c r="AF559" i="57"/>
  <c r="AG559" i="57"/>
  <c r="AH559" i="57"/>
  <c r="AJ559" i="57" s="1"/>
  <c r="AI559" i="57"/>
  <c r="AC560" i="57"/>
  <c r="AF560" i="57"/>
  <c r="AG560" i="57"/>
  <c r="AH560" i="57"/>
  <c r="AI560" i="57"/>
  <c r="AJ560" i="57" s="1"/>
  <c r="AC561" i="57"/>
  <c r="AF561" i="57"/>
  <c r="AG561" i="57"/>
  <c r="AH561" i="57"/>
  <c r="AJ561" i="57" s="1"/>
  <c r="AI561" i="57"/>
  <c r="AC562" i="57"/>
  <c r="AF562" i="57"/>
  <c r="AG562" i="57"/>
  <c r="AH562" i="57"/>
  <c r="AI562" i="57"/>
  <c r="AJ562" i="57" s="1"/>
  <c r="AC563" i="57"/>
  <c r="AF563" i="57"/>
  <c r="AG563" i="57"/>
  <c r="AH563" i="57"/>
  <c r="AI563" i="57"/>
  <c r="AJ563" i="57"/>
  <c r="AC564" i="57"/>
  <c r="AF564" i="57"/>
  <c r="AG564" i="57"/>
  <c r="AH564" i="57"/>
  <c r="AI564" i="57"/>
  <c r="AJ564" i="57" s="1"/>
  <c r="AC565" i="57"/>
  <c r="AF565" i="57"/>
  <c r="AG565" i="57"/>
  <c r="AH565" i="57"/>
  <c r="AI565" i="57"/>
  <c r="AJ565" i="57"/>
  <c r="AC566" i="57"/>
  <c r="AF566" i="57"/>
  <c r="AG566" i="57"/>
  <c r="AH566" i="57"/>
  <c r="AI566" i="57"/>
  <c r="AJ566" i="57"/>
  <c r="AC567" i="57"/>
  <c r="AF567" i="57"/>
  <c r="AG567" i="57"/>
  <c r="AH567" i="57"/>
  <c r="AJ567" i="57" s="1"/>
  <c r="AI567" i="57"/>
  <c r="AC568" i="57"/>
  <c r="AF568" i="57"/>
  <c r="AG568" i="57"/>
  <c r="AH568" i="57"/>
  <c r="AI568" i="57"/>
  <c r="AJ568" i="57" s="1"/>
  <c r="AC569" i="57"/>
  <c r="AF569" i="57"/>
  <c r="AG569" i="57"/>
  <c r="AH569" i="57"/>
  <c r="AJ569" i="57" s="1"/>
  <c r="AI569" i="57"/>
  <c r="AC570" i="57"/>
  <c r="AF570" i="57"/>
  <c r="AG570" i="57"/>
  <c r="AH570" i="57"/>
  <c r="AI570" i="57"/>
  <c r="AJ570" i="57" s="1"/>
  <c r="AC571" i="57"/>
  <c r="AF571" i="57"/>
  <c r="AG571" i="57"/>
  <c r="AH571" i="57"/>
  <c r="AI571" i="57"/>
  <c r="AJ571" i="57"/>
  <c r="AC572" i="57"/>
  <c r="AF572" i="57"/>
  <c r="AG572" i="57"/>
  <c r="AH572" i="57"/>
  <c r="AI572" i="57"/>
  <c r="AJ572" i="57" s="1"/>
  <c r="AC573" i="57"/>
  <c r="AF573" i="57"/>
  <c r="AG573" i="57"/>
  <c r="AH573" i="57"/>
  <c r="AI573" i="57"/>
  <c r="AJ573" i="57"/>
  <c r="AC574" i="57"/>
  <c r="AF574" i="57"/>
  <c r="AG574" i="57"/>
  <c r="AH574" i="57"/>
  <c r="AI574" i="57"/>
  <c r="AJ574" i="57"/>
  <c r="AC575" i="57"/>
  <c r="AF575" i="57"/>
  <c r="AG575" i="57"/>
  <c r="AH575" i="57"/>
  <c r="AJ575" i="57" s="1"/>
  <c r="AI575" i="57"/>
  <c r="AC576" i="57"/>
  <c r="AF576" i="57"/>
  <c r="AG576" i="57"/>
  <c r="AH576" i="57"/>
  <c r="AI576" i="57"/>
  <c r="AJ576" i="57" s="1"/>
  <c r="AC577" i="57"/>
  <c r="AF577" i="57"/>
  <c r="AG577" i="57"/>
  <c r="AH577" i="57"/>
  <c r="AJ577" i="57" s="1"/>
  <c r="AI577" i="57"/>
  <c r="AC578" i="57"/>
  <c r="AF578" i="57"/>
  <c r="AG578" i="57"/>
  <c r="AH578" i="57"/>
  <c r="AI578" i="57"/>
  <c r="AJ578" i="57" s="1"/>
  <c r="AC579" i="57"/>
  <c r="AF579" i="57"/>
  <c r="AG579" i="57"/>
  <c r="AH579" i="57"/>
  <c r="AI579" i="57"/>
  <c r="AJ579" i="57"/>
  <c r="AC580" i="57"/>
  <c r="AF580" i="57"/>
  <c r="AG580" i="57"/>
  <c r="AH580" i="57"/>
  <c r="AI580" i="57"/>
  <c r="AJ580" i="57" s="1"/>
  <c r="AC581" i="57"/>
  <c r="AF581" i="57"/>
  <c r="AG581" i="57"/>
  <c r="AH581" i="57"/>
  <c r="AI581" i="57"/>
  <c r="AJ581" i="57"/>
  <c r="AC582" i="57"/>
  <c r="AF582" i="57"/>
  <c r="AG582" i="57"/>
  <c r="AH582" i="57"/>
  <c r="AI582" i="57"/>
  <c r="AJ582" i="57"/>
  <c r="AC583" i="57"/>
  <c r="AF583" i="57"/>
  <c r="AG583" i="57"/>
  <c r="AH583" i="57"/>
  <c r="AJ583" i="57" s="1"/>
  <c r="AI583" i="57"/>
  <c r="AC584" i="57"/>
  <c r="AF584" i="57"/>
  <c r="AG584" i="57"/>
  <c r="AH584" i="57"/>
  <c r="AI584" i="57"/>
  <c r="AJ584" i="57" s="1"/>
  <c r="AC585" i="57"/>
  <c r="AF585" i="57"/>
  <c r="AG585" i="57"/>
  <c r="AH585" i="57"/>
  <c r="AJ585" i="57" s="1"/>
  <c r="AI585" i="57"/>
  <c r="AC586" i="57"/>
  <c r="AF586" i="57"/>
  <c r="AG586" i="57"/>
  <c r="AH586" i="57"/>
  <c r="AI586" i="57"/>
  <c r="AJ586" i="57" s="1"/>
  <c r="AC587" i="57"/>
  <c r="AF587" i="57"/>
  <c r="AG587" i="57"/>
  <c r="AH587" i="57"/>
  <c r="AI587" i="57"/>
  <c r="AJ587" i="57"/>
  <c r="AC588" i="57"/>
  <c r="AF588" i="57"/>
  <c r="AG588" i="57"/>
  <c r="AH588" i="57"/>
  <c r="AI588" i="57"/>
  <c r="AJ588" i="57" s="1"/>
  <c r="AC589" i="57"/>
  <c r="AF589" i="57"/>
  <c r="AG589" i="57"/>
  <c r="AH589" i="57"/>
  <c r="AI589" i="57"/>
  <c r="AJ589" i="57"/>
  <c r="AC590" i="57"/>
  <c r="AF590" i="57"/>
  <c r="AG590" i="57"/>
  <c r="AH590" i="57"/>
  <c r="AI590" i="57"/>
  <c r="AJ590" i="57"/>
  <c r="AC591" i="57"/>
  <c r="AF591" i="57"/>
  <c r="AG591" i="57"/>
  <c r="AH591" i="57"/>
  <c r="AJ591" i="57" s="1"/>
  <c r="AI591" i="57"/>
  <c r="AC592" i="57"/>
  <c r="AF592" i="57"/>
  <c r="AG592" i="57"/>
  <c r="AH592" i="57"/>
  <c r="AI592" i="57"/>
  <c r="AJ592" i="57" s="1"/>
  <c r="AC593" i="57"/>
  <c r="AF593" i="57"/>
  <c r="AG593" i="57"/>
  <c r="AH593" i="57"/>
  <c r="AJ593" i="57" s="1"/>
  <c r="AI593" i="57"/>
  <c r="AC594" i="57"/>
  <c r="AF594" i="57"/>
  <c r="AG594" i="57"/>
  <c r="AH594" i="57"/>
  <c r="AI594" i="57"/>
  <c r="AJ594" i="57" s="1"/>
  <c r="AC595" i="57"/>
  <c r="AF595" i="57"/>
  <c r="AG595" i="57"/>
  <c r="AH595" i="57"/>
  <c r="AI595" i="57"/>
  <c r="AJ595" i="57"/>
  <c r="AC596" i="57"/>
  <c r="AF596" i="57"/>
  <c r="AG596" i="57"/>
  <c r="AH596" i="57"/>
  <c r="AI596" i="57"/>
  <c r="AJ596" i="57" s="1"/>
  <c r="AC597" i="57"/>
  <c r="AF597" i="57"/>
  <c r="AG597" i="57"/>
  <c r="AH597" i="57"/>
  <c r="AI597" i="57"/>
  <c r="AJ597" i="57"/>
  <c r="AC598" i="57"/>
  <c r="AF598" i="57"/>
  <c r="AG598" i="57"/>
  <c r="AH598" i="57"/>
  <c r="AI598" i="57"/>
  <c r="AJ598" i="57" s="1"/>
  <c r="AC599" i="57"/>
  <c r="AF599" i="57"/>
  <c r="AG599" i="57"/>
  <c r="AH599" i="57"/>
  <c r="AI599" i="57"/>
  <c r="AJ599" i="57" s="1"/>
  <c r="AC600" i="57"/>
  <c r="AF600" i="57"/>
  <c r="AG600" i="57"/>
  <c r="AH600" i="57"/>
  <c r="AI600" i="57"/>
  <c r="AJ600" i="57" s="1"/>
  <c r="AC601" i="57"/>
  <c r="AF601" i="57"/>
  <c r="AG601" i="57"/>
  <c r="AH601" i="57"/>
  <c r="AJ601" i="57" s="1"/>
  <c r="AI601" i="57"/>
  <c r="AC602" i="57"/>
  <c r="AF602" i="57"/>
  <c r="AG602" i="57"/>
  <c r="AH602" i="57"/>
  <c r="AI602" i="57"/>
  <c r="AJ602" i="57" s="1"/>
  <c r="AC603" i="57"/>
  <c r="AF603" i="57"/>
  <c r="AG603" i="57"/>
  <c r="AH603" i="57"/>
  <c r="AI603" i="57"/>
  <c r="AJ603" i="57"/>
  <c r="AC604" i="57"/>
  <c r="AF604" i="57"/>
  <c r="AG604" i="57"/>
  <c r="AH604" i="57"/>
  <c r="AI604" i="57"/>
  <c r="AJ604" i="57" s="1"/>
  <c r="AC605" i="57"/>
  <c r="AF605" i="57"/>
  <c r="AG605" i="57"/>
  <c r="AH605" i="57"/>
  <c r="AI605" i="57"/>
  <c r="AJ605" i="57"/>
  <c r="AC606" i="57"/>
  <c r="AF606" i="57"/>
  <c r="AG606" i="57"/>
  <c r="AH606" i="57"/>
  <c r="AI606" i="57"/>
  <c r="AJ606" i="57" s="1"/>
  <c r="AC607" i="57"/>
  <c r="AF607" i="57"/>
  <c r="AG607" i="57"/>
  <c r="AH607" i="57"/>
  <c r="AI607" i="57"/>
  <c r="AJ607" i="57" s="1"/>
  <c r="AC608" i="57"/>
  <c r="AF608" i="57"/>
  <c r="AG608" i="57"/>
  <c r="AH608" i="57"/>
  <c r="AI608" i="57"/>
  <c r="AJ608" i="57" s="1"/>
  <c r="AC609" i="57"/>
  <c r="AF609" i="57"/>
  <c r="AG609" i="57"/>
  <c r="AH609" i="57"/>
  <c r="AJ609" i="57" s="1"/>
  <c r="AI609" i="57"/>
  <c r="AC610" i="57"/>
  <c r="AF610" i="57"/>
  <c r="AG610" i="57"/>
  <c r="AH610" i="57"/>
  <c r="AI610" i="57"/>
  <c r="AJ610" i="57" s="1"/>
  <c r="AC611" i="57"/>
  <c r="AF611" i="57"/>
  <c r="AG611" i="57"/>
  <c r="AH611" i="57"/>
  <c r="AI611" i="57"/>
  <c r="AJ611" i="57"/>
  <c r="AC612" i="57"/>
  <c r="AF612" i="57"/>
  <c r="AG612" i="57"/>
  <c r="AH612" i="57"/>
  <c r="AI612" i="57"/>
  <c r="AJ612" i="57" s="1"/>
  <c r="AC613" i="57"/>
  <c r="AF613" i="57"/>
  <c r="AG613" i="57"/>
  <c r="AH613" i="57"/>
  <c r="AI613" i="57"/>
  <c r="AJ613" i="57"/>
  <c r="AC614" i="57"/>
  <c r="AF614" i="57"/>
  <c r="AG614" i="57"/>
  <c r="AH614" i="57"/>
  <c r="AI614" i="57"/>
  <c r="AJ614" i="57" s="1"/>
  <c r="AC615" i="57"/>
  <c r="AF615" i="57"/>
  <c r="AG615" i="57"/>
  <c r="AH615" i="57"/>
  <c r="AI615" i="57"/>
  <c r="AJ615" i="57" s="1"/>
  <c r="AC616" i="57"/>
  <c r="AF616" i="57"/>
  <c r="AG616" i="57"/>
  <c r="AH616" i="57"/>
  <c r="AI616" i="57"/>
  <c r="AJ616" i="57" s="1"/>
  <c r="AC617" i="57"/>
  <c r="AF617" i="57"/>
  <c r="AG617" i="57"/>
  <c r="AH617" i="57"/>
  <c r="AJ617" i="57" s="1"/>
  <c r="AI617" i="57"/>
  <c r="AC618" i="57"/>
  <c r="AF618" i="57"/>
  <c r="AG618" i="57"/>
  <c r="AH618" i="57"/>
  <c r="AI618" i="57"/>
  <c r="AJ618" i="57" s="1"/>
  <c r="AC619" i="57"/>
  <c r="AF619" i="57"/>
  <c r="AG619" i="57"/>
  <c r="AH619" i="57"/>
  <c r="AI619" i="57"/>
  <c r="AJ619" i="57"/>
  <c r="AC620" i="57"/>
  <c r="AF620" i="57"/>
  <c r="AG620" i="57"/>
  <c r="AH620" i="57"/>
  <c r="AI620" i="57"/>
  <c r="AJ620" i="57" s="1"/>
  <c r="AC621" i="57"/>
  <c r="AF621" i="57"/>
  <c r="AG621" i="57"/>
  <c r="AH621" i="57"/>
  <c r="AI621" i="57"/>
  <c r="AJ621" i="57"/>
  <c r="AC622" i="57"/>
  <c r="AF622" i="57"/>
  <c r="AG622" i="57"/>
  <c r="AH622" i="57"/>
  <c r="AI622" i="57"/>
  <c r="AJ622" i="57" s="1"/>
  <c r="AC623" i="57"/>
  <c r="AF623" i="57"/>
  <c r="AG623" i="57"/>
  <c r="AH623" i="57"/>
  <c r="AI623" i="57"/>
  <c r="AJ623" i="57" s="1"/>
  <c r="AC624" i="57"/>
  <c r="AF624" i="57"/>
  <c r="AG624" i="57"/>
  <c r="AH624" i="57"/>
  <c r="AI624" i="57"/>
  <c r="AJ624" i="57" s="1"/>
  <c r="AC625" i="57"/>
  <c r="AF625" i="57"/>
  <c r="AG625" i="57"/>
  <c r="AH625" i="57"/>
  <c r="AJ625" i="57" s="1"/>
  <c r="AI625" i="57"/>
  <c r="AC626" i="57"/>
  <c r="AF626" i="57"/>
  <c r="AG626" i="57"/>
  <c r="AH626" i="57"/>
  <c r="AI626" i="57"/>
  <c r="AJ626" i="57" s="1"/>
  <c r="AC627" i="57"/>
  <c r="AF627" i="57"/>
  <c r="AG627" i="57"/>
  <c r="AH627" i="57"/>
  <c r="AI627" i="57"/>
  <c r="AJ627" i="57"/>
  <c r="AC628" i="57"/>
  <c r="AF628" i="57"/>
  <c r="AG628" i="57"/>
  <c r="AH628" i="57"/>
  <c r="AI628" i="57"/>
  <c r="AJ628" i="57" s="1"/>
  <c r="AC629" i="57"/>
  <c r="AF629" i="57"/>
  <c r="AG629" i="57"/>
  <c r="AH629" i="57"/>
  <c r="AI629" i="57"/>
  <c r="AJ629" i="57"/>
  <c r="AC630" i="57"/>
  <c r="AF630" i="57"/>
  <c r="AG630" i="57"/>
  <c r="AH630" i="57"/>
  <c r="AI630" i="57"/>
  <c r="AJ630" i="57" s="1"/>
  <c r="AC631" i="57"/>
  <c r="AF631" i="57"/>
  <c r="AG631" i="57"/>
  <c r="AH631" i="57"/>
  <c r="AI631" i="57"/>
  <c r="AJ631" i="57" s="1"/>
  <c r="AC632" i="57"/>
  <c r="AF632" i="57"/>
  <c r="AG632" i="57"/>
  <c r="AH632" i="57"/>
  <c r="AI632" i="57"/>
  <c r="AJ632" i="57" s="1"/>
  <c r="AC633" i="57"/>
  <c r="AF633" i="57"/>
  <c r="AG633" i="57"/>
  <c r="AH633" i="57"/>
  <c r="AJ633" i="57" s="1"/>
  <c r="AI633" i="57"/>
  <c r="AC634" i="57"/>
  <c r="AF634" i="57"/>
  <c r="AG634" i="57"/>
  <c r="AH634" i="57"/>
  <c r="AI634" i="57"/>
  <c r="AJ634" i="57" s="1"/>
  <c r="AC635" i="57"/>
  <c r="AF635" i="57"/>
  <c r="AG635" i="57"/>
  <c r="AH635" i="57"/>
  <c r="AI635" i="57"/>
  <c r="AJ635" i="57"/>
  <c r="AC636" i="57"/>
  <c r="AF636" i="57"/>
  <c r="AG636" i="57"/>
  <c r="AH636" i="57"/>
  <c r="AI636" i="57"/>
  <c r="AJ636" i="57" s="1"/>
  <c r="AC637" i="57"/>
  <c r="AF637" i="57"/>
  <c r="AG637" i="57"/>
  <c r="AH637" i="57"/>
  <c r="AI637" i="57"/>
  <c r="AJ637" i="57"/>
  <c r="AC638" i="57"/>
  <c r="AF638" i="57"/>
  <c r="AG638" i="57"/>
  <c r="AH638" i="57"/>
  <c r="AI638" i="57"/>
  <c r="AJ638" i="57" s="1"/>
  <c r="AC639" i="57"/>
  <c r="AF639" i="57"/>
  <c r="AG639" i="57"/>
  <c r="AH639" i="57"/>
  <c r="AI639" i="57"/>
  <c r="AJ639" i="57" s="1"/>
  <c r="AC640" i="57"/>
  <c r="AF640" i="57"/>
  <c r="AG640" i="57"/>
  <c r="AH640" i="57"/>
  <c r="AI640" i="57"/>
  <c r="AJ640" i="57" s="1"/>
  <c r="AC641" i="57"/>
  <c r="AF641" i="57"/>
  <c r="AG641" i="57"/>
  <c r="AH641" i="57"/>
  <c r="AJ641" i="57" s="1"/>
  <c r="AI641" i="57"/>
  <c r="AC642" i="57"/>
  <c r="AF642" i="57"/>
  <c r="AG642" i="57"/>
  <c r="AH642" i="57"/>
  <c r="AI642" i="57"/>
  <c r="AJ642" i="57" s="1"/>
  <c r="AC643" i="57"/>
  <c r="AF643" i="57"/>
  <c r="AG643" i="57"/>
  <c r="AH643" i="57"/>
  <c r="AI643" i="57"/>
  <c r="AJ643" i="57"/>
  <c r="AC644" i="57"/>
  <c r="AF644" i="57"/>
  <c r="AG644" i="57"/>
  <c r="AH644" i="57"/>
  <c r="AI644" i="57"/>
  <c r="AJ644" i="57" s="1"/>
  <c r="AC645" i="57"/>
  <c r="AF645" i="57"/>
  <c r="AG645" i="57"/>
  <c r="AH645" i="57"/>
  <c r="AI645" i="57"/>
  <c r="AJ645" i="57"/>
  <c r="AC646" i="57"/>
  <c r="AF646" i="57"/>
  <c r="AG646" i="57"/>
  <c r="AH646" i="57"/>
  <c r="AI646" i="57"/>
  <c r="AJ646" i="57" s="1"/>
  <c r="AC647" i="57"/>
  <c r="AF647" i="57"/>
  <c r="AG647" i="57"/>
  <c r="AH647" i="57"/>
  <c r="AI647" i="57"/>
  <c r="AJ647" i="57" s="1"/>
  <c r="AC648" i="57"/>
  <c r="AF648" i="57"/>
  <c r="AG648" i="57"/>
  <c r="AH648" i="57"/>
  <c r="AI648" i="57"/>
  <c r="AJ648" i="57" s="1"/>
  <c r="AC649" i="57"/>
  <c r="AF649" i="57"/>
  <c r="AG649" i="57"/>
  <c r="AH649" i="57"/>
  <c r="AJ649" i="57" s="1"/>
  <c r="AI649" i="57"/>
  <c r="AC650" i="57"/>
  <c r="AF650" i="57"/>
  <c r="AG650" i="57"/>
  <c r="AH650" i="57"/>
  <c r="AI650" i="57"/>
  <c r="AJ650" i="57" s="1"/>
  <c r="AC651" i="57"/>
  <c r="AF651" i="57"/>
  <c r="AG651" i="57"/>
  <c r="AH651" i="57"/>
  <c r="AI651" i="57"/>
  <c r="AJ651" i="57"/>
  <c r="AC652" i="57"/>
  <c r="AF652" i="57"/>
  <c r="AG652" i="57"/>
  <c r="AH652" i="57"/>
  <c r="AI652" i="57"/>
  <c r="AJ652" i="57" s="1"/>
  <c r="AC653" i="57"/>
  <c r="AF653" i="57"/>
  <c r="AG653" i="57"/>
  <c r="AH653" i="57"/>
  <c r="AI653" i="57"/>
  <c r="AJ653" i="57"/>
  <c r="AC654" i="57"/>
  <c r="AF654" i="57"/>
  <c r="AG654" i="57"/>
  <c r="AH654" i="57"/>
  <c r="AI654" i="57"/>
  <c r="AJ654" i="57" s="1"/>
  <c r="AC655" i="57"/>
  <c r="AF655" i="57"/>
  <c r="AG655" i="57"/>
  <c r="AH655" i="57"/>
  <c r="AI655" i="57"/>
  <c r="AJ655" i="57" s="1"/>
  <c r="AC656" i="57"/>
  <c r="AF656" i="57"/>
  <c r="AG656" i="57"/>
  <c r="AH656" i="57"/>
  <c r="AI656" i="57"/>
  <c r="AJ656" i="57" s="1"/>
  <c r="AC657" i="57"/>
  <c r="AF657" i="57"/>
  <c r="AG657" i="57"/>
  <c r="AH657" i="57"/>
  <c r="AJ657" i="57" s="1"/>
  <c r="AI657" i="57"/>
  <c r="AC658" i="57"/>
  <c r="AF658" i="57"/>
  <c r="AG658" i="57"/>
  <c r="AH658" i="57"/>
  <c r="AI658" i="57"/>
  <c r="AJ658" i="57" s="1"/>
  <c r="AC659" i="57"/>
  <c r="AF659" i="57"/>
  <c r="AG659" i="57"/>
  <c r="AH659" i="57"/>
  <c r="AI659" i="57"/>
  <c r="AJ659" i="57"/>
  <c r="AC660" i="57"/>
  <c r="AF660" i="57"/>
  <c r="AG660" i="57"/>
  <c r="AH660" i="57"/>
  <c r="AI660" i="57"/>
  <c r="AJ660" i="57" s="1"/>
  <c r="AC661" i="57"/>
  <c r="AF661" i="57"/>
  <c r="AG661" i="57"/>
  <c r="AH661" i="57"/>
  <c r="AI661" i="57"/>
  <c r="AJ661" i="57"/>
  <c r="AC662" i="57"/>
  <c r="AF662" i="57"/>
  <c r="AG662" i="57"/>
  <c r="AH662" i="57"/>
  <c r="AI662" i="57"/>
  <c r="AJ662" i="57" s="1"/>
  <c r="AC663" i="57"/>
  <c r="AF663" i="57"/>
  <c r="AG663" i="57"/>
  <c r="AH663" i="57"/>
  <c r="AJ663" i="57" s="1"/>
  <c r="AI663" i="57"/>
  <c r="AC664" i="57"/>
  <c r="AF664" i="57"/>
  <c r="AG664" i="57"/>
  <c r="AH664" i="57"/>
  <c r="AI664" i="57"/>
  <c r="AJ664" i="57" s="1"/>
  <c r="AC665" i="57"/>
  <c r="AF665" i="57"/>
  <c r="AG665" i="57"/>
  <c r="AH665" i="57"/>
  <c r="AJ665" i="57" s="1"/>
  <c r="AI665" i="57"/>
  <c r="AC666" i="57"/>
  <c r="AF666" i="57"/>
  <c r="AG666" i="57"/>
  <c r="AH666" i="57"/>
  <c r="AI666" i="57"/>
  <c r="AJ666" i="57" s="1"/>
  <c r="AC667" i="57"/>
  <c r="AF667" i="57"/>
  <c r="AG667" i="57"/>
  <c r="AH667" i="57"/>
  <c r="AI667" i="57"/>
  <c r="AJ667" i="57"/>
  <c r="AC668" i="57"/>
  <c r="AF668" i="57"/>
  <c r="AG668" i="57"/>
  <c r="AH668" i="57"/>
  <c r="AI668" i="57"/>
  <c r="AJ668" i="57" s="1"/>
  <c r="AC669" i="57"/>
  <c r="AF669" i="57"/>
  <c r="AG669" i="57"/>
  <c r="AH669" i="57"/>
  <c r="AI669" i="57"/>
  <c r="AJ669" i="57"/>
  <c r="AC670" i="57"/>
  <c r="AF670" i="57"/>
  <c r="AG670" i="57"/>
  <c r="AH670" i="57"/>
  <c r="AI670" i="57"/>
  <c r="AJ670" i="57" s="1"/>
  <c r="AC671" i="57"/>
  <c r="AF671" i="57"/>
  <c r="AG671" i="57"/>
  <c r="AH671" i="57"/>
  <c r="AJ671" i="57" s="1"/>
  <c r="AI671" i="57"/>
  <c r="AC672" i="57"/>
  <c r="AF672" i="57"/>
  <c r="AG672" i="57"/>
  <c r="AH672" i="57"/>
  <c r="AI672" i="57"/>
  <c r="AJ672" i="57" s="1"/>
  <c r="AC673" i="57"/>
  <c r="AF673" i="57"/>
  <c r="AG673" i="57"/>
  <c r="AH673" i="57"/>
  <c r="AJ673" i="57" s="1"/>
  <c r="AI673" i="57"/>
  <c r="AC674" i="57"/>
  <c r="AF674" i="57"/>
  <c r="AG674" i="57"/>
  <c r="AH674" i="57"/>
  <c r="AI674" i="57"/>
  <c r="AJ674" i="57" s="1"/>
  <c r="AC675" i="57"/>
  <c r="AF675" i="57"/>
  <c r="AG675" i="57"/>
  <c r="AH675" i="57"/>
  <c r="AI675" i="57"/>
  <c r="AJ675" i="57"/>
  <c r="AC676" i="57"/>
  <c r="AF676" i="57"/>
  <c r="AG676" i="57"/>
  <c r="AH676" i="57"/>
  <c r="AI676" i="57"/>
  <c r="AJ676" i="57" s="1"/>
  <c r="AC677" i="57"/>
  <c r="AF677" i="57"/>
  <c r="AG677" i="57"/>
  <c r="AH677" i="57"/>
  <c r="AI677" i="57"/>
  <c r="AJ677" i="57"/>
  <c r="AC678" i="57"/>
  <c r="AF678" i="57"/>
  <c r="AG678" i="57"/>
  <c r="AH678" i="57"/>
  <c r="AI678" i="57"/>
  <c r="AJ678" i="57" s="1"/>
  <c r="AC679" i="57"/>
  <c r="AF679" i="57"/>
  <c r="AG679" i="57"/>
  <c r="AH679" i="57"/>
  <c r="AJ679" i="57" s="1"/>
  <c r="AI679" i="57"/>
  <c r="AC680" i="57"/>
  <c r="AF680" i="57"/>
  <c r="AG680" i="57"/>
  <c r="AH680" i="57"/>
  <c r="AI680" i="57"/>
  <c r="AJ680" i="57" s="1"/>
  <c r="AC681" i="57"/>
  <c r="AF681" i="57"/>
  <c r="AG681" i="57"/>
  <c r="AH681" i="57"/>
  <c r="AJ681" i="57" s="1"/>
  <c r="AI681" i="57"/>
  <c r="AC682" i="57"/>
  <c r="AF682" i="57"/>
  <c r="AG682" i="57"/>
  <c r="AH682" i="57"/>
  <c r="AI682" i="57"/>
  <c r="AJ682" i="57" s="1"/>
  <c r="AC683" i="57"/>
  <c r="AF683" i="57"/>
  <c r="AG683" i="57"/>
  <c r="AH683" i="57"/>
  <c r="AI683" i="57"/>
  <c r="AJ683" i="57"/>
  <c r="AC684" i="57"/>
  <c r="AF684" i="57"/>
  <c r="AG684" i="57"/>
  <c r="AH684" i="57"/>
  <c r="AI684" i="57"/>
  <c r="AJ684" i="57" s="1"/>
  <c r="AC685" i="57"/>
  <c r="AF685" i="57"/>
  <c r="AG685" i="57"/>
  <c r="AH685" i="57"/>
  <c r="AI685" i="57"/>
  <c r="AJ685" i="57"/>
  <c r="AC686" i="57"/>
  <c r="AF686" i="57"/>
  <c r="AG686" i="57"/>
  <c r="AH686" i="57"/>
  <c r="AI686" i="57"/>
  <c r="AJ686" i="57" s="1"/>
  <c r="AC687" i="57"/>
  <c r="AF687" i="57"/>
  <c r="AG687" i="57"/>
  <c r="AH687" i="57"/>
  <c r="AJ687" i="57" s="1"/>
  <c r="AI687" i="57"/>
  <c r="AC688" i="57"/>
  <c r="AF688" i="57"/>
  <c r="AG688" i="57"/>
  <c r="AH688" i="57"/>
  <c r="AI688" i="57"/>
  <c r="AJ688" i="57" s="1"/>
  <c r="AC689" i="57"/>
  <c r="AF689" i="57"/>
  <c r="AG689" i="57"/>
  <c r="AH689" i="57"/>
  <c r="AJ689" i="57" s="1"/>
  <c r="AI689" i="57"/>
  <c r="AC690" i="57"/>
  <c r="AF690" i="57"/>
  <c r="AG690" i="57"/>
  <c r="AH690" i="57"/>
  <c r="AI690" i="57"/>
  <c r="AJ690" i="57" s="1"/>
  <c r="AC691" i="57"/>
  <c r="AF691" i="57"/>
  <c r="AG691" i="57"/>
  <c r="AH691" i="57"/>
  <c r="AI691" i="57"/>
  <c r="AJ691" i="57"/>
  <c r="AC692" i="57"/>
  <c r="AF692" i="57"/>
  <c r="AG692" i="57"/>
  <c r="AH692" i="57"/>
  <c r="AI692" i="57"/>
  <c r="AJ692" i="57" s="1"/>
  <c r="AC693" i="57"/>
  <c r="AF693" i="57"/>
  <c r="AG693" i="57"/>
  <c r="AH693" i="57"/>
  <c r="AI693" i="57"/>
  <c r="AJ693" i="57"/>
  <c r="AC694" i="57"/>
  <c r="AF694" i="57"/>
  <c r="AG694" i="57"/>
  <c r="AH694" i="57"/>
  <c r="AI694" i="57"/>
  <c r="AJ694" i="57" s="1"/>
  <c r="AC695" i="57"/>
  <c r="AF695" i="57"/>
  <c r="AG695" i="57"/>
  <c r="AH695" i="57"/>
  <c r="AJ695" i="57" s="1"/>
  <c r="AI695" i="57"/>
  <c r="AC696" i="57"/>
  <c r="AF696" i="57"/>
  <c r="AG696" i="57"/>
  <c r="AH696" i="57"/>
  <c r="AI696" i="57"/>
  <c r="AJ696" i="57" s="1"/>
  <c r="AC697" i="57"/>
  <c r="AF697" i="57"/>
  <c r="AG697" i="57"/>
  <c r="AH697" i="57"/>
  <c r="AJ697" i="57" s="1"/>
  <c r="AI697" i="57"/>
  <c r="AC698" i="57"/>
  <c r="AF698" i="57"/>
  <c r="AG698" i="57"/>
  <c r="AH698" i="57"/>
  <c r="AI698" i="57"/>
  <c r="AJ698" i="57" s="1"/>
  <c r="AC699" i="57"/>
  <c r="AF699" i="57"/>
  <c r="AG699" i="57"/>
  <c r="AH699" i="57"/>
  <c r="AI699" i="57"/>
  <c r="AJ699" i="57"/>
  <c r="AC700" i="57"/>
  <c r="AF700" i="57"/>
  <c r="AG700" i="57"/>
  <c r="AH700" i="57"/>
  <c r="AI700" i="57"/>
  <c r="AJ700" i="57" s="1"/>
  <c r="AC701" i="57"/>
  <c r="AF701" i="57"/>
  <c r="AG701" i="57"/>
  <c r="AH701" i="57"/>
  <c r="AI701" i="57"/>
  <c r="AJ701" i="57"/>
  <c r="AC702" i="57"/>
  <c r="AF702" i="57"/>
  <c r="AG702" i="57"/>
  <c r="AH702" i="57"/>
  <c r="AI702" i="57"/>
  <c r="AJ702" i="57" s="1"/>
  <c r="AC703" i="57"/>
  <c r="AF703" i="57"/>
  <c r="AG703" i="57"/>
  <c r="AH703" i="57"/>
  <c r="AJ703" i="57" s="1"/>
  <c r="AI703" i="57"/>
  <c r="AC704" i="57"/>
  <c r="AF704" i="57"/>
  <c r="AG704" i="57"/>
  <c r="AH704" i="57"/>
  <c r="AI704" i="57"/>
  <c r="AJ704" i="57" s="1"/>
  <c r="AC705" i="57"/>
  <c r="AF705" i="57"/>
  <c r="AG705" i="57"/>
  <c r="AH705" i="57"/>
  <c r="AJ705" i="57" s="1"/>
  <c r="AI705" i="57"/>
  <c r="AC706" i="57"/>
  <c r="AF706" i="57"/>
  <c r="AG706" i="57"/>
  <c r="AH706" i="57"/>
  <c r="AI706" i="57"/>
  <c r="AJ706" i="57" s="1"/>
  <c r="AC707" i="57"/>
  <c r="AF707" i="57"/>
  <c r="AG707" i="57"/>
  <c r="AH707" i="57"/>
  <c r="AI707" i="57"/>
  <c r="AJ707" i="57"/>
  <c r="AC708" i="57"/>
  <c r="AF708" i="57"/>
  <c r="AG708" i="57"/>
  <c r="AH708" i="57"/>
  <c r="AI708" i="57"/>
  <c r="AJ708" i="57" s="1"/>
  <c r="AC709" i="57"/>
  <c r="AF709" i="57"/>
  <c r="AG709" i="57"/>
  <c r="AH709" i="57"/>
  <c r="AI709" i="57"/>
  <c r="AJ709" i="57"/>
  <c r="AC710" i="57"/>
  <c r="AF710" i="57"/>
  <c r="AG710" i="57"/>
  <c r="AH710" i="57"/>
  <c r="AI710" i="57"/>
  <c r="AJ710" i="57"/>
  <c r="AC711" i="57"/>
  <c r="AF711" i="57"/>
  <c r="AG711" i="57"/>
  <c r="AH711" i="57"/>
  <c r="AJ711" i="57" s="1"/>
  <c r="AI711" i="57"/>
  <c r="AC712" i="57"/>
  <c r="AF712" i="57"/>
  <c r="AG712" i="57"/>
  <c r="AH712" i="57"/>
  <c r="AI712" i="57"/>
  <c r="AJ712" i="57" s="1"/>
  <c r="AC713" i="57"/>
  <c r="AF713" i="57"/>
  <c r="AG713" i="57"/>
  <c r="AH713" i="57"/>
  <c r="AJ713" i="57" s="1"/>
  <c r="AI713" i="57"/>
  <c r="AC714" i="57"/>
  <c r="AF714" i="57"/>
  <c r="AG714" i="57"/>
  <c r="AH714" i="57"/>
  <c r="AI714" i="57"/>
  <c r="AJ714" i="57" s="1"/>
  <c r="AC715" i="57"/>
  <c r="AF715" i="57"/>
  <c r="AG715" i="57"/>
  <c r="AH715" i="57"/>
  <c r="AI715" i="57"/>
  <c r="AJ715" i="57"/>
  <c r="AC716" i="57"/>
  <c r="AF716" i="57"/>
  <c r="AG716" i="57"/>
  <c r="AH716" i="57"/>
  <c r="AI716" i="57"/>
  <c r="AJ716" i="57" s="1"/>
  <c r="AC717" i="57"/>
  <c r="AF717" i="57"/>
  <c r="AG717" i="57"/>
  <c r="AH717" i="57"/>
  <c r="AI717" i="57"/>
  <c r="AJ717" i="57"/>
  <c r="AC718" i="57"/>
  <c r="AF718" i="57"/>
  <c r="AG718" i="57"/>
  <c r="AH718" i="57"/>
  <c r="AI718" i="57"/>
  <c r="AJ718" i="57"/>
  <c r="AC719" i="57"/>
  <c r="AF719" i="57"/>
  <c r="AG719" i="57"/>
  <c r="AH719" i="57"/>
  <c r="AJ719" i="57" s="1"/>
  <c r="AI719" i="57"/>
  <c r="AC720" i="57"/>
  <c r="AF720" i="57"/>
  <c r="AG720" i="57"/>
  <c r="AH720" i="57"/>
  <c r="AI720" i="57"/>
  <c r="AJ720" i="57" s="1"/>
  <c r="AC721" i="57"/>
  <c r="AF721" i="57"/>
  <c r="AG721" i="57"/>
  <c r="AH721" i="57"/>
  <c r="AJ721" i="57" s="1"/>
  <c r="AI721" i="57"/>
  <c r="AC722" i="57"/>
  <c r="AF722" i="57"/>
  <c r="AG722" i="57"/>
  <c r="AH722" i="57"/>
  <c r="AI722" i="57"/>
  <c r="AJ722" i="57" s="1"/>
  <c r="AC723" i="57"/>
  <c r="AF723" i="57"/>
  <c r="AG723" i="57"/>
  <c r="AH723" i="57"/>
  <c r="AI723" i="57"/>
  <c r="AJ723" i="57"/>
  <c r="AC724" i="57"/>
  <c r="AF724" i="57"/>
  <c r="AG724" i="57"/>
  <c r="AH724" i="57"/>
  <c r="AI724" i="57"/>
  <c r="AJ724" i="57" s="1"/>
  <c r="AC725" i="57"/>
  <c r="AF725" i="57"/>
  <c r="AG725" i="57"/>
  <c r="AH725" i="57"/>
  <c r="AI725" i="57"/>
  <c r="AJ725" i="57"/>
  <c r="AC726" i="57"/>
  <c r="AF726" i="57"/>
  <c r="AG726" i="57"/>
  <c r="AH726" i="57"/>
  <c r="AI726" i="57"/>
  <c r="AJ726" i="57"/>
  <c r="AC727" i="57"/>
  <c r="AF727" i="57"/>
  <c r="AG727" i="57"/>
  <c r="AH727" i="57"/>
  <c r="AJ727" i="57" s="1"/>
  <c r="AI727" i="57"/>
  <c r="AC728" i="57"/>
  <c r="AF728" i="57"/>
  <c r="AG728" i="57"/>
  <c r="AH728" i="57"/>
  <c r="AI728" i="57"/>
  <c r="AJ728" i="57" s="1"/>
  <c r="AC729" i="57"/>
  <c r="AF729" i="57"/>
  <c r="AG729" i="57"/>
  <c r="AH729" i="57"/>
  <c r="AJ729" i="57" s="1"/>
  <c r="AI729" i="57"/>
  <c r="AC730" i="57"/>
  <c r="AF730" i="57"/>
  <c r="AG730" i="57"/>
  <c r="AH730" i="57"/>
  <c r="AI730" i="57"/>
  <c r="AJ730" i="57" s="1"/>
  <c r="AC731" i="57"/>
  <c r="AF731" i="57"/>
  <c r="AG731" i="57"/>
  <c r="AH731" i="57"/>
  <c r="AI731" i="57"/>
  <c r="AJ731" i="57"/>
  <c r="AC732" i="57"/>
  <c r="AF732" i="57"/>
  <c r="AG732" i="57"/>
  <c r="AH732" i="57"/>
  <c r="AI732" i="57"/>
  <c r="AJ732" i="57" s="1"/>
  <c r="AC733" i="57"/>
  <c r="AF733" i="57"/>
  <c r="AG733" i="57"/>
  <c r="AH733" i="57"/>
  <c r="AI733" i="57"/>
  <c r="AJ733" i="57"/>
  <c r="AC734" i="57"/>
  <c r="AF734" i="57"/>
  <c r="AG734" i="57"/>
  <c r="AH734" i="57"/>
  <c r="AI734" i="57"/>
  <c r="AJ734" i="57" s="1"/>
  <c r="AC735" i="57"/>
  <c r="AF735" i="57"/>
  <c r="AG735" i="57"/>
  <c r="AH735" i="57"/>
  <c r="AJ735" i="57" s="1"/>
  <c r="AI735" i="57"/>
  <c r="AC736" i="57"/>
  <c r="AF736" i="57"/>
  <c r="AG736" i="57"/>
  <c r="AH736" i="57"/>
  <c r="AI736" i="57"/>
  <c r="AJ736" i="57" s="1"/>
  <c r="AC737" i="57"/>
  <c r="AF737" i="57"/>
  <c r="AG737" i="57"/>
  <c r="AH737" i="57"/>
  <c r="AJ737" i="57" s="1"/>
  <c r="AI737" i="57"/>
  <c r="AC738" i="57"/>
  <c r="AF738" i="57"/>
  <c r="AG738" i="57"/>
  <c r="AH738" i="57"/>
  <c r="AI738" i="57"/>
  <c r="AJ738" i="57" s="1"/>
  <c r="AC739" i="57"/>
  <c r="AF739" i="57"/>
  <c r="AG739" i="57"/>
  <c r="AH739" i="57"/>
  <c r="AI739" i="57"/>
  <c r="AJ739" i="57"/>
  <c r="AC740" i="57"/>
  <c r="AF740" i="57"/>
  <c r="AG740" i="57"/>
  <c r="AH740" i="57"/>
  <c r="AI740" i="57"/>
  <c r="AJ740" i="57" s="1"/>
  <c r="AC741" i="57"/>
  <c r="AF741" i="57"/>
  <c r="AG741" i="57"/>
  <c r="AH741" i="57"/>
  <c r="AI741" i="57"/>
  <c r="AJ741" i="57"/>
  <c r="AC742" i="57"/>
  <c r="AF742" i="57"/>
  <c r="AG742" i="57"/>
  <c r="AH742" i="57"/>
  <c r="AI742" i="57"/>
  <c r="AJ742" i="57"/>
  <c r="AC743" i="57"/>
  <c r="AF743" i="57"/>
  <c r="AG743" i="57"/>
  <c r="AH743" i="57"/>
  <c r="AJ743" i="57" s="1"/>
  <c r="AI743" i="57"/>
  <c r="AC744" i="57"/>
  <c r="AF744" i="57"/>
  <c r="AG744" i="57"/>
  <c r="AH744" i="57"/>
  <c r="AI744" i="57"/>
  <c r="AJ744" i="57" s="1"/>
  <c r="AC745" i="57"/>
  <c r="AF745" i="57"/>
  <c r="AG745" i="57"/>
  <c r="AH745" i="57"/>
  <c r="AJ745" i="57" s="1"/>
  <c r="AI745" i="57"/>
  <c r="AC746" i="57"/>
  <c r="AF746" i="57"/>
  <c r="AG746" i="57"/>
  <c r="AH746" i="57"/>
  <c r="AI746" i="57"/>
  <c r="AJ746" i="57" s="1"/>
  <c r="AC747" i="57"/>
  <c r="AF747" i="57"/>
  <c r="AG747" i="57"/>
  <c r="AH747" i="57"/>
  <c r="AI747" i="57"/>
  <c r="AJ747" i="57"/>
  <c r="AC748" i="57"/>
  <c r="AF748" i="57"/>
  <c r="AG748" i="57"/>
  <c r="AH748" i="57"/>
  <c r="AI748" i="57"/>
  <c r="AJ748" i="57" s="1"/>
  <c r="AC749" i="57"/>
  <c r="AF749" i="57"/>
  <c r="AG749" i="57"/>
  <c r="AH749" i="57"/>
  <c r="AI749" i="57"/>
  <c r="AJ749" i="57"/>
  <c r="AC750" i="57"/>
  <c r="AF750" i="57"/>
  <c r="AG750" i="57"/>
  <c r="AH750" i="57"/>
  <c r="AI750" i="57"/>
  <c r="AJ750" i="57"/>
  <c r="AC751" i="57"/>
  <c r="AF751" i="57"/>
  <c r="AG751" i="57"/>
  <c r="AH751" i="57"/>
  <c r="AJ751" i="57" s="1"/>
  <c r="AI751" i="57"/>
  <c r="AC752" i="57"/>
  <c r="AF752" i="57"/>
  <c r="AG752" i="57"/>
  <c r="AH752" i="57"/>
  <c r="AI752" i="57"/>
  <c r="AJ752" i="57" s="1"/>
  <c r="AC753" i="57"/>
  <c r="AF753" i="57"/>
  <c r="AG753" i="57"/>
  <c r="AH753" i="57"/>
  <c r="AJ753" i="57" s="1"/>
  <c r="AI753" i="57"/>
  <c r="AC754" i="57"/>
  <c r="AF754" i="57"/>
  <c r="AG754" i="57"/>
  <c r="AH754" i="57"/>
  <c r="AI754" i="57"/>
  <c r="AJ754" i="57" s="1"/>
  <c r="AC755" i="57"/>
  <c r="AF755" i="57"/>
  <c r="AG755" i="57"/>
  <c r="AH755" i="57"/>
  <c r="AI755" i="57"/>
  <c r="AJ755" i="57"/>
  <c r="AC756" i="57"/>
  <c r="AF756" i="57"/>
  <c r="AG756" i="57"/>
  <c r="AH756" i="57"/>
  <c r="AI756" i="57"/>
  <c r="AJ756" i="57" s="1"/>
  <c r="AC757" i="57"/>
  <c r="AF757" i="57"/>
  <c r="AG757" i="57"/>
  <c r="AH757" i="57"/>
  <c r="AI757" i="57"/>
  <c r="AJ757" i="57"/>
  <c r="AC758" i="57"/>
  <c r="AF758" i="57"/>
  <c r="AG758" i="57"/>
  <c r="AH758" i="57"/>
  <c r="AI758" i="57"/>
  <c r="AJ758" i="57"/>
  <c r="AC759" i="57"/>
  <c r="AF759" i="57"/>
  <c r="AG759" i="57"/>
  <c r="AH759" i="57"/>
  <c r="AJ759" i="57" s="1"/>
  <c r="AI759" i="57"/>
  <c r="AC760" i="57"/>
  <c r="AF760" i="57"/>
  <c r="AG760" i="57"/>
  <c r="AH760" i="57"/>
  <c r="AI760" i="57"/>
  <c r="AJ760" i="57" s="1"/>
  <c r="AC761" i="57"/>
  <c r="AF761" i="57"/>
  <c r="AG761" i="57"/>
  <c r="AH761" i="57"/>
  <c r="AJ761" i="57" s="1"/>
  <c r="AI761" i="57"/>
  <c r="AC762" i="57"/>
  <c r="AF762" i="57"/>
  <c r="AG762" i="57"/>
  <c r="AH762" i="57"/>
  <c r="AI762" i="57"/>
  <c r="AJ762" i="57" s="1"/>
  <c r="AC763" i="57"/>
  <c r="AF763" i="57"/>
  <c r="AG763" i="57"/>
  <c r="AH763" i="57"/>
  <c r="AI763" i="57"/>
  <c r="AJ763" i="57"/>
  <c r="AC764" i="57"/>
  <c r="AF764" i="57"/>
  <c r="AG764" i="57"/>
  <c r="AH764" i="57"/>
  <c r="AI764" i="57"/>
  <c r="AJ764" i="57" s="1"/>
  <c r="AC765" i="57"/>
  <c r="AF765" i="57"/>
  <c r="AG765" i="57"/>
  <c r="AH765" i="57"/>
  <c r="AI765" i="57"/>
  <c r="AJ765" i="57"/>
  <c r="AC766" i="57"/>
  <c r="AF766" i="57"/>
  <c r="AG766" i="57"/>
  <c r="AH766" i="57"/>
  <c r="AI766" i="57"/>
  <c r="AJ766" i="57"/>
  <c r="AC767" i="57"/>
  <c r="AF767" i="57"/>
  <c r="AG767" i="57"/>
  <c r="AH767" i="57"/>
  <c r="AJ767" i="57" s="1"/>
  <c r="AI767" i="57"/>
  <c r="AC768" i="57"/>
  <c r="AF768" i="57"/>
  <c r="AG768" i="57"/>
  <c r="AH768" i="57"/>
  <c r="AI768" i="57"/>
  <c r="AJ768" i="57" s="1"/>
  <c r="AC769" i="57"/>
  <c r="AF769" i="57"/>
  <c r="AG769" i="57"/>
  <c r="AH769" i="57"/>
  <c r="AJ769" i="57" s="1"/>
  <c r="AI769" i="57"/>
  <c r="AC770" i="57"/>
  <c r="AF770" i="57"/>
  <c r="AG770" i="57"/>
  <c r="AH770" i="57"/>
  <c r="AI770" i="57"/>
  <c r="AJ770" i="57" s="1"/>
  <c r="AC771" i="57"/>
  <c r="AF771" i="57"/>
  <c r="AG771" i="57"/>
  <c r="AH771" i="57"/>
  <c r="AI771" i="57"/>
  <c r="AJ771" i="57"/>
  <c r="AC772" i="57"/>
  <c r="AF772" i="57"/>
  <c r="AG772" i="57"/>
  <c r="AH772" i="57"/>
  <c r="AI772" i="57"/>
  <c r="AJ772" i="57" s="1"/>
  <c r="AC773" i="57"/>
  <c r="AF773" i="57"/>
  <c r="AG773" i="57"/>
  <c r="AH773" i="57"/>
  <c r="AI773" i="57"/>
  <c r="AJ773" i="57"/>
  <c r="AC774" i="57"/>
  <c r="AF774" i="57"/>
  <c r="AG774" i="57"/>
  <c r="AH774" i="57"/>
  <c r="AI774" i="57"/>
  <c r="AJ774" i="57" s="1"/>
  <c r="AC775" i="57"/>
  <c r="AF775" i="57"/>
  <c r="AG775" i="57"/>
  <c r="AH775" i="57"/>
  <c r="AJ775" i="57" s="1"/>
  <c r="AI775" i="57"/>
  <c r="AC776" i="57"/>
  <c r="AF776" i="57"/>
  <c r="AG776" i="57"/>
  <c r="AH776" i="57"/>
  <c r="AI776" i="57"/>
  <c r="AJ776" i="57" s="1"/>
  <c r="AC777" i="57"/>
  <c r="AF777" i="57"/>
  <c r="AG777" i="57"/>
  <c r="AH777" i="57"/>
  <c r="AJ777" i="57" s="1"/>
  <c r="AI777" i="57"/>
  <c r="AC778" i="57"/>
  <c r="AF778" i="57"/>
  <c r="AG778" i="57"/>
  <c r="AH778" i="57"/>
  <c r="AI778" i="57"/>
  <c r="AJ778" i="57" s="1"/>
  <c r="AC779" i="57"/>
  <c r="AF779" i="57"/>
  <c r="AG779" i="57"/>
  <c r="AH779" i="57"/>
  <c r="AI779" i="57"/>
  <c r="AJ779" i="57"/>
  <c r="AC780" i="57"/>
  <c r="AF780" i="57"/>
  <c r="AG780" i="57"/>
  <c r="AH780" i="57"/>
  <c r="AI780" i="57"/>
  <c r="AJ780" i="57" s="1"/>
  <c r="AC781" i="57"/>
  <c r="AF781" i="57"/>
  <c r="AG781" i="57"/>
  <c r="AH781" i="57"/>
  <c r="AI781" i="57"/>
  <c r="AJ781" i="57"/>
  <c r="AC782" i="57"/>
  <c r="AF782" i="57"/>
  <c r="AG782" i="57"/>
  <c r="AH782" i="57"/>
  <c r="AI782" i="57"/>
  <c r="AJ782" i="57" s="1"/>
  <c r="AC783" i="57"/>
  <c r="AF783" i="57"/>
  <c r="AG783" i="57"/>
  <c r="AH783" i="57"/>
  <c r="AJ783" i="57" s="1"/>
  <c r="AI783" i="57"/>
  <c r="AC784" i="57"/>
  <c r="AF784" i="57"/>
  <c r="AG784" i="57"/>
  <c r="AH784" i="57"/>
  <c r="AI784" i="57"/>
  <c r="AJ784" i="57" s="1"/>
  <c r="AC785" i="57"/>
  <c r="AF785" i="57"/>
  <c r="AG785" i="57"/>
  <c r="AH785" i="57"/>
  <c r="AJ785" i="57" s="1"/>
  <c r="AI785" i="57"/>
  <c r="AC786" i="57"/>
  <c r="AF786" i="57"/>
  <c r="AG786" i="57"/>
  <c r="AH786" i="57"/>
  <c r="AI786" i="57"/>
  <c r="AJ786" i="57" s="1"/>
  <c r="AC787" i="57"/>
  <c r="AF787" i="57"/>
  <c r="AG787" i="57"/>
  <c r="AH787" i="57"/>
  <c r="AI787" i="57"/>
  <c r="AJ787" i="57"/>
  <c r="AC788" i="57"/>
  <c r="AF788" i="57"/>
  <c r="AG788" i="57"/>
  <c r="AH788" i="57"/>
  <c r="AI788" i="57"/>
  <c r="AJ788" i="57" s="1"/>
  <c r="AC789" i="57"/>
  <c r="AF789" i="57"/>
  <c r="AG789" i="57"/>
  <c r="AH789" i="57"/>
  <c r="AI789" i="57"/>
  <c r="AJ789" i="57"/>
  <c r="AC790" i="57"/>
  <c r="AF790" i="57"/>
  <c r="AG790" i="57"/>
  <c r="AH790" i="57"/>
  <c r="AI790" i="57"/>
  <c r="AJ790" i="57" s="1"/>
  <c r="AC791" i="57"/>
  <c r="AF791" i="57"/>
  <c r="AG791" i="57"/>
  <c r="AH791" i="57"/>
  <c r="AJ791" i="57" s="1"/>
  <c r="AI791" i="57"/>
  <c r="AC792" i="57"/>
  <c r="AF792" i="57"/>
  <c r="AG792" i="57"/>
  <c r="AH792" i="57"/>
  <c r="AI792" i="57"/>
  <c r="AJ792" i="57" s="1"/>
  <c r="AC793" i="57"/>
  <c r="AF793" i="57"/>
  <c r="AG793" i="57"/>
  <c r="AH793" i="57"/>
  <c r="AJ793" i="57" s="1"/>
  <c r="AI793" i="57"/>
  <c r="AC794" i="57"/>
  <c r="AF794" i="57"/>
  <c r="AG794" i="57"/>
  <c r="AH794" i="57"/>
  <c r="AI794" i="57"/>
  <c r="AJ794" i="57" s="1"/>
  <c r="AC795" i="57"/>
  <c r="AF795" i="57"/>
  <c r="AG795" i="57"/>
  <c r="AH795" i="57"/>
  <c r="AI795" i="57"/>
  <c r="AJ795" i="57"/>
  <c r="AC796" i="57"/>
  <c r="AF796" i="57"/>
  <c r="AG796" i="57"/>
  <c r="AH796" i="57"/>
  <c r="AI796" i="57"/>
  <c r="AJ796" i="57" s="1"/>
  <c r="AC797" i="57"/>
  <c r="AF797" i="57"/>
  <c r="AG797" i="57"/>
  <c r="AH797" i="57"/>
  <c r="AI797" i="57"/>
  <c r="AJ797" i="57"/>
  <c r="AC798" i="57"/>
  <c r="AF798" i="57"/>
  <c r="AG798" i="57"/>
  <c r="AH798" i="57"/>
  <c r="AI798" i="57"/>
  <c r="AJ798" i="57" s="1"/>
  <c r="AC799" i="57"/>
  <c r="AF799" i="57"/>
  <c r="AG799" i="57"/>
  <c r="AH799" i="57"/>
  <c r="AJ799" i="57" s="1"/>
  <c r="AI799" i="57"/>
  <c r="AC800" i="57"/>
  <c r="AF800" i="57"/>
  <c r="AG800" i="57"/>
  <c r="AH800" i="57"/>
  <c r="AI800" i="57"/>
  <c r="AJ800" i="57" s="1"/>
  <c r="AC801" i="57"/>
  <c r="AF801" i="57"/>
  <c r="AG801" i="57"/>
  <c r="AH801" i="57"/>
  <c r="AJ801" i="57" s="1"/>
  <c r="AI801" i="57"/>
  <c r="AC802" i="57"/>
  <c r="AF802" i="57"/>
  <c r="AG802" i="57"/>
  <c r="AH802" i="57"/>
  <c r="AI802" i="57"/>
  <c r="AJ802" i="57" s="1"/>
  <c r="AC803" i="57"/>
  <c r="AF803" i="57"/>
  <c r="AG803" i="57"/>
  <c r="AH803" i="57"/>
  <c r="AI803" i="57"/>
  <c r="AJ803" i="57"/>
  <c r="AC804" i="57"/>
  <c r="AF804" i="57"/>
  <c r="AG804" i="57"/>
  <c r="AH804" i="57"/>
  <c r="AI804" i="57"/>
  <c r="AJ804" i="57" s="1"/>
  <c r="AC805" i="57"/>
  <c r="AF805" i="57"/>
  <c r="AG805" i="57"/>
  <c r="AH805" i="57"/>
  <c r="AI805" i="57"/>
  <c r="AJ805" i="57"/>
  <c r="AC806" i="57"/>
  <c r="AF806" i="57"/>
  <c r="AG806" i="57"/>
  <c r="AH806" i="57"/>
  <c r="AI806" i="57"/>
  <c r="AJ806" i="57" s="1"/>
  <c r="AC807" i="57"/>
  <c r="AF807" i="57"/>
  <c r="AG807" i="57"/>
  <c r="AH807" i="57"/>
  <c r="AJ807" i="57" s="1"/>
  <c r="AI807" i="57"/>
  <c r="AC808" i="57"/>
  <c r="AF808" i="57"/>
  <c r="AG808" i="57"/>
  <c r="AH808" i="57"/>
  <c r="AI808" i="57"/>
  <c r="AJ808" i="57" s="1"/>
  <c r="AC809" i="57"/>
  <c r="AF809" i="57"/>
  <c r="AG809" i="57"/>
  <c r="AH809" i="57"/>
  <c r="AJ809" i="57" s="1"/>
  <c r="AI809" i="57"/>
  <c r="AC810" i="57"/>
  <c r="AF810" i="57"/>
  <c r="AG810" i="57"/>
  <c r="AH810" i="57"/>
  <c r="AI810" i="57"/>
  <c r="AJ810" i="57" s="1"/>
  <c r="AC811" i="57"/>
  <c r="AF811" i="57"/>
  <c r="AG811" i="57"/>
  <c r="AH811" i="57"/>
  <c r="AJ811" i="57" s="1"/>
  <c r="AI811" i="57"/>
  <c r="AC812" i="57"/>
  <c r="AF812" i="57"/>
  <c r="AG812" i="57"/>
  <c r="AH812" i="57"/>
  <c r="AI812" i="57"/>
  <c r="AJ812" i="57" s="1"/>
  <c r="AC813" i="57"/>
  <c r="AF813" i="57"/>
  <c r="AG813" i="57"/>
  <c r="AH813" i="57"/>
  <c r="AI813" i="57"/>
  <c r="AJ813" i="57"/>
  <c r="AC814" i="57"/>
  <c r="AF814" i="57"/>
  <c r="AG814" i="57"/>
  <c r="AH814" i="57"/>
  <c r="AI814" i="57"/>
  <c r="AJ814" i="57" s="1"/>
  <c r="AC815" i="57"/>
  <c r="AF815" i="57"/>
  <c r="AG815" i="57"/>
  <c r="AH815" i="57"/>
  <c r="AJ815" i="57" s="1"/>
  <c r="AI815" i="57"/>
  <c r="AC816" i="57"/>
  <c r="AF816" i="57"/>
  <c r="AG816" i="57"/>
  <c r="AH816" i="57"/>
  <c r="AI816" i="57"/>
  <c r="AJ816" i="57" s="1"/>
  <c r="AC817" i="57"/>
  <c r="AF817" i="57"/>
  <c r="AG817" i="57"/>
  <c r="AH817" i="57"/>
  <c r="AJ817" i="57" s="1"/>
  <c r="AI817" i="57"/>
  <c r="AC818" i="57"/>
  <c r="AF818" i="57"/>
  <c r="AG818" i="57"/>
  <c r="AH818" i="57"/>
  <c r="AI818" i="57"/>
  <c r="AJ818" i="57" s="1"/>
  <c r="AC819" i="57"/>
  <c r="AF819" i="57"/>
  <c r="AG819" i="57"/>
  <c r="AH819" i="57"/>
  <c r="AI819" i="57"/>
  <c r="AJ819" i="57"/>
  <c r="AC820" i="57"/>
  <c r="AF820" i="57"/>
  <c r="AG820" i="57"/>
  <c r="AH820" i="57"/>
  <c r="AI820" i="57"/>
  <c r="AJ820" i="57" s="1"/>
  <c r="AC821" i="57"/>
  <c r="AF821" i="57"/>
  <c r="AG821" i="57"/>
  <c r="AH821" i="57"/>
  <c r="AI821" i="57"/>
  <c r="AJ821" i="57"/>
  <c r="AC822" i="57"/>
  <c r="AF822" i="57"/>
  <c r="AG822" i="57"/>
  <c r="AH822" i="57"/>
  <c r="AI822" i="57"/>
  <c r="AJ822" i="57" s="1"/>
  <c r="AC823" i="57"/>
  <c r="AF823" i="57"/>
  <c r="AG823" i="57"/>
  <c r="AH823" i="57"/>
  <c r="AJ823" i="57" s="1"/>
  <c r="AI823" i="57"/>
  <c r="AC824" i="57"/>
  <c r="AF824" i="57"/>
  <c r="AG824" i="57"/>
  <c r="AH824" i="57"/>
  <c r="AI824" i="57"/>
  <c r="AJ824" i="57" s="1"/>
  <c r="AC825" i="57"/>
  <c r="AF825" i="57"/>
  <c r="AG825" i="57"/>
  <c r="AH825" i="57"/>
  <c r="AJ825" i="57" s="1"/>
  <c r="AI825" i="57"/>
  <c r="AC826" i="57"/>
  <c r="AF826" i="57"/>
  <c r="AG826" i="57"/>
  <c r="AH826" i="57"/>
  <c r="AI826" i="57"/>
  <c r="AJ826" i="57" s="1"/>
  <c r="AC827" i="57"/>
  <c r="AF827" i="57"/>
  <c r="AG827" i="57"/>
  <c r="AH827" i="57"/>
  <c r="AJ827" i="57" s="1"/>
  <c r="AI827" i="57"/>
  <c r="AC828" i="57"/>
  <c r="AF828" i="57"/>
  <c r="AG828" i="57"/>
  <c r="AH828" i="57"/>
  <c r="AI828" i="57"/>
  <c r="AJ828" i="57" s="1"/>
  <c r="AC829" i="57"/>
  <c r="AF829" i="57"/>
  <c r="AG829" i="57"/>
  <c r="AH829" i="57"/>
  <c r="AI829" i="57"/>
  <c r="AJ829" i="57"/>
  <c r="AC830" i="57"/>
  <c r="AF830" i="57"/>
  <c r="AG830" i="57"/>
  <c r="AH830" i="57"/>
  <c r="AI830" i="57"/>
  <c r="AJ830" i="57" s="1"/>
  <c r="AC831" i="57"/>
  <c r="AF831" i="57"/>
  <c r="AG831" i="57"/>
  <c r="AH831" i="57"/>
  <c r="AJ831" i="57" s="1"/>
  <c r="AI831" i="57"/>
  <c r="AC832" i="57"/>
  <c r="AF832" i="57"/>
  <c r="AG832" i="57"/>
  <c r="AH832" i="57"/>
  <c r="AI832" i="57"/>
  <c r="AJ832" i="57" s="1"/>
  <c r="AC833" i="57"/>
  <c r="AF833" i="57"/>
  <c r="AG833" i="57"/>
  <c r="AH833" i="57"/>
  <c r="AI833" i="57"/>
  <c r="AJ833" i="57"/>
  <c r="AC834" i="57"/>
  <c r="AF834" i="57"/>
  <c r="AG834" i="57"/>
  <c r="AH834" i="57"/>
  <c r="AI834" i="57"/>
  <c r="AJ834" i="57" s="1"/>
  <c r="AC835" i="57"/>
  <c r="AF835" i="57"/>
  <c r="AG835" i="57"/>
  <c r="AH835" i="57"/>
  <c r="AJ835" i="57" s="1"/>
  <c r="AI835" i="57"/>
  <c r="AC836" i="57"/>
  <c r="AF836" i="57"/>
  <c r="AG836" i="57"/>
  <c r="AH836" i="57"/>
  <c r="AI836" i="57"/>
  <c r="AJ836" i="57" s="1"/>
  <c r="AC837" i="57"/>
  <c r="AF837" i="57"/>
  <c r="AG837" i="57"/>
  <c r="AH837" i="57"/>
  <c r="AI837" i="57"/>
  <c r="AJ837" i="57"/>
  <c r="AC838" i="57"/>
  <c r="AF838" i="57"/>
  <c r="AG838" i="57"/>
  <c r="AH838" i="57"/>
  <c r="AI838" i="57"/>
  <c r="AJ838" i="57" s="1"/>
  <c r="AC839" i="57"/>
  <c r="AF839" i="57"/>
  <c r="AG839" i="57"/>
  <c r="AH839" i="57"/>
  <c r="AJ839" i="57" s="1"/>
  <c r="AI839" i="57"/>
  <c r="AC840" i="57"/>
  <c r="AF840" i="57"/>
  <c r="AG840" i="57"/>
  <c r="AH840" i="57"/>
  <c r="AI840" i="57"/>
  <c r="AJ840" i="57" s="1"/>
  <c r="AC841" i="57"/>
  <c r="AF841" i="57"/>
  <c r="AG841" i="57"/>
  <c r="AH841" i="57"/>
  <c r="AI841" i="57"/>
  <c r="AJ841" i="57"/>
  <c r="AC842" i="57"/>
  <c r="AF842" i="57"/>
  <c r="AG842" i="57"/>
  <c r="AH842" i="57"/>
  <c r="AI842" i="57"/>
  <c r="AJ842" i="57" s="1"/>
  <c r="AC843" i="57"/>
  <c r="AF843" i="57"/>
  <c r="AG843" i="57"/>
  <c r="AH843" i="57"/>
  <c r="AI843" i="57"/>
  <c r="AJ843" i="57"/>
  <c r="AC844" i="57"/>
  <c r="AF844" i="57"/>
  <c r="AG844" i="57"/>
  <c r="AH844" i="57"/>
  <c r="AI844" i="57"/>
  <c r="AJ844" i="57" s="1"/>
  <c r="AC845" i="57"/>
  <c r="AF845" i="57"/>
  <c r="AG845" i="57"/>
  <c r="AH845" i="57"/>
  <c r="AI845" i="57"/>
  <c r="AJ845" i="57"/>
  <c r="AC846" i="57"/>
  <c r="AF846" i="57"/>
  <c r="AG846" i="57"/>
  <c r="AH846" i="57"/>
  <c r="AI846" i="57"/>
  <c r="AJ846" i="57" s="1"/>
  <c r="AC847" i="57"/>
  <c r="AF847" i="57"/>
  <c r="AG847" i="57"/>
  <c r="AH847" i="57"/>
  <c r="AJ847" i="57" s="1"/>
  <c r="AI847" i="57"/>
  <c r="AC848" i="57"/>
  <c r="AF848" i="57"/>
  <c r="AG848" i="57"/>
  <c r="AH848" i="57"/>
  <c r="AI848" i="57"/>
  <c r="AJ848" i="57" s="1"/>
  <c r="AC849" i="57"/>
  <c r="AF849" i="57"/>
  <c r="AG849" i="57"/>
  <c r="AH849" i="57"/>
  <c r="AJ849" i="57" s="1"/>
  <c r="AI849" i="57"/>
  <c r="AC850" i="57"/>
  <c r="AF850" i="57"/>
  <c r="AG850" i="57"/>
  <c r="AH850" i="57"/>
  <c r="AI850" i="57"/>
  <c r="AJ850" i="57" s="1"/>
  <c r="AC851" i="57"/>
  <c r="AF851" i="57"/>
  <c r="AG851" i="57"/>
  <c r="AH851" i="57"/>
  <c r="AI851" i="57"/>
  <c r="AJ851" i="57"/>
  <c r="AC852" i="57"/>
  <c r="AF852" i="57"/>
  <c r="AG852" i="57"/>
  <c r="AH852" i="57"/>
  <c r="AI852" i="57"/>
  <c r="AJ852" i="57" s="1"/>
  <c r="AC853" i="57"/>
  <c r="AF853" i="57"/>
  <c r="AG853" i="57"/>
  <c r="AH853" i="57"/>
  <c r="AI853" i="57"/>
  <c r="AJ853" i="57"/>
  <c r="AC854" i="57"/>
  <c r="AF854" i="57"/>
  <c r="AG854" i="57"/>
  <c r="AH854" i="57"/>
  <c r="AI854" i="57"/>
  <c r="AJ854" i="57"/>
  <c r="AC855" i="57"/>
  <c r="AF855" i="57"/>
  <c r="AG855" i="57"/>
  <c r="AH855" i="57"/>
  <c r="AJ855" i="57" s="1"/>
  <c r="AI855" i="57"/>
  <c r="AC856" i="57"/>
  <c r="AF856" i="57"/>
  <c r="AG856" i="57"/>
  <c r="AH856" i="57"/>
  <c r="AI856" i="57"/>
  <c r="AJ856" i="57" s="1"/>
  <c r="AC857" i="57"/>
  <c r="AF857" i="57"/>
  <c r="AG857" i="57"/>
  <c r="AH857" i="57"/>
  <c r="AJ857" i="57" s="1"/>
  <c r="AI857" i="57"/>
  <c r="AC858" i="57"/>
  <c r="AF858" i="57"/>
  <c r="AG858" i="57"/>
  <c r="AH858" i="57"/>
  <c r="AI858" i="57"/>
  <c r="AJ858" i="57" s="1"/>
  <c r="AC859" i="57"/>
  <c r="AF859" i="57"/>
  <c r="AG859" i="57"/>
  <c r="AH859" i="57"/>
  <c r="AI859" i="57"/>
  <c r="AJ859" i="57"/>
  <c r="AC860" i="57"/>
  <c r="AF860" i="57"/>
  <c r="AG860" i="57"/>
  <c r="AH860" i="57"/>
  <c r="AI860" i="57"/>
  <c r="AJ860" i="57" s="1"/>
  <c r="AC861" i="57"/>
  <c r="AF861" i="57"/>
  <c r="AG861" i="57"/>
  <c r="AH861" i="57"/>
  <c r="AI861" i="57"/>
  <c r="AJ861" i="57"/>
  <c r="AC862" i="57"/>
  <c r="AF862" i="57"/>
  <c r="AG862" i="57"/>
  <c r="AH862" i="57"/>
  <c r="AI862" i="57"/>
  <c r="AJ862" i="57" s="1"/>
  <c r="AC863" i="57"/>
  <c r="AF863" i="57"/>
  <c r="AG863" i="57"/>
  <c r="AH863" i="57"/>
  <c r="AJ863" i="57" s="1"/>
  <c r="AI863" i="57"/>
  <c r="AC864" i="57"/>
  <c r="AF864" i="57"/>
  <c r="AG864" i="57"/>
  <c r="AH864" i="57"/>
  <c r="AI864" i="57"/>
  <c r="AJ864" i="57" s="1"/>
  <c r="AC865" i="57"/>
  <c r="AF865" i="57"/>
  <c r="AG865" i="57"/>
  <c r="AH865" i="57"/>
  <c r="AJ865" i="57" s="1"/>
  <c r="AI865" i="57"/>
  <c r="AC866" i="57"/>
  <c r="AF866" i="57"/>
  <c r="AG866" i="57"/>
  <c r="AH866" i="57"/>
  <c r="AI866" i="57"/>
  <c r="AJ866" i="57" s="1"/>
  <c r="AC867" i="57"/>
  <c r="AF867" i="57"/>
  <c r="AG867" i="57"/>
  <c r="AH867" i="57"/>
  <c r="AJ867" i="57" s="1"/>
  <c r="AI867" i="57"/>
  <c r="AC868" i="57"/>
  <c r="AF868" i="57"/>
  <c r="AG868" i="57"/>
  <c r="AH868" i="57"/>
  <c r="AI868" i="57"/>
  <c r="AJ868" i="57" s="1"/>
  <c r="AC869" i="57"/>
  <c r="AF869" i="57"/>
  <c r="AG869" i="57"/>
  <c r="AH869" i="57"/>
  <c r="AI869" i="57"/>
  <c r="AJ869" i="57"/>
  <c r="AC870" i="57"/>
  <c r="AF870" i="57"/>
  <c r="AG870" i="57"/>
  <c r="AH870" i="57"/>
  <c r="AI870" i="57"/>
  <c r="AJ870" i="57" s="1"/>
  <c r="AC871" i="57"/>
  <c r="AF871" i="57"/>
  <c r="AG871" i="57"/>
  <c r="AH871" i="57"/>
  <c r="AJ871" i="57" s="1"/>
  <c r="AI871" i="57"/>
  <c r="AC872" i="57"/>
  <c r="AF872" i="57"/>
  <c r="AG872" i="57"/>
  <c r="AH872" i="57"/>
  <c r="AI872" i="57"/>
  <c r="AJ872" i="57" s="1"/>
  <c r="AC873" i="57"/>
  <c r="AF873" i="57"/>
  <c r="AG873" i="57"/>
  <c r="AH873" i="57"/>
  <c r="AI873" i="57"/>
  <c r="AJ873" i="57"/>
  <c r="AC874" i="57"/>
  <c r="AF874" i="57"/>
  <c r="AG874" i="57"/>
  <c r="AH874" i="57"/>
  <c r="AI874" i="57"/>
  <c r="AJ874" i="57" s="1"/>
  <c r="AC875" i="57"/>
  <c r="AF875" i="57"/>
  <c r="AG875" i="57"/>
  <c r="AH875" i="57"/>
  <c r="AJ875" i="57" s="1"/>
  <c r="AI875" i="57"/>
  <c r="AC876" i="57"/>
  <c r="AF876" i="57"/>
  <c r="AG876" i="57"/>
  <c r="AH876" i="57"/>
  <c r="AI876" i="57"/>
  <c r="AJ876" i="57" s="1"/>
  <c r="AC877" i="57"/>
  <c r="AF877" i="57"/>
  <c r="AG877" i="57"/>
  <c r="AH877" i="57"/>
  <c r="AI877" i="57"/>
  <c r="AJ877" i="57"/>
  <c r="AC878" i="57"/>
  <c r="AF878" i="57"/>
  <c r="AG878" i="57"/>
  <c r="AH878" i="57"/>
  <c r="AI878" i="57"/>
  <c r="AJ878" i="57" s="1"/>
  <c r="AC879" i="57"/>
  <c r="AF879" i="57"/>
  <c r="AG879" i="57"/>
  <c r="AH879" i="57"/>
  <c r="AI879" i="57"/>
  <c r="AJ879" i="57"/>
  <c r="AC880" i="57"/>
  <c r="AF880" i="57"/>
  <c r="AG880" i="57"/>
  <c r="AH880" i="57"/>
  <c r="AI880" i="57"/>
  <c r="AJ880" i="57" s="1"/>
  <c r="AC881" i="57"/>
  <c r="AF881" i="57"/>
  <c r="AG881" i="57"/>
  <c r="AH881" i="57"/>
  <c r="AI881" i="57"/>
  <c r="AJ881" i="57" s="1"/>
  <c r="AC882" i="57"/>
  <c r="AF882" i="57"/>
  <c r="AG882" i="57"/>
  <c r="AH882" i="57"/>
  <c r="AI882" i="57"/>
  <c r="AJ882" i="57" s="1"/>
  <c r="AC883" i="57"/>
  <c r="AF883" i="57"/>
  <c r="AG883" i="57"/>
  <c r="AH883" i="57"/>
  <c r="AJ883" i="57" s="1"/>
  <c r="AI883" i="57"/>
  <c r="AC884" i="57"/>
  <c r="AF884" i="57"/>
  <c r="AG884" i="57"/>
  <c r="AH884" i="57"/>
  <c r="AI884" i="57"/>
  <c r="AJ884" i="57" s="1"/>
  <c r="AC885" i="57"/>
  <c r="AF885" i="57"/>
  <c r="AG885" i="57"/>
  <c r="AH885" i="57"/>
  <c r="AI885" i="57"/>
  <c r="AJ885" i="57"/>
  <c r="AC886" i="57"/>
  <c r="AF886" i="57"/>
  <c r="AG886" i="57"/>
  <c r="AH886" i="57"/>
  <c r="AI886" i="57"/>
  <c r="AJ886" i="57"/>
  <c r="AC887" i="57"/>
  <c r="AF887" i="57"/>
  <c r="AG887" i="57"/>
  <c r="AH887" i="57"/>
  <c r="AI887" i="57"/>
  <c r="AJ887" i="57" s="1"/>
  <c r="AC888" i="57"/>
  <c r="AF888" i="57"/>
  <c r="AG888" i="57"/>
  <c r="AH888" i="57"/>
  <c r="AJ888" i="57" s="1"/>
  <c r="AI888" i="57"/>
  <c r="AC889" i="57"/>
  <c r="AF889" i="57"/>
  <c r="AG889" i="57"/>
  <c r="AH889" i="57"/>
  <c r="AI889" i="57"/>
  <c r="AJ889" i="57" s="1"/>
  <c r="AC890" i="57"/>
  <c r="AF890" i="57"/>
  <c r="AG890" i="57"/>
  <c r="AH890" i="57"/>
  <c r="AI890" i="57"/>
  <c r="AJ890" i="57" s="1"/>
  <c r="AC891" i="57"/>
  <c r="AF891" i="57"/>
  <c r="AG891" i="57"/>
  <c r="AH891" i="57"/>
  <c r="AJ891" i="57" s="1"/>
  <c r="AI891" i="57"/>
  <c r="AC892" i="57"/>
  <c r="AF892" i="57"/>
  <c r="AG892" i="57"/>
  <c r="AH892" i="57"/>
  <c r="AI892" i="57"/>
  <c r="AJ892" i="57" s="1"/>
  <c r="AC893" i="57"/>
  <c r="AF893" i="57"/>
  <c r="AG893" i="57"/>
  <c r="AH893" i="57"/>
  <c r="AI893" i="57"/>
  <c r="AJ893" i="57"/>
  <c r="AC894" i="57"/>
  <c r="AF894" i="57"/>
  <c r="AG894" i="57"/>
  <c r="AH894" i="57"/>
  <c r="AI894" i="57"/>
  <c r="AJ894" i="57"/>
  <c r="AC895" i="57"/>
  <c r="AF895" i="57"/>
  <c r="AG895" i="57"/>
  <c r="AH895" i="57"/>
  <c r="AI895" i="57"/>
  <c r="AJ895" i="57" s="1"/>
  <c r="AC896" i="57"/>
  <c r="AF896" i="57"/>
  <c r="AG896" i="57"/>
  <c r="AH896" i="57"/>
  <c r="AJ896" i="57" s="1"/>
  <c r="AI896" i="57"/>
  <c r="AC897" i="57"/>
  <c r="AF897" i="57"/>
  <c r="AG897" i="57"/>
  <c r="AH897" i="57"/>
  <c r="AI897" i="57"/>
  <c r="AJ897" i="57" s="1"/>
  <c r="AC898" i="57"/>
  <c r="AF898" i="57"/>
  <c r="AG898" i="57"/>
  <c r="AH898" i="57"/>
  <c r="AI898" i="57"/>
  <c r="AJ898" i="57" s="1"/>
  <c r="AC899" i="57"/>
  <c r="AF899" i="57"/>
  <c r="AG899" i="57"/>
  <c r="AH899" i="57"/>
  <c r="AJ899" i="57" s="1"/>
  <c r="AI899" i="57"/>
  <c r="AC900" i="57"/>
  <c r="AF900" i="57"/>
  <c r="AG900" i="57"/>
  <c r="AH900" i="57"/>
  <c r="AI900" i="57"/>
  <c r="AJ900" i="57" s="1"/>
  <c r="AC901" i="57"/>
  <c r="AF901" i="57"/>
  <c r="AG901" i="57"/>
  <c r="AH901" i="57"/>
  <c r="AI901" i="57"/>
  <c r="AJ901" i="57"/>
  <c r="AC902" i="57"/>
  <c r="AF902" i="57"/>
  <c r="AG902" i="57"/>
  <c r="AH902" i="57"/>
  <c r="AI902" i="57"/>
  <c r="AJ902" i="57"/>
  <c r="AC903" i="57"/>
  <c r="AF903" i="57"/>
  <c r="AG903" i="57"/>
  <c r="AH903" i="57"/>
  <c r="AI903" i="57"/>
  <c r="AJ903" i="57" s="1"/>
  <c r="AC904" i="57"/>
  <c r="AF904" i="57"/>
  <c r="AG904" i="57"/>
  <c r="AH904" i="57"/>
  <c r="AJ904" i="57" s="1"/>
  <c r="AI904" i="57"/>
  <c r="AC905" i="57"/>
  <c r="AF905" i="57"/>
  <c r="AG905" i="57"/>
  <c r="AH905" i="57"/>
  <c r="AI905" i="57"/>
  <c r="AJ905" i="57" s="1"/>
  <c r="AC906" i="57"/>
  <c r="AF906" i="57"/>
  <c r="AG906" i="57"/>
  <c r="AH906" i="57"/>
  <c r="AI906" i="57"/>
  <c r="AJ906" i="57" s="1"/>
  <c r="AC907" i="57"/>
  <c r="AF907" i="57"/>
  <c r="AG907" i="57"/>
  <c r="AH907" i="57"/>
  <c r="AJ907" i="57" s="1"/>
  <c r="AI907" i="57"/>
  <c r="AC908" i="57"/>
  <c r="AF908" i="57"/>
  <c r="AG908" i="57"/>
  <c r="AH908" i="57"/>
  <c r="AI908" i="57"/>
  <c r="AJ908" i="57" s="1"/>
  <c r="AC909" i="57"/>
  <c r="AF909" i="57"/>
  <c r="AG909" i="57"/>
  <c r="AH909" i="57"/>
  <c r="AI909" i="57"/>
  <c r="AJ909" i="57"/>
  <c r="AC910" i="57"/>
  <c r="AF910" i="57"/>
  <c r="AG910" i="57"/>
  <c r="AH910" i="57"/>
  <c r="AI910" i="57"/>
  <c r="AJ910" i="57"/>
  <c r="AC911" i="57"/>
  <c r="AF911" i="57"/>
  <c r="AG911" i="57"/>
  <c r="AH911" i="57"/>
  <c r="AI911" i="57"/>
  <c r="AJ911" i="57" s="1"/>
  <c r="AC912" i="57"/>
  <c r="AF912" i="57"/>
  <c r="AG912" i="57"/>
  <c r="AH912" i="57"/>
  <c r="AJ912" i="57" s="1"/>
  <c r="AI912" i="57"/>
  <c r="AC913" i="57"/>
  <c r="AF913" i="57"/>
  <c r="AG913" i="57"/>
  <c r="AH913" i="57"/>
  <c r="AI913" i="57"/>
  <c r="AJ913" i="57" s="1"/>
  <c r="AC914" i="57"/>
  <c r="AF914" i="57"/>
  <c r="AG914" i="57"/>
  <c r="AH914" i="57"/>
  <c r="AI914" i="57"/>
  <c r="AJ914" i="57" s="1"/>
  <c r="AC915" i="57"/>
  <c r="AF915" i="57"/>
  <c r="AG915" i="57"/>
  <c r="AH915" i="57"/>
  <c r="AJ915" i="57" s="1"/>
  <c r="AI915" i="57"/>
  <c r="AC916" i="57"/>
  <c r="AF916" i="57"/>
  <c r="AG916" i="57"/>
  <c r="AH916" i="57"/>
  <c r="AI916" i="57"/>
  <c r="AJ916" i="57" s="1"/>
  <c r="AC917" i="57"/>
  <c r="AF917" i="57"/>
  <c r="AG917" i="57"/>
  <c r="AH917" i="57"/>
  <c r="AI917" i="57"/>
  <c r="AJ917" i="57"/>
  <c r="AC918" i="57"/>
  <c r="AF918" i="57"/>
  <c r="AG918" i="57"/>
  <c r="AH918" i="57"/>
  <c r="AI918" i="57"/>
  <c r="AJ918" i="57"/>
  <c r="AC919" i="57"/>
  <c r="AF919" i="57"/>
  <c r="AG919" i="57"/>
  <c r="AH919" i="57"/>
  <c r="AI919" i="57"/>
  <c r="AJ919" i="57" s="1"/>
  <c r="AC920" i="57"/>
  <c r="AF920" i="57"/>
  <c r="AG920" i="57"/>
  <c r="AH920" i="57"/>
  <c r="AJ920" i="57" s="1"/>
  <c r="AI920" i="57"/>
  <c r="AC921" i="57"/>
  <c r="AF921" i="57"/>
  <c r="AG921" i="57"/>
  <c r="AH921" i="57"/>
  <c r="AI921" i="57"/>
  <c r="AJ921" i="57" s="1"/>
  <c r="AC922" i="57"/>
  <c r="AF922" i="57"/>
  <c r="AG922" i="57"/>
  <c r="AH922" i="57"/>
  <c r="AI922" i="57"/>
  <c r="AJ922" i="57" s="1"/>
  <c r="AC923" i="57"/>
  <c r="AF923" i="57"/>
  <c r="AG923" i="57"/>
  <c r="AH923" i="57"/>
  <c r="AJ923" i="57" s="1"/>
  <c r="AI923" i="57"/>
  <c r="AC924" i="57"/>
  <c r="AF924" i="57"/>
  <c r="AG924" i="57"/>
  <c r="AH924" i="57"/>
  <c r="AI924" i="57"/>
  <c r="AJ924" i="57" s="1"/>
  <c r="AC925" i="57"/>
  <c r="AF925" i="57"/>
  <c r="AG925" i="57"/>
  <c r="AH925" i="57"/>
  <c r="AI925" i="57"/>
  <c r="AJ925" i="57"/>
  <c r="AC926" i="57"/>
  <c r="AF926" i="57"/>
  <c r="AG926" i="57"/>
  <c r="AH926" i="57"/>
  <c r="AI926" i="57"/>
  <c r="AJ926" i="57"/>
  <c r="AC927" i="57"/>
  <c r="AF927" i="57"/>
  <c r="AG927" i="57"/>
  <c r="AH927" i="57"/>
  <c r="AI927" i="57"/>
  <c r="AJ927" i="57" s="1"/>
  <c r="AC928" i="57"/>
  <c r="AF928" i="57"/>
  <c r="AG928" i="57"/>
  <c r="AH928" i="57"/>
  <c r="AJ928" i="57" s="1"/>
  <c r="AI928" i="57"/>
  <c r="AC929" i="57"/>
  <c r="AF929" i="57"/>
  <c r="AG929" i="57"/>
  <c r="AH929" i="57"/>
  <c r="AI929" i="57"/>
  <c r="AJ929" i="57" s="1"/>
  <c r="AC930" i="57"/>
  <c r="AF930" i="57"/>
  <c r="AG930" i="57"/>
  <c r="AH930" i="57"/>
  <c r="AI930" i="57"/>
  <c r="AJ930" i="57" s="1"/>
  <c r="AC931" i="57"/>
  <c r="AF931" i="57"/>
  <c r="AG931" i="57"/>
  <c r="AH931" i="57"/>
  <c r="AJ931" i="57" s="1"/>
  <c r="AI931" i="57"/>
  <c r="AC932" i="57"/>
  <c r="AF932" i="57"/>
  <c r="AG932" i="57"/>
  <c r="AH932" i="57"/>
  <c r="AI932" i="57"/>
  <c r="AJ932" i="57" s="1"/>
  <c r="AC933" i="57"/>
  <c r="AF933" i="57"/>
  <c r="AG933" i="57"/>
  <c r="AH933" i="57"/>
  <c r="AI933" i="57"/>
  <c r="AJ933" i="57"/>
  <c r="AC934" i="57"/>
  <c r="AF934" i="57"/>
  <c r="AG934" i="57"/>
  <c r="AH934" i="57"/>
  <c r="AI934" i="57"/>
  <c r="AJ934" i="57"/>
  <c r="AC935" i="57"/>
  <c r="AF935" i="57"/>
  <c r="AG935" i="57"/>
  <c r="AH935" i="57"/>
  <c r="AI935" i="57"/>
  <c r="AJ935" i="57" s="1"/>
  <c r="AC936" i="57"/>
  <c r="AF936" i="57"/>
  <c r="AG936" i="57"/>
  <c r="AH936" i="57"/>
  <c r="AJ936" i="57" s="1"/>
  <c r="AI936" i="57"/>
  <c r="AC937" i="57"/>
  <c r="AF937" i="57"/>
  <c r="AG937" i="57"/>
  <c r="AH937" i="57"/>
  <c r="AI937" i="57"/>
  <c r="AJ937" i="57" s="1"/>
  <c r="AC938" i="57"/>
  <c r="AF938" i="57"/>
  <c r="AG938" i="57"/>
  <c r="AH938" i="57"/>
  <c r="AI938" i="57"/>
  <c r="AJ938" i="57" s="1"/>
  <c r="AC939" i="57"/>
  <c r="AF939" i="57"/>
  <c r="AG939" i="57"/>
  <c r="AH939" i="57"/>
  <c r="AJ939" i="57" s="1"/>
  <c r="AI939" i="57"/>
  <c r="AC940" i="57"/>
  <c r="AF940" i="57"/>
  <c r="AG940" i="57"/>
  <c r="AH940" i="57"/>
  <c r="AI940" i="57"/>
  <c r="AJ940" i="57" s="1"/>
  <c r="AC941" i="57"/>
  <c r="AF941" i="57"/>
  <c r="AG941" i="57"/>
  <c r="AH941" i="57"/>
  <c r="AI941" i="57"/>
  <c r="AJ941" i="57"/>
  <c r="AC942" i="57"/>
  <c r="AF942" i="57"/>
  <c r="AG942" i="57"/>
  <c r="AH942" i="57"/>
  <c r="AI942" i="57"/>
  <c r="AJ942" i="57"/>
  <c r="AC943" i="57"/>
  <c r="AF943" i="57"/>
  <c r="AG943" i="57"/>
  <c r="AH943" i="57"/>
  <c r="AI943" i="57"/>
  <c r="AJ943" i="57" s="1"/>
  <c r="AC944" i="57"/>
  <c r="AF944" i="57"/>
  <c r="AG944" i="57"/>
  <c r="AH944" i="57"/>
  <c r="AJ944" i="57" s="1"/>
  <c r="AI944" i="57"/>
  <c r="AC945" i="57"/>
  <c r="AF945" i="57"/>
  <c r="AG945" i="57"/>
  <c r="AH945" i="57"/>
  <c r="AI945" i="57"/>
  <c r="AJ945" i="57" s="1"/>
  <c r="AC946" i="57"/>
  <c r="AF946" i="57"/>
  <c r="AG946" i="57"/>
  <c r="AH946" i="57"/>
  <c r="AI946" i="57"/>
  <c r="AJ946" i="57" s="1"/>
  <c r="AC947" i="57"/>
  <c r="AF947" i="57"/>
  <c r="AG947" i="57"/>
  <c r="AH947" i="57"/>
  <c r="AJ947" i="57" s="1"/>
  <c r="AI947" i="57"/>
  <c r="AC948" i="57"/>
  <c r="AF948" i="57"/>
  <c r="AG948" i="57"/>
  <c r="AH948" i="57"/>
  <c r="AI948" i="57"/>
  <c r="AJ948" i="57" s="1"/>
  <c r="AC949" i="57"/>
  <c r="AF949" i="57"/>
  <c r="AG949" i="57"/>
  <c r="AH949" i="57"/>
  <c r="AI949" i="57"/>
  <c r="AJ949" i="57"/>
  <c r="AC950" i="57"/>
  <c r="AF950" i="57"/>
  <c r="AG950" i="57"/>
  <c r="AH950" i="57"/>
  <c r="AI950" i="57"/>
  <c r="AJ950" i="57"/>
  <c r="AC951" i="57"/>
  <c r="AF951" i="57"/>
  <c r="AG951" i="57"/>
  <c r="AH951" i="57"/>
  <c r="AI951" i="57"/>
  <c r="AJ951" i="57" s="1"/>
  <c r="AC952" i="57"/>
  <c r="AF952" i="57"/>
  <c r="AG952" i="57"/>
  <c r="AH952" i="57"/>
  <c r="AJ952" i="57" s="1"/>
  <c r="AI952" i="57"/>
  <c r="AC953" i="57"/>
  <c r="AF953" i="57"/>
  <c r="AG953" i="57"/>
  <c r="AH953" i="57"/>
  <c r="AI953" i="57"/>
  <c r="AJ953" i="57" s="1"/>
  <c r="AC954" i="57"/>
  <c r="AF954" i="57"/>
  <c r="AG954" i="57"/>
  <c r="AH954" i="57"/>
  <c r="AI954" i="57"/>
  <c r="AJ954" i="57" s="1"/>
  <c r="AC955" i="57"/>
  <c r="AF955" i="57"/>
  <c r="AG955" i="57"/>
  <c r="AH955" i="57"/>
  <c r="AJ955" i="57" s="1"/>
  <c r="AI955" i="57"/>
  <c r="AC956" i="57"/>
  <c r="AF956" i="57"/>
  <c r="AG956" i="57"/>
  <c r="AH956" i="57"/>
  <c r="AI956" i="57"/>
  <c r="AJ956" i="57" s="1"/>
  <c r="AC957" i="57"/>
  <c r="AF957" i="57"/>
  <c r="AG957" i="57"/>
  <c r="AH957" i="57"/>
  <c r="AI957" i="57"/>
  <c r="AJ957" i="57"/>
  <c r="AC958" i="57"/>
  <c r="AF958" i="57"/>
  <c r="AG958" i="57"/>
  <c r="AH958" i="57"/>
  <c r="AI958" i="57"/>
  <c r="AJ958" i="57"/>
  <c r="AC959" i="57"/>
  <c r="AF959" i="57"/>
  <c r="AG959" i="57"/>
  <c r="AH959" i="57"/>
  <c r="AI959" i="57"/>
  <c r="AJ959" i="57" s="1"/>
  <c r="AC960" i="57"/>
  <c r="AF960" i="57"/>
  <c r="AG960" i="57"/>
  <c r="AH960" i="57"/>
  <c r="AJ960" i="57" s="1"/>
  <c r="AI960" i="57"/>
  <c r="AC961" i="57"/>
  <c r="AF961" i="57"/>
  <c r="AG961" i="57"/>
  <c r="AH961" i="57"/>
  <c r="AI961" i="57"/>
  <c r="AJ961" i="57" s="1"/>
  <c r="AC962" i="57"/>
  <c r="AF962" i="57"/>
  <c r="AG962" i="57"/>
  <c r="AH962" i="57"/>
  <c r="AI962" i="57"/>
  <c r="AJ962" i="57" s="1"/>
  <c r="AC963" i="57"/>
  <c r="AF963" i="57"/>
  <c r="AG963" i="57"/>
  <c r="AH963" i="57"/>
  <c r="AJ963" i="57" s="1"/>
  <c r="AI963" i="57"/>
  <c r="AC964" i="57"/>
  <c r="AF964" i="57"/>
  <c r="AG964" i="57"/>
  <c r="AH964" i="57"/>
  <c r="AI964" i="57"/>
  <c r="AJ964" i="57" s="1"/>
  <c r="AC965" i="57"/>
  <c r="AF965" i="57"/>
  <c r="AG965" i="57"/>
  <c r="AH965" i="57"/>
  <c r="AI965" i="57"/>
  <c r="AJ965" i="57"/>
  <c r="AC966" i="57"/>
  <c r="AF966" i="57"/>
  <c r="AG966" i="57"/>
  <c r="AH966" i="57"/>
  <c r="AI966" i="57"/>
  <c r="AJ966" i="57"/>
  <c r="AC967" i="57"/>
  <c r="AF967" i="57"/>
  <c r="AG967" i="57"/>
  <c r="AH967" i="57"/>
  <c r="AI967" i="57"/>
  <c r="AJ967" i="57" s="1"/>
  <c r="AC968" i="57"/>
  <c r="AF968" i="57"/>
  <c r="AG968" i="57"/>
  <c r="AH968" i="57"/>
  <c r="AJ968" i="57" s="1"/>
  <c r="AI968" i="57"/>
  <c r="AC969" i="57"/>
  <c r="AF969" i="57"/>
  <c r="AG969" i="57"/>
  <c r="AH969" i="57"/>
  <c r="AI969" i="57"/>
  <c r="AJ969" i="57" s="1"/>
  <c r="AC970" i="57"/>
  <c r="AF970" i="57"/>
  <c r="AG970" i="57"/>
  <c r="AH970" i="57"/>
  <c r="AI970" i="57"/>
  <c r="AJ970" i="57" s="1"/>
  <c r="AC971" i="57"/>
  <c r="AF971" i="57"/>
  <c r="AG971" i="57"/>
  <c r="AH971" i="57"/>
  <c r="AJ971" i="57" s="1"/>
  <c r="AI971" i="57"/>
  <c r="AC972" i="57"/>
  <c r="AF972" i="57"/>
  <c r="AG972" i="57"/>
  <c r="AH972" i="57"/>
  <c r="AI972" i="57"/>
  <c r="AJ972" i="57" s="1"/>
  <c r="AC973" i="57"/>
  <c r="AF973" i="57"/>
  <c r="AG973" i="57"/>
  <c r="AH973" i="57"/>
  <c r="AI973" i="57"/>
  <c r="AJ973" i="57"/>
  <c r="AC974" i="57"/>
  <c r="AF974" i="57"/>
  <c r="AG974" i="57"/>
  <c r="AH974" i="57"/>
  <c r="AI974" i="57"/>
  <c r="AJ974" i="57"/>
  <c r="AC975" i="57"/>
  <c r="AF975" i="57"/>
  <c r="AG975" i="57"/>
  <c r="AH975" i="57"/>
  <c r="AI975" i="57"/>
  <c r="AJ975" i="57" s="1"/>
  <c r="AC976" i="57"/>
  <c r="AF976" i="57"/>
  <c r="AG976" i="57"/>
  <c r="AH976" i="57"/>
  <c r="AJ976" i="57" s="1"/>
  <c r="AI976" i="57"/>
  <c r="AC977" i="57"/>
  <c r="AF977" i="57"/>
  <c r="AG977" i="57"/>
  <c r="AH977" i="57"/>
  <c r="AI977" i="57"/>
  <c r="AJ977" i="57" s="1"/>
  <c r="AC978" i="57"/>
  <c r="AF978" i="57"/>
  <c r="AG978" i="57"/>
  <c r="AH978" i="57"/>
  <c r="AI978" i="57"/>
  <c r="AJ978" i="57" s="1"/>
  <c r="AC979" i="57"/>
  <c r="AF979" i="57"/>
  <c r="AG979" i="57"/>
  <c r="AH979" i="57"/>
  <c r="AJ979" i="57" s="1"/>
  <c r="AI979" i="57"/>
  <c r="AC980" i="57"/>
  <c r="AF980" i="57"/>
  <c r="AG980" i="57"/>
  <c r="AH980" i="57"/>
  <c r="AI980" i="57"/>
  <c r="AJ980" i="57" s="1"/>
  <c r="AC981" i="57"/>
  <c r="AF981" i="57"/>
  <c r="AG981" i="57"/>
  <c r="AH981" i="57"/>
  <c r="AI981" i="57"/>
  <c r="AJ981" i="57"/>
  <c r="AC982" i="57"/>
  <c r="AF982" i="57"/>
  <c r="AG982" i="57"/>
  <c r="AH982" i="57"/>
  <c r="AI982" i="57"/>
  <c r="AJ982" i="57"/>
  <c r="AC983" i="57"/>
  <c r="AF983" i="57"/>
  <c r="AG983" i="57"/>
  <c r="AH983" i="57"/>
  <c r="AI983" i="57"/>
  <c r="AJ983" i="57" s="1"/>
  <c r="AC984" i="57"/>
  <c r="AF984" i="57"/>
  <c r="AG984" i="57"/>
  <c r="AH984" i="57"/>
  <c r="AJ984" i="57" s="1"/>
  <c r="AI984" i="57"/>
  <c r="AC985" i="57"/>
  <c r="AF985" i="57"/>
  <c r="AG985" i="57"/>
  <c r="AH985" i="57"/>
  <c r="AI985" i="57"/>
  <c r="AJ985" i="57" s="1"/>
  <c r="AC986" i="57"/>
  <c r="AF986" i="57"/>
  <c r="AG986" i="57"/>
  <c r="AH986" i="57"/>
  <c r="AI986" i="57"/>
  <c r="AJ986" i="57" s="1"/>
  <c r="AC987" i="57"/>
  <c r="AF987" i="57"/>
  <c r="AG987" i="57"/>
  <c r="AH987" i="57"/>
  <c r="AJ987" i="57" s="1"/>
  <c r="AI987" i="57"/>
  <c r="AC988" i="57"/>
  <c r="AF988" i="57"/>
  <c r="AG988" i="57"/>
  <c r="AH988" i="57"/>
  <c r="AI988" i="57"/>
  <c r="AJ988" i="57" s="1"/>
  <c r="AC989" i="57"/>
  <c r="AF989" i="57"/>
  <c r="AG989" i="57"/>
  <c r="AH989" i="57"/>
  <c r="AI989" i="57"/>
  <c r="AJ989" i="57"/>
  <c r="AC990" i="57"/>
  <c r="AF990" i="57"/>
  <c r="AG990" i="57"/>
  <c r="AH990" i="57"/>
  <c r="AI990" i="57"/>
  <c r="AJ990" i="57"/>
  <c r="AC991" i="57"/>
  <c r="AF991" i="57"/>
  <c r="AG991" i="57"/>
  <c r="AH991" i="57"/>
  <c r="AI991" i="57"/>
  <c r="AJ991" i="57" s="1"/>
  <c r="AC992" i="57"/>
  <c r="AF992" i="57"/>
  <c r="AG992" i="57"/>
  <c r="AH992" i="57"/>
  <c r="AJ992" i="57" s="1"/>
  <c r="AI992" i="57"/>
  <c r="AC993" i="57"/>
  <c r="AF993" i="57"/>
  <c r="AG993" i="57"/>
  <c r="AH993" i="57"/>
  <c r="AI993" i="57"/>
  <c r="AJ993" i="57" s="1"/>
  <c r="AC994" i="57"/>
  <c r="AF994" i="57"/>
  <c r="AG994" i="57"/>
  <c r="AH994" i="57"/>
  <c r="AI994" i="57"/>
  <c r="AJ994" i="57" s="1"/>
  <c r="AC995" i="57"/>
  <c r="AF995" i="57"/>
  <c r="AG995" i="57"/>
  <c r="AH995" i="57"/>
  <c r="AJ995" i="57" s="1"/>
  <c r="AI995" i="57"/>
  <c r="AC996" i="57"/>
  <c r="AF996" i="57"/>
  <c r="AG996" i="57"/>
  <c r="AH996" i="57"/>
  <c r="AI996" i="57"/>
  <c r="AJ996" i="57" s="1"/>
  <c r="AC997" i="57"/>
  <c r="AF997" i="57"/>
  <c r="AG997" i="57"/>
  <c r="AH997" i="57"/>
  <c r="AI997" i="57"/>
  <c r="AJ997" i="57"/>
  <c r="AC998" i="57"/>
  <c r="AF998" i="57"/>
  <c r="AG998" i="57"/>
  <c r="AH998" i="57"/>
  <c r="AI998" i="57"/>
  <c r="AJ998" i="57"/>
  <c r="AC999" i="57"/>
  <c r="AF999" i="57"/>
  <c r="AG999" i="57"/>
  <c r="AH999" i="57"/>
  <c r="AI999" i="57"/>
  <c r="AJ999" i="57" s="1"/>
  <c r="AC1000" i="57"/>
  <c r="AF1000" i="57"/>
  <c r="AG1000" i="57"/>
  <c r="AH1000" i="57"/>
  <c r="AJ1000" i="57" s="1"/>
  <c r="AI1000" i="57"/>
  <c r="AC1001" i="57"/>
  <c r="AF1001" i="57"/>
  <c r="AG1001" i="57"/>
  <c r="AH1001" i="57"/>
  <c r="AI1001" i="57"/>
  <c r="AJ1001" i="57" s="1"/>
  <c r="AC1002" i="57"/>
  <c r="AF1002" i="57"/>
  <c r="AG1002" i="57"/>
  <c r="AH1002" i="57"/>
  <c r="AI1002" i="57"/>
  <c r="AJ1002" i="57" s="1"/>
  <c r="M3" i="57"/>
  <c r="C3" i="57"/>
  <c r="K1002" i="35"/>
  <c r="K1003" i="35"/>
  <c r="K4" i="35"/>
  <c r="K5" i="35"/>
  <c r="K6" i="35"/>
  <c r="K7" i="35"/>
  <c r="K8" i="35"/>
  <c r="K9" i="35"/>
  <c r="K10" i="35"/>
  <c r="K11" i="35"/>
  <c r="K12" i="35"/>
  <c r="K13" i="35"/>
  <c r="K14" i="35"/>
  <c r="K15" i="35"/>
  <c r="K16" i="35"/>
  <c r="K17" i="35"/>
  <c r="K18" i="35"/>
  <c r="K19" i="35"/>
  <c r="K20" i="35"/>
  <c r="K21" i="35"/>
  <c r="K22" i="35"/>
  <c r="K23" i="35"/>
  <c r="K24" i="35"/>
  <c r="K25" i="35"/>
  <c r="K26" i="35"/>
  <c r="K27" i="35"/>
  <c r="K28" i="35"/>
  <c r="K29" i="35"/>
  <c r="K30" i="35"/>
  <c r="K31" i="35"/>
  <c r="K32" i="35"/>
  <c r="K33" i="35"/>
  <c r="K34" i="35"/>
  <c r="K35" i="35"/>
  <c r="K36" i="35"/>
  <c r="K37" i="35"/>
  <c r="K38" i="35"/>
  <c r="K39" i="35"/>
  <c r="K40" i="35"/>
  <c r="K41" i="35"/>
  <c r="K42" i="35"/>
  <c r="K43" i="35"/>
  <c r="K44" i="35"/>
  <c r="K45" i="35"/>
  <c r="K46" i="35"/>
  <c r="K47" i="35"/>
  <c r="K48" i="35"/>
  <c r="K49" i="35"/>
  <c r="K50" i="35"/>
  <c r="K51" i="35"/>
  <c r="K52" i="35"/>
  <c r="K53" i="35"/>
  <c r="K54" i="35"/>
  <c r="K55" i="35"/>
  <c r="K56" i="35"/>
  <c r="K57" i="35"/>
  <c r="K58" i="35"/>
  <c r="K59" i="35"/>
  <c r="K60" i="35"/>
  <c r="K61" i="35"/>
  <c r="K62" i="35"/>
  <c r="K63" i="35"/>
  <c r="K64" i="35"/>
  <c r="K65" i="35"/>
  <c r="K66" i="35"/>
  <c r="K67" i="35"/>
  <c r="K68" i="35"/>
  <c r="K69" i="35"/>
  <c r="K70" i="35"/>
  <c r="K71" i="35"/>
  <c r="K72" i="35"/>
  <c r="K73" i="35"/>
  <c r="K74" i="35"/>
  <c r="K75" i="35"/>
  <c r="K76" i="35"/>
  <c r="K77" i="35"/>
  <c r="K78" i="35"/>
  <c r="K79" i="35"/>
  <c r="K80" i="35"/>
  <c r="K81" i="35"/>
  <c r="K82" i="35"/>
  <c r="K83" i="35"/>
  <c r="K84" i="35"/>
  <c r="K85" i="35"/>
  <c r="K86" i="35"/>
  <c r="K87" i="35"/>
  <c r="K88" i="35"/>
  <c r="K89" i="35"/>
  <c r="K90" i="35"/>
  <c r="K91" i="35"/>
  <c r="K92" i="35"/>
  <c r="K93" i="35"/>
  <c r="K94" i="35"/>
  <c r="K95" i="35"/>
  <c r="K96" i="35"/>
  <c r="K97" i="35"/>
  <c r="K98" i="35"/>
  <c r="K99" i="35"/>
  <c r="K100" i="35"/>
  <c r="K101" i="35"/>
  <c r="K102" i="35"/>
  <c r="K103" i="35"/>
  <c r="K104" i="35"/>
  <c r="K105" i="35"/>
  <c r="K106" i="35"/>
  <c r="K107" i="35"/>
  <c r="K108" i="35"/>
  <c r="K109" i="35"/>
  <c r="K110" i="35"/>
  <c r="K111" i="35"/>
  <c r="K112" i="35"/>
  <c r="K113" i="35"/>
  <c r="K114" i="35"/>
  <c r="K115" i="35"/>
  <c r="K116" i="35"/>
  <c r="K117" i="35"/>
  <c r="K118" i="35"/>
  <c r="K119" i="35"/>
  <c r="K120" i="35"/>
  <c r="K121" i="35"/>
  <c r="K122" i="35"/>
  <c r="K123" i="35"/>
  <c r="K124" i="35"/>
  <c r="K125" i="35"/>
  <c r="K126" i="35"/>
  <c r="K127" i="35"/>
  <c r="K128" i="35"/>
  <c r="K129" i="35"/>
  <c r="K130" i="35"/>
  <c r="K131" i="35"/>
  <c r="K132" i="35"/>
  <c r="K133" i="35"/>
  <c r="K134" i="35"/>
  <c r="K135" i="35"/>
  <c r="K136" i="35"/>
  <c r="K137" i="35"/>
  <c r="K138" i="35"/>
  <c r="K139" i="35"/>
  <c r="K140" i="35"/>
  <c r="K141" i="35"/>
  <c r="K142" i="35"/>
  <c r="K143" i="35"/>
  <c r="K144" i="35"/>
  <c r="K145" i="35"/>
  <c r="K146" i="35"/>
  <c r="K147" i="35"/>
  <c r="K148" i="35"/>
  <c r="K149" i="35"/>
  <c r="K150" i="35"/>
  <c r="K151" i="35"/>
  <c r="K152" i="35"/>
  <c r="K153" i="35"/>
  <c r="K154" i="35"/>
  <c r="K155" i="35"/>
  <c r="K156" i="35"/>
  <c r="K157" i="35"/>
  <c r="K158" i="35"/>
  <c r="K159" i="35"/>
  <c r="K160" i="35"/>
  <c r="K161" i="35"/>
  <c r="K162" i="35"/>
  <c r="K163" i="35"/>
  <c r="K164" i="35"/>
  <c r="K165" i="35"/>
  <c r="K166" i="35"/>
  <c r="K167" i="35"/>
  <c r="K168" i="35"/>
  <c r="K169" i="35"/>
  <c r="K170" i="35"/>
  <c r="K171" i="35"/>
  <c r="K172" i="35"/>
  <c r="K173" i="35"/>
  <c r="K174" i="35"/>
  <c r="K175" i="35"/>
  <c r="K176" i="35"/>
  <c r="K177" i="35"/>
  <c r="K178" i="35"/>
  <c r="K179" i="35"/>
  <c r="K180" i="35"/>
  <c r="K181" i="35"/>
  <c r="K182" i="35"/>
  <c r="K183" i="35"/>
  <c r="K184" i="35"/>
  <c r="K185" i="35"/>
  <c r="K186" i="35"/>
  <c r="K187" i="35"/>
  <c r="K188" i="35"/>
  <c r="K189" i="35"/>
  <c r="K190" i="35"/>
  <c r="K191" i="35"/>
  <c r="K192" i="35"/>
  <c r="K193" i="35"/>
  <c r="K194" i="35"/>
  <c r="K195" i="35"/>
  <c r="K196" i="35"/>
  <c r="K197" i="35"/>
  <c r="K198" i="35"/>
  <c r="K199" i="35"/>
  <c r="K200" i="35"/>
  <c r="K201" i="35"/>
  <c r="K202" i="35"/>
  <c r="K203" i="35"/>
  <c r="K204" i="35"/>
  <c r="K205" i="35"/>
  <c r="K206" i="35"/>
  <c r="K207" i="35"/>
  <c r="K208" i="35"/>
  <c r="K209" i="35"/>
  <c r="K210" i="35"/>
  <c r="K211" i="35"/>
  <c r="K212" i="35"/>
  <c r="K213" i="35"/>
  <c r="K214" i="35"/>
  <c r="K215" i="35"/>
  <c r="K216" i="35"/>
  <c r="K217" i="35"/>
  <c r="K218" i="35"/>
  <c r="K219" i="35"/>
  <c r="K220" i="35"/>
  <c r="K221" i="35"/>
  <c r="K222" i="35"/>
  <c r="K223" i="35"/>
  <c r="K224" i="35"/>
  <c r="K225" i="35"/>
  <c r="K226" i="35"/>
  <c r="K227" i="35"/>
  <c r="K228" i="35"/>
  <c r="K229" i="35"/>
  <c r="K230" i="35"/>
  <c r="K231" i="35"/>
  <c r="K232" i="35"/>
  <c r="K233" i="35"/>
  <c r="K234" i="35"/>
  <c r="K235" i="35"/>
  <c r="K236" i="35"/>
  <c r="K237" i="35"/>
  <c r="K238" i="35"/>
  <c r="K239" i="35"/>
  <c r="K240" i="35"/>
  <c r="K241" i="35"/>
  <c r="K242" i="35"/>
  <c r="K243" i="35"/>
  <c r="K244" i="35"/>
  <c r="K245" i="35"/>
  <c r="K246" i="35"/>
  <c r="K247" i="35"/>
  <c r="K248" i="35"/>
  <c r="K249" i="35"/>
  <c r="K250" i="35"/>
  <c r="K251" i="35"/>
  <c r="K252" i="35"/>
  <c r="K253" i="35"/>
  <c r="K254" i="35"/>
  <c r="K255" i="35"/>
  <c r="K256" i="35"/>
  <c r="K257" i="35"/>
  <c r="K258" i="35"/>
  <c r="K259" i="35"/>
  <c r="K260" i="35"/>
  <c r="K261" i="35"/>
  <c r="K262" i="35"/>
  <c r="K263" i="35"/>
  <c r="K264" i="35"/>
  <c r="K265" i="35"/>
  <c r="K266" i="35"/>
  <c r="K267" i="35"/>
  <c r="K268" i="35"/>
  <c r="K269" i="35"/>
  <c r="K270" i="35"/>
  <c r="K271" i="35"/>
  <c r="K272" i="35"/>
  <c r="K273" i="35"/>
  <c r="K274" i="35"/>
  <c r="K275" i="35"/>
  <c r="K276" i="35"/>
  <c r="K277" i="35"/>
  <c r="K278" i="35"/>
  <c r="K279" i="35"/>
  <c r="K280" i="35"/>
  <c r="K281" i="35"/>
  <c r="K282" i="35"/>
  <c r="K283" i="35"/>
  <c r="K284" i="35"/>
  <c r="K285" i="35"/>
  <c r="K286" i="35"/>
  <c r="K287" i="35"/>
  <c r="K288" i="35"/>
  <c r="K289" i="35"/>
  <c r="K290" i="35"/>
  <c r="K291" i="35"/>
  <c r="K292" i="35"/>
  <c r="K293" i="35"/>
  <c r="K294" i="35"/>
  <c r="K295" i="35"/>
  <c r="K296" i="35"/>
  <c r="K297" i="35"/>
  <c r="K298" i="35"/>
  <c r="K299" i="35"/>
  <c r="K300" i="35"/>
  <c r="K301" i="35"/>
  <c r="K302" i="35"/>
  <c r="K303" i="35"/>
  <c r="K304" i="35"/>
  <c r="K305" i="35"/>
  <c r="K306" i="35"/>
  <c r="K307" i="35"/>
  <c r="K308" i="35"/>
  <c r="K309" i="35"/>
  <c r="K310" i="35"/>
  <c r="K311" i="35"/>
  <c r="K312" i="35"/>
  <c r="K313" i="35"/>
  <c r="K314" i="35"/>
  <c r="K315" i="35"/>
  <c r="K316" i="35"/>
  <c r="K317" i="35"/>
  <c r="K318" i="35"/>
  <c r="K319" i="35"/>
  <c r="K320" i="35"/>
  <c r="K321" i="35"/>
  <c r="K322" i="35"/>
  <c r="K323" i="35"/>
  <c r="K324" i="35"/>
  <c r="K325" i="35"/>
  <c r="K326" i="35"/>
  <c r="K327" i="35"/>
  <c r="K328" i="35"/>
  <c r="K329" i="35"/>
  <c r="K330" i="35"/>
  <c r="K331" i="35"/>
  <c r="K332" i="35"/>
  <c r="K333" i="35"/>
  <c r="K334" i="35"/>
  <c r="K335" i="35"/>
  <c r="K336" i="35"/>
  <c r="K337" i="35"/>
  <c r="K338" i="35"/>
  <c r="K339" i="35"/>
  <c r="K340" i="35"/>
  <c r="K341" i="35"/>
  <c r="K342" i="35"/>
  <c r="K343" i="35"/>
  <c r="K344" i="35"/>
  <c r="K345" i="35"/>
  <c r="K346" i="35"/>
  <c r="K347" i="35"/>
  <c r="K348" i="35"/>
  <c r="K349" i="35"/>
  <c r="K350" i="35"/>
  <c r="K351" i="35"/>
  <c r="K352" i="35"/>
  <c r="K353" i="35"/>
  <c r="K354" i="35"/>
  <c r="K355" i="35"/>
  <c r="K356" i="35"/>
  <c r="K357" i="35"/>
  <c r="K358" i="35"/>
  <c r="K359" i="35"/>
  <c r="K360" i="35"/>
  <c r="K361" i="35"/>
  <c r="K362" i="35"/>
  <c r="K363" i="35"/>
  <c r="K364" i="35"/>
  <c r="K365" i="35"/>
  <c r="K366" i="35"/>
  <c r="K367" i="35"/>
  <c r="K368" i="35"/>
  <c r="K369" i="35"/>
  <c r="K370" i="35"/>
  <c r="K371" i="35"/>
  <c r="K372" i="35"/>
  <c r="K373" i="35"/>
  <c r="K374" i="35"/>
  <c r="K375" i="35"/>
  <c r="K376" i="35"/>
  <c r="K377" i="35"/>
  <c r="K378" i="35"/>
  <c r="K379" i="35"/>
  <c r="K380" i="35"/>
  <c r="K381" i="35"/>
  <c r="K382" i="35"/>
  <c r="K383" i="35"/>
  <c r="K384" i="35"/>
  <c r="K385" i="35"/>
  <c r="K386" i="35"/>
  <c r="K387" i="35"/>
  <c r="K388" i="35"/>
  <c r="K389" i="35"/>
  <c r="K390" i="35"/>
  <c r="K391" i="35"/>
  <c r="K392" i="35"/>
  <c r="K393" i="35"/>
  <c r="K394" i="35"/>
  <c r="K395" i="35"/>
  <c r="K396" i="35"/>
  <c r="K397" i="35"/>
  <c r="K398" i="35"/>
  <c r="K399" i="35"/>
  <c r="K400" i="35"/>
  <c r="K401" i="35"/>
  <c r="K402" i="35"/>
  <c r="K403" i="35"/>
  <c r="K404" i="35"/>
  <c r="K405" i="35"/>
  <c r="K406" i="35"/>
  <c r="K407" i="35"/>
  <c r="K408" i="35"/>
  <c r="K409" i="35"/>
  <c r="K410" i="35"/>
  <c r="K411" i="35"/>
  <c r="K412" i="35"/>
  <c r="K413" i="35"/>
  <c r="K414" i="35"/>
  <c r="K415" i="35"/>
  <c r="K416" i="35"/>
  <c r="K417" i="35"/>
  <c r="K418" i="35"/>
  <c r="K419" i="35"/>
  <c r="K420" i="35"/>
  <c r="K421" i="35"/>
  <c r="K422" i="35"/>
  <c r="K423" i="35"/>
  <c r="K424" i="35"/>
  <c r="K425" i="35"/>
  <c r="K426" i="35"/>
  <c r="K427" i="35"/>
  <c r="K428" i="35"/>
  <c r="K429" i="35"/>
  <c r="K430" i="35"/>
  <c r="K431" i="35"/>
  <c r="K432" i="35"/>
  <c r="K433" i="35"/>
  <c r="K434" i="35"/>
  <c r="K435" i="35"/>
  <c r="K436" i="35"/>
  <c r="K437" i="35"/>
  <c r="K438" i="35"/>
  <c r="K439" i="35"/>
  <c r="K440" i="35"/>
  <c r="K441" i="35"/>
  <c r="K442" i="35"/>
  <c r="K443" i="35"/>
  <c r="K444" i="35"/>
  <c r="K445" i="35"/>
  <c r="K446" i="35"/>
  <c r="K447" i="35"/>
  <c r="K448" i="35"/>
  <c r="K449" i="35"/>
  <c r="K450" i="35"/>
  <c r="K451" i="35"/>
  <c r="K452" i="35"/>
  <c r="K453" i="35"/>
  <c r="K454" i="35"/>
  <c r="K455" i="35"/>
  <c r="K456" i="35"/>
  <c r="K457" i="35"/>
  <c r="K458" i="35"/>
  <c r="K459" i="35"/>
  <c r="K460" i="35"/>
  <c r="K461" i="35"/>
  <c r="K462" i="35"/>
  <c r="K463" i="35"/>
  <c r="K464" i="35"/>
  <c r="K465" i="35"/>
  <c r="K466" i="35"/>
  <c r="K467" i="35"/>
  <c r="K468" i="35"/>
  <c r="K469" i="35"/>
  <c r="K470" i="35"/>
  <c r="K471" i="35"/>
  <c r="K472" i="35"/>
  <c r="K473" i="35"/>
  <c r="K474" i="35"/>
  <c r="K475" i="35"/>
  <c r="K476" i="35"/>
  <c r="K477" i="35"/>
  <c r="K478" i="35"/>
  <c r="K479" i="35"/>
  <c r="K480" i="35"/>
  <c r="K481" i="35"/>
  <c r="K482" i="35"/>
  <c r="K483" i="35"/>
  <c r="K484" i="35"/>
  <c r="K485" i="35"/>
  <c r="K486" i="35"/>
  <c r="K487" i="35"/>
  <c r="K488" i="35"/>
  <c r="K489" i="35"/>
  <c r="K490" i="35"/>
  <c r="K491" i="35"/>
  <c r="K492" i="35"/>
  <c r="K493" i="35"/>
  <c r="K494" i="35"/>
  <c r="K495" i="35"/>
  <c r="K496" i="35"/>
  <c r="K497" i="35"/>
  <c r="K498" i="35"/>
  <c r="K499" i="35"/>
  <c r="K500" i="35"/>
  <c r="K501" i="35"/>
  <c r="K502" i="35"/>
  <c r="K503" i="35"/>
  <c r="K504" i="35"/>
  <c r="K505" i="35"/>
  <c r="K506" i="35"/>
  <c r="K507" i="35"/>
  <c r="K508" i="35"/>
  <c r="K509" i="35"/>
  <c r="K510" i="35"/>
  <c r="K511" i="35"/>
  <c r="K512" i="35"/>
  <c r="K513" i="35"/>
  <c r="K514" i="35"/>
  <c r="K515" i="35"/>
  <c r="K516" i="35"/>
  <c r="K517" i="35"/>
  <c r="K518" i="35"/>
  <c r="K519" i="35"/>
  <c r="K520" i="35"/>
  <c r="K521" i="35"/>
  <c r="K522" i="35"/>
  <c r="K523" i="35"/>
  <c r="K524" i="35"/>
  <c r="K525" i="35"/>
  <c r="K526" i="35"/>
  <c r="K527" i="35"/>
  <c r="K528" i="35"/>
  <c r="K529" i="35"/>
  <c r="K530" i="35"/>
  <c r="K531" i="35"/>
  <c r="K532" i="35"/>
  <c r="K533" i="35"/>
  <c r="K534" i="35"/>
  <c r="K535" i="35"/>
  <c r="K536" i="35"/>
  <c r="K537" i="35"/>
  <c r="K538" i="35"/>
  <c r="K539" i="35"/>
  <c r="K540" i="35"/>
  <c r="K541" i="35"/>
  <c r="K542" i="35"/>
  <c r="K543" i="35"/>
  <c r="K544" i="35"/>
  <c r="K545" i="35"/>
  <c r="K546" i="35"/>
  <c r="K547" i="35"/>
  <c r="K548" i="35"/>
  <c r="K549" i="35"/>
  <c r="K550" i="35"/>
  <c r="K551" i="35"/>
  <c r="K552" i="35"/>
  <c r="K553" i="35"/>
  <c r="K554" i="35"/>
  <c r="K555" i="35"/>
  <c r="K556" i="35"/>
  <c r="K557" i="35"/>
  <c r="K558" i="35"/>
  <c r="K559" i="35"/>
  <c r="K560" i="35"/>
  <c r="K561" i="35"/>
  <c r="K562" i="35"/>
  <c r="K563" i="35"/>
  <c r="K564" i="35"/>
  <c r="K565" i="35"/>
  <c r="K566" i="35"/>
  <c r="K567" i="35"/>
  <c r="K568" i="35"/>
  <c r="K569" i="35"/>
  <c r="K570" i="35"/>
  <c r="K571" i="35"/>
  <c r="K572" i="35"/>
  <c r="K573" i="35"/>
  <c r="K574" i="35"/>
  <c r="K575" i="35"/>
  <c r="K576" i="35"/>
  <c r="K577" i="35"/>
  <c r="K578" i="35"/>
  <c r="K579" i="35"/>
  <c r="K580" i="35"/>
  <c r="K581" i="35"/>
  <c r="K582" i="35"/>
  <c r="K583" i="35"/>
  <c r="K584" i="35"/>
  <c r="K585" i="35"/>
  <c r="K586" i="35"/>
  <c r="K587" i="35"/>
  <c r="K588" i="35"/>
  <c r="K589" i="35"/>
  <c r="K590" i="35"/>
  <c r="K591" i="35"/>
  <c r="K592" i="35"/>
  <c r="K593" i="35"/>
  <c r="K594" i="35"/>
  <c r="K595" i="35"/>
  <c r="K596" i="35"/>
  <c r="K597" i="35"/>
  <c r="K598" i="35"/>
  <c r="K599" i="35"/>
  <c r="K600" i="35"/>
  <c r="K601" i="35"/>
  <c r="K602" i="35"/>
  <c r="K603" i="35"/>
  <c r="K604" i="35"/>
  <c r="K605" i="35"/>
  <c r="K606" i="35"/>
  <c r="K607" i="35"/>
  <c r="K608" i="35"/>
  <c r="K609" i="35"/>
  <c r="K610" i="35"/>
  <c r="K611" i="35"/>
  <c r="K612" i="35"/>
  <c r="K613" i="35"/>
  <c r="K614" i="35"/>
  <c r="K615" i="35"/>
  <c r="K616" i="35"/>
  <c r="K617" i="35"/>
  <c r="K618" i="35"/>
  <c r="K619" i="35"/>
  <c r="K620" i="35"/>
  <c r="K621" i="35"/>
  <c r="K622" i="35"/>
  <c r="K623" i="35"/>
  <c r="K624" i="35"/>
  <c r="K625" i="35"/>
  <c r="K626" i="35"/>
  <c r="K627" i="35"/>
  <c r="K628" i="35"/>
  <c r="K629" i="35"/>
  <c r="K630" i="35"/>
  <c r="K631" i="35"/>
  <c r="K632" i="35"/>
  <c r="K633" i="35"/>
  <c r="K634" i="35"/>
  <c r="K635" i="35"/>
  <c r="K636" i="35"/>
  <c r="K637" i="35"/>
  <c r="K638" i="35"/>
  <c r="K639" i="35"/>
  <c r="K640" i="35"/>
  <c r="K641" i="35"/>
  <c r="K642" i="35"/>
  <c r="K643" i="35"/>
  <c r="K644" i="35"/>
  <c r="K645" i="35"/>
  <c r="K646" i="35"/>
  <c r="K647" i="35"/>
  <c r="K648" i="35"/>
  <c r="K649" i="35"/>
  <c r="K650" i="35"/>
  <c r="K651" i="35"/>
  <c r="K652" i="35"/>
  <c r="K653" i="35"/>
  <c r="K654" i="35"/>
  <c r="K655" i="35"/>
  <c r="K656" i="35"/>
  <c r="K657" i="35"/>
  <c r="K658" i="35"/>
  <c r="K659" i="35"/>
  <c r="K660" i="35"/>
  <c r="K661" i="35"/>
  <c r="K662" i="35"/>
  <c r="K663" i="35"/>
  <c r="K664" i="35"/>
  <c r="K665" i="35"/>
  <c r="K666" i="35"/>
  <c r="K667" i="35"/>
  <c r="K668" i="35"/>
  <c r="K669" i="35"/>
  <c r="K670" i="35"/>
  <c r="K671" i="35"/>
  <c r="K672" i="35"/>
  <c r="K673" i="35"/>
  <c r="K674" i="35"/>
  <c r="K675" i="35"/>
  <c r="K676" i="35"/>
  <c r="K677" i="35"/>
  <c r="K678" i="35"/>
  <c r="K679" i="35"/>
  <c r="K680" i="35"/>
  <c r="K681" i="35"/>
  <c r="K682" i="35"/>
  <c r="K683" i="35"/>
  <c r="K684" i="35"/>
  <c r="K685" i="35"/>
  <c r="K686" i="35"/>
  <c r="K687" i="35"/>
  <c r="K688" i="35"/>
  <c r="K689" i="35"/>
  <c r="K690" i="35"/>
  <c r="K691" i="35"/>
  <c r="K692" i="35"/>
  <c r="K693" i="35"/>
  <c r="K694" i="35"/>
  <c r="K695" i="35"/>
  <c r="K696" i="35"/>
  <c r="K697" i="35"/>
  <c r="K698" i="35"/>
  <c r="K699" i="35"/>
  <c r="K700" i="35"/>
  <c r="K701" i="35"/>
  <c r="K702" i="35"/>
  <c r="K703" i="35"/>
  <c r="K704" i="35"/>
  <c r="K705" i="35"/>
  <c r="K706" i="35"/>
  <c r="K707" i="35"/>
  <c r="K708" i="35"/>
  <c r="K709" i="35"/>
  <c r="K710" i="35"/>
  <c r="K711" i="35"/>
  <c r="K712" i="35"/>
  <c r="K713" i="35"/>
  <c r="K714" i="35"/>
  <c r="K715" i="35"/>
  <c r="K716" i="35"/>
  <c r="K717" i="35"/>
  <c r="K718" i="35"/>
  <c r="K719" i="35"/>
  <c r="K720" i="35"/>
  <c r="K721" i="35"/>
  <c r="K722" i="35"/>
  <c r="K723" i="35"/>
  <c r="K724" i="35"/>
  <c r="K725" i="35"/>
  <c r="K726" i="35"/>
  <c r="K727" i="35"/>
  <c r="K728" i="35"/>
  <c r="K729" i="35"/>
  <c r="K730" i="35"/>
  <c r="K731" i="35"/>
  <c r="K732" i="35"/>
  <c r="K733" i="35"/>
  <c r="K734" i="35"/>
  <c r="K735" i="35"/>
  <c r="K736" i="35"/>
  <c r="K737" i="35"/>
  <c r="K738" i="35"/>
  <c r="K739" i="35"/>
  <c r="K740" i="35"/>
  <c r="K741" i="35"/>
  <c r="K742" i="35"/>
  <c r="K743" i="35"/>
  <c r="K744" i="35"/>
  <c r="K745" i="35"/>
  <c r="K746" i="35"/>
  <c r="K747" i="35"/>
  <c r="K748" i="35"/>
  <c r="K749" i="35"/>
  <c r="K750" i="35"/>
  <c r="K751" i="35"/>
  <c r="K752" i="35"/>
  <c r="K753" i="35"/>
  <c r="K754" i="35"/>
  <c r="K755" i="35"/>
  <c r="K756" i="35"/>
  <c r="K757" i="35"/>
  <c r="K758" i="35"/>
  <c r="K759" i="35"/>
  <c r="K760" i="35"/>
  <c r="K761" i="35"/>
  <c r="K762" i="35"/>
  <c r="K763" i="35"/>
  <c r="K764" i="35"/>
  <c r="K765" i="35"/>
  <c r="K766" i="35"/>
  <c r="K767" i="35"/>
  <c r="K768" i="35"/>
  <c r="K769" i="35"/>
  <c r="K770" i="35"/>
  <c r="K771" i="35"/>
  <c r="K772" i="35"/>
  <c r="K773" i="35"/>
  <c r="K774" i="35"/>
  <c r="K775" i="35"/>
  <c r="K776" i="35"/>
  <c r="K777" i="35"/>
  <c r="K778" i="35"/>
  <c r="K779" i="35"/>
  <c r="K780" i="35"/>
  <c r="K781" i="35"/>
  <c r="K782" i="35"/>
  <c r="K783" i="35"/>
  <c r="K784" i="35"/>
  <c r="K785" i="35"/>
  <c r="K786" i="35"/>
  <c r="K787" i="35"/>
  <c r="K788" i="35"/>
  <c r="K789" i="35"/>
  <c r="K790" i="35"/>
  <c r="K791" i="35"/>
  <c r="K792" i="35"/>
  <c r="K793" i="35"/>
  <c r="K794" i="35"/>
  <c r="K795" i="35"/>
  <c r="K796" i="35"/>
  <c r="K797" i="35"/>
  <c r="K798" i="35"/>
  <c r="K799" i="35"/>
  <c r="K800" i="35"/>
  <c r="K801" i="35"/>
  <c r="K802" i="35"/>
  <c r="K803" i="35"/>
  <c r="K804" i="35"/>
  <c r="K805" i="35"/>
  <c r="K806" i="35"/>
  <c r="K807" i="35"/>
  <c r="K808" i="35"/>
  <c r="K809" i="35"/>
  <c r="K810" i="35"/>
  <c r="K811" i="35"/>
  <c r="K812" i="35"/>
  <c r="K813" i="35"/>
  <c r="K814" i="35"/>
  <c r="K815" i="35"/>
  <c r="K816" i="35"/>
  <c r="K817" i="35"/>
  <c r="K818" i="35"/>
  <c r="K819" i="35"/>
  <c r="K820" i="35"/>
  <c r="K821" i="35"/>
  <c r="K822" i="35"/>
  <c r="K823" i="35"/>
  <c r="K824" i="35"/>
  <c r="K825" i="35"/>
  <c r="K826" i="35"/>
  <c r="K827" i="35"/>
  <c r="K828" i="35"/>
  <c r="K829" i="35"/>
  <c r="K830" i="35"/>
  <c r="K831" i="35"/>
  <c r="K832" i="35"/>
  <c r="K833" i="35"/>
  <c r="K834" i="35"/>
  <c r="K835" i="35"/>
  <c r="K836" i="35"/>
  <c r="K837" i="35"/>
  <c r="K838" i="35"/>
  <c r="K839" i="35"/>
  <c r="K840" i="35"/>
  <c r="K841" i="35"/>
  <c r="K842" i="35"/>
  <c r="K843" i="35"/>
  <c r="K844" i="35"/>
  <c r="K845" i="35"/>
  <c r="K846" i="35"/>
  <c r="K847" i="35"/>
  <c r="K848" i="35"/>
  <c r="K849" i="35"/>
  <c r="K850" i="35"/>
  <c r="K851" i="35"/>
  <c r="K852" i="35"/>
  <c r="K853" i="35"/>
  <c r="K854" i="35"/>
  <c r="K855" i="35"/>
  <c r="K856" i="35"/>
  <c r="K857" i="35"/>
  <c r="K858" i="35"/>
  <c r="K859" i="35"/>
  <c r="K860" i="35"/>
  <c r="K861" i="35"/>
  <c r="K862" i="35"/>
  <c r="K863" i="35"/>
  <c r="K864" i="35"/>
  <c r="K865" i="35"/>
  <c r="K866" i="35"/>
  <c r="K867" i="35"/>
  <c r="K868" i="35"/>
  <c r="K869" i="35"/>
  <c r="K870" i="35"/>
  <c r="K871" i="35"/>
  <c r="K872" i="35"/>
  <c r="K873" i="35"/>
  <c r="K874" i="35"/>
  <c r="K875" i="35"/>
  <c r="K876" i="35"/>
  <c r="K877" i="35"/>
  <c r="K878" i="35"/>
  <c r="K879" i="35"/>
  <c r="K880" i="35"/>
  <c r="K881" i="35"/>
  <c r="K882" i="35"/>
  <c r="K883" i="35"/>
  <c r="K884" i="35"/>
  <c r="K885" i="35"/>
  <c r="K886" i="35"/>
  <c r="K887" i="35"/>
  <c r="K888" i="35"/>
  <c r="K889" i="35"/>
  <c r="K890" i="35"/>
  <c r="K891" i="35"/>
  <c r="K892" i="35"/>
  <c r="K893" i="35"/>
  <c r="K894" i="35"/>
  <c r="K895" i="35"/>
  <c r="K896" i="35"/>
  <c r="K897" i="35"/>
  <c r="K898" i="35"/>
  <c r="K899" i="35"/>
  <c r="K900" i="35"/>
  <c r="K901" i="35"/>
  <c r="K902" i="35"/>
  <c r="K903" i="35"/>
  <c r="K904" i="35"/>
  <c r="K905" i="35"/>
  <c r="K906" i="35"/>
  <c r="K907" i="35"/>
  <c r="K908" i="35"/>
  <c r="K909" i="35"/>
  <c r="K910" i="35"/>
  <c r="K911" i="35"/>
  <c r="K912" i="35"/>
  <c r="K913" i="35"/>
  <c r="K914" i="35"/>
  <c r="K915" i="35"/>
  <c r="K916" i="35"/>
  <c r="K917" i="35"/>
  <c r="K918" i="35"/>
  <c r="K919" i="35"/>
  <c r="K920" i="35"/>
  <c r="K921" i="35"/>
  <c r="K922" i="35"/>
  <c r="K923" i="35"/>
  <c r="K924" i="35"/>
  <c r="K925" i="35"/>
  <c r="K926" i="35"/>
  <c r="K927" i="35"/>
  <c r="K928" i="35"/>
  <c r="K929" i="35"/>
  <c r="K930" i="35"/>
  <c r="K931" i="35"/>
  <c r="K932" i="35"/>
  <c r="K933" i="35"/>
  <c r="K934" i="35"/>
  <c r="K935" i="35"/>
  <c r="K936" i="35"/>
  <c r="K937" i="35"/>
  <c r="K938" i="35"/>
  <c r="K939" i="35"/>
  <c r="K940" i="35"/>
  <c r="K941" i="35"/>
  <c r="K942" i="35"/>
  <c r="K943" i="35"/>
  <c r="K944" i="35"/>
  <c r="K945" i="35"/>
  <c r="K946" i="35"/>
  <c r="K947" i="35"/>
  <c r="K948" i="35"/>
  <c r="K949" i="35"/>
  <c r="K950" i="35"/>
  <c r="K951" i="35"/>
  <c r="K952" i="35"/>
  <c r="K953" i="35"/>
  <c r="K954" i="35"/>
  <c r="K955" i="35"/>
  <c r="K956" i="35"/>
  <c r="K957" i="35"/>
  <c r="K958" i="35"/>
  <c r="K959" i="35"/>
  <c r="K960" i="35"/>
  <c r="K961" i="35"/>
  <c r="K962" i="35"/>
  <c r="K963" i="35"/>
  <c r="K964" i="35"/>
  <c r="K965" i="35"/>
  <c r="K966" i="35"/>
  <c r="K967" i="35"/>
  <c r="K968" i="35"/>
  <c r="K969" i="35"/>
  <c r="K970" i="35"/>
  <c r="K971" i="35"/>
  <c r="K972" i="35"/>
  <c r="K973" i="35"/>
  <c r="K974" i="35"/>
  <c r="K975" i="35"/>
  <c r="K976" i="35"/>
  <c r="K977" i="35"/>
  <c r="K978" i="35"/>
  <c r="K979" i="35"/>
  <c r="K980" i="35"/>
  <c r="K981" i="35"/>
  <c r="K982" i="35"/>
  <c r="K983" i="35"/>
  <c r="K984" i="35"/>
  <c r="K985" i="35"/>
  <c r="K986" i="35"/>
  <c r="K987" i="35"/>
  <c r="K988" i="35"/>
  <c r="K989" i="35"/>
  <c r="K990" i="35"/>
  <c r="K991" i="35"/>
  <c r="K992" i="35"/>
  <c r="K993" i="35"/>
  <c r="K994" i="35"/>
  <c r="K995" i="35"/>
  <c r="K996" i="35"/>
  <c r="K997" i="35"/>
  <c r="K998" i="35"/>
  <c r="K999" i="35"/>
  <c r="K1000" i="35"/>
  <c r="K1001" i="35"/>
  <c r="K3" i="35"/>
  <c r="M26" i="54" l="1"/>
  <c r="M27" i="54"/>
  <c r="M25" i="54"/>
  <c r="E167" i="59"/>
  <c r="E154" i="59"/>
  <c r="E141" i="59"/>
  <c r="E127" i="59"/>
  <c r="E114" i="59"/>
  <c r="E102" i="59"/>
  <c r="E89" i="59"/>
  <c r="E76" i="59"/>
  <c r="E62" i="59"/>
  <c r="E49" i="59"/>
  <c r="E35" i="59"/>
  <c r="E23" i="59"/>
  <c r="F111" i="54" l="1"/>
  <c r="AF111" i="54" l="1"/>
  <c r="BE111" i="54"/>
  <c r="AX111" i="54"/>
  <c r="AW111" i="54"/>
  <c r="AT111" i="54"/>
  <c r="AS111" i="54"/>
  <c r="AE111" i="54"/>
  <c r="AD111" i="54"/>
  <c r="AC111" i="54"/>
  <c r="AB111" i="54"/>
  <c r="U111" i="54"/>
  <c r="K111" i="54"/>
  <c r="E111" i="54"/>
  <c r="D111" i="54"/>
  <c r="CQ111" i="54" l="1"/>
  <c r="CP111" i="54"/>
  <c r="CO111" i="54"/>
  <c r="AC4" i="57"/>
  <c r="AC5" i="57"/>
  <c r="AC6" i="57"/>
  <c r="AC7" i="57"/>
  <c r="AC8" i="57"/>
  <c r="AC9" i="57"/>
  <c r="AC10" i="57"/>
  <c r="AC11" i="57"/>
  <c r="AC12" i="57"/>
  <c r="AC13" i="57"/>
  <c r="AC14" i="57"/>
  <c r="AC15" i="57"/>
  <c r="AC16" i="57"/>
  <c r="AC17" i="57"/>
  <c r="AC18" i="57"/>
  <c r="AC19" i="57"/>
  <c r="AC20" i="57"/>
  <c r="AC21" i="57"/>
  <c r="AC22" i="57"/>
  <c r="AC23" i="57"/>
  <c r="AC24" i="57"/>
  <c r="AC25" i="57"/>
  <c r="AC26" i="57"/>
  <c r="AC27" i="57"/>
  <c r="AC28" i="57"/>
  <c r="AC29" i="57"/>
  <c r="AC30" i="57"/>
  <c r="AC31" i="57"/>
  <c r="AC32" i="57"/>
  <c r="AC33" i="57"/>
  <c r="AC34" i="57"/>
  <c r="AC35" i="57"/>
  <c r="AC36" i="57"/>
  <c r="AC37" i="57"/>
  <c r="AC38" i="57"/>
  <c r="AC39" i="57"/>
  <c r="AC40" i="57"/>
  <c r="AC41" i="57"/>
  <c r="AC42" i="57"/>
  <c r="AC43" i="57"/>
  <c r="AC44" i="57"/>
  <c r="AC45" i="57"/>
  <c r="AC46" i="57"/>
  <c r="AC47" i="57"/>
  <c r="AC48" i="57"/>
  <c r="AC49" i="57"/>
  <c r="AC50" i="57"/>
  <c r="AC51" i="57"/>
  <c r="AC52" i="57"/>
  <c r="AC53" i="57"/>
  <c r="AC54" i="57"/>
  <c r="AC55" i="57"/>
  <c r="AC56" i="57"/>
  <c r="AC57" i="57"/>
  <c r="AC58" i="57"/>
  <c r="AC59" i="57"/>
  <c r="AC60" i="57"/>
  <c r="AC61" i="57"/>
  <c r="AC62" i="57"/>
  <c r="AC63" i="57"/>
  <c r="AC64" i="57"/>
  <c r="AC65" i="57"/>
  <c r="AC66" i="57"/>
  <c r="AC67" i="57"/>
  <c r="AC68" i="57"/>
  <c r="AC69" i="57"/>
  <c r="AC70" i="57"/>
  <c r="AC71" i="57"/>
  <c r="AC72" i="57"/>
  <c r="AC73" i="57"/>
  <c r="AC74" i="57"/>
  <c r="AC75" i="57"/>
  <c r="AC76" i="57"/>
  <c r="AC77" i="57"/>
  <c r="AC78" i="57"/>
  <c r="AC79" i="57"/>
  <c r="AC80" i="57"/>
  <c r="AC81" i="57"/>
  <c r="AC82" i="57"/>
  <c r="AC83" i="57"/>
  <c r="AC84" i="57"/>
  <c r="AC85" i="57"/>
  <c r="AC86" i="57"/>
  <c r="AC87" i="57"/>
  <c r="AC88" i="57"/>
  <c r="AC89" i="57"/>
  <c r="AC90" i="57"/>
  <c r="AC91" i="57"/>
  <c r="AC92" i="57"/>
  <c r="AC93" i="57"/>
  <c r="AC94" i="57"/>
  <c r="AC95" i="57"/>
  <c r="AC96" i="57"/>
  <c r="AC97" i="57"/>
  <c r="AC98" i="57"/>
  <c r="AC99" i="57"/>
  <c r="AC100" i="57"/>
  <c r="AC101" i="57"/>
  <c r="AC102" i="57"/>
  <c r="AC103" i="57"/>
  <c r="AC104" i="57"/>
  <c r="AC105" i="57"/>
  <c r="AC106" i="57"/>
  <c r="AC107" i="57"/>
  <c r="AC108" i="57"/>
  <c r="AC109" i="57"/>
  <c r="AC110" i="57"/>
  <c r="AC111" i="57"/>
  <c r="AC112" i="57"/>
  <c r="AC113" i="57"/>
  <c r="AC114" i="57"/>
  <c r="AC115" i="57"/>
  <c r="AC116" i="57"/>
  <c r="AC117" i="57"/>
  <c r="AC118" i="57"/>
  <c r="AC119" i="57"/>
  <c r="AC120" i="57"/>
  <c r="AC121" i="57"/>
  <c r="AC122" i="57"/>
  <c r="AC123" i="57"/>
  <c r="AC124" i="57"/>
  <c r="AC125" i="57"/>
  <c r="AC126" i="57"/>
  <c r="AC127" i="57"/>
  <c r="AC128" i="57"/>
  <c r="AC129" i="57"/>
  <c r="AC130" i="57"/>
  <c r="AC131" i="57"/>
  <c r="AC132" i="57"/>
  <c r="AC133" i="57"/>
  <c r="AC134" i="57"/>
  <c r="AC135" i="57"/>
  <c r="AC136" i="57"/>
  <c r="AC137" i="57"/>
  <c r="AC138" i="57"/>
  <c r="AC139" i="57"/>
  <c r="AC140" i="57"/>
  <c r="AC141" i="57"/>
  <c r="AC142" i="57"/>
  <c r="AC143" i="57"/>
  <c r="AC144" i="57"/>
  <c r="AC145" i="57"/>
  <c r="AC146" i="57"/>
  <c r="AC147" i="57"/>
  <c r="AC148" i="57"/>
  <c r="AC149" i="57"/>
  <c r="AC150" i="57"/>
  <c r="AC151" i="57"/>
  <c r="AC152" i="57"/>
  <c r="AC153" i="57"/>
  <c r="AC154" i="57"/>
  <c r="AC155" i="57"/>
  <c r="AC156" i="57"/>
  <c r="AC157" i="57"/>
  <c r="AC158" i="57"/>
  <c r="AC159" i="57"/>
  <c r="AC160" i="57"/>
  <c r="AC161" i="57"/>
  <c r="AC162" i="57"/>
  <c r="AC163" i="57"/>
  <c r="AC164" i="57"/>
  <c r="AC165" i="57"/>
  <c r="AC166" i="57"/>
  <c r="AC167" i="57"/>
  <c r="AC168" i="57"/>
  <c r="AC169" i="57"/>
  <c r="AC170" i="57"/>
  <c r="AC171" i="57"/>
  <c r="AC172" i="57"/>
  <c r="AC173" i="57"/>
  <c r="AC174" i="57"/>
  <c r="AC175" i="57"/>
  <c r="AC176" i="57"/>
  <c r="AC177" i="57"/>
  <c r="AC178" i="57"/>
  <c r="AC179" i="57"/>
  <c r="AC180" i="57"/>
  <c r="AC181" i="57"/>
  <c r="AC182" i="57"/>
  <c r="AC183" i="57"/>
  <c r="AC184" i="57"/>
  <c r="AC185" i="57"/>
  <c r="AC186" i="57"/>
  <c r="AC187" i="57"/>
  <c r="AC188" i="57"/>
  <c r="AC189" i="57"/>
  <c r="AC190" i="57"/>
  <c r="AC191" i="57"/>
  <c r="AC192" i="57"/>
  <c r="AC193" i="57"/>
  <c r="AC194" i="57"/>
  <c r="AC195" i="57"/>
  <c r="AC196" i="57"/>
  <c r="AC197" i="57"/>
  <c r="AC198" i="57"/>
  <c r="AC199" i="57"/>
  <c r="AC200" i="57"/>
  <c r="AC201" i="57"/>
  <c r="AC202" i="57"/>
  <c r="AC3" i="57"/>
  <c r="Y4" i="57" l="1"/>
  <c r="Y5" i="57"/>
  <c r="Y6" i="57"/>
  <c r="Y7" i="57"/>
  <c r="Y8" i="57"/>
  <c r="Y9" i="57"/>
  <c r="Y10" i="57"/>
  <c r="Y11" i="57"/>
  <c r="Y12" i="57"/>
  <c r="Y13" i="57"/>
  <c r="Y14" i="57"/>
  <c r="Y15" i="57"/>
  <c r="Y16" i="57"/>
  <c r="Y17" i="57"/>
  <c r="Y18" i="57"/>
  <c r="Y19" i="57"/>
  <c r="Y20" i="57"/>
  <c r="Y21" i="57"/>
  <c r="Y22" i="57"/>
  <c r="Y23" i="57"/>
  <c r="Y24" i="57"/>
  <c r="Y25" i="57"/>
  <c r="Y26" i="57"/>
  <c r="Y27" i="57"/>
  <c r="Y28" i="57"/>
  <c r="Y29" i="57"/>
  <c r="Y30" i="57"/>
  <c r="Y31" i="57"/>
  <c r="Y32" i="57"/>
  <c r="Y33" i="57"/>
  <c r="Y34" i="57"/>
  <c r="Y35" i="57"/>
  <c r="Y36" i="57"/>
  <c r="Y37" i="57"/>
  <c r="Y38" i="57"/>
  <c r="Y39" i="57"/>
  <c r="Y40" i="57"/>
  <c r="Y41" i="57"/>
  <c r="Y42" i="57"/>
  <c r="Y43" i="57"/>
  <c r="Y44" i="57"/>
  <c r="Y45" i="57"/>
  <c r="Y46" i="57"/>
  <c r="Y47" i="57"/>
  <c r="Y48" i="57"/>
  <c r="Y49" i="57"/>
  <c r="Y50" i="57"/>
  <c r="Y51" i="57"/>
  <c r="Y52" i="57"/>
  <c r="Y53" i="57"/>
  <c r="Y54" i="57"/>
  <c r="Y55" i="57"/>
  <c r="Y56" i="57"/>
  <c r="Y57" i="57"/>
  <c r="Y58" i="57"/>
  <c r="Y59" i="57"/>
  <c r="Y60" i="57"/>
  <c r="Y61" i="57"/>
  <c r="Y62" i="57"/>
  <c r="Y63" i="57"/>
  <c r="Y64" i="57"/>
  <c r="Y65" i="57"/>
  <c r="Y66" i="57"/>
  <c r="Y67" i="57"/>
  <c r="Y68" i="57"/>
  <c r="Y69" i="57"/>
  <c r="Y70" i="57"/>
  <c r="Y71" i="57"/>
  <c r="Y72" i="57"/>
  <c r="Y73" i="57"/>
  <c r="Y74" i="57"/>
  <c r="Y75" i="57"/>
  <c r="Y76" i="57"/>
  <c r="Y77" i="57"/>
  <c r="Y78" i="57"/>
  <c r="Y79" i="57"/>
  <c r="Y80" i="57"/>
  <c r="Y81" i="57"/>
  <c r="Y82" i="57"/>
  <c r="Y83" i="57"/>
  <c r="Y84" i="57"/>
  <c r="Y85" i="57"/>
  <c r="Y86" i="57"/>
  <c r="Y87" i="57"/>
  <c r="Y88" i="57"/>
  <c r="Y89" i="57"/>
  <c r="Y90" i="57"/>
  <c r="Y91" i="57"/>
  <c r="Y92" i="57"/>
  <c r="Y93" i="57"/>
  <c r="Y94" i="57"/>
  <c r="Y95" i="57"/>
  <c r="Y96" i="57"/>
  <c r="Y97" i="57"/>
  <c r="Y98" i="57"/>
  <c r="Y99" i="57"/>
  <c r="Y100" i="57"/>
  <c r="Y101" i="57"/>
  <c r="Y102" i="57"/>
  <c r="Y103" i="57"/>
  <c r="Y104" i="57"/>
  <c r="Y105" i="57"/>
  <c r="Y106" i="57"/>
  <c r="Y107" i="57"/>
  <c r="Y108" i="57"/>
  <c r="Y109" i="57"/>
  <c r="Y110" i="57"/>
  <c r="Y111" i="57"/>
  <c r="Y112" i="57"/>
  <c r="Y113" i="57"/>
  <c r="Y114" i="57"/>
  <c r="Y115" i="57"/>
  <c r="Y116" i="57"/>
  <c r="Y117" i="57"/>
  <c r="Y118" i="57"/>
  <c r="Y119" i="57"/>
  <c r="Y120" i="57"/>
  <c r="Y121" i="57"/>
  <c r="Y122" i="57"/>
  <c r="Y123" i="57"/>
  <c r="Y124" i="57"/>
  <c r="Y125" i="57"/>
  <c r="Y126" i="57"/>
  <c r="Y127" i="57"/>
  <c r="Y128" i="57"/>
  <c r="Y129" i="57"/>
  <c r="Y130" i="57"/>
  <c r="Y131" i="57"/>
  <c r="Y132" i="57"/>
  <c r="Y133" i="57"/>
  <c r="Y134" i="57"/>
  <c r="Y135" i="57"/>
  <c r="Y136" i="57"/>
  <c r="Y137" i="57"/>
  <c r="Y138" i="57"/>
  <c r="Y139" i="57"/>
  <c r="Y140" i="57"/>
  <c r="Y141" i="57"/>
  <c r="Y142" i="57"/>
  <c r="Y143" i="57"/>
  <c r="Y144" i="57"/>
  <c r="Y145" i="57"/>
  <c r="Y146" i="57"/>
  <c r="Y147" i="57"/>
  <c r="Y148" i="57"/>
  <c r="Y149" i="57"/>
  <c r="Y150" i="57"/>
  <c r="Y151" i="57"/>
  <c r="Y152" i="57"/>
  <c r="Y153" i="57"/>
  <c r="Y154" i="57"/>
  <c r="Y155" i="57"/>
  <c r="Y156" i="57"/>
  <c r="Y157" i="57"/>
  <c r="Y158" i="57"/>
  <c r="Y159" i="57"/>
  <c r="Y160" i="57"/>
  <c r="Y161" i="57"/>
  <c r="Y162" i="57"/>
  <c r="Y163" i="57"/>
  <c r="Y164" i="57"/>
  <c r="Y165" i="57"/>
  <c r="Y166" i="57"/>
  <c r="Y167" i="57"/>
  <c r="Y168" i="57"/>
  <c r="Y169" i="57"/>
  <c r="Y170" i="57"/>
  <c r="Y171" i="57"/>
  <c r="Y172" i="57"/>
  <c r="Y173" i="57"/>
  <c r="Y174" i="57"/>
  <c r="Y175" i="57"/>
  <c r="Y176" i="57"/>
  <c r="Y177" i="57"/>
  <c r="Y178" i="57"/>
  <c r="Y179" i="57"/>
  <c r="Y180" i="57"/>
  <c r="Y181" i="57"/>
  <c r="Y182" i="57"/>
  <c r="Y183" i="57"/>
  <c r="Y184" i="57"/>
  <c r="Y185" i="57"/>
  <c r="Y186" i="57"/>
  <c r="Y187" i="57"/>
  <c r="Y188" i="57"/>
  <c r="Y189" i="57"/>
  <c r="Y190" i="57"/>
  <c r="Y191" i="57"/>
  <c r="Y192" i="57"/>
  <c r="Y193" i="57"/>
  <c r="Y194" i="57"/>
  <c r="Y195" i="57"/>
  <c r="Y196" i="57"/>
  <c r="Y197" i="57"/>
  <c r="Y198" i="57"/>
  <c r="Y199" i="57"/>
  <c r="Y200" i="57"/>
  <c r="Y201" i="57"/>
  <c r="Y202" i="57"/>
  <c r="Y3" i="57"/>
  <c r="X4" i="57"/>
  <c r="X5" i="57"/>
  <c r="X6" i="57"/>
  <c r="X7" i="57"/>
  <c r="X8" i="57"/>
  <c r="X9" i="57"/>
  <c r="X10" i="57"/>
  <c r="X11" i="57"/>
  <c r="X12" i="57"/>
  <c r="X13" i="57"/>
  <c r="X14" i="57"/>
  <c r="X15" i="57"/>
  <c r="X16" i="57"/>
  <c r="X17" i="57"/>
  <c r="X18" i="57"/>
  <c r="X19" i="57"/>
  <c r="X20" i="57"/>
  <c r="X21" i="57"/>
  <c r="X22" i="57"/>
  <c r="X23" i="57"/>
  <c r="X24" i="57"/>
  <c r="X25" i="57"/>
  <c r="X26" i="57"/>
  <c r="X27" i="57"/>
  <c r="X28" i="57"/>
  <c r="X29" i="57"/>
  <c r="X30" i="57"/>
  <c r="X31" i="57"/>
  <c r="X32" i="57"/>
  <c r="X33" i="57"/>
  <c r="X34" i="57"/>
  <c r="X35" i="57"/>
  <c r="X36" i="57"/>
  <c r="X37" i="57"/>
  <c r="X38" i="57"/>
  <c r="X39" i="57"/>
  <c r="X40" i="57"/>
  <c r="X41" i="57"/>
  <c r="X42" i="57"/>
  <c r="X43" i="57"/>
  <c r="X44" i="57"/>
  <c r="X45" i="57"/>
  <c r="X46" i="57"/>
  <c r="X47" i="57"/>
  <c r="X48" i="57"/>
  <c r="X49" i="57"/>
  <c r="X50" i="57"/>
  <c r="X51" i="57"/>
  <c r="X52" i="57"/>
  <c r="X53" i="57"/>
  <c r="X54" i="57"/>
  <c r="X55" i="57"/>
  <c r="X56" i="57"/>
  <c r="X57" i="57"/>
  <c r="X58" i="57"/>
  <c r="X59" i="57"/>
  <c r="X60" i="57"/>
  <c r="X61" i="57"/>
  <c r="X62" i="57"/>
  <c r="X63" i="57"/>
  <c r="X64" i="57"/>
  <c r="X65" i="57"/>
  <c r="X66" i="57"/>
  <c r="X67" i="57"/>
  <c r="X68" i="57"/>
  <c r="X69" i="57"/>
  <c r="X70" i="57"/>
  <c r="X71" i="57"/>
  <c r="X72" i="57"/>
  <c r="X73" i="57"/>
  <c r="X74" i="57"/>
  <c r="X75" i="57"/>
  <c r="X76" i="57"/>
  <c r="X77" i="57"/>
  <c r="X78" i="57"/>
  <c r="X79" i="57"/>
  <c r="X80" i="57"/>
  <c r="X81" i="57"/>
  <c r="X82" i="57"/>
  <c r="X83" i="57"/>
  <c r="X84" i="57"/>
  <c r="X85" i="57"/>
  <c r="X86" i="57"/>
  <c r="X87" i="57"/>
  <c r="X88" i="57"/>
  <c r="X89" i="57"/>
  <c r="X90" i="57"/>
  <c r="X91" i="57"/>
  <c r="X92" i="57"/>
  <c r="X93" i="57"/>
  <c r="X94" i="57"/>
  <c r="X95" i="57"/>
  <c r="X96" i="57"/>
  <c r="X97" i="57"/>
  <c r="X98" i="57"/>
  <c r="X99" i="57"/>
  <c r="X100" i="57"/>
  <c r="X101" i="57"/>
  <c r="X102" i="57"/>
  <c r="X103" i="57"/>
  <c r="X104" i="57"/>
  <c r="X105" i="57"/>
  <c r="X106" i="57"/>
  <c r="X107" i="57"/>
  <c r="X108" i="57"/>
  <c r="X109" i="57"/>
  <c r="X110" i="57"/>
  <c r="X111" i="57"/>
  <c r="X112" i="57"/>
  <c r="X113" i="57"/>
  <c r="X114" i="57"/>
  <c r="X115" i="57"/>
  <c r="X116" i="57"/>
  <c r="X117" i="57"/>
  <c r="X118" i="57"/>
  <c r="X119" i="57"/>
  <c r="X120" i="57"/>
  <c r="X121" i="57"/>
  <c r="X122" i="57"/>
  <c r="X123" i="57"/>
  <c r="X124" i="57"/>
  <c r="X125" i="57"/>
  <c r="X126" i="57"/>
  <c r="X127" i="57"/>
  <c r="X128" i="57"/>
  <c r="X129" i="57"/>
  <c r="X130" i="57"/>
  <c r="X131" i="57"/>
  <c r="X132" i="57"/>
  <c r="X133" i="57"/>
  <c r="X134" i="57"/>
  <c r="X135" i="57"/>
  <c r="X136" i="57"/>
  <c r="X137" i="57"/>
  <c r="X138" i="57"/>
  <c r="X139" i="57"/>
  <c r="X140" i="57"/>
  <c r="X141" i="57"/>
  <c r="X142" i="57"/>
  <c r="X143" i="57"/>
  <c r="X144" i="57"/>
  <c r="X145" i="57"/>
  <c r="X146" i="57"/>
  <c r="X147" i="57"/>
  <c r="X148" i="57"/>
  <c r="X149" i="57"/>
  <c r="X150" i="57"/>
  <c r="X151" i="57"/>
  <c r="X152" i="57"/>
  <c r="X153" i="57"/>
  <c r="X154" i="57"/>
  <c r="X155" i="57"/>
  <c r="X156" i="57"/>
  <c r="X157" i="57"/>
  <c r="X158" i="57"/>
  <c r="X159" i="57"/>
  <c r="X160" i="57"/>
  <c r="X161" i="57"/>
  <c r="X162" i="57"/>
  <c r="X163" i="57"/>
  <c r="X164" i="57"/>
  <c r="X165" i="57"/>
  <c r="X166" i="57"/>
  <c r="X167" i="57"/>
  <c r="X168" i="57"/>
  <c r="X169" i="57"/>
  <c r="X170" i="57"/>
  <c r="X171" i="57"/>
  <c r="X172" i="57"/>
  <c r="X173" i="57"/>
  <c r="X174" i="57"/>
  <c r="X175" i="57"/>
  <c r="X176" i="57"/>
  <c r="X177" i="57"/>
  <c r="X178" i="57"/>
  <c r="X179" i="57"/>
  <c r="X180" i="57"/>
  <c r="X181" i="57"/>
  <c r="X182" i="57"/>
  <c r="X183" i="57"/>
  <c r="X184" i="57"/>
  <c r="X185" i="57"/>
  <c r="X186" i="57"/>
  <c r="X187" i="57"/>
  <c r="X188" i="57"/>
  <c r="X189" i="57"/>
  <c r="X190" i="57"/>
  <c r="X191" i="57"/>
  <c r="X192" i="57"/>
  <c r="X193" i="57"/>
  <c r="X194" i="57"/>
  <c r="X195" i="57"/>
  <c r="X196" i="57"/>
  <c r="X197" i="57"/>
  <c r="X198" i="57"/>
  <c r="X199" i="57"/>
  <c r="X200" i="57"/>
  <c r="X201" i="57"/>
  <c r="X202" i="57"/>
  <c r="X3" i="57"/>
  <c r="D43" i="54"/>
  <c r="E43" i="54"/>
  <c r="F38" i="54"/>
  <c r="B43" i="54" s="1"/>
  <c r="F39" i="54"/>
  <c r="C43" i="54" s="1"/>
  <c r="AA43" i="54" l="1"/>
  <c r="BU111" i="54"/>
  <c r="Z43" i="54"/>
  <c r="BT111" i="54"/>
  <c r="Y43" i="54"/>
  <c r="BS111" i="54"/>
  <c r="H43" i="54"/>
  <c r="BA111" i="54"/>
  <c r="G43" i="54"/>
  <c r="AZ111" i="54"/>
  <c r="J43" i="54"/>
  <c r="BC111" i="54"/>
  <c r="F43" i="54"/>
  <c r="AY111" i="54"/>
  <c r="I33" i="54"/>
  <c r="I32" i="54"/>
  <c r="AB7" i="57"/>
  <c r="I43" i="54" l="1"/>
  <c r="BB111" i="54"/>
  <c r="K43" i="54"/>
  <c r="BD111" i="54"/>
  <c r="G94" i="54"/>
  <c r="C86" i="54" l="1"/>
  <c r="CS111" i="54" s="1"/>
  <c r="D86" i="54"/>
  <c r="E86" i="54" s="1"/>
  <c r="C87" i="54"/>
  <c r="CU111" i="54" s="1"/>
  <c r="D87" i="54"/>
  <c r="E87" i="54" s="1"/>
  <c r="C88" i="54"/>
  <c r="C89" i="54"/>
  <c r="D89" i="54"/>
  <c r="E89" i="54" s="1"/>
  <c r="C90" i="54"/>
  <c r="G90" i="54"/>
  <c r="C91" i="54"/>
  <c r="G91" i="54"/>
  <c r="C92" i="54"/>
  <c r="G92" i="54"/>
  <c r="G93" i="54"/>
  <c r="F100" i="54" l="1"/>
  <c r="CX111" i="54"/>
  <c r="E100" i="54"/>
  <c r="CW111" i="54"/>
  <c r="G100" i="54"/>
  <c r="CY111" i="54"/>
  <c r="D88" i="54"/>
  <c r="E88" i="54" s="1"/>
  <c r="CZ111" i="54"/>
  <c r="C93" i="54"/>
  <c r="C100" i="54"/>
  <c r="F87" i="54"/>
  <c r="C94" i="54"/>
  <c r="F88" i="54"/>
  <c r="A100" i="54"/>
  <c r="F86" i="54"/>
  <c r="H100" i="54"/>
  <c r="F89" i="54" l="1"/>
  <c r="G86" i="54" s="1"/>
  <c r="CT111" i="54"/>
  <c r="D100" i="54"/>
  <c r="CV111" i="54"/>
  <c r="I100" i="54"/>
  <c r="DA111" i="54"/>
  <c r="B100" i="54"/>
  <c r="N24" i="54"/>
  <c r="N23" i="54"/>
  <c r="M24" i="54"/>
  <c r="M23" i="54"/>
  <c r="L100" i="54" l="1"/>
  <c r="DD111" i="54"/>
  <c r="M20" i="54"/>
  <c r="M19" i="54"/>
  <c r="J100" i="54" l="1"/>
  <c r="DB111" i="54"/>
  <c r="K100" i="54"/>
  <c r="DC111" i="54"/>
  <c r="BZ111" i="54"/>
  <c r="P16" i="59"/>
  <c r="P169" i="59" l="1"/>
  <c r="P168" i="59"/>
  <c r="P167" i="59"/>
  <c r="P166" i="59"/>
  <c r="P165" i="59"/>
  <c r="P164" i="59"/>
  <c r="P163" i="59"/>
  <c r="P162" i="59"/>
  <c r="P161" i="59"/>
  <c r="P160" i="59"/>
  <c r="P159" i="59"/>
  <c r="P158" i="59"/>
  <c r="P157" i="59"/>
  <c r="P156" i="59"/>
  <c r="P155" i="59"/>
  <c r="P154" i="59"/>
  <c r="P153" i="59"/>
  <c r="P152" i="59"/>
  <c r="P151" i="59"/>
  <c r="P150" i="59"/>
  <c r="P149" i="59"/>
  <c r="P148" i="59"/>
  <c r="P147" i="59"/>
  <c r="P146" i="59"/>
  <c r="P145" i="59"/>
  <c r="P144" i="59"/>
  <c r="P143" i="59"/>
  <c r="P142" i="59"/>
  <c r="P141" i="59"/>
  <c r="P140" i="59"/>
  <c r="P139" i="59"/>
  <c r="P138" i="59"/>
  <c r="P137" i="59"/>
  <c r="P136" i="59"/>
  <c r="P135" i="59"/>
  <c r="P134" i="59"/>
  <c r="P133" i="59"/>
  <c r="P132" i="59"/>
  <c r="P131" i="59"/>
  <c r="P130" i="59"/>
  <c r="P129" i="59"/>
  <c r="P128" i="59"/>
  <c r="P127" i="59"/>
  <c r="P126" i="59"/>
  <c r="P125" i="59"/>
  <c r="P124" i="59"/>
  <c r="P123" i="59"/>
  <c r="P122" i="59"/>
  <c r="P121" i="59"/>
  <c r="P120" i="59"/>
  <c r="P119" i="59"/>
  <c r="P118" i="59"/>
  <c r="P117" i="59"/>
  <c r="P116" i="59"/>
  <c r="P115" i="59"/>
  <c r="P114" i="59"/>
  <c r="P113" i="59"/>
  <c r="P112" i="59"/>
  <c r="P111" i="59"/>
  <c r="P110" i="59"/>
  <c r="P109" i="59"/>
  <c r="P108" i="59"/>
  <c r="P107" i="59"/>
  <c r="P106" i="59"/>
  <c r="P105" i="59"/>
  <c r="P104" i="59"/>
  <c r="P103" i="59"/>
  <c r="P102" i="59"/>
  <c r="P101" i="59"/>
  <c r="P100" i="59"/>
  <c r="P99" i="59"/>
  <c r="P98" i="59"/>
  <c r="P97" i="59"/>
  <c r="P96" i="59"/>
  <c r="P95" i="59"/>
  <c r="P94" i="59"/>
  <c r="P93" i="59"/>
  <c r="P92" i="59"/>
  <c r="P91" i="59"/>
  <c r="P90" i="59"/>
  <c r="P89" i="59"/>
  <c r="P88" i="59"/>
  <c r="P87" i="59"/>
  <c r="P86" i="59"/>
  <c r="P85" i="59"/>
  <c r="P84" i="59"/>
  <c r="P83" i="59"/>
  <c r="P82" i="59"/>
  <c r="P81" i="59"/>
  <c r="P80" i="59"/>
  <c r="P79" i="59"/>
  <c r="P78" i="59"/>
  <c r="P77" i="59"/>
  <c r="P76" i="59"/>
  <c r="P75" i="59"/>
  <c r="P74" i="59"/>
  <c r="P73" i="59"/>
  <c r="P72" i="59"/>
  <c r="P71" i="59"/>
  <c r="P70" i="59"/>
  <c r="P69" i="59"/>
  <c r="P68" i="59"/>
  <c r="P67" i="59"/>
  <c r="P66" i="59"/>
  <c r="P65" i="59"/>
  <c r="P64" i="59"/>
  <c r="P63" i="59"/>
  <c r="P62" i="59"/>
  <c r="P61" i="59"/>
  <c r="P60" i="59"/>
  <c r="P59" i="59"/>
  <c r="P58" i="59"/>
  <c r="P57" i="59"/>
  <c r="P56" i="59"/>
  <c r="P55" i="59"/>
  <c r="P54" i="59"/>
  <c r="P53" i="59"/>
  <c r="P52" i="59"/>
  <c r="P51" i="59"/>
  <c r="P50" i="59"/>
  <c r="P49" i="59"/>
  <c r="P48" i="59"/>
  <c r="P47" i="59"/>
  <c r="P46" i="59"/>
  <c r="P45" i="59"/>
  <c r="P44" i="59"/>
  <c r="P43" i="59"/>
  <c r="P42" i="59"/>
  <c r="P41" i="59"/>
  <c r="P40" i="59"/>
  <c r="P39" i="59"/>
  <c r="P38" i="59"/>
  <c r="P37" i="59"/>
  <c r="P36" i="59"/>
  <c r="P35" i="59"/>
  <c r="P34" i="59"/>
  <c r="P33" i="59"/>
  <c r="P32" i="59"/>
  <c r="P31" i="59"/>
  <c r="P30" i="59"/>
  <c r="P29" i="59"/>
  <c r="P28" i="59"/>
  <c r="P27" i="59"/>
  <c r="P26" i="59"/>
  <c r="P25" i="59"/>
  <c r="P24" i="59"/>
  <c r="P23" i="59"/>
  <c r="P22" i="59"/>
  <c r="P21" i="59"/>
  <c r="P20" i="59"/>
  <c r="P19" i="59"/>
  <c r="P18" i="59"/>
  <c r="P17" i="59"/>
  <c r="D170" i="59" l="1"/>
  <c r="D40" i="54" s="1"/>
  <c r="AB43" i="54" l="1"/>
  <c r="BV111" i="54"/>
  <c r="C77" i="55" l="1"/>
  <c r="CF111" i="54" l="1"/>
  <c r="CE111" i="54"/>
  <c r="CD111" i="54"/>
  <c r="CC111" i="54"/>
  <c r="CB111" i="54"/>
  <c r="BY111" i="54"/>
  <c r="BX111" i="54"/>
  <c r="M4" i="54"/>
  <c r="AG3" i="57" l="1"/>
  <c r="AH3" i="57"/>
  <c r="AI3" i="57"/>
  <c r="AG4" i="57"/>
  <c r="AH4" i="57"/>
  <c r="AI4" i="57"/>
  <c r="AG5" i="57"/>
  <c r="AH5" i="57"/>
  <c r="AI5" i="57"/>
  <c r="AF6" i="57"/>
  <c r="AG6" i="57"/>
  <c r="AH6" i="57"/>
  <c r="AI6" i="57"/>
  <c r="AF7" i="57"/>
  <c r="AG7" i="57"/>
  <c r="AH7" i="57"/>
  <c r="AI7" i="57"/>
  <c r="AF8" i="57"/>
  <c r="AG8" i="57"/>
  <c r="AH8" i="57"/>
  <c r="AI8" i="57"/>
  <c r="AG9" i="57"/>
  <c r="AH9" i="57"/>
  <c r="AI9" i="57"/>
  <c r="AF10" i="57"/>
  <c r="AG10" i="57"/>
  <c r="AH10" i="57"/>
  <c r="AI10" i="57"/>
  <c r="AF11" i="57"/>
  <c r="AG11" i="57"/>
  <c r="AH11" i="57"/>
  <c r="AI11" i="57"/>
  <c r="AF12" i="57"/>
  <c r="AG12" i="57"/>
  <c r="AH12" i="57"/>
  <c r="AI12" i="57"/>
  <c r="AF13" i="57"/>
  <c r="AG13" i="57"/>
  <c r="AH13" i="57"/>
  <c r="AI13" i="57"/>
  <c r="AF14" i="57"/>
  <c r="AG14" i="57"/>
  <c r="AH14" i="57"/>
  <c r="AI14" i="57"/>
  <c r="AF15" i="57"/>
  <c r="AG15" i="57"/>
  <c r="AH15" i="57"/>
  <c r="AI15" i="57"/>
  <c r="AF16" i="57"/>
  <c r="AG16" i="57"/>
  <c r="AH16" i="57"/>
  <c r="AI16" i="57"/>
  <c r="AF17" i="57"/>
  <c r="AG17" i="57"/>
  <c r="AH17" i="57"/>
  <c r="AI17" i="57"/>
  <c r="AF18" i="57"/>
  <c r="AG18" i="57"/>
  <c r="AH18" i="57"/>
  <c r="AI18" i="57"/>
  <c r="AF19" i="57"/>
  <c r="AG19" i="57"/>
  <c r="AH19" i="57"/>
  <c r="AI19" i="57"/>
  <c r="AF20" i="57"/>
  <c r="AG20" i="57"/>
  <c r="AH20" i="57"/>
  <c r="AI20" i="57"/>
  <c r="AF21" i="57"/>
  <c r="AG21" i="57"/>
  <c r="AH21" i="57"/>
  <c r="AI21" i="57"/>
  <c r="AF22" i="57"/>
  <c r="AG22" i="57"/>
  <c r="AH22" i="57"/>
  <c r="AI22" i="57"/>
  <c r="AF23" i="57"/>
  <c r="AG23" i="57"/>
  <c r="AH23" i="57"/>
  <c r="AI23" i="57"/>
  <c r="AF24" i="57"/>
  <c r="AG24" i="57"/>
  <c r="AH24" i="57"/>
  <c r="AI24" i="57"/>
  <c r="AF25" i="57"/>
  <c r="AG25" i="57"/>
  <c r="AH25" i="57"/>
  <c r="AI25" i="57"/>
  <c r="AF26" i="57"/>
  <c r="AG26" i="57"/>
  <c r="AH26" i="57"/>
  <c r="AI26" i="57"/>
  <c r="AF27" i="57"/>
  <c r="AG27" i="57"/>
  <c r="AH27" i="57"/>
  <c r="AI27" i="57"/>
  <c r="AF28" i="57"/>
  <c r="AG28" i="57"/>
  <c r="AH28" i="57"/>
  <c r="AI28" i="57"/>
  <c r="AF29" i="57"/>
  <c r="AG29" i="57"/>
  <c r="AH29" i="57"/>
  <c r="AI29" i="57"/>
  <c r="AF30" i="57"/>
  <c r="AG30" i="57"/>
  <c r="AH30" i="57"/>
  <c r="AI30" i="57"/>
  <c r="AF31" i="57"/>
  <c r="AG31" i="57"/>
  <c r="AH31" i="57"/>
  <c r="AI31" i="57"/>
  <c r="AF32" i="57"/>
  <c r="AG32" i="57"/>
  <c r="AH32" i="57"/>
  <c r="AI32" i="57"/>
  <c r="AF33" i="57"/>
  <c r="AG33" i="57"/>
  <c r="AH33" i="57"/>
  <c r="AI33" i="57"/>
  <c r="AF34" i="57"/>
  <c r="AG34" i="57"/>
  <c r="AH34" i="57"/>
  <c r="AI34" i="57"/>
  <c r="AF35" i="57"/>
  <c r="AG35" i="57"/>
  <c r="AH35" i="57"/>
  <c r="AI35" i="57"/>
  <c r="AF36" i="57"/>
  <c r="AG36" i="57"/>
  <c r="AH36" i="57"/>
  <c r="AI36" i="57"/>
  <c r="AF37" i="57"/>
  <c r="AG37" i="57"/>
  <c r="AH37" i="57"/>
  <c r="AI37" i="57"/>
  <c r="AF38" i="57"/>
  <c r="AG38" i="57"/>
  <c r="AH38" i="57"/>
  <c r="AI38" i="57"/>
  <c r="AF39" i="57"/>
  <c r="AG39" i="57"/>
  <c r="AH39" i="57"/>
  <c r="AI39" i="57"/>
  <c r="AF40" i="57"/>
  <c r="AG40" i="57"/>
  <c r="AH40" i="57"/>
  <c r="AI40" i="57"/>
  <c r="AF41" i="57"/>
  <c r="AG41" i="57"/>
  <c r="AH41" i="57"/>
  <c r="AI41" i="57"/>
  <c r="AF42" i="57"/>
  <c r="AG42" i="57"/>
  <c r="AH42" i="57"/>
  <c r="AI42" i="57"/>
  <c r="AF43" i="57"/>
  <c r="AG43" i="57"/>
  <c r="AH43" i="57"/>
  <c r="AI43" i="57"/>
  <c r="AF44" i="57"/>
  <c r="AG44" i="57"/>
  <c r="AH44" i="57"/>
  <c r="AI44" i="57"/>
  <c r="AF45" i="57"/>
  <c r="AG45" i="57"/>
  <c r="AH45" i="57"/>
  <c r="AI45" i="57"/>
  <c r="AF46" i="57"/>
  <c r="AG46" i="57"/>
  <c r="AH46" i="57"/>
  <c r="AI46" i="57"/>
  <c r="AF47" i="57"/>
  <c r="AG47" i="57"/>
  <c r="AH47" i="57"/>
  <c r="AI47" i="57"/>
  <c r="AF48" i="57"/>
  <c r="AG48" i="57"/>
  <c r="AH48" i="57"/>
  <c r="AI48" i="57"/>
  <c r="AF49" i="57"/>
  <c r="AG49" i="57"/>
  <c r="AH49" i="57"/>
  <c r="AI49" i="57"/>
  <c r="AF50" i="57"/>
  <c r="AG50" i="57"/>
  <c r="AH50" i="57"/>
  <c r="AI50" i="57"/>
  <c r="AF51" i="57"/>
  <c r="AG51" i="57"/>
  <c r="AH51" i="57"/>
  <c r="AI51" i="57"/>
  <c r="AF52" i="57"/>
  <c r="AG52" i="57"/>
  <c r="AH52" i="57"/>
  <c r="AI52" i="57"/>
  <c r="AF53" i="57"/>
  <c r="AG53" i="57"/>
  <c r="AH53" i="57"/>
  <c r="AI53" i="57"/>
  <c r="AF54" i="57"/>
  <c r="AG54" i="57"/>
  <c r="AH54" i="57"/>
  <c r="AI54" i="57"/>
  <c r="AF55" i="57"/>
  <c r="AG55" i="57"/>
  <c r="AH55" i="57"/>
  <c r="AI55" i="57"/>
  <c r="AF56" i="57"/>
  <c r="AG56" i="57"/>
  <c r="AH56" i="57"/>
  <c r="AI56" i="57"/>
  <c r="AF57" i="57"/>
  <c r="AG57" i="57"/>
  <c r="AH57" i="57"/>
  <c r="AI57" i="57"/>
  <c r="AF58" i="57"/>
  <c r="AG58" i="57"/>
  <c r="AH58" i="57"/>
  <c r="AI58" i="57"/>
  <c r="AF59" i="57"/>
  <c r="AG59" i="57"/>
  <c r="AH59" i="57"/>
  <c r="AI59" i="57"/>
  <c r="AF60" i="57"/>
  <c r="AG60" i="57"/>
  <c r="AH60" i="57"/>
  <c r="AI60" i="57"/>
  <c r="AF61" i="57"/>
  <c r="AG61" i="57"/>
  <c r="AH61" i="57"/>
  <c r="AI61" i="57"/>
  <c r="AF62" i="57"/>
  <c r="AG62" i="57"/>
  <c r="AH62" i="57"/>
  <c r="AI62" i="57"/>
  <c r="AF63" i="57"/>
  <c r="AG63" i="57"/>
  <c r="AH63" i="57"/>
  <c r="AI63" i="57"/>
  <c r="AF64" i="57"/>
  <c r="AG64" i="57"/>
  <c r="AH64" i="57"/>
  <c r="AI64" i="57"/>
  <c r="AF65" i="57"/>
  <c r="AG65" i="57"/>
  <c r="AH65" i="57"/>
  <c r="AI65" i="57"/>
  <c r="AF66" i="57"/>
  <c r="AG66" i="57"/>
  <c r="AH66" i="57"/>
  <c r="AI66" i="57"/>
  <c r="AF67" i="57"/>
  <c r="AG67" i="57"/>
  <c r="AH67" i="57"/>
  <c r="AI67" i="57"/>
  <c r="AF68" i="57"/>
  <c r="AG68" i="57"/>
  <c r="AH68" i="57"/>
  <c r="AI68" i="57"/>
  <c r="AF69" i="57"/>
  <c r="AG69" i="57"/>
  <c r="AH69" i="57"/>
  <c r="AI69" i="57"/>
  <c r="AF70" i="57"/>
  <c r="AG70" i="57"/>
  <c r="AH70" i="57"/>
  <c r="AI70" i="57"/>
  <c r="AF71" i="57"/>
  <c r="AG71" i="57"/>
  <c r="AH71" i="57"/>
  <c r="AI71" i="57"/>
  <c r="AF72" i="57"/>
  <c r="AG72" i="57"/>
  <c r="AH72" i="57"/>
  <c r="AI72" i="57"/>
  <c r="AF73" i="57"/>
  <c r="AG73" i="57"/>
  <c r="AH73" i="57"/>
  <c r="AI73" i="57"/>
  <c r="AF74" i="57"/>
  <c r="AG74" i="57"/>
  <c r="AH74" i="57"/>
  <c r="AI74" i="57"/>
  <c r="AF75" i="57"/>
  <c r="AG75" i="57"/>
  <c r="AH75" i="57"/>
  <c r="AI75" i="57"/>
  <c r="AF76" i="57"/>
  <c r="AG76" i="57"/>
  <c r="AH76" i="57"/>
  <c r="AI76" i="57"/>
  <c r="AF77" i="57"/>
  <c r="AG77" i="57"/>
  <c r="AH77" i="57"/>
  <c r="AI77" i="57"/>
  <c r="AF78" i="57"/>
  <c r="AG78" i="57"/>
  <c r="AH78" i="57"/>
  <c r="AI78" i="57"/>
  <c r="AF79" i="57"/>
  <c r="AG79" i="57"/>
  <c r="AH79" i="57"/>
  <c r="AI79" i="57"/>
  <c r="AF80" i="57"/>
  <c r="AG80" i="57"/>
  <c r="AH80" i="57"/>
  <c r="AI80" i="57"/>
  <c r="AF81" i="57"/>
  <c r="AG81" i="57"/>
  <c r="AH81" i="57"/>
  <c r="AI81" i="57"/>
  <c r="AF82" i="57"/>
  <c r="AG82" i="57"/>
  <c r="AH82" i="57"/>
  <c r="AI82" i="57"/>
  <c r="AF83" i="57"/>
  <c r="AG83" i="57"/>
  <c r="AH83" i="57"/>
  <c r="AI83" i="57"/>
  <c r="AF84" i="57"/>
  <c r="AG84" i="57"/>
  <c r="AH84" i="57"/>
  <c r="AI84" i="57"/>
  <c r="AF85" i="57"/>
  <c r="AG85" i="57"/>
  <c r="AH85" i="57"/>
  <c r="AI85" i="57"/>
  <c r="AF86" i="57"/>
  <c r="AG86" i="57"/>
  <c r="AH86" i="57"/>
  <c r="AI86" i="57"/>
  <c r="AF87" i="57"/>
  <c r="AG87" i="57"/>
  <c r="AH87" i="57"/>
  <c r="AI87" i="57"/>
  <c r="AF88" i="57"/>
  <c r="AG88" i="57"/>
  <c r="AH88" i="57"/>
  <c r="AI88" i="57"/>
  <c r="AF89" i="57"/>
  <c r="AG89" i="57"/>
  <c r="AH89" i="57"/>
  <c r="AI89" i="57"/>
  <c r="AF90" i="57"/>
  <c r="AG90" i="57"/>
  <c r="AH90" i="57"/>
  <c r="AI90" i="57"/>
  <c r="AF91" i="57"/>
  <c r="AG91" i="57"/>
  <c r="AH91" i="57"/>
  <c r="AI91" i="57"/>
  <c r="AF92" i="57"/>
  <c r="AG92" i="57"/>
  <c r="AH92" i="57"/>
  <c r="AI92" i="57"/>
  <c r="AF93" i="57"/>
  <c r="AG93" i="57"/>
  <c r="AH93" i="57"/>
  <c r="AI93" i="57"/>
  <c r="AF94" i="57"/>
  <c r="AG94" i="57"/>
  <c r="AH94" i="57"/>
  <c r="AI94" i="57"/>
  <c r="AF95" i="57"/>
  <c r="AG95" i="57"/>
  <c r="AH95" i="57"/>
  <c r="AI95" i="57"/>
  <c r="AF96" i="57"/>
  <c r="AG96" i="57"/>
  <c r="AH96" i="57"/>
  <c r="AI96" i="57"/>
  <c r="AF97" i="57"/>
  <c r="AG97" i="57"/>
  <c r="AH97" i="57"/>
  <c r="AI97" i="57"/>
  <c r="AF98" i="57"/>
  <c r="AG98" i="57"/>
  <c r="AH98" i="57"/>
  <c r="AI98" i="57"/>
  <c r="AF99" i="57"/>
  <c r="AG99" i="57"/>
  <c r="AH99" i="57"/>
  <c r="AI99" i="57"/>
  <c r="AF100" i="57"/>
  <c r="AG100" i="57"/>
  <c r="AH100" i="57"/>
  <c r="AI100" i="57"/>
  <c r="AF101" i="57"/>
  <c r="AG101" i="57"/>
  <c r="AH101" i="57"/>
  <c r="AI101" i="57"/>
  <c r="AF102" i="57"/>
  <c r="AG102" i="57"/>
  <c r="AH102" i="57"/>
  <c r="AI102" i="57"/>
  <c r="AF103" i="57"/>
  <c r="AG103" i="57"/>
  <c r="AH103" i="57"/>
  <c r="AI103" i="57"/>
  <c r="AF104" i="57"/>
  <c r="AG104" i="57"/>
  <c r="AH104" i="57"/>
  <c r="AI104" i="57"/>
  <c r="AF105" i="57"/>
  <c r="AG105" i="57"/>
  <c r="AH105" i="57"/>
  <c r="AI105" i="57"/>
  <c r="AF106" i="57"/>
  <c r="AG106" i="57"/>
  <c r="AH106" i="57"/>
  <c r="AI106" i="57"/>
  <c r="AF107" i="57"/>
  <c r="AG107" i="57"/>
  <c r="AH107" i="57"/>
  <c r="AI107" i="57"/>
  <c r="AF108" i="57"/>
  <c r="AG108" i="57"/>
  <c r="AH108" i="57"/>
  <c r="AI108" i="57"/>
  <c r="AF109" i="57"/>
  <c r="AG109" i="57"/>
  <c r="AH109" i="57"/>
  <c r="AI109" i="57"/>
  <c r="AF110" i="57"/>
  <c r="AG110" i="57"/>
  <c r="AH110" i="57"/>
  <c r="AI110" i="57"/>
  <c r="AF111" i="57"/>
  <c r="AG111" i="57"/>
  <c r="AH111" i="57"/>
  <c r="AI111" i="57"/>
  <c r="AF112" i="57"/>
  <c r="AG112" i="57"/>
  <c r="AH112" i="57"/>
  <c r="AI112" i="57"/>
  <c r="AF113" i="57"/>
  <c r="AG113" i="57"/>
  <c r="AH113" i="57"/>
  <c r="AI113" i="57"/>
  <c r="AF114" i="57"/>
  <c r="AG114" i="57"/>
  <c r="AH114" i="57"/>
  <c r="AI114" i="57"/>
  <c r="AF115" i="57"/>
  <c r="AG115" i="57"/>
  <c r="AH115" i="57"/>
  <c r="AI115" i="57"/>
  <c r="AF116" i="57"/>
  <c r="AG116" i="57"/>
  <c r="AH116" i="57"/>
  <c r="AI116" i="57"/>
  <c r="AF117" i="57"/>
  <c r="AG117" i="57"/>
  <c r="AH117" i="57"/>
  <c r="AI117" i="57"/>
  <c r="AF118" i="57"/>
  <c r="AG118" i="57"/>
  <c r="AH118" i="57"/>
  <c r="AI118" i="57"/>
  <c r="AF119" i="57"/>
  <c r="AG119" i="57"/>
  <c r="AH119" i="57"/>
  <c r="AI119" i="57"/>
  <c r="AF120" i="57"/>
  <c r="AG120" i="57"/>
  <c r="AH120" i="57"/>
  <c r="AI120" i="57"/>
  <c r="AF121" i="57"/>
  <c r="AG121" i="57"/>
  <c r="AH121" i="57"/>
  <c r="AI121" i="57"/>
  <c r="AF122" i="57"/>
  <c r="AG122" i="57"/>
  <c r="AH122" i="57"/>
  <c r="AI122" i="57"/>
  <c r="AF123" i="57"/>
  <c r="AG123" i="57"/>
  <c r="AH123" i="57"/>
  <c r="AI123" i="57"/>
  <c r="AF124" i="57"/>
  <c r="AG124" i="57"/>
  <c r="AH124" i="57"/>
  <c r="AI124" i="57"/>
  <c r="AF125" i="57"/>
  <c r="AG125" i="57"/>
  <c r="AH125" i="57"/>
  <c r="AI125" i="57"/>
  <c r="AF126" i="57"/>
  <c r="AG126" i="57"/>
  <c r="AH126" i="57"/>
  <c r="AI126" i="57"/>
  <c r="AF127" i="57"/>
  <c r="AG127" i="57"/>
  <c r="AH127" i="57"/>
  <c r="AI127" i="57"/>
  <c r="AF128" i="57"/>
  <c r="AG128" i="57"/>
  <c r="AH128" i="57"/>
  <c r="AI128" i="57"/>
  <c r="AF129" i="57"/>
  <c r="AG129" i="57"/>
  <c r="AH129" i="57"/>
  <c r="AI129" i="57"/>
  <c r="AF130" i="57"/>
  <c r="AG130" i="57"/>
  <c r="AH130" i="57"/>
  <c r="AI130" i="57"/>
  <c r="AF131" i="57"/>
  <c r="AG131" i="57"/>
  <c r="AH131" i="57"/>
  <c r="AI131" i="57"/>
  <c r="AF132" i="57"/>
  <c r="AG132" i="57"/>
  <c r="AH132" i="57"/>
  <c r="AI132" i="57"/>
  <c r="AF133" i="57"/>
  <c r="AG133" i="57"/>
  <c r="AH133" i="57"/>
  <c r="AI133" i="57"/>
  <c r="AF134" i="57"/>
  <c r="AG134" i="57"/>
  <c r="AH134" i="57"/>
  <c r="AI134" i="57"/>
  <c r="AF135" i="57"/>
  <c r="AG135" i="57"/>
  <c r="AH135" i="57"/>
  <c r="AI135" i="57"/>
  <c r="AF136" i="57"/>
  <c r="AG136" i="57"/>
  <c r="AH136" i="57"/>
  <c r="AI136" i="57"/>
  <c r="AF137" i="57"/>
  <c r="AG137" i="57"/>
  <c r="AH137" i="57"/>
  <c r="AI137" i="57"/>
  <c r="AF138" i="57"/>
  <c r="AG138" i="57"/>
  <c r="AH138" i="57"/>
  <c r="AI138" i="57"/>
  <c r="AF139" i="57"/>
  <c r="AG139" i="57"/>
  <c r="AH139" i="57"/>
  <c r="AI139" i="57"/>
  <c r="AF140" i="57"/>
  <c r="AG140" i="57"/>
  <c r="AH140" i="57"/>
  <c r="AI140" i="57"/>
  <c r="AF141" i="57"/>
  <c r="AG141" i="57"/>
  <c r="AH141" i="57"/>
  <c r="AI141" i="57"/>
  <c r="AF142" i="57"/>
  <c r="AG142" i="57"/>
  <c r="AH142" i="57"/>
  <c r="AI142" i="57"/>
  <c r="AF143" i="57"/>
  <c r="AG143" i="57"/>
  <c r="AH143" i="57"/>
  <c r="AI143" i="57"/>
  <c r="AF144" i="57"/>
  <c r="AG144" i="57"/>
  <c r="AH144" i="57"/>
  <c r="AI144" i="57"/>
  <c r="AF145" i="57"/>
  <c r="AG145" i="57"/>
  <c r="AH145" i="57"/>
  <c r="AI145" i="57"/>
  <c r="AF146" i="57"/>
  <c r="AG146" i="57"/>
  <c r="AH146" i="57"/>
  <c r="AI146" i="57"/>
  <c r="AF147" i="57"/>
  <c r="AG147" i="57"/>
  <c r="AH147" i="57"/>
  <c r="AI147" i="57"/>
  <c r="AF148" i="57"/>
  <c r="AG148" i="57"/>
  <c r="AH148" i="57"/>
  <c r="AI148" i="57"/>
  <c r="AF149" i="57"/>
  <c r="AG149" i="57"/>
  <c r="AH149" i="57"/>
  <c r="AI149" i="57"/>
  <c r="AF150" i="57"/>
  <c r="AG150" i="57"/>
  <c r="AH150" i="57"/>
  <c r="AI150" i="57"/>
  <c r="AF151" i="57"/>
  <c r="AG151" i="57"/>
  <c r="AH151" i="57"/>
  <c r="AI151" i="57"/>
  <c r="AF152" i="57"/>
  <c r="AG152" i="57"/>
  <c r="AH152" i="57"/>
  <c r="AI152" i="57"/>
  <c r="AF153" i="57"/>
  <c r="AG153" i="57"/>
  <c r="AH153" i="57"/>
  <c r="AI153" i="57"/>
  <c r="AF154" i="57"/>
  <c r="AG154" i="57"/>
  <c r="AH154" i="57"/>
  <c r="AI154" i="57"/>
  <c r="AF155" i="57"/>
  <c r="AG155" i="57"/>
  <c r="AH155" i="57"/>
  <c r="AI155" i="57"/>
  <c r="AF156" i="57"/>
  <c r="AG156" i="57"/>
  <c r="AH156" i="57"/>
  <c r="AI156" i="57"/>
  <c r="AF157" i="57"/>
  <c r="AG157" i="57"/>
  <c r="AH157" i="57"/>
  <c r="AI157" i="57"/>
  <c r="AF158" i="57"/>
  <c r="AG158" i="57"/>
  <c r="AH158" i="57"/>
  <c r="AI158" i="57"/>
  <c r="AF159" i="57"/>
  <c r="AG159" i="57"/>
  <c r="AH159" i="57"/>
  <c r="AI159" i="57"/>
  <c r="AF160" i="57"/>
  <c r="AG160" i="57"/>
  <c r="AH160" i="57"/>
  <c r="AI160" i="57"/>
  <c r="AF161" i="57"/>
  <c r="AG161" i="57"/>
  <c r="AH161" i="57"/>
  <c r="AI161" i="57"/>
  <c r="AF162" i="57"/>
  <c r="AG162" i="57"/>
  <c r="AH162" i="57"/>
  <c r="AI162" i="57"/>
  <c r="AF163" i="57"/>
  <c r="AG163" i="57"/>
  <c r="AH163" i="57"/>
  <c r="AI163" i="57"/>
  <c r="AF164" i="57"/>
  <c r="AG164" i="57"/>
  <c r="AH164" i="57"/>
  <c r="AI164" i="57"/>
  <c r="AF165" i="57"/>
  <c r="AG165" i="57"/>
  <c r="AH165" i="57"/>
  <c r="AI165" i="57"/>
  <c r="AF166" i="57"/>
  <c r="AG166" i="57"/>
  <c r="AH166" i="57"/>
  <c r="AI166" i="57"/>
  <c r="AF167" i="57"/>
  <c r="AG167" i="57"/>
  <c r="AH167" i="57"/>
  <c r="AI167" i="57"/>
  <c r="AF168" i="57"/>
  <c r="AG168" i="57"/>
  <c r="AH168" i="57"/>
  <c r="AI168" i="57"/>
  <c r="AF169" i="57"/>
  <c r="AG169" i="57"/>
  <c r="AH169" i="57"/>
  <c r="AI169" i="57"/>
  <c r="AF170" i="57"/>
  <c r="AG170" i="57"/>
  <c r="AH170" i="57"/>
  <c r="AI170" i="57"/>
  <c r="AF171" i="57"/>
  <c r="AG171" i="57"/>
  <c r="AH171" i="57"/>
  <c r="AI171" i="57"/>
  <c r="AF172" i="57"/>
  <c r="AG172" i="57"/>
  <c r="AH172" i="57"/>
  <c r="AI172" i="57"/>
  <c r="AF173" i="57"/>
  <c r="AG173" i="57"/>
  <c r="AH173" i="57"/>
  <c r="AI173" i="57"/>
  <c r="AF174" i="57"/>
  <c r="AG174" i="57"/>
  <c r="AH174" i="57"/>
  <c r="AI174" i="57"/>
  <c r="AF175" i="57"/>
  <c r="AG175" i="57"/>
  <c r="AH175" i="57"/>
  <c r="AI175" i="57"/>
  <c r="AF176" i="57"/>
  <c r="AG176" i="57"/>
  <c r="AH176" i="57"/>
  <c r="AI176" i="57"/>
  <c r="AF177" i="57"/>
  <c r="AG177" i="57"/>
  <c r="AH177" i="57"/>
  <c r="AI177" i="57"/>
  <c r="AF178" i="57"/>
  <c r="AG178" i="57"/>
  <c r="AH178" i="57"/>
  <c r="AI178" i="57"/>
  <c r="AF179" i="57"/>
  <c r="AG179" i="57"/>
  <c r="AH179" i="57"/>
  <c r="AI179" i="57"/>
  <c r="AF180" i="57"/>
  <c r="AG180" i="57"/>
  <c r="AH180" i="57"/>
  <c r="AI180" i="57"/>
  <c r="AF181" i="57"/>
  <c r="AG181" i="57"/>
  <c r="AH181" i="57"/>
  <c r="AI181" i="57"/>
  <c r="AF182" i="57"/>
  <c r="AG182" i="57"/>
  <c r="AH182" i="57"/>
  <c r="AI182" i="57"/>
  <c r="AF183" i="57"/>
  <c r="AG183" i="57"/>
  <c r="AH183" i="57"/>
  <c r="AI183" i="57"/>
  <c r="AF184" i="57"/>
  <c r="AG184" i="57"/>
  <c r="AH184" i="57"/>
  <c r="AI184" i="57"/>
  <c r="AF185" i="57"/>
  <c r="AG185" i="57"/>
  <c r="AH185" i="57"/>
  <c r="AI185" i="57"/>
  <c r="AF186" i="57"/>
  <c r="AG186" i="57"/>
  <c r="AH186" i="57"/>
  <c r="AI186" i="57"/>
  <c r="AF187" i="57"/>
  <c r="AG187" i="57"/>
  <c r="AH187" i="57"/>
  <c r="AI187" i="57"/>
  <c r="AF188" i="57"/>
  <c r="AG188" i="57"/>
  <c r="AH188" i="57"/>
  <c r="AI188" i="57"/>
  <c r="AF189" i="57"/>
  <c r="AG189" i="57"/>
  <c r="AH189" i="57"/>
  <c r="AI189" i="57"/>
  <c r="AF190" i="57"/>
  <c r="AG190" i="57"/>
  <c r="AH190" i="57"/>
  <c r="AI190" i="57"/>
  <c r="AF191" i="57"/>
  <c r="AG191" i="57"/>
  <c r="AH191" i="57"/>
  <c r="AI191" i="57"/>
  <c r="AF192" i="57"/>
  <c r="AG192" i="57"/>
  <c r="AH192" i="57"/>
  <c r="AI192" i="57"/>
  <c r="AF193" i="57"/>
  <c r="AG193" i="57"/>
  <c r="AH193" i="57"/>
  <c r="AI193" i="57"/>
  <c r="AF194" i="57"/>
  <c r="AG194" i="57"/>
  <c r="AH194" i="57"/>
  <c r="AI194" i="57"/>
  <c r="AF195" i="57"/>
  <c r="AG195" i="57"/>
  <c r="AH195" i="57"/>
  <c r="AI195" i="57"/>
  <c r="AF196" i="57"/>
  <c r="AG196" i="57"/>
  <c r="AH196" i="57"/>
  <c r="AI196" i="57"/>
  <c r="AF197" i="57"/>
  <c r="AG197" i="57"/>
  <c r="AH197" i="57"/>
  <c r="AI197" i="57"/>
  <c r="AF198" i="57"/>
  <c r="AG198" i="57"/>
  <c r="AH198" i="57"/>
  <c r="AI198" i="57"/>
  <c r="AF199" i="57"/>
  <c r="AG199" i="57"/>
  <c r="AH199" i="57"/>
  <c r="AI199" i="57"/>
  <c r="AF200" i="57"/>
  <c r="AG200" i="57"/>
  <c r="AH200" i="57"/>
  <c r="AI200" i="57"/>
  <c r="AF201" i="57"/>
  <c r="AG201" i="57"/>
  <c r="AH201" i="57"/>
  <c r="AI201" i="57"/>
  <c r="AF202" i="57"/>
  <c r="AG202" i="57"/>
  <c r="AH202" i="57"/>
  <c r="AI202" i="57"/>
  <c r="R4" i="57"/>
  <c r="R5" i="57"/>
  <c r="R6" i="57"/>
  <c r="R7" i="57"/>
  <c r="R8" i="57"/>
  <c r="R9" i="57"/>
  <c r="R10" i="57"/>
  <c r="R11" i="57"/>
  <c r="R12" i="57"/>
  <c r="R13" i="57"/>
  <c r="R14" i="57"/>
  <c r="R15" i="57"/>
  <c r="R16" i="57"/>
  <c r="R17" i="57"/>
  <c r="R18" i="57"/>
  <c r="R19" i="57"/>
  <c r="R20" i="57"/>
  <c r="R21" i="57"/>
  <c r="R22" i="57"/>
  <c r="R23" i="57"/>
  <c r="R24" i="57"/>
  <c r="R25" i="57"/>
  <c r="R26" i="57"/>
  <c r="R27" i="57"/>
  <c r="R28" i="57"/>
  <c r="R29" i="57"/>
  <c r="R30" i="57"/>
  <c r="R31" i="57"/>
  <c r="R32" i="57"/>
  <c r="R33" i="57"/>
  <c r="R34" i="57"/>
  <c r="R35" i="57"/>
  <c r="R36" i="57"/>
  <c r="R37" i="57"/>
  <c r="R38" i="57"/>
  <c r="R39" i="57"/>
  <c r="R40" i="57"/>
  <c r="R41" i="57"/>
  <c r="R42" i="57"/>
  <c r="R43" i="57"/>
  <c r="R44" i="57"/>
  <c r="R45" i="57"/>
  <c r="R46" i="57"/>
  <c r="R47" i="57"/>
  <c r="R48" i="57"/>
  <c r="R49" i="57"/>
  <c r="R50" i="57"/>
  <c r="R51" i="57"/>
  <c r="R52" i="57"/>
  <c r="R53" i="57"/>
  <c r="R54" i="57"/>
  <c r="R55" i="57"/>
  <c r="R56" i="57"/>
  <c r="R57" i="57"/>
  <c r="R58" i="57"/>
  <c r="R59" i="57"/>
  <c r="R60" i="57"/>
  <c r="R61" i="57"/>
  <c r="R62" i="57"/>
  <c r="R63" i="57"/>
  <c r="R64" i="57"/>
  <c r="R65" i="57"/>
  <c r="R66" i="57"/>
  <c r="R67" i="57"/>
  <c r="R68" i="57"/>
  <c r="R69" i="57"/>
  <c r="R70" i="57"/>
  <c r="R71" i="57"/>
  <c r="R72" i="57"/>
  <c r="R73" i="57"/>
  <c r="R74" i="57"/>
  <c r="R75" i="57"/>
  <c r="R76" i="57"/>
  <c r="R77" i="57"/>
  <c r="R78" i="57"/>
  <c r="R79" i="57"/>
  <c r="R80" i="57"/>
  <c r="R81" i="57"/>
  <c r="R82" i="57"/>
  <c r="R83" i="57"/>
  <c r="R84" i="57"/>
  <c r="R85" i="57"/>
  <c r="R86" i="57"/>
  <c r="R87" i="57"/>
  <c r="R88" i="57"/>
  <c r="R89" i="57"/>
  <c r="R90" i="57"/>
  <c r="R91" i="57"/>
  <c r="R92" i="57"/>
  <c r="R93" i="57"/>
  <c r="R94" i="57"/>
  <c r="R95" i="57"/>
  <c r="R96" i="57"/>
  <c r="R97" i="57"/>
  <c r="R98" i="57"/>
  <c r="R99" i="57"/>
  <c r="R100" i="57"/>
  <c r="R101" i="57"/>
  <c r="R102" i="57"/>
  <c r="R103" i="57"/>
  <c r="R104" i="57"/>
  <c r="R105" i="57"/>
  <c r="R106" i="57"/>
  <c r="R107" i="57"/>
  <c r="R108" i="57"/>
  <c r="R109" i="57"/>
  <c r="R110" i="57"/>
  <c r="R111" i="57"/>
  <c r="R112" i="57"/>
  <c r="R113" i="57"/>
  <c r="R114" i="57"/>
  <c r="R115" i="57"/>
  <c r="R116" i="57"/>
  <c r="R117" i="57"/>
  <c r="R118" i="57"/>
  <c r="R119" i="57"/>
  <c r="R120" i="57"/>
  <c r="R121" i="57"/>
  <c r="R122" i="57"/>
  <c r="R123" i="57"/>
  <c r="R124" i="57"/>
  <c r="R125" i="57"/>
  <c r="R126" i="57"/>
  <c r="R127" i="57"/>
  <c r="R128" i="57"/>
  <c r="R129" i="57"/>
  <c r="R130" i="57"/>
  <c r="R131" i="57"/>
  <c r="R132" i="57"/>
  <c r="R133" i="57"/>
  <c r="R134" i="57"/>
  <c r="R135" i="57"/>
  <c r="R136" i="57"/>
  <c r="R137" i="57"/>
  <c r="R138" i="57"/>
  <c r="R139" i="57"/>
  <c r="R140" i="57"/>
  <c r="R141" i="57"/>
  <c r="R142" i="57"/>
  <c r="R143" i="57"/>
  <c r="R144" i="57"/>
  <c r="R145" i="57"/>
  <c r="R146" i="57"/>
  <c r="R147" i="57"/>
  <c r="R148" i="57"/>
  <c r="R149" i="57"/>
  <c r="R150" i="57"/>
  <c r="R151" i="57"/>
  <c r="R152" i="57"/>
  <c r="R153" i="57"/>
  <c r="R154" i="57"/>
  <c r="R155" i="57"/>
  <c r="R156" i="57"/>
  <c r="R157" i="57"/>
  <c r="R158" i="57"/>
  <c r="R159" i="57"/>
  <c r="R160" i="57"/>
  <c r="R161" i="57"/>
  <c r="R162" i="57"/>
  <c r="R163" i="57"/>
  <c r="R164" i="57"/>
  <c r="R165" i="57"/>
  <c r="R166" i="57"/>
  <c r="R167" i="57"/>
  <c r="R168" i="57"/>
  <c r="R169" i="57"/>
  <c r="R170" i="57"/>
  <c r="R171" i="57"/>
  <c r="R172" i="57"/>
  <c r="R173" i="57"/>
  <c r="R174" i="57"/>
  <c r="R175" i="57"/>
  <c r="R176" i="57"/>
  <c r="R177" i="57"/>
  <c r="R178" i="57"/>
  <c r="R179" i="57"/>
  <c r="R180" i="57"/>
  <c r="R181" i="57"/>
  <c r="R182" i="57"/>
  <c r="R183" i="57"/>
  <c r="R184" i="57"/>
  <c r="R185" i="57"/>
  <c r="R186" i="57"/>
  <c r="R187" i="57"/>
  <c r="R188" i="57"/>
  <c r="R189" i="57"/>
  <c r="R190" i="57"/>
  <c r="R191" i="57"/>
  <c r="R192" i="57"/>
  <c r="R193" i="57"/>
  <c r="R194" i="57"/>
  <c r="R195" i="57"/>
  <c r="R196" i="57"/>
  <c r="R197" i="57"/>
  <c r="R198" i="57"/>
  <c r="R199" i="57"/>
  <c r="R200" i="57"/>
  <c r="R201" i="57"/>
  <c r="R202" i="57"/>
  <c r="R3" i="57"/>
  <c r="Q4" i="57"/>
  <c r="Q5" i="57"/>
  <c r="Q6" i="57"/>
  <c r="Q7" i="57"/>
  <c r="Q8" i="57"/>
  <c r="Q9" i="57"/>
  <c r="Q10" i="57"/>
  <c r="Q11" i="57"/>
  <c r="Q12" i="57"/>
  <c r="Q13" i="57"/>
  <c r="Q14" i="57"/>
  <c r="Q15" i="57"/>
  <c r="Q16" i="57"/>
  <c r="Q17" i="57"/>
  <c r="Q18" i="57"/>
  <c r="Q19" i="57"/>
  <c r="Q20" i="57"/>
  <c r="Q21" i="57"/>
  <c r="Q22" i="57"/>
  <c r="Q23" i="57"/>
  <c r="Q24" i="57"/>
  <c r="Q25" i="57"/>
  <c r="Q26" i="57"/>
  <c r="Q27" i="57"/>
  <c r="Q28" i="57"/>
  <c r="Q29" i="57"/>
  <c r="Q30" i="57"/>
  <c r="Q31" i="57"/>
  <c r="Q32" i="57"/>
  <c r="Q33" i="57"/>
  <c r="Q34" i="57"/>
  <c r="Q35" i="57"/>
  <c r="Q36" i="57"/>
  <c r="Q37" i="57"/>
  <c r="Q38" i="57"/>
  <c r="Q39" i="57"/>
  <c r="Q40" i="57"/>
  <c r="Q41" i="57"/>
  <c r="Q42" i="57"/>
  <c r="Q43" i="57"/>
  <c r="Q44" i="57"/>
  <c r="Q45" i="57"/>
  <c r="Q46" i="57"/>
  <c r="Q47" i="57"/>
  <c r="Q48" i="57"/>
  <c r="Q49" i="57"/>
  <c r="Q50" i="57"/>
  <c r="Q51" i="57"/>
  <c r="Q52" i="57"/>
  <c r="Q53" i="57"/>
  <c r="Q54" i="57"/>
  <c r="Q55" i="57"/>
  <c r="Q56" i="57"/>
  <c r="Q57" i="57"/>
  <c r="Q58" i="57"/>
  <c r="Q59" i="57"/>
  <c r="Q60" i="57"/>
  <c r="Q61" i="57"/>
  <c r="Q62" i="57"/>
  <c r="Q63" i="57"/>
  <c r="Q64" i="57"/>
  <c r="Q65" i="57"/>
  <c r="Q66" i="57"/>
  <c r="Q67" i="57"/>
  <c r="Q68" i="57"/>
  <c r="Q69" i="57"/>
  <c r="Q70" i="57"/>
  <c r="Q71" i="57"/>
  <c r="Q72" i="57"/>
  <c r="Q73" i="57"/>
  <c r="Q74" i="57"/>
  <c r="Q75" i="57"/>
  <c r="Q76" i="57"/>
  <c r="Q77" i="57"/>
  <c r="Q78" i="57"/>
  <c r="Q79" i="57"/>
  <c r="Q80" i="57"/>
  <c r="Q81" i="57"/>
  <c r="Q82" i="57"/>
  <c r="Q83" i="57"/>
  <c r="Q84" i="57"/>
  <c r="Q85" i="57"/>
  <c r="Q86" i="57"/>
  <c r="Q87" i="57"/>
  <c r="Q88" i="57"/>
  <c r="Q89" i="57"/>
  <c r="Q90" i="57"/>
  <c r="Q91" i="57"/>
  <c r="Q92" i="57"/>
  <c r="Q93" i="57"/>
  <c r="Q94" i="57"/>
  <c r="Q95" i="57"/>
  <c r="Q96" i="57"/>
  <c r="Q97" i="57"/>
  <c r="Q98" i="57"/>
  <c r="Q99" i="57"/>
  <c r="Q100" i="57"/>
  <c r="Q101" i="57"/>
  <c r="Q102" i="57"/>
  <c r="Q103" i="57"/>
  <c r="Q104" i="57"/>
  <c r="Q105" i="57"/>
  <c r="Q106" i="57"/>
  <c r="Q107" i="57"/>
  <c r="Q108" i="57"/>
  <c r="Q109" i="57"/>
  <c r="Q110" i="57"/>
  <c r="Q111" i="57"/>
  <c r="Q112" i="57"/>
  <c r="Q113" i="57"/>
  <c r="Q114" i="57"/>
  <c r="Q115" i="57"/>
  <c r="Q116" i="57"/>
  <c r="Q117" i="57"/>
  <c r="Q118" i="57"/>
  <c r="Q119" i="57"/>
  <c r="Q120" i="57"/>
  <c r="Q121" i="57"/>
  <c r="Q122" i="57"/>
  <c r="Q123" i="57"/>
  <c r="Q124" i="57"/>
  <c r="Q125" i="57"/>
  <c r="Q126" i="57"/>
  <c r="Q127" i="57"/>
  <c r="Q128" i="57"/>
  <c r="Q129" i="57"/>
  <c r="Q130" i="57"/>
  <c r="Q131" i="57"/>
  <c r="Q132" i="57"/>
  <c r="Q133" i="57"/>
  <c r="Q134" i="57"/>
  <c r="Q135" i="57"/>
  <c r="Q136" i="57"/>
  <c r="Q137" i="57"/>
  <c r="Q138" i="57"/>
  <c r="Q139" i="57"/>
  <c r="Q140" i="57"/>
  <c r="Q141" i="57"/>
  <c r="Q142" i="57"/>
  <c r="Q143" i="57"/>
  <c r="Q144" i="57"/>
  <c r="Q145" i="57"/>
  <c r="Q146" i="57"/>
  <c r="Q147" i="57"/>
  <c r="Q148" i="57"/>
  <c r="Q149" i="57"/>
  <c r="Q150" i="57"/>
  <c r="Q151" i="57"/>
  <c r="Q152" i="57"/>
  <c r="Q153" i="57"/>
  <c r="Q154" i="57"/>
  <c r="Q155" i="57"/>
  <c r="Q156" i="57"/>
  <c r="Q157" i="57"/>
  <c r="Q158" i="57"/>
  <c r="Q159" i="57"/>
  <c r="Q160" i="57"/>
  <c r="Q161" i="57"/>
  <c r="Q162" i="57"/>
  <c r="Q163" i="57"/>
  <c r="Q164" i="57"/>
  <c r="Q165" i="57"/>
  <c r="Q166" i="57"/>
  <c r="Q167" i="57"/>
  <c r="Q168" i="57"/>
  <c r="Q169" i="57"/>
  <c r="Q170" i="57"/>
  <c r="Q171" i="57"/>
  <c r="Q172" i="57"/>
  <c r="Q173" i="57"/>
  <c r="Q174" i="57"/>
  <c r="Q175" i="57"/>
  <c r="Q176" i="57"/>
  <c r="Q177" i="57"/>
  <c r="Q178" i="57"/>
  <c r="Q179" i="57"/>
  <c r="Q180" i="57"/>
  <c r="Q181" i="57"/>
  <c r="Q182" i="57"/>
  <c r="Q183" i="57"/>
  <c r="Q184" i="57"/>
  <c r="Q185" i="57"/>
  <c r="Q186" i="57"/>
  <c r="Q187" i="57"/>
  <c r="Q188" i="57"/>
  <c r="Q189" i="57"/>
  <c r="Q190" i="57"/>
  <c r="Q191" i="57"/>
  <c r="Q192" i="57"/>
  <c r="Q193" i="57"/>
  <c r="Q194" i="57"/>
  <c r="Q195" i="57"/>
  <c r="Q196" i="57"/>
  <c r="Q197" i="57"/>
  <c r="Q198" i="57"/>
  <c r="Q199" i="57"/>
  <c r="Q200" i="57"/>
  <c r="Q201" i="57"/>
  <c r="Q202" i="57"/>
  <c r="Q3" i="57"/>
  <c r="P4" i="57"/>
  <c r="P5" i="57"/>
  <c r="P6" i="57"/>
  <c r="P7" i="57"/>
  <c r="P8" i="57"/>
  <c r="P9" i="57"/>
  <c r="P10" i="57"/>
  <c r="P11" i="57"/>
  <c r="P12" i="57"/>
  <c r="P13" i="57"/>
  <c r="P14" i="57"/>
  <c r="P15" i="57"/>
  <c r="P16" i="57"/>
  <c r="P17" i="57"/>
  <c r="P18" i="57"/>
  <c r="P19" i="57"/>
  <c r="P20" i="57"/>
  <c r="P21" i="57"/>
  <c r="P22" i="57"/>
  <c r="P23" i="57"/>
  <c r="P24" i="57"/>
  <c r="P25" i="57"/>
  <c r="P26" i="57"/>
  <c r="P27" i="57"/>
  <c r="P28" i="57"/>
  <c r="P29" i="57"/>
  <c r="P30" i="57"/>
  <c r="P31" i="57"/>
  <c r="P32" i="57"/>
  <c r="P33" i="57"/>
  <c r="P34" i="57"/>
  <c r="P35" i="57"/>
  <c r="P36" i="57"/>
  <c r="P37" i="57"/>
  <c r="P38" i="57"/>
  <c r="P39" i="57"/>
  <c r="P40" i="57"/>
  <c r="P41" i="57"/>
  <c r="P42" i="57"/>
  <c r="P43" i="57"/>
  <c r="P44" i="57"/>
  <c r="P45" i="57"/>
  <c r="P46" i="57"/>
  <c r="P47" i="57"/>
  <c r="P48" i="57"/>
  <c r="P49" i="57"/>
  <c r="P50" i="57"/>
  <c r="P51" i="57"/>
  <c r="P52" i="57"/>
  <c r="P53" i="57"/>
  <c r="P54" i="57"/>
  <c r="P55" i="57"/>
  <c r="P56" i="57"/>
  <c r="P57" i="57"/>
  <c r="P58" i="57"/>
  <c r="P59" i="57"/>
  <c r="P60" i="57"/>
  <c r="P61" i="57"/>
  <c r="P62" i="57"/>
  <c r="P63" i="57"/>
  <c r="P64" i="57"/>
  <c r="P65" i="57"/>
  <c r="P66" i="57"/>
  <c r="P67" i="57"/>
  <c r="P68" i="57"/>
  <c r="P69" i="57"/>
  <c r="P70" i="57"/>
  <c r="P71" i="57"/>
  <c r="P72" i="57"/>
  <c r="P73" i="57"/>
  <c r="P74" i="57"/>
  <c r="P75" i="57"/>
  <c r="P76" i="57"/>
  <c r="P77" i="57"/>
  <c r="P78" i="57"/>
  <c r="P79" i="57"/>
  <c r="P80" i="57"/>
  <c r="P81" i="57"/>
  <c r="P82" i="57"/>
  <c r="P83" i="57"/>
  <c r="P84" i="57"/>
  <c r="P85" i="57"/>
  <c r="P86" i="57"/>
  <c r="P87" i="57"/>
  <c r="P88" i="57"/>
  <c r="P89" i="57"/>
  <c r="P90" i="57"/>
  <c r="P91" i="57"/>
  <c r="P92" i="57"/>
  <c r="P93" i="57"/>
  <c r="P94" i="57"/>
  <c r="P95" i="57"/>
  <c r="P96" i="57"/>
  <c r="P97" i="57"/>
  <c r="P98" i="57"/>
  <c r="P99" i="57"/>
  <c r="P100" i="57"/>
  <c r="P101" i="57"/>
  <c r="P102" i="57"/>
  <c r="P103" i="57"/>
  <c r="P104" i="57"/>
  <c r="P105" i="57"/>
  <c r="P106" i="57"/>
  <c r="P107" i="57"/>
  <c r="P108" i="57"/>
  <c r="P109" i="57"/>
  <c r="P110" i="57"/>
  <c r="P111" i="57"/>
  <c r="P112" i="57"/>
  <c r="P113" i="57"/>
  <c r="P114" i="57"/>
  <c r="P115" i="57"/>
  <c r="P116" i="57"/>
  <c r="P117" i="57"/>
  <c r="P118" i="57"/>
  <c r="P119" i="57"/>
  <c r="P120" i="57"/>
  <c r="P121" i="57"/>
  <c r="P122" i="57"/>
  <c r="P123" i="57"/>
  <c r="P124" i="57"/>
  <c r="P125" i="57"/>
  <c r="P126" i="57"/>
  <c r="P127" i="57"/>
  <c r="P128" i="57"/>
  <c r="P129" i="57"/>
  <c r="P130" i="57"/>
  <c r="P131" i="57"/>
  <c r="P132" i="57"/>
  <c r="P133" i="57"/>
  <c r="P134" i="57"/>
  <c r="P135" i="57"/>
  <c r="P136" i="57"/>
  <c r="P137" i="57"/>
  <c r="P138" i="57"/>
  <c r="P139" i="57"/>
  <c r="P140" i="57"/>
  <c r="P141" i="57"/>
  <c r="P142" i="57"/>
  <c r="P143" i="57"/>
  <c r="P144" i="57"/>
  <c r="P145" i="57"/>
  <c r="P146" i="57"/>
  <c r="P147" i="57"/>
  <c r="P148" i="57"/>
  <c r="P149" i="57"/>
  <c r="P150" i="57"/>
  <c r="P151" i="57"/>
  <c r="P152" i="57"/>
  <c r="P153" i="57"/>
  <c r="P154" i="57"/>
  <c r="P155" i="57"/>
  <c r="P156" i="57"/>
  <c r="P157" i="57"/>
  <c r="P158" i="57"/>
  <c r="P159" i="57"/>
  <c r="P160" i="57"/>
  <c r="P161" i="57"/>
  <c r="P162" i="57"/>
  <c r="P163" i="57"/>
  <c r="P164" i="57"/>
  <c r="P165" i="57"/>
  <c r="P166" i="57"/>
  <c r="P167" i="57"/>
  <c r="P168" i="57"/>
  <c r="P169" i="57"/>
  <c r="P170" i="57"/>
  <c r="P171" i="57"/>
  <c r="P172" i="57"/>
  <c r="P173" i="57"/>
  <c r="P174" i="57"/>
  <c r="P175" i="57"/>
  <c r="P176" i="57"/>
  <c r="P177" i="57"/>
  <c r="P178" i="57"/>
  <c r="P179" i="57"/>
  <c r="P180" i="57"/>
  <c r="P181" i="57"/>
  <c r="P182" i="57"/>
  <c r="P183" i="57"/>
  <c r="P184" i="57"/>
  <c r="P185" i="57"/>
  <c r="P186" i="57"/>
  <c r="P187" i="57"/>
  <c r="P188" i="57"/>
  <c r="P189" i="57"/>
  <c r="P190" i="57"/>
  <c r="P191" i="57"/>
  <c r="P192" i="57"/>
  <c r="P193" i="57"/>
  <c r="P194" i="57"/>
  <c r="P195" i="57"/>
  <c r="P196" i="57"/>
  <c r="P197" i="57"/>
  <c r="P198" i="57"/>
  <c r="P199" i="57"/>
  <c r="P200" i="57"/>
  <c r="P201" i="57"/>
  <c r="P202" i="57"/>
  <c r="P3" i="57"/>
  <c r="O4" i="57"/>
  <c r="O5" i="57"/>
  <c r="O6" i="57"/>
  <c r="O7" i="57"/>
  <c r="O8" i="57"/>
  <c r="O9" i="57"/>
  <c r="O10" i="57"/>
  <c r="O11" i="57"/>
  <c r="O12" i="57"/>
  <c r="O13" i="57"/>
  <c r="O14" i="57"/>
  <c r="O15" i="57"/>
  <c r="O16" i="57"/>
  <c r="O17" i="57"/>
  <c r="O18" i="57"/>
  <c r="O19" i="57"/>
  <c r="O20" i="57"/>
  <c r="O21" i="57"/>
  <c r="O22" i="57"/>
  <c r="O23" i="57"/>
  <c r="O24" i="57"/>
  <c r="O25" i="57"/>
  <c r="O26" i="57"/>
  <c r="O27" i="57"/>
  <c r="O28" i="57"/>
  <c r="O29" i="57"/>
  <c r="O30" i="57"/>
  <c r="O31" i="57"/>
  <c r="O32" i="57"/>
  <c r="O33" i="57"/>
  <c r="O34" i="57"/>
  <c r="O35" i="57"/>
  <c r="O36" i="57"/>
  <c r="O37" i="57"/>
  <c r="O38" i="57"/>
  <c r="O39" i="57"/>
  <c r="O40" i="57"/>
  <c r="O41" i="57"/>
  <c r="O42" i="57"/>
  <c r="O43" i="57"/>
  <c r="O44" i="57"/>
  <c r="O45" i="57"/>
  <c r="O46" i="57"/>
  <c r="O47" i="57"/>
  <c r="O48" i="57"/>
  <c r="O49" i="57"/>
  <c r="O50" i="57"/>
  <c r="O51" i="57"/>
  <c r="O52" i="57"/>
  <c r="O53" i="57"/>
  <c r="O54" i="57"/>
  <c r="O55" i="57"/>
  <c r="O56" i="57"/>
  <c r="O57" i="57"/>
  <c r="O58" i="57"/>
  <c r="O59" i="57"/>
  <c r="O60" i="57"/>
  <c r="O61" i="57"/>
  <c r="O62" i="57"/>
  <c r="O63" i="57"/>
  <c r="O64" i="57"/>
  <c r="O65" i="57"/>
  <c r="O66" i="57"/>
  <c r="O67" i="57"/>
  <c r="O68" i="57"/>
  <c r="O69" i="57"/>
  <c r="O70" i="57"/>
  <c r="O71" i="57"/>
  <c r="O72" i="57"/>
  <c r="O73" i="57"/>
  <c r="O74" i="57"/>
  <c r="O75" i="57"/>
  <c r="O76" i="57"/>
  <c r="O77" i="57"/>
  <c r="O78" i="57"/>
  <c r="O79" i="57"/>
  <c r="O80" i="57"/>
  <c r="O81" i="57"/>
  <c r="O82" i="57"/>
  <c r="O83" i="57"/>
  <c r="O84" i="57"/>
  <c r="O85" i="57"/>
  <c r="O86" i="57"/>
  <c r="O87" i="57"/>
  <c r="O88" i="57"/>
  <c r="O89" i="57"/>
  <c r="O90" i="57"/>
  <c r="O91" i="57"/>
  <c r="O92" i="57"/>
  <c r="O93" i="57"/>
  <c r="O94" i="57"/>
  <c r="O95" i="57"/>
  <c r="O96" i="57"/>
  <c r="O97" i="57"/>
  <c r="O98" i="57"/>
  <c r="O99" i="57"/>
  <c r="O100" i="57"/>
  <c r="O101" i="57"/>
  <c r="O102" i="57"/>
  <c r="O103" i="57"/>
  <c r="O104" i="57"/>
  <c r="O105" i="57"/>
  <c r="O106" i="57"/>
  <c r="O107" i="57"/>
  <c r="O108" i="57"/>
  <c r="O109" i="57"/>
  <c r="O110" i="57"/>
  <c r="O111" i="57"/>
  <c r="O112" i="57"/>
  <c r="O113" i="57"/>
  <c r="O114" i="57"/>
  <c r="O115" i="57"/>
  <c r="O116" i="57"/>
  <c r="O117" i="57"/>
  <c r="O118" i="57"/>
  <c r="O119" i="57"/>
  <c r="O120" i="57"/>
  <c r="O121" i="57"/>
  <c r="O122" i="57"/>
  <c r="O123" i="57"/>
  <c r="O124" i="57"/>
  <c r="O125" i="57"/>
  <c r="O126" i="57"/>
  <c r="O127" i="57"/>
  <c r="O128" i="57"/>
  <c r="O129" i="57"/>
  <c r="O130" i="57"/>
  <c r="O131" i="57"/>
  <c r="O132" i="57"/>
  <c r="O133" i="57"/>
  <c r="O134" i="57"/>
  <c r="O135" i="57"/>
  <c r="O136" i="57"/>
  <c r="O137" i="57"/>
  <c r="O138" i="57"/>
  <c r="O139" i="57"/>
  <c r="O140" i="57"/>
  <c r="O141" i="57"/>
  <c r="O142" i="57"/>
  <c r="O143" i="57"/>
  <c r="O144" i="57"/>
  <c r="O145" i="57"/>
  <c r="O146" i="57"/>
  <c r="O147" i="57"/>
  <c r="O148" i="57"/>
  <c r="O149" i="57"/>
  <c r="O150" i="57"/>
  <c r="O151" i="57"/>
  <c r="O152" i="57"/>
  <c r="O153" i="57"/>
  <c r="O154" i="57"/>
  <c r="O155" i="57"/>
  <c r="O156" i="57"/>
  <c r="O157" i="57"/>
  <c r="O158" i="57"/>
  <c r="O159" i="57"/>
  <c r="O160" i="57"/>
  <c r="O161" i="57"/>
  <c r="O162" i="57"/>
  <c r="O163" i="57"/>
  <c r="O164" i="57"/>
  <c r="O165" i="57"/>
  <c r="O166" i="57"/>
  <c r="O167" i="57"/>
  <c r="O168" i="57"/>
  <c r="O169" i="57"/>
  <c r="O170" i="57"/>
  <c r="O171" i="57"/>
  <c r="O172" i="57"/>
  <c r="O173" i="57"/>
  <c r="O174" i="57"/>
  <c r="O175" i="57"/>
  <c r="O176" i="57"/>
  <c r="O177" i="57"/>
  <c r="O178" i="57"/>
  <c r="O179" i="57"/>
  <c r="O180" i="57"/>
  <c r="O181" i="57"/>
  <c r="O182" i="57"/>
  <c r="O183" i="57"/>
  <c r="O184" i="57"/>
  <c r="O185" i="57"/>
  <c r="O186" i="57"/>
  <c r="O187" i="57"/>
  <c r="O188" i="57"/>
  <c r="O189" i="57"/>
  <c r="O190" i="57"/>
  <c r="O191" i="57"/>
  <c r="O192" i="57"/>
  <c r="O193" i="57"/>
  <c r="O194" i="57"/>
  <c r="O195" i="57"/>
  <c r="O196" i="57"/>
  <c r="O197" i="57"/>
  <c r="O198" i="57"/>
  <c r="O199" i="57"/>
  <c r="O200" i="57"/>
  <c r="O201" i="57"/>
  <c r="O202" i="57"/>
  <c r="O3" i="57"/>
  <c r="N4" i="57"/>
  <c r="N5" i="57"/>
  <c r="N6" i="57"/>
  <c r="N7" i="57"/>
  <c r="N8" i="57"/>
  <c r="N9" i="57"/>
  <c r="N10" i="57"/>
  <c r="N11" i="57"/>
  <c r="N12" i="57"/>
  <c r="N13" i="57"/>
  <c r="N14" i="57"/>
  <c r="N15" i="57"/>
  <c r="N16" i="57"/>
  <c r="N17" i="57"/>
  <c r="N18" i="57"/>
  <c r="N19" i="57"/>
  <c r="N20" i="57"/>
  <c r="N21" i="57"/>
  <c r="N22" i="57"/>
  <c r="N23" i="57"/>
  <c r="N24" i="57"/>
  <c r="N25" i="57"/>
  <c r="N26" i="57"/>
  <c r="N27" i="57"/>
  <c r="N28" i="57"/>
  <c r="N29" i="57"/>
  <c r="N30" i="57"/>
  <c r="N31" i="57"/>
  <c r="N32" i="57"/>
  <c r="N33" i="57"/>
  <c r="N34" i="57"/>
  <c r="N35" i="57"/>
  <c r="N36" i="57"/>
  <c r="N37" i="57"/>
  <c r="N38" i="57"/>
  <c r="N39" i="57"/>
  <c r="N40" i="57"/>
  <c r="N41" i="57"/>
  <c r="N42" i="57"/>
  <c r="N43" i="57"/>
  <c r="N44" i="57"/>
  <c r="N45" i="57"/>
  <c r="N46" i="57"/>
  <c r="N47" i="57"/>
  <c r="N48" i="57"/>
  <c r="N49" i="57"/>
  <c r="N50" i="57"/>
  <c r="N51" i="57"/>
  <c r="N52" i="57"/>
  <c r="N53" i="57"/>
  <c r="N54" i="57"/>
  <c r="N55" i="57"/>
  <c r="N56" i="57"/>
  <c r="N57" i="57"/>
  <c r="N58" i="57"/>
  <c r="N59" i="57"/>
  <c r="N60" i="57"/>
  <c r="N61" i="57"/>
  <c r="N62" i="57"/>
  <c r="N63" i="57"/>
  <c r="N64" i="57"/>
  <c r="N65" i="57"/>
  <c r="N66" i="57"/>
  <c r="N67" i="57"/>
  <c r="N68" i="57"/>
  <c r="N69" i="57"/>
  <c r="N70" i="57"/>
  <c r="N71" i="57"/>
  <c r="N72" i="57"/>
  <c r="N73" i="57"/>
  <c r="N74" i="57"/>
  <c r="N75" i="57"/>
  <c r="N76" i="57"/>
  <c r="N77" i="57"/>
  <c r="N78" i="57"/>
  <c r="N79" i="57"/>
  <c r="N80" i="57"/>
  <c r="N81" i="57"/>
  <c r="N82" i="57"/>
  <c r="N83" i="57"/>
  <c r="N84" i="57"/>
  <c r="N85" i="57"/>
  <c r="N86" i="57"/>
  <c r="N87" i="57"/>
  <c r="N88" i="57"/>
  <c r="N89" i="57"/>
  <c r="N90" i="57"/>
  <c r="N91" i="57"/>
  <c r="N92" i="57"/>
  <c r="N93" i="57"/>
  <c r="N94" i="57"/>
  <c r="N95" i="57"/>
  <c r="N96" i="57"/>
  <c r="N97" i="57"/>
  <c r="N98" i="57"/>
  <c r="N99" i="57"/>
  <c r="N100" i="57"/>
  <c r="N101" i="57"/>
  <c r="N102" i="57"/>
  <c r="N103" i="57"/>
  <c r="N104" i="57"/>
  <c r="N105" i="57"/>
  <c r="N106" i="57"/>
  <c r="N107" i="57"/>
  <c r="N108" i="57"/>
  <c r="N109" i="57"/>
  <c r="N110" i="57"/>
  <c r="N111" i="57"/>
  <c r="N112" i="57"/>
  <c r="N113" i="57"/>
  <c r="N114" i="57"/>
  <c r="N115" i="57"/>
  <c r="N116" i="57"/>
  <c r="N117" i="57"/>
  <c r="N118" i="57"/>
  <c r="N119" i="57"/>
  <c r="N120" i="57"/>
  <c r="N121" i="57"/>
  <c r="N122" i="57"/>
  <c r="N123" i="57"/>
  <c r="N124" i="57"/>
  <c r="N125" i="57"/>
  <c r="N126" i="57"/>
  <c r="N127" i="57"/>
  <c r="N128" i="57"/>
  <c r="N129" i="57"/>
  <c r="N130" i="57"/>
  <c r="N131" i="57"/>
  <c r="N132" i="57"/>
  <c r="N133" i="57"/>
  <c r="N134" i="57"/>
  <c r="N135" i="57"/>
  <c r="N136" i="57"/>
  <c r="N137" i="57"/>
  <c r="N138" i="57"/>
  <c r="N139" i="57"/>
  <c r="N140" i="57"/>
  <c r="N141" i="57"/>
  <c r="N142" i="57"/>
  <c r="N143" i="57"/>
  <c r="N144" i="57"/>
  <c r="N145" i="57"/>
  <c r="N146" i="57"/>
  <c r="N147" i="57"/>
  <c r="N148" i="57"/>
  <c r="N149" i="57"/>
  <c r="N150" i="57"/>
  <c r="N151" i="57"/>
  <c r="N152" i="57"/>
  <c r="N153" i="57"/>
  <c r="N154" i="57"/>
  <c r="N155" i="57"/>
  <c r="N156" i="57"/>
  <c r="N157" i="57"/>
  <c r="N158" i="57"/>
  <c r="N159" i="57"/>
  <c r="N160" i="57"/>
  <c r="N161" i="57"/>
  <c r="N162" i="57"/>
  <c r="N163" i="57"/>
  <c r="N164" i="57"/>
  <c r="N165" i="57"/>
  <c r="N166" i="57"/>
  <c r="N167" i="57"/>
  <c r="N168" i="57"/>
  <c r="N169" i="57"/>
  <c r="N170" i="57"/>
  <c r="N171" i="57"/>
  <c r="N172" i="57"/>
  <c r="N173" i="57"/>
  <c r="N174" i="57"/>
  <c r="N175" i="57"/>
  <c r="N176" i="57"/>
  <c r="N177" i="57"/>
  <c r="N178" i="57"/>
  <c r="N179" i="57"/>
  <c r="N180" i="57"/>
  <c r="N181" i="57"/>
  <c r="N182" i="57"/>
  <c r="N183" i="57"/>
  <c r="N184" i="57"/>
  <c r="N185" i="57"/>
  <c r="N186" i="57"/>
  <c r="N187" i="57"/>
  <c r="N188" i="57"/>
  <c r="N189" i="57"/>
  <c r="N190" i="57"/>
  <c r="N191" i="57"/>
  <c r="N192" i="57"/>
  <c r="N193" i="57"/>
  <c r="N194" i="57"/>
  <c r="N195" i="57"/>
  <c r="N196" i="57"/>
  <c r="N197" i="57"/>
  <c r="N198" i="57"/>
  <c r="N199" i="57"/>
  <c r="N200" i="57"/>
  <c r="N201" i="57"/>
  <c r="N202" i="57"/>
  <c r="N3" i="57"/>
  <c r="C4" i="57"/>
  <c r="M4" i="57" s="1"/>
  <c r="S4" i="57" s="1"/>
  <c r="C5" i="57"/>
  <c r="M5" i="57" s="1"/>
  <c r="S5" i="57" s="1"/>
  <c r="C6" i="57"/>
  <c r="M6" i="57" s="1"/>
  <c r="S6" i="57" s="1"/>
  <c r="C7" i="57"/>
  <c r="M7" i="57" s="1"/>
  <c r="S7" i="57" s="1"/>
  <c r="C8" i="57"/>
  <c r="M8" i="57" s="1"/>
  <c r="S8" i="57" s="1"/>
  <c r="C9" i="57"/>
  <c r="M9" i="57" s="1"/>
  <c r="S9" i="57" s="1"/>
  <c r="C10" i="57"/>
  <c r="M10" i="57" s="1"/>
  <c r="S10" i="57" s="1"/>
  <c r="C11" i="57"/>
  <c r="M11" i="57" s="1"/>
  <c r="S11" i="57" s="1"/>
  <c r="C12" i="57"/>
  <c r="M12" i="57" s="1"/>
  <c r="S12" i="57" s="1"/>
  <c r="C13" i="57"/>
  <c r="M13" i="57" s="1"/>
  <c r="S13" i="57" s="1"/>
  <c r="C14" i="57"/>
  <c r="M14" i="57" s="1"/>
  <c r="S14" i="57" s="1"/>
  <c r="C15" i="57"/>
  <c r="M15" i="57" s="1"/>
  <c r="S15" i="57" s="1"/>
  <c r="C16" i="57"/>
  <c r="M16" i="57" s="1"/>
  <c r="S16" i="57" s="1"/>
  <c r="C17" i="57"/>
  <c r="M17" i="57" s="1"/>
  <c r="S17" i="57" s="1"/>
  <c r="C18" i="57"/>
  <c r="M18" i="57" s="1"/>
  <c r="S18" i="57" s="1"/>
  <c r="C19" i="57"/>
  <c r="M19" i="57" s="1"/>
  <c r="S19" i="57" s="1"/>
  <c r="C20" i="57"/>
  <c r="M20" i="57" s="1"/>
  <c r="S20" i="57" s="1"/>
  <c r="C21" i="57"/>
  <c r="M21" i="57" s="1"/>
  <c r="S21" i="57" s="1"/>
  <c r="C22" i="57"/>
  <c r="M22" i="57" s="1"/>
  <c r="S22" i="57" s="1"/>
  <c r="C23" i="57"/>
  <c r="M23" i="57" s="1"/>
  <c r="S23" i="57" s="1"/>
  <c r="C24" i="57"/>
  <c r="M24" i="57" s="1"/>
  <c r="S24" i="57" s="1"/>
  <c r="C25" i="57"/>
  <c r="M25" i="57" s="1"/>
  <c r="S25" i="57" s="1"/>
  <c r="C26" i="57"/>
  <c r="M26" i="57" s="1"/>
  <c r="S26" i="57" s="1"/>
  <c r="C27" i="57"/>
  <c r="M27" i="57" s="1"/>
  <c r="S27" i="57" s="1"/>
  <c r="C28" i="57"/>
  <c r="M28" i="57" s="1"/>
  <c r="S28" i="57" s="1"/>
  <c r="C29" i="57"/>
  <c r="M29" i="57" s="1"/>
  <c r="S29" i="57" s="1"/>
  <c r="C30" i="57"/>
  <c r="M30" i="57" s="1"/>
  <c r="S30" i="57" s="1"/>
  <c r="C31" i="57"/>
  <c r="M31" i="57" s="1"/>
  <c r="S31" i="57" s="1"/>
  <c r="C32" i="57"/>
  <c r="M32" i="57" s="1"/>
  <c r="S32" i="57" s="1"/>
  <c r="C33" i="57"/>
  <c r="M33" i="57" s="1"/>
  <c r="S33" i="57" s="1"/>
  <c r="C34" i="57"/>
  <c r="M34" i="57" s="1"/>
  <c r="S34" i="57" s="1"/>
  <c r="C35" i="57"/>
  <c r="M35" i="57" s="1"/>
  <c r="S35" i="57" s="1"/>
  <c r="C36" i="57"/>
  <c r="M36" i="57" s="1"/>
  <c r="S36" i="57" s="1"/>
  <c r="C37" i="57"/>
  <c r="M37" i="57" s="1"/>
  <c r="S37" i="57" s="1"/>
  <c r="C38" i="57"/>
  <c r="M38" i="57" s="1"/>
  <c r="S38" i="57" s="1"/>
  <c r="C39" i="57"/>
  <c r="M39" i="57" s="1"/>
  <c r="S39" i="57" s="1"/>
  <c r="C40" i="57"/>
  <c r="M40" i="57" s="1"/>
  <c r="S40" i="57" s="1"/>
  <c r="C41" i="57"/>
  <c r="M41" i="57" s="1"/>
  <c r="S41" i="57" s="1"/>
  <c r="C42" i="57"/>
  <c r="M42" i="57" s="1"/>
  <c r="S42" i="57" s="1"/>
  <c r="C43" i="57"/>
  <c r="M43" i="57" s="1"/>
  <c r="S43" i="57" s="1"/>
  <c r="C44" i="57"/>
  <c r="M44" i="57" s="1"/>
  <c r="S44" i="57" s="1"/>
  <c r="C45" i="57"/>
  <c r="M45" i="57" s="1"/>
  <c r="S45" i="57" s="1"/>
  <c r="C46" i="57"/>
  <c r="M46" i="57" s="1"/>
  <c r="S46" i="57" s="1"/>
  <c r="C47" i="57"/>
  <c r="M47" i="57" s="1"/>
  <c r="S47" i="57" s="1"/>
  <c r="C48" i="57"/>
  <c r="M48" i="57" s="1"/>
  <c r="S48" i="57" s="1"/>
  <c r="C49" i="57"/>
  <c r="M49" i="57" s="1"/>
  <c r="S49" i="57" s="1"/>
  <c r="C50" i="57"/>
  <c r="M50" i="57" s="1"/>
  <c r="S50" i="57" s="1"/>
  <c r="C51" i="57"/>
  <c r="M51" i="57" s="1"/>
  <c r="S51" i="57" s="1"/>
  <c r="C52" i="57"/>
  <c r="M52" i="57" s="1"/>
  <c r="S52" i="57" s="1"/>
  <c r="C53" i="57"/>
  <c r="M53" i="57" s="1"/>
  <c r="S53" i="57" s="1"/>
  <c r="C54" i="57"/>
  <c r="M54" i="57" s="1"/>
  <c r="S54" i="57" s="1"/>
  <c r="C55" i="57"/>
  <c r="M55" i="57" s="1"/>
  <c r="S55" i="57" s="1"/>
  <c r="C56" i="57"/>
  <c r="M56" i="57" s="1"/>
  <c r="S56" i="57" s="1"/>
  <c r="C57" i="57"/>
  <c r="M57" i="57" s="1"/>
  <c r="S57" i="57" s="1"/>
  <c r="C58" i="57"/>
  <c r="M58" i="57" s="1"/>
  <c r="S58" i="57" s="1"/>
  <c r="C59" i="57"/>
  <c r="M59" i="57" s="1"/>
  <c r="S59" i="57" s="1"/>
  <c r="C60" i="57"/>
  <c r="M60" i="57" s="1"/>
  <c r="S60" i="57" s="1"/>
  <c r="C61" i="57"/>
  <c r="M61" i="57" s="1"/>
  <c r="S61" i="57" s="1"/>
  <c r="C62" i="57"/>
  <c r="M62" i="57" s="1"/>
  <c r="S62" i="57" s="1"/>
  <c r="C63" i="57"/>
  <c r="M63" i="57" s="1"/>
  <c r="S63" i="57" s="1"/>
  <c r="C64" i="57"/>
  <c r="M64" i="57" s="1"/>
  <c r="S64" i="57" s="1"/>
  <c r="C65" i="57"/>
  <c r="M65" i="57" s="1"/>
  <c r="S65" i="57" s="1"/>
  <c r="C66" i="57"/>
  <c r="M66" i="57" s="1"/>
  <c r="S66" i="57" s="1"/>
  <c r="C67" i="57"/>
  <c r="M67" i="57" s="1"/>
  <c r="S67" i="57" s="1"/>
  <c r="C68" i="57"/>
  <c r="M68" i="57" s="1"/>
  <c r="S68" i="57" s="1"/>
  <c r="C69" i="57"/>
  <c r="M69" i="57" s="1"/>
  <c r="S69" i="57" s="1"/>
  <c r="C70" i="57"/>
  <c r="M70" i="57" s="1"/>
  <c r="S70" i="57" s="1"/>
  <c r="C71" i="57"/>
  <c r="M71" i="57" s="1"/>
  <c r="S71" i="57" s="1"/>
  <c r="C72" i="57"/>
  <c r="M72" i="57" s="1"/>
  <c r="S72" i="57" s="1"/>
  <c r="C73" i="57"/>
  <c r="M73" i="57" s="1"/>
  <c r="S73" i="57" s="1"/>
  <c r="C74" i="57"/>
  <c r="M74" i="57" s="1"/>
  <c r="S74" i="57" s="1"/>
  <c r="C75" i="57"/>
  <c r="M75" i="57" s="1"/>
  <c r="S75" i="57" s="1"/>
  <c r="C76" i="57"/>
  <c r="M76" i="57" s="1"/>
  <c r="S76" i="57" s="1"/>
  <c r="C77" i="57"/>
  <c r="M77" i="57" s="1"/>
  <c r="S77" i="57" s="1"/>
  <c r="C78" i="57"/>
  <c r="M78" i="57" s="1"/>
  <c r="S78" i="57" s="1"/>
  <c r="C79" i="57"/>
  <c r="M79" i="57" s="1"/>
  <c r="S79" i="57" s="1"/>
  <c r="C80" i="57"/>
  <c r="M80" i="57" s="1"/>
  <c r="S80" i="57" s="1"/>
  <c r="C81" i="57"/>
  <c r="M81" i="57" s="1"/>
  <c r="S81" i="57" s="1"/>
  <c r="C82" i="57"/>
  <c r="M82" i="57" s="1"/>
  <c r="S82" i="57" s="1"/>
  <c r="C83" i="57"/>
  <c r="M83" i="57" s="1"/>
  <c r="S83" i="57" s="1"/>
  <c r="C84" i="57"/>
  <c r="M84" i="57" s="1"/>
  <c r="S84" i="57" s="1"/>
  <c r="C85" i="57"/>
  <c r="M85" i="57" s="1"/>
  <c r="S85" i="57" s="1"/>
  <c r="C86" i="57"/>
  <c r="M86" i="57" s="1"/>
  <c r="S86" i="57" s="1"/>
  <c r="C87" i="57"/>
  <c r="M87" i="57" s="1"/>
  <c r="S87" i="57" s="1"/>
  <c r="C88" i="57"/>
  <c r="M88" i="57" s="1"/>
  <c r="S88" i="57" s="1"/>
  <c r="C89" i="57"/>
  <c r="M89" i="57" s="1"/>
  <c r="S89" i="57" s="1"/>
  <c r="C90" i="57"/>
  <c r="M90" i="57" s="1"/>
  <c r="S90" i="57" s="1"/>
  <c r="C91" i="57"/>
  <c r="M91" i="57" s="1"/>
  <c r="S91" i="57" s="1"/>
  <c r="C92" i="57"/>
  <c r="M92" i="57" s="1"/>
  <c r="S92" i="57" s="1"/>
  <c r="C93" i="57"/>
  <c r="M93" i="57" s="1"/>
  <c r="S93" i="57" s="1"/>
  <c r="C94" i="57"/>
  <c r="M94" i="57" s="1"/>
  <c r="S94" i="57" s="1"/>
  <c r="C95" i="57"/>
  <c r="M95" i="57" s="1"/>
  <c r="S95" i="57" s="1"/>
  <c r="C96" i="57"/>
  <c r="M96" i="57" s="1"/>
  <c r="S96" i="57" s="1"/>
  <c r="C97" i="57"/>
  <c r="M97" i="57" s="1"/>
  <c r="S97" i="57" s="1"/>
  <c r="C98" i="57"/>
  <c r="M98" i="57" s="1"/>
  <c r="S98" i="57" s="1"/>
  <c r="C99" i="57"/>
  <c r="M99" i="57" s="1"/>
  <c r="S99" i="57" s="1"/>
  <c r="C100" i="57"/>
  <c r="M100" i="57" s="1"/>
  <c r="S100" i="57" s="1"/>
  <c r="C101" i="57"/>
  <c r="M101" i="57" s="1"/>
  <c r="S101" i="57" s="1"/>
  <c r="C102" i="57"/>
  <c r="M102" i="57" s="1"/>
  <c r="S102" i="57" s="1"/>
  <c r="C103" i="57"/>
  <c r="M103" i="57" s="1"/>
  <c r="S103" i="57" s="1"/>
  <c r="C104" i="57"/>
  <c r="M104" i="57" s="1"/>
  <c r="S104" i="57" s="1"/>
  <c r="C105" i="57"/>
  <c r="M105" i="57" s="1"/>
  <c r="S105" i="57" s="1"/>
  <c r="C106" i="57"/>
  <c r="M106" i="57" s="1"/>
  <c r="S106" i="57" s="1"/>
  <c r="C107" i="57"/>
  <c r="M107" i="57" s="1"/>
  <c r="S107" i="57" s="1"/>
  <c r="C108" i="57"/>
  <c r="M108" i="57" s="1"/>
  <c r="S108" i="57" s="1"/>
  <c r="C109" i="57"/>
  <c r="M109" i="57" s="1"/>
  <c r="S109" i="57" s="1"/>
  <c r="C110" i="57"/>
  <c r="M110" i="57" s="1"/>
  <c r="S110" i="57" s="1"/>
  <c r="C111" i="57"/>
  <c r="M111" i="57" s="1"/>
  <c r="S111" i="57" s="1"/>
  <c r="C112" i="57"/>
  <c r="M112" i="57" s="1"/>
  <c r="S112" i="57" s="1"/>
  <c r="C113" i="57"/>
  <c r="M113" i="57" s="1"/>
  <c r="S113" i="57" s="1"/>
  <c r="C114" i="57"/>
  <c r="M114" i="57" s="1"/>
  <c r="S114" i="57" s="1"/>
  <c r="C115" i="57"/>
  <c r="M115" i="57" s="1"/>
  <c r="S115" i="57" s="1"/>
  <c r="C116" i="57"/>
  <c r="M116" i="57" s="1"/>
  <c r="S116" i="57" s="1"/>
  <c r="C117" i="57"/>
  <c r="M117" i="57" s="1"/>
  <c r="S117" i="57" s="1"/>
  <c r="C118" i="57"/>
  <c r="M118" i="57" s="1"/>
  <c r="S118" i="57" s="1"/>
  <c r="C119" i="57"/>
  <c r="M119" i="57" s="1"/>
  <c r="S119" i="57" s="1"/>
  <c r="C120" i="57"/>
  <c r="M120" i="57" s="1"/>
  <c r="S120" i="57" s="1"/>
  <c r="C121" i="57"/>
  <c r="M121" i="57" s="1"/>
  <c r="S121" i="57" s="1"/>
  <c r="C122" i="57"/>
  <c r="M122" i="57" s="1"/>
  <c r="S122" i="57" s="1"/>
  <c r="C123" i="57"/>
  <c r="M123" i="57" s="1"/>
  <c r="S123" i="57" s="1"/>
  <c r="C124" i="57"/>
  <c r="M124" i="57" s="1"/>
  <c r="S124" i="57" s="1"/>
  <c r="C125" i="57"/>
  <c r="M125" i="57" s="1"/>
  <c r="S125" i="57" s="1"/>
  <c r="C126" i="57"/>
  <c r="M126" i="57" s="1"/>
  <c r="S126" i="57" s="1"/>
  <c r="C127" i="57"/>
  <c r="M127" i="57" s="1"/>
  <c r="S127" i="57" s="1"/>
  <c r="C128" i="57"/>
  <c r="M128" i="57" s="1"/>
  <c r="S128" i="57" s="1"/>
  <c r="C129" i="57"/>
  <c r="M129" i="57" s="1"/>
  <c r="S129" i="57" s="1"/>
  <c r="C130" i="57"/>
  <c r="M130" i="57" s="1"/>
  <c r="S130" i="57" s="1"/>
  <c r="C131" i="57"/>
  <c r="M131" i="57" s="1"/>
  <c r="S131" i="57" s="1"/>
  <c r="C132" i="57"/>
  <c r="M132" i="57" s="1"/>
  <c r="S132" i="57" s="1"/>
  <c r="C133" i="57"/>
  <c r="M133" i="57" s="1"/>
  <c r="S133" i="57" s="1"/>
  <c r="C134" i="57"/>
  <c r="M134" i="57" s="1"/>
  <c r="S134" i="57" s="1"/>
  <c r="C135" i="57"/>
  <c r="M135" i="57" s="1"/>
  <c r="S135" i="57" s="1"/>
  <c r="C136" i="57"/>
  <c r="M136" i="57" s="1"/>
  <c r="S136" i="57" s="1"/>
  <c r="C137" i="57"/>
  <c r="M137" i="57" s="1"/>
  <c r="S137" i="57" s="1"/>
  <c r="C138" i="57"/>
  <c r="M138" i="57" s="1"/>
  <c r="S138" i="57" s="1"/>
  <c r="C139" i="57"/>
  <c r="M139" i="57" s="1"/>
  <c r="S139" i="57" s="1"/>
  <c r="C140" i="57"/>
  <c r="M140" i="57" s="1"/>
  <c r="S140" i="57" s="1"/>
  <c r="C141" i="57"/>
  <c r="M141" i="57" s="1"/>
  <c r="S141" i="57" s="1"/>
  <c r="C142" i="57"/>
  <c r="M142" i="57" s="1"/>
  <c r="S142" i="57" s="1"/>
  <c r="C143" i="57"/>
  <c r="M143" i="57" s="1"/>
  <c r="S143" i="57" s="1"/>
  <c r="C144" i="57"/>
  <c r="M144" i="57" s="1"/>
  <c r="S144" i="57" s="1"/>
  <c r="C145" i="57"/>
  <c r="M145" i="57" s="1"/>
  <c r="S145" i="57" s="1"/>
  <c r="C146" i="57"/>
  <c r="M146" i="57" s="1"/>
  <c r="S146" i="57" s="1"/>
  <c r="C147" i="57"/>
  <c r="M147" i="57" s="1"/>
  <c r="S147" i="57" s="1"/>
  <c r="C148" i="57"/>
  <c r="M148" i="57" s="1"/>
  <c r="S148" i="57" s="1"/>
  <c r="C149" i="57"/>
  <c r="M149" i="57" s="1"/>
  <c r="S149" i="57" s="1"/>
  <c r="C150" i="57"/>
  <c r="M150" i="57" s="1"/>
  <c r="S150" i="57" s="1"/>
  <c r="C151" i="57"/>
  <c r="M151" i="57" s="1"/>
  <c r="S151" i="57" s="1"/>
  <c r="C152" i="57"/>
  <c r="M152" i="57" s="1"/>
  <c r="S152" i="57" s="1"/>
  <c r="C153" i="57"/>
  <c r="M153" i="57" s="1"/>
  <c r="S153" i="57" s="1"/>
  <c r="C154" i="57"/>
  <c r="M154" i="57" s="1"/>
  <c r="S154" i="57" s="1"/>
  <c r="C155" i="57"/>
  <c r="M155" i="57" s="1"/>
  <c r="S155" i="57" s="1"/>
  <c r="C156" i="57"/>
  <c r="M156" i="57" s="1"/>
  <c r="S156" i="57" s="1"/>
  <c r="C157" i="57"/>
  <c r="M157" i="57" s="1"/>
  <c r="S157" i="57" s="1"/>
  <c r="C158" i="57"/>
  <c r="M158" i="57" s="1"/>
  <c r="S158" i="57" s="1"/>
  <c r="C159" i="57"/>
  <c r="M159" i="57" s="1"/>
  <c r="S159" i="57" s="1"/>
  <c r="C160" i="57"/>
  <c r="M160" i="57" s="1"/>
  <c r="S160" i="57" s="1"/>
  <c r="C161" i="57"/>
  <c r="M161" i="57" s="1"/>
  <c r="S161" i="57" s="1"/>
  <c r="C162" i="57"/>
  <c r="M162" i="57" s="1"/>
  <c r="S162" i="57" s="1"/>
  <c r="C163" i="57"/>
  <c r="M163" i="57" s="1"/>
  <c r="S163" i="57" s="1"/>
  <c r="C164" i="57"/>
  <c r="M164" i="57" s="1"/>
  <c r="S164" i="57" s="1"/>
  <c r="C165" i="57"/>
  <c r="M165" i="57" s="1"/>
  <c r="S165" i="57" s="1"/>
  <c r="C166" i="57"/>
  <c r="M166" i="57" s="1"/>
  <c r="S166" i="57" s="1"/>
  <c r="C167" i="57"/>
  <c r="M167" i="57" s="1"/>
  <c r="S167" i="57" s="1"/>
  <c r="C168" i="57"/>
  <c r="M168" i="57" s="1"/>
  <c r="S168" i="57" s="1"/>
  <c r="C169" i="57"/>
  <c r="M169" i="57" s="1"/>
  <c r="S169" i="57" s="1"/>
  <c r="C170" i="57"/>
  <c r="M170" i="57" s="1"/>
  <c r="S170" i="57" s="1"/>
  <c r="C171" i="57"/>
  <c r="M171" i="57" s="1"/>
  <c r="S171" i="57" s="1"/>
  <c r="C172" i="57"/>
  <c r="M172" i="57" s="1"/>
  <c r="S172" i="57" s="1"/>
  <c r="C173" i="57"/>
  <c r="M173" i="57" s="1"/>
  <c r="S173" i="57" s="1"/>
  <c r="C174" i="57"/>
  <c r="M174" i="57" s="1"/>
  <c r="S174" i="57" s="1"/>
  <c r="C175" i="57"/>
  <c r="M175" i="57" s="1"/>
  <c r="S175" i="57" s="1"/>
  <c r="C176" i="57"/>
  <c r="M176" i="57" s="1"/>
  <c r="S176" i="57" s="1"/>
  <c r="C177" i="57"/>
  <c r="M177" i="57" s="1"/>
  <c r="S177" i="57" s="1"/>
  <c r="C178" i="57"/>
  <c r="M178" i="57" s="1"/>
  <c r="S178" i="57" s="1"/>
  <c r="C179" i="57"/>
  <c r="M179" i="57" s="1"/>
  <c r="S179" i="57" s="1"/>
  <c r="C180" i="57"/>
  <c r="M180" i="57" s="1"/>
  <c r="S180" i="57" s="1"/>
  <c r="C181" i="57"/>
  <c r="M181" i="57" s="1"/>
  <c r="S181" i="57" s="1"/>
  <c r="C182" i="57"/>
  <c r="M182" i="57" s="1"/>
  <c r="S182" i="57" s="1"/>
  <c r="C183" i="57"/>
  <c r="M183" i="57" s="1"/>
  <c r="S183" i="57" s="1"/>
  <c r="C184" i="57"/>
  <c r="M184" i="57" s="1"/>
  <c r="S184" i="57" s="1"/>
  <c r="C185" i="57"/>
  <c r="M185" i="57" s="1"/>
  <c r="S185" i="57" s="1"/>
  <c r="C186" i="57"/>
  <c r="M186" i="57" s="1"/>
  <c r="S186" i="57" s="1"/>
  <c r="C187" i="57"/>
  <c r="M187" i="57" s="1"/>
  <c r="S187" i="57" s="1"/>
  <c r="C188" i="57"/>
  <c r="M188" i="57" s="1"/>
  <c r="S188" i="57" s="1"/>
  <c r="C189" i="57"/>
  <c r="M189" i="57" s="1"/>
  <c r="S189" i="57" s="1"/>
  <c r="C190" i="57"/>
  <c r="M190" i="57" s="1"/>
  <c r="S190" i="57" s="1"/>
  <c r="C191" i="57"/>
  <c r="M191" i="57" s="1"/>
  <c r="S191" i="57" s="1"/>
  <c r="C192" i="57"/>
  <c r="M192" i="57" s="1"/>
  <c r="S192" i="57" s="1"/>
  <c r="C193" i="57"/>
  <c r="M193" i="57" s="1"/>
  <c r="S193" i="57" s="1"/>
  <c r="C194" i="57"/>
  <c r="M194" i="57" s="1"/>
  <c r="S194" i="57" s="1"/>
  <c r="C195" i="57"/>
  <c r="M195" i="57" s="1"/>
  <c r="S195" i="57" s="1"/>
  <c r="C196" i="57"/>
  <c r="M196" i="57" s="1"/>
  <c r="S196" i="57" s="1"/>
  <c r="C197" i="57"/>
  <c r="M197" i="57" s="1"/>
  <c r="S197" i="57" s="1"/>
  <c r="C198" i="57"/>
  <c r="M198" i="57" s="1"/>
  <c r="S198" i="57" s="1"/>
  <c r="C199" i="57"/>
  <c r="M199" i="57" s="1"/>
  <c r="S199" i="57" s="1"/>
  <c r="C200" i="57"/>
  <c r="M200" i="57" s="1"/>
  <c r="S200" i="57" s="1"/>
  <c r="C201" i="57"/>
  <c r="M201" i="57" s="1"/>
  <c r="S201" i="57" s="1"/>
  <c r="C202" i="57"/>
  <c r="M202" i="57" s="1"/>
  <c r="S202" i="57" s="1"/>
  <c r="S3" i="57"/>
  <c r="B4" i="57"/>
  <c r="B5" i="57"/>
  <c r="B6" i="57"/>
  <c r="B7" i="57"/>
  <c r="B8" i="57"/>
  <c r="B9" i="57"/>
  <c r="B10" i="57"/>
  <c r="B11" i="57"/>
  <c r="B12" i="57"/>
  <c r="B13" i="57"/>
  <c r="B14" i="57"/>
  <c r="B15" i="57"/>
  <c r="B16" i="57"/>
  <c r="B17" i="57"/>
  <c r="B18" i="57"/>
  <c r="B19" i="57"/>
  <c r="B20" i="57"/>
  <c r="B21" i="57"/>
  <c r="B22" i="57"/>
  <c r="B23" i="57"/>
  <c r="B24" i="57"/>
  <c r="B25" i="57"/>
  <c r="B26" i="57"/>
  <c r="B27" i="57"/>
  <c r="B28" i="57"/>
  <c r="B29" i="57"/>
  <c r="B30" i="57"/>
  <c r="B31" i="57"/>
  <c r="B32" i="57"/>
  <c r="B33" i="57"/>
  <c r="B34" i="57"/>
  <c r="B35" i="57"/>
  <c r="B36" i="57"/>
  <c r="B37" i="57"/>
  <c r="B38" i="57"/>
  <c r="B39" i="57"/>
  <c r="B40" i="57"/>
  <c r="B41" i="57"/>
  <c r="B42" i="57"/>
  <c r="B43"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B70" i="57"/>
  <c r="B71" i="57"/>
  <c r="B72" i="57"/>
  <c r="B73" i="57"/>
  <c r="B74" i="57"/>
  <c r="B75" i="57"/>
  <c r="B76" i="57"/>
  <c r="B77" i="57"/>
  <c r="B78" i="57"/>
  <c r="B79" i="57"/>
  <c r="B80" i="57"/>
  <c r="B81" i="57"/>
  <c r="B82" i="57"/>
  <c r="B83" i="57"/>
  <c r="B84" i="57"/>
  <c r="B85" i="57"/>
  <c r="B86" i="57"/>
  <c r="B87" i="57"/>
  <c r="B88" i="57"/>
  <c r="B89" i="57"/>
  <c r="B90" i="57"/>
  <c r="B91" i="57"/>
  <c r="B92" i="57"/>
  <c r="B93" i="57"/>
  <c r="B94" i="57"/>
  <c r="B95" i="57"/>
  <c r="B96" i="57"/>
  <c r="B97" i="57"/>
  <c r="B98" i="57"/>
  <c r="B99" i="57"/>
  <c r="B100" i="57"/>
  <c r="B101" i="57"/>
  <c r="B102" i="57"/>
  <c r="B103" i="57"/>
  <c r="B104" i="57"/>
  <c r="B105" i="57"/>
  <c r="B106" i="57"/>
  <c r="B107" i="57"/>
  <c r="B108" i="57"/>
  <c r="B109" i="57"/>
  <c r="B110" i="57"/>
  <c r="B111" i="57"/>
  <c r="B112" i="57"/>
  <c r="B113" i="57"/>
  <c r="B114" i="57"/>
  <c r="B115" i="57"/>
  <c r="B116" i="57"/>
  <c r="B117" i="57"/>
  <c r="B118" i="57"/>
  <c r="B119" i="57"/>
  <c r="B120" i="57"/>
  <c r="B121" i="57"/>
  <c r="B122" i="57"/>
  <c r="B123" i="57"/>
  <c r="B124" i="57"/>
  <c r="B125" i="57"/>
  <c r="B126" i="57"/>
  <c r="B127" i="57"/>
  <c r="B128" i="57"/>
  <c r="B129" i="57"/>
  <c r="B130" i="57"/>
  <c r="B131" i="57"/>
  <c r="B132" i="57"/>
  <c r="B133" i="57"/>
  <c r="B134" i="57"/>
  <c r="B135" i="57"/>
  <c r="B136" i="57"/>
  <c r="B137" i="57"/>
  <c r="B138" i="57"/>
  <c r="B139" i="57"/>
  <c r="B140" i="57"/>
  <c r="B141" i="57"/>
  <c r="B142" i="57"/>
  <c r="B143" i="57"/>
  <c r="B144" i="57"/>
  <c r="B145" i="57"/>
  <c r="B146" i="57"/>
  <c r="B147" i="57"/>
  <c r="B148" i="57"/>
  <c r="B149" i="57"/>
  <c r="B150" i="57"/>
  <c r="B151" i="57"/>
  <c r="B152" i="57"/>
  <c r="B153" i="57"/>
  <c r="B154" i="57"/>
  <c r="B155" i="57"/>
  <c r="B156" i="57"/>
  <c r="B157" i="57"/>
  <c r="B158" i="57"/>
  <c r="B159" i="57"/>
  <c r="B160" i="57"/>
  <c r="B161" i="57"/>
  <c r="B162" i="57"/>
  <c r="B163" i="57"/>
  <c r="B164" i="57"/>
  <c r="B165" i="57"/>
  <c r="B166" i="57"/>
  <c r="B167" i="57"/>
  <c r="B168" i="57"/>
  <c r="B169" i="57"/>
  <c r="B170" i="57"/>
  <c r="B171" i="57"/>
  <c r="B172" i="57"/>
  <c r="B173" i="57"/>
  <c r="B174" i="57"/>
  <c r="B175" i="57"/>
  <c r="B176" i="57"/>
  <c r="B177" i="57"/>
  <c r="B178" i="57"/>
  <c r="B179" i="57"/>
  <c r="B180" i="57"/>
  <c r="B181" i="57"/>
  <c r="B182" i="57"/>
  <c r="B183" i="57"/>
  <c r="B184" i="57"/>
  <c r="B185" i="57"/>
  <c r="B186" i="57"/>
  <c r="B187" i="57"/>
  <c r="B188" i="57"/>
  <c r="B189" i="57"/>
  <c r="B190" i="57"/>
  <c r="B191" i="57"/>
  <c r="B192" i="57"/>
  <c r="B193" i="57"/>
  <c r="B194" i="57"/>
  <c r="B195" i="57"/>
  <c r="B196" i="57"/>
  <c r="B197" i="57"/>
  <c r="B198" i="57"/>
  <c r="B199" i="57"/>
  <c r="B200" i="57"/>
  <c r="B201" i="57"/>
  <c r="B202" i="57"/>
  <c r="B3" i="57"/>
  <c r="C20" i="54" l="1"/>
  <c r="AJ198" i="57"/>
  <c r="AJ190" i="57"/>
  <c r="AJ55" i="57"/>
  <c r="AJ114" i="57"/>
  <c r="AJ202" i="57"/>
  <c r="AJ201" i="57"/>
  <c r="AJ199" i="57"/>
  <c r="AJ158" i="57"/>
  <c r="AJ156" i="57"/>
  <c r="AJ138" i="57"/>
  <c r="AJ137" i="57"/>
  <c r="AJ135" i="57"/>
  <c r="AJ133" i="57"/>
  <c r="AJ129" i="57"/>
  <c r="AJ127" i="57"/>
  <c r="AJ126" i="57"/>
  <c r="AJ124" i="57"/>
  <c r="AJ123" i="57"/>
  <c r="AJ118" i="57"/>
  <c r="AJ117" i="57"/>
  <c r="AJ116" i="57"/>
  <c r="AJ115" i="57"/>
  <c r="AJ63" i="57"/>
  <c r="AJ60" i="57"/>
  <c r="AJ59" i="57"/>
  <c r="AJ57" i="57"/>
  <c r="AJ194" i="57"/>
  <c r="AJ188" i="57"/>
  <c r="AJ187" i="57"/>
  <c r="AJ182" i="57"/>
  <c r="AJ180" i="57"/>
  <c r="AJ179" i="57"/>
  <c r="AJ177" i="57"/>
  <c r="AJ175" i="57"/>
  <c r="AJ171" i="57"/>
  <c r="AJ170" i="57"/>
  <c r="AJ166" i="57"/>
  <c r="AJ165" i="57"/>
  <c r="AJ162" i="57"/>
  <c r="AJ161" i="57"/>
  <c r="AJ160" i="57"/>
  <c r="AJ159" i="57"/>
  <c r="AJ134" i="57"/>
  <c r="AJ132" i="57"/>
  <c r="AJ112" i="57"/>
  <c r="AJ108" i="57"/>
  <c r="AJ102" i="57"/>
  <c r="AJ101" i="57"/>
  <c r="AJ98" i="57"/>
  <c r="AJ97" i="57"/>
  <c r="AJ96" i="57"/>
  <c r="AJ95" i="57"/>
  <c r="AJ93" i="57"/>
  <c r="AJ89" i="57"/>
  <c r="AJ86" i="57"/>
  <c r="AJ85" i="57"/>
  <c r="AJ79" i="57"/>
  <c r="AJ78" i="57"/>
  <c r="AJ77" i="57"/>
  <c r="AJ76" i="57"/>
  <c r="AJ70" i="57"/>
  <c r="AJ157" i="57"/>
  <c r="AJ53" i="57"/>
  <c r="AJ47" i="57"/>
  <c r="AJ46" i="57"/>
  <c r="AJ44" i="57"/>
  <c r="AJ43" i="57"/>
  <c r="AJ41" i="57"/>
  <c r="AJ38" i="57"/>
  <c r="AJ37" i="57"/>
  <c r="AJ36" i="57"/>
  <c r="AJ35" i="57"/>
  <c r="AJ33" i="57"/>
  <c r="AJ28" i="57"/>
  <c r="AJ23" i="57"/>
  <c r="AJ22" i="57"/>
  <c r="AJ21" i="57"/>
  <c r="AJ15" i="57"/>
  <c r="AJ14" i="57"/>
  <c r="AJ13" i="57"/>
  <c r="AJ12" i="57"/>
  <c r="AJ11" i="57"/>
  <c r="AJ9" i="57"/>
  <c r="AJ5" i="57"/>
  <c r="AJ150" i="57"/>
  <c r="AJ146" i="57"/>
  <c r="AJ145" i="57"/>
  <c r="AJ143" i="57"/>
  <c r="AJ140" i="57"/>
  <c r="AJ139" i="57"/>
  <c r="AJ54" i="57"/>
  <c r="AJ52" i="57"/>
  <c r="AJ50" i="57"/>
  <c r="AJ48" i="57"/>
  <c r="AJ148" i="57"/>
  <c r="AJ87" i="57"/>
  <c r="AJ71" i="57"/>
  <c r="AJ106" i="57"/>
  <c r="AJ94" i="57"/>
  <c r="AJ92" i="57"/>
  <c r="AJ31" i="57"/>
  <c r="AJ178" i="57"/>
  <c r="AJ174" i="57"/>
  <c r="AJ68" i="57"/>
  <c r="AJ4" i="57"/>
  <c r="AJ3" i="57"/>
  <c r="AJ82" i="57"/>
  <c r="AJ196" i="57"/>
  <c r="AJ173" i="57"/>
  <c r="AJ169" i="57"/>
  <c r="AJ167" i="57"/>
  <c r="AJ154" i="57"/>
  <c r="AJ125" i="57"/>
  <c r="AJ110" i="57"/>
  <c r="AJ104" i="57"/>
  <c r="AJ45" i="57"/>
  <c r="AJ30" i="57"/>
  <c r="AJ7" i="57"/>
  <c r="AJ84" i="57"/>
  <c r="AJ186" i="57"/>
  <c r="AJ142" i="57"/>
  <c r="AJ100" i="57"/>
  <c r="AJ62" i="57"/>
  <c r="AJ39" i="57"/>
  <c r="AJ20" i="57"/>
  <c r="AJ16" i="57"/>
  <c r="AJ164" i="57"/>
  <c r="AJ122" i="57"/>
  <c r="AJ193" i="57"/>
  <c r="AJ191" i="57"/>
  <c r="AJ176" i="57"/>
  <c r="AJ172" i="57"/>
  <c r="AJ155" i="57"/>
  <c r="AJ149" i="57"/>
  <c r="AJ130" i="57"/>
  <c r="AJ113" i="57"/>
  <c r="AJ111" i="57"/>
  <c r="AJ107" i="57"/>
  <c r="AJ90" i="57"/>
  <c r="AJ75" i="57"/>
  <c r="AJ73" i="57"/>
  <c r="AJ69" i="57"/>
  <c r="AJ27" i="57"/>
  <c r="AJ25" i="57"/>
  <c r="AJ10" i="57"/>
  <c r="AJ6" i="57"/>
  <c r="AJ168" i="57"/>
  <c r="AJ147" i="57"/>
  <c r="AJ105" i="57"/>
  <c r="AJ103" i="57"/>
  <c r="AJ67" i="57"/>
  <c r="AJ65" i="57"/>
  <c r="AJ181" i="57"/>
  <c r="AJ58" i="57"/>
  <c r="AJ56" i="57"/>
  <c r="AJ26" i="57"/>
  <c r="AJ24" i="57"/>
  <c r="AJ189" i="57"/>
  <c r="AJ66" i="57"/>
  <c r="AJ64" i="57"/>
  <c r="AJ34" i="57"/>
  <c r="AJ32" i="57"/>
  <c r="AJ197" i="57"/>
  <c r="AJ195" i="57"/>
  <c r="AJ185" i="57"/>
  <c r="AJ183" i="57"/>
  <c r="AJ163" i="57"/>
  <c r="AJ153" i="57"/>
  <c r="AJ151" i="57"/>
  <c r="AJ141" i="57"/>
  <c r="AJ131" i="57"/>
  <c r="AJ121" i="57"/>
  <c r="AJ119" i="57"/>
  <c r="AJ109" i="57"/>
  <c r="AJ99" i="57"/>
  <c r="AJ91" i="57"/>
  <c r="AJ83" i="57"/>
  <c r="AJ81" i="57"/>
  <c r="AJ74" i="57"/>
  <c r="AJ72" i="57"/>
  <c r="AJ61" i="57"/>
  <c r="AJ51" i="57"/>
  <c r="AJ49" i="57"/>
  <c r="AJ42" i="57"/>
  <c r="AJ40" i="57"/>
  <c r="AJ29" i="57"/>
  <c r="AJ19" i="57"/>
  <c r="AJ18" i="57"/>
  <c r="AJ17" i="57"/>
  <c r="AJ8" i="57"/>
  <c r="T182" i="57"/>
  <c r="U182" i="57"/>
  <c r="W182" i="57"/>
  <c r="V182" i="57"/>
  <c r="T150" i="57"/>
  <c r="U150" i="57"/>
  <c r="W150" i="57"/>
  <c r="V150" i="57"/>
  <c r="T126" i="57"/>
  <c r="U126" i="57"/>
  <c r="V126" i="57"/>
  <c r="W126" i="57"/>
  <c r="V94" i="57"/>
  <c r="W94" i="57"/>
  <c r="T94" i="57"/>
  <c r="U94" i="57"/>
  <c r="V62" i="57"/>
  <c r="W62" i="57"/>
  <c r="T62" i="57"/>
  <c r="U62" i="57"/>
  <c r="V46" i="57"/>
  <c r="W46" i="57"/>
  <c r="T46" i="57"/>
  <c r="U46" i="57"/>
  <c r="U22" i="57"/>
  <c r="V22" i="57"/>
  <c r="W22" i="57"/>
  <c r="T22" i="57"/>
  <c r="V197" i="57"/>
  <c r="W197" i="57"/>
  <c r="T197" i="57"/>
  <c r="U197" i="57"/>
  <c r="V165" i="57"/>
  <c r="W165" i="57"/>
  <c r="T165" i="57"/>
  <c r="U165" i="57"/>
  <c r="V125" i="57"/>
  <c r="W125" i="57"/>
  <c r="T125" i="57"/>
  <c r="U125" i="57"/>
  <c r="T93" i="57"/>
  <c r="U93" i="57"/>
  <c r="V93" i="57"/>
  <c r="W93" i="57"/>
  <c r="T61" i="57"/>
  <c r="U61" i="57"/>
  <c r="V61" i="57"/>
  <c r="W61" i="57"/>
  <c r="W21" i="57"/>
  <c r="U21" i="57"/>
  <c r="V21" i="57"/>
  <c r="T21" i="57"/>
  <c r="V157" i="57"/>
  <c r="W157" i="57"/>
  <c r="T157" i="57"/>
  <c r="U157" i="57"/>
  <c r="V100" i="57"/>
  <c r="W100" i="57"/>
  <c r="T100" i="57"/>
  <c r="U100" i="57"/>
  <c r="U28" i="57"/>
  <c r="V28" i="57"/>
  <c r="W28" i="57"/>
  <c r="T28" i="57"/>
  <c r="T198" i="57"/>
  <c r="U198" i="57"/>
  <c r="W198" i="57"/>
  <c r="V198" i="57"/>
  <c r="T166" i="57"/>
  <c r="U166" i="57"/>
  <c r="W166" i="57"/>
  <c r="V166" i="57"/>
  <c r="T134" i="57"/>
  <c r="U134" i="57"/>
  <c r="V134" i="57"/>
  <c r="W134" i="57"/>
  <c r="V110" i="57"/>
  <c r="W110" i="57"/>
  <c r="T110" i="57"/>
  <c r="U110" i="57"/>
  <c r="V70" i="57"/>
  <c r="W70" i="57"/>
  <c r="T70" i="57"/>
  <c r="U70" i="57"/>
  <c r="U6" i="57"/>
  <c r="V6" i="57"/>
  <c r="W6" i="57"/>
  <c r="T6" i="57"/>
  <c r="V189" i="57"/>
  <c r="W189" i="57"/>
  <c r="T189" i="57"/>
  <c r="U189" i="57"/>
  <c r="V149" i="57"/>
  <c r="W149" i="57"/>
  <c r="T149" i="57"/>
  <c r="U149" i="57"/>
  <c r="T117" i="57"/>
  <c r="U117" i="57"/>
  <c r="V117" i="57"/>
  <c r="W117" i="57"/>
  <c r="T77" i="57"/>
  <c r="U77" i="57"/>
  <c r="V77" i="57"/>
  <c r="W77" i="57"/>
  <c r="T45" i="57"/>
  <c r="U45" i="57"/>
  <c r="V45" i="57"/>
  <c r="W45" i="57"/>
  <c r="W5" i="57"/>
  <c r="U5" i="57"/>
  <c r="V5" i="57"/>
  <c r="T5" i="57"/>
  <c r="T196" i="57"/>
  <c r="U196" i="57"/>
  <c r="W196" i="57"/>
  <c r="V196" i="57"/>
  <c r="T172" i="57"/>
  <c r="U172" i="57"/>
  <c r="W172" i="57"/>
  <c r="V172" i="57"/>
  <c r="T148" i="57"/>
  <c r="U148" i="57"/>
  <c r="V148" i="57"/>
  <c r="W148" i="57"/>
  <c r="T124" i="57"/>
  <c r="U124" i="57"/>
  <c r="V124" i="57"/>
  <c r="W124" i="57"/>
  <c r="V108" i="57"/>
  <c r="W108" i="57"/>
  <c r="T108" i="57"/>
  <c r="U108" i="57"/>
  <c r="V76" i="57"/>
  <c r="W76" i="57"/>
  <c r="T76" i="57"/>
  <c r="U76" i="57"/>
  <c r="V60" i="57"/>
  <c r="W60" i="57"/>
  <c r="T60" i="57"/>
  <c r="U60" i="57"/>
  <c r="V44" i="57"/>
  <c r="W44" i="57"/>
  <c r="T44" i="57"/>
  <c r="U44" i="57"/>
  <c r="U20" i="57"/>
  <c r="V20" i="57"/>
  <c r="W20" i="57"/>
  <c r="T20" i="57"/>
  <c r="U3" i="57"/>
  <c r="T3" i="57"/>
  <c r="W3" i="57"/>
  <c r="V3" i="57"/>
  <c r="V195" i="57"/>
  <c r="W195" i="57"/>
  <c r="T195" i="57"/>
  <c r="U195" i="57"/>
  <c r="V187" i="57"/>
  <c r="W187" i="57"/>
  <c r="T187" i="57"/>
  <c r="U187" i="57"/>
  <c r="V179" i="57"/>
  <c r="W179" i="57"/>
  <c r="T179" i="57"/>
  <c r="U179" i="57"/>
  <c r="V171" i="57"/>
  <c r="W171" i="57"/>
  <c r="T171" i="57"/>
  <c r="U171" i="57"/>
  <c r="V163" i="57"/>
  <c r="W163" i="57"/>
  <c r="T163" i="57"/>
  <c r="U163" i="57"/>
  <c r="V155" i="57"/>
  <c r="W155" i="57"/>
  <c r="T155" i="57"/>
  <c r="U155" i="57"/>
  <c r="V147" i="57"/>
  <c r="W147" i="57"/>
  <c r="T147" i="57"/>
  <c r="U147" i="57"/>
  <c r="V139" i="57"/>
  <c r="W139" i="57"/>
  <c r="T139" i="57"/>
  <c r="U139" i="57"/>
  <c r="V131" i="57"/>
  <c r="W131" i="57"/>
  <c r="T131" i="57"/>
  <c r="U131" i="57"/>
  <c r="V123" i="57"/>
  <c r="W123" i="57"/>
  <c r="T123" i="57"/>
  <c r="U123" i="57"/>
  <c r="V115" i="57"/>
  <c r="W115" i="57"/>
  <c r="T115" i="57"/>
  <c r="U115" i="57"/>
  <c r="V107" i="57"/>
  <c r="W107" i="57"/>
  <c r="T107" i="57"/>
  <c r="U107" i="57"/>
  <c r="V99" i="57"/>
  <c r="W99" i="57"/>
  <c r="T99" i="57"/>
  <c r="U99" i="57"/>
  <c r="V91" i="57"/>
  <c r="W91" i="57"/>
  <c r="T91" i="57"/>
  <c r="U91" i="57"/>
  <c r="V83" i="57"/>
  <c r="W83" i="57"/>
  <c r="T83" i="57"/>
  <c r="U83" i="57"/>
  <c r="V75" i="57"/>
  <c r="W75" i="57"/>
  <c r="T75" i="57"/>
  <c r="U75" i="57"/>
  <c r="V67" i="57"/>
  <c r="W67" i="57"/>
  <c r="T67" i="57"/>
  <c r="U67" i="57"/>
  <c r="V59" i="57"/>
  <c r="W59" i="57"/>
  <c r="T59" i="57"/>
  <c r="U59" i="57"/>
  <c r="V51" i="57"/>
  <c r="W51" i="57"/>
  <c r="T51" i="57"/>
  <c r="U51" i="57"/>
  <c r="V43" i="57"/>
  <c r="W43" i="57"/>
  <c r="T43" i="57"/>
  <c r="U43" i="57"/>
  <c r="V35" i="57"/>
  <c r="W35" i="57"/>
  <c r="T35" i="57"/>
  <c r="U35" i="57"/>
  <c r="W27" i="57"/>
  <c r="T27" i="57"/>
  <c r="U27" i="57"/>
  <c r="V27" i="57"/>
  <c r="W19" i="57"/>
  <c r="T19" i="57"/>
  <c r="U19" i="57"/>
  <c r="V19" i="57"/>
  <c r="W11" i="57"/>
  <c r="T11" i="57"/>
  <c r="U11" i="57"/>
  <c r="V11" i="57"/>
  <c r="T202" i="57"/>
  <c r="U202" i="57"/>
  <c r="W202" i="57"/>
  <c r="V202" i="57"/>
  <c r="T194" i="57"/>
  <c r="U194" i="57"/>
  <c r="W194" i="57"/>
  <c r="V194" i="57"/>
  <c r="T186" i="57"/>
  <c r="U186" i="57"/>
  <c r="W186" i="57"/>
  <c r="V186" i="57"/>
  <c r="T178" i="57"/>
  <c r="U178" i="57"/>
  <c r="W178" i="57"/>
  <c r="V178" i="57"/>
  <c r="T170" i="57"/>
  <c r="U170" i="57"/>
  <c r="W170" i="57"/>
  <c r="V170" i="57"/>
  <c r="T162" i="57"/>
  <c r="U162" i="57"/>
  <c r="W162" i="57"/>
  <c r="V162" i="57"/>
  <c r="T154" i="57"/>
  <c r="U154" i="57"/>
  <c r="W154" i="57"/>
  <c r="V154" i="57"/>
  <c r="T146" i="57"/>
  <c r="U146" i="57"/>
  <c r="V146" i="57"/>
  <c r="W146" i="57"/>
  <c r="T138" i="57"/>
  <c r="U138" i="57"/>
  <c r="V138" i="57"/>
  <c r="W138" i="57"/>
  <c r="T130" i="57"/>
  <c r="U130" i="57"/>
  <c r="V130" i="57"/>
  <c r="W130" i="57"/>
  <c r="V122" i="57"/>
  <c r="W122" i="57"/>
  <c r="T122" i="57"/>
  <c r="U122" i="57"/>
  <c r="V114" i="57"/>
  <c r="W114" i="57"/>
  <c r="T114" i="57"/>
  <c r="U114" i="57"/>
  <c r="V106" i="57"/>
  <c r="W106" i="57"/>
  <c r="T106" i="57"/>
  <c r="U106" i="57"/>
  <c r="V98" i="57"/>
  <c r="W98" i="57"/>
  <c r="T98" i="57"/>
  <c r="U98" i="57"/>
  <c r="V90" i="57"/>
  <c r="W90" i="57"/>
  <c r="T90" i="57"/>
  <c r="U90" i="57"/>
  <c r="V82" i="57"/>
  <c r="W82" i="57"/>
  <c r="T82" i="57"/>
  <c r="U82" i="57"/>
  <c r="V74" i="57"/>
  <c r="W74" i="57"/>
  <c r="T74" i="57"/>
  <c r="U74" i="57"/>
  <c r="V66" i="57"/>
  <c r="W66" i="57"/>
  <c r="T66" i="57"/>
  <c r="U66" i="57"/>
  <c r="V58" i="57"/>
  <c r="W58" i="57"/>
  <c r="T58" i="57"/>
  <c r="U58" i="57"/>
  <c r="V50" i="57"/>
  <c r="W50" i="57"/>
  <c r="T50" i="57"/>
  <c r="U50" i="57"/>
  <c r="V42" i="57"/>
  <c r="W42" i="57"/>
  <c r="T42" i="57"/>
  <c r="U42" i="57"/>
  <c r="V34" i="57"/>
  <c r="W34" i="57"/>
  <c r="T34" i="57"/>
  <c r="U34" i="57"/>
  <c r="U26" i="57"/>
  <c r="V26" i="57"/>
  <c r="W26" i="57"/>
  <c r="T26" i="57"/>
  <c r="U18" i="57"/>
  <c r="V18" i="57"/>
  <c r="W18" i="57"/>
  <c r="T18" i="57"/>
  <c r="U10" i="57"/>
  <c r="V10" i="57"/>
  <c r="W10" i="57"/>
  <c r="T10" i="57"/>
  <c r="T174" i="57"/>
  <c r="U174" i="57"/>
  <c r="W174" i="57"/>
  <c r="V174" i="57"/>
  <c r="T142" i="57"/>
  <c r="U142" i="57"/>
  <c r="V142" i="57"/>
  <c r="W142" i="57"/>
  <c r="V102" i="57"/>
  <c r="W102" i="57"/>
  <c r="T102" i="57"/>
  <c r="U102" i="57"/>
  <c r="V78" i="57"/>
  <c r="W78" i="57"/>
  <c r="T78" i="57"/>
  <c r="U78" i="57"/>
  <c r="U30" i="57"/>
  <c r="V30" i="57"/>
  <c r="W30" i="57"/>
  <c r="T30" i="57"/>
  <c r="V181" i="57"/>
  <c r="W181" i="57"/>
  <c r="T181" i="57"/>
  <c r="U181" i="57"/>
  <c r="V141" i="57"/>
  <c r="W141" i="57"/>
  <c r="T141" i="57"/>
  <c r="U141" i="57"/>
  <c r="T109" i="57"/>
  <c r="U109" i="57"/>
  <c r="V109" i="57"/>
  <c r="W109" i="57"/>
  <c r="T85" i="57"/>
  <c r="U85" i="57"/>
  <c r="V85" i="57"/>
  <c r="W85" i="57"/>
  <c r="T53" i="57"/>
  <c r="U53" i="57"/>
  <c r="V53" i="57"/>
  <c r="W53" i="57"/>
  <c r="W29" i="57"/>
  <c r="U29" i="57"/>
  <c r="V29" i="57"/>
  <c r="T29" i="57"/>
  <c r="T188" i="57"/>
  <c r="U188" i="57"/>
  <c r="W188" i="57"/>
  <c r="V188" i="57"/>
  <c r="T164" i="57"/>
  <c r="U164" i="57"/>
  <c r="W164" i="57"/>
  <c r="V164" i="57"/>
  <c r="T156" i="57"/>
  <c r="U156" i="57"/>
  <c r="W156" i="57"/>
  <c r="V156" i="57"/>
  <c r="T132" i="57"/>
  <c r="U132" i="57"/>
  <c r="V132" i="57"/>
  <c r="W132" i="57"/>
  <c r="V116" i="57"/>
  <c r="W116" i="57"/>
  <c r="T116" i="57"/>
  <c r="U116" i="57"/>
  <c r="V84" i="57"/>
  <c r="W84" i="57"/>
  <c r="T84" i="57"/>
  <c r="U84" i="57"/>
  <c r="V68" i="57"/>
  <c r="W68" i="57"/>
  <c r="T68" i="57"/>
  <c r="U68" i="57"/>
  <c r="V52" i="57"/>
  <c r="W52" i="57"/>
  <c r="T52" i="57"/>
  <c r="U52" i="57"/>
  <c r="V36" i="57"/>
  <c r="W36" i="57"/>
  <c r="T36" i="57"/>
  <c r="U36" i="57"/>
  <c r="U4" i="57"/>
  <c r="V4" i="57"/>
  <c r="W4" i="57"/>
  <c r="T4" i="57"/>
  <c r="V193" i="57"/>
  <c r="W193" i="57"/>
  <c r="T193" i="57"/>
  <c r="U193" i="57"/>
  <c r="V177" i="57"/>
  <c r="W177" i="57"/>
  <c r="T177" i="57"/>
  <c r="U177" i="57"/>
  <c r="V169" i="57"/>
  <c r="W169" i="57"/>
  <c r="T169" i="57"/>
  <c r="U169" i="57"/>
  <c r="V153" i="57"/>
  <c r="W153" i="57"/>
  <c r="T153" i="57"/>
  <c r="U153" i="57"/>
  <c r="V137" i="57"/>
  <c r="W137" i="57"/>
  <c r="T137" i="57"/>
  <c r="U137" i="57"/>
  <c r="V129" i="57"/>
  <c r="W129" i="57"/>
  <c r="T129" i="57"/>
  <c r="U129" i="57"/>
  <c r="T121" i="57"/>
  <c r="U121" i="57"/>
  <c r="V121" i="57"/>
  <c r="W121" i="57"/>
  <c r="T105" i="57"/>
  <c r="U105" i="57"/>
  <c r="V105" i="57"/>
  <c r="W105" i="57"/>
  <c r="T97" i="57"/>
  <c r="U97" i="57"/>
  <c r="V97" i="57"/>
  <c r="W97" i="57"/>
  <c r="T89" i="57"/>
  <c r="U89" i="57"/>
  <c r="V89" i="57"/>
  <c r="W89" i="57"/>
  <c r="T81" i="57"/>
  <c r="U81" i="57"/>
  <c r="V81" i="57"/>
  <c r="W81" i="57"/>
  <c r="T73" i="57"/>
  <c r="U73" i="57"/>
  <c r="V73" i="57"/>
  <c r="W73" i="57"/>
  <c r="T57" i="57"/>
  <c r="U57" i="57"/>
  <c r="V57" i="57"/>
  <c r="W57" i="57"/>
  <c r="T49" i="57"/>
  <c r="U49" i="57"/>
  <c r="V49" i="57"/>
  <c r="W49" i="57"/>
  <c r="T41" i="57"/>
  <c r="U41" i="57"/>
  <c r="V41" i="57"/>
  <c r="W41" i="57"/>
  <c r="T33" i="57"/>
  <c r="U33" i="57"/>
  <c r="V33" i="57"/>
  <c r="W33" i="57"/>
  <c r="W25" i="57"/>
  <c r="U25" i="57"/>
  <c r="V25" i="57"/>
  <c r="T25" i="57"/>
  <c r="W17" i="57"/>
  <c r="U17" i="57"/>
  <c r="V17" i="57"/>
  <c r="T17" i="57"/>
  <c r="W9" i="57"/>
  <c r="U9" i="57"/>
  <c r="V9" i="57"/>
  <c r="T9" i="57"/>
  <c r="T200" i="57"/>
  <c r="U200" i="57"/>
  <c r="W200" i="57"/>
  <c r="V200" i="57"/>
  <c r="T184" i="57"/>
  <c r="U184" i="57"/>
  <c r="W184" i="57"/>
  <c r="V184" i="57"/>
  <c r="T168" i="57"/>
  <c r="U168" i="57"/>
  <c r="W168" i="57"/>
  <c r="V168" i="57"/>
  <c r="T152" i="57"/>
  <c r="U152" i="57"/>
  <c r="W152" i="57"/>
  <c r="V152" i="57"/>
  <c r="T144" i="57"/>
  <c r="U144" i="57"/>
  <c r="V144" i="57"/>
  <c r="W144" i="57"/>
  <c r="T136" i="57"/>
  <c r="U136" i="57"/>
  <c r="V136" i="57"/>
  <c r="W136" i="57"/>
  <c r="V120" i="57"/>
  <c r="W120" i="57"/>
  <c r="T120" i="57"/>
  <c r="U120" i="57"/>
  <c r="V112" i="57"/>
  <c r="W112" i="57"/>
  <c r="T112" i="57"/>
  <c r="U112" i="57"/>
  <c r="V104" i="57"/>
  <c r="W104" i="57"/>
  <c r="T104" i="57"/>
  <c r="U104" i="57"/>
  <c r="V96" i="57"/>
  <c r="W96" i="57"/>
  <c r="T96" i="57"/>
  <c r="U96" i="57"/>
  <c r="V88" i="57"/>
  <c r="W88" i="57"/>
  <c r="T88" i="57"/>
  <c r="U88" i="57"/>
  <c r="V80" i="57"/>
  <c r="W80" i="57"/>
  <c r="T80" i="57"/>
  <c r="U80" i="57"/>
  <c r="V72" i="57"/>
  <c r="W72" i="57"/>
  <c r="T72" i="57"/>
  <c r="U72" i="57"/>
  <c r="V64" i="57"/>
  <c r="W64" i="57"/>
  <c r="T64" i="57"/>
  <c r="U64" i="57"/>
  <c r="V56" i="57"/>
  <c r="W56" i="57"/>
  <c r="T56" i="57"/>
  <c r="U56" i="57"/>
  <c r="V48" i="57"/>
  <c r="W48" i="57"/>
  <c r="T48" i="57"/>
  <c r="U48" i="57"/>
  <c r="V40" i="57"/>
  <c r="W40" i="57"/>
  <c r="T40" i="57"/>
  <c r="U40" i="57"/>
  <c r="U32" i="57"/>
  <c r="V32" i="57"/>
  <c r="W32" i="57"/>
  <c r="T32" i="57"/>
  <c r="U24" i="57"/>
  <c r="V24" i="57"/>
  <c r="W24" i="57"/>
  <c r="T24" i="57"/>
  <c r="U16" i="57"/>
  <c r="V16" i="57"/>
  <c r="W16" i="57"/>
  <c r="T16" i="57"/>
  <c r="U8" i="57"/>
  <c r="V8" i="57"/>
  <c r="W8" i="57"/>
  <c r="T8" i="57"/>
  <c r="T190" i="57"/>
  <c r="U190" i="57"/>
  <c r="W190" i="57"/>
  <c r="V190" i="57"/>
  <c r="T158" i="57"/>
  <c r="U158" i="57"/>
  <c r="W158" i="57"/>
  <c r="V158" i="57"/>
  <c r="V118" i="57"/>
  <c r="W118" i="57"/>
  <c r="T118" i="57"/>
  <c r="U118" i="57"/>
  <c r="V86" i="57"/>
  <c r="W86" i="57"/>
  <c r="T86" i="57"/>
  <c r="U86" i="57"/>
  <c r="V54" i="57"/>
  <c r="W54" i="57"/>
  <c r="T54" i="57"/>
  <c r="U54" i="57"/>
  <c r="V38" i="57"/>
  <c r="W38" i="57"/>
  <c r="T38" i="57"/>
  <c r="U38" i="57"/>
  <c r="U14" i="57"/>
  <c r="V14" i="57"/>
  <c r="W14" i="57"/>
  <c r="T14" i="57"/>
  <c r="V173" i="57"/>
  <c r="W173" i="57"/>
  <c r="T173" i="57"/>
  <c r="U173" i="57"/>
  <c r="V133" i="57"/>
  <c r="W133" i="57"/>
  <c r="T133" i="57"/>
  <c r="U133" i="57"/>
  <c r="T101" i="57"/>
  <c r="U101" i="57"/>
  <c r="V101" i="57"/>
  <c r="W101" i="57"/>
  <c r="T69" i="57"/>
  <c r="U69" i="57"/>
  <c r="V69" i="57"/>
  <c r="W69" i="57"/>
  <c r="T37" i="57"/>
  <c r="U37" i="57"/>
  <c r="V37" i="57"/>
  <c r="W37" i="57"/>
  <c r="W13" i="57"/>
  <c r="U13" i="57"/>
  <c r="V13" i="57"/>
  <c r="T13" i="57"/>
  <c r="T180" i="57"/>
  <c r="U180" i="57"/>
  <c r="W180" i="57"/>
  <c r="V180" i="57"/>
  <c r="T140" i="57"/>
  <c r="U140" i="57"/>
  <c r="V140" i="57"/>
  <c r="W140" i="57"/>
  <c r="V92" i="57"/>
  <c r="W92" i="57"/>
  <c r="T92" i="57"/>
  <c r="U92" i="57"/>
  <c r="U12" i="57"/>
  <c r="V12" i="57"/>
  <c r="W12" i="57"/>
  <c r="T12" i="57"/>
  <c r="V201" i="57"/>
  <c r="W201" i="57"/>
  <c r="T201" i="57"/>
  <c r="U201" i="57"/>
  <c r="V185" i="57"/>
  <c r="W185" i="57"/>
  <c r="T185" i="57"/>
  <c r="U185" i="57"/>
  <c r="V161" i="57"/>
  <c r="W161" i="57"/>
  <c r="T161" i="57"/>
  <c r="U161" i="57"/>
  <c r="V145" i="57"/>
  <c r="W145" i="57"/>
  <c r="T145" i="57"/>
  <c r="U145" i="57"/>
  <c r="T113" i="57"/>
  <c r="U113" i="57"/>
  <c r="V113" i="57"/>
  <c r="W113" i="57"/>
  <c r="T65" i="57"/>
  <c r="U65" i="57"/>
  <c r="V65" i="57"/>
  <c r="W65" i="57"/>
  <c r="T192" i="57"/>
  <c r="U192" i="57"/>
  <c r="W192" i="57"/>
  <c r="V192" i="57"/>
  <c r="T176" i="57"/>
  <c r="U176" i="57"/>
  <c r="W176" i="57"/>
  <c r="V176" i="57"/>
  <c r="T160" i="57"/>
  <c r="U160" i="57"/>
  <c r="W160" i="57"/>
  <c r="V160" i="57"/>
  <c r="T128" i="57"/>
  <c r="U128" i="57"/>
  <c r="V128" i="57"/>
  <c r="W128" i="57"/>
  <c r="V199" i="57"/>
  <c r="W199" i="57"/>
  <c r="T199" i="57"/>
  <c r="U199" i="57"/>
  <c r="V191" i="57"/>
  <c r="W191" i="57"/>
  <c r="T191" i="57"/>
  <c r="U191" i="57"/>
  <c r="V183" i="57"/>
  <c r="W183" i="57"/>
  <c r="T183" i="57"/>
  <c r="U183" i="57"/>
  <c r="V175" i="57"/>
  <c r="W175" i="57"/>
  <c r="T175" i="57"/>
  <c r="U175" i="57"/>
  <c r="V167" i="57"/>
  <c r="W167" i="57"/>
  <c r="T167" i="57"/>
  <c r="U167" i="57"/>
  <c r="V159" i="57"/>
  <c r="W159" i="57"/>
  <c r="T159" i="57"/>
  <c r="U159" i="57"/>
  <c r="V151" i="57"/>
  <c r="W151" i="57"/>
  <c r="T151" i="57"/>
  <c r="U151" i="57"/>
  <c r="V143" i="57"/>
  <c r="W143" i="57"/>
  <c r="T143" i="57"/>
  <c r="U143" i="57"/>
  <c r="V135" i="57"/>
  <c r="W135" i="57"/>
  <c r="T135" i="57"/>
  <c r="U135" i="57"/>
  <c r="V127" i="57"/>
  <c r="W127" i="57"/>
  <c r="T127" i="57"/>
  <c r="U127" i="57"/>
  <c r="T119" i="57"/>
  <c r="U119" i="57"/>
  <c r="V119" i="57"/>
  <c r="W119" i="57"/>
  <c r="T111" i="57"/>
  <c r="U111" i="57"/>
  <c r="V111" i="57"/>
  <c r="W111" i="57"/>
  <c r="T103" i="57"/>
  <c r="U103" i="57"/>
  <c r="V103" i="57"/>
  <c r="W103" i="57"/>
  <c r="T95" i="57"/>
  <c r="U95" i="57"/>
  <c r="V95" i="57"/>
  <c r="W95" i="57"/>
  <c r="T87" i="57"/>
  <c r="U87" i="57"/>
  <c r="V87" i="57"/>
  <c r="W87" i="57"/>
  <c r="T79" i="57"/>
  <c r="U79" i="57"/>
  <c r="V79" i="57"/>
  <c r="W79" i="57"/>
  <c r="T71" i="57"/>
  <c r="U71" i="57"/>
  <c r="V71" i="57"/>
  <c r="W71" i="57"/>
  <c r="T63" i="57"/>
  <c r="U63" i="57"/>
  <c r="V63" i="57"/>
  <c r="W63" i="57"/>
  <c r="T55" i="57"/>
  <c r="U55" i="57"/>
  <c r="V55" i="57"/>
  <c r="W55" i="57"/>
  <c r="T47" i="57"/>
  <c r="U47" i="57"/>
  <c r="V47" i="57"/>
  <c r="W47" i="57"/>
  <c r="T39" i="57"/>
  <c r="U39" i="57"/>
  <c r="V39" i="57"/>
  <c r="W39" i="57"/>
  <c r="T31" i="57"/>
  <c r="U31" i="57"/>
  <c r="V31" i="57"/>
  <c r="W31" i="57"/>
  <c r="W23" i="57"/>
  <c r="T23" i="57"/>
  <c r="U23" i="57"/>
  <c r="V23" i="57"/>
  <c r="W15" i="57"/>
  <c r="T15" i="57"/>
  <c r="U15" i="57"/>
  <c r="V15" i="57"/>
  <c r="W7" i="57"/>
  <c r="T7" i="57"/>
  <c r="U7" i="57"/>
  <c r="V7" i="57"/>
  <c r="AJ144" i="57"/>
  <c r="AJ184" i="57"/>
  <c r="AJ120" i="57"/>
  <c r="AJ80" i="57"/>
  <c r="AJ200" i="57"/>
  <c r="AJ136" i="57"/>
  <c r="AJ152" i="57"/>
  <c r="AJ192" i="57"/>
  <c r="AJ128" i="57"/>
  <c r="AJ88" i="57"/>
  <c r="C24" i="54" l="1"/>
  <c r="C19" i="54"/>
  <c r="X43" i="54" l="1"/>
  <c r="BR111" i="54"/>
  <c r="F4" i="54"/>
  <c r="F5" i="54"/>
  <c r="F6" i="54"/>
  <c r="F7" i="54"/>
  <c r="F8" i="54"/>
  <c r="F9" i="54"/>
  <c r="F10" i="54"/>
  <c r="F11" i="54"/>
  <c r="F12" i="54"/>
  <c r="F3" i="54"/>
  <c r="D19" i="54"/>
  <c r="BW111" i="54" l="1"/>
  <c r="CJ111" i="54"/>
  <c r="CI111" i="54"/>
  <c r="CA111" i="54"/>
  <c r="D26" i="54"/>
  <c r="D17" i="54"/>
  <c r="I31" i="34"/>
  <c r="D22" i="54" l="1"/>
  <c r="D23" i="54"/>
  <c r="D18" i="54"/>
  <c r="CG111" i="54"/>
  <c r="D21" i="54"/>
  <c r="CH111" i="54"/>
  <c r="D24" i="54"/>
  <c r="CK111" i="54"/>
  <c r="AF9" i="57"/>
  <c r="AF5" i="57"/>
  <c r="AF4" i="57"/>
  <c r="C25" i="54" l="1"/>
  <c r="D20" i="54"/>
  <c r="D25" i="54" l="1"/>
  <c r="E17" i="54" s="1"/>
  <c r="CL111" i="54"/>
  <c r="F17" i="54" l="1"/>
  <c r="CN111" i="54" s="1"/>
  <c r="CM111" i="54"/>
</calcChain>
</file>

<file path=xl/comments1.xml><?xml version="1.0" encoding="utf-8"?>
<comments xmlns="http://schemas.openxmlformats.org/spreadsheetml/2006/main">
  <authors>
    <author>Mendoza</author>
  </authors>
  <commentList>
    <comment ref="B1"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r>
          <rPr>
            <sz val="9"/>
            <color indexed="81"/>
            <rFont val="Tahoma"/>
            <family val="2"/>
          </rPr>
          <t xml:space="preserve">
</t>
        </r>
      </text>
    </comment>
  </commentList>
</comments>
</file>

<file path=xl/comments2.xml><?xml version="1.0" encoding="utf-8"?>
<comments xmlns="http://schemas.openxmlformats.org/spreadsheetml/2006/main">
  <authors>
    <author>Mendoza</author>
  </authors>
  <commentList>
    <comment ref="B3" authorId="0" shapeId="0">
      <text>
        <r>
          <rPr>
            <u/>
            <sz val="12"/>
            <color indexed="10"/>
            <rFont val="Tahoma"/>
            <family val="2"/>
          </rPr>
          <t xml:space="preserve">
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text>
    </comment>
  </commentList>
</comments>
</file>

<file path=xl/comments3.xml><?xml version="1.0" encoding="utf-8"?>
<comments xmlns="http://schemas.openxmlformats.org/spreadsheetml/2006/main">
  <authors>
    <author>Mendoza</author>
  </authors>
  <commentList>
    <comment ref="B3" authorId="0" shapeId="0">
      <text>
        <r>
          <rPr>
            <b/>
            <u/>
            <sz val="18"/>
            <color indexed="10"/>
            <rFont val="Tahoma"/>
            <family val="2"/>
          </rPr>
          <t>در این قسمت ابتدا اطلاعات اعضای هیئت موسس/سهامدارن مجددا وارد شده و سپس اطلاعات بقیه اعضا پرسنل وارد گردد.</t>
        </r>
      </text>
    </comment>
  </commentList>
</comments>
</file>

<file path=xl/comments4.xml><?xml version="1.0" encoding="utf-8"?>
<comments xmlns="http://schemas.openxmlformats.org/spreadsheetml/2006/main">
  <authors>
    <author>Mendoza</author>
  </authors>
  <commentList>
    <comment ref="B3"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r>
          <rPr>
            <sz val="9"/>
            <color indexed="81"/>
            <rFont val="Tahoma"/>
            <family val="2"/>
          </rPr>
          <t xml:space="preserve">
</t>
        </r>
      </text>
    </comment>
  </commentList>
</comments>
</file>

<file path=xl/comments5.xml><?xml version="1.0" encoding="utf-8"?>
<comments xmlns="http://schemas.openxmlformats.org/spreadsheetml/2006/main">
  <authors>
    <author>Mendoza</author>
  </authors>
  <commentList>
    <comment ref="B3" authorId="0" shapeId="0">
      <text>
        <r>
          <rPr>
            <u/>
            <sz val="18"/>
            <color indexed="10"/>
            <rFont val="Tahoma"/>
            <family val="2"/>
          </rPr>
          <t>اطلاعات دقیق  تمام قراردادها ( تاریخ و مبلغ )  و فاکتورهای فروش به صورت کامل وارد شده و تصویر آن ها نیز به پیوست ارسال شود.</t>
        </r>
      </text>
    </comment>
  </commentList>
</comments>
</file>

<file path=xl/comments6.xml><?xml version="1.0" encoding="utf-8"?>
<comments xmlns="http://schemas.openxmlformats.org/spreadsheetml/2006/main">
  <authors>
    <author>Mendoza</author>
  </authors>
  <commentList>
    <comment ref="B3" authorId="0" shapeId="0">
      <text>
        <r>
          <rPr>
            <u/>
            <sz val="12"/>
            <color indexed="10"/>
            <rFont val="Tahoma"/>
            <family val="2"/>
          </rPr>
          <t>لطفاً كليه اطلاعات خواسته شده بصورت تايپي وارد شده و با توجه به برنامه نويسي هاي انجام شده جهت محاسبه امتياز شركت، از ورود اطلاعات بصورت Copy/Paste جداً خودداري نماييد. در غير اينصورت ممكن است امتياز شركت به صورت نادرست محاسبه شود.</t>
        </r>
      </text>
    </comment>
  </commentList>
</comments>
</file>

<file path=xl/sharedStrings.xml><?xml version="1.0" encoding="utf-8"?>
<sst xmlns="http://schemas.openxmlformats.org/spreadsheetml/2006/main" count="1053" uniqueCount="858">
  <si>
    <t>لیسانس</t>
  </si>
  <si>
    <t>ردیف</t>
  </si>
  <si>
    <t>بلی</t>
  </si>
  <si>
    <t>خیر</t>
  </si>
  <si>
    <t>نام و نام خانوادگی</t>
  </si>
  <si>
    <t>نوع شرکت</t>
  </si>
  <si>
    <t>با مسئولیت محدود</t>
  </si>
  <si>
    <t>سهامی خاص</t>
  </si>
  <si>
    <t>سهامی عام</t>
  </si>
  <si>
    <t>تعاونی</t>
  </si>
  <si>
    <t>شماره ثبت</t>
  </si>
  <si>
    <t>محل ثبت</t>
  </si>
  <si>
    <t>تاریخ اعتبار سمت</t>
  </si>
  <si>
    <t>کدملی</t>
  </si>
  <si>
    <t>حق امضا</t>
  </si>
  <si>
    <t>وضعیت نظام وظیفه</t>
  </si>
  <si>
    <t>نام شرکت</t>
  </si>
  <si>
    <t>شناسه ملی</t>
  </si>
  <si>
    <t>انجام شده یا معاف دائم</t>
  </si>
  <si>
    <t>نامشخص</t>
  </si>
  <si>
    <t>مدیرعامل</t>
  </si>
  <si>
    <t>رئیس هیئت مدیره</t>
  </si>
  <si>
    <t>عضو اصلی هیئت مدیره</t>
  </si>
  <si>
    <t>عضو علی البدل هیئت مدیره</t>
  </si>
  <si>
    <t>بازرس</t>
  </si>
  <si>
    <t>دارد</t>
  </si>
  <si>
    <t>ندارد</t>
  </si>
  <si>
    <t xml:space="preserve">آخرین مدرک تحصيلی </t>
  </si>
  <si>
    <t>نام دانشگاه</t>
  </si>
  <si>
    <t>نام دانشکده</t>
  </si>
  <si>
    <t>نام گروه</t>
  </si>
  <si>
    <t>مرتبه علمی</t>
  </si>
  <si>
    <t>مربی</t>
  </si>
  <si>
    <t>استادیار</t>
  </si>
  <si>
    <t>دانشیار</t>
  </si>
  <si>
    <t>استاد</t>
  </si>
  <si>
    <t>عنوان</t>
  </si>
  <si>
    <t>توضیحات</t>
  </si>
  <si>
    <t>مؤسسه</t>
  </si>
  <si>
    <t>تاریخ تأسیس</t>
  </si>
  <si>
    <t>تاریخ</t>
  </si>
  <si>
    <t>مرجع صادر کننده</t>
  </si>
  <si>
    <t>متوسط</t>
  </si>
  <si>
    <t>مرجع اعطا</t>
  </si>
  <si>
    <t>محور/زمینه</t>
  </si>
  <si>
    <t>پژوهشی</t>
  </si>
  <si>
    <t>مشمول می باشد</t>
  </si>
  <si>
    <t>مشمول نمی باشد</t>
  </si>
  <si>
    <t>کارفرما</t>
  </si>
  <si>
    <t>سایر</t>
  </si>
  <si>
    <t>شماره روزنامه ثبت</t>
  </si>
  <si>
    <t>آدرس ثبتی شرکت</t>
  </si>
  <si>
    <t>تاریخ روزنامه ثبت</t>
  </si>
  <si>
    <t>شماره آگهی ثبت</t>
  </si>
  <si>
    <t>موضوع فعالیت</t>
  </si>
  <si>
    <t>درصد سهام/سهم الشرکه</t>
  </si>
  <si>
    <t>نام و نام خانوادگی نماینده</t>
  </si>
  <si>
    <t>نوع ارتباط با دانشگاه تهران</t>
  </si>
  <si>
    <t>درصد</t>
  </si>
  <si>
    <t>مالکین</t>
  </si>
  <si>
    <t>اختیارات</t>
  </si>
  <si>
    <t>1. بخش مدیریت ارشد و اداره شرکت</t>
  </si>
  <si>
    <t>نام آخرین رشته تحصيلي</t>
  </si>
  <si>
    <t>اطلاعات اعضای حقیقی هیئت مؤسس/هیئت مدیره/سهامداران</t>
  </si>
  <si>
    <t>سمت در شرکت</t>
  </si>
  <si>
    <t>عضو عادی</t>
  </si>
  <si>
    <t>هیئت علمی دانشگاه تهران</t>
  </si>
  <si>
    <t>دانشجوی دانشگاه تهران</t>
  </si>
  <si>
    <t>کارمند دانشگاه تهران</t>
  </si>
  <si>
    <t>دانش آموخته دانشگاه تهران</t>
  </si>
  <si>
    <t>فعالیت 1</t>
  </si>
  <si>
    <t>فعالیت 2</t>
  </si>
  <si>
    <t>دکتری</t>
  </si>
  <si>
    <t>فوق لیسانس</t>
  </si>
  <si>
    <t>مهمترین تاییدیه، گواهینامه و استانداردهای کسب شده</t>
  </si>
  <si>
    <t>عنوان جایزه/گواهینامه</t>
  </si>
  <si>
    <t>دو فعالیت اصلی که بیشترین وقت خود را  صرف آنها می نمایید (انتخاب نمایید)</t>
  </si>
  <si>
    <t>اطلاعات اعضای هیئت علمی دانشگاه</t>
  </si>
  <si>
    <t xml:space="preserve">نام و نام خانوادگی </t>
  </si>
  <si>
    <t>درصد سهام</t>
  </si>
  <si>
    <t xml:space="preserve">نام واحد سهامدار </t>
  </si>
  <si>
    <t>نوع ارتباط سهامداری با دانشگاه تهران</t>
  </si>
  <si>
    <t>سرمایه ثبتی (ریال)</t>
  </si>
  <si>
    <t>مبلغ سهام/سهم الشرکه (ریال)</t>
  </si>
  <si>
    <t>معاف</t>
  </si>
  <si>
    <t>غير معاف</t>
  </si>
  <si>
    <r>
      <t xml:space="preserve">تعداد ساعت همکاری در سال
</t>
    </r>
    <r>
      <rPr>
        <sz val="12"/>
        <rFont val="B Nazanin"/>
        <charset val="178"/>
      </rPr>
      <t>(حداكثر تعداد ساعت براي يك فرد تمام وقت 2000 ساعت مي باشد)</t>
    </r>
  </si>
  <si>
    <t>مدت مجوز</t>
  </si>
  <si>
    <t>نام محصولات/خدمات داراي تأييد دانش بنيان</t>
  </si>
  <si>
    <t>نوع تأييد دانش بنيان</t>
  </si>
  <si>
    <t>در صورت كسب تأييد دانش بنيان از معاونت علمي و فناوري رياست جمهوري، اين قسمت نيز تكميل گردد</t>
  </si>
  <si>
    <t>نام فرد/افراد تکمیل کننده اطلاعات</t>
  </si>
  <si>
    <t>تلفن همراه افراد تکمیل کننده اطلاعات جهت هماهنگی های بعدی</t>
  </si>
  <si>
    <t>سال تولد
(مثال 1358)</t>
  </si>
  <si>
    <t>محصول</t>
  </si>
  <si>
    <t>خدمت</t>
  </si>
  <si>
    <t>خدمات مهندسی</t>
  </si>
  <si>
    <t>خدمات معمولی</t>
  </si>
  <si>
    <t>نوع انعقاد
(شرکت مستقل، سه جانبه با پارک، انتقالی)</t>
  </si>
  <si>
    <t>شرکت مستقل</t>
  </si>
  <si>
    <t>سه جانبه با پارک</t>
  </si>
  <si>
    <t>انتقالی</t>
  </si>
  <si>
    <t>نمونه محصول</t>
  </si>
  <si>
    <t>مستندات علمی</t>
  </si>
  <si>
    <t>جنسیت</t>
  </si>
  <si>
    <t>مرد</t>
  </si>
  <si>
    <t>زن</t>
  </si>
  <si>
    <t xml:space="preserve">پست الکترونیکی افراد تکمیل کننده اطلاعات  جهت پيگيري ها و هماهنگی های بعدی </t>
  </si>
  <si>
    <t>اطلاعات اعضای حقوقی هیئت مؤسس/هیئت مدیره/سهامداران ( در صورتيكه سهامداران شركت، شخصيتهاي حقوقي هستند، تكميل شود)</t>
  </si>
  <si>
    <t>تاریخ ثبت(مثال : 13940312)</t>
  </si>
  <si>
    <t>سال تولد
(مثال : 1359)</t>
  </si>
  <si>
    <t>تاریخ اعتبار سمت
(مثال: 13960412)</t>
  </si>
  <si>
    <t>حق امضاء</t>
  </si>
  <si>
    <t>فوق دیپلم</t>
  </si>
  <si>
    <t>ديپلم و پايين تر</t>
  </si>
  <si>
    <t>شناسه 140.1ف</t>
  </si>
  <si>
    <t>اطلاعات سهام ممتاز (در صورت وجود سهام ممتاز اين بخش تكميل شود)</t>
  </si>
  <si>
    <t>تاریخ دریافت
(مثال: 13960215)</t>
  </si>
  <si>
    <t>تاریخ شروع
(مثال:13960112)</t>
  </si>
  <si>
    <t>دانش بنیان تولیدی نوع 2</t>
  </si>
  <si>
    <t>تاريخ تأیید دانش بنيان*</t>
  </si>
  <si>
    <t xml:space="preserve">نام دانشگاه محل تحصیل </t>
  </si>
  <si>
    <t>تاریخ خاتمه
(مثال:13980229)</t>
  </si>
  <si>
    <t>نمایندگی در سایر کشورها</t>
  </si>
  <si>
    <t>نام کشور</t>
  </si>
  <si>
    <t>سطح بلوغ شرکت</t>
  </si>
  <si>
    <t>رشد</t>
  </si>
  <si>
    <t>پسارشد</t>
  </si>
  <si>
    <t>فرعی</t>
  </si>
  <si>
    <t>زياد</t>
  </si>
  <si>
    <t>كم</t>
  </si>
  <si>
    <t>بسيار كم</t>
  </si>
  <si>
    <t>بله</t>
  </si>
  <si>
    <t>وضعیت  بیمه
(برای قراردادهای خاتمه یافته)</t>
  </si>
  <si>
    <t>خروجی قرارداد
(محصول، نمونه محصول، خدمت، مستندات علمی)</t>
  </si>
  <si>
    <t xml:space="preserve">ب: اطلاعات مربوط به اختراعات </t>
  </si>
  <si>
    <t>تاریخ اظهارنامه</t>
  </si>
  <si>
    <t>تاریخ ثبت نهایی</t>
  </si>
  <si>
    <t>نام و نام خانوادگی مخترع/مخترعین</t>
  </si>
  <si>
    <t>عنوان مخترع/ مخترعین</t>
  </si>
  <si>
    <t>مالک/مالکین</t>
  </si>
  <si>
    <t>سهم مالکین در صورت وجود</t>
  </si>
  <si>
    <t>حوزه تخصصی</t>
  </si>
  <si>
    <t xml:space="preserve">تأیید علمی </t>
  </si>
  <si>
    <t xml:space="preserve">مرجع تأیید علمی </t>
  </si>
  <si>
    <t>تاریخ تأیید علمی</t>
  </si>
  <si>
    <t>اختراع منتج شده از</t>
  </si>
  <si>
    <t xml:space="preserve">      مرحله توسعه اختراع (اختراع در حال حاضر در چه مرحله‌ای است؟)</t>
  </si>
  <si>
    <t xml:space="preserve">اختراع تجاری شده </t>
  </si>
  <si>
    <t>کانال تجاری‌سازی</t>
  </si>
  <si>
    <t>خریدار/ شریک تجاری</t>
  </si>
  <si>
    <t>تاریخ اولین قرارداد تجاری شدن اختراع</t>
  </si>
  <si>
    <t>مجموع ارزش ریالی قراردادهای تجاری‌سازی (میلیون ریال)</t>
  </si>
  <si>
    <t>* تذکر مهم: گواهی ثبت و متن کامل اختراعات به پیوست ارائه گردد.</t>
  </si>
  <si>
    <t>ج: اطلاعات مربوط به  سایر دارایی‌های فکری</t>
  </si>
  <si>
    <t>نوع اثر</t>
  </si>
  <si>
    <t>نام و نام خانوادگی خالق/خالقین اثر</t>
  </si>
  <si>
    <t>عنوان خالق/خالقین اثر</t>
  </si>
  <si>
    <t>مالک/ مالکین اثر</t>
  </si>
  <si>
    <t xml:space="preserve">تجاری شده </t>
  </si>
  <si>
    <t>تاریخ اولین قرارداد تجاری شدن اثر</t>
  </si>
  <si>
    <t>مجموع ارزش ریالی قراردادهای تجاری سازی (میلیون ریال)</t>
  </si>
  <si>
    <t>ایده اولیه</t>
  </si>
  <si>
    <t>خلاقیت فردی</t>
  </si>
  <si>
    <t>علامت تجاری</t>
  </si>
  <si>
    <t>دانشجوی کارشناسی</t>
  </si>
  <si>
    <t>نمونه آزمایشگاهی</t>
  </si>
  <si>
    <t>محصول مستقیم یک پروژه پژوهشی</t>
  </si>
  <si>
    <t>طراحی صنعتی</t>
  </si>
  <si>
    <t>دانشجوی کارشناسی ارشد</t>
  </si>
  <si>
    <t>تولید نیمه صنعتی</t>
  </si>
  <si>
    <t>محصول جانبی یک پروژه پژوهشی</t>
  </si>
  <si>
    <t>نرم افزار</t>
  </si>
  <si>
    <t>دانشجوی دکتری</t>
  </si>
  <si>
    <t>تولید صنعتی</t>
  </si>
  <si>
    <t>محصول مستقیم پايان نامه كارشناسي ارشد</t>
  </si>
  <si>
    <t>آثار ادبی و هنری (کپی رایت)</t>
  </si>
  <si>
    <t>هیات علمی</t>
  </si>
  <si>
    <t>محصول مستقیم پايان نامه دكترا</t>
  </si>
  <si>
    <t>کارشناس سازمان</t>
  </si>
  <si>
    <t>محصول جانبي  پايان نامه كارشناسي ارشد</t>
  </si>
  <si>
    <t>محصول جانبي پايان نامه دكترا</t>
  </si>
  <si>
    <t>اعطای لیسانس (مجوز بهره برداری از اختراع)</t>
  </si>
  <si>
    <t>فروش محصول مبتنی بر فناوری</t>
  </si>
  <si>
    <t>فروش اختراع</t>
  </si>
  <si>
    <t xml:space="preserve">سرمایه گذاری مشترک و ایجاد شرکت </t>
  </si>
  <si>
    <t xml:space="preserve">اطلاعات و ارتباطات </t>
  </si>
  <si>
    <t>برق و الکترونیک</t>
  </si>
  <si>
    <t>تجهیزات ارتباطی، مخابراتی و هوا و فضا</t>
  </si>
  <si>
    <t>تجهیزات پزشکی و آزمایشگاهی</t>
  </si>
  <si>
    <t>داروهای پیشرفته</t>
  </si>
  <si>
    <t>دامپروری</t>
  </si>
  <si>
    <t>راه سازی و ریلی</t>
  </si>
  <si>
    <t>زیست فناوری</t>
  </si>
  <si>
    <t>ساختمان و مسکن</t>
  </si>
  <si>
    <t>سخت افزارهای رایانه ای</t>
  </si>
  <si>
    <t>صنایع دریایی</t>
  </si>
  <si>
    <t>صنایع غذایی</t>
  </si>
  <si>
    <t>صنایع نرم و فرهنگی</t>
  </si>
  <si>
    <t>علوم زیستی</t>
  </si>
  <si>
    <t>عمران</t>
  </si>
  <si>
    <t>کشاورزی و گیاهی</t>
  </si>
  <si>
    <t>گیاهان دارویی و طب سنتی</t>
  </si>
  <si>
    <t>لیزر و فوتونیک</t>
  </si>
  <si>
    <t>ماشین آلات و تجهیزات پیشرفته</t>
  </si>
  <si>
    <t>محیط زیست</t>
  </si>
  <si>
    <t>معدن</t>
  </si>
  <si>
    <t>مکانیک</t>
  </si>
  <si>
    <t>مواد پیشرفته (سرامیک، پلیمر و ..)</t>
  </si>
  <si>
    <t>نانو فناوری</t>
  </si>
  <si>
    <t>نرم افزارهای رایانه ای</t>
  </si>
  <si>
    <t>نفت، گاز و پتروشیمی</t>
  </si>
  <si>
    <t>هوا و فضا</t>
  </si>
  <si>
    <t>دارایی های جاری</t>
  </si>
  <si>
    <t>دارایی های غیرجاری</t>
  </si>
  <si>
    <t>مقدار فروش خالص جاری شرکت</t>
  </si>
  <si>
    <t>مقدار فروش خالص سال گذشته</t>
  </si>
  <si>
    <t>آدرس در اظهارنامه</t>
  </si>
  <si>
    <t>مدیرعامل/ مسئول هسته</t>
  </si>
  <si>
    <t>صاحبان امضاء اسناد تعهدآور/ افراد هسته</t>
  </si>
  <si>
    <t>تاریخ درخواست عضویت / استقرار</t>
  </si>
  <si>
    <t>کد اقتصادی ( در صورت وجود)</t>
  </si>
  <si>
    <t>تلفن همراه مدیرعامل / مسئول هسته</t>
  </si>
  <si>
    <t>پست الکترونیکی مدیرعامل/ مسئول هسته</t>
  </si>
  <si>
    <t>TRL 1</t>
  </si>
  <si>
    <t>TRL 2</t>
  </si>
  <si>
    <t>TRL 3</t>
  </si>
  <si>
    <t>TRL 4</t>
  </si>
  <si>
    <t>TRL 5</t>
  </si>
  <si>
    <t>TRL 6</t>
  </si>
  <si>
    <t>TRL 7</t>
  </si>
  <si>
    <t>TRL 8</t>
  </si>
  <si>
    <t>TRL 9</t>
  </si>
  <si>
    <t>پذیرش و استقرار</t>
  </si>
  <si>
    <t xml:space="preserve">استقرار کل واحد متقاضی در پارک         </t>
  </si>
  <si>
    <t>استقرار بخشی از واحد متقاضی در پارک</t>
  </si>
  <si>
    <r>
      <t>عنوان قرارداد/ فاکتور فروش/</t>
    </r>
    <r>
      <rPr>
        <b/>
        <sz val="16"/>
        <color theme="1"/>
        <rFont val="B Nazanin"/>
        <charset val="178"/>
      </rPr>
      <t xml:space="preserve">صورتحساب فروش کالا و خدمات </t>
    </r>
  </si>
  <si>
    <r>
      <t xml:space="preserve">مبلغ </t>
    </r>
    <r>
      <rPr>
        <b/>
        <sz val="12"/>
        <color rgb="FFC00000"/>
        <rFont val="B Nazanin"/>
        <charset val="178"/>
      </rPr>
      <t>كل قرارداد</t>
    </r>
    <r>
      <rPr>
        <b/>
        <sz val="12"/>
        <rFont val="B Nazanin"/>
        <charset val="178"/>
      </rPr>
      <t xml:space="preserve"> (ريال)
(در صورتيكه مبلغ كل قرارداد طي متمم، تغيير پيدا كرده، مبلغ كل تغيير يافته را اعلام نماييد.)</t>
    </r>
  </si>
  <si>
    <t>نحوه اخذ قرارداد
( از طریق شرکت در مناقصه / مزایده/ سامانه های دولتی ستاد- ساتع و... )</t>
  </si>
  <si>
    <t xml:space="preserve">وضعیت فعلی قرارداد
 (درصد پیشرفت- در صورت تعلیق اعلام مرحله تعلیق قرارداد و علت تعلیق) </t>
  </si>
  <si>
    <t xml:space="preserve">وضعیت  مالیات بر درآمد
(برای قراردادهای خاتمه یافته) </t>
  </si>
  <si>
    <t xml:space="preserve">وضعیت  مالیات بر ارزش افزوده
</t>
  </si>
  <si>
    <r>
      <t>مبلغ ب</t>
    </r>
    <r>
      <rPr>
        <b/>
        <sz val="12"/>
        <color rgb="FFC00000"/>
        <rFont val="B Nazanin"/>
        <charset val="178"/>
      </rPr>
      <t>خش ارزی</t>
    </r>
    <r>
      <rPr>
        <b/>
        <sz val="12"/>
        <rFont val="B Nazanin"/>
        <charset val="178"/>
      </rPr>
      <t xml:space="preserve"> قرارداد
(نام ارز قید شود)</t>
    </r>
  </si>
  <si>
    <t>رزومه اعضای هيات مديره/ سهامداران/ اعضای هيات موسس</t>
  </si>
  <si>
    <t>تصوير اساسنامه شركت</t>
  </si>
  <si>
    <t>تصوير تقاضانامه ثبت شركت</t>
  </si>
  <si>
    <t>تصوير آگهي كليه تغييرات شركت در روزنامه رسمي</t>
  </si>
  <si>
    <t>تصوير ليست بيمه ماه هاي پرسنل شركت به تفكيك (در صورت وجود)</t>
  </si>
  <si>
    <t>تصوير قراردادهاي همكاري پرسنل شركت (براي آن دسته از پرسنل كه اسامي آن ها در ليست بيمه شركت موجود نيست، الزامي است)</t>
  </si>
  <si>
    <t>تصوير آخرين مدرك تحصيلي تمامي پرسنل شركت/ اعضای هيات موسس</t>
  </si>
  <si>
    <t>تصوير اختراع ها، گواهينامه ها، جايزه ها، تاييديه ها، استانداردها و ... (در صورت وجود)</t>
  </si>
  <si>
    <t>تصوير كليه قراردادها شامل صفحات حاوي شرح خدمات، كارفرما، مبلغ، موضوع و زمان</t>
  </si>
  <si>
    <t xml:space="preserve">بروشور و كاتالوگ معرفي شركت و محصولات و خدمات </t>
  </si>
  <si>
    <t>تصویر کارت ملی کلیه اعضای حقيقي هيات مديره، سهامداران و يا اعضای هيات موسس</t>
  </si>
  <si>
    <t>نام مستند</t>
  </si>
  <si>
    <r>
      <t xml:space="preserve">نوع 
</t>
    </r>
    <r>
      <rPr>
        <sz val="11"/>
        <color theme="1"/>
        <rFont val="B Titr"/>
        <charset val="178"/>
      </rPr>
      <t>(لیست بیمه، قرارداد همکاری، قراردادهای فنی، شناسنامه محصولات، کاربرگ اعلام نوآوری، تصویر آخرین مدارک تحصیلی پرسنل و کلیه سهامداران، تأییدیه ها، گواهینامه ها، جوایز، ثبت اختراع و ...)</t>
    </r>
  </si>
  <si>
    <t>آیا پیوست شده است؟
(بلی / خیر)</t>
  </si>
  <si>
    <t>در صورت عدم پیوست، دلیل آنرا توضیح دهید.</t>
  </si>
  <si>
    <t>لیست بیمه</t>
  </si>
  <si>
    <t>تصویر آخرین مدارک تحصیلی پرسنل و کلیه سهامداران</t>
  </si>
  <si>
    <t>کاربرگ اعلام نوآوری محصول/خدمت</t>
  </si>
  <si>
    <r>
      <t xml:space="preserve">طرح كسب و كار </t>
    </r>
    <r>
      <rPr>
        <sz val="12"/>
        <color rgb="FFFF0000"/>
        <rFont val="B Lotus"/>
        <charset val="178"/>
      </rPr>
      <t>(ويژه شركتهاي رشدي)</t>
    </r>
  </si>
  <si>
    <t>لوگوي با كيفيت شركت ( رزولوشين بالاتر از 300 DPI 
و با فرمت JPEG و حداقل حجم فايل 600KB)</t>
  </si>
  <si>
    <t>كاربرگ نياز سنجي و نظرسنجي</t>
  </si>
  <si>
    <t>كاربرگ تقاضانامه حضور در ارزيابي عملكرد ساليانه</t>
  </si>
  <si>
    <t>کاربرگ سطح آمادگی فناوری محصولات/خدمات</t>
  </si>
  <si>
    <t>كاربرگ تقاضانامه پذيرش در مركز رشد پارك علم و فناوري دانشگاه تهران
 به همراه چك ليست مستندات</t>
  </si>
  <si>
    <t>شماره یا نام نسخه</t>
  </si>
  <si>
    <t>نوع محصول</t>
  </si>
  <si>
    <t>شیوه دستیابی</t>
  </si>
  <si>
    <t>حوزه فناوری محصول را انتخاب نمایید</t>
  </si>
  <si>
    <t>مكانيك، الكترونيك، كنترل و مخابرات</t>
  </si>
  <si>
    <t>فناوري اطلاعات و ارتباطات و نرم افزارهاي كامپيوتري</t>
  </si>
  <si>
    <t>فناوري زيستي(غذايي، كشاورزي دامي و گياهي، صنعتي محيط زيست، زيست فناوري مولكولي)</t>
  </si>
  <si>
    <t>تجهيزات و مواد پيشرفته نفت، گاز، پالايش و پتروشيمي</t>
  </si>
  <si>
    <t>فناوري هاي ساختمان، راه سازي، ريلي و دريايي</t>
  </si>
  <si>
    <t>محصولات شيميايي پيشرفته</t>
  </si>
  <si>
    <t>علوم كشاورزي و منابع طبيعي</t>
  </si>
  <si>
    <t>صنايع غذايي و دارويي</t>
  </si>
  <si>
    <t>علوم زمين</t>
  </si>
  <si>
    <t>فناوري نانو(محصولات و مواد)</t>
  </si>
  <si>
    <t>وسايل، ملزومات و تجهيزات پزشكي</t>
  </si>
  <si>
    <t>انرژي هاي نو و تجديد پذير</t>
  </si>
  <si>
    <t>اپتيك و فتونيك(مواد، قطعات و سامانه ها</t>
  </si>
  <si>
    <t>تجهيزات پيشرفته ساخت، توليد آزمايشگاهي</t>
  </si>
  <si>
    <t>محيط زيست</t>
  </si>
  <si>
    <t xml:space="preserve">هوا فضا </t>
  </si>
  <si>
    <t>موادپيشرفته(پليمرها، سراميك ها، فلزات و كامپوزيت ها)</t>
  </si>
  <si>
    <t>علوم شناختي(علوم انساني و فناوري هاي نرم)</t>
  </si>
  <si>
    <t>نقشه برداري و اطلاعات مكاني</t>
  </si>
  <si>
    <t>ساير</t>
  </si>
  <si>
    <r>
      <rPr>
        <b/>
        <sz val="14"/>
        <color rgb="FF000000"/>
        <rFont val="B Nazanin"/>
        <charset val="178"/>
      </rPr>
      <t>نام محصول/خدمت</t>
    </r>
    <r>
      <rPr>
        <sz val="14"/>
        <color rgb="FF000000"/>
        <rFont val="B Nazanin"/>
        <charset val="178"/>
      </rPr>
      <t xml:space="preserve">
(تمامی محصولات/خدماتی که حداقل به نمونه آزمایشگاهی رسیده باشند، ذکر شوند)</t>
    </r>
  </si>
  <si>
    <r>
      <rPr>
        <b/>
        <sz val="14"/>
        <color rgb="FF000000"/>
        <rFont val="B Nazanin"/>
        <charset val="178"/>
      </rPr>
      <t>ماهیت</t>
    </r>
    <r>
      <rPr>
        <sz val="14"/>
        <color rgb="FF000000"/>
        <rFont val="B Nazanin"/>
        <charset val="178"/>
      </rPr>
      <t xml:space="preserve">
(محصول / خدمت)</t>
    </r>
  </si>
  <si>
    <t>معرفی محصول (حداکثر در 120 کلمه)</t>
  </si>
  <si>
    <t>کاربرد محصول (حداکثر در 120 کلمه)</t>
  </si>
  <si>
    <t>مشتريان اصلي* (پنج مصرف كننده عمده محصول)</t>
  </si>
  <si>
    <t>مشخصات طراحي محصول (لطفاً از ارائه مشخصات به صورت توصيفي خودداري نمایید)</t>
  </si>
  <si>
    <t>عکس</t>
  </si>
  <si>
    <t>سطح آمادگی تکنولوژی TRL</t>
  </si>
  <si>
    <t>سطح آمادگی تولید MRL</t>
  </si>
  <si>
    <t>سطح آمادگی تجارت CRL</t>
  </si>
  <si>
    <t>TRL1: تحقیقات علمی جهت مشاهده اصول اساسی ایده صورت گرفته است.</t>
  </si>
  <si>
    <t>MRL1: اصول اولیه ساخت تعریف شده و مطالعات بنیادی انجام شده است</t>
  </si>
  <si>
    <t>CRL1:یک درک کلی از فرصت تجاری محصول/خدمت پیشنهادی وجود دارد.</t>
  </si>
  <si>
    <t>TRL2: مطالعات امکان سنجی، جهت کاربردی شدن فناوری صورت گرفته است.</t>
  </si>
  <si>
    <t>MRL2: مطالعه منابع، شناسایی، تجزیه و تحلیل مواد و فرآیندها صورت گرفته و درکی از امکان پذیری و ریسک ساخت حاصل گردیده است.</t>
  </si>
  <si>
    <t>CRL2: تحلیل اولیه از بازار شامل ساختار، پویایی و تقسیم بندی بازار عمومی به وسیله 
تحقیق ثانویه انجام شده است</t>
  </si>
  <si>
    <t>TRL3: براساس مطالعات صورت گرفته امکان پذیری ایده بررسی شده (Proof of concept) و توانایی دست یابی به دستاورد نهایی را برای شما مهیا می کند.</t>
  </si>
  <si>
    <t>MRL3: مواد یا فرآیندها از منظر قابلیت ساخت و دسترسی بررسی شده و البته ممکن است ارزیابی و بررسی های بیشتری مورد نیاز باشد. این مرحله با صحه گذاری مفاهیم ساخت از طریق تجارب تحلیلی یا آزمایشگاهی آغاز می گردد.</t>
  </si>
  <si>
    <t>CRL3: در این مرحله درک عمیق تری از کاربردهای بالقوه، نیازهای بازار، محدودیتهای فناوری محصولات/خدمات رقابتی بدست آمده.</t>
  </si>
  <si>
    <t>TRL4: اعتبار سنجی اجزا و یا نمونه کوچک مقیاس از محصول/خدمت در محیط آزمایشگاهی صورت گرفته است.</t>
  </si>
  <si>
    <t>MRL4: بررسی امکان پذیری توانمندی تولید فناوری در محیط آزمایشگاهی و حصول اطمینان از قابلیت ساخت و تولید.</t>
  </si>
  <si>
    <t>CRL4: در این مرحله، با توصیف ویژگی های محصول/خدمت با در نظر گرفتن نیازهای بازار، برای محصول/خدمت یک ارزش پیشنهادی(قیمت) واضح تعریف شده است.</t>
  </si>
  <si>
    <t>TRL5: اعتبار سنجی اجزا و یا نمونه کوچک مقیاس از محصول/خدمت در محیط مناسب و شبیه سازی شده صورت گرفته است.</t>
  </si>
  <si>
    <t>CRL5: در این مرحله، درک عمیق تری از مشتریان مورد نظر و پویایی بازار حاصل می شود که بر اساس توسعه بیشتر محصول/خدمت تنظیم شده است.</t>
  </si>
  <si>
    <t>TRL6: به نمونه محصول/خدمت اولیه (MVP/Prototype) که دارای مشخصات و ویژگی های مورد انتظار از محصول/خدمت نهایی هستید، دست یافته ایم.</t>
  </si>
  <si>
    <t>MRL6: توانمندی تولید سیستم (زیرسیستم) نمونه اولیه در محیط مرتبط با تولید</t>
  </si>
  <si>
    <t>CRL6: تفسیر نیازهای مشتری/بازار با توجه به نیازهای محصول/خدمت، سبب بهینه سازی طراحی محصول/خدمت می شود(بهینه سازی محصول).</t>
  </si>
  <si>
    <t>TRL7: نمونه اولیه (MVP) و یا مدل سیستمی در محیط واقعی تست و ارائه داده شده است.</t>
  </si>
  <si>
    <t>MRL7: توانمندی تولید سیستم ها، زیرسیستم ها یا مولفه ها در محیط تولیدی</t>
  </si>
  <si>
    <t>CRL7: ارزش گذاری مالی نمونه(برآورد هزینه های کل شامل هزینه های سرمایه ای، تامین منابع و گردش مالی. براورد نقطه سر به سر.</t>
  </si>
  <si>
    <t>TRL8: نمونه/خدمت واقعی از طریق تست و نمایش در سیستم واقعی کامل شده است.</t>
  </si>
  <si>
    <t>MRL8: توانمندی تولید آزمایشی(خط پایلوت) و ایجاد آمادگی برای شروع تولید در مقیاس کم</t>
  </si>
  <si>
    <t>CRL8: معرفی به بازار(تامین استانداردها و مجوزهای لازم مطابق با  قوانین برای محصول/خدمت جهت فروش، توسعه استراتژی ها و رویکردهای تجاری سازی...)</t>
  </si>
  <si>
    <t xml:space="preserve">TRL9: شکل گیری سیستم واقعی با توجه به عملکرد عملیاتی موفق سیستم وتولید انبوه محصول/ خدمت.   </t>
  </si>
  <si>
    <t>MRL9: تولید در مقیاس کم و ایجاد آمادگی برای شروع تولید با ظرفیت کامل</t>
  </si>
  <si>
    <t>CRL9: عرضه کامل (مدل کسب و کار  محصول کامل شده و بطور کامل گسترش یافته است)</t>
  </si>
  <si>
    <t>-</t>
  </si>
  <si>
    <t>MRL10: تولید با ظرفیت کامل و استقرار الگوهای تولید بهینه</t>
  </si>
  <si>
    <r>
      <t xml:space="preserve">MRL5: توانمندی تولید </t>
    </r>
    <r>
      <rPr>
        <b/>
        <sz val="10"/>
        <color theme="1"/>
        <rFont val="B Nazanin"/>
        <charset val="178"/>
      </rPr>
      <t>اجزای</t>
    </r>
    <r>
      <rPr>
        <sz val="10"/>
        <color theme="1"/>
        <rFont val="B Nazanin"/>
        <charset val="178"/>
      </rPr>
      <t xml:space="preserve"> نمونه اولیه در محیط مرتبط با تولید.</t>
    </r>
  </si>
  <si>
    <t>(مطابق جدول راهنما پر گردد)</t>
  </si>
  <si>
    <t>آخرین وضعیت سطح آمادگی فناوری محصول/خدمت</t>
  </si>
  <si>
    <t>آخرین وضعیت سطح آمادگی تولید محصول/خدمت</t>
  </si>
  <si>
    <t>آخرین وضعیت سطح آمادگی تجاری محصول/خدمت</t>
  </si>
  <si>
    <r>
      <t xml:space="preserve">تاریخ انتشار/ ورود به بازار </t>
    </r>
    <r>
      <rPr>
        <sz val="14"/>
        <color rgb="FF000000"/>
        <rFont val="B Nazanin"/>
        <charset val="178"/>
      </rPr>
      <t>(مثال 13990120)</t>
    </r>
  </si>
  <si>
    <t>کارنامه شاخص نیروی انسانی</t>
  </si>
  <si>
    <t>آیا مدیر عامل تیم جز اعضای سهامدار می باشد؟</t>
  </si>
  <si>
    <t>در بین اعضای هیئت مدیره سرمایه گذار اصلی هم حضور دارد؟</t>
  </si>
  <si>
    <t>آیا مدیر/سرپرست فنی جز اعضای سهامدار می باشد؟</t>
  </si>
  <si>
    <t>آیا تیم مدیر/سرپرست مالی تمام وقت دارد؟</t>
  </si>
  <si>
    <t>آیا مدیر/سرپرست بازاریابی و فروش جزو اعضای سهامدار می باشد؟</t>
  </si>
  <si>
    <t>آیا تیم دارای مشاور بازاریابی، فروش و توسعه بازار در هر بخش می باشد؟</t>
  </si>
  <si>
    <t>آیا تیم دارای مشاور و نیروی تجاری سازی می باشد؟</t>
  </si>
  <si>
    <t>آیا تیم دارای مشاور مالی و سرمایه گذاری می باشد؟</t>
  </si>
  <si>
    <t>آیا چارت سازمانی تهیه شده است؟</t>
  </si>
  <si>
    <t>آیا شرح وظایف سازمانی تدوین گردیده و پرسنل از شرح وظایف خود آگاه هستند؟</t>
  </si>
  <si>
    <t>تفسیر کارشناس:</t>
  </si>
  <si>
    <t>شاخص نیروی انسانی - کیفی</t>
  </si>
  <si>
    <t>پاسخ (بلی،خیر)</t>
  </si>
  <si>
    <t>شاخص منابع انسانی-کمی</t>
  </si>
  <si>
    <t>تعداد کل نیروی انسانی</t>
  </si>
  <si>
    <t>درصد نیروی انسانی بیمه شده</t>
  </si>
  <si>
    <t>متوسط ساعات حضور سهامداران در هفته</t>
  </si>
  <si>
    <t>متوسط ساعات حضور مدیران ارشد در هفته</t>
  </si>
  <si>
    <t>متوسط معادل تمام وقت</t>
  </si>
  <si>
    <t>درصد نیروی انسانی خروجی شرکت</t>
  </si>
  <si>
    <t>درصد نیروی انسانی ورودی شرکت</t>
  </si>
  <si>
    <t>کیفیت نیروی انسانی</t>
  </si>
  <si>
    <t>درصد نیروی انسانی مرتبط با دانشگاه تهران</t>
  </si>
  <si>
    <t>امتیاز شاخص (1-5)</t>
  </si>
  <si>
    <t>شاخص نهایی</t>
  </si>
  <si>
    <t>سطح نهایی</t>
  </si>
  <si>
    <t>کارنامه مالی</t>
  </si>
  <si>
    <t>اجزا شاخص</t>
  </si>
  <si>
    <t>جمع دارایی های جاری (موجودی نقد و بانک، سرمایه گذاری کوتامه مدت، حساب و اسناد دریافتنی تجاری، سایر حساب و اسناد ردیافتنی، موجودی مواد و کالا، سفارشات و پیش پرداخت ها)</t>
  </si>
  <si>
    <t>دارایی های ثابت مشهود (زمین، ساختمان، ماشین آلات)</t>
  </si>
  <si>
    <t>دارایی های نامشهود (دانش فنی، حق اختراع، حق چاپ، سرقفلی)</t>
  </si>
  <si>
    <t>جمع دارایی های غیرجاری(دارایی ثابت مشهود، دارایی نامشهود، سرمایه گذاری های بلندمدت و سایردارایی ها)</t>
  </si>
  <si>
    <t>جمع دارایی ها سال جاری</t>
  </si>
  <si>
    <t>جمع دارایی ها سال قبل</t>
  </si>
  <si>
    <t>جمع کل بدهی ها ( مجموع بدهی های جاری و بدهی های غیرجاری)</t>
  </si>
  <si>
    <t>جمع کل دارایی ها (مجموع دارایی های جاری و دارایی های غیر جاری) سال جاری</t>
  </si>
  <si>
    <t>جمع کل دارایی ها (مجموع دارایی های جاری و دارایی های غیر جاری) سال قبل</t>
  </si>
  <si>
    <t>جمع خالص فروش شرکت در سال جاری</t>
  </si>
  <si>
    <t>جمع خالص فروش شرکت شرکت در سال گذشته</t>
  </si>
  <si>
    <t>سوال</t>
  </si>
  <si>
    <t>پاسخ</t>
  </si>
  <si>
    <t>امتیاز مدرک تحصیلی</t>
  </si>
  <si>
    <t>درصد R&amp;D</t>
  </si>
  <si>
    <t>ساعت حضور مدیر ارشد</t>
  </si>
  <si>
    <t>درصد تحقیق و توسعه</t>
  </si>
  <si>
    <t>TRL</t>
  </si>
  <si>
    <t>MRL</t>
  </si>
  <si>
    <t>CRL</t>
  </si>
  <si>
    <t>BRL</t>
  </si>
  <si>
    <t>b</t>
  </si>
  <si>
    <t>b*امتیاز مدرک</t>
  </si>
  <si>
    <t>نام محصول</t>
  </si>
  <si>
    <t>سطح فناوری</t>
  </si>
  <si>
    <t>پیچیدگی فنی</t>
  </si>
  <si>
    <t>سهم دانش</t>
  </si>
  <si>
    <t>نوآوری</t>
  </si>
  <si>
    <t>نوع</t>
  </si>
  <si>
    <t>امتیاز</t>
  </si>
  <si>
    <t>س ف</t>
  </si>
  <si>
    <t>پ ف</t>
  </si>
  <si>
    <t>س د</t>
  </si>
  <si>
    <t>ش د</t>
  </si>
  <si>
    <t>نو</t>
  </si>
  <si>
    <t>Inno</t>
  </si>
  <si>
    <t>ضریب بحرانی</t>
  </si>
  <si>
    <t>شاخص مالی</t>
  </si>
  <si>
    <t>جمع دارایی ها</t>
  </si>
  <si>
    <t>فروش خالص</t>
  </si>
  <si>
    <t>نسبت مالکانه (حقوق صاحبان سرمایه\جمع کل دارایی ها)*100</t>
  </si>
  <si>
    <t>نسبت سود خالص به فروش</t>
  </si>
  <si>
    <t>نسبت سود خالص به کل دارایی</t>
  </si>
  <si>
    <t>رشد (درصد)</t>
  </si>
  <si>
    <t>شاخص نهایی مالی</t>
  </si>
  <si>
    <t>تغییرات نسبت به سال قبل (میلیون ریال)</t>
  </si>
  <si>
    <t>میزان سرمایه مورد نیاز برای تحقق پروژه ها در سال جاری (ريال)</t>
  </si>
  <si>
    <t>K</t>
  </si>
  <si>
    <t>گردش مالی</t>
  </si>
  <si>
    <t>درآمدهای عملیاتی</t>
  </si>
  <si>
    <t>بهای تمام شده درآمد های عملیاتی</t>
  </si>
  <si>
    <t>جمع هزینه های فروش، اداری و عمومی</t>
  </si>
  <si>
    <t>سایر درآمد های عملیاتی</t>
  </si>
  <si>
    <t>سایر هزینه های عملیاتی</t>
  </si>
  <si>
    <t>خالص سایر درآمدها و هزینه های غیر عملیاتی</t>
  </si>
  <si>
    <t>هزینه های مالی</t>
  </si>
  <si>
    <t>درآمدها و هزینه ها</t>
  </si>
  <si>
    <t>شناسه ملی /کد ملی مسئول هسته</t>
  </si>
  <si>
    <r>
      <t xml:space="preserve">شماره تلفن ثابت شرکت
</t>
    </r>
    <r>
      <rPr>
        <b/>
        <sz val="10"/>
        <color theme="1"/>
        <rFont val="B Nazanin"/>
        <charset val="178"/>
      </rPr>
      <t>(همراه با کد شهر)</t>
    </r>
  </si>
  <si>
    <t>جدول اطلاعات اختراع ها و پتنت های شرکت</t>
  </si>
  <si>
    <t xml:space="preserve">اطلاعات مربوط به تأییدیه ها، جوایز، گواهينامه ها و استانداردهای کسب شده توسط شرکت </t>
  </si>
  <si>
    <t>آدرس وب سایت شرکت</t>
  </si>
  <si>
    <t>پست الکترونیکی شرکت</t>
  </si>
  <si>
    <t>3. بخش تامین</t>
  </si>
  <si>
    <t>5. طراحی، تحقيق و توسعه R&amp;D</t>
  </si>
  <si>
    <t>6. بخش مالی</t>
  </si>
  <si>
    <t>7.خدمات پس از فروش و گارانتی</t>
  </si>
  <si>
    <t>8. بخش پشتیبانی</t>
  </si>
  <si>
    <t>9. منابع انساني</t>
  </si>
  <si>
    <t>10. بخش اداری</t>
  </si>
  <si>
    <t xml:space="preserve">2. بخش توليد </t>
  </si>
  <si>
    <t>4. بخش بازاریابی و پخش</t>
  </si>
  <si>
    <t>11. بخش IT و دیتا</t>
  </si>
  <si>
    <t>12.سایر</t>
  </si>
  <si>
    <t>اطلاعات مورد نیاز</t>
  </si>
  <si>
    <t>سال تاسیس</t>
  </si>
  <si>
    <t xml:space="preserve">تعداد پرسنل خانم </t>
  </si>
  <si>
    <t>تعداد پرسنل آقا</t>
  </si>
  <si>
    <t>تعداد افراد در هر مقطع تحصیلی</t>
  </si>
  <si>
    <t xml:space="preserve"> تعداد محصولات ارائه شده شرکت</t>
  </si>
  <si>
    <t>تعداد خدمات ارائه شده شرکت</t>
  </si>
  <si>
    <t xml:space="preserve">تعداد خدمات و محصولات جدید </t>
  </si>
  <si>
    <t>تعداد قراردادهای ارائه شده شرکت</t>
  </si>
  <si>
    <t>دیپلم و پایین‌تر</t>
  </si>
  <si>
    <r>
      <rPr>
        <b/>
        <sz val="14"/>
        <color rgb="FF000000"/>
        <rFont val="B Nazanin"/>
        <charset val="178"/>
      </rPr>
      <t xml:space="preserve">محصول یا خدمت جدید  </t>
    </r>
    <r>
      <rPr>
        <sz val="14"/>
        <color rgb="FF000000"/>
        <rFont val="B Nazanin"/>
        <charset val="178"/>
      </rPr>
      <t>(توجه: محصول یا خدمت جدید نیازمند داوری است.)</t>
    </r>
  </si>
  <si>
    <t>تصوير اظهارنامه هاي مالياتي سال اخیر (در صورت وجود)</t>
  </si>
  <si>
    <r>
      <rPr>
        <b/>
        <sz val="14"/>
        <color rgb="FF000000"/>
        <rFont val="B Nazanin"/>
        <charset val="178"/>
      </rPr>
      <t xml:space="preserve">نوآوری در محصول در سال گذشته. </t>
    </r>
    <r>
      <rPr>
        <sz val="14"/>
        <color rgb="FF000000"/>
        <rFont val="B Nazanin"/>
        <charset val="178"/>
      </rPr>
      <t>(توجه: محصول یا خدمت جدید نیازمند داوری است.)</t>
    </r>
  </si>
  <si>
    <t>نوع نوآوری</t>
  </si>
  <si>
    <t>راهنمای تکمیل کاربرگ ارزیابی سالیانه</t>
  </si>
  <si>
    <t>تعداد محصولات دارای نوآوری</t>
  </si>
  <si>
    <t>جمع کل مبلغ كار گواهي شده (ريال)</t>
  </si>
  <si>
    <t>1. توجه داشته باشید در شیوه ارزیابی جدید امتیاز بندی شرکت ها و ارائه بسیاری از خدمات پارک همچون صدور معافیت‌های مالیاتی بر اساس اطلاعات و امتیازات محاسبه شده در ارزیابی سالیانه صورت خواهد پذیرفت لذا در تکمیل این کاربرگ و ارائه مدارک مورد نیاز حداکثر دقت را مبذول فرمایید.</t>
  </si>
  <si>
    <t xml:space="preserve">بدهی های جاری و حقوق صاحبان سهام </t>
  </si>
  <si>
    <t>جمع حقوق مالکانه</t>
  </si>
  <si>
    <r>
      <t xml:space="preserve">ارزیابی سطح آمادگی کسب و کار شرکت ها
</t>
    </r>
    <r>
      <rPr>
        <b/>
        <sz val="18"/>
        <color theme="1"/>
        <rFont val="Times New Roman"/>
        <family val="1"/>
      </rPr>
      <t>B</t>
    </r>
    <r>
      <rPr>
        <sz val="18"/>
        <color theme="1"/>
        <rFont val="Times New Roman"/>
        <family val="1"/>
      </rPr>
      <t xml:space="preserve">usiness </t>
    </r>
    <r>
      <rPr>
        <b/>
        <sz val="18"/>
        <color theme="1"/>
        <rFont val="Times New Roman"/>
        <family val="1"/>
      </rPr>
      <t>R</t>
    </r>
    <r>
      <rPr>
        <sz val="18"/>
        <color theme="1"/>
        <rFont val="Times New Roman"/>
        <family val="1"/>
      </rPr>
      <t xml:space="preserve">eadiness </t>
    </r>
    <r>
      <rPr>
        <b/>
        <sz val="18"/>
        <color theme="1"/>
        <rFont val="Times New Roman"/>
        <family val="1"/>
      </rPr>
      <t>L</t>
    </r>
    <r>
      <rPr>
        <sz val="18"/>
        <color theme="1"/>
        <rFont val="Times New Roman"/>
        <family val="1"/>
      </rPr>
      <t xml:space="preserve">evel </t>
    </r>
    <r>
      <rPr>
        <b/>
        <sz val="18"/>
        <color theme="1"/>
        <rFont val="Times New Roman"/>
        <family val="1"/>
      </rPr>
      <t>(BRL)</t>
    </r>
  </si>
  <si>
    <r>
      <t>BRL 1:</t>
    </r>
    <r>
      <rPr>
        <b/>
        <sz val="14"/>
        <color theme="1"/>
        <rFont val="B Nazanin"/>
        <charset val="178"/>
      </rPr>
      <t xml:space="preserve"> تجربه تجاری سازی</t>
    </r>
  </si>
  <si>
    <t>راهنمای پاسخ به سوالات</t>
  </si>
  <si>
    <t>*</t>
  </si>
  <si>
    <t xml:space="preserve">در این سطح باید بیان نماید که به چه میزانی تیم مدیریت در تجاری سازی یک محصول جدید تجربه دارند. این درجه از تجربه، بازتابی است که تیم کسب و کار به وسیله ی آن  معرفی و شناسانده می شود. </t>
  </si>
  <si>
    <t>شماره سطح</t>
  </si>
  <si>
    <t>سطح مورد نظر را انتخاب نمایید</t>
  </si>
  <si>
    <t>نوآوری در حال توسعه محصول است. نوآور دارای اشتغال اولیه ای است که توسعه این محصول را شامل نمی شود.</t>
  </si>
  <si>
    <t>ارائه سوابق مدیریت در راستای تجاری سازی موفق محصول
ارائه مدارک و مستندات فروش هر محصول</t>
  </si>
  <si>
    <t>نوآور منابع شخصی قابل توجهی را در توسعه محصول سرمایه گذاری کرده است.</t>
  </si>
  <si>
    <t>نوآور یک شرکت برای توسعه محصول تاسیس کرده است. الویت اول استخدام نوآور، برای ساختن کسب و کار است.</t>
  </si>
  <si>
    <r>
      <t xml:space="preserve">اگر سطوح بالاتر اعمال نشود، حداقل نوآور و یا مدیر عمومی آن، تجربه تجاری¬سازی محصولی جدید ولی </t>
    </r>
    <r>
      <rPr>
        <u/>
        <sz val="11"/>
        <color theme="1"/>
        <rFont val="B Nazanin"/>
        <charset val="178"/>
      </rPr>
      <t>متفاوت</t>
    </r>
    <r>
      <rPr>
        <sz val="11"/>
        <color theme="1"/>
        <rFont val="B Nazanin"/>
        <charset val="178"/>
      </rPr>
      <t xml:space="preserve"> با محصول توسعه داده شده را داشته اند.</t>
    </r>
  </si>
  <si>
    <r>
      <t xml:space="preserve">اگر سطوح بالاتر اعمال نشود، حداقل نوآور و یا مدیر عمومی آن، تجربه تجاری¬سازی محصولی جدید </t>
    </r>
    <r>
      <rPr>
        <u/>
        <sz val="11"/>
        <color theme="1"/>
        <rFont val="B Nazanin"/>
        <charset val="178"/>
      </rPr>
      <t>مشابه</t>
    </r>
    <r>
      <rPr>
        <sz val="11"/>
        <color theme="1"/>
        <rFont val="B Nazanin"/>
        <charset val="178"/>
      </rPr>
      <t xml:space="preserve"> با محصول توسعه داده شده را داشته اند.</t>
    </r>
  </si>
  <si>
    <t>کسب و کار حداقل یک محصول با TRL 6 یا بالاتر دارد. کمتر از 10% درآمد شرکت از فروش آن محصول حاصل می باشد.</t>
  </si>
  <si>
    <t>کسب و کار حداقل یک محصول با TRL 7 یا بالاتر دارد. کمتر از 10% درآمد شرکت از فروش آن محصول حاصل می شود.</t>
  </si>
  <si>
    <t>کسب و کار یک محصول توسعه داده شده با حداقل یک تجربه تجاری سازی چشمگیر و موفق دارد. بیش از 25% درآمد شرکت از فروش این محصول حاصل می شود.</t>
  </si>
  <si>
    <t>کسب و کار یک توسعه دهنده با ثبات است که چندین محصول جدید در 5 سال گذشته توانسته تجاری سازی نماید. بیش از 50% درآمد شرکت از فروش این محصولات حاصل می-شود.</t>
  </si>
  <si>
    <t>کسب و کار به طور مداوم موفق به توسعه و تجاری سازی چندین محصول جدید در هر سال می شود. بیش از 75% درآمد شرکت از فروش این محصولات حاصل می شود.</t>
  </si>
  <si>
    <r>
      <t xml:space="preserve">BRL 2: </t>
    </r>
    <r>
      <rPr>
        <b/>
        <sz val="14"/>
        <color theme="1"/>
        <rFont val="B Nazanin"/>
        <charset val="178"/>
      </rPr>
      <t>مدیریت عمومی</t>
    </r>
  </si>
  <si>
    <t>در این سطح باید بیان نماید که به چه میزانی مدیران کل اجرایی و حرفه ای در شرکت مشغول به کار هستند.</t>
  </si>
  <si>
    <t>شرکت فاقد مدیران عمومی حرفه ای است (فاقد معیار).</t>
  </si>
  <si>
    <t xml:space="preserve">ارائه چارت سازمانی همراه با وظایف محوله
ارائه سوابق و رزومه اجرایی و حرفه ای مدیران
ارائه مستندات فرآیندسازی
</t>
  </si>
  <si>
    <t>نوآور در حال آموزش دیدن و کسب مهارت های مدیریت کسب و کار کوچک از طریق کتب، کلاس ها و منابع مشابه است.</t>
  </si>
  <si>
    <t>عملیات کسب و کار توسط یک مدیر اجرایی که تجربه اولیه اش در توسعه فناوری است مدیریت می شود، نه مدیر کسب و کار و معمولاً مخترع یا نوآور است.</t>
  </si>
  <si>
    <t>عملیات کسب و کار توسط مدیر اجرایی که دارای تجربه اولیه در مدیریت کسب و کار است نه توسعه فناوری، مدیریت می شود.</t>
  </si>
  <si>
    <t>مدیر کل، مدیران عملکردی را حداقل در چهار حوزه عملکردی مهم (تحقیق و توسعه، تولید، امور مالی، بازاریابی و فروش) سرپرستی می نماید.</t>
  </si>
  <si>
    <t>مدیر کل به اجرای مستندسازی فرآیندها، بهترین شیوه ها و تیم های یکپارچه محصول متعهد می باشد. یک برنامه استراتژیک کسب و کار بلند مدت در حال تدوین و توسعه است.</t>
  </si>
  <si>
    <t>مدیر کل، به طور مداوم استفاده از مستندسازی فرآیندها، بهترین شیوه ها و تیم های یکپارچه شده محصول را اجباری می کند. طرح کسب و کار استراتژیک بلند مدت در حال اجرا است.</t>
  </si>
  <si>
    <t>مدیر کل در  هدایت کردن یک کسب و کار از طریق تجاری سازی حداقل یک محصول موفق تجربه دارد. یک برنامه کسب و کار استراتژیک بلند مدت در حال اجرا است.</t>
  </si>
  <si>
    <t>مدیر کل به عنوان یک رهبر در توسعه محصول جدید، بین دست اندر کاران صنعت شناخته می شود.</t>
  </si>
  <si>
    <t>مدیر کل به عنوان رهبر در توسعه و تجاری سازی محصول جدید به طور گسترده به رسمیت شناخته می شود.</t>
  </si>
  <si>
    <r>
      <t>BRL 3</t>
    </r>
    <r>
      <rPr>
        <b/>
        <sz val="14"/>
        <color theme="1"/>
        <rFont val="B Nazanin"/>
        <charset val="178"/>
      </rPr>
      <t>: مدیریت عملکردی</t>
    </r>
  </si>
  <si>
    <t>کسب و کار در این سطح باید بیان نماید که به چه میزانی مدیران عملیاتی (شامل بخش های مربوط به تحقیق و توسعه، ساخت و تولید، مالی، بازاریابی و فروش حرفه ای و اداری) در شرکت مشغول به فعالیت می باشند.</t>
  </si>
  <si>
    <t>مدیران عملیاتی در شرکت وجود ندارد (فاقد معیار).</t>
  </si>
  <si>
    <t>ارائه چارت سازمانی شرکت و شرح وظایف و ذکر فرد درگیر در فرآیند مدیریت عملکردی</t>
  </si>
  <si>
    <t>مدیریت عملیاتی توسط نوآور انجام می شود.</t>
  </si>
  <si>
    <t>مدیریت اجرایی عمدتاً توسط نوآور انجام می شود. برخی از دستیارهای مدیریتی (حسابداری، مدیر اداری) در حال اجرا هستند.</t>
  </si>
  <si>
    <t>بخش تحقیق و توسعه در درجه اول توسط نوآور مدیریت می شود. عملیات تجاری عمدتاً توسط مدیرکل، مدیریت می شود.</t>
  </si>
  <si>
    <t>بخش های تحقیق و توسعه، تولید، مالی، بازاریابی و فروش توسط متخصصان همراه با یادگیری و تجربه در عملکردهای مربوطه مدیریت می شوند.</t>
  </si>
  <si>
    <t>مدیریت بخش تحقیق و توسعه دارای تجربه قبلی در توسعه فناوری حداقل تا TRL 6 است. مدیریت تولید دارای تجربه قبلی حداقل در سطح عملیاتی MRL 6 است و فرآیندهای مدیریت پروژه اغلب استفاده می شود.</t>
  </si>
  <si>
    <t>مدیریت تحقیق و توسعه دارای تجربه قبلی در توسعه فناوری حداقل تا TRL 7 را دارد. مدیر بخش تولید دارای تجربه قبلی حداقل در سطح عملیاتی MRL 7 را دارد. فرآیندهای مدیریت پروژه به طور مداوم مورد استفاده قرار می گیرد.</t>
  </si>
  <si>
    <t>مدیریت تحقیق و توسعه دارای تجربه قبلی در توسعه فناوری حداقل تا TRL 8 را دارد. مدیر بخش تولید دارای تجربه قبلی حداقل در سطح عملیاتی MRL 8 را دارد. فرآیندهای مدیریت پروژه حداقل بلوغ در سطح متوسط را دارند.</t>
  </si>
  <si>
    <t>مدیریت تحقیق و توسعه دارای تجربه قبلی در توسعه فناوری حداقل تا TRL 9 را دارد. مدیر بخش تولید دارای تجربه قبلی حداقل در سطح عملیاتی MRL 9 را دارد. فرآیندهای مدیریت پروژه بالاتر از سطح بلوغ میانی است، اما لزوماً در بالاترین سطح نیست.</t>
  </si>
  <si>
    <t>مدیریت تحقیق و توسعه به طور گسترده ای به عنوان رهبر توسعه فناوری جدید شناخته می شود. مدیریت تولید دارای تجربه مدیریت حداقل سطح عملیاتی MRL 10 می باشد. فرآیندهای مدیریت پروژه در نزدیکی بالاترین سطح بلوغ قرار دارند.</t>
  </si>
  <si>
    <r>
      <t xml:space="preserve">BRL 4: </t>
    </r>
    <r>
      <rPr>
        <b/>
        <sz val="14"/>
        <color theme="1"/>
        <rFont val="B Nazanin"/>
        <charset val="178"/>
      </rPr>
      <t>فروش و پشتیبانی فنی</t>
    </r>
  </si>
  <si>
    <t>کسب و کار در این سطح باید بیان نماید که به چه میزانی شرکت می تواند پشتیبانی فنی فروش قبل از فروش و پشتیبانی، آموزش فناوری، ضمانت، و خدمات تعمیر و نگهداری را بعد از فروش به مشتریان بالقوه ارائه دهد.</t>
  </si>
  <si>
    <t>شرکت فاقد پشتیبانی فروش است.</t>
  </si>
  <si>
    <t>ارائه مستندات پشتیبانی و خدمات پس از فروش</t>
  </si>
  <si>
    <t>در صورت نیاز، فروش و پشتیبانی فنی توسط نوآور کسب و کار ارائه می شود.</t>
  </si>
  <si>
    <t>در صورت نیاز، فروش و پشتیبانی فنی توسط یک تکنسین غیر از نوآور ارائه می شود.</t>
  </si>
  <si>
    <t>در صورت نیاز، فروش و پشتیبانی فنی توسط رئیس یا کارکنان بخش تحقیق و توسعه ارائه می شود.</t>
  </si>
  <si>
    <t>پشتیبانی و فروش فنی توسط کارکنان مهندسی که ممکن است وظایف فنی دیگری نیز داشته باشند ارائه می شود. داده های نظرسنجی رضایتمندی مشتری جمع آوری می شود.</t>
  </si>
  <si>
    <r>
      <t xml:space="preserve">پشتیبانی و فروش فنی توسط کارکنان مهندسی تمام وقت اختصاص یافته به این نقش ها ارائه شده است. داده های نظرسنجی </t>
    </r>
    <r>
      <rPr>
        <u/>
        <sz val="11"/>
        <color theme="1"/>
        <rFont val="B Nazanin"/>
        <charset val="178"/>
      </rPr>
      <t>رضایتمندی مشتری به طور مداوم جمع آوری می شود</t>
    </r>
    <r>
      <rPr>
        <sz val="11"/>
        <color theme="1"/>
        <rFont val="B Nazanin"/>
        <charset val="178"/>
      </rPr>
      <t>.</t>
    </r>
  </si>
  <si>
    <r>
      <t xml:space="preserve">پشتیبانی و فروش فنی توسط کارکنان مهندسی تمام وقت اختصاص یافته به این نقش ها ارائه شده است. داده های نظرسنجی </t>
    </r>
    <r>
      <rPr>
        <u/>
        <sz val="11"/>
        <color theme="1"/>
        <rFont val="B Nazanin"/>
        <charset val="178"/>
      </rPr>
      <t>رضایتمندی مشتری برای توسعه محصول استفاده می-شود</t>
    </r>
    <r>
      <rPr>
        <sz val="11"/>
        <color theme="1"/>
        <rFont val="B Nazanin"/>
        <charset val="178"/>
      </rPr>
      <t>.</t>
    </r>
  </si>
  <si>
    <r>
      <t xml:space="preserve">کسب و کار به عنوان یک رهبر صنعت در ارائه خدمات پشتیبانی و فروش شناخته شده است. داده های نظرسنجی </t>
    </r>
    <r>
      <rPr>
        <u/>
        <sz val="11"/>
        <color theme="1"/>
        <rFont val="B Nazanin"/>
        <charset val="178"/>
      </rPr>
      <t>رضایتمندی مشتری برای توسعه محصول استفاده می شود</t>
    </r>
    <r>
      <rPr>
        <sz val="11"/>
        <color theme="1"/>
        <rFont val="B Nazanin"/>
        <charset val="178"/>
      </rPr>
      <t>.</t>
    </r>
  </si>
  <si>
    <t>شهرت عالی برای پشتیبانی و فروش فنی برای کسب و کار یک مزیت رقابتی متمایز و پایدار می باشد. رضایت مشتری همواره بالا است.</t>
  </si>
  <si>
    <r>
      <t>BRL 5</t>
    </r>
    <r>
      <rPr>
        <b/>
        <sz val="14"/>
        <color theme="1"/>
        <rFont val="B Nazanin"/>
        <charset val="178"/>
      </rPr>
      <t>: نقدینگی و دسترسی به سرمایه</t>
    </r>
  </si>
  <si>
    <t>در این سطح باید بیان نماید که شرکت توانایی تامین نقدینگی مورد نیاز برای عملیات کنونی را دارد، درجه ای که شرکت دسترسی به منابع و سرمایه کافی برای حرکت محصول به سطح آمادگی فناوری و تولید بالاتر که بالابرنده امتیازهای سطح آمادگی کسب و کاری و رشد کسب و کار اندازه نقدینگی پس انداز شده از درآمدها به عنوان نشان دهنده سرمایه آینده شرکت از طریق قراردادهای منعقد شده است.</t>
  </si>
  <si>
    <t>پول نقد یا سرمایه به طور کلی نیاز نیست (بدون معیار).</t>
  </si>
  <si>
    <t>ارائه منابع سرمایه و میزان پول نقد حاصل از فروش محصول و میزان نقدینگی موجود در شرکت</t>
  </si>
  <si>
    <t>پول و سرمایه عمدتاً از طریق خانواده و دوستان مخترع یا نوآور در دسترس است.</t>
  </si>
  <si>
    <t>پول و سرمایه اضافی عمدتاً از ارتباطات تجاری، وام های اعتباری/تضمین شده تامین می شود. استفاده از بودجه دانشگاه، پارک علم و فناوری/مرکز رشد یا دیگر امکانات بکارگرفته شده/قرض گرفته شده برای حفظ پول و سرمایه نقد استفاده می شود. هیچ پس انداز درآمدی وجود ندارد و خطر کمبود نقدینگی بسیار بالا است.</t>
  </si>
  <si>
    <t>پول و سرمایه اضافی عمدتاً از کمک های مالی/قراردادهای تحقیق و توسعه دولتی (کمتر از 10 میلیون تومان)، سرمایه گذاران فرشته  یا مشتریان بالقوه صنعتی است. پس انداز درآمد به اندازه ای کوچک است که به خاطر کمبود نقدینگی بحرانی بسیار زیاد است.</t>
  </si>
  <si>
    <t>پول نقد و سرمایه اضافی عمدتاً از سرمایه گذاری مخاطره آمیز یا دیگر سرمایه گذارهای خارجی  یا قراردادهای بزرگتر تحقیق و توسعه دولتی (بالاتر از 10 میلیون تومان) در دسترس است. پس انداز درآمد به اندازه کافی بزرگ است که خطر کمبود نقدینگی بحرانی متوسط است.</t>
  </si>
  <si>
    <r>
      <t>کمتر</t>
    </r>
    <r>
      <rPr>
        <sz val="11"/>
        <color theme="1"/>
        <rFont val="B Nazanin"/>
        <charset val="178"/>
      </rPr>
      <t xml:space="preserve"> از 10% پول نقد از فروش محصول حاصل می شود. پس انداز درآمد و دسترسی به اعتبار به اندازه کافی بزرگ است که خطر کمبود نقدینگی کم است.</t>
    </r>
  </si>
  <si>
    <r>
      <t>بیشتر</t>
    </r>
    <r>
      <rPr>
        <sz val="11"/>
        <color theme="1"/>
        <rFont val="B Nazanin"/>
        <charset val="178"/>
      </rPr>
      <t xml:space="preserve"> از 10% پول نقد از فروش محصول حاصل می شود. پس انداز درآمد و دسترسی به اعتبار به اندازه کافی بزرگ است که خطر کمبود نقدینگی کم است.</t>
    </r>
  </si>
  <si>
    <r>
      <t>بیشتر</t>
    </r>
    <r>
      <rPr>
        <sz val="11"/>
        <color theme="1"/>
        <rFont val="B Nazanin"/>
        <charset val="178"/>
      </rPr>
      <t xml:space="preserve"> از 25% پول نقد از فروش محصول حاصل می شود. شرکت دسترسی کافی به اعتبار برای سرمایه گذاری دارد، و برخی از سرمایه های اضافی برای سرمایه گذاری مجدد سود شرکت ها، در دسترس است. مقدار کافی از پول نقد عمیاتی در دسترس است.</t>
    </r>
  </si>
  <si>
    <r>
      <t>بیشتر</t>
    </r>
    <r>
      <rPr>
        <sz val="11"/>
        <color theme="1"/>
        <rFont val="B Nazanin"/>
        <charset val="178"/>
      </rPr>
      <t xml:space="preserve"> از 50% پول نقد از فروش محصول، حاصل می شود. شرکت دسترسی به مقدار زیادی اعتبار برای سرمایه گذاری است و برخی سرمایه های اضافی از سرمایه گذاری مجدد سود شرکت ها در دسترس است. مقدار زیادی پول نقد عملیاتی در دسترس است.</t>
    </r>
  </si>
  <si>
    <r>
      <t>بیشتر</t>
    </r>
    <r>
      <rPr>
        <sz val="11"/>
        <color theme="1"/>
        <rFont val="B Nazanin"/>
        <charset val="178"/>
      </rPr>
      <t xml:space="preserve"> از 75% پول نقد از فروش محصول حاصل می شود. بیشتر سرمایه مورد نیاز از سرمایه گذاری مجدد و سود شرکت های بزرگ در دسترس است. مقدار زیادی پول نقد مربوط به سرمایه در دسترس است.</t>
    </r>
  </si>
  <si>
    <r>
      <t>BRL 6</t>
    </r>
    <r>
      <rPr>
        <b/>
        <sz val="14"/>
        <color theme="1"/>
        <rFont val="B Nazanin"/>
        <charset val="178"/>
      </rPr>
      <t>: جایگاه رقابتی</t>
    </r>
  </si>
  <si>
    <t xml:space="preserve">کسب و کار در این سطح باید بیان نماید که به چه میزانی رقابت ادامه حیات محصول را تهدید می کند. محدوده کامل از از محصولات رقابتی مستقیم تا جایگزین های کاملاً متفاوت مشتری باید در رقابت در نظر گرفته شود. </t>
  </si>
  <si>
    <t>رقبا دارای جایگاه غالب در بازار هستند. موانع برای ورود تقریباً ورود محصول جدید را غیر قابل ورود کرده اند. مشتریان بالقوه به طور کامل از راه حل/محصول موجود در بازار رضایت دارند.</t>
  </si>
  <si>
    <t>ارائه تحلیل رقبا و بازار و امکان سنجی بکار انداختن کسب و کار</t>
  </si>
  <si>
    <t>رقبا دارای جایگاه غالب در بازار هستند. موانع برای ورود بسیار زیاد است. مشتریان بالقوه به میزان زیادی از راه حل/محصول موجود در بازار رضایت دارند.</t>
  </si>
  <si>
    <t>رقبا دارای جایگاه غالب در بازار هستند. موانع برای ورود زیاد هستند. مشتریان بالقوه علاقه-مند به بهبود قیمت و/یا عملکرد محصول جدید هستند.</t>
  </si>
  <si>
    <t>رقبا دارای جایگاه غالب در بازار هستند. سه رقیب اول حداقل 80% سهم بازار را کنترل می-کند. موانع برای ورود متوسط است. مشتریان بالقوه علاقه مند به بهبود قیمت و/یا عملکرد محصول جدید هستند.</t>
  </si>
  <si>
    <t>رقبای زیادی در بازار هستند و هیچ یک از آنها عمده بازار را در دست ندارند. موانع برای ورد کم است. ارزش هزینه/عملکرد محصول شبیه گزینه های رقابتی است.</t>
  </si>
  <si>
    <t>رقبای زیادی در بازار هستند و هیچ یک از آنها عمده بازار را در دست ندارند. موانع برای ورود کم است. قیمت/عملکرد محصولات برتری نسبت به رقبا برای برخی کاربردهای دارد اما برای دیگران مشابه یا نامرغوب است.</t>
  </si>
  <si>
    <t>کسب و کار یکی از 3 رقیب برتر در بازار است. کسب و کار از موانع متوسط برای ورود به رقابت بهره می برد. مزیت قیمت/عملکرد محصول به وضوح از رقبای خود بهتر است.</t>
  </si>
  <si>
    <t>کسب و کار یکی از 2 رقیب برتر در بازار است. کسب و کار از موانع متوسط برای ورود رقبا بهره می برد. مزیت قیمت/عملکرد محصول به وضوح از رقبای خود بهتر است.</t>
  </si>
  <si>
    <t>کسب و کار اصلی ترین بازیگر در بازار است. کسب و کار از موانع زیاد برای ورود رقبا بهره می برد. مزیت قیمت/عملکرد محصول انقلابی است و یک شکاف در صنعت است.</t>
  </si>
  <si>
    <t>شرکت جایگاهی غالب در بازار دارد. شرکت از موانع غیر قابل ورود برای رقبا بهره می برد. محصول جدید به طور عمدی جایگزین محصول قدیمی خود شرکت خواهد شد.</t>
  </si>
  <si>
    <r>
      <t>BRL 7</t>
    </r>
    <r>
      <rPr>
        <b/>
        <sz val="14"/>
        <color theme="1"/>
        <rFont val="B Nazanin"/>
        <charset val="178"/>
      </rPr>
      <t>: شناخت مشتری ونیاز آن</t>
    </r>
  </si>
  <si>
    <t>کسب و کار در این سطح باید بیان نماید که به چه میزانی شرکت مشتریان بالقوه خود، برنامه های مشتری و تمام نیازهای مشتری از محصول را می شناسد.</t>
  </si>
  <si>
    <t>نیازهای کلیدی مشتری درک شده است اما حداقل اعتبارسنجی از شناخت انجام شده است.</t>
  </si>
  <si>
    <t>ارائه گزارش تحلیلی شناخت نیازهای مشتری
ارائه مزیت رقابتی محصول و پیش بینی نیازهای آینده بازار</t>
  </si>
  <si>
    <t>دانش و شناخت نیازهای کلید مشتری از طریق تحقیقات ثانویه محدود (مقالات چاپ شده، مطالعات ارتباطات تجاری، مقالات صنعتی) تایید شده است.</t>
  </si>
  <si>
    <t>دانش و شناخت نیازهای کلید مشتری از طریق مصاحبه های محدود با مشتریان بالقوه یا متخصصین صنعت تایید شده است.</t>
  </si>
  <si>
    <t>دانش و شناخت نیازهای کلید مشتری از طریق مصاحبه های قابل توجه و ارزیابی های محدود مشتری از نمونه های اولیه که با معیار TRL 4 مطابقت دارد، تایید شده است.</t>
  </si>
  <si>
    <t>اسناد کافی در مورد نیاز مشتری برای پشتیبانی از آزمایش TRL 5 در دست است. شناخت نیازهای کلیدی مشتری توسط تست های محدود مشتری با نمونه اولیه که با معیار TRL 5 مطابقت دارد، انجام و تایید شده است. برخی از نیازهای ثانویه تایید نشده یا ناشناخته باقی می ماند.</t>
  </si>
  <si>
    <t>اسناد کافی در مورد نیاز مشتری برای پشتیبانی از آزمایش TRL 6 در دست است. شناخت نیازهای کلیدی مشتری توسط تست های محدود مشتری با نمونه اولیه که با معیار TRL 6 مطابقت دارد، انجام و تایید شده است. تمام نیازها (از جمله نیازهای ثانویه) به طور کامل شناخته شده است.</t>
  </si>
  <si>
    <t>اسناد کافی در مورد نیاز مشتری برای پشتیبانی از آزمایش TRL 7 در دست است. شناخت تمام نیازهای مشتری توسط تست مشتری با نمونه محصول مطابق با TRL 7 تایید شده است.</t>
  </si>
  <si>
    <t>اسناد کافی در مورد نیاز مشتری برای پشتیبانی از آزمایش TRL 8 در دست است. شناخت کامل و مفصل از نیازهای مشتری حاصل شده است. خطر شکست محصول به دلیل درک اشتباه از نیازهای مشتری بسیار کم است.</t>
  </si>
  <si>
    <t>شناخت کامل و مفصل از نیازهای مشتری که به شرکت یک مزیت رقابتی متنوع و پایدار در مقابل همه را می دهد وجود دارد، اما رقبای عمده ای در صنعت وجود دارد.</t>
  </si>
  <si>
    <t>شناخت کامل و مفصل از نیازهای مشتری که به شرکت یک مزیت رقابتی متنوع و پایدار را فراهم می نماید وجود دارد. شناخت اجازه پیش بینی های موفق و دقیق از نیازهای آینده را می دهد.</t>
  </si>
  <si>
    <r>
      <t>BRL 8</t>
    </r>
    <r>
      <rPr>
        <b/>
        <sz val="14"/>
        <color theme="1"/>
        <rFont val="B Nazanin"/>
        <charset val="178"/>
      </rPr>
      <t>: تعهد سازمانی (مشتریان سازمانی عمده)</t>
    </r>
  </si>
  <si>
    <t>کسب و کار در این سطح باید بیان نماید که به چه میزانی مشتری متعهد به پرداخت هزینه برای ارتقا سطح آمادگی فناوری و سطح آمادگی ساخت محصول به سطح بعدی است. مشتری یک سازمان با بودجه و قدرت خرید پرتعداد محصولات است. سازمان هایی که هدف آنها تحقیق و توسعه صرف است، مشتری به حساب نمی آیند.</t>
  </si>
  <si>
    <r>
      <t xml:space="preserve"> </t>
    </r>
    <r>
      <rPr>
        <sz val="11"/>
        <color theme="1"/>
        <rFont val="B Nazanin"/>
        <charset val="178"/>
      </rPr>
      <t>شرکت فاقد تعهد مشتری است (فاقد معیار).</t>
    </r>
  </si>
  <si>
    <t>ارائه تفاهم نامه مشتری و فناور جهت پیشرفت سطح آمادگی فناوری/تولید
ارائه پیش فاکتورهای فروش به مقدار بالا</t>
  </si>
  <si>
    <t>شرکت فاقد تعهد مشتری است (فاقد معیار).</t>
  </si>
  <si>
    <t>یک/چند مشتری اطلاعات غیر رسمی در مورد ارزیابی تکنولوژی و نیازهای محصول را به کسب و کار ارائه می دهند.</t>
  </si>
  <si>
    <t>یک/چند مشتری متعهد می شود منابع جزئی (مانند ارزیابی و بازخورد خلاصه و ساده) برای انتقال محصول به TRL 4/MRL 4 را کمک نماید. مشتری منابعی برای کمک به دستیابی به TRL/MRL بعدی دارا می¬باشد.</t>
  </si>
  <si>
    <t>یک/چند مشتری متعهد می شود منابع جزئی (مانند نیروی کار و مواد برای ارزیابی و بازخورد) برای انتقال محصول به TRL 5/MRL 5 را کمک نماید. مشتری منابعی برای کمک به دستیابی به TRL/MRL بعدی دارا می باشد.</t>
  </si>
  <si>
    <t>یک/چند مشتری متعهد می شود منابع متوسطی (مانند تست نمونه) برای انتقال محصول به TRL 6/MRL 6 را کمک نماید. مشتری منابعی برای کمک به دستیابی به TRL/MRL بعدی دارا می باشد.</t>
  </si>
  <si>
    <t>یک/چند مشتری متعهد می شود منابع جزئی (مانند محیط تست یا پول نقد برای تحقیق و توسعه) برای انتقال محصول به TRL 7/MRL 7 را کمک نماید. مشتری منابعی برای کمک به دستیابی به TRL/MRL بعدی دارا می باشد. مشتری دلایل قانع کننده و ضروری (بهبود جایگاه رقابتی، جلوگیری از منسوخ شدن، همخوانی با حداقل نیازهای عملکردی) برای بهبود (سازگاری) محصول را دارد.</t>
  </si>
  <si>
    <t>یک/چند مشتری متعهد به خرید مقادیری از نیازمندی های تولید اولیه کم ظرفیت هستند. مشتری ها متعهد به حداقل نصف منابع مورد نیاز برای انتقال محصول از TRL 7/MRL  به TRL/MRL 8 هستند.</t>
  </si>
  <si>
    <t>یک/چند مشتری متعهد به خرید مقادیری هستند که نیازمند تولید با ظرفیت کامل است.</t>
  </si>
  <si>
    <t>یک/چند مشتری متعهد به توافق نامه های عرضه بلند مدت هستند که نیاز به تولید با ظرفیت کامل را دارد.</t>
  </si>
  <si>
    <r>
      <t>BRL 9</t>
    </r>
    <r>
      <rPr>
        <b/>
        <sz val="14"/>
        <color theme="1"/>
        <rFont val="B Nazanin"/>
        <charset val="178"/>
      </rPr>
      <t>: مقرون به صرفه بودن</t>
    </r>
  </si>
  <si>
    <t xml:space="preserve">کسب و کار در این سطح باید بیان نماید که به چه میزانی محصول از نظر تحقیق و توسعه، عملیات خرید، عملیات نصب، پشتیبانی و هزینه های دفع (امحاء) برای مشتریان مقرون به صرفه است. </t>
  </si>
  <si>
    <t>اطلاعات توان مالی شناخته شده نیست.</t>
  </si>
  <si>
    <t>ارائه گزارش قیمت محصولات رقابتی
ارائه هزینه های راه اندازی و ساخت و میزان هزینه مالکیت کل</t>
  </si>
  <si>
    <t>قیمت تقریبی و هزینه مالکیت کل محصولات شناخته شده است که هزینه نهایی را برای نوآور معنادار و قابل توجه می کند.</t>
  </si>
  <si>
    <t>هزینه های خرید و راه اندازی بسیار بالاتر از گزینه های دیگر است. ممکن است هزینه مالکیت کل کمتر از گزینه های جایگزین نباشد.</t>
  </si>
  <si>
    <t>هزینه های خرید و راه اندازی بسیار بالاتر از گزینه های دیگر است. ممکن است هزینه مالکیت کل کمتر از گزینه های جایگزین باشد.</t>
  </si>
  <si>
    <t>هزینه های خرید و راه اندازی بسیار بالاتر از گزینه های دیگر است. هزینه مالکیت کل کمتر از گزینه های جایگزین است. یا هزینه های خرید و راه اندازی کمتر از گزینه های دیگر است اما هزینه مالکیت کل نبستاً بالاتر است.</t>
  </si>
  <si>
    <t>هزینه های خرید و راه اندازی مشابه گزینه های دیگر است. هزینه مالکیت کل مشابه گزینه های جایگزین است.</t>
  </si>
  <si>
    <t>هزینه های خرید و راه اندازی مشابه گزینه های دیگر است. هزینه مالکیت کل کمتر از گزینه-های جایگزین باشد.</t>
  </si>
  <si>
    <t>هزینه های خرید و راه اندازی کمتر از گزینه های دیگر است. هزینه مالکیت کل کمتر یا مشابه گزینه های جایگزین است.</t>
  </si>
  <si>
    <t>هزینه های خرید و راه اندازی کمتر از گزینه های دیگر است. هزینه مالکیت بسیار کمتر از گزینه های جایگزین است.</t>
  </si>
  <si>
    <t>هزینه های خرید و راه اندازی بسیار کمتر از گزینه های دیگر است. هزینه مالکیت کل به اندازه کافی کم است که برای صنعت مخرب باشد و تمام محصولات جایگزین دیگر را منسوخ نماید.</t>
  </si>
  <si>
    <r>
      <t>BRL 10</t>
    </r>
    <r>
      <rPr>
        <b/>
        <sz val="14"/>
        <color theme="1"/>
        <rFont val="B Nazanin"/>
        <charset val="178"/>
      </rPr>
      <t>: مدیریت مالکیت فکری</t>
    </r>
  </si>
  <si>
    <t>کسب و کار در این سطح باید بیان نماید که به چه میزانی شرکت قادر است از حقوق مالکیت فکری خود طی استفاده از حق اختراع، علائم تجاری، اسرار تجاری، توافق نامه های حق بهره برداری و قراردادهای محرمانه، محافظت نماید.</t>
  </si>
  <si>
    <t>شرکت فاقد مدیریت مالکیت معنوی است (بدون معیار).</t>
  </si>
  <si>
    <t>ارائه برنامه تدوین شده برای محافظت از مالکیت فکری
ارائه مدرک مالکیت فکری مورد حفاظت از سازمان ثبت اسناد کشور و میزان منابع در دسترس برای اجرای پتنت</t>
  </si>
  <si>
    <t>یک برنامه نوشته شده برای محافظت از مالکیت فکری وجود دارد.</t>
  </si>
  <si>
    <t>کسب و کار برای ثبت اختراع(ها) در مالکیت فکری کلیدی ثبت شده است. یک برنامه تجاری سازی برای مالکیت فکری (استفاده از آن در خانه، گواهی نمودن آن، یا فروش آن) وجود دارد.</t>
  </si>
  <si>
    <r>
      <t xml:space="preserve">مالکیت فکری کلیدی توسط سازمان ثبت اسناد و املاک کشور محافظت می شود. منابع برای اجرای پتنت ها و موافقت نامه های حق امتیاز و عدم افشا </t>
    </r>
    <r>
      <rPr>
        <u/>
        <sz val="11"/>
        <color theme="1"/>
        <rFont val="B Nazanin"/>
        <charset val="178"/>
      </rPr>
      <t>به شدت محدود است</t>
    </r>
    <r>
      <rPr>
        <sz val="11"/>
        <color theme="1"/>
        <rFont val="B Nazanin"/>
        <charset val="178"/>
      </rPr>
      <t>.</t>
    </r>
  </si>
  <si>
    <r>
      <t xml:space="preserve">مالکیت فکری کلیدی توسط سازمان ثبت اسناد و املاک کشور محافظت می شود. منابع برای اجرای پتنت ها و موافقتنامه های حق امتیاز و عدم افشا </t>
    </r>
    <r>
      <rPr>
        <u/>
        <sz val="11"/>
        <color theme="1"/>
        <rFont val="B Nazanin"/>
        <charset val="178"/>
      </rPr>
      <t>محدود است</t>
    </r>
    <r>
      <rPr>
        <sz val="11"/>
        <color theme="1"/>
        <rFont val="B Nazanin"/>
        <charset val="178"/>
      </rPr>
      <t>.</t>
    </r>
  </si>
  <si>
    <r>
      <t xml:space="preserve">مالکیت فکری کلیدی توسط سازمان ثبت اسناد و املاک کشور محافظت می شود. منابع برای اجرای پتنت ها و موافقتنامه های حق امتیاز و عدم افشا </t>
    </r>
    <r>
      <rPr>
        <u/>
        <sz val="11"/>
        <color theme="1"/>
        <rFont val="B Nazanin"/>
        <charset val="178"/>
      </rPr>
      <t>کافی است</t>
    </r>
    <r>
      <rPr>
        <sz val="11"/>
        <color theme="1"/>
        <rFont val="B Nazanin"/>
        <charset val="178"/>
      </rPr>
      <t>.</t>
    </r>
  </si>
  <si>
    <r>
      <t xml:space="preserve">موقعیت ثبت اختراع به اندازه کافی گسترده است تا جایگاهی استوار در یک خلاء بازار کوچک داشته باشد. منابع برای اجرای پتنت ها و موافقتنامه های اعطای حق امتیاز و عدم افشا </t>
    </r>
    <r>
      <rPr>
        <u/>
        <sz val="11"/>
        <color theme="1"/>
        <rFont val="B Nazanin"/>
        <charset val="178"/>
      </rPr>
      <t>کافی است</t>
    </r>
    <r>
      <rPr>
        <sz val="11"/>
        <color theme="1"/>
        <rFont val="B Nazanin"/>
        <charset val="178"/>
      </rPr>
      <t>.</t>
    </r>
  </si>
  <si>
    <r>
      <t xml:space="preserve">موقعیت ثبت اختراع به اندازه کافی گسترده است تا جایگاهی استوار در یک خلاء بازار داشته باشد. منابع برای اجرای پتنت ها و موافقتنامه های اعطای حق امتیاز و عدم افشا </t>
    </r>
    <r>
      <rPr>
        <u/>
        <sz val="11"/>
        <color theme="1"/>
        <rFont val="B Nazanin"/>
        <charset val="178"/>
      </rPr>
      <t>بیش از حد نیاز است</t>
    </r>
    <r>
      <rPr>
        <sz val="11"/>
        <color theme="1"/>
        <rFont val="B Nazanin"/>
        <charset val="178"/>
      </rPr>
      <t>.</t>
    </r>
  </si>
  <si>
    <t>موقعیت ثبت اختراع به اندازه کافی گسترده است تا جایگاهی پیشرو در بازار ایجاد نماید. منابع برای اجرای ثبت اختراعات بزرگ هستند. شهرت میان صنعت برای اجرای پتنت ها و موافقتنامه های اعطای حق امتیاز و عدم افشا قوی است.</t>
  </si>
  <si>
    <t>جایگاه پتنت به اندازه کافی گسترده است تا یک جایگاه غالب در بازار بزرگ ایجاد نماید. منابع برای بکارگیری پتنت ها در برابر رقبای بالقوه بازدارنده هستند. شهرت برای تسریع اجرای پتنت ها و موافقتنامه های اعطای حق امتیاز و عدم افشا کافی است.</t>
  </si>
  <si>
    <r>
      <t>BRL 11</t>
    </r>
    <r>
      <rPr>
        <b/>
        <sz val="14"/>
        <color theme="1"/>
        <rFont val="B Nazanin"/>
        <charset val="178"/>
      </rPr>
      <t>: پیش بینی فروش</t>
    </r>
  </si>
  <si>
    <t>کسب و کار در این سطح باید بیان نماید که به چه میزانی فروش این محصول انتظار ایجاد سرمایه وجود دارد.</t>
  </si>
  <si>
    <t>هیچ پیش بینی معتبری وجود ندارد.</t>
  </si>
  <si>
    <t>ارائه گزارش فروش سالانه، میزان سرمایه گذاری و محاسبه بازده سالانه</t>
  </si>
  <si>
    <r>
      <t xml:space="preserve">فروش سالانه به نسبت کل سرمایه گذاری حداقل </t>
    </r>
    <r>
      <rPr>
        <sz val="10"/>
        <color theme="1"/>
        <rFont val="Times New Roman"/>
        <family val="1"/>
      </rPr>
      <t>1.6:1</t>
    </r>
    <r>
      <rPr>
        <sz val="11"/>
        <color theme="1"/>
        <rFont val="B Nazanin"/>
        <charset val="178"/>
      </rPr>
      <t xml:space="preserve"> در 5 سال یا حداقل </t>
    </r>
    <r>
      <rPr>
        <sz val="10"/>
        <color theme="1"/>
        <rFont val="Times New Roman"/>
        <family val="1"/>
      </rPr>
      <t>2:1</t>
    </r>
    <r>
      <rPr>
        <sz val="11"/>
        <color theme="1"/>
        <rFont val="B Nazanin"/>
        <charset val="178"/>
      </rPr>
      <t xml:space="preserve"> در 7 سال (حدود 10% بازده سالانه)</t>
    </r>
  </si>
  <si>
    <r>
      <t xml:space="preserve">فروش سالانه به نسبت کل سرمایه گذاری حداقل </t>
    </r>
    <r>
      <rPr>
        <sz val="10"/>
        <color theme="1"/>
        <rFont val="Times New Roman"/>
        <family val="1"/>
      </rPr>
      <t>2.5:1</t>
    </r>
    <r>
      <rPr>
        <sz val="11"/>
        <color theme="1"/>
        <rFont val="B Nazanin"/>
        <charset val="178"/>
      </rPr>
      <t xml:space="preserve"> در 5 سال یا حداقل </t>
    </r>
    <r>
      <rPr>
        <sz val="10"/>
        <color theme="1"/>
        <rFont val="Times New Roman"/>
        <family val="1"/>
      </rPr>
      <t>4:1</t>
    </r>
    <r>
      <rPr>
        <sz val="11"/>
        <color theme="1"/>
        <rFont val="B Nazanin"/>
        <charset val="178"/>
      </rPr>
      <t xml:space="preserve"> در 7 سال (حدود 20% بازده سالانه)</t>
    </r>
  </si>
  <si>
    <r>
      <t xml:space="preserve">فروش سالانه به نسبت کل سرمایه گذاری حداقل </t>
    </r>
    <r>
      <rPr>
        <sz val="10"/>
        <color theme="1"/>
        <rFont val="Times New Roman"/>
        <family val="1"/>
      </rPr>
      <t>4:1</t>
    </r>
    <r>
      <rPr>
        <sz val="11"/>
        <color theme="1"/>
        <rFont val="B Nazanin"/>
        <charset val="178"/>
      </rPr>
      <t xml:space="preserve"> در 5 سال یا حداقل </t>
    </r>
    <r>
      <rPr>
        <sz val="10"/>
        <color theme="1"/>
        <rFont val="Times New Roman"/>
        <family val="1"/>
      </rPr>
      <t>6:1</t>
    </r>
    <r>
      <rPr>
        <sz val="11"/>
        <color theme="1"/>
        <rFont val="B Nazanin"/>
        <charset val="178"/>
      </rPr>
      <t xml:space="preserve"> در 7 سال (حدود 30% بازده سالانه)</t>
    </r>
  </si>
  <si>
    <r>
      <t xml:space="preserve">فروش سالانه به نسبت کل سرمایه گذاری حداقل </t>
    </r>
    <r>
      <rPr>
        <sz val="10"/>
        <color theme="1"/>
        <rFont val="Times New Roman"/>
        <family val="1"/>
      </rPr>
      <t>5:1</t>
    </r>
    <r>
      <rPr>
        <sz val="11"/>
        <color theme="1"/>
        <rFont val="B Nazanin"/>
        <charset val="178"/>
      </rPr>
      <t xml:space="preserve"> در 5 سال یا حداقل </t>
    </r>
    <r>
      <rPr>
        <sz val="10"/>
        <color theme="1"/>
        <rFont val="Times New Roman"/>
        <family val="1"/>
      </rPr>
      <t>10:1</t>
    </r>
    <r>
      <rPr>
        <sz val="11"/>
        <color theme="1"/>
        <rFont val="B Nazanin"/>
        <charset val="178"/>
      </rPr>
      <t xml:space="preserve"> در 7 سال (حدود 40% بازده سالانه)</t>
    </r>
  </si>
  <si>
    <r>
      <t xml:space="preserve">فروش سالانه به نسبت کل سرمایه گذاری حداقل </t>
    </r>
    <r>
      <rPr>
        <sz val="10"/>
        <color theme="1"/>
        <rFont val="Times New Roman"/>
        <family val="1"/>
      </rPr>
      <t>8:1</t>
    </r>
    <r>
      <rPr>
        <sz val="11"/>
        <color theme="1"/>
        <rFont val="B Nazanin"/>
        <charset val="178"/>
      </rPr>
      <t xml:space="preserve"> در 5 سال یا حداقل </t>
    </r>
    <r>
      <rPr>
        <sz val="10"/>
        <color theme="1"/>
        <rFont val="Times New Roman"/>
        <family val="1"/>
      </rPr>
      <t>17:1</t>
    </r>
    <r>
      <rPr>
        <sz val="11"/>
        <color theme="1"/>
        <rFont val="B Nazanin"/>
        <charset val="178"/>
      </rPr>
      <t xml:space="preserve"> در 7 سال (حدود 50% بازده سالانه)</t>
    </r>
  </si>
  <si>
    <r>
      <t xml:space="preserve">فروش سالانه به نسبت کل سرمایه گذاری حداقل </t>
    </r>
    <r>
      <rPr>
        <sz val="10"/>
        <color theme="1"/>
        <rFont val="Times New Roman"/>
        <family val="1"/>
      </rPr>
      <t>10:1</t>
    </r>
    <r>
      <rPr>
        <sz val="11"/>
        <color theme="1"/>
        <rFont val="B Nazanin"/>
        <charset val="178"/>
      </rPr>
      <t xml:space="preserve"> در 5 سال یا حداقل </t>
    </r>
    <r>
      <rPr>
        <sz val="10"/>
        <color theme="1"/>
        <rFont val="Times New Roman"/>
        <family val="1"/>
      </rPr>
      <t>27:1</t>
    </r>
    <r>
      <rPr>
        <sz val="11"/>
        <color theme="1"/>
        <rFont val="B Nazanin"/>
        <charset val="178"/>
      </rPr>
      <t xml:space="preserve"> در 7 سال (حدود 60% بازده سالانه)</t>
    </r>
  </si>
  <si>
    <r>
      <t xml:space="preserve">فروش سالانه به نسبت کل سرمایه گذاری حداقل </t>
    </r>
    <r>
      <rPr>
        <sz val="10"/>
        <color theme="1"/>
        <rFont val="Times New Roman"/>
        <family val="1"/>
      </rPr>
      <t>14:1</t>
    </r>
    <r>
      <rPr>
        <sz val="11"/>
        <color theme="1"/>
        <rFont val="B Nazanin"/>
        <charset val="178"/>
      </rPr>
      <t xml:space="preserve"> در 5 سال یا حداقل </t>
    </r>
    <r>
      <rPr>
        <sz val="10"/>
        <color theme="1"/>
        <rFont val="Times New Roman"/>
        <family val="1"/>
      </rPr>
      <t>40:1</t>
    </r>
    <r>
      <rPr>
        <sz val="11"/>
        <color theme="1"/>
        <rFont val="B Nazanin"/>
        <charset val="178"/>
      </rPr>
      <t xml:space="preserve"> در 7 سال (حدود 70% بازده سالانه)</t>
    </r>
  </si>
  <si>
    <r>
      <t xml:space="preserve">فروش سالانه به نسبت کل سرمایه گذاری حداقل </t>
    </r>
    <r>
      <rPr>
        <sz val="10"/>
        <color theme="1"/>
        <rFont val="Times New Roman"/>
        <family val="1"/>
      </rPr>
      <t>20:1</t>
    </r>
    <r>
      <rPr>
        <sz val="11"/>
        <color theme="1"/>
        <rFont val="B Nazanin"/>
        <charset val="178"/>
      </rPr>
      <t xml:space="preserve"> در 5 سال یا حداقل </t>
    </r>
    <r>
      <rPr>
        <sz val="10"/>
        <color theme="1"/>
        <rFont val="Times New Roman"/>
        <family val="1"/>
      </rPr>
      <t>60:1</t>
    </r>
    <r>
      <rPr>
        <sz val="11"/>
        <color theme="1"/>
        <rFont val="B Nazanin"/>
        <charset val="178"/>
      </rPr>
      <t xml:space="preserve"> در 7 سال (حدود 80% بازده سالانه)</t>
    </r>
  </si>
  <si>
    <r>
      <t xml:space="preserve">فروش سالانه به نسبت کل سرمایه گذاری حداقل </t>
    </r>
    <r>
      <rPr>
        <sz val="10"/>
        <color theme="1"/>
        <rFont val="Times New Roman"/>
        <family val="1"/>
      </rPr>
      <t>25:1</t>
    </r>
    <r>
      <rPr>
        <sz val="11"/>
        <color theme="1"/>
        <rFont val="B Nazanin"/>
        <charset val="178"/>
      </rPr>
      <t xml:space="preserve"> در 5 سال یا حداقل </t>
    </r>
    <r>
      <rPr>
        <sz val="10"/>
        <color theme="1"/>
        <rFont val="Times New Roman"/>
        <family val="1"/>
      </rPr>
      <t>90:1</t>
    </r>
    <r>
      <rPr>
        <sz val="11"/>
        <color theme="1"/>
        <rFont val="B Nazanin"/>
        <charset val="178"/>
      </rPr>
      <t xml:space="preserve"> در 7 سال (حدود 90% بازده سالانه)</t>
    </r>
  </si>
  <si>
    <r>
      <t>BRL 12</t>
    </r>
    <r>
      <rPr>
        <b/>
        <sz val="14"/>
        <color theme="1"/>
        <rFont val="B Nazanin"/>
        <charset val="178"/>
      </rPr>
      <t>: پیش بینی عدم قطعیت</t>
    </r>
  </si>
  <si>
    <t>کسب و کار در این سطح باید بیان نماید که به چه میزانی عدم قطعیت در رسیدن یا بیشتر شدن میزان فروش واقعی از مقدار پیش بینی شده وجود دارد.</t>
  </si>
  <si>
    <t>ارائه پیش بینی بر اساس مدل رشد، فروش واقعی و بیان جایگاه کسب و کار در بازار</t>
  </si>
  <si>
    <t>بیش بینی فقط براساس فرضیه (بالاترین وضعیت عدم قطعیت).</t>
  </si>
  <si>
    <t>بیش بینی براساس فرضیه ها و داده های صنعتی گسترده است (عدم قطعیت به شدت بالا).</t>
  </si>
  <si>
    <t>بیش بینی براساس فرضیه ها و داده های محدوده هدف است (عدم قطعیت بسیار بالا).</t>
  </si>
  <si>
    <t>بیش بینی براساس مدل های رشد با اعتبار نامشخص و داده های دقیق صنعت است (عدم قطعیت بالا).</t>
  </si>
  <si>
    <t>بیش بینی براساس مدل های رشد معتبر فروش و داده های قابل اعتماد صنعت. مشتریان علاقه بسیار نشان داده اما هیچ گونه تعهد خریدی وجود ندارد (عدم قطعیت متوسط رو به بالا).</t>
  </si>
  <si>
    <t>بیش بینی براساس مدل های رشد معتبر فروش و داده های قابل اعتماد صنعت است. کسب و کار جایگاهی استوار در یک خلاء کوچک بازار دارد (عدم قطعیت متوسط).</t>
  </si>
  <si>
    <t>بیش بینی براساس فروش واقعی است. کسب و کار جایگاهی استوار در یک خلاء بازار دارد (عدم قطعیت متوسط رو به پایین).</t>
  </si>
  <si>
    <t>بیش بینی براساس مدل های رشد معتبر فروش واقعی و یک پس انداز بزرگ است. کسب و کار یکی از سه رده اول است و دارای مزیت رقابتی پایدار است (عدم قطعیت پایین).</t>
  </si>
  <si>
    <t>بیش بینی براساس فروش واقعی و پس انداز زیاد است. کسب و کار دارای سهم بازار غالب است و مزایای رقابتی متنوع و پایداری دارد (عدم قطعیت بسیار پایین).</t>
  </si>
  <si>
    <t>Totla BRL</t>
  </si>
  <si>
    <r>
      <t xml:space="preserve">راهنمای ارزیابی سطح آمادگی کسب و کار شرکت ها
</t>
    </r>
    <r>
      <rPr>
        <b/>
        <sz val="18"/>
        <color theme="1"/>
        <rFont val="Times New Roman"/>
        <family val="1"/>
      </rPr>
      <t>B</t>
    </r>
    <r>
      <rPr>
        <sz val="18"/>
        <color theme="1"/>
        <rFont val="Times New Roman"/>
        <family val="1"/>
      </rPr>
      <t xml:space="preserve">usiness </t>
    </r>
    <r>
      <rPr>
        <b/>
        <sz val="18"/>
        <color theme="1"/>
        <rFont val="Times New Roman"/>
        <family val="1"/>
      </rPr>
      <t>R</t>
    </r>
    <r>
      <rPr>
        <sz val="18"/>
        <color theme="1"/>
        <rFont val="Times New Roman"/>
        <family val="1"/>
      </rPr>
      <t xml:space="preserve">eadiness </t>
    </r>
    <r>
      <rPr>
        <b/>
        <sz val="18"/>
        <color theme="1"/>
        <rFont val="Times New Roman"/>
        <family val="1"/>
      </rPr>
      <t>L</t>
    </r>
    <r>
      <rPr>
        <sz val="18"/>
        <color theme="1"/>
        <rFont val="Times New Roman"/>
        <family val="1"/>
      </rPr>
      <t xml:space="preserve">evel </t>
    </r>
    <r>
      <rPr>
        <b/>
        <sz val="18"/>
        <color theme="1"/>
        <rFont val="Times New Roman"/>
        <family val="1"/>
      </rPr>
      <t>(BRL)</t>
    </r>
  </si>
  <si>
    <t>راهنمای تکمیل فرم</t>
  </si>
  <si>
    <t>* فرم ارزیابی سطح آمادگی کسب و کار (BRL) برای تمامی محصول/ خدمت شرکت که در لیست محصولات معرفی شده، پر شود.
* در فرم ازریابی سطح آمادگی کسب و کار (BRL) پاسخ به سوالات با توجه به تعریف سطح BRL مربوطه و راهنمای تعریف شده یکی از 10 سطح مربوطه به هر یک از فاکتورهای BRL را انتخاب نمایید.
* در صورت نیاز به پیوست نمودن فایل برای هر سوال نام فایل پیوست شده در ستون توضیحات بیان شود.</t>
  </si>
  <si>
    <t>لطفاً ارزيابي خود را از فرآیند ارزیابی سالیانه حاضر فرماييد.</t>
  </si>
  <si>
    <t>اطلاعات كدام بخش ها با ماهيت فعاليت شركت شما تطبيق نداشته و براي تامين آن با مشكل مواجه شديد؟</t>
  </si>
  <si>
    <t>كدام اطلاعات درخواست شده را نامربوط با فرآيند و منطق پذيرش در پارك ميدانيد؟</t>
  </si>
  <si>
    <t>افشای كدام بخش از اطلاعات درخواست شده در پرسشنامه براي شما خوشايند نيست و به نوعي افشای آن ها را در تضاد با منافع شركت ارزيابي مي نماييد؟</t>
  </si>
  <si>
    <t>به طور كلي نظرتان را در مورد فرآيند ارزش یابی سالانه اعلام نماييد.</t>
  </si>
  <si>
    <t>در صورت وجود هرگونه پيشنهاد و انتقادي در مورد پرسشنامه و يا فرآيند پذيرش، آن را اعلام نماييد.</t>
  </si>
  <si>
    <t>کاربرگ پیشنهادات و انتقادات</t>
  </si>
  <si>
    <r>
      <rPr>
        <sz val="7"/>
        <color theme="1"/>
        <rFont val="B Nazanin"/>
        <charset val="178"/>
      </rPr>
      <t xml:space="preserve"> </t>
    </r>
    <r>
      <rPr>
        <sz val="12"/>
        <color theme="1"/>
        <rFont val="B Nazanin"/>
        <charset val="178"/>
      </rPr>
      <t>به نظر شما چه سوالات ديگري بايد پرسيده شود تا توان شركت شما را بهتر منعكس نمايد؟</t>
    </r>
  </si>
  <si>
    <t>2. لطفا بدلیل سنگینی فایل اکسل و محاسبات آن از باز کردن همزمان چند اکسل خودداری نمایید.</t>
  </si>
  <si>
    <r>
      <rPr>
        <b/>
        <u/>
        <sz val="16"/>
        <color theme="1"/>
        <rFont val="B Nazanin"/>
        <charset val="178"/>
      </rPr>
      <t>سطح آمادگی کسب و کار:</t>
    </r>
    <r>
      <rPr>
        <b/>
        <sz val="16"/>
        <color theme="1"/>
        <rFont val="B Nazanin"/>
        <charset val="178"/>
      </rPr>
      <t xml:space="preserve"> </t>
    </r>
    <r>
      <rPr>
        <sz val="16"/>
        <color theme="1"/>
        <rFont val="B Nazanin"/>
        <charset val="178"/>
      </rPr>
      <t>معیاري است براي سنجش احتمال موفقیت یا شکست یک کسب و کار که در مسیر انتقال فناوري و تجاري سازي، نیاز به ارزیابی یا نظر تاییدي مرجعی دارد تا بتواند از امکانات و سرمایه دیگران استفاده نماید. اما این روش ارزیابی به کمک مستندات تهیه شده، می تواند پیامدهاي دیگري را نیز به همراه داشته باشد.
پس از عرضه محصول به بازار سطح آمادگی کسب و کار به منظور بررسی میزان تجاری سازی، فروش محصول و سهم محصول/خدمت از بازار هدف بسیار حائز اهمیت است که با ارائه مدارک و مستندات مربوطه برای هر عامل BRL مورد بررسی قرار می گیرد.
آمادگی کسب و کار شامل 12 عامل است که هر عامل به صورت جداگانه از 1 تا 10 امتیاز دهی می گردد و عامل ها به صورت پیش نیاز برای عامل بعد نمی باشند، بلکه به صورت همزمان 12 عامل بررسی می شوند.</t>
    </r>
  </si>
  <si>
    <t>تعداد اختراعات ثبت شده داخلی</t>
  </si>
  <si>
    <t>تعداد اختراعات ثبت شده خارجی</t>
  </si>
  <si>
    <t>ارزش صادرات رسمی (دلار)</t>
  </si>
  <si>
    <t>ارزش صادرات غیر رسمی (دلار)</t>
  </si>
  <si>
    <t>تعداد پرسنل مرتبط با دانشگاه تهران</t>
  </si>
  <si>
    <t>داخلی/ خارجی</t>
  </si>
  <si>
    <t>توضیحات (نام ببرید)</t>
  </si>
  <si>
    <t>زیرمجموعه شرکت دیگریست؟</t>
  </si>
  <si>
    <t>زیرمجموعه دارد؟</t>
  </si>
  <si>
    <t>شرکت شما دارای زیرمجموعه زایشی می باشد؟ (لطفا نام زیرمجموعه ذکر شود)</t>
  </si>
  <si>
    <t>شرکت شما زیرمجموعه زایشی از شرکت یا هلدینگ دیگری است؟ (لطفا نام شرکت یا هلدینگ ذکر شود)</t>
  </si>
  <si>
    <t>جدول شماره 16- ترازنامه-بخش دارایی ها (ردیف یکی به آخر)</t>
  </si>
  <si>
    <t>جدول شماره 16- ترازنامه-بخش دارایی های غیر جاری (ردیف 1)</t>
  </si>
  <si>
    <t>جدول شماره 16- ترازنامه-بخش دارایی ههای غیر جاری (ردیف 3)</t>
  </si>
  <si>
    <t>جدول شماره 16- ترازنامه-بخش دارایی های غیر جاری (ردیف 7)</t>
  </si>
  <si>
    <t>جدول شماره 16-ترازنامه -بخش دارایی ها  (ردیف آخر انتهای دوره)</t>
  </si>
  <si>
    <t>جدول شماره 16-ترازنامه -بخش دارایی ها  (ردیف آخر ابتدای دوره)</t>
  </si>
  <si>
    <t>جدول شماره 16- ترازنامه-بخش بدهی های جاری (ردیف  یکی به آخر)</t>
  </si>
  <si>
    <t>جدول شماره16 -ترازنامه-بخش حقوق مالکانه-(ردیف10)</t>
  </si>
  <si>
    <t xml:space="preserve">جدول شماره 9- </t>
  </si>
  <si>
    <t>جدول شماره 14-(ردیف1)</t>
  </si>
  <si>
    <t>جدول شماره 14-(ردیف2)</t>
  </si>
  <si>
    <t>جدول شماره 14-(ردیف12)</t>
  </si>
  <si>
    <t>جدول شماره 14-(ردیف13)</t>
  </si>
  <si>
    <t>جدول شماره 14-(ردیف14)</t>
  </si>
  <si>
    <t>جدول شماره 14-(ردیف27)</t>
  </si>
  <si>
    <t>جدول شماره -14(ردیف28)</t>
  </si>
  <si>
    <t>سود (زیان) عملیاتی جاری شرکت</t>
  </si>
  <si>
    <t>سود(زیان) عملیاتی سال گذشته</t>
  </si>
  <si>
    <t>درآمدها و هزینه ها های سال قبل</t>
  </si>
  <si>
    <t>جدول شماره 14-(ردیف15)</t>
  </si>
  <si>
    <t>سود عملیاتی ناشی از فعالیت‌های مرتبط با موضوع اصلی شرکت در سال جاری</t>
  </si>
  <si>
    <t>جدول شماره 14-(ردیف15)(مانده سال قبل)</t>
  </si>
  <si>
    <t>سود عملیاتی ناشی از فعالیت‌های مرتبط با موضوع اصلی شرکت در سال قبل</t>
  </si>
  <si>
    <t>جدول شماره 14-(ردیف1)(مانده سال قبل)</t>
  </si>
  <si>
    <t>جدول شماره 14-(ردیف2)(مانده سال قبل)</t>
  </si>
  <si>
    <t>جدول شماره 14-(ردیف12)(مانده سال قبل)</t>
  </si>
  <si>
    <t>جدول شماره 14-(ردیف13)(مانده سال قبل)</t>
  </si>
  <si>
    <t>جدول شماره 14-(ردیف14)(مانده سال قبل)</t>
  </si>
  <si>
    <t>جدول شماره 14-(ردیف27)(مانده سال قبل)</t>
  </si>
  <si>
    <t>جدول شماره -14(ردیف28)(مانده سال قبل)</t>
  </si>
  <si>
    <t>مقدار سال جاری (میلیون ریال)</t>
  </si>
  <si>
    <t>شاخص</t>
  </si>
  <si>
    <t>شاخص کل مالی</t>
  </si>
  <si>
    <t>سود (زیان) عملیاتی</t>
  </si>
  <si>
    <t>درآمد کل(میلیون ریال)</t>
  </si>
  <si>
    <t>هزینه کل(میلیون ریال)</t>
  </si>
  <si>
    <t>جمع دارایی های جاری(میلیون ریال)</t>
  </si>
  <si>
    <t>جمع دارایی های غیر جاری(میلیون ریال)</t>
  </si>
  <si>
    <t>دارایی غیرجاری(مشهود)(میلیون ریال)</t>
  </si>
  <si>
    <t>دارایی غیرجاری(نامشهود)(میلیون ریال)</t>
  </si>
  <si>
    <t>میزان سرمایه مورد نیاز درسال جاری(میلیون ریال)</t>
  </si>
  <si>
    <t>جمع دارائي
(ميليون ريال)</t>
  </si>
  <si>
    <t>شاخص جمع دارایی ها</t>
  </si>
  <si>
    <t>سود (زیان) عملیاتی
(میلیون ریال)</t>
  </si>
  <si>
    <t>شاخص سود(زیان) عملیاتی</t>
  </si>
  <si>
    <t>فروش خالص
(ميليون ريال)</t>
  </si>
  <si>
    <t>درآمد کل
(میلیون ریال)</t>
  </si>
  <si>
    <t>كل هزينه
(ميليون ريال)</t>
  </si>
  <si>
    <t>شاخص گردش مالی</t>
  </si>
  <si>
    <t>سطح آمادگی</t>
  </si>
  <si>
    <t>تعداد محصولات/خدمات</t>
  </si>
  <si>
    <t xml:space="preserve">تعداد </t>
  </si>
  <si>
    <t>0-5</t>
  </si>
  <si>
    <t>تعداد محصولات</t>
  </si>
  <si>
    <t>6-8</t>
  </si>
  <si>
    <t>تعداد خدمات</t>
  </si>
  <si>
    <t>9</t>
  </si>
  <si>
    <t>تعداد محصولات/خدمات اصلی</t>
  </si>
  <si>
    <t>تعداد محصولات/خدمات فرعی</t>
  </si>
  <si>
    <t>تعداد محصولات/خدمات جدید</t>
  </si>
  <si>
    <t>9-10</t>
  </si>
  <si>
    <t>تعداد محصولات/خدمات دارای نوآوری</t>
  </si>
  <si>
    <t>تجاری نشده</t>
  </si>
  <si>
    <t>تعداد اختراعات داخلی</t>
  </si>
  <si>
    <t>تجاری شده</t>
  </si>
  <si>
    <t>تعداد اختراعات خارجی</t>
  </si>
  <si>
    <t>Max=120</t>
  </si>
  <si>
    <t>نوآوری شرکت</t>
  </si>
  <si>
    <t>تعداد ثبت اختراعات داخلي</t>
  </si>
  <si>
    <t>تعداد ثبت
 اختراعات خارجي</t>
  </si>
  <si>
    <t>تعداد محصول</t>
  </si>
  <si>
    <t>تعداد خدمت</t>
  </si>
  <si>
    <t>تعداد
 محصولات/خدمات جديد</t>
  </si>
  <si>
    <t>نام محصولات/ خدمات جديد</t>
  </si>
  <si>
    <t>تعداد 
محصولات/خدمات داراي نوآوري</t>
  </si>
  <si>
    <t>نام محصولات/ خدمات داراي نوآوري</t>
  </si>
  <si>
    <t>نام و نام خانوادگی داور فنی</t>
  </si>
  <si>
    <t>مرتبه علمي</t>
  </si>
  <si>
    <t>شماره تماس</t>
  </si>
  <si>
    <t>آدرس ایمیل</t>
  </si>
  <si>
    <t>تاريخ ارسال مدارك</t>
  </si>
  <si>
    <t>تاريخ جلسه داوري</t>
  </si>
  <si>
    <t>ساعت شروع</t>
  </si>
  <si>
    <t>ساعت پايان</t>
  </si>
  <si>
    <t>تاريخ تكميل فرم توسط داور</t>
  </si>
  <si>
    <t>كيفيت داوري</t>
  </si>
  <si>
    <t>تعداد ساعت داور فني</t>
  </si>
  <si>
    <t>تاریخ تسویه با داور</t>
  </si>
  <si>
    <t>امتیاز نوآوری</t>
  </si>
  <si>
    <t>تعداد محصولات یا خدمات با سطح TRL9</t>
  </si>
  <si>
    <t>تعداد محصولات یا خدمات با سطح MRL 9-10</t>
  </si>
  <si>
    <t xml:space="preserve">تعداد محصولات یا خدمات با سطح CRL 8-9 </t>
  </si>
  <si>
    <t>سطح آمادگی کسب و کار شرکت (BRL)</t>
  </si>
  <si>
    <t>جدید</t>
  </si>
  <si>
    <t>نوآور</t>
  </si>
  <si>
    <t>4. با توجه به فرموله شدن شیت ها جهت امتیازدهی لطفا به هیچ وجه اقدام به جابجایی شیت ها کپی پیست کردن آنها اضافه و کم کردن سطر و ستون و غیره ننمایید.</t>
  </si>
  <si>
    <t>10. لطفا تمامی مدارک و مستندات در خواستی را مطابق فولدر بندی ارسالی تنظیم و کل مجموعه  مدارک را بصورت فایل زیپ با نام شرکت ارسال نمایید.</t>
  </si>
  <si>
    <t>نام شرکت / هسته (فارسی )</t>
  </si>
  <si>
    <t>نام شرکت / هسته ( انگلیسی)</t>
  </si>
  <si>
    <t>مجوز دانش بنیانی</t>
  </si>
  <si>
    <r>
      <t xml:space="preserve">كاربرگ شناسنامه اطلاعات (شامل 12 شيت در فايل </t>
    </r>
    <r>
      <rPr>
        <sz val="11"/>
        <color theme="1"/>
        <rFont val="Calibri"/>
        <family val="2"/>
        <charset val="178"/>
        <scheme val="minor"/>
      </rPr>
      <t>Excel)</t>
    </r>
  </si>
  <si>
    <r>
      <t>تصوير آگهي تاسيس</t>
    </r>
    <r>
      <rPr>
        <sz val="11"/>
        <color theme="1"/>
        <rFont val="Calibri"/>
        <family val="2"/>
        <charset val="178"/>
        <scheme val="minor"/>
      </rPr>
      <t xml:space="preserve"> شركت</t>
    </r>
  </si>
  <si>
    <r>
      <t xml:space="preserve">اينجانب ............................................................... متقاضي ارزیابی سالیانه در </t>
    </r>
    <r>
      <rPr>
        <b/>
        <sz val="12"/>
        <color theme="1"/>
        <rFont val="Times New Roman"/>
        <family val="1"/>
      </rPr>
      <t xml:space="preserve"> </t>
    </r>
    <r>
      <rPr>
        <b/>
        <sz val="12"/>
        <color theme="1"/>
        <rFont val="B Mitra"/>
        <charset val="178"/>
      </rPr>
      <t>مركز رشد پارك علم و فناوري دانشگاه تهران مي باشم و صحت و كامل بودن كليه اطلاعات مندرج در فرم ها و مستندات پيوست شده را تاييد می نمایم.</t>
    </r>
  </si>
  <si>
    <t>فروش دانش بنیان</t>
  </si>
  <si>
    <t>سن</t>
  </si>
  <si>
    <t>پرسنل زیر 30 سال</t>
  </si>
  <si>
    <t>پرسنل بین 30 و 45 سال</t>
  </si>
  <si>
    <t>پرسنل بالای 45 سال</t>
  </si>
  <si>
    <t>مجموع فروش محصولات دانش بنیان</t>
  </si>
  <si>
    <t>کد کارگاهی شرکت</t>
  </si>
  <si>
    <t>زمینه فعالیت</t>
  </si>
  <si>
    <r>
      <rPr>
        <b/>
        <sz val="14"/>
        <color rgb="FF000000"/>
        <rFont val="B Nazanin"/>
        <charset val="178"/>
      </rPr>
      <t>اصلی یا فرعی</t>
    </r>
    <r>
      <rPr>
        <sz val="14"/>
        <color rgb="FF000000"/>
        <rFont val="B Nazanin"/>
        <charset val="178"/>
      </rPr>
      <t xml:space="preserve">
</t>
    </r>
    <r>
      <rPr>
        <sz val="14"/>
        <rFont val="B Nazanin"/>
        <charset val="178"/>
      </rPr>
      <t>(محصول اصلی:بر اساس زمینه فعالیت شرکت
محصول فرعی: محصولات جانبی)</t>
    </r>
  </si>
  <si>
    <t>اصلی ( بر اساس زمینه فعالیت)</t>
  </si>
  <si>
    <t>تصویر تمامی مجوزهای فعالیت در پارک علم و فناوری دانشگاه تهران تا سال 1401</t>
  </si>
  <si>
    <t>تصویر تمامی مجوزهای دانش بنیانی کسب شده تا سال 1401</t>
  </si>
  <si>
    <t>گردش مالي 1401
(ميليون ريال)</t>
  </si>
  <si>
    <t>ارزش محصولات، فناوریها و خدمات صادر شده  رسمی 1401 (دلار)</t>
  </si>
  <si>
    <t>ارزش محصولات، فناوریها و خدمات صادر شده  غیر رسمی 1401 (دلار)</t>
  </si>
  <si>
    <t xml:space="preserve">شناسه شرکت </t>
  </si>
  <si>
    <t>کارشناس</t>
  </si>
  <si>
    <t xml:space="preserve">شناسه ملی </t>
  </si>
  <si>
    <t>کد کارگاهی</t>
  </si>
  <si>
    <t>دانش بنیان</t>
  </si>
  <si>
    <t>تاریخ تایید دانش بنیانی</t>
  </si>
  <si>
    <t>حوزه فناوری دانش بنیانی</t>
  </si>
  <si>
    <t>مرحله</t>
  </si>
  <si>
    <t>سال تأسيس</t>
  </si>
  <si>
    <t>ابلاغیه پذیرش</t>
  </si>
  <si>
    <t xml:space="preserve">تاریخ ابلاغیه پذیرش </t>
  </si>
  <si>
    <t>شماره ابلاغیه پذیرش</t>
  </si>
  <si>
    <t>شروع عضویت</t>
  </si>
  <si>
    <t>پایان عضویت</t>
  </si>
  <si>
    <t>تاريخ شروع استقرار</t>
  </si>
  <si>
    <t>تاریخ پایان استقرار</t>
  </si>
  <si>
    <t>تاریخ خروج از پارک</t>
  </si>
  <si>
    <t>شماره ساختمان</t>
  </si>
  <si>
    <t>رایانامه</t>
  </si>
  <si>
    <t>حوزه فناوری</t>
  </si>
  <si>
    <t>فضای اداری (مترمربع)</t>
  </si>
  <si>
    <t>فضای آزمایشگاهی- کارگاهی (مترمربع)</t>
  </si>
  <si>
    <t>فضای انبار(مترمربع)</t>
  </si>
  <si>
    <t>فضای پارکینگ (متر مربع)</t>
  </si>
  <si>
    <t>جمع فضای مورد نیاز (مترمربع)</t>
  </si>
  <si>
    <t>نام مدیر عامل</t>
  </si>
  <si>
    <t>همراه مدیر عامل</t>
  </si>
  <si>
    <t xml:space="preserve"> نماینده</t>
  </si>
  <si>
    <t>شماره تماس نماینده</t>
  </si>
  <si>
    <t>مسئول ارزيابي</t>
  </si>
  <si>
    <t>تاريخ ارسال
 مستندات توسط شرکت</t>
  </si>
  <si>
    <t>وضعیت پرونده</t>
  </si>
  <si>
    <t>تاريخ ارسال و ایمیل
مكاتبات نواقص</t>
  </si>
  <si>
    <t>نام فرد مراجعه کننده یا تماس گرفته شده تلفنی
(نماینده شرکت)</t>
  </si>
  <si>
    <t>سایر توضیحات لازم</t>
  </si>
  <si>
    <t xml:space="preserve">واریز جریمه عدم شرکت در ارزیابی </t>
  </si>
  <si>
    <t>تاريخ تكميل
 پرونده</t>
  </si>
  <si>
    <t>نمایندگی و شعب خارجی</t>
  </si>
  <si>
    <t>مجوز افتا</t>
  </si>
  <si>
    <t>تعداد قراردادها و فاکتورهای ارائه شده</t>
  </si>
  <si>
    <t>جمع کل مبلغ کار گواهی شده
(ریال)</t>
  </si>
  <si>
    <t>عنوان ثبت اختراعات داخلي</t>
  </si>
  <si>
    <t>عنوان ثبت
 اختراعات خارجي</t>
  </si>
  <si>
    <t>تعداد
محصولات/خدمات جديد</t>
  </si>
  <si>
    <t>گواهینامه، جوایز و مجوزها</t>
  </si>
  <si>
    <t>تعداد کل
 نيروي انساني</t>
  </si>
  <si>
    <t>تعداد نيروي
انساني خانم</t>
  </si>
  <si>
    <t>تعداد نيروي
انساني آقا</t>
  </si>
  <si>
    <t>تعداد افراد مرتبط با دانشگاه تهران</t>
  </si>
  <si>
    <t>تعداد کارمند دارای مدرک دکتری</t>
  </si>
  <si>
    <t>تعداد کارمند دارای مدرک کارشناسی ارشد</t>
  </si>
  <si>
    <t xml:space="preserve">تعداد کارمند دارای مدرک کارشناسی </t>
  </si>
  <si>
    <t xml:space="preserve">تعداد کارمند دارای مدرک فوق دیپلم </t>
  </si>
  <si>
    <t xml:space="preserve">تعداد کارمند دارای مدرک دیپلم و پایین تر </t>
  </si>
  <si>
    <t>درصد متوسط معادل تمام وقت</t>
  </si>
  <si>
    <t>درصد نيروي 
R&amp;D</t>
  </si>
  <si>
    <t>شاخص نهایی نیروی انسانی</t>
  </si>
  <si>
    <t>سطح نهایی نیروی انسانی</t>
  </si>
  <si>
    <t>تعداد پرسنل  زیر 30 سال</t>
  </si>
  <si>
    <t xml:space="preserve">تعداد پرسنل بین 30 تا 45 سال </t>
  </si>
  <si>
    <t>تعداد پرسنل بالای 45 سال</t>
  </si>
  <si>
    <t>سود و زیان ویژه
سود و زیان قبل از کسر مالیات</t>
  </si>
  <si>
    <t>تاریخ شورای پذیرش</t>
  </si>
  <si>
    <t>شروط پذیرش</t>
  </si>
  <si>
    <t>احقاق شروط پذیرش</t>
  </si>
  <si>
    <t>مجوز فعالیت</t>
  </si>
  <si>
    <t>تاریخ شروع</t>
  </si>
  <si>
    <t>تاریخ انقضاء</t>
  </si>
  <si>
    <t>شماره مجوز</t>
  </si>
  <si>
    <t>خانم رجب بیگی</t>
  </si>
  <si>
    <t>توسعه</t>
  </si>
  <si>
    <t xml:space="preserve">                                                                                                                                                                                                                                                                                                                                                            </t>
  </si>
  <si>
    <t>زمینه فعالیت (مصوب پارک)</t>
  </si>
  <si>
    <t>سال شروع همکاری (مثال 1398)</t>
  </si>
  <si>
    <t>سال اتمام همکاری (مثال 1403)</t>
  </si>
  <si>
    <t xml:space="preserve">وضعیت بیمه
در سال 1402 </t>
  </si>
  <si>
    <t>تعداد ماه بيمه در سال 1402</t>
  </si>
  <si>
    <r>
      <t xml:space="preserve">تعداد ساعت همکاری در سال 1402
</t>
    </r>
    <r>
      <rPr>
        <b/>
        <u/>
        <sz val="16"/>
        <color rgb="FFFF0000"/>
        <rFont val="B Nazanin"/>
        <charset val="178"/>
      </rPr>
      <t>( در صورتيكه پرسنل فاقد بيمه بوده اين ستون پر شود)</t>
    </r>
    <r>
      <rPr>
        <b/>
        <sz val="16"/>
        <rFont val="B Nazanin"/>
        <charset val="178"/>
      </rPr>
      <t xml:space="preserve">
(حداكثر تعداد ساعت براي يك فرد تمام وقت 2000 ساعت در سال مي باشد)</t>
    </r>
  </si>
  <si>
    <t>مبلغ كار گواهي شده (ريال)
(درآمد محقق شده از قرارداد) در سال 1402</t>
  </si>
  <si>
    <t>جدول قراردادهای شرکت در سال 1402</t>
  </si>
  <si>
    <t>مبلغ کار گواهی شده در سال 1402 (نام ارز قید شود)
(درآمد محقق شده ارزی)</t>
  </si>
  <si>
    <r>
      <t xml:space="preserve">نوع قرارداد
</t>
    </r>
    <r>
      <rPr>
        <b/>
        <sz val="12"/>
        <color rgb="FFC00000"/>
        <rFont val="B Nazanin"/>
        <charset val="178"/>
      </rPr>
      <t>(پژوهشی، خدمات مهندسی، خدمات به معنای عام،سایر)</t>
    </r>
  </si>
  <si>
    <t>مقدار در سال 1402</t>
  </si>
  <si>
    <t>کارنامه فنی سال 1402</t>
  </si>
  <si>
    <t>وضعيت
اظهارنامه 1402</t>
  </si>
  <si>
    <t>گردش مالي 1402
(ميليون ريال)</t>
  </si>
  <si>
    <t>ارزش محصولات، فناوریها و خدمات صادر شده  رسمی1402 (دلار)</t>
  </si>
  <si>
    <t>ارزش محصولات، فناوریها و خدمات صادر شده  غیر رسمی1402 (دلار)</t>
  </si>
  <si>
    <t xml:space="preserve">محاسبات بر اساس حد نصاب معاملات کوچک در سال 1402 صورت پذیرفته است </t>
  </si>
  <si>
    <t>3. لطفا در تمامی مراحل و شیت ها از کپی پیست کردن داده ها خودداری کرده و داده ها را بصورت دستی وارد نمایید. و تمامی اطلاعات موجود مجدد بررسی گردد و اطلاعات براساس داده های سال 1402 شرکت بروزرسانی گردد.</t>
  </si>
  <si>
    <r>
      <t xml:space="preserve">5. در شیت </t>
    </r>
    <r>
      <rPr>
        <b/>
        <sz val="11"/>
        <color theme="1"/>
        <rFont val="B Nazanin"/>
        <charset val="178"/>
      </rPr>
      <t>3-سوالات کیفی</t>
    </r>
    <r>
      <rPr>
        <sz val="11"/>
        <color theme="1"/>
        <rFont val="B Nazanin"/>
        <charset val="178"/>
      </rPr>
      <t xml:space="preserve"> سوالات با توجه به وضعیت سال 1402 شرکت تکمیل گردد.</t>
    </r>
  </si>
  <si>
    <r>
      <t xml:space="preserve">6. در شیت </t>
    </r>
    <r>
      <rPr>
        <b/>
        <sz val="11"/>
        <color theme="1"/>
        <rFont val="B Nazanin"/>
        <charset val="178"/>
      </rPr>
      <t>4-اطلاعات هیئت موسس-مدیره-سهامداران</t>
    </r>
    <r>
      <rPr>
        <sz val="11"/>
        <color theme="1"/>
        <rFont val="B Nazanin"/>
        <charset val="178"/>
      </rPr>
      <t xml:space="preserve"> اطلاعات مجددا بررسی و بروزرسانی گردد و تعداد ساعت همکاری براساس سال 1402 تکمیل گردد</t>
    </r>
  </si>
  <si>
    <r>
      <t xml:space="preserve">7. در شیت </t>
    </r>
    <r>
      <rPr>
        <b/>
        <sz val="11"/>
        <color theme="1"/>
        <rFont val="B Nazanin"/>
        <charset val="178"/>
      </rPr>
      <t>5-اطلاعات کلیه پرسنل</t>
    </r>
    <r>
      <rPr>
        <sz val="11"/>
        <color theme="1"/>
        <rFont val="B Nazanin"/>
        <charset val="178"/>
      </rPr>
      <t xml:space="preserve"> جهت دریافت حداکثر امتیاز، اطلاعات تمامی افراد شاغل در سال 1402 چه آنها که تازه اضافه شده اند و چه کسانی که همکاری آنها به اتمام رسیده است را وارد نمایید.</t>
    </r>
  </si>
  <si>
    <r>
      <t xml:space="preserve">8. در شیت </t>
    </r>
    <r>
      <rPr>
        <b/>
        <sz val="11"/>
        <color theme="1"/>
        <rFont val="B Nazanin"/>
        <charset val="178"/>
      </rPr>
      <t>6-اطلاعات کلیه محصولات-خدمات</t>
    </r>
    <r>
      <rPr>
        <sz val="11"/>
        <color theme="1"/>
        <rFont val="B Nazanin"/>
        <charset val="178"/>
      </rPr>
      <t xml:space="preserve"> اطلاعات تمامی محصولات از ابتدای حضور در پارک تا انتهای سال 1402 را وارد نمایید.</t>
    </r>
  </si>
  <si>
    <r>
      <t>9. در شیت 8</t>
    </r>
    <r>
      <rPr>
        <b/>
        <sz val="11"/>
        <color theme="1"/>
        <rFont val="B Nazanin"/>
        <charset val="178"/>
      </rPr>
      <t>-اطلاعات کلیه قراردادها</t>
    </r>
    <r>
      <rPr>
        <sz val="11"/>
        <color theme="1"/>
        <rFont val="B Nazanin"/>
        <charset val="178"/>
      </rPr>
      <t xml:space="preserve"> اطلاعات تمامی قرارداد ها و فاکتورهای فروش آنها را وارد نمایید و ستون مبلغ کار گواهی شده 1402 (درآمد محقق شده) را حتما پر نمایید و درصورت قرارداد و فروش ارزی مبلغ معادل ریالی آن وارد شود.</t>
    </r>
  </si>
  <si>
    <t>میزان فروش داخلی در سال 1402 (ریال)
(توجه: گواهی معافیت مالیاتی براساس مبلغ اظهار شده صادر می گردد)</t>
  </si>
  <si>
    <r>
      <t xml:space="preserve">میزان صادرات 
</t>
    </r>
    <r>
      <rPr>
        <sz val="14"/>
        <color rgb="FFFF0000"/>
        <rFont val="B Nazanin"/>
        <charset val="178"/>
      </rPr>
      <t xml:space="preserve">رسمی
</t>
    </r>
    <r>
      <rPr>
        <sz val="14"/>
        <color theme="1"/>
        <rFont val="B Nazanin"/>
        <charset val="178"/>
      </rPr>
      <t xml:space="preserve"> در سال 1402
(دلار)</t>
    </r>
  </si>
  <si>
    <r>
      <t xml:space="preserve">میزان صادرات
</t>
    </r>
    <r>
      <rPr>
        <sz val="14"/>
        <color rgb="FFFF0000"/>
        <rFont val="B Nazanin"/>
        <charset val="178"/>
      </rPr>
      <t xml:space="preserve"> غیررسمی
</t>
    </r>
    <r>
      <rPr>
        <sz val="14"/>
        <color theme="1"/>
        <rFont val="B Nazanin"/>
        <charset val="178"/>
      </rPr>
      <t xml:space="preserve"> در سال 1402
(دلار)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</si>
</sst>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_-;_-* #,##0.00\-;_-* &quot;-&quot;??_-;_-@_-"/>
    <numFmt numFmtId="165" formatCode="0.0"/>
    <numFmt numFmtId="166" formatCode="[$ريال-429]#,##0_-"/>
    <numFmt numFmtId="167" formatCode="[$$-409]#,##0"/>
    <numFmt numFmtId="168" formatCode="_(* #,##0_);_(* \(#,##0\);_(* &quot;-&quot;??_);_(@_)"/>
    <numFmt numFmtId="169" formatCode="&quot;$&quot;#,##0"/>
    <numFmt numFmtId="170" formatCode="_-* #,##0_-;_-* #,##0\-;_-* &quot;-&quot;??_-;_-@_-"/>
  </numFmts>
  <fonts count="82"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font>
    <font>
      <sz val="11"/>
      <color theme="1"/>
      <name val="Calibri"/>
      <family val="2"/>
    </font>
    <font>
      <sz val="12"/>
      <color theme="1"/>
      <name val="B Zar"/>
      <charset val="178"/>
    </font>
    <font>
      <sz val="11"/>
      <color theme="1"/>
      <name val="B Nazanin"/>
      <charset val="178"/>
    </font>
    <font>
      <u/>
      <sz val="11"/>
      <color theme="10"/>
      <name val="Calibri"/>
      <family val="2"/>
      <scheme val="minor"/>
    </font>
    <font>
      <u/>
      <sz val="11"/>
      <color theme="10"/>
      <name val="Calibri"/>
      <family val="2"/>
      <charset val="178"/>
    </font>
    <font>
      <sz val="12"/>
      <color theme="1"/>
      <name val="B Nazanin"/>
      <charset val="178"/>
    </font>
    <font>
      <sz val="10"/>
      <name val="B Nazanin"/>
      <charset val="178"/>
    </font>
    <font>
      <sz val="11"/>
      <name val="B Nazanin"/>
      <charset val="178"/>
    </font>
    <font>
      <b/>
      <sz val="11"/>
      <name val="B Nazanin"/>
      <charset val="178"/>
    </font>
    <font>
      <b/>
      <sz val="12"/>
      <color rgb="FF000000"/>
      <name val="B Nazanin"/>
      <charset val="178"/>
    </font>
    <font>
      <sz val="12"/>
      <color rgb="FF000000"/>
      <name val="B Nazanin"/>
      <charset val="178"/>
    </font>
    <font>
      <b/>
      <sz val="12"/>
      <color theme="1"/>
      <name val="B Nazanin"/>
      <charset val="178"/>
    </font>
    <font>
      <sz val="12"/>
      <name val="B Nazanin"/>
      <charset val="178"/>
    </font>
    <font>
      <sz val="8"/>
      <color rgb="FF000000"/>
      <name val="B Mitra"/>
      <charset val="178"/>
    </font>
    <font>
      <b/>
      <sz val="12"/>
      <name val="B Nazanin"/>
      <charset val="178"/>
    </font>
    <font>
      <sz val="10"/>
      <color theme="1"/>
      <name val="B Nazanin"/>
      <charset val="178"/>
    </font>
    <font>
      <sz val="12"/>
      <color theme="1"/>
      <name val="B Lotus"/>
      <charset val="178"/>
    </font>
    <font>
      <b/>
      <sz val="16"/>
      <color theme="5" tint="-0.249977111117893"/>
      <name val="B Nazanin"/>
      <charset val="178"/>
    </font>
    <font>
      <b/>
      <sz val="16"/>
      <name val="B Nazanin"/>
      <charset val="178"/>
    </font>
    <font>
      <b/>
      <sz val="16"/>
      <color rgb="FFFF0000"/>
      <name val="B Nazanin"/>
      <charset val="178"/>
    </font>
    <font>
      <b/>
      <u/>
      <sz val="16"/>
      <color rgb="FFFF0000"/>
      <name val="B Nazanin"/>
      <charset val="178"/>
    </font>
    <font>
      <b/>
      <sz val="16"/>
      <color theme="1"/>
      <name val="B Nazanin"/>
      <charset val="178"/>
    </font>
    <font>
      <b/>
      <sz val="24"/>
      <color theme="1"/>
      <name val="B Titr"/>
      <charset val="178"/>
    </font>
    <font>
      <b/>
      <sz val="24"/>
      <color theme="1"/>
      <name val="B Nazanin"/>
      <charset val="178"/>
    </font>
    <font>
      <sz val="12"/>
      <color rgb="FF808080"/>
      <name val="B Mitra"/>
      <charset val="178"/>
    </font>
    <font>
      <u/>
      <sz val="12"/>
      <color indexed="10"/>
      <name val="Tahoma"/>
      <family val="2"/>
    </font>
    <font>
      <sz val="9"/>
      <color indexed="81"/>
      <name val="Tahoma"/>
      <family val="2"/>
    </font>
    <font>
      <u/>
      <sz val="18"/>
      <color indexed="10"/>
      <name val="Tahoma"/>
      <family val="2"/>
    </font>
    <font>
      <b/>
      <u/>
      <sz val="18"/>
      <color indexed="10"/>
      <name val="Tahoma"/>
      <family val="2"/>
    </font>
    <font>
      <b/>
      <sz val="18"/>
      <color theme="1"/>
      <name val="B Nazanin"/>
      <charset val="178"/>
    </font>
    <font>
      <b/>
      <sz val="14"/>
      <color theme="1"/>
      <name val="B Nazanin"/>
      <charset val="178"/>
    </font>
    <font>
      <sz val="10"/>
      <color theme="1"/>
      <name val="Calibri"/>
      <family val="2"/>
      <scheme val="minor"/>
    </font>
    <font>
      <sz val="10"/>
      <color theme="1"/>
      <name val="B Zar"/>
      <charset val="178"/>
    </font>
    <font>
      <sz val="16"/>
      <color theme="1"/>
      <name val="B Nazanin"/>
      <charset val="178"/>
    </font>
    <font>
      <sz val="13"/>
      <color theme="1"/>
      <name val="B Nazanin"/>
      <charset val="178"/>
    </font>
    <font>
      <sz val="14"/>
      <name val="B Nazanin"/>
      <charset val="178"/>
    </font>
    <font>
      <sz val="12"/>
      <color theme="1"/>
      <name val="B Mitra"/>
      <charset val="178"/>
    </font>
    <font>
      <b/>
      <sz val="12"/>
      <color rgb="FFC00000"/>
      <name val="B Nazanin"/>
      <charset val="178"/>
    </font>
    <font>
      <b/>
      <sz val="12"/>
      <color theme="1"/>
      <name val="Times New Roman"/>
      <family val="1"/>
    </font>
    <font>
      <sz val="14"/>
      <color rgb="FFFF0000"/>
      <name val="B Nazanin"/>
      <charset val="178"/>
    </font>
    <font>
      <sz val="16"/>
      <color theme="1"/>
      <name val="B Titr"/>
      <charset val="178"/>
    </font>
    <font>
      <sz val="11"/>
      <color theme="1"/>
      <name val="B Titr"/>
      <charset val="178"/>
    </font>
    <font>
      <sz val="14"/>
      <color theme="1"/>
      <name val="B Titr"/>
      <charset val="178"/>
    </font>
    <font>
      <sz val="11"/>
      <color theme="1"/>
      <name val="B Lotus"/>
      <charset val="178"/>
    </font>
    <font>
      <sz val="12"/>
      <color rgb="FFFF0000"/>
      <name val="B Lotus"/>
      <charset val="178"/>
    </font>
    <font>
      <sz val="12"/>
      <color theme="1"/>
      <name val="B Titr"/>
      <charset val="178"/>
    </font>
    <font>
      <b/>
      <sz val="12"/>
      <color theme="1"/>
      <name val="B Mitra"/>
      <charset val="178"/>
    </font>
    <font>
      <b/>
      <sz val="14"/>
      <color rgb="FF000000"/>
      <name val="B Nazanin"/>
      <charset val="178"/>
    </font>
    <font>
      <sz val="14"/>
      <color rgb="FF000000"/>
      <name val="B Nazanin"/>
      <charset val="178"/>
    </font>
    <font>
      <sz val="14"/>
      <color theme="1"/>
      <name val="B Nazanin"/>
      <charset val="178"/>
    </font>
    <font>
      <b/>
      <sz val="14"/>
      <name val="B Nazanin"/>
      <charset val="178"/>
    </font>
    <font>
      <b/>
      <sz val="11"/>
      <color theme="1"/>
      <name val="B Nazanin"/>
      <charset val="178"/>
    </font>
    <font>
      <b/>
      <sz val="10"/>
      <color theme="1"/>
      <name val="B Nazanin"/>
      <charset val="178"/>
    </font>
    <font>
      <sz val="11"/>
      <name val="Calibri"/>
      <family val="2"/>
      <scheme val="minor"/>
    </font>
    <font>
      <sz val="10"/>
      <color rgb="FF000000"/>
      <name val="B Nazanin"/>
      <charset val="178"/>
    </font>
    <font>
      <sz val="11"/>
      <color theme="1"/>
      <name val="Calibri"/>
      <family val="2"/>
      <scheme val="minor"/>
    </font>
    <font>
      <b/>
      <sz val="24"/>
      <color theme="1"/>
      <name val="Times New Roman"/>
      <family val="1"/>
    </font>
    <font>
      <b/>
      <sz val="12"/>
      <name val="Times New Roman"/>
      <family val="1"/>
    </font>
    <font>
      <b/>
      <sz val="14"/>
      <color theme="1"/>
      <name val="Times New Roman"/>
      <family val="1"/>
    </font>
    <font>
      <b/>
      <sz val="11"/>
      <color theme="1"/>
      <name val="Times New Roman"/>
      <family val="1"/>
    </font>
    <font>
      <sz val="12"/>
      <color theme="1"/>
      <name val="Calibri"/>
      <family val="2"/>
      <scheme val="minor"/>
    </font>
    <font>
      <b/>
      <sz val="18"/>
      <color theme="1"/>
      <name val="Times New Roman"/>
      <family val="1"/>
    </font>
    <font>
      <sz val="18"/>
      <color theme="1"/>
      <name val="Times New Roman"/>
      <family val="1"/>
    </font>
    <font>
      <sz val="20"/>
      <color theme="1"/>
      <name val="Calibri"/>
      <family val="2"/>
    </font>
    <font>
      <sz val="18"/>
      <color theme="1"/>
      <name val="Calibri"/>
      <family val="2"/>
    </font>
    <font>
      <u/>
      <sz val="11"/>
      <color theme="1"/>
      <name val="B Nazanin"/>
      <charset val="178"/>
    </font>
    <font>
      <b/>
      <sz val="24"/>
      <color rgb="FFFF0000"/>
      <name val="B Nazanin"/>
      <charset val="178"/>
    </font>
    <font>
      <sz val="10"/>
      <color theme="1"/>
      <name val="Times New Roman"/>
      <family val="1"/>
    </font>
    <font>
      <b/>
      <sz val="16"/>
      <color theme="1"/>
      <name val="Calibri"/>
      <family val="2"/>
      <scheme val="minor"/>
    </font>
    <font>
      <sz val="7"/>
      <color theme="1"/>
      <name val="B Nazanin"/>
      <charset val="178"/>
    </font>
    <font>
      <sz val="16"/>
      <name val="B Nazanin"/>
      <charset val="178"/>
    </font>
    <font>
      <b/>
      <u/>
      <sz val="16"/>
      <color theme="1"/>
      <name val="B Nazanin"/>
      <charset val="178"/>
    </font>
    <font>
      <sz val="10"/>
      <color rgb="FF000000"/>
      <name val="B Mitra"/>
      <charset val="178"/>
    </font>
    <font>
      <b/>
      <sz val="16"/>
      <color rgb="FF000000"/>
      <name val="B Nazanin"/>
      <charset val="178"/>
    </font>
    <font>
      <b/>
      <sz val="11"/>
      <color theme="4" tint="-0.249977111117893"/>
      <name val="Times New Roman"/>
      <family val="1"/>
    </font>
    <font>
      <sz val="12"/>
      <color rgb="FFFF0000"/>
      <name val="B Nazanin"/>
      <charset val="178"/>
    </font>
  </fonts>
  <fills count="45">
    <fill>
      <patternFill patternType="none"/>
    </fill>
    <fill>
      <patternFill patternType="gray125"/>
    </fill>
    <fill>
      <patternFill patternType="solid">
        <fgColor rgb="FFFFFFCC"/>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
      <gradientFill type="path">
        <stop position="0">
          <color theme="9" tint="-0.25098422193060094"/>
        </stop>
        <stop position="1">
          <color rgb="FFFFFF00"/>
        </stop>
      </gradientFill>
    </fill>
    <fill>
      <patternFill patternType="solid">
        <fgColor theme="2" tint="-9.9978637043366805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C5E0B3"/>
        <bgColor indexed="64"/>
      </patternFill>
    </fill>
    <fill>
      <patternFill patternType="solid">
        <fgColor rgb="FF5C8E3A"/>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8"/>
        <bgColor indexed="64"/>
      </patternFill>
    </fill>
    <fill>
      <patternFill patternType="solid">
        <fgColor rgb="FF7030A0"/>
        <bgColor indexed="64"/>
      </patternFill>
    </fill>
    <fill>
      <patternFill patternType="solid">
        <fgColor theme="4" tint="-0.499984740745262"/>
        <bgColor indexed="64"/>
      </patternFill>
    </fill>
    <fill>
      <patternFill patternType="solid">
        <fgColor rgb="FFFF0000"/>
        <bgColor indexed="64"/>
      </patternFill>
    </fill>
    <fill>
      <patternFill patternType="solid">
        <fgColor theme="9"/>
        <bgColor indexed="64"/>
      </patternFill>
    </fill>
    <fill>
      <patternFill patternType="solid">
        <fgColor theme="7"/>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808080"/>
      </left>
      <right style="medium">
        <color rgb="FF808080"/>
      </right>
      <top style="medium">
        <color rgb="FF808080"/>
      </top>
      <bottom style="medium">
        <color rgb="FF80808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rgb="FF808080"/>
      </right>
      <top style="thin">
        <color indexed="64"/>
      </top>
      <bottom style="thin">
        <color indexed="64"/>
      </bottom>
      <diagonal/>
    </border>
  </borders>
  <cellStyleXfs count="14">
    <xf numFmtId="0" fontId="0"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0" fontId="5" fillId="2" borderId="2" applyNumberFormat="0" applyFont="0" applyAlignment="0" applyProtection="0"/>
    <xf numFmtId="0" fontId="4" fillId="0" borderId="0"/>
    <xf numFmtId="0" fontId="3" fillId="0" borderId="0"/>
    <xf numFmtId="0" fontId="9" fillId="0" borderId="0" applyNumberFormat="0" applyFill="0" applyBorder="0" applyAlignment="0" applyProtection="0"/>
    <xf numFmtId="0" fontId="10" fillId="0" borderId="0" applyNumberFormat="0" applyFill="0" applyBorder="0" applyAlignment="0" applyProtection="0"/>
    <xf numFmtId="0" fontId="5" fillId="0" borderId="0"/>
    <xf numFmtId="0" fontId="3" fillId="0" borderId="0"/>
    <xf numFmtId="9" fontId="61" fillId="0" borderId="0" applyFont="0" applyFill="0" applyBorder="0" applyAlignment="0" applyProtection="0"/>
    <xf numFmtId="43" fontId="61" fillId="0" borderId="0" applyFont="0" applyFill="0" applyBorder="0" applyAlignment="0" applyProtection="0"/>
  </cellStyleXfs>
  <cellXfs count="688">
    <xf numFmtId="0" fontId="0" fillId="0" borderId="0" xfId="0"/>
    <xf numFmtId="3" fontId="0" fillId="0" borderId="0" xfId="0" applyNumberFormat="1" applyAlignment="1">
      <alignment horizontal="center" vertical="center"/>
    </xf>
    <xf numFmtId="0" fontId="18" fillId="0" borderId="0" xfId="0" applyFont="1" applyAlignment="1">
      <alignment horizontal="center" vertical="center" wrapText="1" readingOrder="2"/>
    </xf>
    <xf numFmtId="0" fontId="12" fillId="0" borderId="0" xfId="0" applyFont="1" applyAlignment="1">
      <alignment horizontal="center" vertical="center" wrapText="1" readingOrder="2"/>
    </xf>
    <xf numFmtId="0" fontId="13" fillId="0" borderId="0" xfId="0" applyFont="1" applyAlignment="1">
      <alignment horizontal="center" vertical="center" wrapText="1" readingOrder="2"/>
    </xf>
    <xf numFmtId="0" fontId="14" fillId="0" borderId="0" xfId="0" applyFont="1" applyBorder="1" applyAlignment="1">
      <alignment horizontal="center" vertical="center" wrapText="1" readingOrder="2"/>
    </xf>
    <xf numFmtId="0" fontId="0" fillId="0" borderId="0" xfId="0" applyAlignment="1">
      <alignment horizontal="center" vertical="center"/>
    </xf>
    <xf numFmtId="9" fontId="18" fillId="0" borderId="0" xfId="0" applyNumberFormat="1" applyFont="1" applyAlignment="1">
      <alignment horizontal="center" vertical="center" wrapText="1" readingOrder="2"/>
    </xf>
    <xf numFmtId="2" fontId="13" fillId="0" borderId="0" xfId="0" applyNumberFormat="1" applyFont="1" applyAlignment="1">
      <alignment horizontal="center" vertical="center" wrapText="1" readingOrder="2"/>
    </xf>
    <xf numFmtId="0" fontId="13" fillId="0" borderId="0" xfId="0" applyNumberFormat="1" applyFont="1" applyBorder="1" applyAlignment="1">
      <alignment horizontal="center" vertical="center" wrapText="1" readingOrder="2"/>
    </xf>
    <xf numFmtId="3" fontId="18" fillId="0" borderId="0" xfId="0" applyNumberFormat="1" applyFont="1" applyAlignment="1">
      <alignment horizontal="center" vertical="center" wrapText="1" readingOrder="2"/>
    </xf>
    <xf numFmtId="0" fontId="16" fillId="0" borderId="1" xfId="1"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9"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0" fillId="0" borderId="1" xfId="0" applyBorder="1"/>
    <xf numFmtId="0" fontId="0" fillId="0" borderId="0" xfId="0" applyBorder="1" applyAlignment="1">
      <alignment horizontal="center" vertical="center"/>
    </xf>
    <xf numFmtId="1" fontId="18" fillId="0" borderId="1" xfId="0" applyNumberFormat="1" applyFont="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9" fontId="18"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166" fontId="11" fillId="0" borderId="1" xfId="0" applyNumberFormat="1" applyFont="1" applyBorder="1" applyAlignment="1" applyProtection="1">
      <alignment horizontal="center" vertical="center"/>
      <protection locked="0"/>
    </xf>
    <xf numFmtId="167" fontId="11" fillId="0" borderId="1" xfId="0" applyNumberFormat="1" applyFont="1" applyBorder="1" applyAlignment="1" applyProtection="1">
      <alignment horizontal="center" vertical="center"/>
      <protection locked="0"/>
    </xf>
    <xf numFmtId="3" fontId="11" fillId="0" borderId="1" xfId="0" applyNumberFormat="1" applyFont="1" applyBorder="1" applyAlignment="1" applyProtection="1">
      <alignment horizontal="center" vertical="center"/>
      <protection locked="0"/>
    </xf>
    <xf numFmtId="0" fontId="30" fillId="0" borderId="10" xfId="0" applyFont="1" applyBorder="1" applyAlignment="1">
      <alignment horizontal="center" vertical="center" wrapText="1" readingOrder="2"/>
    </xf>
    <xf numFmtId="0" fontId="18" fillId="3" borderId="1" xfId="0" applyFont="1" applyFill="1" applyBorder="1" applyAlignment="1" applyProtection="1">
      <alignment horizontal="center" vertical="center" wrapText="1" readingOrder="2"/>
      <protection locked="0"/>
    </xf>
    <xf numFmtId="0" fontId="18" fillId="12" borderId="1" xfId="0" applyFont="1" applyFill="1" applyBorder="1" applyAlignment="1" applyProtection="1">
      <alignment horizontal="center" vertical="center" wrapText="1" readingOrder="2"/>
      <protection locked="0"/>
    </xf>
    <xf numFmtId="0" fontId="11" fillId="0" borderId="0" xfId="0" applyFont="1" applyAlignment="1">
      <alignment horizontal="center" vertical="center"/>
    </xf>
    <xf numFmtId="0" fontId="11" fillId="0" borderId="0" xfId="1" applyFont="1" applyFill="1" applyAlignment="1" applyProtection="1">
      <alignment horizontal="center" vertical="center" wrapText="1"/>
      <protection hidden="1"/>
    </xf>
    <xf numFmtId="0" fontId="8" fillId="0" borderId="0" xfId="0" applyFont="1"/>
    <xf numFmtId="0" fontId="0" fillId="0" borderId="0" xfId="0" applyBorder="1"/>
    <xf numFmtId="0" fontId="8" fillId="0" borderId="0" xfId="0" applyFont="1" applyBorder="1"/>
    <xf numFmtId="0" fontId="18" fillId="0" borderId="1" xfId="0" applyFont="1" applyBorder="1" applyAlignment="1" applyProtection="1">
      <alignment horizontal="center" vertical="center" wrapText="1"/>
      <protection locked="0"/>
    </xf>
    <xf numFmtId="0" fontId="11" fillId="0" borderId="0" xfId="0" applyFont="1" applyAlignment="1">
      <alignment horizontal="center" vertical="center"/>
    </xf>
    <xf numFmtId="0" fontId="8" fillId="0" borderId="0" xfId="0" applyFont="1" applyAlignment="1">
      <alignment horizontal="center" vertical="center"/>
    </xf>
    <xf numFmtId="0" fontId="36" fillId="3" borderId="1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21" fillId="19" borderId="1" xfId="0" applyFont="1" applyFill="1" applyBorder="1" applyAlignment="1">
      <alignment horizontal="center"/>
    </xf>
    <xf numFmtId="0" fontId="21" fillId="19" borderId="1" xfId="0" applyFont="1" applyFill="1" applyBorder="1"/>
    <xf numFmtId="0" fontId="39" fillId="0" borderId="0" xfId="0" applyFont="1" applyAlignment="1">
      <alignment horizontal="center" vertical="center"/>
    </xf>
    <xf numFmtId="0" fontId="18" fillId="3" borderId="1" xfId="0" applyFont="1" applyFill="1" applyBorder="1" applyAlignment="1">
      <alignment horizontal="center" vertical="center" wrapText="1" readingOrder="2"/>
    </xf>
    <xf numFmtId="0" fontId="18" fillId="22" borderId="1" xfId="0" applyFont="1" applyFill="1" applyBorder="1" applyAlignment="1">
      <alignment horizontal="center" vertical="center" wrapText="1" readingOrder="2"/>
    </xf>
    <xf numFmtId="0" fontId="14" fillId="4" borderId="1" xfId="0" applyFont="1" applyFill="1" applyBorder="1" applyAlignment="1">
      <alignment horizontal="center" vertical="center" wrapText="1" readingOrder="2"/>
    </xf>
    <xf numFmtId="0" fontId="21" fillId="7" borderId="1" xfId="1" applyFont="1" applyFill="1" applyBorder="1" applyAlignment="1" applyProtection="1">
      <alignment horizontal="center" vertical="center" wrapText="1"/>
      <protection hidden="1"/>
    </xf>
    <xf numFmtId="0" fontId="37" fillId="21" borderId="1" xfId="0" applyFont="1" applyFill="1" applyBorder="1" applyAlignment="1">
      <alignment horizontal="center" vertical="center"/>
    </xf>
    <xf numFmtId="0" fontId="37" fillId="17" borderId="1" xfId="0" applyFont="1" applyFill="1" applyBorder="1" applyAlignment="1">
      <alignment horizontal="center" vertical="center"/>
    </xf>
    <xf numFmtId="0" fontId="12" fillId="22" borderId="1" xfId="0" applyFont="1" applyFill="1" applyBorder="1" applyAlignment="1">
      <alignment horizontal="center" vertical="center" wrapText="1" readingOrder="2"/>
    </xf>
    <xf numFmtId="0" fontId="13" fillId="4" borderId="1" xfId="0" applyFont="1" applyFill="1" applyBorder="1" applyAlignment="1">
      <alignment horizontal="center" vertical="center" wrapText="1" readingOrder="2"/>
    </xf>
    <xf numFmtId="49" fontId="38" fillId="21" borderId="1" xfId="11" applyNumberFormat="1" applyFont="1" applyFill="1" applyBorder="1" applyAlignment="1">
      <alignment horizontal="center" vertical="center" wrapText="1"/>
    </xf>
    <xf numFmtId="0" fontId="19" fillId="4" borderId="1" xfId="0" applyFont="1" applyFill="1" applyBorder="1" applyAlignment="1" applyProtection="1">
      <alignment horizontal="center" vertical="center" wrapText="1" readingOrder="2"/>
      <protection hidden="1"/>
    </xf>
    <xf numFmtId="0" fontId="21" fillId="19" borderId="1" xfId="0" applyFont="1" applyFill="1" applyBorder="1" applyAlignment="1">
      <alignment horizontal="right"/>
    </xf>
    <xf numFmtId="0" fontId="21" fillId="19" borderId="1" xfId="0" applyFont="1" applyFill="1" applyBorder="1" applyAlignment="1">
      <alignment horizontal="center" vertical="center"/>
    </xf>
    <xf numFmtId="9" fontId="13" fillId="4" borderId="1" xfId="3" applyFont="1" applyFill="1" applyBorder="1" applyAlignment="1" applyProtection="1">
      <alignment horizontal="center" vertical="center"/>
      <protection hidden="1"/>
    </xf>
    <xf numFmtId="0" fontId="0" fillId="0" borderId="0" xfId="0"/>
    <xf numFmtId="0" fontId="0" fillId="0" borderId="0" xfId="0" applyAlignment="1">
      <alignment horizontal="center" vertical="center"/>
    </xf>
    <xf numFmtId="0" fontId="11" fillId="0" borderId="0" xfId="1" applyFont="1" applyFill="1" applyAlignment="1" applyProtection="1">
      <alignment horizontal="center" vertical="center" wrapText="1"/>
      <protection hidden="1"/>
    </xf>
    <xf numFmtId="0" fontId="42" fillId="0" borderId="0" xfId="0" applyFont="1"/>
    <xf numFmtId="0" fontId="42" fillId="0" borderId="0" xfId="0" applyFont="1" applyAlignment="1">
      <alignment horizontal="right" vertical="center" readingOrder="2"/>
    </xf>
    <xf numFmtId="0" fontId="11" fillId="0" borderId="6" xfId="0" applyFont="1" applyBorder="1" applyAlignment="1" applyProtection="1">
      <alignment horizontal="center" vertical="center"/>
      <protection locked="0"/>
    </xf>
    <xf numFmtId="2" fontId="13" fillId="0" borderId="1" xfId="0" applyNumberFormat="1" applyFont="1" applyFill="1" applyBorder="1" applyAlignment="1">
      <alignment horizontal="center" vertical="center" wrapText="1" readingOrder="2"/>
    </xf>
    <xf numFmtId="0" fontId="46" fillId="0" borderId="5" xfId="0" applyFont="1" applyBorder="1" applyAlignment="1">
      <alignment horizontal="center" vertical="center" wrapText="1"/>
    </xf>
    <xf numFmtId="0" fontId="8" fillId="0" borderId="1" xfId="0" applyFont="1" applyBorder="1" applyAlignment="1">
      <alignment horizontal="center"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wrapText="1"/>
      <protection locked="0"/>
    </xf>
    <xf numFmtId="0" fontId="49" fillId="0" borderId="1" xfId="0" applyFont="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51" fillId="0" borderId="0" xfId="0" applyFont="1" applyAlignment="1">
      <alignment horizontal="center" vertical="center" readingOrder="2"/>
    </xf>
    <xf numFmtId="9" fontId="18" fillId="3" borderId="1" xfId="0" applyNumberFormat="1" applyFont="1" applyFill="1" applyBorder="1" applyAlignment="1" applyProtection="1">
      <alignment horizontal="center" vertical="center" wrapText="1" readingOrder="2"/>
      <protection locked="0"/>
    </xf>
    <xf numFmtId="0" fontId="9" fillId="0" borderId="0" xfId="8" applyAlignment="1">
      <alignment horizontal="center" vertical="center" wrapText="1" readingOrder="2"/>
    </xf>
    <xf numFmtId="49" fontId="18" fillId="0" borderId="0" xfId="0" applyNumberFormat="1" applyFont="1" applyAlignment="1">
      <alignment horizontal="center" vertical="center" wrapText="1"/>
    </xf>
    <xf numFmtId="0" fontId="60" fillId="27" borderId="1" xfId="0" applyFont="1" applyFill="1" applyBorder="1" applyAlignment="1">
      <alignment horizontal="center" vertical="center" wrapText="1" readingOrder="2"/>
    </xf>
    <xf numFmtId="0" fontId="58" fillId="18" borderId="1" xfId="0" applyFont="1" applyFill="1" applyBorder="1" applyAlignment="1">
      <alignment horizontal="center" vertical="center"/>
    </xf>
    <xf numFmtId="0" fontId="15" fillId="20" borderId="0" xfId="0" applyFont="1" applyFill="1" applyBorder="1" applyAlignment="1">
      <alignment vertical="center" wrapText="1" readingOrder="2"/>
    </xf>
    <xf numFmtId="0" fontId="18" fillId="0" borderId="1" xfId="0" applyFont="1" applyBorder="1" applyAlignment="1" applyProtection="1">
      <alignment horizontal="center" vertical="center" wrapText="1"/>
      <protection locked="0"/>
    </xf>
    <xf numFmtId="0" fontId="21" fillId="0" borderId="1" xfId="0" applyFont="1" applyBorder="1" applyAlignment="1">
      <alignment horizontal="center" vertical="center"/>
    </xf>
    <xf numFmtId="9" fontId="21" fillId="0" borderId="1" xfId="12" applyFont="1" applyBorder="1" applyAlignment="1">
      <alignment horizontal="center" vertical="center"/>
    </xf>
    <xf numFmtId="0" fontId="40" fillId="0" borderId="24" xfId="0" applyFont="1" applyBorder="1" applyAlignment="1">
      <alignment horizontal="center" vertical="center" readingOrder="2"/>
    </xf>
    <xf numFmtId="0" fontId="27" fillId="24" borderId="11" xfId="0" applyFont="1" applyFill="1" applyBorder="1" applyAlignment="1">
      <alignment horizontal="center" vertical="center" readingOrder="2"/>
    </xf>
    <xf numFmtId="0" fontId="57" fillId="16" borderId="1" xfId="0" applyFont="1" applyFill="1" applyBorder="1" applyAlignment="1">
      <alignment horizontal="center"/>
    </xf>
    <xf numFmtId="0" fontId="37" fillId="0" borderId="1" xfId="0" applyFont="1" applyBorder="1" applyAlignment="1">
      <alignment horizontal="center"/>
    </xf>
    <xf numFmtId="0" fontId="18" fillId="0" borderId="1" xfId="0" applyFont="1" applyBorder="1" applyAlignment="1" applyProtection="1">
      <alignment horizontal="center" vertical="center" wrapText="1"/>
      <protection locked="0"/>
    </xf>
    <xf numFmtId="2" fontId="21" fillId="0" borderId="1" xfId="0" applyNumberFormat="1" applyFont="1" applyBorder="1" applyAlignment="1">
      <alignment horizontal="center" vertical="center"/>
    </xf>
    <xf numFmtId="0" fontId="11" fillId="0" borderId="1" xfId="1" applyFont="1" applyFill="1" applyBorder="1" applyAlignment="1" applyProtection="1">
      <alignment horizontal="center" vertical="center" wrapText="1"/>
      <protection hidden="1"/>
    </xf>
    <xf numFmtId="165" fontId="21" fillId="0" borderId="1" xfId="0" applyNumberFormat="1" applyFont="1" applyBorder="1" applyAlignment="1">
      <alignment horizontal="center" vertical="center"/>
    </xf>
    <xf numFmtId="0" fontId="0" fillId="0" borderId="0" xfId="0" applyAlignment="1">
      <alignment horizontal="center"/>
    </xf>
    <xf numFmtId="2" fontId="8" fillId="0" borderId="0" xfId="0" applyNumberFormat="1" applyFont="1" applyAlignment="1">
      <alignment horizontal="center" vertical="center"/>
    </xf>
    <xf numFmtId="2" fontId="8" fillId="0" borderId="0" xfId="0" applyNumberFormat="1" applyFont="1" applyAlignment="1">
      <alignment horizontal="center"/>
    </xf>
    <xf numFmtId="2" fontId="21" fillId="20" borderId="1" xfId="0" applyNumberFormat="1" applyFont="1" applyFill="1" applyBorder="1" applyAlignment="1">
      <alignment horizontal="center" vertical="center"/>
    </xf>
    <xf numFmtId="9" fontId="21" fillId="20" borderId="1" xfId="12" applyFont="1" applyFill="1" applyBorder="1" applyAlignment="1">
      <alignment horizontal="center" vertical="center"/>
    </xf>
    <xf numFmtId="0" fontId="8" fillId="23" borderId="1" xfId="0" applyFont="1" applyFill="1" applyBorder="1" applyAlignment="1">
      <alignment horizontal="center" vertical="center"/>
    </xf>
    <xf numFmtId="0" fontId="8" fillId="25" borderId="1" xfId="0" applyFont="1" applyFill="1" applyBorder="1" applyAlignment="1">
      <alignment horizontal="center" vertical="center"/>
    </xf>
    <xf numFmtId="9" fontId="8" fillId="0" borderId="1" xfId="12" applyFont="1" applyBorder="1" applyAlignment="1">
      <alignment horizontal="center" vertical="center"/>
    </xf>
    <xf numFmtId="0" fontId="0" fillId="0" borderId="0" xfId="0" applyAlignment="1">
      <alignment wrapText="1"/>
    </xf>
    <xf numFmtId="0" fontId="8" fillId="16" borderId="1" xfId="0" applyFont="1" applyFill="1" applyBorder="1" applyAlignment="1">
      <alignment horizontal="center" vertical="center"/>
    </xf>
    <xf numFmtId="0" fontId="0" fillId="0" borderId="0" xfId="0" applyAlignment="1">
      <alignment horizontal="center" vertical="center" wrapText="1"/>
    </xf>
    <xf numFmtId="168" fontId="0" fillId="0" borderId="0" xfId="13" applyNumberFormat="1" applyFont="1" applyAlignment="1">
      <alignment horizontal="center" vertical="center" wrapText="1"/>
    </xf>
    <xf numFmtId="168" fontId="18" fillId="0" borderId="1" xfId="13" applyNumberFormat="1" applyFont="1" applyBorder="1" applyAlignment="1" applyProtection="1">
      <alignment horizontal="center" vertical="center" wrapText="1"/>
      <protection locked="0"/>
    </xf>
    <xf numFmtId="49" fontId="0" fillId="0" borderId="0" xfId="0" applyNumberFormat="1"/>
    <xf numFmtId="0" fontId="8" fillId="0" borderId="1" xfId="0" applyFont="1" applyBorder="1" applyAlignment="1">
      <alignment horizontal="center" vertical="center"/>
    </xf>
    <xf numFmtId="49" fontId="59" fillId="0" borderId="1" xfId="8" applyNumberFormat="1" applyFont="1" applyBorder="1" applyAlignment="1" applyProtection="1">
      <alignment horizontal="center" vertical="center" wrapText="1"/>
      <protection locked="0"/>
    </xf>
    <xf numFmtId="164" fontId="0" fillId="0" borderId="0" xfId="0" applyNumberFormat="1" applyAlignment="1">
      <alignment horizontal="center" vertical="center"/>
    </xf>
    <xf numFmtId="0" fontId="8" fillId="0" borderId="0" xfId="0" applyFont="1" applyAlignment="1">
      <alignment horizontal="right" vertical="center" wrapText="1" readingOrder="2"/>
    </xf>
    <xf numFmtId="0" fontId="21" fillId="19" borderId="1" xfId="0" applyFont="1" applyFill="1" applyBorder="1" applyAlignment="1"/>
    <xf numFmtId="0" fontId="40" fillId="24" borderId="33" xfId="0" applyFont="1" applyFill="1" applyBorder="1" applyAlignment="1">
      <alignment horizontal="center" vertical="center" readingOrder="2"/>
    </xf>
    <xf numFmtId="0" fontId="40" fillId="24" borderId="33" xfId="0" applyFont="1" applyFill="1" applyBorder="1" applyAlignment="1">
      <alignment horizontal="center" vertical="center" wrapText="1" readingOrder="2"/>
    </xf>
    <xf numFmtId="0" fontId="40" fillId="24" borderId="15" xfId="0" applyFont="1" applyFill="1" applyBorder="1" applyAlignment="1">
      <alignment horizontal="center" vertical="center" readingOrder="2"/>
    </xf>
    <xf numFmtId="0" fontId="69" fillId="0" borderId="0" xfId="0" applyFont="1" applyAlignment="1">
      <alignment horizontal="center" vertical="center"/>
    </xf>
    <xf numFmtId="0" fontId="70" fillId="0" borderId="0" xfId="0" applyFont="1" applyAlignment="1">
      <alignment horizontal="center" vertical="center"/>
    </xf>
    <xf numFmtId="0" fontId="66" fillId="0" borderId="0" xfId="0" applyFont="1" applyAlignment="1">
      <alignment vertical="center"/>
    </xf>
    <xf numFmtId="0" fontId="0" fillId="0" borderId="0" xfId="0" applyFill="1" applyBorder="1"/>
    <xf numFmtId="0" fontId="74" fillId="0" borderId="0" xfId="0" applyFont="1" applyAlignment="1">
      <alignment vertical="center"/>
    </xf>
    <xf numFmtId="0" fontId="67" fillId="0" borderId="0" xfId="0" applyFont="1" applyAlignment="1">
      <alignment vertical="center"/>
    </xf>
    <xf numFmtId="0" fontId="74" fillId="0" borderId="48" xfId="0" applyFont="1" applyBorder="1" applyAlignment="1">
      <alignment horizontal="center" vertical="center"/>
    </xf>
    <xf numFmtId="0" fontId="11" fillId="0" borderId="1" xfId="0" applyFont="1" applyBorder="1" applyAlignment="1">
      <alignment vertical="center" readingOrder="2"/>
    </xf>
    <xf numFmtId="0" fontId="11" fillId="0" borderId="1" xfId="0" applyFont="1" applyBorder="1" applyAlignment="1">
      <alignment horizontal="right" vertical="center" wrapText="1" readingOrder="2"/>
    </xf>
    <xf numFmtId="0" fontId="55" fillId="0" borderId="1" xfId="0" applyFont="1" applyBorder="1" applyAlignment="1">
      <alignment horizontal="right" vertical="center" wrapText="1" readingOrder="2"/>
    </xf>
    <xf numFmtId="0" fontId="57" fillId="0" borderId="1" xfId="0" applyFont="1" applyBorder="1"/>
    <xf numFmtId="0" fontId="17" fillId="0" borderId="1" xfId="0" applyFont="1" applyBorder="1" applyAlignment="1">
      <alignment horizontal="center" vertical="center" readingOrder="2"/>
    </xf>
    <xf numFmtId="0" fontId="11" fillId="0" borderId="6" xfId="0" applyFont="1" applyBorder="1" applyAlignment="1">
      <alignment vertical="center" readingOrder="2"/>
    </xf>
    <xf numFmtId="0" fontId="11" fillId="0" borderId="8" xfId="0" applyFont="1" applyBorder="1" applyAlignment="1">
      <alignment vertical="center" readingOrder="2"/>
    </xf>
    <xf numFmtId="0" fontId="57" fillId="0" borderId="1" xfId="0" applyFont="1" applyBorder="1" applyAlignment="1">
      <alignment horizontal="center"/>
    </xf>
    <xf numFmtId="0" fontId="8" fillId="0" borderId="1" xfId="0" applyFont="1" applyBorder="1" applyAlignment="1">
      <alignment vertical="center"/>
    </xf>
    <xf numFmtId="0" fontId="8" fillId="0" borderId="0" xfId="0" applyFont="1" applyBorder="1" applyAlignment="1">
      <alignment vertical="center"/>
    </xf>
    <xf numFmtId="0" fontId="8" fillId="0" borderId="1" xfId="0" applyFont="1" applyBorder="1" applyAlignment="1">
      <alignment horizontal="center"/>
    </xf>
    <xf numFmtId="0" fontId="8" fillId="0" borderId="1" xfId="0" applyFont="1" applyBorder="1"/>
    <xf numFmtId="0" fontId="9" fillId="0" borderId="1" xfId="8" applyBorder="1" applyAlignment="1" applyProtection="1">
      <alignment horizontal="center" vertical="center" wrapText="1"/>
      <protection locked="0"/>
    </xf>
    <xf numFmtId="49" fontId="9" fillId="0" borderId="1" xfId="8" applyNumberForma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166" fontId="11" fillId="20" borderId="1" xfId="0" applyNumberFormat="1" applyFont="1" applyFill="1" applyBorder="1" applyAlignment="1" applyProtection="1">
      <alignment horizontal="center" vertical="center"/>
      <protection locked="0"/>
    </xf>
    <xf numFmtId="0" fontId="8" fillId="20" borderId="25" xfId="0" applyFont="1" applyFill="1" applyBorder="1" applyAlignment="1">
      <alignment horizontal="right" vertical="top" wrapText="1"/>
    </xf>
    <xf numFmtId="0" fontId="8" fillId="20" borderId="0" xfId="0" applyFont="1" applyFill="1" applyBorder="1" applyAlignment="1">
      <alignment horizontal="right" vertical="top" wrapText="1"/>
    </xf>
    <xf numFmtId="168" fontId="27" fillId="0" borderId="1" xfId="13" applyNumberFormat="1" applyFont="1" applyBorder="1" applyAlignment="1">
      <alignment horizontal="center" vertical="center" wrapText="1"/>
    </xf>
    <xf numFmtId="0" fontId="44" fillId="0" borderId="29" xfId="0" applyFont="1" applyBorder="1" applyAlignment="1">
      <alignment horizontal="center" vertical="center" wrapText="1"/>
    </xf>
    <xf numFmtId="0" fontId="11" fillId="15" borderId="1" xfId="0" applyFont="1" applyFill="1" applyBorder="1" applyAlignment="1">
      <alignment horizontal="center" vertical="center" wrapText="1"/>
    </xf>
    <xf numFmtId="0" fontId="11" fillId="15" borderId="29" xfId="0" applyFont="1" applyFill="1" applyBorder="1" applyAlignment="1">
      <alignment horizontal="center" vertical="center" wrapText="1"/>
    </xf>
    <xf numFmtId="168" fontId="57" fillId="0" borderId="1" xfId="13" applyNumberFormat="1" applyFont="1" applyBorder="1" applyAlignment="1">
      <alignment horizontal="center" vertical="center" wrapText="1"/>
    </xf>
    <xf numFmtId="9" fontId="57" fillId="0" borderId="1" xfId="13" applyNumberFormat="1" applyFont="1" applyBorder="1" applyAlignment="1">
      <alignment horizontal="center" vertical="center" wrapText="1"/>
    </xf>
    <xf numFmtId="0" fontId="65" fillId="0" borderId="1" xfId="0" applyFont="1" applyBorder="1" applyAlignment="1">
      <alignment horizontal="center" vertical="center" wrapText="1"/>
    </xf>
    <xf numFmtId="0" fontId="62" fillId="0" borderId="0" xfId="0" applyFont="1" applyAlignment="1">
      <alignment horizontal="center" vertical="center"/>
    </xf>
    <xf numFmtId="168" fontId="57" fillId="0" borderId="1" xfId="13" quotePrefix="1" applyNumberFormat="1" applyFont="1" applyBorder="1" applyAlignment="1">
      <alignment horizontal="center" vertical="center" wrapText="1"/>
    </xf>
    <xf numFmtId="9" fontId="57" fillId="0" borderId="1" xfId="13" quotePrefix="1" applyNumberFormat="1" applyFont="1" applyBorder="1" applyAlignment="1">
      <alignment horizontal="center" vertical="center" wrapText="1"/>
    </xf>
    <xf numFmtId="0" fontId="80" fillId="30" borderId="1" xfId="0" applyFont="1" applyFill="1" applyBorder="1" applyAlignment="1">
      <alignment horizontal="center" vertical="center" wrapText="1"/>
    </xf>
    <xf numFmtId="168" fontId="57" fillId="0" borderId="29" xfId="13" applyNumberFormat="1" applyFont="1" applyBorder="1" applyAlignment="1">
      <alignment horizontal="center" vertical="center" wrapText="1"/>
    </xf>
    <xf numFmtId="9" fontId="57" fillId="0" borderId="1" xfId="12" applyNumberFormat="1" applyFont="1" applyBorder="1" applyAlignment="1">
      <alignment horizontal="left" vertical="center" wrapText="1"/>
    </xf>
    <xf numFmtId="43" fontId="57" fillId="0" borderId="1" xfId="13" applyNumberFormat="1" applyFont="1" applyBorder="1" applyAlignment="1">
      <alignment horizontal="center" vertical="center" wrapText="1"/>
    </xf>
    <xf numFmtId="0" fontId="8" fillId="20" borderId="71" xfId="0" applyFont="1" applyFill="1" applyBorder="1" applyAlignment="1">
      <alignment horizontal="right" vertical="top" wrapText="1"/>
    </xf>
    <xf numFmtId="0" fontId="8" fillId="20" borderId="41" xfId="0" applyFont="1" applyFill="1" applyBorder="1" applyAlignment="1">
      <alignment horizontal="right" vertical="top" wrapText="1"/>
    </xf>
    <xf numFmtId="0" fontId="8" fillId="20" borderId="58" xfId="0" applyFont="1" applyFill="1" applyBorder="1" applyAlignment="1">
      <alignment horizontal="right" vertical="top" wrapText="1"/>
    </xf>
    <xf numFmtId="0" fontId="8" fillId="20" borderId="59" xfId="0" applyFont="1" applyFill="1" applyBorder="1" applyAlignment="1">
      <alignment horizontal="right" vertical="top" wrapText="1"/>
    </xf>
    <xf numFmtId="0" fontId="8" fillId="20" borderId="49" xfId="0" applyFont="1" applyFill="1" applyBorder="1" applyAlignment="1">
      <alignment horizontal="right" vertical="top" wrapText="1"/>
    </xf>
    <xf numFmtId="0" fontId="8" fillId="20" borderId="50" xfId="0" applyFont="1" applyFill="1" applyBorder="1" applyAlignment="1">
      <alignment horizontal="right" vertical="top" wrapText="1"/>
    </xf>
    <xf numFmtId="0" fontId="8" fillId="20" borderId="51" xfId="0" applyFont="1" applyFill="1" applyBorder="1" applyAlignment="1">
      <alignment horizontal="right" vertical="top" wrapText="1"/>
    </xf>
    <xf numFmtId="168" fontId="14" fillId="33" borderId="1" xfId="13" applyNumberFormat="1" applyFont="1" applyFill="1" applyBorder="1" applyAlignment="1">
      <alignment horizontal="center" vertical="center" wrapText="1"/>
    </xf>
    <xf numFmtId="0" fontId="14" fillId="33" borderId="1" xfId="0" applyFont="1" applyFill="1" applyBorder="1" applyAlignment="1">
      <alignment horizontal="center" vertical="center" wrapText="1"/>
    </xf>
    <xf numFmtId="169" fontId="14" fillId="33" borderId="1" xfId="0" applyNumberFormat="1" applyFont="1" applyFill="1" applyBorder="1" applyAlignment="1">
      <alignment horizontal="center" vertical="center" wrapText="1"/>
    </xf>
    <xf numFmtId="169" fontId="14" fillId="33" borderId="9" xfId="0" applyNumberFormat="1" applyFont="1" applyFill="1" applyBorder="1" applyAlignment="1">
      <alignment horizontal="center" vertical="center" wrapText="1"/>
    </xf>
    <xf numFmtId="168" fontId="0" fillId="0" borderId="0" xfId="0" applyNumberFormat="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49" fontId="8" fillId="3" borderId="1" xfId="0" applyNumberFormat="1" applyFont="1" applyFill="1" applyBorder="1" applyAlignment="1">
      <alignment horizontal="center" vertical="center"/>
    </xf>
    <xf numFmtId="0" fontId="57" fillId="3"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xf>
    <xf numFmtId="0" fontId="57" fillId="6" borderId="29"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xf>
    <xf numFmtId="0" fontId="57" fillId="7" borderId="1" xfId="0" applyNumberFormat="1" applyFont="1" applyFill="1" applyBorder="1" applyAlignment="1">
      <alignment horizontal="center" vertical="center"/>
    </xf>
    <xf numFmtId="49" fontId="8" fillId="34" borderId="1" xfId="0" applyNumberFormat="1" applyFont="1" applyFill="1" applyBorder="1" applyAlignment="1">
      <alignment horizontal="center" vertical="center" wrapText="1"/>
    </xf>
    <xf numFmtId="0" fontId="57" fillId="34" borderId="29" xfId="0" applyNumberFormat="1" applyFont="1" applyFill="1" applyBorder="1" applyAlignment="1">
      <alignment horizontal="center" vertical="center"/>
    </xf>
    <xf numFmtId="49" fontId="8" fillId="16" borderId="1" xfId="0" applyNumberFormat="1" applyFont="1" applyFill="1" applyBorder="1" applyAlignment="1">
      <alignment horizontal="center" vertical="center"/>
    </xf>
    <xf numFmtId="0" fontId="57" fillId="16" borderId="1" xfId="0" applyNumberFormat="1" applyFont="1" applyFill="1" applyBorder="1" applyAlignment="1">
      <alignment horizontal="center" vertical="center"/>
    </xf>
    <xf numFmtId="49" fontId="8" fillId="35" borderId="1" xfId="0" applyNumberFormat="1" applyFont="1" applyFill="1" applyBorder="1" applyAlignment="1">
      <alignment horizontal="center" vertical="center"/>
    </xf>
    <xf numFmtId="0" fontId="57" fillId="35" borderId="29" xfId="0" applyNumberFormat="1" applyFont="1" applyFill="1" applyBorder="1" applyAlignment="1">
      <alignment horizontal="center" vertical="center"/>
    </xf>
    <xf numFmtId="0" fontId="8" fillId="36" borderId="58" xfId="0" applyFont="1" applyFill="1" applyBorder="1" applyAlignment="1">
      <alignment horizontal="center" vertical="center"/>
    </xf>
    <xf numFmtId="49" fontId="8" fillId="36" borderId="9" xfId="0" applyNumberFormat="1" applyFont="1" applyFill="1" applyBorder="1" applyAlignment="1">
      <alignment horizontal="center" vertical="center"/>
    </xf>
    <xf numFmtId="1" fontId="57" fillId="36" borderId="0" xfId="0" applyNumberFormat="1" applyFont="1" applyFill="1" applyBorder="1" applyAlignment="1">
      <alignment horizontal="center" vertical="center"/>
    </xf>
    <xf numFmtId="49" fontId="8" fillId="37" borderId="4" xfId="0" applyNumberFormat="1" applyFont="1" applyFill="1" applyBorder="1" applyAlignment="1">
      <alignment horizontal="center" vertical="center"/>
    </xf>
    <xf numFmtId="9" fontId="57" fillId="37" borderId="43" xfId="0" applyNumberFormat="1" applyFont="1" applyFill="1" applyBorder="1" applyAlignment="1">
      <alignment horizontal="center" vertical="center"/>
    </xf>
    <xf numFmtId="0" fontId="14" fillId="17"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7" borderId="1" xfId="0" applyFont="1" applyFill="1" applyBorder="1" applyAlignment="1">
      <alignment horizontal="center" vertical="center" wrapText="1" readingOrder="2"/>
    </xf>
    <xf numFmtId="0" fontId="14" fillId="5" borderId="1" xfId="0" applyFont="1" applyFill="1" applyBorder="1" applyAlignment="1">
      <alignment horizontal="center" vertical="center" wrapText="1" readingOrder="2"/>
    </xf>
    <xf numFmtId="0" fontId="14" fillId="38"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0" fillId="0" borderId="0" xfId="0" applyAlignment="1">
      <alignment horizontal="center" wrapText="1"/>
    </xf>
    <xf numFmtId="9" fontId="0" fillId="0" borderId="0" xfId="0" applyNumberFormat="1"/>
    <xf numFmtId="1" fontId="0" fillId="0" borderId="0" xfId="0" applyNumberFormat="1"/>
    <xf numFmtId="0" fontId="8" fillId="0" borderId="0" xfId="0" applyFont="1" applyAlignment="1">
      <alignment horizontal="center" vertical="center"/>
    </xf>
    <xf numFmtId="0" fontId="8" fillId="0" borderId="0" xfId="0" applyFont="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2" fontId="13" fillId="0" borderId="1" xfId="0" applyNumberFormat="1" applyFont="1" applyFill="1" applyBorder="1" applyAlignment="1" applyProtection="1">
      <alignment horizontal="center" vertical="center" wrapText="1" readingOrder="2"/>
      <protection locked="0"/>
    </xf>
    <xf numFmtId="1" fontId="13" fillId="0" borderId="1" xfId="0" applyNumberFormat="1" applyFont="1" applyFill="1" applyBorder="1" applyAlignment="1" applyProtection="1">
      <alignment horizontal="center" vertical="center" wrapText="1" readingOrder="2"/>
      <protection locked="0"/>
    </xf>
    <xf numFmtId="0" fontId="13" fillId="0" borderId="0" xfId="0" applyFont="1" applyAlignment="1" applyProtection="1">
      <alignment horizontal="center" vertical="center" wrapText="1" readingOrder="2"/>
      <protection locked="0"/>
    </xf>
    <xf numFmtId="9" fontId="13" fillId="0" borderId="0" xfId="0" applyNumberFormat="1" applyFont="1" applyAlignment="1" applyProtection="1">
      <alignment horizontal="center" vertical="center" wrapText="1" readingOrder="2"/>
      <protection locked="0"/>
    </xf>
    <xf numFmtId="2" fontId="13" fillId="0" borderId="0" xfId="0" applyNumberFormat="1" applyFont="1" applyAlignment="1" applyProtection="1">
      <alignment horizontal="center" vertical="center" wrapText="1" readingOrder="2"/>
      <protection locked="0"/>
    </xf>
    <xf numFmtId="0" fontId="11" fillId="0" borderId="0" xfId="1" applyFont="1" applyFill="1" applyAlignment="1" applyProtection="1">
      <alignment horizontal="center" vertical="center" wrapText="1"/>
      <protection locked="0"/>
    </xf>
    <xf numFmtId="0" fontId="55" fillId="0" borderId="5" xfId="0" applyFont="1" applyBorder="1" applyAlignment="1" applyProtection="1">
      <alignment horizontal="center" vertical="center" wrapText="1" readingOrder="2"/>
      <protection locked="0"/>
    </xf>
    <xf numFmtId="0" fontId="55" fillId="0" borderId="65" xfId="0" applyFont="1" applyBorder="1" applyAlignment="1" applyProtection="1">
      <alignment horizontal="center" vertical="center" wrapText="1" readingOrder="2"/>
      <protection locked="0"/>
    </xf>
    <xf numFmtId="0" fontId="7"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vertical="center"/>
      <protection locked="0"/>
    </xf>
    <xf numFmtId="170" fontId="11" fillId="0" borderId="30" xfId="2" applyNumberFormat="1" applyFont="1" applyFill="1" applyBorder="1" applyAlignment="1" applyProtection="1">
      <alignment horizontal="center" vertical="center"/>
      <protection locked="0"/>
    </xf>
    <xf numFmtId="170" fontId="11" fillId="0" borderId="40" xfId="2" applyNumberFormat="1" applyFont="1" applyFill="1" applyBorder="1" applyAlignment="1" applyProtection="1">
      <alignment horizontal="center" vertical="center"/>
      <protection locked="0"/>
    </xf>
    <xf numFmtId="170" fontId="11" fillId="0" borderId="29" xfId="2" applyNumberFormat="1" applyFont="1" applyFill="1" applyBorder="1" applyAlignment="1" applyProtection="1">
      <alignment horizontal="center" vertical="center" wrapText="1"/>
      <protection locked="0"/>
    </xf>
    <xf numFmtId="170" fontId="11" fillId="0" borderId="28" xfId="2" applyNumberFormat="1" applyFont="1" applyFill="1" applyBorder="1" applyAlignment="1" applyProtection="1">
      <alignment horizontal="center" vertical="center" wrapText="1"/>
      <protection locked="0"/>
    </xf>
    <xf numFmtId="170" fontId="11" fillId="0" borderId="13" xfId="2" applyNumberFormat="1" applyFont="1" applyFill="1" applyBorder="1" applyAlignment="1" applyProtection="1">
      <alignment horizontal="center" vertical="center" wrapText="1"/>
      <protection locked="0"/>
    </xf>
    <xf numFmtId="170" fontId="11" fillId="0" borderId="43" xfId="2" applyNumberFormat="1" applyFont="1" applyFill="1" applyBorder="1" applyAlignment="1" applyProtection="1">
      <alignment horizontal="center" vertical="center" wrapText="1"/>
      <protection locked="0"/>
    </xf>
    <xf numFmtId="170" fontId="11" fillId="0" borderId="30" xfId="2" applyNumberFormat="1" applyFont="1" applyFill="1" applyBorder="1" applyAlignment="1" applyProtection="1">
      <alignment horizontal="center" vertical="center" wrapText="1"/>
      <protection locked="0"/>
    </xf>
    <xf numFmtId="170" fontId="11" fillId="0" borderId="23" xfId="2" applyNumberFormat="1" applyFont="1" applyFill="1" applyBorder="1" applyAlignment="1" applyProtection="1">
      <alignment horizontal="center" vertical="center" wrapText="1"/>
      <protection locked="0"/>
    </xf>
    <xf numFmtId="170" fontId="11" fillId="0" borderId="6" xfId="2" applyNumberFormat="1" applyFont="1" applyFill="1" applyBorder="1" applyAlignment="1" applyProtection="1">
      <alignment horizontal="center" vertical="center" wrapText="1"/>
      <protection locked="0"/>
    </xf>
    <xf numFmtId="170" fontId="11" fillId="0" borderId="24" xfId="2" applyNumberFormat="1" applyFont="1" applyFill="1" applyBorder="1" applyAlignment="1" applyProtection="1">
      <alignment horizontal="center" vertical="center" wrapText="1"/>
      <protection locked="0"/>
    </xf>
    <xf numFmtId="170" fontId="8" fillId="0" borderId="44" xfId="0" applyNumberFormat="1" applyFont="1" applyBorder="1" applyAlignment="1" applyProtection="1">
      <alignment horizontal="center" vertical="center"/>
      <protection locked="0"/>
    </xf>
    <xf numFmtId="170" fontId="8" fillId="0" borderId="29" xfId="0" applyNumberFormat="1" applyFont="1" applyBorder="1" applyAlignment="1" applyProtection="1">
      <alignment horizontal="center" vertical="center"/>
      <protection locked="0"/>
    </xf>
    <xf numFmtId="170" fontId="8" fillId="0" borderId="30" xfId="0" applyNumberFormat="1" applyFont="1" applyBorder="1" applyAlignment="1" applyProtection="1">
      <alignment horizontal="center" vertical="center"/>
      <protection locked="0"/>
    </xf>
    <xf numFmtId="3" fontId="78" fillId="0" borderId="1" xfId="0" applyNumberFormat="1" applyFont="1" applyBorder="1" applyAlignment="1" applyProtection="1">
      <alignment vertical="center" wrapText="1"/>
      <protection locked="0"/>
    </xf>
    <xf numFmtId="168" fontId="8" fillId="0" borderId="29" xfId="13" applyNumberFormat="1" applyFont="1" applyBorder="1" applyAlignment="1" applyProtection="1">
      <alignment horizontal="center" vertical="center"/>
      <protection locked="0"/>
    </xf>
    <xf numFmtId="168" fontId="8" fillId="0" borderId="30" xfId="13" applyNumberFormat="1" applyFont="1" applyBorder="1" applyAlignment="1" applyProtection="1">
      <alignment horizontal="center" vertical="center"/>
      <protection locked="0"/>
    </xf>
    <xf numFmtId="0" fontId="8" fillId="19" borderId="11" xfId="0" applyFont="1" applyFill="1" applyBorder="1" applyAlignment="1" applyProtection="1">
      <alignment horizontal="center" vertical="center" wrapText="1"/>
      <protection locked="0"/>
    </xf>
    <xf numFmtId="0" fontId="36" fillId="3" borderId="11" xfId="0" applyFont="1" applyFill="1" applyBorder="1" applyAlignment="1" applyProtection="1">
      <alignment horizontal="center" vertical="center" wrapText="1"/>
      <protection locked="0"/>
    </xf>
    <xf numFmtId="9" fontId="36" fillId="3" borderId="11" xfId="0" applyNumberFormat="1" applyFont="1" applyFill="1" applyBorder="1" applyAlignment="1" applyProtection="1">
      <alignment horizontal="center" vertical="center" wrapText="1"/>
      <protection locked="0"/>
    </xf>
    <xf numFmtId="1" fontId="17" fillId="3" borderId="11" xfId="0" applyNumberFormat="1"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readingOrder="2"/>
      <protection locked="0"/>
    </xf>
    <xf numFmtId="0" fontId="16" fillId="6" borderId="1" xfId="0" applyFont="1" applyFill="1" applyBorder="1" applyAlignment="1" applyProtection="1">
      <alignment horizontal="center" vertical="center" wrapText="1"/>
      <protection locked="0"/>
    </xf>
    <xf numFmtId="0" fontId="22" fillId="20"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right" vertical="center" wrapText="1"/>
      <protection locked="0"/>
    </xf>
    <xf numFmtId="0" fontId="0" fillId="0" borderId="0" xfId="0" applyProtection="1">
      <protection locked="0"/>
    </xf>
    <xf numFmtId="0" fontId="11" fillId="6" borderId="0" xfId="1" applyFont="1" applyFill="1" applyAlignment="1" applyProtection="1">
      <alignment horizontal="center" vertical="center" wrapText="1"/>
      <protection locked="0"/>
    </xf>
    <xf numFmtId="0" fontId="8" fillId="0" borderId="0" xfId="0" applyFont="1" applyAlignment="1" applyProtection="1">
      <alignment readingOrder="2"/>
      <protection locked="0"/>
    </xf>
    <xf numFmtId="0" fontId="14" fillId="0" borderId="0" xfId="0" applyFont="1" applyBorder="1" applyAlignment="1" applyProtection="1">
      <alignment horizontal="center" vertical="center" wrapText="1" readingOrder="2"/>
      <protection locked="0"/>
    </xf>
    <xf numFmtId="0" fontId="13" fillId="0" borderId="0" xfId="0" applyFont="1" applyBorder="1" applyAlignment="1" applyProtection="1">
      <alignment horizontal="center" vertical="center" wrapText="1" readingOrder="2"/>
      <protection locked="0"/>
    </xf>
    <xf numFmtId="2" fontId="13" fillId="0" borderId="0" xfId="0" applyNumberFormat="1" applyFont="1" applyBorder="1" applyAlignment="1" applyProtection="1">
      <alignment horizontal="center" vertical="center" wrapText="1" readingOrder="2"/>
      <protection locked="0"/>
    </xf>
    <xf numFmtId="2" fontId="13" fillId="0" borderId="0" xfId="0" applyNumberFormat="1" applyFont="1" applyFill="1" applyBorder="1" applyAlignment="1" applyProtection="1">
      <alignment horizontal="center" vertical="center" wrapText="1" readingOrder="2"/>
      <protection locked="0"/>
    </xf>
    <xf numFmtId="9" fontId="13" fillId="0" borderId="0" xfId="0" applyNumberFormat="1" applyFont="1" applyFill="1" applyBorder="1" applyAlignment="1" applyProtection="1">
      <alignment horizontal="center" vertical="center" wrapText="1" readingOrder="2"/>
      <protection locked="0"/>
    </xf>
    <xf numFmtId="165" fontId="13" fillId="0" borderId="0" xfId="0" applyNumberFormat="1" applyFont="1" applyFill="1" applyBorder="1" applyAlignment="1" applyProtection="1">
      <alignment horizontal="center" vertical="center" wrapText="1" readingOrder="2"/>
      <protection locked="0"/>
    </xf>
    <xf numFmtId="0" fontId="1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57" fillId="0" borderId="0" xfId="0" applyFont="1" applyAlignment="1">
      <alignment vertical="center" wrapText="1"/>
    </xf>
    <xf numFmtId="0" fontId="11" fillId="0" borderId="0" xfId="0" applyFont="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1" fontId="8" fillId="19" borderId="11" xfId="0" applyNumberFormat="1" applyFont="1" applyFill="1" applyBorder="1" applyAlignment="1" applyProtection="1">
      <alignment horizontal="center" vertical="center" wrapText="1"/>
      <protection locked="0"/>
    </xf>
    <xf numFmtId="0" fontId="8" fillId="19" borderId="11" xfId="0" applyFont="1" applyFill="1" applyBorder="1" applyAlignment="1" applyProtection="1">
      <alignment wrapText="1"/>
      <protection locked="0"/>
    </xf>
    <xf numFmtId="1" fontId="8" fillId="19" borderId="14" xfId="0" applyNumberFormat="1" applyFont="1" applyFill="1" applyBorder="1" applyAlignment="1" applyProtection="1">
      <alignment horizontal="center" vertical="center" wrapText="1"/>
      <protection locked="0"/>
    </xf>
    <xf numFmtId="0" fontId="8" fillId="0" borderId="0" xfId="0" applyFont="1" applyBorder="1" applyAlignment="1">
      <alignment horizontal="center" wrapText="1"/>
    </xf>
    <xf numFmtId="0" fontId="24" fillId="20" borderId="0" xfId="0" applyFont="1" applyFill="1" applyBorder="1" applyAlignment="1">
      <alignment horizontal="right" wrapText="1" readingOrder="2"/>
    </xf>
    <xf numFmtId="0" fontId="8" fillId="20" borderId="0" xfId="0" applyFont="1" applyFill="1" applyAlignment="1">
      <alignment wrapText="1"/>
    </xf>
    <xf numFmtId="1" fontId="36" fillId="3" borderId="11" xfId="0" applyNumberFormat="1" applyFont="1" applyFill="1" applyBorder="1" applyAlignment="1" applyProtection="1">
      <alignment horizontal="center" vertical="center" wrapText="1"/>
      <protection locked="0"/>
    </xf>
    <xf numFmtId="0" fontId="8" fillId="3" borderId="11" xfId="0" applyFont="1" applyFill="1" applyBorder="1" applyAlignment="1" applyProtection="1">
      <alignment wrapText="1"/>
      <protection locked="0"/>
    </xf>
    <xf numFmtId="1" fontId="8" fillId="3" borderId="11" xfId="0" applyNumberFormat="1" applyFont="1" applyFill="1" applyBorder="1" applyAlignment="1" applyProtection="1">
      <alignment wrapText="1"/>
      <protection locked="0"/>
    </xf>
    <xf numFmtId="9" fontId="8" fillId="3" borderId="11" xfId="0" applyNumberFormat="1" applyFont="1" applyFill="1" applyBorder="1" applyAlignment="1" applyProtection="1">
      <alignment wrapText="1"/>
      <protection locked="0"/>
    </xf>
    <xf numFmtId="0" fontId="57" fillId="16" borderId="1" xfId="0" applyFont="1" applyFill="1" applyBorder="1" applyAlignment="1">
      <alignment horizontal="center" vertical="center"/>
    </xf>
    <xf numFmtId="0" fontId="18" fillId="0" borderId="0" xfId="0" applyFont="1" applyFill="1" applyBorder="1" applyAlignment="1" applyProtection="1">
      <alignment horizontal="right" vertical="center" wrapText="1" readingOrder="2"/>
    </xf>
    <xf numFmtId="0" fontId="0" fillId="0" borderId="0" xfId="0" applyProtection="1"/>
    <xf numFmtId="0" fontId="15" fillId="3" borderId="1" xfId="1"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xf>
    <xf numFmtId="0" fontId="46" fillId="7" borderId="1" xfId="0" applyFont="1" applyFill="1" applyBorder="1" applyAlignment="1" applyProtection="1">
      <alignment horizontal="center" vertical="center"/>
    </xf>
    <xf numFmtId="0" fontId="46" fillId="7" borderId="1" xfId="0" applyFont="1" applyFill="1" applyBorder="1" applyAlignment="1" applyProtection="1">
      <alignment horizontal="center" vertical="center" wrapText="1"/>
    </xf>
    <xf numFmtId="0" fontId="48" fillId="7"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11" applyBorder="1" applyProtection="1"/>
    <xf numFmtId="0" fontId="8" fillId="0" borderId="5" xfId="0" applyFont="1" applyBorder="1" applyAlignment="1" applyProtection="1">
      <alignment horizontal="center" vertical="center"/>
    </xf>
    <xf numFmtId="0" fontId="2" fillId="0" borderId="23" xfId="11" applyFont="1" applyBorder="1" applyProtection="1"/>
    <xf numFmtId="0" fontId="14" fillId="21" borderId="1" xfId="0" applyFont="1" applyFill="1" applyBorder="1" applyAlignment="1">
      <alignment horizontal="center" vertical="center" wrapText="1"/>
    </xf>
    <xf numFmtId="0" fontId="14" fillId="39" borderId="1" xfId="0" applyFont="1" applyFill="1" applyBorder="1" applyAlignment="1">
      <alignment horizontal="center" vertical="center" wrapText="1" readingOrder="2"/>
    </xf>
    <xf numFmtId="0" fontId="14" fillId="9" borderId="1" xfId="0" applyFont="1" applyFill="1" applyBorder="1" applyAlignment="1">
      <alignment horizontal="center" vertical="center" wrapText="1" readingOrder="2"/>
    </xf>
    <xf numFmtId="0" fontId="14" fillId="29" borderId="1" xfId="0" applyFont="1" applyFill="1" applyBorder="1" applyAlignment="1">
      <alignment horizontal="center" vertical="center" wrapText="1" readingOrder="2"/>
    </xf>
    <xf numFmtId="0" fontId="14" fillId="18" borderId="1" xfId="0" applyFont="1" applyFill="1" applyBorder="1" applyAlignment="1">
      <alignment horizontal="center" vertical="center" wrapText="1" readingOrder="2"/>
    </xf>
    <xf numFmtId="0" fontId="14" fillId="40" borderId="1" xfId="0" applyFont="1" applyFill="1" applyBorder="1" applyAlignment="1">
      <alignment horizontal="center" vertical="center" wrapText="1"/>
    </xf>
    <xf numFmtId="0" fontId="14" fillId="33" borderId="1" xfId="0" applyFont="1" applyFill="1" applyBorder="1" applyAlignment="1">
      <alignment horizontal="center" vertical="center" wrapText="1" readingOrder="2"/>
    </xf>
    <xf numFmtId="0" fontId="14" fillId="19" borderId="1" xfId="0" applyFont="1" applyFill="1" applyBorder="1" applyAlignment="1">
      <alignment horizontal="center" vertical="center" wrapText="1" readingOrder="2"/>
    </xf>
    <xf numFmtId="0" fontId="14" fillId="41" borderId="1" xfId="0" applyFont="1" applyFill="1" applyBorder="1" applyAlignment="1">
      <alignment horizontal="center" vertical="center" wrapText="1" readingOrder="2"/>
    </xf>
    <xf numFmtId="0" fontId="14" fillId="42" borderId="1" xfId="0" applyFont="1" applyFill="1" applyBorder="1" applyAlignment="1">
      <alignment horizontal="center" vertical="center" wrapText="1" readingOrder="2"/>
    </xf>
    <xf numFmtId="0" fontId="14" fillId="34" borderId="1" xfId="0" applyFont="1" applyFill="1" applyBorder="1" applyAlignment="1">
      <alignment horizontal="center" vertical="center" wrapText="1" readingOrder="2"/>
    </xf>
    <xf numFmtId="0" fontId="14" fillId="38" borderId="1" xfId="0" applyFont="1" applyFill="1" applyBorder="1" applyAlignment="1">
      <alignment horizontal="center" vertical="center" wrapText="1" readingOrder="2"/>
    </xf>
    <xf numFmtId="0" fontId="14" fillId="14" borderId="1" xfId="0" applyFont="1" applyFill="1" applyBorder="1" applyAlignment="1">
      <alignment horizontal="center" vertical="center" wrapText="1" readingOrder="2"/>
    </xf>
    <xf numFmtId="0" fontId="14" fillId="29" borderId="1" xfId="0" applyFont="1" applyFill="1" applyBorder="1" applyAlignment="1">
      <alignment horizontal="center" vertical="center" wrapText="1"/>
    </xf>
    <xf numFmtId="168" fontId="14" fillId="18" borderId="1" xfId="13"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168" fontId="14" fillId="9" borderId="1" xfId="13" applyNumberFormat="1" applyFont="1" applyFill="1" applyBorder="1" applyAlignment="1">
      <alignment horizontal="center" vertical="center" wrapText="1"/>
    </xf>
    <xf numFmtId="49" fontId="57" fillId="6" borderId="1" xfId="0" applyNumberFormat="1" applyFont="1" applyFill="1" applyBorder="1" applyAlignment="1">
      <alignment horizontal="center" vertical="center" wrapText="1"/>
    </xf>
    <xf numFmtId="1" fontId="14" fillId="18" borderId="1" xfId="0" applyNumberFormat="1" applyFont="1" applyFill="1" applyBorder="1" applyAlignment="1">
      <alignment horizontal="center" vertical="center" wrapText="1"/>
    </xf>
    <xf numFmtId="9" fontId="14" fillId="29" borderId="1" xfId="12" applyFont="1" applyFill="1" applyBorder="1" applyAlignment="1">
      <alignment horizontal="center" vertical="center" wrapText="1"/>
    </xf>
    <xf numFmtId="10" fontId="14" fillId="29" borderId="1" xfId="0" applyNumberFormat="1" applyFont="1" applyFill="1" applyBorder="1" applyAlignment="1">
      <alignment horizontal="center" vertical="center" wrapText="1"/>
    </xf>
    <xf numFmtId="2" fontId="14" fillId="29" borderId="1" xfId="12" applyNumberFormat="1" applyFont="1" applyFill="1" applyBorder="1" applyAlignment="1">
      <alignment horizontal="center" vertical="center" wrapText="1"/>
    </xf>
    <xf numFmtId="9" fontId="14" fillId="29" borderId="1" xfId="12" applyFont="1" applyFill="1" applyBorder="1" applyAlignment="1">
      <alignment horizontal="center" vertical="center" wrapText="1" readingOrder="2"/>
    </xf>
    <xf numFmtId="0" fontId="14" fillId="43" borderId="1" xfId="0" applyFont="1" applyFill="1" applyBorder="1" applyAlignment="1">
      <alignment horizontal="center" vertical="center" wrapText="1"/>
    </xf>
    <xf numFmtId="0" fontId="14" fillId="43" borderId="1" xfId="0" applyFont="1" applyFill="1" applyBorder="1" applyAlignment="1">
      <alignment horizontal="center" vertical="center" wrapText="1" readingOrder="2"/>
    </xf>
    <xf numFmtId="0" fontId="14" fillId="44" borderId="1" xfId="0" applyFont="1" applyFill="1" applyBorder="1" applyAlignment="1">
      <alignment horizontal="center" vertical="center" wrapText="1"/>
    </xf>
    <xf numFmtId="1" fontId="8" fillId="0" borderId="0" xfId="0" applyNumberFormat="1" applyFont="1"/>
    <xf numFmtId="3" fontId="0" fillId="0" borderId="0" xfId="0" applyNumberFormat="1"/>
    <xf numFmtId="2" fontId="0" fillId="0" borderId="0" xfId="0" applyNumberFormat="1"/>
    <xf numFmtId="168" fontId="0" fillId="0" borderId="0" xfId="0" applyNumberFormat="1"/>
    <xf numFmtId="0" fontId="18" fillId="0" borderId="1" xfId="0" applyFont="1" applyBorder="1" applyAlignment="1" applyProtection="1">
      <alignment horizontal="center" vertical="center" wrapText="1"/>
      <protection locked="0"/>
    </xf>
    <xf numFmtId="0" fontId="8" fillId="19" borderId="11"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18" fillId="20" borderId="76" xfId="0" applyFont="1" applyFill="1" applyBorder="1" applyAlignment="1" applyProtection="1">
      <alignment horizontal="center" vertical="center" wrapText="1"/>
      <protection locked="0"/>
    </xf>
    <xf numFmtId="0" fontId="20" fillId="4" borderId="1" xfId="0" applyFont="1" applyFill="1" applyBorder="1" applyAlignment="1">
      <alignment horizontal="right" vertical="center"/>
    </xf>
    <xf numFmtId="0" fontId="20" fillId="4" borderId="1" xfId="0" applyFont="1" applyFill="1" applyBorder="1" applyAlignment="1">
      <alignment horizontal="right" vertical="center" wrapText="1"/>
    </xf>
    <xf numFmtId="0" fontId="17" fillId="0" borderId="0" xfId="0" applyFont="1" applyAlignment="1">
      <alignment horizontal="left" vertical="center" wrapText="1"/>
    </xf>
    <xf numFmtId="0" fontId="16" fillId="0" borderId="1" xfId="0" applyFont="1" applyBorder="1" applyAlignment="1" applyProtection="1">
      <alignment horizontal="center" vertical="center" wrapText="1"/>
      <protection locked="0"/>
    </xf>
    <xf numFmtId="0" fontId="20" fillId="32" borderId="14" xfId="0" applyFont="1" applyFill="1" applyBorder="1" applyAlignment="1">
      <alignment horizontal="center" vertical="center" wrapText="1" readingOrder="2"/>
    </xf>
    <xf numFmtId="167" fontId="11" fillId="20" borderId="1" xfId="0" applyNumberFormat="1" applyFont="1" applyFill="1" applyBorder="1" applyAlignment="1" applyProtection="1">
      <alignment horizontal="center" vertical="center"/>
      <protection locked="0"/>
    </xf>
    <xf numFmtId="3" fontId="11" fillId="20" borderId="1" xfId="0" applyNumberFormat="1" applyFont="1" applyFill="1" applyBorder="1" applyAlignment="1" applyProtection="1">
      <alignment horizontal="center" vertical="center"/>
      <protection locked="0"/>
    </xf>
    <xf numFmtId="0" fontId="11" fillId="20" borderId="1" xfId="0" applyFont="1" applyFill="1" applyBorder="1" applyAlignment="1" applyProtection="1">
      <alignment horizontal="center" vertical="center"/>
      <protection locked="0"/>
    </xf>
    <xf numFmtId="0" fontId="0" fillId="20" borderId="1" xfId="0"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1" fontId="36" fillId="3" borderId="11" xfId="0" applyNumberFormat="1" applyFont="1" applyFill="1" applyBorder="1" applyAlignment="1" applyProtection="1">
      <alignment horizontal="center" vertical="center"/>
      <protection locked="0"/>
    </xf>
    <xf numFmtId="0" fontId="8" fillId="3" borderId="11" xfId="0" applyFont="1" applyFill="1" applyBorder="1" applyProtection="1">
      <protection locked="0"/>
    </xf>
    <xf numFmtId="0" fontId="8" fillId="0" borderId="1" xfId="0" applyFont="1" applyBorder="1" applyAlignment="1">
      <alignment horizontal="right" vertical="center" wrapText="1"/>
    </xf>
    <xf numFmtId="0" fontId="11" fillId="0" borderId="1" xfId="1" applyFont="1" applyBorder="1" applyAlignment="1" applyProtection="1">
      <alignment horizontal="center" vertical="center" wrapText="1"/>
      <protection hidden="1"/>
    </xf>
    <xf numFmtId="3" fontId="8" fillId="0" borderId="4" xfId="0" applyNumberFormat="1" applyFont="1" applyBorder="1" applyAlignment="1">
      <alignment horizontal="center"/>
    </xf>
    <xf numFmtId="3"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protection locked="0"/>
    </xf>
    <xf numFmtId="0" fontId="18" fillId="0" borderId="0" xfId="0" applyFont="1" applyAlignment="1" applyProtection="1">
      <alignment horizontal="center" vertical="center" wrapText="1" readingOrder="2"/>
      <protection locked="0"/>
    </xf>
    <xf numFmtId="49" fontId="18" fillId="0" borderId="1" xfId="0" applyNumberFormat="1" applyFont="1" applyFill="1" applyBorder="1" applyAlignment="1" applyProtection="1">
      <alignment horizontal="center" vertical="center" wrapText="1"/>
      <protection locked="0"/>
    </xf>
    <xf numFmtId="49" fontId="9" fillId="0" borderId="1" xfId="8" applyNumberFormat="1" applyFill="1" applyBorder="1" applyAlignment="1" applyProtection="1">
      <alignment vertical="center" wrapText="1"/>
      <protection locked="0"/>
    </xf>
    <xf numFmtId="0" fontId="17" fillId="4" borderId="1" xfId="0" applyFont="1" applyFill="1" applyBorder="1" applyAlignment="1" applyProtection="1">
      <alignment horizontal="left" vertical="center" wrapText="1"/>
    </xf>
    <xf numFmtId="0" fontId="17" fillId="4" borderId="1" xfId="0" applyFont="1" applyFill="1" applyBorder="1" applyAlignment="1" applyProtection="1">
      <alignment horizontal="right" vertical="center" wrapText="1"/>
    </xf>
    <xf numFmtId="0" fontId="17" fillId="4" borderId="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8" fillId="14" borderId="1" xfId="0" applyFont="1" applyFill="1" applyBorder="1" applyProtection="1">
      <protection locked="0"/>
    </xf>
    <xf numFmtId="3" fontId="8" fillId="14" borderId="1" xfId="0" applyNumberFormat="1" applyFont="1" applyFill="1" applyBorder="1" applyProtection="1">
      <protection locked="0"/>
    </xf>
    <xf numFmtId="1" fontId="18"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9" fontId="11" fillId="0" borderId="1" xfId="0" applyNumberFormat="1" applyFont="1" applyFill="1" applyBorder="1" applyAlignment="1" applyProtection="1">
      <alignment horizontal="center" vertical="center" wrapText="1"/>
      <protection locked="0"/>
    </xf>
    <xf numFmtId="3" fontId="11"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xf>
    <xf numFmtId="49" fontId="20" fillId="3" borderId="1" xfId="0" applyNumberFormat="1" applyFont="1" applyFill="1" applyBorder="1" applyAlignment="1" applyProtection="1">
      <alignment horizontal="center" vertical="center" wrapText="1"/>
    </xf>
    <xf numFmtId="9" fontId="20" fillId="3" borderId="1" xfId="0" applyNumberFormat="1" applyFont="1" applyFill="1" applyBorder="1" applyAlignment="1" applyProtection="1">
      <alignment horizontal="center" vertical="center" wrapText="1"/>
    </xf>
    <xf numFmtId="3" fontId="20" fillId="3" borderId="1" xfId="0" applyNumberFormat="1"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 xfId="0" applyFont="1" applyBorder="1" applyAlignment="1" applyProtection="1">
      <alignment horizontal="center" vertical="center" wrapText="1"/>
    </xf>
    <xf numFmtId="0" fontId="81" fillId="0" borderId="1" xfId="0" applyFont="1" applyFill="1" applyBorder="1" applyAlignment="1" applyProtection="1">
      <alignment horizontal="center" vertical="center" wrapText="1"/>
      <protection locked="0"/>
    </xf>
    <xf numFmtId="166" fontId="81" fillId="0" borderId="1" xfId="0" applyNumberFormat="1" applyFont="1" applyFill="1" applyBorder="1" applyAlignment="1" applyProtection="1">
      <alignment horizontal="center" vertical="center" wrapText="1"/>
      <protection locked="0"/>
    </xf>
    <xf numFmtId="169" fontId="81" fillId="0" borderId="1" xfId="0" applyNumberFormat="1" applyFont="1" applyFill="1" applyBorder="1" applyAlignment="1" applyProtection="1">
      <alignment horizontal="center" vertical="center" wrapText="1"/>
      <protection locked="0"/>
    </xf>
    <xf numFmtId="49" fontId="24" fillId="9" borderId="1" xfId="0" applyNumberFormat="1" applyFont="1" applyFill="1" applyBorder="1" applyAlignment="1" applyProtection="1">
      <alignment horizontal="center" vertical="center" wrapText="1" readingOrder="2"/>
    </xf>
    <xf numFmtId="9" fontId="24" fillId="9" borderId="1" xfId="0" applyNumberFormat="1" applyFont="1" applyFill="1" applyBorder="1" applyAlignment="1" applyProtection="1">
      <alignment horizontal="center" vertical="center" wrapText="1"/>
    </xf>
    <xf numFmtId="0" fontId="24" fillId="8" borderId="1" xfId="0" applyFont="1" applyFill="1" applyBorder="1" applyAlignment="1" applyProtection="1">
      <alignment horizontal="center" vertical="center" wrapText="1" readingOrder="2"/>
    </xf>
    <xf numFmtId="9" fontId="24" fillId="8" borderId="1" xfId="0" applyNumberFormat="1" applyFont="1" applyFill="1" applyBorder="1" applyAlignment="1" applyProtection="1">
      <alignment horizontal="center" vertical="center" wrapText="1"/>
    </xf>
    <xf numFmtId="9" fontId="18" fillId="12" borderId="1" xfId="0" applyNumberFormat="1" applyFont="1" applyFill="1" applyBorder="1" applyAlignment="1" applyProtection="1">
      <alignment horizontal="center" vertical="center" wrapText="1"/>
    </xf>
    <xf numFmtId="0" fontId="56" fillId="25" borderId="4" xfId="1" applyFont="1" applyFill="1" applyBorder="1" applyAlignment="1" applyProtection="1">
      <alignment horizontal="center" wrapText="1"/>
    </xf>
    <xf numFmtId="0" fontId="9" fillId="25" borderId="5" xfId="8" applyFill="1" applyBorder="1" applyAlignment="1" applyProtection="1">
      <alignment horizontal="center" vertical="top" wrapText="1"/>
    </xf>
    <xf numFmtId="0" fontId="41" fillId="6" borderId="1" xfId="1" applyFont="1" applyFill="1" applyBorder="1" applyAlignment="1" applyProtection="1">
      <alignment horizontal="center" vertical="center" wrapText="1"/>
    </xf>
    <xf numFmtId="0" fontId="0" fillId="0" borderId="47" xfId="0" applyBorder="1" applyProtection="1"/>
    <xf numFmtId="0" fontId="0" fillId="0" borderId="48" xfId="0" applyBorder="1" applyProtection="1"/>
    <xf numFmtId="0" fontId="66" fillId="0" borderId="48" xfId="0" applyFont="1" applyBorder="1" applyAlignment="1" applyProtection="1">
      <alignment vertical="center"/>
    </xf>
    <xf numFmtId="0" fontId="0" fillId="0" borderId="39" xfId="0" applyBorder="1" applyProtection="1"/>
    <xf numFmtId="0" fontId="14" fillId="32" borderId="49" xfId="0" applyFont="1" applyFill="1" applyBorder="1" applyAlignment="1" applyProtection="1">
      <alignment horizontal="center" vertical="center" wrapText="1" readingOrder="2"/>
    </xf>
    <xf numFmtId="0" fontId="14" fillId="32" borderId="11" xfId="0" applyFont="1" applyFill="1" applyBorder="1" applyAlignment="1" applyProtection="1">
      <alignment horizontal="center" vertical="center" wrapText="1" readingOrder="2"/>
    </xf>
    <xf numFmtId="0" fontId="20" fillId="32" borderId="14" xfId="0" applyFont="1" applyFill="1" applyBorder="1" applyAlignment="1" applyProtection="1">
      <alignment horizontal="center" vertical="center" wrapText="1" readingOrder="2"/>
    </xf>
    <xf numFmtId="0" fontId="14" fillId="32" borderId="61" xfId="0" applyFont="1" applyFill="1" applyBorder="1" applyAlignment="1" applyProtection="1">
      <alignment horizontal="center" vertical="center" wrapText="1" readingOrder="2"/>
    </xf>
    <xf numFmtId="0" fontId="8" fillId="0" borderId="5" xfId="0" applyFont="1" applyBorder="1" applyAlignment="1" applyProtection="1">
      <alignment horizontal="right" vertical="center" wrapText="1" readingOrder="2"/>
    </xf>
    <xf numFmtId="0" fontId="14" fillId="32" borderId="63" xfId="0" applyFont="1" applyFill="1" applyBorder="1" applyAlignment="1" applyProtection="1">
      <alignment horizontal="center" vertical="center" wrapText="1" readingOrder="2"/>
    </xf>
    <xf numFmtId="0" fontId="8" fillId="0" borderId="1" xfId="0" applyFont="1" applyBorder="1" applyAlignment="1" applyProtection="1">
      <alignment horizontal="right" vertical="center" wrapText="1" readingOrder="2"/>
    </xf>
    <xf numFmtId="0" fontId="14" fillId="32" borderId="64" xfId="0" applyFont="1" applyFill="1" applyBorder="1" applyAlignment="1" applyProtection="1">
      <alignment horizontal="center" vertical="center" wrapText="1" readingOrder="2"/>
    </xf>
    <xf numFmtId="0" fontId="8" fillId="0" borderId="65" xfId="0" applyFont="1" applyBorder="1" applyAlignment="1" applyProtection="1">
      <alignment horizontal="right" vertical="center" wrapText="1" readingOrder="2"/>
    </xf>
    <xf numFmtId="0" fontId="14" fillId="32" borderId="14" xfId="0" applyFont="1" applyFill="1" applyBorder="1" applyAlignment="1" applyProtection="1">
      <alignment horizontal="center" vertical="center" wrapText="1" readingOrder="2"/>
    </xf>
    <xf numFmtId="0" fontId="20" fillId="32" borderId="12" xfId="0" applyFont="1" applyFill="1" applyBorder="1" applyAlignment="1" applyProtection="1">
      <alignment horizontal="center" vertical="center" wrapText="1" readingOrder="2"/>
    </xf>
    <xf numFmtId="0" fontId="14" fillId="32" borderId="68" xfId="0" applyFont="1" applyFill="1" applyBorder="1" applyAlignment="1" applyProtection="1">
      <alignment horizontal="center" vertical="center" wrapText="1" readingOrder="2"/>
    </xf>
    <xf numFmtId="0" fontId="8" fillId="0" borderId="4" xfId="0" applyFont="1" applyBorder="1" applyAlignment="1" applyProtection="1">
      <alignment horizontal="right" vertical="center" wrapText="1" readingOrder="2"/>
    </xf>
    <xf numFmtId="0" fontId="20" fillId="32" borderId="52" xfId="0" applyFont="1" applyFill="1" applyBorder="1" applyAlignment="1" applyProtection="1">
      <alignment horizontal="center" vertical="center" wrapText="1" readingOrder="2"/>
    </xf>
    <xf numFmtId="0" fontId="8" fillId="0" borderId="69" xfId="0" applyFont="1" applyBorder="1" applyAlignment="1" applyProtection="1">
      <alignment horizontal="right" vertical="center" wrapText="1" readingOrder="2"/>
    </xf>
    <xf numFmtId="0" fontId="20" fillId="32" borderId="11" xfId="0" applyFont="1" applyFill="1" applyBorder="1" applyAlignment="1" applyProtection="1">
      <alignment horizontal="center" vertical="center" wrapText="1" readingOrder="2"/>
    </xf>
    <xf numFmtId="0" fontId="71" fillId="0" borderId="1" xfId="0" applyFont="1" applyBorder="1" applyAlignment="1" applyProtection="1">
      <alignment horizontal="right" vertical="center" wrapText="1" readingOrder="2"/>
    </xf>
    <xf numFmtId="0" fontId="71" fillId="0" borderId="65" xfId="0" applyFont="1" applyBorder="1" applyAlignment="1" applyProtection="1">
      <alignment horizontal="right" vertical="center" wrapText="1" readingOrder="2"/>
    </xf>
    <xf numFmtId="0" fontId="14" fillId="32" borderId="52" xfId="0" applyFont="1" applyFill="1" applyBorder="1" applyAlignment="1" applyProtection="1">
      <alignment horizontal="center" vertical="center" wrapText="1" readingOrder="2"/>
    </xf>
    <xf numFmtId="0" fontId="73" fillId="0" borderId="5" xfId="0" applyFont="1" applyBorder="1" applyAlignment="1" applyProtection="1">
      <alignment horizontal="right" vertical="center" wrapText="1" readingOrder="2"/>
    </xf>
    <xf numFmtId="0" fontId="8" fillId="0" borderId="5" xfId="0" applyFont="1" applyBorder="1" applyAlignment="1" applyProtection="1">
      <alignment horizontal="justify" vertical="center" wrapText="1" readingOrder="2"/>
    </xf>
    <xf numFmtId="0" fontId="8" fillId="0" borderId="1" xfId="0" applyFont="1" applyBorder="1" applyAlignment="1" applyProtection="1">
      <alignment horizontal="justify" vertical="center" wrapText="1" readingOrder="2"/>
    </xf>
    <xf numFmtId="0" fontId="8" fillId="0" borderId="4" xfId="0" applyFont="1" applyBorder="1" applyAlignment="1" applyProtection="1">
      <alignment horizontal="justify" vertical="center" wrapText="1" readingOrder="2"/>
    </xf>
    <xf numFmtId="0" fontId="14" fillId="32" borderId="72" xfId="0" applyFont="1" applyFill="1" applyBorder="1" applyAlignment="1" applyProtection="1">
      <alignment horizontal="center" vertical="center" wrapText="1" readingOrder="2"/>
    </xf>
    <xf numFmtId="49" fontId="24" fillId="15" borderId="1" xfId="11" applyNumberFormat="1" applyFont="1" applyFill="1" applyBorder="1" applyAlignment="1" applyProtection="1">
      <alignment horizontal="center" vertical="center" wrapText="1"/>
    </xf>
    <xf numFmtId="49" fontId="20" fillId="15" borderId="1" xfId="11" applyNumberFormat="1" applyFont="1" applyFill="1" applyBorder="1" applyAlignment="1" applyProtection="1">
      <alignment horizontal="center" vertical="center" wrapText="1"/>
    </xf>
    <xf numFmtId="3" fontId="20" fillId="15" borderId="1" xfId="11" applyNumberFormat="1" applyFont="1" applyFill="1" applyBorder="1" applyAlignment="1" applyProtection="1">
      <alignment horizontal="center" vertical="center" wrapText="1"/>
    </xf>
    <xf numFmtId="3" fontId="20" fillId="15" borderId="0" xfId="0" applyNumberFormat="1" applyFont="1" applyFill="1" applyAlignment="1" applyProtection="1">
      <alignment horizontal="center" vertical="center" wrapText="1"/>
    </xf>
    <xf numFmtId="3" fontId="17" fillId="15" borderId="1" xfId="0" applyNumberFormat="1" applyFont="1" applyFill="1" applyBorder="1" applyAlignment="1" applyProtection="1">
      <alignment horizontal="center" vertical="center" wrapText="1"/>
    </xf>
    <xf numFmtId="3" fontId="17" fillId="15" borderId="6"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0" fontId="36" fillId="24" borderId="11" xfId="0" applyFont="1" applyFill="1" applyBorder="1" applyAlignment="1" applyProtection="1">
      <alignment horizontal="center" vertical="center" readingOrder="2"/>
    </xf>
    <xf numFmtId="0" fontId="40" fillId="0" borderId="41" xfId="0" applyFont="1" applyBorder="1" applyAlignment="1" applyProtection="1">
      <alignment horizontal="center" vertical="center" wrapText="1" readingOrder="2"/>
    </xf>
    <xf numFmtId="0" fontId="40" fillId="0" borderId="36" xfId="0" applyFont="1" applyBorder="1" applyAlignment="1" applyProtection="1">
      <alignment horizontal="center" vertical="center" wrapText="1" readingOrder="2"/>
    </xf>
    <xf numFmtId="0" fontId="40" fillId="0" borderId="32" xfId="0" applyFont="1" applyBorder="1" applyAlignment="1" applyProtection="1">
      <alignment horizontal="center" vertical="center" wrapText="1" readingOrder="2"/>
    </xf>
    <xf numFmtId="0" fontId="40" fillId="0" borderId="42" xfId="0" applyFont="1" applyBorder="1" applyAlignment="1" applyProtection="1">
      <alignment horizontal="center" vertical="center" wrapText="1" readingOrder="2"/>
    </xf>
    <xf numFmtId="0" fontId="40" fillId="0" borderId="34" xfId="0" applyFont="1" applyBorder="1" applyAlignment="1" applyProtection="1">
      <alignment horizontal="center" vertical="center" wrapText="1" readingOrder="2"/>
    </xf>
    <xf numFmtId="0" fontId="40" fillId="0" borderId="11" xfId="0" applyFont="1" applyBorder="1" applyAlignment="1" applyProtection="1">
      <alignment horizontal="center" vertical="center" wrapText="1" readingOrder="2"/>
    </xf>
    <xf numFmtId="0" fontId="40" fillId="0" borderId="12" xfId="0" applyFont="1" applyBorder="1" applyAlignment="1" applyProtection="1">
      <alignment horizontal="center" vertical="center" wrapText="1" readingOrder="2"/>
    </xf>
    <xf numFmtId="0" fontId="40" fillId="0" borderId="15" xfId="0" applyFont="1" applyBorder="1" applyAlignment="1" applyProtection="1">
      <alignment horizontal="center" vertical="center" wrapText="1" readingOrder="2"/>
    </xf>
    <xf numFmtId="0" fontId="40" fillId="0" borderId="39" xfId="0" applyFont="1" applyBorder="1" applyAlignment="1" applyProtection="1">
      <alignment horizontal="center" vertical="center" wrapText="1" readingOrder="2"/>
    </xf>
    <xf numFmtId="0" fontId="40" fillId="0" borderId="35" xfId="0" applyFont="1" applyBorder="1" applyAlignment="1" applyProtection="1">
      <alignment horizontal="center" vertical="center" wrapText="1" readingOrder="2"/>
    </xf>
    <xf numFmtId="0" fontId="40" fillId="0" borderId="38" xfId="0" applyFont="1" applyBorder="1" applyAlignment="1" applyProtection="1">
      <alignment horizontal="center" vertical="center" wrapText="1" readingOrder="2"/>
    </xf>
    <xf numFmtId="0" fontId="40" fillId="0" borderId="31" xfId="0" applyFont="1" applyBorder="1" applyAlignment="1" applyProtection="1">
      <alignment horizontal="center" vertical="center" wrapText="1" readingOrder="2"/>
    </xf>
    <xf numFmtId="0" fontId="40" fillId="0" borderId="33" xfId="0" applyFont="1" applyBorder="1" applyAlignment="1" applyProtection="1">
      <alignment horizontal="center" vertical="center" wrapText="1" readingOrder="2"/>
    </xf>
    <xf numFmtId="0" fontId="27" fillId="3" borderId="0" xfId="0" applyFont="1" applyFill="1" applyBorder="1" applyAlignment="1" applyProtection="1">
      <alignment vertical="center" wrapText="1"/>
    </xf>
    <xf numFmtId="0" fontId="8" fillId="0" borderId="0" xfId="0" applyFont="1" applyAlignment="1" applyProtection="1">
      <alignment wrapText="1"/>
    </xf>
    <xf numFmtId="0" fontId="8" fillId="0" borderId="0" xfId="0" applyFont="1" applyBorder="1" applyAlignment="1" applyProtection="1">
      <alignment wrapText="1"/>
    </xf>
    <xf numFmtId="0" fontId="35" fillId="18" borderId="16" xfId="0" applyFont="1" applyFill="1" applyBorder="1" applyAlignment="1" applyProtection="1">
      <alignment horizontal="right" vertical="center" wrapText="1"/>
    </xf>
    <xf numFmtId="0" fontId="8" fillId="0" borderId="0" xfId="0" applyFont="1" applyAlignment="1" applyProtection="1">
      <alignment horizontal="center" vertical="center" wrapText="1"/>
    </xf>
    <xf numFmtId="0" fontId="36" fillId="19" borderId="15" xfId="0" applyFont="1" applyFill="1" applyBorder="1" applyAlignment="1" applyProtection="1">
      <alignment horizontal="center" vertical="center" wrapText="1"/>
    </xf>
    <xf numFmtId="0" fontId="36" fillId="19" borderId="11" xfId="0" applyFont="1" applyFill="1" applyBorder="1" applyAlignment="1" applyProtection="1">
      <alignment horizontal="center" vertical="center" wrapText="1"/>
    </xf>
    <xf numFmtId="0" fontId="17" fillId="19" borderId="11"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8" fillId="0" borderId="1" xfId="0" applyFont="1" applyBorder="1" applyAlignment="1" applyProtection="1">
      <alignment horizontal="center" vertical="center" wrapText="1"/>
      <protection locked="0"/>
    </xf>
    <xf numFmtId="0" fontId="8" fillId="0" borderId="56" xfId="0" applyFont="1" applyBorder="1" applyAlignment="1">
      <alignment horizontal="right" vertical="center" wrapText="1" readingOrder="2"/>
    </xf>
    <xf numFmtId="0" fontId="8" fillId="0" borderId="57" xfId="0" applyFont="1" applyBorder="1" applyAlignment="1">
      <alignment horizontal="right" vertical="center" wrapText="1" readingOrder="2"/>
    </xf>
    <xf numFmtId="0" fontId="8" fillId="0" borderId="36" xfId="0" applyFont="1" applyBorder="1" applyAlignment="1">
      <alignment horizontal="right" vertical="center" wrapText="1" readingOrder="2"/>
    </xf>
    <xf numFmtId="0" fontId="8" fillId="0" borderId="73" xfId="0" applyFont="1" applyBorder="1" applyAlignment="1">
      <alignment horizontal="right" vertical="center" wrapText="1" readingOrder="2"/>
    </xf>
    <xf numFmtId="0" fontId="8" fillId="0" borderId="7" xfId="0" applyFont="1" applyBorder="1" applyAlignment="1">
      <alignment horizontal="right" vertical="center" wrapText="1" readingOrder="2"/>
    </xf>
    <xf numFmtId="0" fontId="8" fillId="0" borderId="34" xfId="0" applyFont="1" applyBorder="1" applyAlignment="1">
      <alignment horizontal="right" vertical="center" wrapText="1" readingOrder="2"/>
    </xf>
    <xf numFmtId="0" fontId="17" fillId="20" borderId="72" xfId="0" applyFont="1" applyFill="1" applyBorder="1" applyAlignment="1">
      <alignment horizontal="center" vertical="center" wrapText="1"/>
    </xf>
    <xf numFmtId="0" fontId="17" fillId="20" borderId="69" xfId="0" applyFont="1" applyFill="1" applyBorder="1" applyAlignment="1">
      <alignment horizontal="center" vertical="center" wrapText="1"/>
    </xf>
    <xf numFmtId="0" fontId="17" fillId="20" borderId="44" xfId="0" applyFont="1" applyFill="1" applyBorder="1" applyAlignment="1">
      <alignment horizontal="center" vertical="center" wrapText="1"/>
    </xf>
    <xf numFmtId="0" fontId="20" fillId="4" borderId="1" xfId="0" applyFont="1" applyFill="1" applyBorder="1" applyAlignment="1">
      <alignment horizontal="right" vertical="center" wrapText="1"/>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8" fillId="14" borderId="6" xfId="0" applyFont="1" applyFill="1" applyBorder="1" applyAlignment="1">
      <alignment horizontal="center"/>
    </xf>
    <xf numFmtId="0" fontId="8" fillId="14" borderId="7" xfId="0" applyFont="1" applyFill="1" applyBorder="1" applyAlignment="1">
      <alignment horizontal="center"/>
    </xf>
    <xf numFmtId="0" fontId="8" fillId="14" borderId="8" xfId="0" applyFont="1" applyFill="1" applyBorder="1" applyAlignment="1">
      <alignment horizontal="center"/>
    </xf>
    <xf numFmtId="0" fontId="8" fillId="14" borderId="1" xfId="0" applyFont="1" applyFill="1" applyBorder="1" applyAlignment="1">
      <alignment horizontal="center" vertical="center"/>
    </xf>
    <xf numFmtId="0" fontId="0" fillId="0" borderId="3" xfId="0" applyBorder="1" applyAlignment="1">
      <alignment horizontal="center"/>
    </xf>
    <xf numFmtId="0" fontId="57" fillId="16" borderId="1" xfId="0" applyFont="1" applyFill="1" applyBorder="1" applyAlignment="1">
      <alignment horizontal="center" vertical="center"/>
    </xf>
    <xf numFmtId="0" fontId="20" fillId="3" borderId="6"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23" fillId="5" borderId="3" xfId="0" applyFont="1" applyFill="1" applyBorder="1" applyAlignment="1" applyProtection="1">
      <alignment horizontal="center" vertical="center" wrapText="1"/>
    </xf>
    <xf numFmtId="0" fontId="20" fillId="5" borderId="3" xfId="0" applyFont="1" applyFill="1" applyBorder="1" applyAlignment="1" applyProtection="1">
      <alignment horizontal="center" vertical="center" wrapText="1"/>
    </xf>
    <xf numFmtId="0" fontId="25" fillId="8" borderId="3" xfId="0" applyFont="1" applyFill="1" applyBorder="1" applyAlignment="1" applyProtection="1">
      <alignment horizontal="center" vertical="center" wrapText="1"/>
    </xf>
    <xf numFmtId="0" fontId="23" fillId="8" borderId="3" xfId="0" applyFont="1" applyFill="1" applyBorder="1" applyAlignment="1" applyProtection="1">
      <alignment horizontal="center" vertical="center" wrapText="1"/>
    </xf>
    <xf numFmtId="0" fontId="23" fillId="8" borderId="0" xfId="0" applyFont="1" applyFill="1" applyBorder="1" applyAlignment="1" applyProtection="1">
      <alignment horizontal="center" vertical="center" wrapText="1"/>
    </xf>
    <xf numFmtId="0" fontId="25" fillId="8" borderId="0" xfId="0" applyFont="1" applyFill="1" applyAlignment="1" applyProtection="1">
      <alignment horizontal="center" vertical="center" wrapText="1"/>
    </xf>
    <xf numFmtId="0" fontId="20" fillId="3" borderId="1" xfId="0" applyFont="1" applyFill="1" applyBorder="1" applyAlignment="1" applyProtection="1">
      <alignment horizontal="center" vertical="center" wrapText="1"/>
    </xf>
    <xf numFmtId="9" fontId="20" fillId="3" borderId="4" xfId="0" applyNumberFormat="1" applyFont="1" applyFill="1" applyBorder="1" applyAlignment="1" applyProtection="1">
      <alignment horizontal="center" vertical="center" wrapText="1"/>
    </xf>
    <xf numFmtId="9" fontId="20" fillId="3" borderId="5" xfId="0" applyNumberFormat="1" applyFont="1" applyFill="1" applyBorder="1" applyAlignment="1" applyProtection="1">
      <alignment horizontal="center" vertical="center" wrapText="1"/>
    </xf>
    <xf numFmtId="3" fontId="20" fillId="3" borderId="4" xfId="0" applyNumberFormat="1" applyFont="1" applyFill="1" applyBorder="1" applyAlignment="1" applyProtection="1">
      <alignment horizontal="center" vertical="center" wrapText="1"/>
    </xf>
    <xf numFmtId="3" fontId="20" fillId="3" borderId="5" xfId="0" applyNumberFormat="1"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textRotation="90" wrapText="1"/>
    </xf>
    <xf numFmtId="0" fontId="20" fillId="3" borderId="5" xfId="0" applyFont="1" applyFill="1" applyBorder="1" applyAlignment="1" applyProtection="1">
      <alignment horizontal="center" vertical="center" textRotation="90" wrapText="1"/>
    </xf>
    <xf numFmtId="49" fontId="20" fillId="3" borderId="1" xfId="0" applyNumberFormat="1" applyFont="1" applyFill="1" applyBorder="1" applyAlignment="1" applyProtection="1">
      <alignment horizontal="center" vertical="center" wrapText="1"/>
    </xf>
    <xf numFmtId="49" fontId="20" fillId="3" borderId="4" xfId="0" applyNumberFormat="1" applyFont="1" applyFill="1" applyBorder="1" applyAlignment="1" applyProtection="1">
      <alignment horizontal="center" vertical="center" wrapText="1"/>
    </xf>
    <xf numFmtId="49" fontId="20" fillId="3" borderId="5" xfId="0" applyNumberFormat="1" applyFont="1" applyFill="1" applyBorder="1" applyAlignment="1" applyProtection="1">
      <alignment horizontal="center" vertical="center" wrapText="1"/>
    </xf>
    <xf numFmtId="0" fontId="24" fillId="10" borderId="1" xfId="0" applyFont="1" applyFill="1" applyBorder="1" applyAlignment="1" applyProtection="1">
      <alignment horizontal="center" vertical="center" wrapText="1"/>
    </xf>
    <xf numFmtId="0" fontId="20" fillId="10" borderId="1" xfId="0" applyFont="1" applyFill="1" applyBorder="1" applyAlignment="1" applyProtection="1">
      <alignment horizontal="center" vertical="center" wrapText="1"/>
    </xf>
    <xf numFmtId="0" fontId="24" fillId="11" borderId="1" xfId="0" applyFont="1" applyFill="1" applyBorder="1" applyAlignment="1" applyProtection="1">
      <alignment horizontal="center" vertical="center" wrapText="1"/>
    </xf>
    <xf numFmtId="0" fontId="53" fillId="25" borderId="4" xfId="1" applyFont="1" applyFill="1" applyBorder="1" applyAlignment="1" applyProtection="1">
      <alignment horizontal="center" vertical="center" wrapText="1"/>
    </xf>
    <xf numFmtId="0" fontId="53" fillId="25" borderId="5" xfId="1" applyFont="1" applyFill="1" applyBorder="1" applyAlignment="1" applyProtection="1">
      <alignment horizontal="center" vertical="center" wrapText="1"/>
    </xf>
    <xf numFmtId="0" fontId="55" fillId="13" borderId="9" xfId="1" applyFont="1" applyFill="1" applyBorder="1" applyAlignment="1" applyProtection="1">
      <alignment horizontal="center" vertical="center" wrapText="1"/>
    </xf>
    <xf numFmtId="0" fontId="55" fillId="13" borderId="5"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protection hidden="1"/>
    </xf>
    <xf numFmtId="0" fontId="56" fillId="6" borderId="6" xfId="1" applyFont="1" applyFill="1" applyBorder="1" applyAlignment="1" applyProtection="1">
      <alignment horizontal="center" vertical="center" wrapText="1"/>
    </xf>
    <xf numFmtId="0" fontId="56" fillId="6" borderId="7" xfId="1" applyFont="1" applyFill="1" applyBorder="1" applyAlignment="1" applyProtection="1">
      <alignment horizontal="center" vertical="center" wrapText="1"/>
    </xf>
    <xf numFmtId="0" fontId="15" fillId="25" borderId="4" xfId="1" applyFont="1" applyFill="1" applyBorder="1" applyAlignment="1" applyProtection="1">
      <alignment horizontal="center" vertical="center" textRotation="90" wrapText="1"/>
    </xf>
    <xf numFmtId="0" fontId="15" fillId="25" borderId="5" xfId="1" applyFont="1" applyFill="1" applyBorder="1" applyAlignment="1" applyProtection="1">
      <alignment horizontal="center" vertical="center" textRotation="90" wrapText="1"/>
    </xf>
    <xf numFmtId="0" fontId="54" fillId="25" borderId="4" xfId="1" applyFont="1" applyFill="1" applyBorder="1" applyAlignment="1" applyProtection="1">
      <alignment horizontal="center" vertical="center" wrapText="1"/>
    </xf>
    <xf numFmtId="0" fontId="54" fillId="25" borderId="5" xfId="1" applyFont="1" applyFill="1" applyBorder="1" applyAlignment="1" applyProtection="1">
      <alignment horizontal="center" vertical="center" wrapText="1"/>
    </xf>
    <xf numFmtId="0" fontId="54" fillId="25" borderId="9" xfId="1" applyFont="1" applyFill="1" applyBorder="1" applyAlignment="1" applyProtection="1">
      <alignment horizontal="center" vertical="center" wrapText="1"/>
    </xf>
    <xf numFmtId="0" fontId="53" fillId="25" borderId="9" xfId="1" applyFont="1" applyFill="1" applyBorder="1" applyAlignment="1" applyProtection="1">
      <alignment horizontal="center" vertical="center" wrapText="1"/>
    </xf>
    <xf numFmtId="0" fontId="53" fillId="6" borderId="1" xfId="1" applyFont="1" applyFill="1" applyBorder="1" applyAlignment="1" applyProtection="1">
      <alignment horizontal="center" vertical="center" wrapText="1"/>
    </xf>
    <xf numFmtId="0" fontId="46" fillId="0" borderId="49" xfId="0" applyFont="1" applyBorder="1" applyAlignment="1" applyProtection="1">
      <alignment horizontal="center" vertical="center" wrapText="1"/>
    </xf>
    <xf numFmtId="0" fontId="46" fillId="0" borderId="50" xfId="0" applyFont="1" applyBorder="1" applyAlignment="1" applyProtection="1">
      <alignment horizontal="center" vertical="center" wrapText="1"/>
    </xf>
    <xf numFmtId="0" fontId="46" fillId="0" borderId="51" xfId="0" applyFont="1" applyBorder="1" applyAlignment="1" applyProtection="1">
      <alignment horizontal="center" vertical="center" wrapText="1"/>
    </xf>
    <xf numFmtId="0" fontId="64" fillId="31" borderId="53" xfId="0" applyFont="1" applyFill="1" applyBorder="1" applyAlignment="1" applyProtection="1">
      <alignment horizontal="center" readingOrder="2"/>
    </xf>
    <xf numFmtId="0" fontId="64" fillId="31" borderId="54" xfId="0" applyFont="1" applyFill="1" applyBorder="1" applyAlignment="1" applyProtection="1">
      <alignment horizontal="center" readingOrder="2"/>
    </xf>
    <xf numFmtId="0" fontId="64" fillId="31" borderId="32" xfId="0" applyFont="1" applyFill="1" applyBorder="1" applyAlignment="1" applyProtection="1">
      <alignment horizontal="center" readingOrder="2"/>
    </xf>
    <xf numFmtId="0" fontId="17" fillId="32" borderId="47" xfId="0" applyFont="1" applyFill="1" applyBorder="1" applyAlignment="1" applyProtection="1">
      <alignment horizontal="center" vertical="center"/>
    </xf>
    <xf numFmtId="0" fontId="17" fillId="32" borderId="48" xfId="0" applyFont="1" applyFill="1" applyBorder="1" applyAlignment="1" applyProtection="1">
      <alignment horizontal="center" vertical="center"/>
    </xf>
    <xf numFmtId="0" fontId="17" fillId="32" borderId="62" xfId="0" applyFont="1" applyFill="1" applyBorder="1" applyAlignment="1" applyProtection="1">
      <alignment horizontal="center" vertical="center"/>
    </xf>
    <xf numFmtId="0" fontId="17" fillId="32" borderId="58" xfId="0" applyFont="1" applyFill="1" applyBorder="1" applyAlignment="1" applyProtection="1">
      <alignment horizontal="center" vertical="center"/>
    </xf>
    <xf numFmtId="0" fontId="17" fillId="32" borderId="0" xfId="0" applyFont="1" applyFill="1" applyAlignment="1" applyProtection="1">
      <alignment horizontal="center" vertical="center"/>
    </xf>
    <xf numFmtId="0" fontId="17" fillId="32" borderId="26" xfId="0" applyFont="1" applyFill="1" applyBorder="1" applyAlignment="1" applyProtection="1">
      <alignment horizontal="center" vertical="center"/>
    </xf>
    <xf numFmtId="0" fontId="17" fillId="32" borderId="49" xfId="0" applyFont="1" applyFill="1" applyBorder="1" applyAlignment="1" applyProtection="1">
      <alignment horizontal="center" vertical="center"/>
    </xf>
    <xf numFmtId="0" fontId="17" fillId="32" borderId="50" xfId="0" applyFont="1" applyFill="1" applyBorder="1" applyAlignment="1" applyProtection="1">
      <alignment horizontal="center" vertical="center"/>
    </xf>
    <xf numFmtId="0" fontId="17" fillId="32" borderId="66" xfId="0" applyFont="1" applyFill="1" applyBorder="1" applyAlignment="1" applyProtection="1">
      <alignment horizontal="center" vertical="center"/>
    </xf>
    <xf numFmtId="0" fontId="17" fillId="32" borderId="55" xfId="0" applyFont="1" applyFill="1" applyBorder="1" applyAlignment="1" applyProtection="1">
      <alignment horizontal="center" vertical="center"/>
    </xf>
    <xf numFmtId="0" fontId="17" fillId="32" borderId="39" xfId="0" applyFont="1" applyFill="1" applyBorder="1" applyAlignment="1" applyProtection="1">
      <alignment horizontal="center" vertical="center"/>
    </xf>
    <xf numFmtId="0" fontId="17" fillId="32" borderId="22" xfId="0" applyFont="1" applyFill="1" applyBorder="1" applyAlignment="1" applyProtection="1">
      <alignment horizontal="center" vertical="center"/>
    </xf>
    <xf numFmtId="0" fontId="17" fillId="32" borderId="59" xfId="0" applyFont="1" applyFill="1" applyBorder="1" applyAlignment="1" applyProtection="1">
      <alignment horizontal="center" vertical="center"/>
    </xf>
    <xf numFmtId="0" fontId="17" fillId="32" borderId="60" xfId="0" applyFont="1" applyFill="1" applyBorder="1" applyAlignment="1" applyProtection="1">
      <alignment horizontal="center" vertical="center"/>
    </xf>
    <xf numFmtId="0" fontId="17" fillId="32" borderId="51" xfId="0" applyFont="1" applyFill="1" applyBorder="1" applyAlignment="1" applyProtection="1">
      <alignment horizontal="center" vertical="center"/>
    </xf>
    <xf numFmtId="0" fontId="8" fillId="31" borderId="56" xfId="0" applyFont="1" applyFill="1" applyBorder="1" applyAlignment="1" applyProtection="1">
      <alignment horizontal="center" wrapText="1" readingOrder="2"/>
    </xf>
    <xf numFmtId="0" fontId="8" fillId="31" borderId="57" xfId="0" applyFont="1" applyFill="1" applyBorder="1" applyAlignment="1" applyProtection="1">
      <alignment horizontal="center" wrapText="1" readingOrder="2"/>
    </xf>
    <xf numFmtId="0" fontId="8" fillId="31" borderId="36" xfId="0" applyFont="1" applyFill="1" applyBorder="1" applyAlignment="1" applyProtection="1">
      <alignment horizontal="center" wrapText="1" readingOrder="2"/>
    </xf>
    <xf numFmtId="0" fontId="8" fillId="31" borderId="56" xfId="0" applyFont="1" applyFill="1" applyBorder="1" applyAlignment="1" applyProtection="1">
      <alignment horizontal="center" readingOrder="2"/>
    </xf>
    <xf numFmtId="0" fontId="8" fillId="31" borderId="57" xfId="0" applyFont="1" applyFill="1" applyBorder="1" applyAlignment="1" applyProtection="1">
      <alignment horizontal="center" readingOrder="2"/>
    </xf>
    <xf numFmtId="0" fontId="8" fillId="31" borderId="36" xfId="0" applyFont="1" applyFill="1" applyBorder="1" applyAlignment="1" applyProtection="1">
      <alignment horizontal="center" readingOrder="2"/>
    </xf>
    <xf numFmtId="0" fontId="57" fillId="0" borderId="55" xfId="0" applyFont="1" applyBorder="1" applyAlignment="1" applyProtection="1">
      <alignment horizontal="center" vertical="center" wrapText="1"/>
    </xf>
    <xf numFmtId="0" fontId="57" fillId="0" borderId="48" xfId="0" applyFont="1" applyBorder="1" applyAlignment="1" applyProtection="1">
      <alignment horizontal="center" vertical="center" wrapText="1"/>
    </xf>
    <xf numFmtId="0" fontId="57" fillId="0" borderId="62" xfId="0" applyFont="1" applyBorder="1" applyAlignment="1" applyProtection="1">
      <alignment horizontal="center" vertical="center" wrapText="1"/>
    </xf>
    <xf numFmtId="0" fontId="57" fillId="0" borderId="22" xfId="0" applyFont="1" applyBorder="1" applyAlignment="1" applyProtection="1">
      <alignment horizontal="center" vertical="center" wrapText="1"/>
    </xf>
    <xf numFmtId="0" fontId="57" fillId="0" borderId="0" xfId="0" applyFont="1" applyAlignment="1" applyProtection="1">
      <alignment horizontal="center" vertical="center" wrapText="1"/>
    </xf>
    <xf numFmtId="0" fontId="57" fillId="0" borderId="26" xfId="0" applyFont="1" applyBorder="1" applyAlignment="1" applyProtection="1">
      <alignment horizontal="center" vertical="center" wrapText="1"/>
    </xf>
    <xf numFmtId="0" fontId="0" fillId="0" borderId="70" xfId="0" applyBorder="1" applyAlignment="1" applyProtection="1">
      <alignment horizontal="center"/>
      <protection locked="0"/>
    </xf>
    <xf numFmtId="0" fontId="0" fillId="0" borderId="54"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center"/>
      <protection locked="0"/>
    </xf>
    <xf numFmtId="0" fontId="0" fillId="0" borderId="59"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41" xfId="0" applyBorder="1" applyAlignment="1" applyProtection="1">
      <alignment horizontal="center"/>
      <protection locked="0"/>
    </xf>
    <xf numFmtId="0" fontId="72" fillId="0" borderId="22" xfId="0" applyFont="1" applyBorder="1" applyAlignment="1" applyProtection="1">
      <alignment horizontal="center" vertical="center" wrapText="1"/>
    </xf>
    <xf numFmtId="0" fontId="72" fillId="0" borderId="0" xfId="0" applyFont="1" applyAlignment="1" applyProtection="1">
      <alignment horizontal="center" vertical="center" wrapText="1"/>
    </xf>
    <xf numFmtId="0" fontId="72" fillId="0" borderId="26" xfId="0" applyFont="1" applyBorder="1" applyAlignment="1" applyProtection="1">
      <alignment horizontal="center" vertical="center" wrapText="1"/>
    </xf>
    <xf numFmtId="0" fontId="72" fillId="0" borderId="60" xfId="0" applyFont="1" applyBorder="1" applyAlignment="1" applyProtection="1">
      <alignment horizontal="center" vertical="center" wrapText="1"/>
    </xf>
    <xf numFmtId="0" fontId="72" fillId="0" borderId="50" xfId="0" applyFont="1" applyBorder="1" applyAlignment="1" applyProtection="1">
      <alignment horizontal="center" vertical="center" wrapText="1"/>
    </xf>
    <xf numFmtId="0" fontId="72" fillId="0" borderId="66" xfId="0" applyFont="1" applyBorder="1" applyAlignment="1" applyProtection="1">
      <alignment horizontal="center" vertical="center" wrapText="1"/>
    </xf>
    <xf numFmtId="0" fontId="0" fillId="0" borderId="67" xfId="0" applyBorder="1" applyAlignment="1" applyProtection="1">
      <alignment horizontal="center"/>
      <protection locked="0"/>
    </xf>
    <xf numFmtId="0" fontId="0" fillId="0" borderId="57" xfId="0" applyBorder="1" applyAlignment="1" applyProtection="1">
      <alignment horizontal="center"/>
      <protection locked="0"/>
    </xf>
    <xf numFmtId="0" fontId="0" fillId="0" borderId="36" xfId="0" applyBorder="1" applyAlignment="1" applyProtection="1">
      <alignment horizontal="center"/>
      <protection locked="0"/>
    </xf>
    <xf numFmtId="0" fontId="72" fillId="0" borderId="22" xfId="0" applyFont="1" applyBorder="1" applyAlignment="1" applyProtection="1">
      <alignment horizontal="center" vertical="center"/>
    </xf>
    <xf numFmtId="0" fontId="72" fillId="0" borderId="0" xfId="0" applyFont="1" applyAlignment="1" applyProtection="1">
      <alignment horizontal="center" vertical="center"/>
    </xf>
    <xf numFmtId="0" fontId="72" fillId="0" borderId="26" xfId="0" applyFont="1" applyBorder="1" applyAlignment="1" applyProtection="1">
      <alignment horizontal="center" vertical="center"/>
    </xf>
    <xf numFmtId="0" fontId="72" fillId="0" borderId="60" xfId="0" applyFont="1" applyBorder="1" applyAlignment="1" applyProtection="1">
      <alignment horizontal="center" vertical="center"/>
    </xf>
    <xf numFmtId="0" fontId="72" fillId="0" borderId="50" xfId="0" applyFont="1" applyBorder="1" applyAlignment="1" applyProtection="1">
      <alignment horizontal="center" vertical="center"/>
    </xf>
    <xf numFmtId="0" fontId="72" fillId="0" borderId="66" xfId="0" applyFont="1" applyBorder="1" applyAlignment="1" applyProtection="1">
      <alignment horizontal="center" vertical="center"/>
    </xf>
    <xf numFmtId="0" fontId="57" fillId="0" borderId="55" xfId="0" applyFont="1" applyBorder="1" applyAlignment="1" applyProtection="1">
      <alignment horizontal="center" vertical="center"/>
    </xf>
    <xf numFmtId="0" fontId="57" fillId="0" borderId="48" xfId="0" applyFont="1" applyBorder="1" applyAlignment="1" applyProtection="1">
      <alignment horizontal="center" vertical="center"/>
    </xf>
    <xf numFmtId="0" fontId="57" fillId="0" borderId="62" xfId="0" applyFont="1" applyBorder="1" applyAlignment="1" applyProtection="1">
      <alignment horizontal="center" vertical="center"/>
    </xf>
    <xf numFmtId="0" fontId="57" fillId="0" borderId="22" xfId="0" applyFont="1" applyBorder="1" applyAlignment="1" applyProtection="1">
      <alignment horizontal="center" vertical="center"/>
    </xf>
    <xf numFmtId="0" fontId="57" fillId="0" borderId="0" xfId="0" applyFont="1" applyAlignment="1" applyProtection="1">
      <alignment horizontal="center" vertical="center"/>
    </xf>
    <xf numFmtId="0" fontId="57" fillId="0" borderId="26" xfId="0" applyFont="1" applyBorder="1" applyAlignment="1" applyProtection="1">
      <alignment horizontal="center" vertical="center"/>
    </xf>
    <xf numFmtId="0" fontId="8" fillId="31" borderId="71" xfId="0" applyFont="1" applyFill="1" applyBorder="1" applyAlignment="1" applyProtection="1">
      <alignment horizontal="center" wrapText="1" readingOrder="2"/>
    </xf>
    <xf numFmtId="0" fontId="8" fillId="31" borderId="25" xfId="0" applyFont="1" applyFill="1" applyBorder="1" applyAlignment="1" applyProtection="1">
      <alignment horizontal="center" wrapText="1" readingOrder="2"/>
    </xf>
    <xf numFmtId="0" fontId="8" fillId="31" borderId="41" xfId="0" applyFont="1" applyFill="1" applyBorder="1" applyAlignment="1" applyProtection="1">
      <alignment horizontal="center" wrapText="1" readingOrder="2"/>
    </xf>
    <xf numFmtId="0" fontId="8" fillId="31" borderId="49" xfId="0" applyFont="1" applyFill="1" applyBorder="1" applyAlignment="1" applyProtection="1">
      <alignment horizontal="center" wrapText="1" readingOrder="2"/>
    </xf>
    <xf numFmtId="0" fontId="8" fillId="31" borderId="50" xfId="0" applyFont="1" applyFill="1" applyBorder="1" applyAlignment="1" applyProtection="1">
      <alignment horizontal="center" wrapText="1" readingOrder="2"/>
    </xf>
    <xf numFmtId="0" fontId="8" fillId="31" borderId="51" xfId="0" applyFont="1" applyFill="1" applyBorder="1" applyAlignment="1" applyProtection="1">
      <alignment horizontal="center" wrapText="1" readingOrder="2"/>
    </xf>
    <xf numFmtId="0" fontId="64" fillId="31" borderId="53" xfId="0" applyFont="1" applyFill="1" applyBorder="1" applyAlignment="1">
      <alignment horizontal="center" readingOrder="2"/>
    </xf>
    <xf numFmtId="0" fontId="64" fillId="31" borderId="54" xfId="0" applyFont="1" applyFill="1" applyBorder="1" applyAlignment="1">
      <alignment horizontal="center" readingOrder="2"/>
    </xf>
    <xf numFmtId="0" fontId="64" fillId="31" borderId="32" xfId="0" applyFont="1" applyFill="1" applyBorder="1" applyAlignment="1">
      <alignment horizontal="center" readingOrder="2"/>
    </xf>
    <xf numFmtId="0" fontId="17" fillId="32" borderId="55" xfId="0" applyFont="1" applyFill="1" applyBorder="1" applyAlignment="1" applyProtection="1">
      <alignment horizontal="center" vertical="center"/>
      <protection locked="0"/>
    </xf>
    <xf numFmtId="0" fontId="17" fillId="32" borderId="48" xfId="0" applyFont="1" applyFill="1" applyBorder="1" applyAlignment="1" applyProtection="1">
      <alignment horizontal="center" vertical="center"/>
      <protection locked="0"/>
    </xf>
    <xf numFmtId="0" fontId="17" fillId="32" borderId="39" xfId="0" applyFont="1" applyFill="1" applyBorder="1" applyAlignment="1" applyProtection="1">
      <alignment horizontal="center" vertical="center"/>
      <protection locked="0"/>
    </xf>
    <xf numFmtId="0" fontId="17" fillId="32" borderId="22" xfId="0" applyFont="1" applyFill="1" applyBorder="1" applyAlignment="1" applyProtection="1">
      <alignment horizontal="center" vertical="center"/>
      <protection locked="0"/>
    </xf>
    <xf numFmtId="0" fontId="17" fillId="32" borderId="0" xfId="0" applyFont="1" applyFill="1" applyAlignment="1" applyProtection="1">
      <alignment horizontal="center" vertical="center"/>
      <protection locked="0"/>
    </xf>
    <xf numFmtId="0" fontId="17" fillId="32" borderId="59" xfId="0" applyFont="1" applyFill="1" applyBorder="1" applyAlignment="1" applyProtection="1">
      <alignment horizontal="center" vertical="center"/>
      <protection locked="0"/>
    </xf>
    <xf numFmtId="0" fontId="17" fillId="32" borderId="60" xfId="0" applyFont="1" applyFill="1" applyBorder="1" applyAlignment="1" applyProtection="1">
      <alignment horizontal="center" vertical="center"/>
      <protection locked="0"/>
    </xf>
    <xf numFmtId="0" fontId="17" fillId="32" borderId="50" xfId="0" applyFont="1" applyFill="1" applyBorder="1" applyAlignment="1" applyProtection="1">
      <alignment horizontal="center" vertical="center"/>
      <protection locked="0"/>
    </xf>
    <xf numFmtId="0" fontId="17" fillId="32" borderId="51" xfId="0" applyFont="1" applyFill="1" applyBorder="1" applyAlignment="1" applyProtection="1">
      <alignment horizontal="center" vertical="center"/>
      <protection locked="0"/>
    </xf>
    <xf numFmtId="0" fontId="8" fillId="31" borderId="56" xfId="0" applyFont="1" applyFill="1" applyBorder="1" applyAlignment="1">
      <alignment horizontal="center" readingOrder="2"/>
    </xf>
    <xf numFmtId="0" fontId="8" fillId="31" borderId="57" xfId="0" applyFont="1" applyFill="1" applyBorder="1" applyAlignment="1">
      <alignment horizontal="center" readingOrder="2"/>
    </xf>
    <xf numFmtId="0" fontId="8" fillId="31" borderId="36" xfId="0" applyFont="1" applyFill="1" applyBorder="1" applyAlignment="1">
      <alignment horizontal="center" readingOrder="2"/>
    </xf>
    <xf numFmtId="0" fontId="76" fillId="0" borderId="63" xfId="0" applyFont="1" applyFill="1" applyBorder="1" applyAlignment="1" applyProtection="1">
      <alignment horizontal="right" vertical="center" wrapText="1" readingOrder="2"/>
    </xf>
    <xf numFmtId="0" fontId="76" fillId="0" borderId="1" xfId="0" applyFont="1" applyFill="1" applyBorder="1" applyAlignment="1" applyProtection="1">
      <alignment horizontal="right" vertical="center" wrapText="1" readingOrder="2"/>
    </xf>
    <xf numFmtId="0" fontId="76" fillId="0" borderId="29" xfId="0" applyFont="1" applyFill="1" applyBorder="1" applyAlignment="1" applyProtection="1">
      <alignment horizontal="right" vertical="center" wrapText="1" readingOrder="2"/>
    </xf>
    <xf numFmtId="0" fontId="76" fillId="0" borderId="64" xfId="0" applyFont="1" applyFill="1" applyBorder="1" applyAlignment="1" applyProtection="1">
      <alignment horizontal="right" vertical="center" wrapText="1" readingOrder="2"/>
    </xf>
    <xf numFmtId="0" fontId="76" fillId="0" borderId="65" xfId="0" applyFont="1" applyFill="1" applyBorder="1" applyAlignment="1" applyProtection="1">
      <alignment horizontal="right" vertical="center" wrapText="1" readingOrder="2"/>
    </xf>
    <xf numFmtId="0" fontId="76" fillId="0" borderId="30" xfId="0" applyFont="1" applyFill="1" applyBorder="1" applyAlignment="1" applyProtection="1">
      <alignment horizontal="right" vertical="center" wrapText="1" readingOrder="2"/>
    </xf>
    <xf numFmtId="0" fontId="27" fillId="0" borderId="63"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29" xfId="0" applyFont="1" applyBorder="1" applyAlignment="1" applyProtection="1">
      <alignment horizontal="center" vertical="center" wrapText="1"/>
    </xf>
    <xf numFmtId="0" fontId="27" fillId="0" borderId="63" xfId="0" applyFont="1" applyBorder="1" applyAlignment="1" applyProtection="1">
      <alignment horizontal="right" vertical="center" wrapText="1"/>
    </xf>
    <xf numFmtId="0" fontId="27" fillId="0" borderId="1" xfId="0" applyFont="1" applyBorder="1" applyAlignment="1" applyProtection="1">
      <alignment horizontal="right" vertical="center" wrapText="1"/>
    </xf>
    <xf numFmtId="0" fontId="27" fillId="0" borderId="29" xfId="0" applyFont="1" applyBorder="1" applyAlignment="1" applyProtection="1">
      <alignment horizontal="right" vertical="center" wrapText="1"/>
    </xf>
    <xf numFmtId="0" fontId="46" fillId="0" borderId="72" xfId="0" applyFont="1" applyBorder="1" applyAlignment="1" applyProtection="1">
      <alignment horizontal="center" vertical="center" wrapText="1" readingOrder="2"/>
    </xf>
    <xf numFmtId="0" fontId="46" fillId="0" borderId="69" xfId="0" applyFont="1" applyBorder="1" applyAlignment="1" applyProtection="1">
      <alignment horizontal="center" vertical="center" wrapText="1" readingOrder="2"/>
    </xf>
    <xf numFmtId="0" fontId="46" fillId="0" borderId="44" xfId="0" applyFont="1" applyBorder="1" applyAlignment="1" applyProtection="1">
      <alignment horizontal="center" vertical="center" wrapText="1" readingOrder="2"/>
    </xf>
    <xf numFmtId="0" fontId="67" fillId="0" borderId="48" xfId="0" applyFont="1" applyBorder="1" applyAlignment="1">
      <alignment horizontal="center" vertical="center"/>
    </xf>
    <xf numFmtId="0" fontId="0" fillId="0" borderId="60"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51" xfId="0" applyBorder="1" applyAlignment="1" applyProtection="1">
      <alignment horizontal="center"/>
      <protection locked="0"/>
    </xf>
    <xf numFmtId="49" fontId="29" fillId="15" borderId="4" xfId="11" applyNumberFormat="1" applyFont="1" applyFill="1" applyBorder="1" applyAlignment="1" applyProtection="1">
      <alignment horizontal="center" vertical="center" textRotation="90" wrapText="1"/>
    </xf>
    <xf numFmtId="49" fontId="29" fillId="15" borderId="5" xfId="11" applyNumberFormat="1" applyFont="1" applyFill="1" applyBorder="1" applyAlignment="1" applyProtection="1">
      <alignment horizontal="center" vertical="center" textRotation="90" wrapText="1"/>
    </xf>
    <xf numFmtId="0" fontId="28" fillId="15" borderId="23" xfId="0" applyFont="1" applyFill="1" applyBorder="1" applyAlignment="1" applyProtection="1">
      <alignment horizontal="center" vertical="center"/>
    </xf>
    <xf numFmtId="0" fontId="28" fillId="15" borderId="3" xfId="0" applyFont="1" applyFill="1" applyBorder="1" applyAlignment="1" applyProtection="1">
      <alignment horizontal="center" vertical="center"/>
    </xf>
    <xf numFmtId="0" fontId="28" fillId="15" borderId="27" xfId="0" applyFont="1" applyFill="1" applyBorder="1" applyAlignment="1" applyProtection="1">
      <alignment horizontal="center" vertical="center"/>
    </xf>
    <xf numFmtId="0" fontId="55" fillId="24" borderId="35" xfId="0" applyFont="1" applyFill="1" applyBorder="1" applyAlignment="1">
      <alignment horizontal="center" vertical="center" readingOrder="2"/>
    </xf>
    <xf numFmtId="0" fontId="55" fillId="24" borderId="45" xfId="0" applyFont="1" applyFill="1" applyBorder="1" applyAlignment="1">
      <alignment horizontal="center" vertical="center" readingOrder="2"/>
    </xf>
    <xf numFmtId="0" fontId="55" fillId="24" borderId="46" xfId="0" applyFont="1" applyFill="1" applyBorder="1" applyAlignment="1">
      <alignment horizontal="center" vertical="center" readingOrder="2"/>
    </xf>
    <xf numFmtId="0" fontId="40" fillId="24" borderId="35" xfId="0" applyFont="1" applyFill="1" applyBorder="1" applyAlignment="1">
      <alignment horizontal="center" vertical="center" wrapText="1" readingOrder="2"/>
    </xf>
    <xf numFmtId="0" fontId="40" fillId="24" borderId="37" xfId="0" applyFont="1" applyFill="1" applyBorder="1" applyAlignment="1">
      <alignment horizontal="center" vertical="center" wrapText="1" readingOrder="2"/>
    </xf>
    <xf numFmtId="0" fontId="40" fillId="24" borderId="35" xfId="0" applyFont="1" applyFill="1" applyBorder="1" applyAlignment="1">
      <alignment horizontal="center" vertical="center" readingOrder="2"/>
    </xf>
    <xf numFmtId="0" fontId="40" fillId="24" borderId="45" xfId="0" applyFont="1" applyFill="1" applyBorder="1" applyAlignment="1">
      <alignment horizontal="center" vertical="center" readingOrder="2"/>
    </xf>
    <xf numFmtId="0" fontId="40" fillId="24" borderId="37" xfId="0" applyFont="1" applyFill="1" applyBorder="1" applyAlignment="1">
      <alignment horizontal="center" vertical="center" readingOrder="2"/>
    </xf>
    <xf numFmtId="0" fontId="35" fillId="17" borderId="20" xfId="0" applyFont="1" applyFill="1" applyBorder="1" applyAlignment="1">
      <alignment horizontal="right" vertical="center" wrapText="1"/>
    </xf>
    <xf numFmtId="0" fontId="35" fillId="17" borderId="21" xfId="0" applyFont="1" applyFill="1" applyBorder="1" applyAlignment="1">
      <alignment horizontal="right" vertical="center" wrapText="1"/>
    </xf>
    <xf numFmtId="0" fontId="36" fillId="19" borderId="11" xfId="0" applyFont="1" applyFill="1" applyBorder="1" applyAlignment="1" applyProtection="1">
      <alignment horizontal="center" vertical="center" wrapText="1"/>
    </xf>
    <xf numFmtId="0" fontId="8" fillId="19" borderId="14" xfId="0" applyFont="1" applyFill="1" applyBorder="1" applyAlignment="1" applyProtection="1">
      <alignment horizontal="center" vertical="center" wrapText="1"/>
      <protection locked="0"/>
    </xf>
    <xf numFmtId="0" fontId="8" fillId="19" borderId="12" xfId="0" applyFont="1" applyFill="1" applyBorder="1" applyAlignment="1" applyProtection="1">
      <alignment horizontal="center" vertical="center" wrapText="1"/>
      <protection locked="0"/>
    </xf>
    <xf numFmtId="0" fontId="8" fillId="19" borderId="11"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xf>
    <xf numFmtId="0" fontId="27" fillId="3" borderId="0" xfId="0" applyFont="1" applyFill="1" applyBorder="1" applyAlignment="1" applyProtection="1">
      <alignment horizontal="center" vertical="center" wrapText="1"/>
    </xf>
    <xf numFmtId="0" fontId="24" fillId="18" borderId="17" xfId="0" applyFont="1" applyFill="1" applyBorder="1" applyAlignment="1">
      <alignment horizontal="right" wrapText="1" readingOrder="2"/>
    </xf>
    <xf numFmtId="0" fontId="24" fillId="18" borderId="18" xfId="0" applyFont="1" applyFill="1" applyBorder="1" applyAlignment="1">
      <alignment horizontal="right" wrapText="1" readingOrder="2"/>
    </xf>
    <xf numFmtId="0" fontId="24" fillId="18" borderId="19" xfId="0" applyFont="1" applyFill="1" applyBorder="1" applyAlignment="1">
      <alignment horizontal="right" wrapText="1" readingOrder="2"/>
    </xf>
    <xf numFmtId="0" fontId="27" fillId="3" borderId="1" xfId="0" applyFont="1" applyFill="1" applyBorder="1" applyAlignment="1" applyProtection="1">
      <alignment horizontal="center" vertical="center"/>
    </xf>
    <xf numFmtId="0" fontId="27" fillId="6" borderId="6" xfId="0" applyFont="1" applyFill="1" applyBorder="1" applyAlignment="1" applyProtection="1">
      <alignment horizontal="center" vertical="center"/>
    </xf>
    <xf numFmtId="0" fontId="27" fillId="6" borderId="7" xfId="0" applyFont="1" applyFill="1" applyBorder="1" applyAlignment="1" applyProtection="1">
      <alignment horizontal="center" vertical="center"/>
    </xf>
    <xf numFmtId="0" fontId="27" fillId="6" borderId="8" xfId="0" applyFont="1" applyFill="1" applyBorder="1" applyAlignment="1" applyProtection="1">
      <alignment horizontal="center" vertical="center"/>
    </xf>
    <xf numFmtId="0" fontId="35" fillId="0" borderId="0" xfId="0" applyFont="1" applyAlignment="1">
      <alignment horizontal="center" vertical="center"/>
    </xf>
    <xf numFmtId="0" fontId="51" fillId="16" borderId="3" xfId="0" applyFont="1" applyFill="1" applyBorder="1" applyAlignment="1" applyProtection="1">
      <alignment horizontal="center" vertical="center" wrapText="1" readingOrder="2"/>
    </xf>
    <xf numFmtId="0" fontId="51" fillId="16" borderId="27" xfId="0" applyFont="1" applyFill="1" applyBorder="1" applyAlignment="1" applyProtection="1">
      <alignment horizontal="center" vertical="center" wrapText="1" readingOrder="2"/>
    </xf>
    <xf numFmtId="0" fontId="52" fillId="0" borderId="23" xfId="0" applyFont="1" applyBorder="1" applyAlignment="1" applyProtection="1">
      <alignment horizontal="center" vertical="center" wrapText="1" readingOrder="2"/>
    </xf>
    <xf numFmtId="0" fontId="52" fillId="0" borderId="3" xfId="0" applyFont="1" applyBorder="1" applyAlignment="1" applyProtection="1">
      <alignment horizontal="center" vertical="center" wrapText="1" readingOrder="2"/>
    </xf>
    <xf numFmtId="0" fontId="52" fillId="0" borderId="27" xfId="0" applyFont="1" applyBorder="1" applyAlignment="1" applyProtection="1">
      <alignment horizontal="center" vertical="center" wrapText="1" readingOrder="2"/>
    </xf>
    <xf numFmtId="0" fontId="21" fillId="0" borderId="1" xfId="0" quotePrefix="1" applyFont="1" applyBorder="1" applyAlignment="1">
      <alignment horizontal="right" vertical="center" wrapText="1"/>
    </xf>
    <xf numFmtId="0" fontId="21" fillId="0" borderId="1" xfId="0" applyFont="1" applyBorder="1" applyAlignment="1">
      <alignment horizontal="right" vertical="center" wrapText="1" readingOrder="2"/>
    </xf>
    <xf numFmtId="0" fontId="21" fillId="0" borderId="1" xfId="0" applyFont="1" applyBorder="1" applyAlignment="1">
      <alignment horizontal="right" vertical="center" wrapText="1"/>
    </xf>
    <xf numFmtId="0" fontId="57" fillId="11" borderId="1" xfId="0" applyFont="1" applyFill="1" applyBorder="1" applyAlignment="1">
      <alignment horizontal="center" vertical="center" wrapText="1"/>
    </xf>
    <xf numFmtId="0" fontId="44" fillId="19" borderId="1" xfId="1" applyFont="1" applyFill="1" applyBorder="1" applyAlignment="1" applyProtection="1">
      <alignment horizontal="center" vertical="center" wrapText="1"/>
      <protection hidden="1"/>
    </xf>
    <xf numFmtId="0" fontId="57" fillId="3" borderId="1" xfId="0" applyFont="1" applyFill="1" applyBorder="1" applyAlignment="1">
      <alignment horizontal="center" vertical="center"/>
    </xf>
    <xf numFmtId="0" fontId="57" fillId="21" borderId="1" xfId="0" applyFont="1" applyFill="1" applyBorder="1" applyAlignment="1">
      <alignment horizontal="center" vertical="center" textRotation="180"/>
    </xf>
    <xf numFmtId="0" fontId="64" fillId="19" borderId="1" xfId="0" applyFont="1" applyFill="1" applyBorder="1" applyAlignment="1">
      <alignment horizontal="center" vertical="center"/>
    </xf>
    <xf numFmtId="0" fontId="57" fillId="19" borderId="1" xfId="0" applyFont="1" applyFill="1" applyBorder="1" applyAlignment="1">
      <alignment horizontal="center" vertical="center" wrapText="1"/>
    </xf>
    <xf numFmtId="0" fontId="20" fillId="21" borderId="1" xfId="0" applyFont="1" applyFill="1" applyBorder="1" applyAlignment="1">
      <alignment horizontal="center" vertical="center" wrapText="1"/>
    </xf>
    <xf numFmtId="0" fontId="57" fillId="29" borderId="1" xfId="0" applyFont="1" applyFill="1" applyBorder="1" applyAlignment="1">
      <alignment horizontal="center" vertical="center"/>
    </xf>
    <xf numFmtId="0" fontId="65" fillId="29" borderId="1" xfId="0" applyFont="1" applyFill="1" applyBorder="1" applyAlignment="1">
      <alignment horizontal="center" vertical="center"/>
    </xf>
    <xf numFmtId="0" fontId="64" fillId="29" borderId="1" xfId="0" applyFont="1" applyFill="1" applyBorder="1" applyAlignment="1">
      <alignment horizontal="center" vertical="center"/>
    </xf>
    <xf numFmtId="0" fontId="44" fillId="29" borderId="1" xfId="1" applyFont="1" applyFill="1" applyBorder="1" applyAlignment="1" applyProtection="1">
      <alignment horizontal="center" vertical="center" wrapText="1"/>
      <protection hidden="1"/>
    </xf>
    <xf numFmtId="0" fontId="63" fillId="21" borderId="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right" vertical="center"/>
    </xf>
    <xf numFmtId="0" fontId="11" fillId="15" borderId="73"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8" fillId="0" borderId="1" xfId="0" applyFont="1" applyBorder="1" applyAlignment="1">
      <alignment horizontal="right"/>
    </xf>
    <xf numFmtId="0" fontId="57" fillId="0" borderId="53" xfId="0" applyFont="1" applyBorder="1" applyAlignment="1">
      <alignment horizontal="center"/>
    </xf>
    <xf numFmtId="0" fontId="57" fillId="0" borderId="54" xfId="0" applyFont="1" applyBorder="1" applyAlignment="1">
      <alignment horizontal="center"/>
    </xf>
    <xf numFmtId="0" fontId="57" fillId="0" borderId="32" xfId="0" applyFont="1" applyBorder="1" applyAlignment="1">
      <alignment horizontal="center"/>
    </xf>
    <xf numFmtId="0" fontId="8" fillId="0" borderId="63" xfId="0" applyFont="1" applyBorder="1" applyAlignment="1">
      <alignment horizontal="center" vertical="center"/>
    </xf>
    <xf numFmtId="0" fontId="8" fillId="0" borderId="1" xfId="0" applyFont="1" applyBorder="1" applyAlignment="1">
      <alignment horizontal="center" vertical="center"/>
    </xf>
    <xf numFmtId="49" fontId="8" fillId="3" borderId="68" xfId="0" applyNumberFormat="1" applyFont="1" applyFill="1" applyBorder="1" applyAlignment="1">
      <alignment horizontal="center" vertical="center"/>
    </xf>
    <xf numFmtId="49" fontId="8" fillId="3" borderId="75" xfId="0" applyNumberFormat="1" applyFont="1" applyFill="1" applyBorder="1" applyAlignment="1">
      <alignment horizontal="center" vertical="center"/>
    </xf>
    <xf numFmtId="49" fontId="8" fillId="3" borderId="61" xfId="0" applyNumberFormat="1" applyFont="1" applyFill="1" applyBorder="1" applyAlignment="1">
      <alignment horizontal="center" vertical="center"/>
    </xf>
    <xf numFmtId="49" fontId="8" fillId="7" borderId="68" xfId="0" applyNumberFormat="1" applyFont="1" applyFill="1" applyBorder="1" applyAlignment="1">
      <alignment horizontal="center" vertical="center"/>
    </xf>
    <xf numFmtId="49" fontId="8" fillId="7" borderId="75" xfId="0" applyNumberFormat="1" applyFont="1" applyFill="1" applyBorder="1" applyAlignment="1">
      <alignment horizontal="center" vertical="center"/>
    </xf>
    <xf numFmtId="49" fontId="8" fillId="7" borderId="61" xfId="0" applyNumberFormat="1" applyFont="1" applyFill="1" applyBorder="1" applyAlignment="1">
      <alignment horizontal="center" vertical="center"/>
    </xf>
    <xf numFmtId="49" fontId="8" fillId="16" borderId="68" xfId="0" applyNumberFormat="1" applyFont="1" applyFill="1" applyBorder="1" applyAlignment="1">
      <alignment horizontal="center" vertical="center"/>
    </xf>
    <xf numFmtId="49" fontId="8" fillId="16" borderId="61" xfId="0" applyNumberFormat="1" applyFont="1" applyFill="1" applyBorder="1" applyAlignment="1">
      <alignment horizontal="center" vertical="center"/>
    </xf>
    <xf numFmtId="0" fontId="8" fillId="0" borderId="64" xfId="0" applyFont="1" applyBorder="1" applyAlignment="1">
      <alignment horizontal="right" vertical="top"/>
    </xf>
    <xf numFmtId="0" fontId="8" fillId="0" borderId="65" xfId="0" applyFont="1" applyBorder="1" applyAlignment="1">
      <alignment horizontal="right" vertical="top"/>
    </xf>
    <xf numFmtId="0" fontId="8" fillId="0" borderId="30" xfId="0" applyFont="1" applyBorder="1" applyAlignment="1">
      <alignment horizontal="right" vertical="top"/>
    </xf>
    <xf numFmtId="0" fontId="21" fillId="19" borderId="1" xfId="0" applyFont="1" applyFill="1" applyBorder="1" applyAlignment="1">
      <alignment horizontal="right" vertical="top" wrapText="1"/>
    </xf>
    <xf numFmtId="0" fontId="21" fillId="13" borderId="1" xfId="0" applyFont="1" applyFill="1" applyBorder="1" applyAlignment="1">
      <alignment horizontal="center"/>
    </xf>
    <xf numFmtId="0" fontId="17" fillId="0" borderId="1" xfId="0" applyFont="1" applyBorder="1" applyAlignment="1">
      <alignment horizontal="center" vertical="center"/>
    </xf>
    <xf numFmtId="0" fontId="8" fillId="0" borderId="1" xfId="0" applyFont="1" applyBorder="1" applyAlignment="1">
      <alignment vertical="center" wrapText="1"/>
    </xf>
    <xf numFmtId="0" fontId="60" fillId="26" borderId="1" xfId="0" applyFont="1" applyFill="1" applyBorder="1" applyAlignment="1">
      <alignment horizontal="center" vertical="center" wrapText="1" readingOrder="2"/>
    </xf>
    <xf numFmtId="0" fontId="21" fillId="28" borderId="1" xfId="0" applyFont="1" applyFill="1" applyBorder="1" applyAlignment="1">
      <alignment horizontal="right" vertical="top" wrapText="1"/>
    </xf>
    <xf numFmtId="0" fontId="15" fillId="20" borderId="3" xfId="0" applyFont="1" applyFill="1" applyBorder="1" applyAlignment="1">
      <alignment horizontal="center" vertical="center" wrapText="1" readingOrder="2"/>
    </xf>
    <xf numFmtId="2" fontId="21" fillId="0" borderId="4" xfId="0" applyNumberFormat="1" applyFont="1" applyBorder="1" applyAlignment="1">
      <alignment horizontal="center" vertical="center"/>
    </xf>
    <xf numFmtId="2" fontId="21" fillId="0" borderId="9" xfId="0" applyNumberFormat="1" applyFont="1" applyBorder="1" applyAlignment="1">
      <alignment horizontal="center" vertical="center"/>
    </xf>
    <xf numFmtId="2" fontId="21" fillId="0" borderId="5" xfId="0" applyNumberFormat="1" applyFont="1" applyBorder="1" applyAlignment="1">
      <alignment horizontal="center" vertical="center"/>
    </xf>
    <xf numFmtId="0" fontId="62" fillId="0" borderId="4" xfId="0" applyFont="1" applyBorder="1" applyAlignment="1">
      <alignment horizontal="center" vertical="center"/>
    </xf>
    <xf numFmtId="0" fontId="62" fillId="0" borderId="9" xfId="0" applyFont="1" applyBorder="1" applyAlignment="1">
      <alignment horizontal="center" vertical="center"/>
    </xf>
    <xf numFmtId="0" fontId="62" fillId="0" borderId="5" xfId="0" applyFont="1" applyBorder="1" applyAlignment="1">
      <alignment horizontal="center" vertical="center"/>
    </xf>
    <xf numFmtId="0" fontId="60" fillId="27" borderId="1" xfId="0" applyFont="1" applyFill="1" applyBorder="1" applyAlignment="1">
      <alignment horizontal="center" vertical="center" wrapText="1" readingOrder="2"/>
    </xf>
    <xf numFmtId="0" fontId="58" fillId="18" borderId="1" xfId="0" applyFont="1" applyFill="1" applyBorder="1" applyAlignment="1">
      <alignment horizontal="center" vertical="center"/>
    </xf>
    <xf numFmtId="0" fontId="11" fillId="15" borderId="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79" fillId="20" borderId="53" xfId="0" applyFont="1" applyFill="1" applyBorder="1" applyAlignment="1">
      <alignment horizontal="center" vertical="center" wrapText="1" readingOrder="2"/>
    </xf>
    <xf numFmtId="0" fontId="79" fillId="20" borderId="54" xfId="0" applyFont="1" applyFill="1" applyBorder="1" applyAlignment="1">
      <alignment horizontal="center" vertical="center" wrapText="1" readingOrder="2"/>
    </xf>
    <xf numFmtId="0" fontId="79" fillId="20" borderId="32" xfId="0" applyFont="1" applyFill="1" applyBorder="1" applyAlignment="1">
      <alignment horizontal="center" vertical="center" wrapText="1" readingOrder="2"/>
    </xf>
    <xf numFmtId="0" fontId="55" fillId="0" borderId="73" xfId="0" applyFont="1" applyBorder="1" applyAlignment="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65" fillId="0" borderId="43" xfId="0" applyFont="1" applyBorder="1" applyAlignment="1">
      <alignment horizontal="center" vertical="center" wrapText="1"/>
    </xf>
    <xf numFmtId="0" fontId="65" fillId="0" borderId="74" xfId="0" applyFont="1" applyBorder="1" applyAlignment="1">
      <alignment horizontal="center" vertical="center" wrapText="1"/>
    </xf>
    <xf numFmtId="0" fontId="65" fillId="0" borderId="40" xfId="0" applyFont="1" applyBorder="1" applyAlignment="1">
      <alignment horizontal="center" vertical="center" wrapText="1"/>
    </xf>
  </cellXfs>
  <cellStyles count="14">
    <cellStyle name="Comma" xfId="13" builtinId="3"/>
    <cellStyle name="Comma 2" xfId="2"/>
    <cellStyle name="Hyperlink" xfId="8" builtinId="8"/>
    <cellStyle name="Hyperlink 2" xfId="9"/>
    <cellStyle name="Normal" xfId="0" builtinId="0"/>
    <cellStyle name="Normal 2" xfId="1"/>
    <cellStyle name="Normal 2 2" xfId="4"/>
    <cellStyle name="Normal 2 2 2" xfId="10"/>
    <cellStyle name="Normal 3" xfId="6"/>
    <cellStyle name="Normal 3 2" xfId="11"/>
    <cellStyle name="Normal 4" xfId="7"/>
    <cellStyle name="Note 2" xfId="5"/>
    <cellStyle name="Percent" xfId="12" builtinId="5"/>
    <cellStyle name="Percent 2" xfId="3"/>
  </cellStyles>
  <dxfs count="1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theme="1"/>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gradientFill degree="90">
          <stop position="0">
            <color theme="0"/>
          </stop>
          <stop position="1">
            <color rgb="FFFF5D5D"/>
          </stop>
        </gradientFill>
      </fill>
    </dxf>
    <dxf>
      <fill>
        <gradientFill degree="90">
          <stop position="0">
            <color theme="0"/>
          </stop>
          <stop position="1">
            <color rgb="FFFF5D5D"/>
          </stop>
        </gradientFill>
      </fill>
    </dxf>
    <dxf>
      <fill>
        <gradientFill degree="90">
          <stop position="0">
            <color theme="0"/>
          </stop>
          <stop position="1">
            <color rgb="FFFF5D5D"/>
          </stop>
        </gradientFill>
      </fill>
    </dxf>
    <dxf>
      <fill>
        <patternFill>
          <bgColor rgb="FFFFFF00"/>
        </patternFill>
      </fill>
    </dxf>
    <dxf>
      <fill>
        <patternFill>
          <bgColor rgb="FFFF0000"/>
        </patternFill>
      </fill>
    </dxf>
    <dxf>
      <fill>
        <patternFill>
          <bgColor theme="1"/>
        </patternFill>
      </fill>
    </dxf>
  </dxfs>
  <tableStyles count="0" defaultTableStyle="TableStyleMedium9" defaultPivotStyle="PivotStyleLight16"/>
  <colors>
    <mruColors>
      <color rgb="FFFFFFCC"/>
      <color rgb="FF5C8E3A"/>
      <color rgb="FF4B732F"/>
      <color rgb="FF2403E9"/>
      <color rgb="FFFFFF99"/>
      <color rgb="FF66FF33"/>
      <color rgb="FFFF9900"/>
      <color rgb="FF00CC00"/>
      <color rgb="FFCCFFFF"/>
      <color rgb="FFF4FA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57150</xdr:rowOff>
    </xdr:from>
    <xdr:to>
      <xdr:col>2</xdr:col>
      <xdr:colOff>121709</xdr:colOff>
      <xdr:row>1</xdr:row>
      <xdr:rowOff>702735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twoCellAnchor editAs="oneCell">
    <xdr:from>
      <xdr:col>1</xdr:col>
      <xdr:colOff>19050</xdr:colOff>
      <xdr:row>1</xdr:row>
      <xdr:rowOff>57150</xdr:rowOff>
    </xdr:from>
    <xdr:to>
      <xdr:col>2</xdr:col>
      <xdr:colOff>121709</xdr:colOff>
      <xdr:row>1</xdr:row>
      <xdr:rowOff>702735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twoCellAnchor editAs="oneCell">
    <xdr:from>
      <xdr:col>1</xdr:col>
      <xdr:colOff>19050</xdr:colOff>
      <xdr:row>1</xdr:row>
      <xdr:rowOff>57150</xdr:rowOff>
    </xdr:from>
    <xdr:to>
      <xdr:col>2</xdr:col>
      <xdr:colOff>121709</xdr:colOff>
      <xdr:row>1</xdr:row>
      <xdr:rowOff>702735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89403016" y="285750"/>
          <a:ext cx="645584" cy="645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148166</xdr:colOff>
      <xdr:row>0</xdr:row>
      <xdr:rowOff>74083</xdr:rowOff>
    </xdr:from>
    <xdr:to>
      <xdr:col>1</xdr:col>
      <xdr:colOff>793750</xdr:colOff>
      <xdr:row>0</xdr:row>
      <xdr:rowOff>719668</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10057786166" y="74083"/>
          <a:ext cx="645584" cy="645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218516</xdr:colOff>
      <xdr:row>19</xdr:row>
      <xdr:rowOff>7004</xdr:rowOff>
    </xdr:from>
    <xdr:to>
      <xdr:col>9</xdr:col>
      <xdr:colOff>2595562</xdr:colOff>
      <xdr:row>21</xdr:row>
      <xdr:rowOff>215713</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9751659282" y="6067285"/>
          <a:ext cx="8473046" cy="827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fa-IR" sz="1200" b="1">
              <a:cs typeface="B Nazanin" panose="00000400000000000000" pitchFamily="2" charset="-78"/>
            </a:rPr>
            <a:t>* تاريخ تأیید دانش بنيان، در وب سايت كارگروه ارزيابي و تشخيص صلاحيت شركتها</a:t>
          </a:r>
          <a:r>
            <a:rPr lang="fa-IR" sz="1200" b="1" baseline="0">
              <a:cs typeface="B Nazanin" panose="00000400000000000000" pitchFamily="2" charset="-78"/>
            </a:rPr>
            <a:t> و مؤسسات دانش بنيان معاونت علمي و فناوري رياست جمهوري به آدرس </a:t>
          </a:r>
          <a:r>
            <a:rPr lang="en-US" sz="1600">
              <a:hlinkClick xmlns:r="http://schemas.openxmlformats.org/officeDocument/2006/relationships" r:id=""/>
            </a:rPr>
            <a:t>https://pub.daneshbonyan.ir</a:t>
          </a:r>
          <a:r>
            <a:rPr lang="fa-IR" sz="1600"/>
            <a:t> </a:t>
          </a:r>
          <a:r>
            <a:rPr lang="fa-IR" sz="1200" b="1" baseline="0">
              <a:cs typeface="B Nazanin" panose="00000400000000000000" pitchFamily="2" charset="-78"/>
            </a:rPr>
            <a:t>موجود مي باشد</a:t>
          </a:r>
          <a:endParaRPr lang="en-US" sz="1200" b="1">
            <a:cs typeface="B Nazanin" panose="00000400000000000000" pitchFamily="2" charset="-78"/>
          </a:endParaRPr>
        </a:p>
      </xdr:txBody>
    </xdr:sp>
    <xdr:clientData/>
  </xdr:twoCellAnchor>
  <xdr:twoCellAnchor>
    <xdr:from>
      <xdr:col>6</xdr:col>
      <xdr:colOff>214313</xdr:colOff>
      <xdr:row>15</xdr:row>
      <xdr:rowOff>238125</xdr:rowOff>
    </xdr:from>
    <xdr:to>
      <xdr:col>9</xdr:col>
      <xdr:colOff>2591360</xdr:colOff>
      <xdr:row>18</xdr:row>
      <xdr:rowOff>137271</xdr:rowOff>
    </xdr:to>
    <xdr:sp macro="" textlink="">
      <xdr:nvSpPr>
        <xdr:cNvPr id="3" name="TextBox 2">
          <a:extLst>
            <a:ext uri="{FF2B5EF4-FFF2-40B4-BE49-F238E27FC236}">
              <a16:creationId xmlns:a16="http://schemas.microsoft.com/office/drawing/2014/main" id="{00000000-0008-0000-0C00-000002000000}"/>
            </a:ext>
          </a:extLst>
        </xdr:cNvPr>
        <xdr:cNvSpPr txBox="1"/>
      </xdr:nvSpPr>
      <xdr:spPr>
        <a:xfrm>
          <a:off x="9751663484" y="5060156"/>
          <a:ext cx="8473047" cy="8278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2000" b="1">
              <a:solidFill>
                <a:srgbClr val="FF0000"/>
              </a:solidFill>
              <a:cs typeface="B Nazanin" panose="00000400000000000000" pitchFamily="2" charset="-78"/>
            </a:rPr>
            <a:t>   *تکمیل قسمت های مربوط به مجوزهای دانش بنیانی ضروری</a:t>
          </a:r>
          <a:r>
            <a:rPr lang="fa-IR" sz="2000" b="1" baseline="0">
              <a:solidFill>
                <a:srgbClr val="FF0000"/>
              </a:solidFill>
              <a:cs typeface="B Nazanin" panose="00000400000000000000" pitchFamily="2" charset="-78"/>
            </a:rPr>
            <a:t> است!</a:t>
          </a:r>
          <a:endParaRPr lang="en-US" sz="2000" b="1">
            <a:solidFill>
              <a:srgbClr val="FF0000"/>
            </a:solidFill>
            <a:cs typeface="B Nazanin" panose="00000400000000000000" pitchFamily="2"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426509</xdr:colOff>
      <xdr:row>1</xdr:row>
      <xdr:rowOff>416985</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069" t="13746" r="24785" b="20390"/>
        <a:stretch/>
      </xdr:blipFill>
      <xdr:spPr>
        <a:xfrm>
          <a:off x="9993965491" y="0"/>
          <a:ext cx="645584" cy="6455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7-%20&#1589;&#1606;&#1575;&#1740;&#1593;%20&#1575;&#1585;&#1578;&#1576;&#1575;&#1591;&#1740;%20&#1570;&#1608;&#15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02/&#1662;&#1584;&#1740;&#1585;&#1588;%20&#1588;&#1583;&#1607;/&#1588;&#1585;&#1705;&#1578;%20&#1607;&#1575;&#1740;%20&#1593;&#1590;&#1608;%20&#1608;%20&#1605;&#1587;&#1578;&#1602;&#1585;/&#1575;&#1585;&#1586;&#1740;&#1575;&#1576;&#1740;%20&#1587;&#1575;&#1604;&#1575;&#1606;&#1607;/&#1601;&#1575;&#1740;&#1604;%20&#1575;&#1585;&#1586;&#1740;&#1575;&#1576;&#1740;%20&#1587;&#1575;&#1604;&#1575;&#1606;&#1607;%201402-%20&#1606;&#1607;&#1575;&#1740;&#1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Option"/>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J23"/>
  <sheetViews>
    <sheetView rightToLeft="1" view="pageBreakPreview" topLeftCell="A4" zoomScale="115" zoomScaleNormal="100" zoomScaleSheetLayoutView="115" workbookViewId="0">
      <selection activeCell="B10" sqref="B10:D10"/>
    </sheetView>
  </sheetViews>
  <sheetFormatPr defaultRowHeight="15" x14ac:dyDescent="0.25"/>
  <cols>
    <col min="1" max="1" width="2.42578125" style="101" customWidth="1"/>
    <col min="2" max="2" width="8.140625" style="101" customWidth="1"/>
    <col min="3" max="3" width="55" style="101" customWidth="1"/>
    <col min="4" max="16" width="9.140625" style="101"/>
    <col min="17" max="17" width="9.140625" style="101" customWidth="1"/>
    <col min="18" max="16384" width="9.140625" style="101"/>
  </cols>
  <sheetData>
    <row r="1" spans="2:10" ht="18" customHeight="1" thickBot="1" x14ac:dyDescent="0.3"/>
    <row r="2" spans="2:10" ht="60" customHeight="1" x14ac:dyDescent="0.25">
      <c r="B2" s="425" t="s">
        <v>452</v>
      </c>
      <c r="C2" s="426"/>
      <c r="D2" s="427"/>
      <c r="E2" s="248"/>
      <c r="F2" s="248"/>
      <c r="G2" s="248"/>
      <c r="H2" s="248"/>
      <c r="I2" s="248"/>
      <c r="J2" s="248"/>
    </row>
    <row r="3" spans="2:10" ht="54" customHeight="1" x14ac:dyDescent="0.25">
      <c r="B3" s="422" t="s">
        <v>455</v>
      </c>
      <c r="C3" s="423"/>
      <c r="D3" s="424"/>
      <c r="E3" s="248"/>
      <c r="F3" s="248"/>
      <c r="G3" s="248"/>
      <c r="H3" s="248"/>
      <c r="I3" s="248"/>
      <c r="J3" s="248"/>
    </row>
    <row r="4" spans="2:10" ht="19.5" customHeight="1" x14ac:dyDescent="0.25">
      <c r="B4" s="422" t="s">
        <v>629</v>
      </c>
      <c r="C4" s="423"/>
      <c r="D4" s="424"/>
      <c r="E4" s="248"/>
      <c r="F4" s="248"/>
      <c r="G4" s="248"/>
      <c r="H4" s="248"/>
      <c r="I4" s="248"/>
      <c r="J4" s="248"/>
    </row>
    <row r="5" spans="2:10" ht="59.25" customHeight="1" x14ac:dyDescent="0.25">
      <c r="B5" s="422" t="s">
        <v>849</v>
      </c>
      <c r="C5" s="423"/>
      <c r="D5" s="424"/>
    </row>
    <row r="6" spans="2:10" ht="36" customHeight="1" x14ac:dyDescent="0.25">
      <c r="B6" s="422" t="s">
        <v>737</v>
      </c>
      <c r="C6" s="423"/>
      <c r="D6" s="424"/>
    </row>
    <row r="7" spans="2:10" ht="19.5" customHeight="1" x14ac:dyDescent="0.25">
      <c r="B7" s="422" t="s">
        <v>850</v>
      </c>
      <c r="C7" s="423"/>
      <c r="D7" s="424"/>
    </row>
    <row r="8" spans="2:10" ht="37.5" customHeight="1" x14ac:dyDescent="0.25">
      <c r="B8" s="422" t="s">
        <v>851</v>
      </c>
      <c r="C8" s="423"/>
      <c r="D8" s="424"/>
    </row>
    <row r="9" spans="2:10" ht="37.5" customHeight="1" x14ac:dyDescent="0.25">
      <c r="B9" s="422" t="s">
        <v>852</v>
      </c>
      <c r="C9" s="423"/>
      <c r="D9" s="424"/>
    </row>
    <row r="10" spans="2:10" ht="54" customHeight="1" x14ac:dyDescent="0.25">
      <c r="B10" s="422" t="s">
        <v>853</v>
      </c>
      <c r="C10" s="423"/>
      <c r="D10" s="424"/>
    </row>
    <row r="11" spans="2:10" ht="64.5" customHeight="1" x14ac:dyDescent="0.25">
      <c r="B11" s="422" t="s">
        <v>854</v>
      </c>
      <c r="C11" s="423"/>
      <c r="D11" s="424"/>
    </row>
    <row r="12" spans="2:10" ht="39.75" customHeight="1" thickBot="1" x14ac:dyDescent="0.3">
      <c r="B12" s="419" t="s">
        <v>738</v>
      </c>
      <c r="C12" s="420"/>
      <c r="D12" s="421"/>
    </row>
    <row r="13" spans="2:10" ht="18" x14ac:dyDescent="0.25">
      <c r="B13" s="110"/>
    </row>
    <row r="14" spans="2:10" ht="18" x14ac:dyDescent="0.25">
      <c r="B14" s="110"/>
    </row>
    <row r="15" spans="2:10" ht="18" x14ac:dyDescent="0.25">
      <c r="B15" s="110"/>
    </row>
    <row r="16" spans="2:10" ht="18" x14ac:dyDescent="0.25">
      <c r="B16" s="110"/>
    </row>
    <row r="17" spans="2:2" ht="18" x14ac:dyDescent="0.25">
      <c r="B17" s="110"/>
    </row>
    <row r="18" spans="2:2" ht="18" x14ac:dyDescent="0.25">
      <c r="B18" s="110"/>
    </row>
    <row r="19" spans="2:2" ht="18" x14ac:dyDescent="0.25">
      <c r="B19" s="110"/>
    </row>
    <row r="20" spans="2:2" ht="18" x14ac:dyDescent="0.25">
      <c r="B20" s="110"/>
    </row>
    <row r="21" spans="2:2" ht="18" x14ac:dyDescent="0.25">
      <c r="B21" s="110"/>
    </row>
    <row r="22" spans="2:2" ht="18" x14ac:dyDescent="0.25">
      <c r="B22" s="110"/>
    </row>
    <row r="23" spans="2:2" ht="18" x14ac:dyDescent="0.25">
      <c r="B23" s="110"/>
    </row>
  </sheetData>
  <sheetProtection algorithmName="SHA-512" hashValue="BC1ynu3x9LRSRJFpqmBJlGqgUdYRM1Dyuu/3kXVAVkhRv1rIhkFlSmDPl84eR9gzzkmNn6sAIPhibbvXXUvqJA==" saltValue="JAbEzhgzlFBU6H7BdfGZkw==" spinCount="100000" sheet="1"/>
  <mergeCells count="11">
    <mergeCell ref="B12:D12"/>
    <mergeCell ref="B11:D11"/>
    <mergeCell ref="B9:D9"/>
    <mergeCell ref="B10:D10"/>
    <mergeCell ref="B2:D2"/>
    <mergeCell ref="B3:D3"/>
    <mergeCell ref="B5:D5"/>
    <mergeCell ref="B6:D6"/>
    <mergeCell ref="B7:D7"/>
    <mergeCell ref="B8:D8"/>
    <mergeCell ref="B4:D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D77"/>
  <sheetViews>
    <sheetView rightToLeft="1" view="pageBreakPreview" zoomScale="85" zoomScaleNormal="70" zoomScaleSheetLayoutView="85" workbookViewId="0">
      <selection activeCell="B14" sqref="B14"/>
    </sheetView>
  </sheetViews>
  <sheetFormatPr defaultRowHeight="15" x14ac:dyDescent="0.25"/>
  <cols>
    <col min="1" max="1" width="48" style="62" customWidth="1"/>
    <col min="2" max="2" width="29.28515625" style="62" customWidth="1"/>
    <col min="3" max="3" width="59" style="62" customWidth="1"/>
    <col min="4" max="4" width="102.28515625" style="62" customWidth="1"/>
    <col min="5" max="5" width="5" style="62" customWidth="1"/>
    <col min="6" max="16384" width="9.140625" style="62"/>
  </cols>
  <sheetData>
    <row r="1" spans="1:4" ht="15.75" thickBot="1" x14ac:dyDescent="0.3">
      <c r="C1" s="394"/>
      <c r="D1" s="394"/>
    </row>
    <row r="2" spans="1:4" ht="27" thickBot="1" x14ac:dyDescent="0.3">
      <c r="A2" s="85"/>
      <c r="B2" s="86">
        <v>1402</v>
      </c>
      <c r="C2" s="395" t="s">
        <v>217</v>
      </c>
      <c r="D2" s="395" t="s">
        <v>363</v>
      </c>
    </row>
    <row r="3" spans="1:4" ht="41.25" thickBot="1" x14ac:dyDescent="0.3">
      <c r="A3" s="114" t="s">
        <v>213</v>
      </c>
      <c r="B3" s="212"/>
      <c r="C3" s="396" t="s">
        <v>642</v>
      </c>
      <c r="D3" s="397" t="s">
        <v>364</v>
      </c>
    </row>
    <row r="4" spans="1:4" ht="20.25" x14ac:dyDescent="0.25">
      <c r="A4" s="598" t="s">
        <v>214</v>
      </c>
      <c r="B4" s="213"/>
      <c r="C4" s="398" t="s">
        <v>643</v>
      </c>
      <c r="D4" s="398" t="s">
        <v>365</v>
      </c>
    </row>
    <row r="5" spans="1:4" ht="20.25" x14ac:dyDescent="0.25">
      <c r="A5" s="599"/>
      <c r="B5" s="214"/>
      <c r="C5" s="399" t="s">
        <v>644</v>
      </c>
      <c r="D5" s="400" t="s">
        <v>366</v>
      </c>
    </row>
    <row r="6" spans="1:4" ht="21" thickBot="1" x14ac:dyDescent="0.3">
      <c r="A6" s="600"/>
      <c r="B6" s="213"/>
      <c r="C6" s="397" t="s">
        <v>645</v>
      </c>
      <c r="D6" s="397" t="s">
        <v>367</v>
      </c>
    </row>
    <row r="7" spans="1:4" ht="37.5" customHeight="1" thickBot="1" x14ac:dyDescent="0.3">
      <c r="A7" s="113" t="s">
        <v>368</v>
      </c>
      <c r="B7" s="215"/>
      <c r="C7" s="401" t="s">
        <v>646</v>
      </c>
      <c r="D7" s="402" t="s">
        <v>371</v>
      </c>
    </row>
    <row r="8" spans="1:4" ht="20.25" customHeight="1" x14ac:dyDescent="0.25">
      <c r="A8" s="113" t="s">
        <v>369</v>
      </c>
      <c r="B8" s="216"/>
      <c r="C8" s="403" t="s">
        <v>647</v>
      </c>
      <c r="D8" s="404" t="s">
        <v>372</v>
      </c>
    </row>
    <row r="9" spans="1:4" ht="31.5" customHeight="1" x14ac:dyDescent="0.25">
      <c r="A9" s="596" t="s">
        <v>456</v>
      </c>
      <c r="B9" s="217"/>
      <c r="C9" s="405" t="s">
        <v>648</v>
      </c>
      <c r="D9" s="396" t="s">
        <v>370</v>
      </c>
    </row>
    <row r="10" spans="1:4" ht="24.75" customHeight="1" thickBot="1" x14ac:dyDescent="0.3">
      <c r="A10" s="597"/>
      <c r="B10" s="218"/>
      <c r="C10" s="406" t="s">
        <v>649</v>
      </c>
      <c r="D10" s="397" t="s">
        <v>457</v>
      </c>
    </row>
    <row r="11" spans="1:4" ht="21" thickBot="1" x14ac:dyDescent="0.3">
      <c r="A11" s="113" t="s">
        <v>658</v>
      </c>
      <c r="B11" s="219"/>
      <c r="C11" s="407" t="s">
        <v>661</v>
      </c>
      <c r="D11" s="397" t="s">
        <v>662</v>
      </c>
    </row>
    <row r="12" spans="1:4" ht="21" thickBot="1" x14ac:dyDescent="0.3">
      <c r="A12" s="112" t="s">
        <v>659</v>
      </c>
      <c r="B12" s="220"/>
      <c r="C12" s="407" t="s">
        <v>663</v>
      </c>
      <c r="D12" s="397" t="s">
        <v>664</v>
      </c>
    </row>
    <row r="13" spans="1:4" ht="20.25" x14ac:dyDescent="0.25">
      <c r="A13" s="112" t="s">
        <v>215</v>
      </c>
      <c r="B13" s="220"/>
      <c r="C13" s="408" t="s">
        <v>650</v>
      </c>
      <c r="D13" s="408" t="s">
        <v>373</v>
      </c>
    </row>
    <row r="14" spans="1:4" ht="21" thickBot="1" x14ac:dyDescent="0.3">
      <c r="A14" s="112" t="s">
        <v>216</v>
      </c>
      <c r="B14" s="221"/>
      <c r="C14" s="408" t="s">
        <v>650</v>
      </c>
      <c r="D14" s="405" t="s">
        <v>374</v>
      </c>
    </row>
    <row r="15" spans="1:4" ht="22.5" customHeight="1" x14ac:dyDescent="0.25">
      <c r="A15" s="593" t="s">
        <v>420</v>
      </c>
      <c r="B15" s="222"/>
      <c r="C15" s="407" t="s">
        <v>651</v>
      </c>
      <c r="D15" s="407" t="s">
        <v>413</v>
      </c>
    </row>
    <row r="16" spans="1:4" ht="22.5" customHeight="1" x14ac:dyDescent="0.25">
      <c r="A16" s="594"/>
      <c r="B16" s="223"/>
      <c r="C16" s="408" t="s">
        <v>652</v>
      </c>
      <c r="D16" s="408" t="s">
        <v>414</v>
      </c>
    </row>
    <row r="17" spans="1:4" ht="22.5" customHeight="1" x14ac:dyDescent="0.25">
      <c r="A17" s="594"/>
      <c r="B17" s="223"/>
      <c r="C17" s="408" t="s">
        <v>653</v>
      </c>
      <c r="D17" s="408" t="s">
        <v>415</v>
      </c>
    </row>
    <row r="18" spans="1:4" ht="22.5" customHeight="1" x14ac:dyDescent="0.25">
      <c r="A18" s="594"/>
      <c r="B18" s="223"/>
      <c r="C18" s="408" t="s">
        <v>654</v>
      </c>
      <c r="D18" s="408" t="s">
        <v>416</v>
      </c>
    </row>
    <row r="19" spans="1:4" ht="22.5" customHeight="1" x14ac:dyDescent="0.25">
      <c r="A19" s="594"/>
      <c r="B19" s="223"/>
      <c r="C19" s="408" t="s">
        <v>655</v>
      </c>
      <c r="D19" s="408" t="s">
        <v>417</v>
      </c>
    </row>
    <row r="20" spans="1:4" ht="22.5" customHeight="1" x14ac:dyDescent="0.25">
      <c r="A20" s="594"/>
      <c r="B20" s="223"/>
      <c r="C20" s="408" t="s">
        <v>656</v>
      </c>
      <c r="D20" s="408" t="s">
        <v>418</v>
      </c>
    </row>
    <row r="21" spans="1:4" ht="23.25" customHeight="1" thickBot="1" x14ac:dyDescent="0.3">
      <c r="A21" s="595"/>
      <c r="B21" s="224"/>
      <c r="C21" s="406" t="s">
        <v>657</v>
      </c>
      <c r="D21" s="406" t="s">
        <v>419</v>
      </c>
    </row>
    <row r="22" spans="1:4" ht="20.25" x14ac:dyDescent="0.25">
      <c r="A22" s="593" t="s">
        <v>660</v>
      </c>
      <c r="B22" s="225"/>
      <c r="C22" s="407" t="s">
        <v>665</v>
      </c>
      <c r="D22" s="407" t="s">
        <v>413</v>
      </c>
    </row>
    <row r="23" spans="1:4" ht="20.25" x14ac:dyDescent="0.25">
      <c r="A23" s="594"/>
      <c r="B23" s="225"/>
      <c r="C23" s="408" t="s">
        <v>666</v>
      </c>
      <c r="D23" s="408" t="s">
        <v>414</v>
      </c>
    </row>
    <row r="24" spans="1:4" ht="20.25" x14ac:dyDescent="0.25">
      <c r="A24" s="594"/>
      <c r="B24" s="225"/>
      <c r="C24" s="408" t="s">
        <v>667</v>
      </c>
      <c r="D24" s="408" t="s">
        <v>415</v>
      </c>
    </row>
    <row r="25" spans="1:4" ht="20.25" x14ac:dyDescent="0.25">
      <c r="A25" s="594"/>
      <c r="B25" s="226"/>
      <c r="C25" s="408" t="s">
        <v>668</v>
      </c>
      <c r="D25" s="408" t="s">
        <v>416</v>
      </c>
    </row>
    <row r="26" spans="1:4" ht="20.25" x14ac:dyDescent="0.25">
      <c r="A26" s="594"/>
      <c r="B26" s="226"/>
      <c r="C26" s="408" t="s">
        <v>669</v>
      </c>
      <c r="D26" s="408" t="s">
        <v>417</v>
      </c>
    </row>
    <row r="27" spans="1:4" ht="20.25" x14ac:dyDescent="0.25">
      <c r="A27" s="594"/>
      <c r="B27" s="225"/>
      <c r="C27" s="408" t="s">
        <v>670</v>
      </c>
      <c r="D27" s="408" t="s">
        <v>418</v>
      </c>
    </row>
    <row r="28" spans="1:4" ht="21" thickBot="1" x14ac:dyDescent="0.3">
      <c r="A28" s="595"/>
      <c r="B28" s="227"/>
      <c r="C28" s="406" t="s">
        <v>671</v>
      </c>
      <c r="D28" s="406" t="s">
        <v>419</v>
      </c>
    </row>
    <row r="77" spans="3:3" x14ac:dyDescent="0.25">
      <c r="C77" s="109" t="e">
        <f>'9-اطلاعات مالی'!B3:B21</f>
        <v>#VALUE!</v>
      </c>
    </row>
  </sheetData>
  <sheetProtection algorithmName="SHA-512" hashValue="ziGESOAa9DJEXKRwvDJ97DDojPc/JpmIMJ2WZ1Bhoe0rgZOpfGlWoGJ7jA7iYrFZAoxvGPon2z9WfYlGo34lMA==" saltValue="3+j+5GvQt6WmC/JXckHCJQ==" spinCount="100000" sheet="1" formatCells="0"/>
  <mergeCells count="4">
    <mergeCell ref="A15:A21"/>
    <mergeCell ref="A9:A10"/>
    <mergeCell ref="A4:A6"/>
    <mergeCell ref="A22:A28"/>
  </mergeCells>
  <pageMargins left="0.7" right="0.7" top="0.75" bottom="0.75" header="0.3" footer="0.3"/>
  <pageSetup paperSize="9" scale="53" orientation="landscape" r:id="rId1"/>
  <headerFooter>
    <oddHeader>&amp;C&amp;"B Titr,Bold"&amp;14اطلاعات مالی</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pageSetUpPr fitToPage="1"/>
  </sheetPr>
  <dimension ref="A1:AH43"/>
  <sheetViews>
    <sheetView rightToLeft="1" view="pageBreakPreview" zoomScale="55" zoomScaleNormal="80" zoomScaleSheetLayoutView="55" workbookViewId="0">
      <selection activeCell="F27" sqref="F27"/>
    </sheetView>
  </sheetViews>
  <sheetFormatPr defaultColWidth="9" defaultRowHeight="18" x14ac:dyDescent="0.45"/>
  <cols>
    <col min="1" max="1" width="3.140625" style="37" customWidth="1"/>
    <col min="2" max="2" width="42.5703125" style="37" customWidth="1"/>
    <col min="3" max="3" width="18.85546875" style="37" customWidth="1"/>
    <col min="4" max="4" width="16.42578125" style="37" customWidth="1"/>
    <col min="5" max="5" width="34.28515625" style="37" customWidth="1"/>
    <col min="6" max="6" width="23.5703125" style="37" customWidth="1"/>
    <col min="7" max="7" width="18.5703125" style="37" customWidth="1"/>
    <col min="8" max="8" width="22.140625" style="37" customWidth="1"/>
    <col min="9" max="9" width="21.140625" style="37" customWidth="1"/>
    <col min="10" max="10" width="19" style="37" customWidth="1"/>
    <col min="11" max="11" width="19.28515625" style="37" customWidth="1"/>
    <col min="12" max="12" width="20.85546875" style="37" customWidth="1"/>
    <col min="13" max="13" width="16.7109375" style="37" customWidth="1"/>
    <col min="14" max="14" width="19.7109375" style="37" customWidth="1"/>
    <col min="15" max="15" width="24" style="37" customWidth="1"/>
    <col min="16" max="16" width="29.140625" style="37" customWidth="1"/>
    <col min="17" max="17" width="26" style="37" customWidth="1"/>
    <col min="18" max="18" width="16.140625" style="37" customWidth="1"/>
    <col min="19" max="19" width="18.5703125" style="37" customWidth="1"/>
    <col min="20" max="20" width="21.140625" style="37" customWidth="1"/>
    <col min="21" max="21" width="24.5703125" style="37" customWidth="1"/>
    <col min="22" max="22" width="32.42578125" style="37" customWidth="1"/>
    <col min="23" max="23" width="12" style="37" customWidth="1"/>
    <col min="24" max="24" width="10.42578125" style="37" customWidth="1"/>
    <col min="25" max="25" width="9" style="37" customWidth="1"/>
    <col min="35" max="16384" width="9" style="37"/>
  </cols>
  <sheetData>
    <row r="1" spans="1:34" s="249" customFormat="1" ht="26.25" x14ac:dyDescent="0.25">
      <c r="A1" s="607" t="s">
        <v>423</v>
      </c>
      <c r="B1" s="608"/>
      <c r="C1" s="608"/>
      <c r="D1" s="608"/>
      <c r="E1" s="608"/>
      <c r="F1" s="608"/>
      <c r="G1" s="608"/>
      <c r="H1" s="608"/>
      <c r="I1" s="608"/>
      <c r="J1" s="409"/>
      <c r="K1" s="409"/>
      <c r="L1" s="409"/>
      <c r="M1" s="409"/>
      <c r="N1" s="409"/>
      <c r="O1" s="409"/>
      <c r="P1" s="409"/>
      <c r="Q1" s="409"/>
      <c r="R1" s="409"/>
      <c r="S1" s="409"/>
      <c r="T1" s="409"/>
      <c r="U1" s="409"/>
      <c r="V1" s="409"/>
      <c r="W1" s="409"/>
      <c r="X1" s="409"/>
      <c r="Y1" s="409"/>
    </row>
    <row r="2" spans="1:34" s="250" customFormat="1" ht="30" customHeight="1" thickBot="1" x14ac:dyDescent="0.5">
      <c r="A2" s="410"/>
      <c r="B2" s="410"/>
      <c r="C2" s="410"/>
      <c r="D2" s="411"/>
      <c r="E2" s="411"/>
      <c r="F2" s="410"/>
      <c r="G2" s="410"/>
      <c r="H2" s="410"/>
      <c r="I2" s="410"/>
      <c r="J2" s="410"/>
      <c r="K2" s="410"/>
      <c r="L2" s="410"/>
      <c r="M2" s="410"/>
      <c r="N2" s="410"/>
      <c r="O2" s="410"/>
      <c r="P2" s="410"/>
      <c r="Q2" s="410"/>
      <c r="R2" s="410"/>
      <c r="S2" s="410"/>
      <c r="T2" s="410"/>
      <c r="U2" s="410"/>
      <c r="V2" s="410"/>
      <c r="W2" s="411"/>
      <c r="X2" s="411"/>
      <c r="Y2" s="411"/>
      <c r="Z2" s="101"/>
      <c r="AA2" s="101"/>
      <c r="AB2" s="101"/>
      <c r="AC2" s="101"/>
      <c r="AD2" s="101"/>
      <c r="AE2" s="101"/>
      <c r="AF2" s="101"/>
      <c r="AG2" s="101"/>
      <c r="AH2" s="101"/>
    </row>
    <row r="3" spans="1:34" s="250" customFormat="1" ht="42" customHeight="1" thickTop="1" thickBot="1" x14ac:dyDescent="0.5">
      <c r="A3" s="410"/>
      <c r="B3" s="412" t="s">
        <v>135</v>
      </c>
      <c r="C3" s="410"/>
      <c r="D3" s="410"/>
      <c r="E3" s="410"/>
      <c r="F3" s="410"/>
      <c r="G3" s="410"/>
      <c r="H3" s="410"/>
      <c r="I3" s="410"/>
      <c r="J3" s="410"/>
      <c r="K3" s="410"/>
      <c r="L3" s="410"/>
      <c r="M3" s="410"/>
      <c r="N3" s="410"/>
      <c r="O3" s="410"/>
      <c r="P3" s="410"/>
      <c r="Q3" s="410"/>
      <c r="R3" s="410"/>
      <c r="S3" s="410"/>
      <c r="T3" s="410"/>
      <c r="U3" s="410"/>
      <c r="V3" s="410"/>
      <c r="W3" s="411"/>
      <c r="X3" s="411"/>
      <c r="Y3" s="411"/>
      <c r="Z3" s="101"/>
      <c r="AA3" s="101"/>
      <c r="AB3" s="101"/>
      <c r="AC3" s="101"/>
      <c r="AD3" s="101"/>
      <c r="AE3" s="101"/>
      <c r="AF3" s="101"/>
      <c r="AG3" s="101"/>
      <c r="AH3" s="101"/>
    </row>
    <row r="4" spans="1:34" s="196" customFormat="1" ht="55.5" customHeight="1" thickBot="1" x14ac:dyDescent="0.3">
      <c r="A4" s="413"/>
      <c r="B4" s="603" t="s">
        <v>36</v>
      </c>
      <c r="C4" s="603"/>
      <c r="D4" s="414" t="s">
        <v>636</v>
      </c>
      <c r="E4" s="415" t="s">
        <v>136</v>
      </c>
      <c r="F4" s="415" t="s">
        <v>137</v>
      </c>
      <c r="G4" s="415" t="s">
        <v>10</v>
      </c>
      <c r="H4" s="415" t="s">
        <v>138</v>
      </c>
      <c r="I4" s="415" t="s">
        <v>139</v>
      </c>
      <c r="J4" s="415" t="s">
        <v>140</v>
      </c>
      <c r="K4" s="415" t="s">
        <v>141</v>
      </c>
      <c r="L4" s="415" t="s">
        <v>142</v>
      </c>
      <c r="M4" s="415" t="s">
        <v>143</v>
      </c>
      <c r="N4" s="415" t="s">
        <v>144</v>
      </c>
      <c r="O4" s="415" t="s">
        <v>145</v>
      </c>
      <c r="P4" s="415" t="s">
        <v>146</v>
      </c>
      <c r="Q4" s="416" t="s">
        <v>147</v>
      </c>
      <c r="R4" s="415" t="s">
        <v>148</v>
      </c>
      <c r="S4" s="415" t="s">
        <v>149</v>
      </c>
      <c r="T4" s="415" t="s">
        <v>150</v>
      </c>
      <c r="U4" s="415" t="s">
        <v>151</v>
      </c>
      <c r="V4" s="415" t="s">
        <v>152</v>
      </c>
      <c r="W4" s="417"/>
      <c r="X4" s="417"/>
      <c r="Y4" s="417"/>
    </row>
    <row r="5" spans="1:34" s="196" customFormat="1" ht="21" customHeight="1" thickBot="1" x14ac:dyDescent="0.5">
      <c r="B5" s="604"/>
      <c r="C5" s="605"/>
      <c r="D5" s="305"/>
      <c r="E5" s="252"/>
      <c r="F5" s="252"/>
      <c r="G5" s="305"/>
      <c r="H5" s="305"/>
      <c r="I5" s="305"/>
      <c r="J5" s="305"/>
      <c r="K5" s="305"/>
      <c r="L5" s="305"/>
      <c r="M5" s="305"/>
      <c r="N5" s="305"/>
      <c r="O5" s="252"/>
      <c r="P5" s="228"/>
      <c r="Q5" s="228"/>
      <c r="R5" s="253"/>
      <c r="S5" s="228"/>
      <c r="T5" s="228"/>
      <c r="U5" s="252"/>
      <c r="V5" s="254"/>
    </row>
    <row r="6" spans="1:34" s="196" customFormat="1" ht="21" customHeight="1" thickBot="1" x14ac:dyDescent="0.5">
      <c r="B6" s="604"/>
      <c r="C6" s="605"/>
      <c r="D6" s="305"/>
      <c r="E6" s="252"/>
      <c r="F6" s="252"/>
      <c r="G6" s="305"/>
      <c r="H6" s="305"/>
      <c r="I6" s="305"/>
      <c r="J6" s="305"/>
      <c r="K6" s="305"/>
      <c r="L6" s="305"/>
      <c r="M6" s="305"/>
      <c r="N6" s="305"/>
      <c r="O6" s="252"/>
      <c r="P6" s="228"/>
      <c r="Q6" s="228"/>
      <c r="R6" s="253"/>
      <c r="S6" s="228"/>
      <c r="T6" s="228"/>
      <c r="U6" s="252"/>
      <c r="V6" s="254"/>
    </row>
    <row r="7" spans="1:34" s="196" customFormat="1" ht="21" customHeight="1" thickBot="1" x14ac:dyDescent="0.5">
      <c r="B7" s="604"/>
      <c r="C7" s="605"/>
      <c r="D7" s="305"/>
      <c r="E7" s="252"/>
      <c r="F7" s="252"/>
      <c r="G7" s="305"/>
      <c r="H7" s="305"/>
      <c r="I7" s="305"/>
      <c r="J7" s="305"/>
      <c r="K7" s="305"/>
      <c r="L7" s="305"/>
      <c r="M7" s="305"/>
      <c r="N7" s="305"/>
      <c r="O7" s="252"/>
      <c r="P7" s="228"/>
      <c r="Q7" s="228"/>
      <c r="R7" s="253"/>
      <c r="S7" s="228"/>
      <c r="T7" s="228"/>
      <c r="U7" s="252"/>
      <c r="V7" s="254"/>
    </row>
    <row r="8" spans="1:34" s="196" customFormat="1" ht="21" customHeight="1" thickBot="1" x14ac:dyDescent="0.5">
      <c r="B8" s="604"/>
      <c r="C8" s="605"/>
      <c r="D8" s="228"/>
      <c r="E8" s="252"/>
      <c r="F8" s="252"/>
      <c r="G8" s="228"/>
      <c r="H8" s="228"/>
      <c r="I8" s="228"/>
      <c r="J8" s="228"/>
      <c r="K8" s="228"/>
      <c r="L8" s="228"/>
      <c r="M8" s="228"/>
      <c r="N8" s="228"/>
      <c r="O8" s="252"/>
      <c r="P8" s="228"/>
      <c r="Q8" s="228"/>
      <c r="R8" s="253"/>
      <c r="S8" s="228"/>
      <c r="T8" s="228"/>
      <c r="U8" s="252"/>
      <c r="V8" s="254"/>
    </row>
    <row r="9" spans="1:34" s="196" customFormat="1" ht="21" customHeight="1" thickBot="1" x14ac:dyDescent="0.5">
      <c r="B9" s="604"/>
      <c r="C9" s="605"/>
      <c r="D9" s="228"/>
      <c r="E9" s="252"/>
      <c r="F9" s="252"/>
      <c r="G9" s="228"/>
      <c r="H9" s="228"/>
      <c r="I9" s="228"/>
      <c r="J9" s="228"/>
      <c r="K9" s="228"/>
      <c r="L9" s="228"/>
      <c r="M9" s="228"/>
      <c r="N9" s="228"/>
      <c r="O9" s="252"/>
      <c r="P9" s="228"/>
      <c r="Q9" s="228"/>
      <c r="R9" s="253"/>
      <c r="S9" s="228"/>
      <c r="T9" s="228"/>
      <c r="U9" s="252"/>
      <c r="V9" s="254"/>
    </row>
    <row r="10" spans="1:34" s="196" customFormat="1" ht="21" customHeight="1" thickBot="1" x14ac:dyDescent="0.5">
      <c r="B10" s="604"/>
      <c r="C10" s="605"/>
      <c r="D10" s="228"/>
      <c r="E10" s="252"/>
      <c r="F10" s="252"/>
      <c r="G10" s="228"/>
      <c r="H10" s="228"/>
      <c r="I10" s="228"/>
      <c r="J10" s="228"/>
      <c r="K10" s="228"/>
      <c r="L10" s="228"/>
      <c r="M10" s="228"/>
      <c r="N10" s="228"/>
      <c r="O10" s="252"/>
      <c r="P10" s="228"/>
      <c r="Q10" s="228"/>
      <c r="R10" s="253"/>
      <c r="S10" s="228"/>
      <c r="T10" s="228"/>
      <c r="U10" s="252"/>
      <c r="V10" s="254"/>
    </row>
    <row r="11" spans="1:34" s="196" customFormat="1" ht="21" customHeight="1" thickBot="1" x14ac:dyDescent="0.5">
      <c r="B11" s="604"/>
      <c r="C11" s="605"/>
      <c r="D11" s="228"/>
      <c r="E11" s="252"/>
      <c r="F11" s="252"/>
      <c r="G11" s="228"/>
      <c r="H11" s="228"/>
      <c r="I11" s="228"/>
      <c r="J11" s="228"/>
      <c r="K11" s="228"/>
      <c r="L11" s="228"/>
      <c r="M11" s="228"/>
      <c r="N11" s="228"/>
      <c r="O11" s="252"/>
      <c r="P11" s="228"/>
      <c r="Q11" s="228"/>
      <c r="R11" s="253"/>
      <c r="S11" s="228"/>
      <c r="T11" s="228"/>
      <c r="U11" s="252"/>
      <c r="V11" s="254"/>
    </row>
    <row r="12" spans="1:34" s="196" customFormat="1" ht="21" customHeight="1" thickBot="1" x14ac:dyDescent="0.5">
      <c r="B12" s="604"/>
      <c r="C12" s="605"/>
      <c r="D12" s="228"/>
      <c r="E12" s="252"/>
      <c r="F12" s="252"/>
      <c r="G12" s="228"/>
      <c r="H12" s="228"/>
      <c r="I12" s="228"/>
      <c r="J12" s="228"/>
      <c r="K12" s="228"/>
      <c r="L12" s="228"/>
      <c r="M12" s="228"/>
      <c r="N12" s="228"/>
      <c r="O12" s="252"/>
      <c r="P12" s="228"/>
      <c r="Q12" s="228"/>
      <c r="R12" s="253"/>
      <c r="S12" s="228"/>
      <c r="T12" s="228"/>
      <c r="U12" s="252"/>
      <c r="V12" s="254"/>
    </row>
    <row r="13" spans="1:34" s="196" customFormat="1" ht="21" customHeight="1" thickBot="1" x14ac:dyDescent="0.5">
      <c r="B13" s="604"/>
      <c r="C13" s="605"/>
      <c r="D13" s="228"/>
      <c r="E13" s="252"/>
      <c r="F13" s="252"/>
      <c r="G13" s="228"/>
      <c r="H13" s="228"/>
      <c r="I13" s="228"/>
      <c r="J13" s="228"/>
      <c r="K13" s="228"/>
      <c r="L13" s="228"/>
      <c r="M13" s="228"/>
      <c r="N13" s="228"/>
      <c r="O13" s="252"/>
      <c r="P13" s="228"/>
      <c r="Q13" s="228"/>
      <c r="R13" s="253"/>
      <c r="S13" s="228"/>
      <c r="T13" s="228"/>
      <c r="U13" s="252"/>
      <c r="V13" s="254"/>
    </row>
    <row r="14" spans="1:34" s="196" customFormat="1" ht="21" customHeight="1" thickBot="1" x14ac:dyDescent="0.5">
      <c r="B14" s="604"/>
      <c r="C14" s="605"/>
      <c r="D14" s="228"/>
      <c r="E14" s="252"/>
      <c r="F14" s="252"/>
      <c r="G14" s="228"/>
      <c r="H14" s="228"/>
      <c r="I14" s="228"/>
      <c r="J14" s="228"/>
      <c r="K14" s="228"/>
      <c r="L14" s="228"/>
      <c r="M14" s="228"/>
      <c r="N14" s="228"/>
      <c r="O14" s="252"/>
      <c r="P14" s="228"/>
      <c r="Q14" s="228"/>
      <c r="R14" s="253"/>
      <c r="S14" s="228"/>
      <c r="T14" s="228"/>
      <c r="U14" s="252"/>
      <c r="V14" s="254"/>
    </row>
    <row r="15" spans="1:34" s="196" customFormat="1" ht="21" customHeight="1" thickBot="1" x14ac:dyDescent="0.5">
      <c r="B15" s="604"/>
      <c r="C15" s="605"/>
      <c r="D15" s="228"/>
      <c r="E15" s="252"/>
      <c r="F15" s="252"/>
      <c r="G15" s="228"/>
      <c r="H15" s="228"/>
      <c r="I15" s="228"/>
      <c r="J15" s="228"/>
      <c r="K15" s="228"/>
      <c r="L15" s="228"/>
      <c r="M15" s="228"/>
      <c r="N15" s="228"/>
      <c r="O15" s="252"/>
      <c r="P15" s="228"/>
      <c r="Q15" s="228"/>
      <c r="R15" s="253"/>
      <c r="S15" s="228"/>
      <c r="T15" s="228"/>
      <c r="U15" s="252"/>
      <c r="V15" s="254"/>
    </row>
    <row r="16" spans="1:34" s="196" customFormat="1" ht="21" customHeight="1" thickBot="1" x14ac:dyDescent="0.5">
      <c r="B16" s="604"/>
      <c r="C16" s="605"/>
      <c r="D16" s="228"/>
      <c r="E16" s="252"/>
      <c r="F16" s="252"/>
      <c r="G16" s="228"/>
      <c r="H16" s="228"/>
      <c r="I16" s="228"/>
      <c r="J16" s="228"/>
      <c r="K16" s="228"/>
      <c r="L16" s="228"/>
      <c r="M16" s="228"/>
      <c r="N16" s="228"/>
      <c r="O16" s="252"/>
      <c r="P16" s="228"/>
      <c r="Q16" s="228"/>
      <c r="R16" s="253"/>
      <c r="S16" s="228"/>
      <c r="T16" s="228"/>
      <c r="U16" s="252"/>
      <c r="V16" s="254"/>
    </row>
    <row r="17" spans="2:34" s="196" customFormat="1" ht="18.75" thickBot="1" x14ac:dyDescent="0.5">
      <c r="B17" s="606"/>
      <c r="C17" s="606"/>
      <c r="D17" s="228"/>
      <c r="E17" s="252"/>
      <c r="F17" s="252"/>
      <c r="G17" s="228"/>
      <c r="H17" s="228"/>
      <c r="I17" s="228"/>
      <c r="J17" s="228"/>
      <c r="K17" s="228"/>
      <c r="L17" s="228"/>
      <c r="M17" s="228"/>
      <c r="N17" s="228"/>
      <c r="O17" s="252"/>
      <c r="P17" s="228"/>
      <c r="Q17" s="228"/>
      <c r="R17" s="253"/>
      <c r="S17" s="228"/>
      <c r="T17" s="228"/>
      <c r="U17" s="252"/>
      <c r="V17" s="254"/>
    </row>
    <row r="18" spans="2:34" s="196" customFormat="1" ht="18.75" thickBot="1" x14ac:dyDescent="0.5">
      <c r="B18" s="606"/>
      <c r="C18" s="606"/>
      <c r="D18" s="228"/>
      <c r="E18" s="252"/>
      <c r="F18" s="252"/>
      <c r="G18" s="228"/>
      <c r="H18" s="228"/>
      <c r="I18" s="228"/>
      <c r="J18" s="228"/>
      <c r="K18" s="228"/>
      <c r="L18" s="228"/>
      <c r="M18" s="228"/>
      <c r="N18" s="228"/>
      <c r="O18" s="252"/>
      <c r="P18" s="228"/>
      <c r="Q18" s="228"/>
      <c r="R18" s="253"/>
      <c r="S18" s="228"/>
      <c r="T18" s="228"/>
      <c r="U18" s="252"/>
      <c r="V18" s="254"/>
    </row>
    <row r="19" spans="2:34" s="196" customFormat="1" ht="18.75" thickBot="1" x14ac:dyDescent="0.5">
      <c r="B19" s="606"/>
      <c r="C19" s="606"/>
      <c r="D19" s="228"/>
      <c r="E19" s="252"/>
      <c r="F19" s="252"/>
      <c r="G19" s="228"/>
      <c r="H19" s="228"/>
      <c r="I19" s="228"/>
      <c r="J19" s="228"/>
      <c r="K19" s="228"/>
      <c r="L19" s="228"/>
      <c r="M19" s="228"/>
      <c r="N19" s="228"/>
      <c r="O19" s="252"/>
      <c r="P19" s="228"/>
      <c r="Q19" s="228"/>
      <c r="R19" s="253"/>
      <c r="S19" s="228"/>
      <c r="T19" s="228"/>
      <c r="U19" s="252"/>
      <c r="V19" s="254"/>
    </row>
    <row r="20" spans="2:34" s="250" customFormat="1" ht="18.75" thickBot="1" x14ac:dyDescent="0.5">
      <c r="B20" s="255"/>
      <c r="C20" s="255"/>
      <c r="D20" s="251"/>
      <c r="E20" s="251"/>
      <c r="F20" s="251"/>
      <c r="G20" s="251"/>
      <c r="H20" s="251"/>
      <c r="I20" s="251"/>
      <c r="J20" s="251"/>
      <c r="K20" s="251"/>
      <c r="L20" s="251"/>
      <c r="M20" s="255"/>
      <c r="N20" s="255"/>
      <c r="O20" s="255"/>
      <c r="P20" s="251"/>
      <c r="Q20" s="251"/>
      <c r="R20" s="251"/>
      <c r="S20" s="251"/>
      <c r="T20" s="251"/>
      <c r="U20" s="251"/>
      <c r="Z20" s="101"/>
      <c r="AA20" s="101"/>
      <c r="AB20" s="101"/>
      <c r="AC20" s="101"/>
      <c r="AD20" s="101"/>
      <c r="AE20" s="101"/>
      <c r="AF20" s="101"/>
      <c r="AG20" s="101"/>
      <c r="AH20" s="101"/>
    </row>
    <row r="21" spans="2:34" s="250" customFormat="1" ht="27.75" thickTop="1" thickBot="1" x14ac:dyDescent="0.7">
      <c r="B21" s="609" t="s">
        <v>153</v>
      </c>
      <c r="C21" s="610"/>
      <c r="D21" s="611"/>
      <c r="Z21" s="101"/>
      <c r="AA21" s="101"/>
      <c r="AB21" s="101"/>
      <c r="AC21" s="101"/>
      <c r="AD21" s="101"/>
      <c r="AE21" s="101"/>
      <c r="AF21" s="101"/>
      <c r="AG21" s="101"/>
      <c r="AH21" s="101"/>
    </row>
    <row r="22" spans="2:34" s="257" customFormat="1" ht="27" thickTop="1" x14ac:dyDescent="0.65">
      <c r="B22" s="256"/>
      <c r="C22" s="256"/>
      <c r="D22" s="256"/>
    </row>
    <row r="23" spans="2:34" s="250" customFormat="1" x14ac:dyDescent="0.45">
      <c r="Z23" s="101"/>
      <c r="AA23" s="101"/>
      <c r="AB23" s="101"/>
      <c r="AC23" s="101"/>
      <c r="AD23" s="101"/>
      <c r="AE23" s="101"/>
      <c r="AF23" s="101"/>
      <c r="AG23" s="101"/>
      <c r="AH23" s="101"/>
    </row>
    <row r="24" spans="2:34" s="250" customFormat="1" x14ac:dyDescent="0.45">
      <c r="Z24" s="101"/>
      <c r="AA24" s="101"/>
      <c r="AB24" s="101"/>
      <c r="AC24" s="101"/>
      <c r="AD24" s="101"/>
      <c r="AE24" s="101"/>
      <c r="AF24" s="101"/>
      <c r="AG24" s="101"/>
      <c r="AH24" s="101"/>
    </row>
    <row r="25" spans="2:34" s="250" customFormat="1" ht="18.75" thickBot="1" x14ac:dyDescent="0.5">
      <c r="Z25" s="101"/>
      <c r="AA25" s="101"/>
      <c r="AB25" s="101"/>
      <c r="AC25" s="101"/>
      <c r="AD25" s="101"/>
      <c r="AE25" s="101"/>
      <c r="AF25" s="101"/>
      <c r="AG25" s="101"/>
      <c r="AH25" s="101"/>
    </row>
    <row r="26" spans="2:34" s="250" customFormat="1" ht="41.25" customHeight="1" thickTop="1" thickBot="1" x14ac:dyDescent="0.5">
      <c r="B26" s="601" t="s">
        <v>154</v>
      </c>
      <c r="C26" s="602"/>
      <c r="Z26" s="101"/>
      <c r="AA26" s="101"/>
      <c r="AB26" s="101"/>
      <c r="AC26" s="101"/>
      <c r="AD26" s="101"/>
      <c r="AE26" s="101"/>
      <c r="AF26" s="101"/>
      <c r="AG26" s="101"/>
      <c r="AH26" s="101"/>
    </row>
    <row r="27" spans="2:34" s="250" customFormat="1" ht="76.5" customHeight="1" thickBot="1" x14ac:dyDescent="0.5">
      <c r="B27" s="43" t="s">
        <v>36</v>
      </c>
      <c r="C27" s="43" t="s">
        <v>155</v>
      </c>
      <c r="D27" s="43" t="s">
        <v>136</v>
      </c>
      <c r="E27" s="43" t="s">
        <v>137</v>
      </c>
      <c r="F27" s="43" t="s">
        <v>10</v>
      </c>
      <c r="G27" s="43" t="s">
        <v>156</v>
      </c>
      <c r="H27" s="43" t="s">
        <v>157</v>
      </c>
      <c r="I27" s="43" t="s">
        <v>158</v>
      </c>
      <c r="J27" s="43" t="s">
        <v>141</v>
      </c>
      <c r="K27" s="43" t="s">
        <v>159</v>
      </c>
      <c r="L27" s="43" t="s">
        <v>149</v>
      </c>
      <c r="M27" s="43" t="s">
        <v>150</v>
      </c>
      <c r="N27" s="44" t="s">
        <v>160</v>
      </c>
      <c r="O27" s="44" t="s">
        <v>161</v>
      </c>
      <c r="Z27" s="101"/>
      <c r="AA27" s="101"/>
      <c r="AB27" s="101"/>
      <c r="AC27" s="101"/>
      <c r="AD27" s="101"/>
      <c r="AE27" s="101"/>
      <c r="AF27" s="101"/>
      <c r="AG27" s="101"/>
      <c r="AH27" s="101"/>
    </row>
    <row r="28" spans="2:34" s="250" customFormat="1" ht="24.75" customHeight="1" thickBot="1" x14ac:dyDescent="0.5">
      <c r="B28" s="321"/>
      <c r="C28" s="321"/>
      <c r="D28" s="322"/>
      <c r="E28" s="322"/>
      <c r="F28" s="321"/>
      <c r="G28" s="229"/>
      <c r="H28" s="321"/>
      <c r="I28" s="321"/>
      <c r="J28" s="230"/>
      <c r="K28" s="323"/>
      <c r="L28" s="321"/>
      <c r="M28" s="229"/>
      <c r="N28" s="231"/>
      <c r="O28" s="232"/>
      <c r="Z28" s="101"/>
      <c r="AA28" s="101"/>
      <c r="AB28" s="101"/>
      <c r="AC28" s="101"/>
      <c r="AD28" s="101"/>
      <c r="AE28" s="101"/>
      <c r="AF28" s="101"/>
      <c r="AG28" s="101"/>
      <c r="AH28" s="101"/>
    </row>
    <row r="29" spans="2:34" s="250" customFormat="1" ht="24.75" customHeight="1" thickBot="1" x14ac:dyDescent="0.5">
      <c r="B29" s="321"/>
      <c r="C29" s="321"/>
      <c r="D29" s="322"/>
      <c r="E29" s="322"/>
      <c r="F29" s="321"/>
      <c r="G29" s="229"/>
      <c r="H29" s="321"/>
      <c r="I29" s="321"/>
      <c r="J29" s="230"/>
      <c r="K29" s="323"/>
      <c r="L29" s="321"/>
      <c r="M29" s="229"/>
      <c r="N29" s="231"/>
      <c r="O29" s="232"/>
      <c r="Z29" s="101"/>
      <c r="AA29" s="101"/>
      <c r="AB29" s="101"/>
      <c r="AC29" s="101"/>
      <c r="AD29" s="101"/>
      <c r="AE29" s="101"/>
      <c r="AF29" s="101"/>
      <c r="AG29" s="101"/>
      <c r="AH29" s="101"/>
    </row>
    <row r="30" spans="2:34" s="250" customFormat="1" ht="24.75" customHeight="1" thickBot="1" x14ac:dyDescent="0.5">
      <c r="B30" s="321"/>
      <c r="C30" s="321"/>
      <c r="D30" s="322"/>
      <c r="E30" s="322"/>
      <c r="F30" s="321"/>
      <c r="G30" s="229"/>
      <c r="H30" s="321"/>
      <c r="I30" s="321"/>
      <c r="J30" s="230"/>
      <c r="K30" s="323"/>
      <c r="L30" s="321"/>
      <c r="M30" s="229"/>
      <c r="N30" s="231"/>
      <c r="O30" s="232"/>
      <c r="Z30" s="101"/>
      <c r="AA30" s="101"/>
      <c r="AB30" s="101"/>
      <c r="AC30" s="101"/>
      <c r="AD30" s="101"/>
      <c r="AE30" s="101"/>
      <c r="AF30" s="101"/>
      <c r="AG30" s="101"/>
      <c r="AH30" s="101"/>
    </row>
    <row r="31" spans="2:34" s="250" customFormat="1" ht="24.75" customHeight="1" thickBot="1" x14ac:dyDescent="0.5">
      <c r="B31" s="229"/>
      <c r="C31" s="229"/>
      <c r="D31" s="258"/>
      <c r="E31" s="258"/>
      <c r="F31" s="229"/>
      <c r="G31" s="229"/>
      <c r="H31" s="229"/>
      <c r="I31" s="229"/>
      <c r="J31" s="230"/>
      <c r="K31" s="323"/>
      <c r="L31" s="229"/>
      <c r="M31" s="229"/>
      <c r="N31" s="231"/>
      <c r="O31" s="232"/>
      <c r="Z31" s="101"/>
      <c r="AA31" s="101"/>
      <c r="AB31" s="101"/>
      <c r="AC31" s="101"/>
      <c r="AD31" s="101"/>
      <c r="AE31" s="101"/>
      <c r="AF31" s="101"/>
      <c r="AG31" s="101"/>
      <c r="AH31" s="101"/>
    </row>
    <row r="32" spans="2:34" s="250" customFormat="1" ht="24.75" customHeight="1" thickBot="1" x14ac:dyDescent="0.5">
      <c r="B32" s="229"/>
      <c r="C32" s="229"/>
      <c r="D32" s="258"/>
      <c r="E32" s="258"/>
      <c r="F32" s="229"/>
      <c r="G32" s="229"/>
      <c r="H32" s="229"/>
      <c r="I32" s="229"/>
      <c r="J32" s="230"/>
      <c r="K32" s="323"/>
      <c r="L32" s="229"/>
      <c r="M32" s="229"/>
      <c r="N32" s="231"/>
      <c r="O32" s="232"/>
      <c r="Z32" s="101"/>
      <c r="AA32" s="101"/>
      <c r="AB32" s="101"/>
      <c r="AC32" s="101"/>
      <c r="AD32" s="101"/>
      <c r="AE32" s="101"/>
      <c r="AF32" s="101"/>
      <c r="AG32" s="101"/>
      <c r="AH32" s="101"/>
    </row>
    <row r="33" spans="2:34" s="250" customFormat="1" ht="24.75" customHeight="1" thickBot="1" x14ac:dyDescent="0.5">
      <c r="B33" s="229"/>
      <c r="C33" s="229"/>
      <c r="D33" s="258"/>
      <c r="E33" s="258"/>
      <c r="F33" s="229"/>
      <c r="G33" s="229"/>
      <c r="H33" s="229"/>
      <c r="I33" s="229"/>
      <c r="J33" s="230"/>
      <c r="K33" s="323"/>
      <c r="L33" s="229"/>
      <c r="M33" s="229"/>
      <c r="N33" s="231"/>
      <c r="O33" s="232"/>
      <c r="Z33" s="101"/>
      <c r="AA33" s="101"/>
      <c r="AB33" s="101"/>
      <c r="AC33" s="101"/>
      <c r="AD33" s="101"/>
      <c r="AE33" s="101"/>
      <c r="AF33" s="101"/>
      <c r="AG33" s="101"/>
      <c r="AH33" s="101"/>
    </row>
    <row r="34" spans="2:34" s="250" customFormat="1" ht="24.75" customHeight="1" thickBot="1" x14ac:dyDescent="0.5">
      <c r="B34" s="229"/>
      <c r="C34" s="229"/>
      <c r="D34" s="258"/>
      <c r="E34" s="258"/>
      <c r="F34" s="229"/>
      <c r="G34" s="229"/>
      <c r="H34" s="229"/>
      <c r="I34" s="229"/>
      <c r="J34" s="230"/>
      <c r="K34" s="323"/>
      <c r="L34" s="229"/>
      <c r="M34" s="229"/>
      <c r="N34" s="231"/>
      <c r="O34" s="232"/>
      <c r="Z34" s="101"/>
      <c r="AA34" s="101"/>
      <c r="AB34" s="101"/>
      <c r="AC34" s="101"/>
      <c r="AD34" s="101"/>
      <c r="AE34" s="101"/>
      <c r="AF34" s="101"/>
      <c r="AG34" s="101"/>
      <c r="AH34" s="101"/>
    </row>
    <row r="35" spans="2:34" s="250" customFormat="1" ht="24.75" customHeight="1" thickBot="1" x14ac:dyDescent="0.5">
      <c r="B35" s="229"/>
      <c r="C35" s="229"/>
      <c r="D35" s="258"/>
      <c r="E35" s="258"/>
      <c r="F35" s="229"/>
      <c r="G35" s="229"/>
      <c r="H35" s="229"/>
      <c r="I35" s="229"/>
      <c r="J35" s="230"/>
      <c r="K35" s="323"/>
      <c r="L35" s="229"/>
      <c r="M35" s="229"/>
      <c r="N35" s="231"/>
      <c r="O35" s="232"/>
      <c r="Z35" s="101"/>
      <c r="AA35" s="101"/>
      <c r="AB35" s="101"/>
      <c r="AC35" s="101"/>
      <c r="AD35" s="101"/>
      <c r="AE35" s="101"/>
      <c r="AF35" s="101"/>
      <c r="AG35" s="101"/>
      <c r="AH35" s="101"/>
    </row>
    <row r="36" spans="2:34" s="250" customFormat="1" ht="24.75" customHeight="1" thickBot="1" x14ac:dyDescent="0.5">
      <c r="B36" s="229"/>
      <c r="C36" s="229"/>
      <c r="D36" s="258"/>
      <c r="E36" s="258"/>
      <c r="F36" s="229"/>
      <c r="G36" s="229"/>
      <c r="H36" s="229"/>
      <c r="I36" s="229"/>
      <c r="J36" s="230"/>
      <c r="K36" s="323"/>
      <c r="L36" s="229"/>
      <c r="M36" s="229"/>
      <c r="N36" s="231"/>
      <c r="O36" s="232"/>
      <c r="Z36" s="101"/>
      <c r="AA36" s="101"/>
      <c r="AB36" s="101"/>
      <c r="AC36" s="101"/>
      <c r="AD36" s="101"/>
      <c r="AE36" s="101"/>
      <c r="AF36" s="101"/>
      <c r="AG36" s="101"/>
      <c r="AH36" s="101"/>
    </row>
    <row r="37" spans="2:34" s="250" customFormat="1" ht="21" customHeight="1" thickBot="1" x14ac:dyDescent="0.5">
      <c r="B37" s="259"/>
      <c r="C37" s="259"/>
      <c r="D37" s="260"/>
      <c r="E37" s="260"/>
      <c r="F37" s="259"/>
      <c r="G37" s="259"/>
      <c r="H37" s="259"/>
      <c r="I37" s="259"/>
      <c r="J37" s="261"/>
      <c r="K37" s="323"/>
      <c r="L37" s="259"/>
      <c r="M37" s="259"/>
      <c r="N37" s="260"/>
      <c r="O37" s="259"/>
      <c r="Z37" s="101"/>
      <c r="AA37" s="101"/>
      <c r="AB37" s="101"/>
      <c r="AC37" s="101"/>
      <c r="AD37" s="101"/>
      <c r="AE37" s="101"/>
      <c r="AF37" s="101"/>
      <c r="AG37" s="101"/>
      <c r="AH37" s="101"/>
    </row>
    <row r="38" spans="2:34" s="250" customFormat="1" ht="20.25" customHeight="1" thickBot="1" x14ac:dyDescent="0.5">
      <c r="B38" s="259"/>
      <c r="C38" s="259"/>
      <c r="D38" s="260"/>
      <c r="E38" s="260"/>
      <c r="F38" s="259"/>
      <c r="G38" s="259"/>
      <c r="H38" s="259"/>
      <c r="I38" s="259"/>
      <c r="J38" s="261"/>
      <c r="K38" s="323"/>
      <c r="L38" s="259"/>
      <c r="M38" s="259"/>
      <c r="N38" s="260"/>
      <c r="O38" s="259"/>
      <c r="Z38" s="101"/>
      <c r="AA38" s="101"/>
      <c r="AB38" s="101"/>
      <c r="AC38" s="101"/>
      <c r="AD38" s="101"/>
      <c r="AE38" s="101"/>
      <c r="AF38" s="101"/>
      <c r="AG38" s="101"/>
      <c r="AH38" s="101"/>
    </row>
    <row r="39" spans="2:34" s="250" customFormat="1" ht="20.25" customHeight="1" thickBot="1" x14ac:dyDescent="0.5">
      <c r="B39" s="259"/>
      <c r="C39" s="259"/>
      <c r="D39" s="260"/>
      <c r="E39" s="260"/>
      <c r="F39" s="259"/>
      <c r="G39" s="259"/>
      <c r="H39" s="259"/>
      <c r="I39" s="259"/>
      <c r="J39" s="261"/>
      <c r="K39" s="323"/>
      <c r="L39" s="259"/>
      <c r="M39" s="259"/>
      <c r="N39" s="260"/>
      <c r="O39" s="259"/>
      <c r="Z39" s="101"/>
      <c r="AA39" s="101"/>
      <c r="AB39" s="101"/>
      <c r="AC39" s="101"/>
      <c r="AD39" s="101"/>
      <c r="AE39" s="101"/>
      <c r="AF39" s="101"/>
      <c r="AG39" s="101"/>
      <c r="AH39" s="101"/>
    </row>
    <row r="40" spans="2:34" s="250" customFormat="1" ht="20.25" customHeight="1" thickBot="1" x14ac:dyDescent="0.5">
      <c r="B40" s="259"/>
      <c r="C40" s="259"/>
      <c r="D40" s="260"/>
      <c r="E40" s="260"/>
      <c r="F40" s="259"/>
      <c r="G40" s="259"/>
      <c r="H40" s="259"/>
      <c r="I40" s="259"/>
      <c r="J40" s="261"/>
      <c r="K40" s="323"/>
      <c r="L40" s="259"/>
      <c r="M40" s="259"/>
      <c r="N40" s="260"/>
      <c r="O40" s="259"/>
      <c r="Z40" s="101"/>
      <c r="AA40" s="101"/>
      <c r="AB40" s="101"/>
      <c r="AC40" s="101"/>
      <c r="AD40" s="101"/>
      <c r="AE40" s="101"/>
      <c r="AF40" s="101"/>
      <c r="AG40" s="101"/>
      <c r="AH40" s="101"/>
    </row>
    <row r="41" spans="2:34" s="250" customFormat="1" ht="21" customHeight="1" thickBot="1" x14ac:dyDescent="0.5">
      <c r="B41" s="259"/>
      <c r="C41" s="259"/>
      <c r="D41" s="260"/>
      <c r="E41" s="260"/>
      <c r="F41" s="259"/>
      <c r="G41" s="259"/>
      <c r="H41" s="259"/>
      <c r="I41" s="259"/>
      <c r="J41" s="261"/>
      <c r="K41" s="323"/>
      <c r="L41" s="259"/>
      <c r="M41" s="259"/>
      <c r="N41" s="260"/>
      <c r="O41" s="259"/>
      <c r="Z41" s="101"/>
      <c r="AA41" s="101"/>
      <c r="AB41" s="101"/>
      <c r="AC41" s="101"/>
      <c r="AD41" s="101"/>
      <c r="AE41" s="101"/>
      <c r="AF41" s="101"/>
      <c r="AG41" s="101"/>
      <c r="AH41" s="101"/>
    </row>
    <row r="42" spans="2:34" s="250" customFormat="1" ht="24.75" customHeight="1" thickBot="1" x14ac:dyDescent="0.5">
      <c r="B42" s="259"/>
      <c r="C42" s="259"/>
      <c r="D42" s="260"/>
      <c r="E42" s="260"/>
      <c r="F42" s="259"/>
      <c r="G42" s="259"/>
      <c r="H42" s="259"/>
      <c r="I42" s="259"/>
      <c r="J42" s="261"/>
      <c r="K42" s="323"/>
      <c r="L42" s="259"/>
      <c r="M42" s="259"/>
      <c r="N42" s="260"/>
      <c r="O42" s="259"/>
      <c r="Z42" s="101"/>
      <c r="AA42" s="101"/>
      <c r="AB42" s="101"/>
      <c r="AC42" s="101"/>
      <c r="AD42" s="101"/>
      <c r="AE42" s="101"/>
      <c r="AF42" s="101"/>
      <c r="AG42" s="101"/>
      <c r="AH42" s="101"/>
    </row>
    <row r="43" spans="2:34" s="250" customFormat="1" x14ac:dyDescent="0.45">
      <c r="Z43" s="101"/>
      <c r="AA43" s="101"/>
      <c r="AB43" s="101"/>
      <c r="AC43" s="101"/>
      <c r="AD43" s="101"/>
      <c r="AE43" s="101"/>
      <c r="AF43" s="101"/>
      <c r="AG43" s="101"/>
      <c r="AH43" s="101"/>
    </row>
  </sheetData>
  <sheetProtection algorithmName="SHA-512" hashValue="qcXepeQ53rlqFRN/gsRD7VmFx7JJ7bwghMgsFmUApO9ILkq3JI8iCRxII7mbgYPuKSWCPrzCc6SH8sUFOUdgMg==" saltValue="DUA1M2W/mdnMGAMsz77sYA==" spinCount="100000" sheet="1" formatCells="0"/>
  <mergeCells count="19">
    <mergeCell ref="A1:I1"/>
    <mergeCell ref="B18:C18"/>
    <mergeCell ref="B19:C19"/>
    <mergeCell ref="B21:D21"/>
    <mergeCell ref="B26:C26"/>
    <mergeCell ref="B4:C4"/>
    <mergeCell ref="B5:C5"/>
    <mergeCell ref="B17:C17"/>
    <mergeCell ref="B6:C6"/>
    <mergeCell ref="B7:C7"/>
    <mergeCell ref="B8:C8"/>
    <mergeCell ref="B9:C9"/>
    <mergeCell ref="B10:C10"/>
    <mergeCell ref="B11:C11"/>
    <mergeCell ref="B12:C12"/>
    <mergeCell ref="B13:C13"/>
    <mergeCell ref="B14:C14"/>
    <mergeCell ref="B15:C15"/>
    <mergeCell ref="B16:C16"/>
  </mergeCells>
  <dataValidations count="7">
    <dataValidation type="list" allowBlank="1" showInputMessage="1" showErrorMessage="1" sqref="M37:M42 S20">
      <formula1>$J$70:$J$77</formula1>
    </dataValidation>
    <dataValidation type="decimal" allowBlank="1" showInputMessage="1" showErrorMessage="1" error="لطفا تاریخ را بصورت 8 رقمی وارد کنید. مثال: 13990103" sqref="E5:F19 N28:N42 U5:U19 O5:O19 D28:E42">
      <formula1>9999999</formula1>
      <formula2>99999999</formula2>
    </dataValidation>
    <dataValidation type="list" allowBlank="1" showInputMessage="1" showErrorMessage="1" sqref="M5:M19">
      <formula1>"دارد,ندارد"</formula1>
    </dataValidation>
    <dataValidation type="list" allowBlank="1" showInputMessage="1" showErrorMessage="1" sqref="D5:D19">
      <formula1>"داخلی,خارجی"</formula1>
    </dataValidation>
    <dataValidation type="list" allowBlank="1" showInputMessage="1" showErrorMessage="1" sqref="R20">
      <formula1>$I$10:$I$13</formula1>
    </dataValidation>
    <dataValidation type="list" allowBlank="1" showInputMessage="1" showErrorMessage="1" sqref="Q20">
      <formula1>$H$11:$H$12</formula1>
    </dataValidation>
    <dataValidation type="list" allowBlank="1" showInputMessage="1" showErrorMessage="1" sqref="G20:H20 H37:H42">
      <formula1>$I$1:$I$3</formula1>
    </dataValidation>
  </dataValidations>
  <pageMargins left="0.70866141732283505" right="0.70866141732283505" top="0.74803149606299202" bottom="0.74803149606299202" header="0.31496062992126" footer="0.31496062992126"/>
  <pageSetup paperSize="9" scale="26" orientation="landscape" r:id="rId1"/>
  <headerFooter>
    <oddHeader>&amp;C&amp;"B Titr,Bold"&amp;14اطلاعات جایزه ها</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option!$G$4:$G$10</xm:f>
          </x14:formula1>
          <xm:sqref>P5:P19</xm:sqref>
        </x14:dataValidation>
        <x14:dataValidation type="list" allowBlank="1" showInputMessage="1" showErrorMessage="1">
          <x14:formula1>
            <xm:f>option!$I$13:$I$16</xm:f>
          </x14:formula1>
          <xm:sqref>L37:L42 S5:S19 K28:K42</xm:sqref>
        </x14:dataValidation>
        <x14:dataValidation type="list" allowBlank="1" showInputMessage="1" showErrorMessage="1">
          <x14:formula1>
            <xm:f>option!$H$4:$H$7</xm:f>
          </x14:formula1>
          <xm:sqref>C37</xm:sqref>
        </x14:dataValidation>
        <x14:dataValidation type="list" allowBlank="1" showInputMessage="1" showErrorMessage="1">
          <x14:formula1>
            <xm:f>option!$H$14:$H$15</xm:f>
          </x14:formula1>
          <xm:sqref>R5:R19</xm:sqref>
        </x14:dataValidation>
        <x14:dataValidation type="list" allowBlank="1" showInputMessage="1" showErrorMessage="1">
          <x14:formula1>
            <xm:f>option!$J$4:$J$8</xm:f>
          </x14:formula1>
          <xm:sqref>I5:I19</xm:sqref>
        </x14:dataValidation>
        <x14:dataValidation type="list" allowBlank="1" showInputMessage="1" showErrorMessage="1">
          <x14:formula1>
            <xm:f>option!#REF!</xm:f>
          </x14:formula1>
          <xm:sqref>F37:F42 L20</xm:sqref>
        </x14:dataValidation>
        <x14:dataValidation type="list" allowBlank="1" showInputMessage="1" showErrorMessage="1">
          <x14:formula1>
            <xm:f>option!$F$4:$F$8</xm:f>
          </x14:formula1>
          <xm:sqref>P20 Q5:Q19</xm:sqref>
        </x14:dataValidation>
        <x14:dataValidation type="list" allowBlank="1" showInputMessage="1" showErrorMessage="1">
          <x14:formula1>
            <xm:f>option!$H$18:$H$45</xm:f>
          </x14:formula1>
          <xm:sqref>K20 L5:L19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79998168889431442"/>
    <pageSetUpPr fitToPage="1"/>
  </sheetPr>
  <dimension ref="A1:V23"/>
  <sheetViews>
    <sheetView rightToLeft="1" view="pageBreakPreview" zoomScale="85" zoomScaleNormal="80" zoomScaleSheetLayoutView="85" workbookViewId="0">
      <selection activeCell="D26" sqref="D26"/>
    </sheetView>
  </sheetViews>
  <sheetFormatPr defaultColWidth="9" defaultRowHeight="18.75" x14ac:dyDescent="0.25"/>
  <cols>
    <col min="1" max="1" width="6.28515625" style="17" customWidth="1"/>
    <col min="2" max="2" width="38" style="17" customWidth="1"/>
    <col min="3" max="3" width="25.140625" style="17" customWidth="1"/>
    <col min="4" max="4" width="28" style="17" customWidth="1"/>
    <col min="5" max="5" width="23.42578125" style="17" customWidth="1"/>
    <col min="6" max="6" width="32.5703125" style="17" customWidth="1"/>
    <col min="7" max="7" width="29.85546875" style="17" customWidth="1"/>
    <col min="8" max="8" width="15.5703125" style="17" customWidth="1"/>
    <col min="9" max="9" width="46.140625" style="17" customWidth="1"/>
    <col min="10" max="10" width="39.42578125" style="17" customWidth="1"/>
    <col min="11" max="11" width="38.5703125" style="17" customWidth="1"/>
    <col min="12" max="15" width="9" style="17"/>
    <col min="16" max="16" width="3.140625" style="17" customWidth="1"/>
    <col min="17" max="17" width="22.140625" style="17" customWidth="1"/>
    <col min="18" max="18" width="40.28515625" style="17" customWidth="1"/>
    <col min="19" max="21" width="9" style="17"/>
    <col min="22" max="22" width="62.28515625" style="17" hidden="1" customWidth="1"/>
    <col min="23" max="16384" width="9" style="17"/>
  </cols>
  <sheetData>
    <row r="1" spans="1:22" s="47" customFormat="1" ht="26.25" x14ac:dyDescent="0.25">
      <c r="A1" s="612" t="s">
        <v>424</v>
      </c>
      <c r="B1" s="612"/>
      <c r="C1" s="612"/>
      <c r="D1" s="612"/>
      <c r="E1" s="612"/>
      <c r="F1" s="612"/>
      <c r="G1" s="613" t="s">
        <v>90</v>
      </c>
      <c r="H1" s="614"/>
      <c r="I1" s="614"/>
      <c r="J1" s="615"/>
      <c r="K1" s="41"/>
    </row>
    <row r="2" spans="1:22" ht="36.75" customHeight="1" x14ac:dyDescent="0.25">
      <c r="A2" s="265" t="s">
        <v>1</v>
      </c>
      <c r="B2" s="265" t="s">
        <v>75</v>
      </c>
      <c r="C2" s="265" t="s">
        <v>43</v>
      </c>
      <c r="D2" s="265" t="s">
        <v>44</v>
      </c>
      <c r="E2" s="265" t="s">
        <v>117</v>
      </c>
      <c r="F2" s="265" t="s">
        <v>37</v>
      </c>
      <c r="G2" s="266" t="s">
        <v>120</v>
      </c>
      <c r="H2" s="266" t="s">
        <v>87</v>
      </c>
      <c r="I2" s="266" t="s">
        <v>89</v>
      </c>
      <c r="J2" s="266" t="s">
        <v>88</v>
      </c>
      <c r="P2" s="19"/>
      <c r="Q2" s="19"/>
    </row>
    <row r="3" spans="1:22" ht="24.75" customHeight="1" x14ac:dyDescent="0.25">
      <c r="A3" s="18">
        <v>1</v>
      </c>
      <c r="B3" s="28"/>
      <c r="C3" s="28"/>
      <c r="D3" s="28"/>
      <c r="E3" s="28"/>
      <c r="F3" s="28"/>
      <c r="G3" s="28"/>
      <c r="H3" s="28"/>
      <c r="I3" s="28"/>
      <c r="J3" s="26"/>
    </row>
    <row r="4" spans="1:22" ht="24.75" customHeight="1" x14ac:dyDescent="0.25">
      <c r="A4" s="18">
        <v>2</v>
      </c>
      <c r="B4" s="28"/>
      <c r="C4" s="28"/>
      <c r="D4" s="28"/>
      <c r="E4" s="28"/>
      <c r="F4" s="28"/>
      <c r="G4" s="28"/>
      <c r="H4" s="28"/>
      <c r="I4" s="28"/>
      <c r="J4" s="28"/>
    </row>
    <row r="5" spans="1:22" ht="24.75" customHeight="1" x14ac:dyDescent="0.25">
      <c r="A5" s="18">
        <v>3</v>
      </c>
      <c r="B5" s="28"/>
      <c r="C5" s="28"/>
      <c r="D5" s="28"/>
      <c r="E5" s="28"/>
      <c r="F5" s="28"/>
      <c r="G5" s="28"/>
      <c r="H5" s="28"/>
      <c r="I5" s="28"/>
      <c r="J5" s="28"/>
    </row>
    <row r="6" spans="1:22" ht="24.75" customHeight="1" x14ac:dyDescent="0.25">
      <c r="A6" s="18">
        <v>4</v>
      </c>
      <c r="B6" s="28"/>
      <c r="C6" s="28"/>
      <c r="D6" s="28"/>
      <c r="E6" s="28"/>
      <c r="F6" s="28"/>
      <c r="G6" s="28"/>
      <c r="H6" s="28"/>
      <c r="I6" s="28"/>
      <c r="J6" s="28"/>
    </row>
    <row r="7" spans="1:22" ht="24.75" customHeight="1" x14ac:dyDescent="0.25">
      <c r="A7" s="18">
        <v>5</v>
      </c>
      <c r="B7" s="28"/>
      <c r="C7" s="28"/>
      <c r="D7" s="28"/>
      <c r="E7" s="28"/>
      <c r="F7" s="28"/>
      <c r="G7" s="28"/>
      <c r="H7" s="28"/>
      <c r="I7" s="28"/>
      <c r="J7" s="28"/>
    </row>
    <row r="8" spans="1:22" ht="24.75" customHeight="1" x14ac:dyDescent="0.25">
      <c r="A8" s="18">
        <v>6</v>
      </c>
      <c r="B8" s="28"/>
      <c r="C8" s="28"/>
      <c r="D8" s="28"/>
      <c r="E8" s="28"/>
      <c r="F8" s="28"/>
      <c r="G8" s="28"/>
      <c r="H8" s="28"/>
      <c r="I8" s="28"/>
      <c r="J8" s="28"/>
    </row>
    <row r="9" spans="1:22" ht="24.75" customHeight="1" x14ac:dyDescent="0.25">
      <c r="A9" s="18">
        <v>7</v>
      </c>
      <c r="B9" s="28"/>
      <c r="C9" s="28"/>
      <c r="D9" s="28"/>
      <c r="E9" s="28"/>
      <c r="F9" s="28"/>
      <c r="G9" s="28"/>
      <c r="H9" s="28"/>
      <c r="I9" s="28"/>
      <c r="J9" s="28"/>
    </row>
    <row r="10" spans="1:22" ht="24.75" customHeight="1" x14ac:dyDescent="0.25">
      <c r="A10" s="18">
        <v>8</v>
      </c>
      <c r="B10" s="28"/>
      <c r="C10" s="28"/>
      <c r="D10" s="28"/>
      <c r="E10" s="28"/>
      <c r="F10" s="28"/>
      <c r="G10" s="28"/>
      <c r="H10" s="28"/>
      <c r="I10" s="28"/>
      <c r="J10" s="28"/>
    </row>
    <row r="11" spans="1:22" ht="24.75" customHeight="1" x14ac:dyDescent="0.25">
      <c r="A11" s="18">
        <v>9</v>
      </c>
      <c r="B11" s="28"/>
      <c r="C11" s="28"/>
      <c r="D11" s="28"/>
      <c r="E11" s="28"/>
      <c r="F11" s="28"/>
      <c r="G11" s="28"/>
      <c r="H11" s="28"/>
      <c r="I11" s="28"/>
      <c r="J11" s="28"/>
    </row>
    <row r="12" spans="1:22" ht="24.75" customHeight="1" x14ac:dyDescent="0.25">
      <c r="A12" s="18">
        <v>10</v>
      </c>
      <c r="B12" s="28"/>
      <c r="C12" s="28"/>
      <c r="D12" s="28"/>
      <c r="E12" s="28"/>
      <c r="F12" s="28"/>
      <c r="G12" s="28"/>
      <c r="H12" s="28"/>
      <c r="I12" s="28"/>
      <c r="J12" s="28"/>
    </row>
    <row r="13" spans="1:22" ht="24.75" customHeight="1" x14ac:dyDescent="0.25">
      <c r="A13" s="18">
        <v>11</v>
      </c>
      <c r="B13" s="28"/>
      <c r="C13" s="28"/>
      <c r="D13" s="28"/>
      <c r="E13" s="28"/>
      <c r="F13" s="28"/>
      <c r="G13" s="28"/>
      <c r="H13" s="28"/>
      <c r="I13" s="28"/>
      <c r="J13" s="28"/>
      <c r="U13" s="35"/>
    </row>
    <row r="14" spans="1:22" ht="24.75" customHeight="1" x14ac:dyDescent="0.25">
      <c r="A14" s="18">
        <v>12</v>
      </c>
      <c r="B14" s="28"/>
      <c r="C14" s="28"/>
      <c r="D14" s="28"/>
      <c r="E14" s="28"/>
      <c r="F14" s="28"/>
      <c r="G14" s="28"/>
      <c r="H14" s="28"/>
      <c r="I14" s="28"/>
      <c r="J14" s="28"/>
    </row>
    <row r="15" spans="1:22" ht="24.75" customHeight="1" x14ac:dyDescent="0.25">
      <c r="A15" s="18">
        <v>13</v>
      </c>
      <c r="B15" s="28"/>
      <c r="C15" s="28"/>
      <c r="D15" s="28"/>
      <c r="E15" s="28"/>
      <c r="F15" s="28"/>
      <c r="G15" s="28"/>
      <c r="H15" s="28"/>
      <c r="I15" s="28"/>
      <c r="J15" s="28"/>
    </row>
    <row r="16" spans="1:22" ht="24.75" customHeight="1" x14ac:dyDescent="0.25">
      <c r="A16" s="18">
        <v>14</v>
      </c>
      <c r="B16" s="28"/>
      <c r="C16" s="28"/>
      <c r="D16" s="28"/>
      <c r="E16" s="28"/>
      <c r="F16" s="28"/>
      <c r="V16" s="17" t="s">
        <v>119</v>
      </c>
    </row>
    <row r="17" spans="1:6" ht="24.75" customHeight="1" x14ac:dyDescent="0.25">
      <c r="A17" s="18">
        <v>15</v>
      </c>
      <c r="B17" s="28"/>
      <c r="C17" s="28"/>
      <c r="D17" s="28"/>
      <c r="E17" s="28"/>
      <c r="F17" s="28"/>
    </row>
    <row r="18" spans="1:6" ht="24.75" customHeight="1" x14ac:dyDescent="0.25">
      <c r="A18" s="18">
        <v>16</v>
      </c>
      <c r="B18" s="28"/>
      <c r="C18" s="28"/>
      <c r="D18" s="28"/>
      <c r="E18" s="28"/>
      <c r="F18" s="28"/>
    </row>
    <row r="19" spans="1:6" ht="24.75" customHeight="1" x14ac:dyDescent="0.25">
      <c r="A19" s="18">
        <v>17</v>
      </c>
      <c r="B19" s="28"/>
      <c r="C19" s="28"/>
      <c r="D19" s="28"/>
      <c r="E19" s="28"/>
      <c r="F19" s="28"/>
    </row>
    <row r="20" spans="1:6" ht="24.75" customHeight="1" x14ac:dyDescent="0.25">
      <c r="A20" s="18">
        <v>18</v>
      </c>
      <c r="B20" s="28"/>
      <c r="C20" s="28"/>
      <c r="D20" s="28"/>
      <c r="E20" s="28"/>
      <c r="F20" s="28"/>
    </row>
    <row r="21" spans="1:6" ht="24.75" customHeight="1" x14ac:dyDescent="0.25">
      <c r="A21" s="18">
        <v>19</v>
      </c>
      <c r="B21" s="28"/>
      <c r="C21" s="28"/>
      <c r="D21" s="28"/>
      <c r="E21" s="28"/>
      <c r="F21" s="28"/>
    </row>
    <row r="22" spans="1:6" ht="24.75" customHeight="1" x14ac:dyDescent="0.25">
      <c r="A22" s="18">
        <v>20</v>
      </c>
      <c r="B22" s="28"/>
      <c r="C22" s="28"/>
      <c r="D22" s="28"/>
      <c r="E22" s="28"/>
      <c r="F22" s="28"/>
    </row>
    <row r="23" spans="1:6" x14ac:dyDescent="0.25">
      <c r="B23" s="28"/>
      <c r="C23" s="28"/>
      <c r="D23" s="28"/>
      <c r="E23" s="28"/>
      <c r="F23" s="28"/>
    </row>
  </sheetData>
  <sheetProtection algorithmName="SHA-512" hashValue="yQoLLMzCog/dNNlXO1+FFHcJHhz6UtaMs0j/LFhFCec27S5ELcDVkZz+WNhvI5DTqr89t9hUrztS4x28fGCOdA==" saltValue="TB5WV7EFwwrG0X2w/2JyVQ==" spinCount="100000" sheet="1" formatCells="0"/>
  <mergeCells count="2">
    <mergeCell ref="A1:F1"/>
    <mergeCell ref="G1:J1"/>
  </mergeCells>
  <conditionalFormatting sqref="A2:F2">
    <cfRule type="containsText" dxfId="102" priority="1" operator="containsText" text="عدم">
      <formula>NOT(ISERROR(SEARCH("عدم",A2)))</formula>
    </cfRule>
  </conditionalFormatting>
  <dataValidations count="3">
    <dataValidation type="decimal" allowBlank="1" showInputMessage="1" showErrorMessage="1" error="لطفا تاریخ را بصورت 8 رقمی وارد کنید. مثال 13990108" sqref="E3:E23 G3:G15">
      <formula1>9999999</formula1>
      <formula2>99999999</formula2>
    </dataValidation>
    <dataValidation type="list" allowBlank="1" showInputMessage="1" showErrorMessage="1" sqref="H3:H15">
      <formula1>"یک سال,دو سال"</formula1>
    </dataValidation>
    <dataValidation type="list" allowBlank="1" showInputMessage="1" showErrorMessage="1" sqref="I3:I15">
      <formula1>"دانش بنیان نوپا نوع 1,دانش بنیان نوپا نوع 2,دانش بنیان تولیدی نوع 1,دانش بنیان تولیدی نوع 2,دانش بنیان 3"</formula1>
    </dataValidation>
  </dataValidations>
  <pageMargins left="0.70866141732283505" right="0.70866141732283505" top="0.74803149606299202" bottom="0.74803149606299202" header="0.31496062992126" footer="0.31496062992126"/>
  <pageSetup paperSize="9" scale="46" orientation="landscape" r:id="rId1"/>
  <headerFooter>
    <oddHeader>&amp;C&amp;"B Titr,Bold"&amp;14اطلاعات جایزه ها</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10"/>
  <sheetViews>
    <sheetView rightToLeft="1" view="pageBreakPreview" zoomScale="115" zoomScaleNormal="100" zoomScaleSheetLayoutView="115" workbookViewId="0">
      <selection activeCell="C7" sqref="C7"/>
    </sheetView>
  </sheetViews>
  <sheetFormatPr defaultRowHeight="15" x14ac:dyDescent="0.25"/>
  <cols>
    <col min="1" max="1" width="4.5703125" style="61" customWidth="1"/>
    <col min="2" max="2" width="68.85546875" customWidth="1"/>
    <col min="3" max="3" width="68.42578125" customWidth="1"/>
    <col min="4" max="4" width="5" customWidth="1"/>
  </cols>
  <sheetData>
    <row r="1" spans="1:3" ht="18" customHeight="1" x14ac:dyDescent="0.25">
      <c r="A1" s="616" t="s">
        <v>627</v>
      </c>
      <c r="B1" s="616"/>
      <c r="C1" s="616"/>
    </row>
    <row r="2" spans="1:3" ht="36.75" customHeight="1" x14ac:dyDescent="0.25">
      <c r="A2" s="616"/>
      <c r="B2" s="616"/>
      <c r="C2" s="616"/>
    </row>
    <row r="3" spans="1:3" ht="18" customHeight="1" x14ac:dyDescent="0.25">
      <c r="A3" s="122" t="s">
        <v>621</v>
      </c>
      <c r="B3" s="127"/>
      <c r="C3" s="128"/>
    </row>
    <row r="4" spans="1:3" s="61" customFormat="1" ht="21" x14ac:dyDescent="0.5">
      <c r="A4" s="125" t="s">
        <v>1</v>
      </c>
      <c r="B4" s="126" t="s">
        <v>375</v>
      </c>
      <c r="C4" s="129" t="s">
        <v>376</v>
      </c>
    </row>
    <row r="5" spans="1:3" ht="45.75" customHeight="1" x14ac:dyDescent="0.25">
      <c r="A5" s="107">
        <v>1</v>
      </c>
      <c r="B5" s="123" t="s">
        <v>622</v>
      </c>
      <c r="C5" s="236"/>
    </row>
    <row r="6" spans="1:3" ht="45.75" customHeight="1" x14ac:dyDescent="0.25">
      <c r="A6" s="107">
        <v>2</v>
      </c>
      <c r="B6" s="123" t="s">
        <v>623</v>
      </c>
      <c r="C6" s="236"/>
    </row>
    <row r="7" spans="1:3" ht="45.75" customHeight="1" x14ac:dyDescent="0.25">
      <c r="A7" s="107">
        <v>3</v>
      </c>
      <c r="B7" s="124" t="s">
        <v>628</v>
      </c>
      <c r="C7" s="236"/>
    </row>
    <row r="8" spans="1:3" ht="45.75" customHeight="1" x14ac:dyDescent="0.25">
      <c r="A8" s="107">
        <v>4</v>
      </c>
      <c r="B8" s="123" t="s">
        <v>624</v>
      </c>
      <c r="C8" s="324"/>
    </row>
    <row r="9" spans="1:3" ht="45.75" customHeight="1" x14ac:dyDescent="0.25">
      <c r="A9" s="107">
        <v>5</v>
      </c>
      <c r="B9" s="123" t="s">
        <v>625</v>
      </c>
      <c r="C9" s="236"/>
    </row>
    <row r="10" spans="1:3" ht="45.75" customHeight="1" x14ac:dyDescent="0.25">
      <c r="A10" s="107">
        <v>6</v>
      </c>
      <c r="B10" s="123" t="s">
        <v>626</v>
      </c>
      <c r="C10" s="236"/>
    </row>
  </sheetData>
  <sheetProtection algorithmName="SHA-512" hashValue="7DKjorK/Qetg22ecHor2pxaMXfiImrTIrVjT+6g7qLGqBM3GL0xNDxU3VbuWSktPn8Hucm6fS3BGZc+81SUVPA==" saltValue="ensWSD3oowCCmn5ZI5/iKg==" spinCount="100000" sheet="1" formatCells="0"/>
  <mergeCells count="1">
    <mergeCell ref="A1:C2"/>
  </mergeCells>
  <pageMargins left="0.7" right="0.7" top="0.75" bottom="0.75" header="0.3" footer="0.3"/>
  <pageSetup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23"/>
  <sheetViews>
    <sheetView rightToLeft="1" view="pageBreakPreview" zoomScale="85" zoomScaleNormal="85" zoomScaleSheetLayoutView="85" workbookViewId="0">
      <selection activeCell="B9" sqref="B9"/>
    </sheetView>
  </sheetViews>
  <sheetFormatPr defaultRowHeight="15" x14ac:dyDescent="0.25"/>
  <cols>
    <col min="1" max="1" width="7.7109375" style="61" customWidth="1"/>
    <col min="2" max="2" width="90" style="61" bestFit="1" customWidth="1"/>
    <col min="3" max="3" width="18.28515625" style="61" customWidth="1"/>
    <col min="4" max="4" width="46" style="61" customWidth="1"/>
    <col min="5" max="8" width="9.140625" style="61"/>
    <col min="9" max="9" width="9.140625" style="61" hidden="1" customWidth="1"/>
    <col min="10" max="10" width="0" style="61" hidden="1" customWidth="1"/>
    <col min="11" max="11" width="56.28515625" style="61" hidden="1" customWidth="1"/>
    <col min="12" max="16384" width="9.140625" style="61"/>
  </cols>
  <sheetData>
    <row r="1" spans="1:15" ht="70.5" customHeight="1" x14ac:dyDescent="0.25">
      <c r="A1" s="617" t="s">
        <v>266</v>
      </c>
      <c r="B1" s="617"/>
      <c r="C1" s="617"/>
      <c r="D1" s="618"/>
      <c r="E1" s="23"/>
      <c r="F1" s="23"/>
      <c r="G1" s="23"/>
      <c r="H1" s="23"/>
      <c r="I1" s="23"/>
      <c r="J1" s="23"/>
      <c r="K1" s="23"/>
      <c r="L1" s="23"/>
      <c r="M1" s="23"/>
      <c r="N1" s="23"/>
      <c r="O1" s="23"/>
    </row>
    <row r="2" spans="1:15" ht="99.75" x14ac:dyDescent="0.25">
      <c r="A2" s="267" t="s">
        <v>1</v>
      </c>
      <c r="B2" s="267" t="s">
        <v>254</v>
      </c>
      <c r="C2" s="268" t="s">
        <v>256</v>
      </c>
      <c r="D2" s="269" t="s">
        <v>257</v>
      </c>
      <c r="K2" s="68" t="s">
        <v>255</v>
      </c>
    </row>
    <row r="3" spans="1:15" ht="27.75" customHeight="1" x14ac:dyDescent="0.6">
      <c r="A3" s="270">
        <v>1</v>
      </c>
      <c r="B3" s="271" t="s">
        <v>742</v>
      </c>
      <c r="C3" s="70"/>
      <c r="D3" s="71"/>
      <c r="F3" s="75"/>
      <c r="I3" s="22" t="s">
        <v>2</v>
      </c>
      <c r="K3" s="72" t="s">
        <v>258</v>
      </c>
    </row>
    <row r="4" spans="1:15" ht="27.75" customHeight="1" x14ac:dyDescent="0.6">
      <c r="A4" s="270">
        <v>2</v>
      </c>
      <c r="B4" s="271" t="s">
        <v>243</v>
      </c>
      <c r="C4" s="70"/>
      <c r="D4" s="71"/>
      <c r="K4" s="72" t="s">
        <v>259</v>
      </c>
    </row>
    <row r="5" spans="1:15" ht="27.75" customHeight="1" x14ac:dyDescent="0.6">
      <c r="A5" s="270">
        <v>3</v>
      </c>
      <c r="B5" s="271" t="s">
        <v>244</v>
      </c>
      <c r="C5" s="70"/>
      <c r="D5" s="71"/>
      <c r="K5" s="72" t="s">
        <v>260</v>
      </c>
    </row>
    <row r="6" spans="1:15" ht="27.75" customHeight="1" x14ac:dyDescent="0.6">
      <c r="A6" s="270">
        <v>4</v>
      </c>
      <c r="B6" s="271" t="s">
        <v>743</v>
      </c>
      <c r="C6" s="70"/>
      <c r="D6" s="71"/>
      <c r="K6" s="73" t="s">
        <v>261</v>
      </c>
    </row>
    <row r="7" spans="1:15" ht="27.75" customHeight="1" x14ac:dyDescent="0.6">
      <c r="A7" s="270">
        <v>5</v>
      </c>
      <c r="B7" s="271" t="s">
        <v>245</v>
      </c>
      <c r="C7" s="235"/>
      <c r="D7" s="71"/>
      <c r="K7" s="74" t="s">
        <v>262</v>
      </c>
    </row>
    <row r="8" spans="1:15" ht="27.75" customHeight="1" x14ac:dyDescent="0.6">
      <c r="A8" s="270">
        <v>6</v>
      </c>
      <c r="B8" s="271" t="s">
        <v>246</v>
      </c>
      <c r="C8" s="70"/>
      <c r="D8" s="71"/>
      <c r="K8" s="74" t="s">
        <v>263</v>
      </c>
    </row>
    <row r="9" spans="1:15" ht="27.75" customHeight="1" x14ac:dyDescent="0.6">
      <c r="A9" s="270">
        <v>7</v>
      </c>
      <c r="B9" s="271" t="s">
        <v>247</v>
      </c>
      <c r="C9" s="70"/>
      <c r="D9" s="71"/>
      <c r="K9" s="72" t="s">
        <v>264</v>
      </c>
    </row>
    <row r="10" spans="1:15" ht="27.75" customHeight="1" x14ac:dyDescent="0.6">
      <c r="A10" s="270">
        <v>8</v>
      </c>
      <c r="B10" s="271" t="s">
        <v>248</v>
      </c>
      <c r="C10" s="70"/>
      <c r="D10" s="71"/>
      <c r="K10" s="61" t="s">
        <v>265</v>
      </c>
    </row>
    <row r="11" spans="1:15" ht="27.75" customHeight="1" x14ac:dyDescent="0.6">
      <c r="A11" s="270">
        <v>9</v>
      </c>
      <c r="B11" s="271" t="s">
        <v>249</v>
      </c>
      <c r="C11" s="70"/>
      <c r="D11" s="71"/>
      <c r="K11" s="72" t="s">
        <v>49</v>
      </c>
    </row>
    <row r="12" spans="1:15" ht="27.75" customHeight="1" x14ac:dyDescent="0.6">
      <c r="A12" s="270">
        <v>10</v>
      </c>
      <c r="B12" s="271" t="s">
        <v>250</v>
      </c>
      <c r="C12" s="70"/>
      <c r="D12" s="71"/>
    </row>
    <row r="13" spans="1:15" ht="27.75" customHeight="1" x14ac:dyDescent="0.6">
      <c r="A13" s="270">
        <v>11</v>
      </c>
      <c r="B13" s="271" t="s">
        <v>251</v>
      </c>
      <c r="C13" s="70"/>
      <c r="D13" s="71"/>
    </row>
    <row r="14" spans="1:15" ht="27.75" customHeight="1" x14ac:dyDescent="0.6">
      <c r="A14" s="270">
        <v>12</v>
      </c>
      <c r="B14" s="271" t="s">
        <v>449</v>
      </c>
      <c r="C14" s="70"/>
      <c r="D14" s="71"/>
    </row>
    <row r="15" spans="1:15" ht="27.75" customHeight="1" x14ac:dyDescent="0.6">
      <c r="A15" s="270">
        <v>13</v>
      </c>
      <c r="B15" s="271" t="s">
        <v>252</v>
      </c>
      <c r="C15" s="70"/>
      <c r="D15" s="71"/>
    </row>
    <row r="16" spans="1:15" ht="27.75" customHeight="1" x14ac:dyDescent="0.6">
      <c r="A16" s="270">
        <v>14</v>
      </c>
      <c r="B16" s="271" t="s">
        <v>253</v>
      </c>
      <c r="C16" s="70"/>
      <c r="D16" s="71"/>
    </row>
    <row r="17" spans="1:4" ht="27.75" customHeight="1" x14ac:dyDescent="0.6">
      <c r="A17" s="272">
        <v>15</v>
      </c>
      <c r="B17" s="273" t="s">
        <v>755</v>
      </c>
      <c r="C17" s="70"/>
      <c r="D17" s="71"/>
    </row>
    <row r="18" spans="1:4" ht="27.75" customHeight="1" x14ac:dyDescent="0.6">
      <c r="A18" s="272">
        <v>16</v>
      </c>
      <c r="B18" s="273" t="s">
        <v>756</v>
      </c>
      <c r="C18" s="70"/>
      <c r="D18" s="71"/>
    </row>
    <row r="19" spans="1:4" ht="60.75" customHeight="1" x14ac:dyDescent="0.25">
      <c r="A19" s="272"/>
      <c r="B19" s="619" t="s">
        <v>744</v>
      </c>
      <c r="C19" s="620"/>
      <c r="D19" s="621"/>
    </row>
    <row r="23" spans="1:4" x14ac:dyDescent="0.25">
      <c r="B23" s="106"/>
    </row>
  </sheetData>
  <sheetProtection algorithmName="SHA-512" hashValue="M403uJiHi7VMjlWNCiOrWeQPc8LAwOvrFwfdAFk30ohLlo+fn7k4AfngTWorR2Ju01TlJvESH0DzeW9DElyhYQ==" saltValue="YfIwpQMj19v8gAmT+AFrsQ==" spinCount="100000" sheet="1" formatCells="0"/>
  <mergeCells count="2">
    <mergeCell ref="A1:D1"/>
    <mergeCell ref="B19:D19"/>
  </mergeCells>
  <dataValidations count="1">
    <dataValidation type="list" allowBlank="1" showInputMessage="1" showErrorMessage="1" sqref="C3:C18">
      <formula1>"بلی,خیر"</formula1>
    </dataValidation>
  </dataValidations>
  <pageMargins left="0.7" right="0.7" top="0.75" bottom="0.75" header="0.3" footer="0.3"/>
  <pageSetup scale="5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1"/>
  <sheetViews>
    <sheetView rightToLeft="1" tabSelected="1" view="pageBreakPreview" zoomScaleNormal="100" zoomScaleSheetLayoutView="100" workbookViewId="0">
      <selection activeCell="L14" sqref="L14"/>
    </sheetView>
  </sheetViews>
  <sheetFormatPr defaultRowHeight="15" x14ac:dyDescent="0.25"/>
  <cols>
    <col min="1" max="9" width="19.5703125" customWidth="1"/>
  </cols>
  <sheetData>
    <row r="1" spans="1:9" ht="32.25" customHeight="1" x14ac:dyDescent="0.25">
      <c r="A1" s="625" t="s">
        <v>298</v>
      </c>
      <c r="B1" s="625"/>
      <c r="C1" s="625"/>
      <c r="D1" s="625" t="s">
        <v>299</v>
      </c>
      <c r="E1" s="625"/>
      <c r="F1" s="625"/>
      <c r="G1" s="625" t="s">
        <v>300</v>
      </c>
      <c r="H1" s="625"/>
      <c r="I1" s="625"/>
    </row>
    <row r="2" spans="1:9" ht="32.25" customHeight="1" x14ac:dyDescent="0.25">
      <c r="A2" s="623" t="s">
        <v>301</v>
      </c>
      <c r="B2" s="623"/>
      <c r="C2" s="623"/>
      <c r="D2" s="623" t="s">
        <v>302</v>
      </c>
      <c r="E2" s="623"/>
      <c r="F2" s="623"/>
      <c r="G2" s="623" t="s">
        <v>303</v>
      </c>
      <c r="H2" s="623"/>
      <c r="I2" s="623"/>
    </row>
    <row r="3" spans="1:9" ht="32.25" customHeight="1" x14ac:dyDescent="0.25">
      <c r="A3" s="623" t="s">
        <v>304</v>
      </c>
      <c r="B3" s="623"/>
      <c r="C3" s="623"/>
      <c r="D3" s="623" t="s">
        <v>305</v>
      </c>
      <c r="E3" s="623"/>
      <c r="F3" s="623"/>
      <c r="G3" s="623" t="s">
        <v>306</v>
      </c>
      <c r="H3" s="623"/>
      <c r="I3" s="623"/>
    </row>
    <row r="4" spans="1:9" ht="32.25" customHeight="1" x14ac:dyDescent="0.25">
      <c r="A4" s="623" t="s">
        <v>307</v>
      </c>
      <c r="B4" s="623"/>
      <c r="C4" s="623"/>
      <c r="D4" s="623" t="s">
        <v>308</v>
      </c>
      <c r="E4" s="623"/>
      <c r="F4" s="623"/>
      <c r="G4" s="623" t="s">
        <v>309</v>
      </c>
      <c r="H4" s="623"/>
      <c r="I4" s="623"/>
    </row>
    <row r="5" spans="1:9" ht="32.25" customHeight="1" x14ac:dyDescent="0.25">
      <c r="A5" s="623" t="s">
        <v>310</v>
      </c>
      <c r="B5" s="623"/>
      <c r="C5" s="623"/>
      <c r="D5" s="623" t="s">
        <v>311</v>
      </c>
      <c r="E5" s="623"/>
      <c r="F5" s="623"/>
      <c r="G5" s="623" t="s">
        <v>312</v>
      </c>
      <c r="H5" s="623"/>
      <c r="I5" s="623"/>
    </row>
    <row r="6" spans="1:9" ht="32.25" customHeight="1" x14ac:dyDescent="0.25">
      <c r="A6" s="623" t="s">
        <v>313</v>
      </c>
      <c r="B6" s="623"/>
      <c r="C6" s="623"/>
      <c r="D6" s="623" t="s">
        <v>329</v>
      </c>
      <c r="E6" s="623"/>
      <c r="F6" s="623"/>
      <c r="G6" s="623" t="s">
        <v>314</v>
      </c>
      <c r="H6" s="623"/>
      <c r="I6" s="623"/>
    </row>
    <row r="7" spans="1:9" ht="32.25" customHeight="1" x14ac:dyDescent="0.25">
      <c r="A7" s="623" t="s">
        <v>315</v>
      </c>
      <c r="B7" s="623"/>
      <c r="C7" s="623"/>
      <c r="D7" s="623" t="s">
        <v>316</v>
      </c>
      <c r="E7" s="623"/>
      <c r="F7" s="623"/>
      <c r="G7" s="623" t="s">
        <v>317</v>
      </c>
      <c r="H7" s="623"/>
      <c r="I7" s="623"/>
    </row>
    <row r="8" spans="1:9" ht="32.25" customHeight="1" x14ac:dyDescent="0.25">
      <c r="A8" s="623" t="s">
        <v>318</v>
      </c>
      <c r="B8" s="623"/>
      <c r="C8" s="623"/>
      <c r="D8" s="623" t="s">
        <v>319</v>
      </c>
      <c r="E8" s="623"/>
      <c r="F8" s="623"/>
      <c r="G8" s="623" t="s">
        <v>320</v>
      </c>
      <c r="H8" s="623"/>
      <c r="I8" s="623"/>
    </row>
    <row r="9" spans="1:9" ht="32.25" customHeight="1" x14ac:dyDescent="0.25">
      <c r="A9" s="623" t="s">
        <v>321</v>
      </c>
      <c r="B9" s="623"/>
      <c r="C9" s="623"/>
      <c r="D9" s="623" t="s">
        <v>322</v>
      </c>
      <c r="E9" s="623"/>
      <c r="F9" s="623"/>
      <c r="G9" s="623" t="s">
        <v>323</v>
      </c>
      <c r="H9" s="623"/>
      <c r="I9" s="623"/>
    </row>
    <row r="10" spans="1:9" ht="32.25" customHeight="1" x14ac:dyDescent="0.25">
      <c r="A10" s="623" t="s">
        <v>324</v>
      </c>
      <c r="B10" s="623"/>
      <c r="C10" s="623"/>
      <c r="D10" s="623" t="s">
        <v>325</v>
      </c>
      <c r="E10" s="623"/>
      <c r="F10" s="623"/>
      <c r="G10" s="623" t="s">
        <v>326</v>
      </c>
      <c r="H10" s="623"/>
      <c r="I10" s="623"/>
    </row>
    <row r="11" spans="1:9" ht="32.25" customHeight="1" x14ac:dyDescent="0.25">
      <c r="A11" s="622" t="s">
        <v>327</v>
      </c>
      <c r="B11" s="622"/>
      <c r="C11" s="622"/>
      <c r="D11" s="623" t="s">
        <v>328</v>
      </c>
      <c r="E11" s="623"/>
      <c r="F11" s="623"/>
      <c r="G11" s="622" t="s">
        <v>327</v>
      </c>
      <c r="H11" s="624"/>
      <c r="I11" s="624"/>
    </row>
  </sheetData>
  <sheetProtection password="EDE3" sheet="1" objects="1" scenarios="1"/>
  <mergeCells count="33">
    <mergeCell ref="A1:C1"/>
    <mergeCell ref="D1:F1"/>
    <mergeCell ref="G1:I1"/>
    <mergeCell ref="A2:C2"/>
    <mergeCell ref="D2:F2"/>
    <mergeCell ref="G2:I2"/>
    <mergeCell ref="A3:C3"/>
    <mergeCell ref="D3:F3"/>
    <mergeCell ref="G3:I3"/>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11:C11"/>
    <mergeCell ref="D11:F11"/>
    <mergeCell ref="G11:I11"/>
    <mergeCell ref="A9:C9"/>
    <mergeCell ref="D9:F9"/>
    <mergeCell ref="G9:I9"/>
    <mergeCell ref="A10:C10"/>
    <mergeCell ref="D10:F10"/>
    <mergeCell ref="G10:I10"/>
  </mergeCells>
  <pageMargins left="0.7" right="0.7" top="0.75" bottom="0.75" header="0.3" footer="0.3"/>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5"/>
  <sheetViews>
    <sheetView rightToLeft="1" workbookViewId="0">
      <selection activeCell="G31" sqref="G31"/>
    </sheetView>
  </sheetViews>
  <sheetFormatPr defaultRowHeight="18.75" x14ac:dyDescent="0.4"/>
  <cols>
    <col min="1" max="1" width="18.42578125" style="48" customWidth="1"/>
    <col min="2" max="2" width="21" style="49" customWidth="1"/>
    <col min="3" max="3" width="70.85546875" style="55" customWidth="1"/>
    <col min="4" max="4" width="41.7109375" style="51" customWidth="1"/>
    <col min="5" max="5" width="17" style="52" customWidth="1"/>
    <col min="6" max="6" width="20.42578125" style="46" customWidth="1"/>
    <col min="7" max="7" width="32.28515625" style="46" bestFit="1" customWidth="1"/>
    <col min="8" max="8" width="14.5703125" style="46" customWidth="1"/>
    <col min="9" max="9" width="29.85546875" style="46" customWidth="1"/>
    <col min="10" max="10" width="18.5703125" style="46" customWidth="1"/>
    <col min="11" max="11" width="9.140625" style="53"/>
  </cols>
  <sheetData>
    <row r="1" spans="1:12" x14ac:dyDescent="0.4">
      <c r="L1" t="s">
        <v>233</v>
      </c>
    </row>
    <row r="2" spans="1:12" ht="19.5" x14ac:dyDescent="0.4">
      <c r="C2" s="50"/>
      <c r="L2" s="64" t="s">
        <v>234</v>
      </c>
    </row>
    <row r="3" spans="1:12" x14ac:dyDescent="0.4">
      <c r="B3" s="54" t="s">
        <v>20</v>
      </c>
      <c r="K3" s="53" t="s">
        <v>129</v>
      </c>
      <c r="L3" s="65" t="s">
        <v>235</v>
      </c>
    </row>
    <row r="4" spans="1:12" x14ac:dyDescent="0.4">
      <c r="A4" s="48" t="s">
        <v>6</v>
      </c>
      <c r="B4" s="54" t="s">
        <v>21</v>
      </c>
      <c r="C4" s="55" t="s">
        <v>105</v>
      </c>
      <c r="D4" s="51" t="s">
        <v>94</v>
      </c>
      <c r="E4" s="56" t="s">
        <v>2</v>
      </c>
      <c r="F4" s="45" t="s">
        <v>162</v>
      </c>
      <c r="G4" s="45" t="s">
        <v>163</v>
      </c>
      <c r="H4" s="45" t="s">
        <v>164</v>
      </c>
      <c r="J4" s="45" t="s">
        <v>165</v>
      </c>
      <c r="K4" s="53" t="s">
        <v>42</v>
      </c>
    </row>
    <row r="5" spans="1:12" x14ac:dyDescent="0.4">
      <c r="A5" s="48" t="s">
        <v>9</v>
      </c>
      <c r="B5" s="54" t="s">
        <v>22</v>
      </c>
      <c r="C5" s="55" t="s">
        <v>106</v>
      </c>
      <c r="D5" s="51" t="s">
        <v>95</v>
      </c>
      <c r="E5" s="56" t="s">
        <v>3</v>
      </c>
      <c r="F5" s="45" t="s">
        <v>166</v>
      </c>
      <c r="G5" s="45" t="s">
        <v>167</v>
      </c>
      <c r="H5" s="45" t="s">
        <v>168</v>
      </c>
      <c r="J5" s="45" t="s">
        <v>169</v>
      </c>
      <c r="K5" s="53" t="s">
        <v>130</v>
      </c>
    </row>
    <row r="6" spans="1:12" x14ac:dyDescent="0.4">
      <c r="A6" s="48" t="s">
        <v>7</v>
      </c>
      <c r="B6" s="54" t="s">
        <v>23</v>
      </c>
      <c r="F6" s="45" t="s">
        <v>170</v>
      </c>
      <c r="G6" s="45" t="s">
        <v>171</v>
      </c>
      <c r="H6" s="45" t="s">
        <v>172</v>
      </c>
      <c r="J6" s="45" t="s">
        <v>173</v>
      </c>
      <c r="K6" s="53" t="s">
        <v>131</v>
      </c>
    </row>
    <row r="7" spans="1:12" x14ac:dyDescent="0.4">
      <c r="A7" s="48" t="s">
        <v>8</v>
      </c>
      <c r="B7" s="54" t="s">
        <v>24</v>
      </c>
      <c r="C7" s="55" t="s">
        <v>25</v>
      </c>
      <c r="E7" s="56" t="s">
        <v>84</v>
      </c>
      <c r="F7" s="45" t="s">
        <v>174</v>
      </c>
      <c r="G7" s="45" t="s">
        <v>175</v>
      </c>
      <c r="H7" s="45" t="s">
        <v>176</v>
      </c>
      <c r="J7" s="45" t="s">
        <v>177</v>
      </c>
    </row>
    <row r="8" spans="1:12" x14ac:dyDescent="0.4">
      <c r="A8" s="48" t="s">
        <v>38</v>
      </c>
      <c r="B8" s="49" t="s">
        <v>65</v>
      </c>
      <c r="C8" s="55" t="s">
        <v>26</v>
      </c>
      <c r="E8" s="56" t="s">
        <v>85</v>
      </c>
      <c r="G8" s="45" t="s">
        <v>178</v>
      </c>
      <c r="J8" s="45" t="s">
        <v>179</v>
      </c>
    </row>
    <row r="9" spans="1:12" x14ac:dyDescent="0.4">
      <c r="G9" s="45" t="s">
        <v>180</v>
      </c>
    </row>
    <row r="10" spans="1:12" x14ac:dyDescent="0.4">
      <c r="B10" s="54" t="s">
        <v>25</v>
      </c>
      <c r="E10" s="52" t="s">
        <v>45</v>
      </c>
      <c r="G10" s="45" t="s">
        <v>181</v>
      </c>
    </row>
    <row r="11" spans="1:12" x14ac:dyDescent="0.4">
      <c r="B11" s="54" t="s">
        <v>26</v>
      </c>
      <c r="C11" s="57" t="s">
        <v>61</v>
      </c>
      <c r="E11" s="52" t="s">
        <v>96</v>
      </c>
    </row>
    <row r="12" spans="1:12" x14ac:dyDescent="0.4">
      <c r="A12" s="48" t="s">
        <v>132</v>
      </c>
      <c r="C12" s="57" t="s">
        <v>434</v>
      </c>
      <c r="D12" s="51" t="s">
        <v>754</v>
      </c>
      <c r="E12" s="52" t="s">
        <v>97</v>
      </c>
    </row>
    <row r="13" spans="1:12" x14ac:dyDescent="0.4">
      <c r="A13" s="48" t="s">
        <v>3</v>
      </c>
      <c r="B13" s="54" t="s">
        <v>18</v>
      </c>
      <c r="C13" s="57" t="s">
        <v>427</v>
      </c>
      <c r="D13" s="51" t="s">
        <v>128</v>
      </c>
      <c r="E13" s="52" t="s">
        <v>49</v>
      </c>
      <c r="I13" s="58" t="s">
        <v>182</v>
      </c>
      <c r="J13" s="58"/>
    </row>
    <row r="14" spans="1:12" x14ac:dyDescent="0.4">
      <c r="B14" s="54" t="s">
        <v>47</v>
      </c>
      <c r="C14" s="57" t="s">
        <v>435</v>
      </c>
      <c r="F14" s="59" t="s">
        <v>132</v>
      </c>
      <c r="H14" s="46" t="s">
        <v>132</v>
      </c>
      <c r="I14" s="111" t="s">
        <v>183</v>
      </c>
      <c r="J14" s="111"/>
    </row>
    <row r="15" spans="1:12" x14ac:dyDescent="0.4">
      <c r="B15" s="54" t="s">
        <v>46</v>
      </c>
      <c r="C15" s="57" t="s">
        <v>428</v>
      </c>
      <c r="D15" s="51" t="s">
        <v>224</v>
      </c>
      <c r="E15" s="52" t="s">
        <v>99</v>
      </c>
      <c r="F15" s="59" t="s">
        <v>3</v>
      </c>
      <c r="H15" s="46" t="s">
        <v>3</v>
      </c>
      <c r="I15" s="111" t="s">
        <v>184</v>
      </c>
      <c r="J15" s="111"/>
    </row>
    <row r="16" spans="1:12" x14ac:dyDescent="0.4">
      <c r="A16" s="48" t="s">
        <v>126</v>
      </c>
      <c r="B16" s="54" t="s">
        <v>19</v>
      </c>
      <c r="C16" s="57" t="s">
        <v>429</v>
      </c>
      <c r="D16" s="51" t="s">
        <v>225</v>
      </c>
      <c r="E16" s="52" t="s">
        <v>100</v>
      </c>
      <c r="I16" s="111" t="s">
        <v>185</v>
      </c>
      <c r="J16" s="111"/>
    </row>
    <row r="17" spans="1:8" x14ac:dyDescent="0.4">
      <c r="A17" s="48" t="s">
        <v>127</v>
      </c>
      <c r="B17" s="54"/>
      <c r="C17" s="57" t="s">
        <v>430</v>
      </c>
      <c r="D17" s="51" t="s">
        <v>226</v>
      </c>
      <c r="E17" s="52" t="s">
        <v>101</v>
      </c>
    </row>
    <row r="18" spans="1:8" x14ac:dyDescent="0.4">
      <c r="A18" s="48" t="s">
        <v>830</v>
      </c>
      <c r="C18" s="57" t="s">
        <v>431</v>
      </c>
      <c r="D18" s="51" t="s">
        <v>227</v>
      </c>
      <c r="H18" s="46" t="s">
        <v>186</v>
      </c>
    </row>
    <row r="19" spans="1:8" x14ac:dyDescent="0.4">
      <c r="B19" s="49" t="s">
        <v>66</v>
      </c>
      <c r="C19" s="57" t="s">
        <v>432</v>
      </c>
      <c r="D19" s="51" t="s">
        <v>228</v>
      </c>
      <c r="E19" s="52" t="s">
        <v>94</v>
      </c>
      <c r="H19" s="46" t="s">
        <v>187</v>
      </c>
    </row>
    <row r="20" spans="1:8" x14ac:dyDescent="0.4">
      <c r="B20" s="49" t="s">
        <v>67</v>
      </c>
      <c r="C20" s="57" t="s">
        <v>433</v>
      </c>
      <c r="D20" s="51" t="s">
        <v>229</v>
      </c>
      <c r="E20" s="52" t="s">
        <v>102</v>
      </c>
      <c r="H20" s="46" t="s">
        <v>188</v>
      </c>
    </row>
    <row r="21" spans="1:8" x14ac:dyDescent="0.4">
      <c r="B21" s="49" t="s">
        <v>68</v>
      </c>
      <c r="C21" s="57" t="s">
        <v>436</v>
      </c>
      <c r="D21" s="51" t="s">
        <v>230</v>
      </c>
      <c r="E21" s="52" t="s">
        <v>95</v>
      </c>
      <c r="H21" s="46" t="s">
        <v>189</v>
      </c>
    </row>
    <row r="22" spans="1:8" x14ac:dyDescent="0.4">
      <c r="B22" s="49" t="s">
        <v>69</v>
      </c>
      <c r="C22" s="57" t="s">
        <v>437</v>
      </c>
      <c r="D22" s="51" t="s">
        <v>231</v>
      </c>
      <c r="E22" s="52" t="s">
        <v>103</v>
      </c>
      <c r="H22" s="46" t="s">
        <v>190</v>
      </c>
    </row>
    <row r="23" spans="1:8" x14ac:dyDescent="0.4">
      <c r="B23" s="49" t="s">
        <v>26</v>
      </c>
      <c r="C23" s="57"/>
      <c r="D23" s="51" t="s">
        <v>232</v>
      </c>
      <c r="H23" s="46" t="s">
        <v>191</v>
      </c>
    </row>
    <row r="24" spans="1:8" x14ac:dyDescent="0.4">
      <c r="C24" s="57"/>
      <c r="H24" s="46" t="s">
        <v>192</v>
      </c>
    </row>
    <row r="25" spans="1:8" x14ac:dyDescent="0.4">
      <c r="H25" s="46" t="s">
        <v>193</v>
      </c>
    </row>
    <row r="26" spans="1:8" x14ac:dyDescent="0.4">
      <c r="C26" s="55" t="s">
        <v>18</v>
      </c>
      <c r="H26" s="46" t="s">
        <v>194</v>
      </c>
    </row>
    <row r="27" spans="1:8" x14ac:dyDescent="0.4">
      <c r="C27" s="55" t="s">
        <v>47</v>
      </c>
      <c r="H27" s="46" t="s">
        <v>49</v>
      </c>
    </row>
    <row r="28" spans="1:8" x14ac:dyDescent="0.4">
      <c r="C28" s="55" t="s">
        <v>46</v>
      </c>
      <c r="H28" s="46" t="s">
        <v>195</v>
      </c>
    </row>
    <row r="29" spans="1:8" x14ac:dyDescent="0.4">
      <c r="C29" s="55" t="s">
        <v>19</v>
      </c>
      <c r="H29" s="46" t="s">
        <v>196</v>
      </c>
    </row>
    <row r="30" spans="1:8" x14ac:dyDescent="0.4">
      <c r="H30" s="46" t="s">
        <v>197</v>
      </c>
    </row>
    <row r="31" spans="1:8" x14ac:dyDescent="0.4">
      <c r="C31" s="55" t="s">
        <v>72</v>
      </c>
      <c r="H31" s="46" t="s">
        <v>198</v>
      </c>
    </row>
    <row r="32" spans="1:8" x14ac:dyDescent="0.4">
      <c r="C32" s="55" t="s">
        <v>73</v>
      </c>
      <c r="H32" s="46" t="s">
        <v>199</v>
      </c>
    </row>
    <row r="33" spans="3:8" x14ac:dyDescent="0.4">
      <c r="C33" s="60" t="s">
        <v>0</v>
      </c>
      <c r="H33" s="46" t="s">
        <v>200</v>
      </c>
    </row>
    <row r="34" spans="3:8" x14ac:dyDescent="0.4">
      <c r="C34" s="60" t="s">
        <v>113</v>
      </c>
      <c r="H34" s="46" t="s">
        <v>201</v>
      </c>
    </row>
    <row r="35" spans="3:8" x14ac:dyDescent="0.4">
      <c r="C35" s="55" t="s">
        <v>114</v>
      </c>
      <c r="H35" s="46" t="s">
        <v>202</v>
      </c>
    </row>
    <row r="36" spans="3:8" x14ac:dyDescent="0.4">
      <c r="H36" s="46" t="s">
        <v>203</v>
      </c>
    </row>
    <row r="37" spans="3:8" x14ac:dyDescent="0.4">
      <c r="C37" s="55" t="s">
        <v>32</v>
      </c>
      <c r="H37" s="46" t="s">
        <v>204</v>
      </c>
    </row>
    <row r="38" spans="3:8" x14ac:dyDescent="0.4">
      <c r="C38" s="55" t="s">
        <v>33</v>
      </c>
      <c r="H38" s="46" t="s">
        <v>205</v>
      </c>
    </row>
    <row r="39" spans="3:8" x14ac:dyDescent="0.4">
      <c r="C39" s="55" t="s">
        <v>34</v>
      </c>
      <c r="H39" s="46" t="s">
        <v>206</v>
      </c>
    </row>
    <row r="40" spans="3:8" x14ac:dyDescent="0.4">
      <c r="C40" s="55" t="s">
        <v>35</v>
      </c>
      <c r="H40" s="46" t="s">
        <v>207</v>
      </c>
    </row>
    <row r="41" spans="3:8" x14ac:dyDescent="0.4">
      <c r="H41" s="46" t="s">
        <v>208</v>
      </c>
    </row>
    <row r="42" spans="3:8" x14ac:dyDescent="0.4">
      <c r="H42" s="46" t="s">
        <v>209</v>
      </c>
    </row>
    <row r="43" spans="3:8" x14ac:dyDescent="0.4">
      <c r="H43" s="46" t="s">
        <v>210</v>
      </c>
    </row>
    <row r="44" spans="3:8" x14ac:dyDescent="0.4">
      <c r="H44" s="46" t="s">
        <v>211</v>
      </c>
    </row>
    <row r="45" spans="3:8" x14ac:dyDescent="0.4">
      <c r="H45" s="46" t="s">
        <v>212</v>
      </c>
    </row>
  </sheetData>
  <dataValidations count="1">
    <dataValidation type="list" allowBlank="1" showInputMessage="1" showErrorMessage="1" sqref="H18:H45">
      <formula1>$X$78:$X$105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1002"/>
  <sheetViews>
    <sheetView rightToLeft="1" zoomScale="80" zoomScaleNormal="80" workbookViewId="0">
      <selection activeCell="D3" sqref="D3"/>
    </sheetView>
  </sheetViews>
  <sheetFormatPr defaultRowHeight="18.75" x14ac:dyDescent="0.25"/>
  <cols>
    <col min="1" max="1" width="4.5703125" style="42" bestFit="1" customWidth="1"/>
    <col min="2" max="2" width="21.85546875" style="42" customWidth="1"/>
    <col min="3" max="3" width="23.42578125" style="42" customWidth="1"/>
    <col min="4" max="4" width="7.85546875" customWidth="1"/>
    <col min="5" max="7" width="7.85546875" style="63" customWidth="1"/>
    <col min="8" max="12" width="18" style="42" customWidth="1"/>
    <col min="13" max="13" width="8.85546875" style="42" customWidth="1"/>
    <col min="14" max="18" width="5.5703125" style="42" customWidth="1"/>
    <col min="19" max="19" width="9.140625" style="42"/>
    <col min="20" max="23" width="7.28515625" style="42" customWidth="1"/>
    <col min="24" max="31" width="9.140625" style="42"/>
    <col min="32" max="34" width="15.42578125" style="8" customWidth="1"/>
    <col min="35" max="35" width="10.28515625" style="93" bestFit="1" customWidth="1"/>
    <col min="36" max="16384" width="9.140625" style="42"/>
  </cols>
  <sheetData>
    <row r="1" spans="1:36" ht="19.5" customHeight="1" x14ac:dyDescent="0.25">
      <c r="A1" s="628" t="s">
        <v>1</v>
      </c>
      <c r="B1" s="627" t="s">
        <v>387</v>
      </c>
      <c r="C1" s="627" t="s">
        <v>392</v>
      </c>
      <c r="D1" s="629" t="s">
        <v>381</v>
      </c>
      <c r="E1" s="626" t="s">
        <v>382</v>
      </c>
      <c r="F1" s="626" t="s">
        <v>383</v>
      </c>
      <c r="G1" s="626" t="s">
        <v>384</v>
      </c>
      <c r="H1" s="630" t="s">
        <v>388</v>
      </c>
      <c r="I1" s="630" t="s">
        <v>389</v>
      </c>
      <c r="J1" s="630" t="s">
        <v>390</v>
      </c>
      <c r="K1" s="630" t="s">
        <v>269</v>
      </c>
      <c r="L1" s="630" t="s">
        <v>391</v>
      </c>
      <c r="M1" s="630" t="s">
        <v>400</v>
      </c>
      <c r="N1" s="632" t="s">
        <v>393</v>
      </c>
      <c r="O1" s="632"/>
      <c r="P1" s="632"/>
      <c r="Q1" s="632"/>
      <c r="R1" s="632"/>
      <c r="S1" s="633" t="s">
        <v>399</v>
      </c>
      <c r="T1" s="634" t="s">
        <v>381</v>
      </c>
      <c r="U1" s="635" t="s">
        <v>382</v>
      </c>
      <c r="V1" s="635" t="s">
        <v>383</v>
      </c>
      <c r="W1" s="635" t="s">
        <v>384</v>
      </c>
      <c r="X1" s="637" t="s">
        <v>735</v>
      </c>
      <c r="Y1" s="638" t="s">
        <v>391</v>
      </c>
      <c r="AC1" s="631" t="s">
        <v>745</v>
      </c>
      <c r="AD1" s="631" t="s">
        <v>746</v>
      </c>
      <c r="AF1" s="631" t="s">
        <v>380</v>
      </c>
      <c r="AG1" s="631" t="s">
        <v>379</v>
      </c>
      <c r="AH1" s="631" t="s">
        <v>377</v>
      </c>
      <c r="AI1" s="636" t="s">
        <v>385</v>
      </c>
      <c r="AJ1" s="631" t="s">
        <v>386</v>
      </c>
    </row>
    <row r="2" spans="1:36" ht="19.5" customHeight="1" x14ac:dyDescent="0.25">
      <c r="A2" s="628"/>
      <c r="B2" s="627"/>
      <c r="C2" s="627"/>
      <c r="D2" s="629"/>
      <c r="E2" s="626"/>
      <c r="F2" s="626"/>
      <c r="G2" s="626"/>
      <c r="H2" s="630"/>
      <c r="I2" s="630"/>
      <c r="J2" s="630"/>
      <c r="K2" s="630"/>
      <c r="L2" s="630"/>
      <c r="M2" s="630"/>
      <c r="N2" s="99" t="s">
        <v>394</v>
      </c>
      <c r="O2" s="99" t="s">
        <v>395</v>
      </c>
      <c r="P2" s="99" t="s">
        <v>396</v>
      </c>
      <c r="Q2" s="99" t="s">
        <v>397</v>
      </c>
      <c r="R2" s="99" t="s">
        <v>398</v>
      </c>
      <c r="S2" s="633"/>
      <c r="T2" s="634"/>
      <c r="U2" s="635"/>
      <c r="V2" s="635"/>
      <c r="W2" s="635"/>
      <c r="X2" s="637"/>
      <c r="Y2" s="638"/>
      <c r="AC2" s="631"/>
      <c r="AD2" s="631"/>
      <c r="AF2" s="631"/>
      <c r="AG2" s="631"/>
      <c r="AH2" s="631"/>
      <c r="AI2" s="636"/>
      <c r="AJ2" s="631"/>
    </row>
    <row r="3" spans="1:36" x14ac:dyDescent="0.45">
      <c r="A3" s="98">
        <v>1</v>
      </c>
      <c r="B3" s="69">
        <f>'6-اطلاعات کلیه محصولات - خدمات'!B3</f>
        <v>0</v>
      </c>
      <c r="C3" s="310">
        <f>'6-اطلاعات کلیه محصولات - خدمات'!D3</f>
        <v>0</v>
      </c>
      <c r="D3" s="22"/>
      <c r="E3" s="325"/>
      <c r="F3" s="325"/>
      <c r="G3" s="91"/>
      <c r="H3" s="306"/>
      <c r="I3" s="306"/>
      <c r="J3" s="306"/>
      <c r="K3" s="306"/>
      <c r="L3" s="306"/>
      <c r="M3" s="310">
        <f t="shared" ref="M3:M67" si="0">IF(C3="فرعی",1,IF(C3="اصلی ( بر اساس زمینه فعالیت)",3,0))</f>
        <v>0</v>
      </c>
      <c r="N3" s="69" t="str">
        <f>IF(H3="Hi-Tec",1,IF(H3="medium/Hi-Tec",0.8,IF(H3="medium/Low",0.6,IF(H3="Low",0.4,"0"))))</f>
        <v>0</v>
      </c>
      <c r="O3" s="69" t="str">
        <f>IF(I3="زیاد",1,IF(I3="متوسط به بالا",0.8,IF(I3="متوسط به پایین",0.6,IF(I3="کم",0.4,"0"))))</f>
        <v>0</v>
      </c>
      <c r="P3" s="69" t="str">
        <f>IF(J3="زیاد",1,IF(J3="متوسط به بالا",0.8,IF(J3="متوسط به پایین",0.6,IF(J3="کم",0.4,"0"))))</f>
        <v>0</v>
      </c>
      <c r="Q3" s="69" t="str">
        <f>IF(K3="تحقیق و توسعه داخلی",1,IF(K3="مهندسی معکوس",0.8,IF(K3="انتقال فناوری",0.6,IF(K3="مونتاژ و کپی کاری",0.4,"0"))))</f>
        <v>0</v>
      </c>
      <c r="R3" s="69" t="str">
        <f>IF(L3="جدید در سطح بین المللی",1,IF(L3="جدید در سطح ملی",0.8,IF(L3="جدید در سطح شرکت",0.6,IF(L3="نوآوری و تغییرات عمده در محصولات فعلی",0.4,"0.2"))))</f>
        <v>0.2</v>
      </c>
      <c r="S3" s="100">
        <f>SUM(N3:R3)/5*M3</f>
        <v>0</v>
      </c>
      <c r="T3" s="69">
        <f>M3*D3</f>
        <v>0</v>
      </c>
      <c r="U3" s="69">
        <f>M3*E3</f>
        <v>0</v>
      </c>
      <c r="V3" s="69">
        <f>M3*F3</f>
        <v>0</v>
      </c>
      <c r="W3" s="69">
        <f>M3*G3</f>
        <v>0</v>
      </c>
      <c r="X3" s="195" t="str">
        <f>IF('6-اطلاعات کلیه محصولات - خدمات'!$N3="جدید",'6-اطلاعات کلیه محصولات - خدمات'!$B3,"")</f>
        <v/>
      </c>
      <c r="Y3" s="195" t="str">
        <f>IF('6-اطلاعات کلیه محصولات - خدمات'!$O3="دارد",'6-اطلاعات کلیه محصولات - خدمات'!$B3,"")</f>
        <v/>
      </c>
      <c r="AC3" s="199">
        <f>IF('6-اطلاعات کلیه محصولات - خدمات'!C3="دارد",'6-اطلاعات کلیه محصولات - خدمات'!Q3,0)</f>
        <v>0</v>
      </c>
      <c r="AD3" s="199">
        <f>1403-'5-اطلاعات کلیه پرسنل'!E3:E1000</f>
        <v>1403</v>
      </c>
      <c r="AF3" s="67">
        <f>IF('5-اطلاعات کلیه پرسنل'!H3=option!$C$15,IF('5-اطلاعات کلیه پرسنل'!L3="دارد",'5-اطلاعات کلیه پرسنل'!M3/12*'5-اطلاعات کلیه پرسنل'!I3,'5-اطلاعات کلیه پرسنل'!N3/2000*'5-اطلاعات کلیه پرسنل'!I3),0)+IF('5-اطلاعات کلیه پرسنل'!J3=option!$C$15,IF('5-اطلاعات کلیه پرسنل'!L3="دارد",'5-اطلاعات کلیه پرسنل'!M3/12*'5-اطلاعات کلیه پرسنل'!K3,'5-اطلاعات کلیه پرسنل'!N3/2000*'5-اطلاعات کلیه پرسنل'!K3),0)</f>
        <v>0</v>
      </c>
      <c r="AG3" s="67">
        <f>IF('5-اطلاعات کلیه پرسنل'!H3=option!$C$11,IF('5-اطلاعات کلیه پرسنل'!L3="دارد",'5-اطلاعات کلیه پرسنل'!M3*'5-اطلاعات کلیه پرسنل'!I3/12*44,'5-اطلاعات کلیه پرسنل'!I3*'5-اطلاعات کلیه پرسنل'!N3/52),0)+IF('5-اطلاعات کلیه پرسنل'!J3=option!$C$11,IF('5-اطلاعات کلیه پرسنل'!L3="دارد",'5-اطلاعات کلیه پرسنل'!M3*'5-اطلاعات کلیه پرسنل'!K3/12*44,'5-اطلاعات کلیه پرسنل'!K3*'5-اطلاعات کلیه پرسنل'!N3/52),0)</f>
        <v>0</v>
      </c>
      <c r="AH3" s="89">
        <f>IF('5-اطلاعات کلیه پرسنل'!P3="دکتری",1,IF('5-اطلاعات کلیه پرسنل'!P3="فوق لیسانس",0.8,IF('5-اطلاعات کلیه پرسنل'!P3="لیسانس",0.6,IF('5-اطلاعات کلیه پرسنل'!P3="فوق دیپلم",0.3,IF('5-اطلاعات کلیه پرسنل'!P3="",0,0.1)))))</f>
        <v>0</v>
      </c>
      <c r="AI3" s="95">
        <f>IF('5-اطلاعات کلیه پرسنل'!L3="دارد",'5-اطلاعات کلیه پرسنل'!M3/12,'5-اطلاعات کلیه پرسنل'!N3/2000)</f>
        <v>0</v>
      </c>
      <c r="AJ3" s="94">
        <f t="shared" ref="AJ3:AJ34" si="1">AI3*AH3</f>
        <v>0</v>
      </c>
    </row>
    <row r="4" spans="1:36" x14ac:dyDescent="0.45">
      <c r="A4" s="98">
        <v>2</v>
      </c>
      <c r="B4" s="69">
        <f>'6-اطلاعات کلیه محصولات - خدمات'!B4</f>
        <v>0</v>
      </c>
      <c r="C4" s="69">
        <f>'6-اطلاعات کلیه محصولات - خدمات'!D4</f>
        <v>0</v>
      </c>
      <c r="D4" s="22"/>
      <c r="E4" s="325"/>
      <c r="F4" s="325"/>
      <c r="G4" s="91"/>
      <c r="H4" s="69"/>
      <c r="I4" s="69"/>
      <c r="J4" s="69"/>
      <c r="K4" s="69"/>
      <c r="L4" s="69"/>
      <c r="M4" s="247">
        <f t="shared" si="0"/>
        <v>0</v>
      </c>
      <c r="N4" s="69" t="str">
        <f t="shared" ref="N4:N67" si="2">IF(H4="Hi-Tec",1,IF(H4="medium/Hi-Tec",0.8,IF(H4="medium/Low",0.6,IF(H4="Low",0.4,"0"))))</f>
        <v>0</v>
      </c>
      <c r="O4" s="69" t="str">
        <f t="shared" ref="O4:O67" si="3">IF(I4="زیاد",1,IF(I4="متوسط به بالا",0.8,IF(I4="متوسط به پایین",0.6,IF(I4="کم",0.4,"0"))))</f>
        <v>0</v>
      </c>
      <c r="P4" s="69" t="str">
        <f t="shared" ref="P4:P67" si="4">IF(J4="زیاد",1,IF(J4="متوسط به بالا",0.8,IF(J4="متوسط به پایین",0.6,IF(J4="کم",0.4,"0"))))</f>
        <v>0</v>
      </c>
      <c r="Q4" s="69" t="str">
        <f t="shared" ref="Q4:Q67" si="5">IF(K4="تحقیق و توسعه داخلی",1,IF(K4="مهندسی معکوس",0.8,IF(K4="انتقال فناوری",0.6,IF(K4="مونتاژ و کپی کاری",0.4,"0"))))</f>
        <v>0</v>
      </c>
      <c r="R4" s="69" t="str">
        <f t="shared" ref="R4:R67" si="6">IF(L4="جدید در سطح بین المللی",1,IF(L4="جدید در سطح ملی",0.8,IF(L4="جدید در سطح شرکت",0.6,IF(L4="نوآوری و تغییرات عمده در محصولات فعلی",0.4,"0.2"))))</f>
        <v>0.2</v>
      </c>
      <c r="S4" s="100">
        <f t="shared" ref="S4:S67" si="7">SUM(N4:R4)/5*M4</f>
        <v>0</v>
      </c>
      <c r="T4" s="69">
        <f t="shared" ref="T4:T67" si="8">M4*D4</f>
        <v>0</v>
      </c>
      <c r="U4" s="69">
        <f t="shared" ref="U4:U67" si="9">M4*E4</f>
        <v>0</v>
      </c>
      <c r="V4" s="69">
        <f t="shared" ref="V4:V67" si="10">M4*F4</f>
        <v>0</v>
      </c>
      <c r="W4" s="69">
        <f t="shared" ref="W4:W67" si="11">M4*G4</f>
        <v>0</v>
      </c>
      <c r="X4" s="195" t="str">
        <f>IF('6-اطلاعات کلیه محصولات - خدمات'!$N4="جدید",'6-اطلاعات کلیه محصولات - خدمات'!$B4,"")</f>
        <v/>
      </c>
      <c r="Y4" s="195" t="str">
        <f>IF('6-اطلاعات کلیه محصولات - خدمات'!$O4="دارد",'6-اطلاعات کلیه محصولات - خدمات'!$B4,"")</f>
        <v/>
      </c>
      <c r="AC4" s="199">
        <f>IF('6-اطلاعات کلیه محصولات - خدمات'!C4="دارد",'6-اطلاعات کلیه محصولات - خدمات'!Q4,0)</f>
        <v>0</v>
      </c>
      <c r="AD4" s="309">
        <f>1403-'5-اطلاعات کلیه پرسنل'!E4:E1001</f>
        <v>1403</v>
      </c>
      <c r="AF4" s="67">
        <f>IF('5-اطلاعات کلیه پرسنل'!H4=option!$C$15,IF('5-اطلاعات کلیه پرسنل'!L4="دارد",'5-اطلاعات کلیه پرسنل'!M4/12*'5-اطلاعات کلیه پرسنل'!I4,'5-اطلاعات کلیه پرسنل'!N4/2000*'5-اطلاعات کلیه پرسنل'!I4),0)+IF('5-اطلاعات کلیه پرسنل'!J4=option!$C$15,IF('5-اطلاعات کلیه پرسنل'!L4="دارد",'5-اطلاعات کلیه پرسنل'!M4/12*'5-اطلاعات کلیه پرسنل'!K4,'5-اطلاعات کلیه پرسنل'!N4/2000*'5-اطلاعات کلیه پرسنل'!K4),0)</f>
        <v>0</v>
      </c>
      <c r="AG4" s="67">
        <f>IF('5-اطلاعات کلیه پرسنل'!H4=option!$C$11,IF('5-اطلاعات کلیه پرسنل'!L4="دارد",'5-اطلاعات کلیه پرسنل'!M4*'5-اطلاعات کلیه پرسنل'!I4/12*40,'5-اطلاعات کلیه پرسنل'!I4*'5-اطلاعات کلیه پرسنل'!N4/52),0)+IF('5-اطلاعات کلیه پرسنل'!J4=option!$C$11,IF('5-اطلاعات کلیه پرسنل'!L4="دارد",'5-اطلاعات کلیه پرسنل'!M4*'5-اطلاعات کلیه پرسنل'!K4/12*40,'5-اطلاعات کلیه پرسنل'!K4*'5-اطلاعات کلیه پرسنل'!N4/52),0)</f>
        <v>0</v>
      </c>
      <c r="AH4" s="82">
        <f>IF('5-اطلاعات کلیه پرسنل'!P4="دکتری",1,IF('5-اطلاعات کلیه پرسنل'!P4="فوق لیسانس",0.8,IF('5-اطلاعات کلیه پرسنل'!P4="لیسانس",0.6,IF('5-اطلاعات کلیه پرسنل'!P4="فوق دیپلم",0.3,IF('5-اطلاعات کلیه پرسنل'!P4="",0,0.1)))))</f>
        <v>0</v>
      </c>
      <c r="AI4" s="95">
        <f>IF('5-اطلاعات کلیه پرسنل'!L4="دارد",'5-اطلاعات کلیه پرسنل'!M4/12,'5-اطلاعات کلیه پرسنل'!N4/2000)</f>
        <v>0</v>
      </c>
      <c r="AJ4" s="94">
        <f t="shared" si="1"/>
        <v>0</v>
      </c>
    </row>
    <row r="5" spans="1:36" x14ac:dyDescent="0.45">
      <c r="A5" s="98">
        <v>3</v>
      </c>
      <c r="B5" s="69">
        <f>'6-اطلاعات کلیه محصولات - خدمات'!B5</f>
        <v>0</v>
      </c>
      <c r="C5" s="69">
        <f>'6-اطلاعات کلیه محصولات - خدمات'!D5</f>
        <v>0</v>
      </c>
      <c r="D5" s="22"/>
      <c r="E5" s="91"/>
      <c r="F5" s="91"/>
      <c r="G5" s="91"/>
      <c r="H5" s="69"/>
      <c r="I5" s="69"/>
      <c r="J5" s="69"/>
      <c r="K5" s="69"/>
      <c r="L5" s="69"/>
      <c r="M5" s="247">
        <f t="shared" si="0"/>
        <v>0</v>
      </c>
      <c r="N5" s="69" t="str">
        <f t="shared" si="2"/>
        <v>0</v>
      </c>
      <c r="O5" s="69" t="str">
        <f t="shared" si="3"/>
        <v>0</v>
      </c>
      <c r="P5" s="69" t="str">
        <f t="shared" si="4"/>
        <v>0</v>
      </c>
      <c r="Q5" s="69" t="str">
        <f t="shared" si="5"/>
        <v>0</v>
      </c>
      <c r="R5" s="69" t="str">
        <f t="shared" si="6"/>
        <v>0.2</v>
      </c>
      <c r="S5" s="100">
        <f t="shared" si="7"/>
        <v>0</v>
      </c>
      <c r="T5" s="69">
        <f t="shared" si="8"/>
        <v>0</v>
      </c>
      <c r="U5" s="69">
        <f t="shared" si="9"/>
        <v>0</v>
      </c>
      <c r="V5" s="69">
        <f t="shared" si="10"/>
        <v>0</v>
      </c>
      <c r="W5" s="69">
        <f t="shared" si="11"/>
        <v>0</v>
      </c>
      <c r="X5" s="195" t="str">
        <f>IF('6-اطلاعات کلیه محصولات - خدمات'!$N5="جدید",'6-اطلاعات کلیه محصولات - خدمات'!$B5,"")</f>
        <v/>
      </c>
      <c r="Y5" s="195" t="str">
        <f>IF('6-اطلاعات کلیه محصولات - خدمات'!$O5="دارد",'6-اطلاعات کلیه محصولات - خدمات'!$B5,"")</f>
        <v/>
      </c>
      <c r="AC5" s="199">
        <f>IF('6-اطلاعات کلیه محصولات - خدمات'!C5="دارد",'6-اطلاعات کلیه محصولات - خدمات'!Q5,0)</f>
        <v>0</v>
      </c>
      <c r="AD5" s="309">
        <f>1403-'5-اطلاعات کلیه پرسنل'!E5:E1002</f>
        <v>1403</v>
      </c>
      <c r="AF5" s="67">
        <f>IF('5-اطلاعات کلیه پرسنل'!H5=option!$C$15,IF('5-اطلاعات کلیه پرسنل'!L5="دارد",'5-اطلاعات کلیه پرسنل'!M5/12*'5-اطلاعات کلیه پرسنل'!I5,'5-اطلاعات کلیه پرسنل'!N5/2000*'5-اطلاعات کلیه پرسنل'!I5),0)+IF('5-اطلاعات کلیه پرسنل'!J5=option!$C$15,IF('5-اطلاعات کلیه پرسنل'!L5="دارد",'5-اطلاعات کلیه پرسنل'!M5/12*'5-اطلاعات کلیه پرسنل'!K5,'5-اطلاعات کلیه پرسنل'!N5/2000*'5-اطلاعات کلیه پرسنل'!K5),0)</f>
        <v>0</v>
      </c>
      <c r="AG5" s="67">
        <f>IF('5-اطلاعات کلیه پرسنل'!H5=option!$C$11,IF('5-اطلاعات کلیه پرسنل'!L5="دارد",'5-اطلاعات کلیه پرسنل'!M5*'5-اطلاعات کلیه پرسنل'!I5/12*40,'5-اطلاعات کلیه پرسنل'!I5*'5-اطلاعات کلیه پرسنل'!N5/52),0)+IF('5-اطلاعات کلیه پرسنل'!J5=option!$C$11,IF('5-اطلاعات کلیه پرسنل'!L5="دارد",'5-اطلاعات کلیه پرسنل'!M5*'5-اطلاعات کلیه پرسنل'!K5/12*40,'5-اطلاعات کلیه پرسنل'!K5*'5-اطلاعات کلیه پرسنل'!N5/52),0)</f>
        <v>0</v>
      </c>
      <c r="AH5" s="82">
        <f>IF('5-اطلاعات کلیه پرسنل'!P5="دکتری",1,IF('5-اطلاعات کلیه پرسنل'!P5="فوق لیسانس",0.8,IF('5-اطلاعات کلیه پرسنل'!P5="لیسانس",0.6,IF('5-اطلاعات کلیه پرسنل'!P5="فوق دیپلم",0.3,IF('5-اطلاعات کلیه پرسنل'!P5="",0,0.1)))))</f>
        <v>0</v>
      </c>
      <c r="AI5" s="95">
        <f>IF('5-اطلاعات کلیه پرسنل'!L5="دارد",'5-اطلاعات کلیه پرسنل'!M5/12,'5-اطلاعات کلیه پرسنل'!N5/2000)</f>
        <v>0</v>
      </c>
      <c r="AJ5" s="94">
        <f t="shared" si="1"/>
        <v>0</v>
      </c>
    </row>
    <row r="6" spans="1:36" x14ac:dyDescent="0.45">
      <c r="A6" s="98">
        <v>4</v>
      </c>
      <c r="B6" s="69">
        <f>'6-اطلاعات کلیه محصولات - خدمات'!B6</f>
        <v>0</v>
      </c>
      <c r="C6" s="69">
        <f>'6-اطلاعات کلیه محصولات - خدمات'!D6</f>
        <v>0</v>
      </c>
      <c r="D6" s="22"/>
      <c r="E6" s="91"/>
      <c r="F6" s="91"/>
      <c r="G6" s="91"/>
      <c r="H6" s="69"/>
      <c r="I6" s="69"/>
      <c r="J6" s="69"/>
      <c r="K6" s="69"/>
      <c r="L6" s="69"/>
      <c r="M6" s="247">
        <f t="shared" si="0"/>
        <v>0</v>
      </c>
      <c r="N6" s="69" t="str">
        <f t="shared" si="2"/>
        <v>0</v>
      </c>
      <c r="O6" s="69" t="str">
        <f t="shared" si="3"/>
        <v>0</v>
      </c>
      <c r="P6" s="69" t="str">
        <f t="shared" si="4"/>
        <v>0</v>
      </c>
      <c r="Q6" s="69" t="str">
        <f t="shared" si="5"/>
        <v>0</v>
      </c>
      <c r="R6" s="69" t="str">
        <f t="shared" si="6"/>
        <v>0.2</v>
      </c>
      <c r="S6" s="100">
        <f t="shared" si="7"/>
        <v>0</v>
      </c>
      <c r="T6" s="69">
        <f t="shared" si="8"/>
        <v>0</v>
      </c>
      <c r="U6" s="69">
        <f t="shared" si="9"/>
        <v>0</v>
      </c>
      <c r="V6" s="69">
        <f t="shared" si="10"/>
        <v>0</v>
      </c>
      <c r="W6" s="69">
        <f t="shared" si="11"/>
        <v>0</v>
      </c>
      <c r="X6" s="195" t="str">
        <f>IF('6-اطلاعات کلیه محصولات - خدمات'!$N6="جدید",'6-اطلاعات کلیه محصولات - خدمات'!$B6,"")</f>
        <v/>
      </c>
      <c r="Y6" s="195" t="str">
        <f>IF('6-اطلاعات کلیه محصولات - خدمات'!$O6="دارد",'6-اطلاعات کلیه محصولات - خدمات'!$B6,"")</f>
        <v/>
      </c>
      <c r="AC6" s="199">
        <f>IF('6-اطلاعات کلیه محصولات - خدمات'!C6="دارد",'6-اطلاعات کلیه محصولات - خدمات'!Q6,0)</f>
        <v>0</v>
      </c>
      <c r="AD6" s="309">
        <f>1403-'5-اطلاعات کلیه پرسنل'!E6:E1003</f>
        <v>1403</v>
      </c>
      <c r="AF6" s="67">
        <f>IF('5-اطلاعات کلیه پرسنل'!H6=option!$C$15,IF('5-اطلاعات کلیه پرسنل'!L6="دارد",'5-اطلاعات کلیه پرسنل'!M6/12*'5-اطلاعات کلیه پرسنل'!I6,'5-اطلاعات کلیه پرسنل'!N6/2000*'5-اطلاعات کلیه پرسنل'!I6),0)+IF('5-اطلاعات کلیه پرسنل'!J6=option!$C$15,IF('5-اطلاعات کلیه پرسنل'!L6="دارد",'5-اطلاعات کلیه پرسنل'!M6/12*'5-اطلاعات کلیه پرسنل'!K6,'5-اطلاعات کلیه پرسنل'!N6/2000*'5-اطلاعات کلیه پرسنل'!K6),0)</f>
        <v>0</v>
      </c>
      <c r="AG6" s="67">
        <f>IF('5-اطلاعات کلیه پرسنل'!H6=option!$C$11,IF('5-اطلاعات کلیه پرسنل'!L6="دارد",'5-اطلاعات کلیه پرسنل'!M6*'5-اطلاعات کلیه پرسنل'!I6/12*40,'5-اطلاعات کلیه پرسنل'!I6*'5-اطلاعات کلیه پرسنل'!N6/52),0)+IF('5-اطلاعات کلیه پرسنل'!J6=option!$C$11,IF('5-اطلاعات کلیه پرسنل'!L6="دارد",'5-اطلاعات کلیه پرسنل'!M6*'5-اطلاعات کلیه پرسنل'!K6/12*40,'5-اطلاعات کلیه پرسنل'!K6*'5-اطلاعات کلیه پرسنل'!N6/52),0)</f>
        <v>0</v>
      </c>
      <c r="AH6" s="82">
        <f>IF('5-اطلاعات کلیه پرسنل'!P6="دکتری",1,IF('5-اطلاعات کلیه پرسنل'!P6="فوق لیسانس",0.8,IF('5-اطلاعات کلیه پرسنل'!P6="لیسانس",0.6,IF('5-اطلاعات کلیه پرسنل'!P6="فوق دیپلم",0.3,IF('5-اطلاعات کلیه پرسنل'!P6="",0,0.1)))))</f>
        <v>0</v>
      </c>
      <c r="AI6" s="95">
        <f>IF('5-اطلاعات کلیه پرسنل'!L6="دارد",'5-اطلاعات کلیه پرسنل'!M6/12,'5-اطلاعات کلیه پرسنل'!N6/2000)</f>
        <v>0</v>
      </c>
      <c r="AJ6" s="94">
        <f t="shared" si="1"/>
        <v>0</v>
      </c>
    </row>
    <row r="7" spans="1:36" x14ac:dyDescent="0.45">
      <c r="A7" s="98">
        <v>5</v>
      </c>
      <c r="B7" s="69">
        <f>'6-اطلاعات کلیه محصولات - خدمات'!B7</f>
        <v>0</v>
      </c>
      <c r="C7" s="69">
        <f>'6-اطلاعات کلیه محصولات - خدمات'!D7</f>
        <v>0</v>
      </c>
      <c r="D7" s="22"/>
      <c r="E7" s="91"/>
      <c r="F7" s="91"/>
      <c r="G7" s="91"/>
      <c r="H7" s="69"/>
      <c r="I7" s="69"/>
      <c r="J7" s="69"/>
      <c r="K7" s="69"/>
      <c r="L7" s="69"/>
      <c r="M7" s="247">
        <f t="shared" si="0"/>
        <v>0</v>
      </c>
      <c r="N7" s="69" t="str">
        <f t="shared" si="2"/>
        <v>0</v>
      </c>
      <c r="O7" s="69" t="str">
        <f t="shared" si="3"/>
        <v>0</v>
      </c>
      <c r="P7" s="69" t="str">
        <f t="shared" si="4"/>
        <v>0</v>
      </c>
      <c r="Q7" s="69" t="str">
        <f t="shared" si="5"/>
        <v>0</v>
      </c>
      <c r="R7" s="69" t="str">
        <f t="shared" si="6"/>
        <v>0.2</v>
      </c>
      <c r="S7" s="100">
        <f t="shared" si="7"/>
        <v>0</v>
      </c>
      <c r="T7" s="69">
        <f t="shared" si="8"/>
        <v>0</v>
      </c>
      <c r="U7" s="69">
        <f t="shared" si="9"/>
        <v>0</v>
      </c>
      <c r="V7" s="69">
        <f t="shared" si="10"/>
        <v>0</v>
      </c>
      <c r="W7" s="69">
        <f t="shared" si="11"/>
        <v>0</v>
      </c>
      <c r="X7" s="195" t="str">
        <f>IF('6-اطلاعات کلیه محصولات - خدمات'!$N7="جدید",'6-اطلاعات کلیه محصولات - خدمات'!$B7,"")</f>
        <v/>
      </c>
      <c r="Y7" s="195" t="str">
        <f>IF('6-اطلاعات کلیه محصولات - خدمات'!$O7="دارد",'6-اطلاعات کلیه محصولات - خدمات'!$B7,"")</f>
        <v/>
      </c>
      <c r="AB7" s="42" t="str">
        <f>CONCATENATE(X3,X4,X5,X6,X7,X8,X9,X10,X11,X12,X13,X14,X15,X16,X17,X18,X19,X20,X21,X22,X23,X24,X25,X26,X27,X28,X29,X30,X31,X32,X33,X34,X35,X36,X38,X37,X39,X40,X41,X42,X43,X44,X45,X46,X47,X48,X49,X50)</f>
        <v/>
      </c>
      <c r="AC7" s="199">
        <f>IF('6-اطلاعات کلیه محصولات - خدمات'!C7="دارد",'6-اطلاعات کلیه محصولات - خدمات'!Q7,0)</f>
        <v>0</v>
      </c>
      <c r="AD7" s="309">
        <f>1403-'5-اطلاعات کلیه پرسنل'!E7:E1004</f>
        <v>1403</v>
      </c>
      <c r="AF7" s="67">
        <f>IF('5-اطلاعات کلیه پرسنل'!H7=option!$C$15,IF('5-اطلاعات کلیه پرسنل'!L7="دارد",'5-اطلاعات کلیه پرسنل'!M7/12*'5-اطلاعات کلیه پرسنل'!I7,'5-اطلاعات کلیه پرسنل'!N7/2000*'5-اطلاعات کلیه پرسنل'!I7),0)+IF('5-اطلاعات کلیه پرسنل'!J7=option!$C$15,IF('5-اطلاعات کلیه پرسنل'!L7="دارد",'5-اطلاعات کلیه پرسنل'!M7/12*'5-اطلاعات کلیه پرسنل'!K7,'5-اطلاعات کلیه پرسنل'!N7/2000*'5-اطلاعات کلیه پرسنل'!K7),0)</f>
        <v>0</v>
      </c>
      <c r="AG7" s="67">
        <f>IF('5-اطلاعات کلیه پرسنل'!H7=option!$C$11,IF('5-اطلاعات کلیه پرسنل'!L7="دارد",'5-اطلاعات کلیه پرسنل'!M7*'5-اطلاعات کلیه پرسنل'!I7/12*40,'5-اطلاعات کلیه پرسنل'!I7*'5-اطلاعات کلیه پرسنل'!N7/52),0)+IF('5-اطلاعات کلیه پرسنل'!J7=option!$C$11,IF('5-اطلاعات کلیه پرسنل'!L7="دارد",'5-اطلاعات کلیه پرسنل'!M7*'5-اطلاعات کلیه پرسنل'!K7/12*40,'5-اطلاعات کلیه پرسنل'!K7*'5-اطلاعات کلیه پرسنل'!N7/52),0)</f>
        <v>0</v>
      </c>
      <c r="AH7" s="82">
        <f>IF('5-اطلاعات کلیه پرسنل'!P7="دکتری",1,IF('5-اطلاعات کلیه پرسنل'!P7="فوق لیسانس",0.8,IF('5-اطلاعات کلیه پرسنل'!P7="لیسانس",0.6,IF('5-اطلاعات کلیه پرسنل'!P7="فوق دیپلم",0.3,IF('5-اطلاعات کلیه پرسنل'!P7="",0,0.1)))))</f>
        <v>0</v>
      </c>
      <c r="AI7" s="95">
        <f>IF('5-اطلاعات کلیه پرسنل'!L7="دارد",'5-اطلاعات کلیه پرسنل'!M7/12,'5-اطلاعات کلیه پرسنل'!N7/2000)</f>
        <v>0</v>
      </c>
      <c r="AJ7" s="94">
        <f t="shared" si="1"/>
        <v>0</v>
      </c>
    </row>
    <row r="8" spans="1:36" x14ac:dyDescent="0.45">
      <c r="A8" s="98">
        <v>6</v>
      </c>
      <c r="B8" s="69">
        <f>'6-اطلاعات کلیه محصولات - خدمات'!B8</f>
        <v>0</v>
      </c>
      <c r="C8" s="69">
        <f>'6-اطلاعات کلیه محصولات - خدمات'!D8</f>
        <v>0</v>
      </c>
      <c r="D8" s="22"/>
      <c r="E8" s="91"/>
      <c r="F8" s="91"/>
      <c r="G8" s="91"/>
      <c r="H8" s="69"/>
      <c r="I8" s="69"/>
      <c r="J8" s="69"/>
      <c r="K8" s="69"/>
      <c r="L8" s="69"/>
      <c r="M8" s="247">
        <f t="shared" si="0"/>
        <v>0</v>
      </c>
      <c r="N8" s="69" t="str">
        <f t="shared" si="2"/>
        <v>0</v>
      </c>
      <c r="O8" s="69" t="str">
        <f t="shared" si="3"/>
        <v>0</v>
      </c>
      <c r="P8" s="69" t="str">
        <f t="shared" si="4"/>
        <v>0</v>
      </c>
      <c r="Q8" s="69" t="str">
        <f t="shared" si="5"/>
        <v>0</v>
      </c>
      <c r="R8" s="69" t="str">
        <f t="shared" si="6"/>
        <v>0.2</v>
      </c>
      <c r="S8" s="100">
        <f t="shared" si="7"/>
        <v>0</v>
      </c>
      <c r="T8" s="69">
        <f t="shared" si="8"/>
        <v>0</v>
      </c>
      <c r="U8" s="69">
        <f t="shared" si="9"/>
        <v>0</v>
      </c>
      <c r="V8" s="69">
        <f t="shared" si="10"/>
        <v>0</v>
      </c>
      <c r="W8" s="69">
        <f t="shared" si="11"/>
        <v>0</v>
      </c>
      <c r="X8" s="195" t="str">
        <f>IF('6-اطلاعات کلیه محصولات - خدمات'!$N8="جدید",'6-اطلاعات کلیه محصولات - خدمات'!$B8,"")</f>
        <v/>
      </c>
      <c r="Y8" s="195" t="str">
        <f>IF('6-اطلاعات کلیه محصولات - خدمات'!$O8="دارد",'6-اطلاعات کلیه محصولات - خدمات'!$B8,"")</f>
        <v/>
      </c>
      <c r="AC8" s="199">
        <f>IF('6-اطلاعات کلیه محصولات - خدمات'!C8="دارد",'6-اطلاعات کلیه محصولات - خدمات'!Q8,0)</f>
        <v>0</v>
      </c>
      <c r="AD8" s="309">
        <f>1403-'5-اطلاعات کلیه پرسنل'!E8:E1005</f>
        <v>1403</v>
      </c>
      <c r="AF8" s="67">
        <f>IF('5-اطلاعات کلیه پرسنل'!H8=option!$C$15,IF('5-اطلاعات کلیه پرسنل'!L8="دارد",'5-اطلاعات کلیه پرسنل'!M8/12*'5-اطلاعات کلیه پرسنل'!I8,'5-اطلاعات کلیه پرسنل'!N8/2000*'5-اطلاعات کلیه پرسنل'!I8),0)+IF('5-اطلاعات کلیه پرسنل'!J8=option!$C$15,IF('5-اطلاعات کلیه پرسنل'!L8="دارد",'5-اطلاعات کلیه پرسنل'!M8/12*'5-اطلاعات کلیه پرسنل'!K8,'5-اطلاعات کلیه پرسنل'!N8/2000*'5-اطلاعات کلیه پرسنل'!K8),0)</f>
        <v>0</v>
      </c>
      <c r="AG8" s="67">
        <f>IF('5-اطلاعات کلیه پرسنل'!H8=option!$C$11,IF('5-اطلاعات کلیه پرسنل'!L8="دارد",'5-اطلاعات کلیه پرسنل'!M8*'5-اطلاعات کلیه پرسنل'!I8/12*40,'5-اطلاعات کلیه پرسنل'!I8*'5-اطلاعات کلیه پرسنل'!N8/52),0)+IF('5-اطلاعات کلیه پرسنل'!J8=option!$C$11,IF('5-اطلاعات کلیه پرسنل'!L8="دارد",'5-اطلاعات کلیه پرسنل'!M8*'5-اطلاعات کلیه پرسنل'!K8/12*40,'5-اطلاعات کلیه پرسنل'!K8*'5-اطلاعات کلیه پرسنل'!N8/52),0)</f>
        <v>0</v>
      </c>
      <c r="AH8" s="82">
        <f>IF('5-اطلاعات کلیه پرسنل'!P8="دکتری",1,IF('5-اطلاعات کلیه پرسنل'!P8="فوق لیسانس",0.8,IF('5-اطلاعات کلیه پرسنل'!P8="لیسانس",0.6,IF('5-اطلاعات کلیه پرسنل'!P8="فوق دیپلم",0.3,IF('5-اطلاعات کلیه پرسنل'!P8="",0,0.1)))))</f>
        <v>0</v>
      </c>
      <c r="AI8" s="95">
        <f>IF('5-اطلاعات کلیه پرسنل'!L8="دارد",'5-اطلاعات کلیه پرسنل'!M8/12,'5-اطلاعات کلیه پرسنل'!N8/2000)</f>
        <v>0</v>
      </c>
      <c r="AJ8" s="94">
        <f t="shared" si="1"/>
        <v>0</v>
      </c>
    </row>
    <row r="9" spans="1:36" x14ac:dyDescent="0.45">
      <c r="A9" s="98">
        <v>7</v>
      </c>
      <c r="B9" s="69">
        <f>'6-اطلاعات کلیه محصولات - خدمات'!B9</f>
        <v>0</v>
      </c>
      <c r="C9" s="69">
        <f>'6-اطلاعات کلیه محصولات - خدمات'!D9</f>
        <v>0</v>
      </c>
      <c r="D9" s="22"/>
      <c r="E9" s="91"/>
      <c r="F9" s="91"/>
      <c r="G9" s="91"/>
      <c r="H9" s="69"/>
      <c r="I9" s="69"/>
      <c r="J9" s="69"/>
      <c r="K9" s="69"/>
      <c r="L9" s="69"/>
      <c r="M9" s="247">
        <f t="shared" si="0"/>
        <v>0</v>
      </c>
      <c r="N9" s="69" t="str">
        <f t="shared" si="2"/>
        <v>0</v>
      </c>
      <c r="O9" s="69" t="str">
        <f t="shared" si="3"/>
        <v>0</v>
      </c>
      <c r="P9" s="69" t="str">
        <f t="shared" si="4"/>
        <v>0</v>
      </c>
      <c r="Q9" s="69" t="str">
        <f t="shared" si="5"/>
        <v>0</v>
      </c>
      <c r="R9" s="69" t="str">
        <f t="shared" si="6"/>
        <v>0.2</v>
      </c>
      <c r="S9" s="100">
        <f t="shared" si="7"/>
        <v>0</v>
      </c>
      <c r="T9" s="69">
        <f t="shared" si="8"/>
        <v>0</v>
      </c>
      <c r="U9" s="69">
        <f t="shared" si="9"/>
        <v>0</v>
      </c>
      <c r="V9" s="69">
        <f t="shared" si="10"/>
        <v>0</v>
      </c>
      <c r="W9" s="69">
        <f t="shared" si="11"/>
        <v>0</v>
      </c>
      <c r="X9" s="195" t="str">
        <f>IF('6-اطلاعات کلیه محصولات - خدمات'!$N9="جدید",'6-اطلاعات کلیه محصولات - خدمات'!$B9,"")</f>
        <v/>
      </c>
      <c r="Y9" s="195" t="str">
        <f>IF('6-اطلاعات کلیه محصولات - خدمات'!$O9="دارد",'6-اطلاعات کلیه محصولات - خدمات'!$B9,"")</f>
        <v/>
      </c>
      <c r="AC9" s="199">
        <f>IF('6-اطلاعات کلیه محصولات - خدمات'!C9="دارد",'6-اطلاعات کلیه محصولات - خدمات'!Q9,0)</f>
        <v>0</v>
      </c>
      <c r="AD9" s="309">
        <f>1403-'5-اطلاعات کلیه پرسنل'!E9:E1006</f>
        <v>1403</v>
      </c>
      <c r="AF9" s="67">
        <f>IF('5-اطلاعات کلیه پرسنل'!H9=option!$C$15,IF('5-اطلاعات کلیه پرسنل'!L9="دارد",'5-اطلاعات کلیه پرسنل'!M9/12*'5-اطلاعات کلیه پرسنل'!I9,'5-اطلاعات کلیه پرسنل'!N9/2000*'5-اطلاعات کلیه پرسنل'!I9),0)+IF('5-اطلاعات کلیه پرسنل'!J9=option!$C$15,IF('5-اطلاعات کلیه پرسنل'!L9="دارد",'5-اطلاعات کلیه پرسنل'!M9/12*'5-اطلاعات کلیه پرسنل'!K9,'5-اطلاعات کلیه پرسنل'!N9/2000*'5-اطلاعات کلیه پرسنل'!K9),0)</f>
        <v>0</v>
      </c>
      <c r="AG9" s="67">
        <f>IF('5-اطلاعات کلیه پرسنل'!H9=option!$C$11,IF('5-اطلاعات کلیه پرسنل'!L9="دارد",'5-اطلاعات کلیه پرسنل'!M9*'5-اطلاعات کلیه پرسنل'!I9/12*40,'5-اطلاعات کلیه پرسنل'!I9*'5-اطلاعات کلیه پرسنل'!N9/52),0)+IF('5-اطلاعات کلیه پرسنل'!J9=option!$C$11,IF('5-اطلاعات کلیه پرسنل'!L9="دارد",'5-اطلاعات کلیه پرسنل'!M9*'5-اطلاعات کلیه پرسنل'!K9/12*40,'5-اطلاعات کلیه پرسنل'!K9*'5-اطلاعات کلیه پرسنل'!N9/52),0)</f>
        <v>0</v>
      </c>
      <c r="AH9" s="82">
        <f>IF('5-اطلاعات کلیه پرسنل'!P9="دکتری",1,IF('5-اطلاعات کلیه پرسنل'!P9="فوق لیسانس",0.8,IF('5-اطلاعات کلیه پرسنل'!P9="لیسانس",0.6,IF('5-اطلاعات کلیه پرسنل'!P9="فوق دیپلم",0.3,IF('5-اطلاعات کلیه پرسنل'!P9="",0,0.1)))))</f>
        <v>0</v>
      </c>
      <c r="AI9" s="95">
        <f>IF('5-اطلاعات کلیه پرسنل'!L9="دارد",'5-اطلاعات کلیه پرسنل'!M9/12,'5-اطلاعات کلیه پرسنل'!N9/2000)</f>
        <v>0</v>
      </c>
      <c r="AJ9" s="94">
        <f t="shared" si="1"/>
        <v>0</v>
      </c>
    </row>
    <row r="10" spans="1:36" x14ac:dyDescent="0.45">
      <c r="A10" s="98">
        <v>8</v>
      </c>
      <c r="B10" s="69">
        <f>'6-اطلاعات کلیه محصولات - خدمات'!B10</f>
        <v>0</v>
      </c>
      <c r="C10" s="69">
        <f>'6-اطلاعات کلیه محصولات - خدمات'!D10</f>
        <v>0</v>
      </c>
      <c r="D10" s="22"/>
      <c r="E10" s="91"/>
      <c r="F10" s="91"/>
      <c r="G10" s="91"/>
      <c r="H10" s="69"/>
      <c r="I10" s="69"/>
      <c r="J10" s="69"/>
      <c r="K10" s="69"/>
      <c r="L10" s="69"/>
      <c r="M10" s="247">
        <f t="shared" si="0"/>
        <v>0</v>
      </c>
      <c r="N10" s="69" t="str">
        <f t="shared" si="2"/>
        <v>0</v>
      </c>
      <c r="O10" s="69" t="str">
        <f t="shared" si="3"/>
        <v>0</v>
      </c>
      <c r="P10" s="69" t="str">
        <f t="shared" si="4"/>
        <v>0</v>
      </c>
      <c r="Q10" s="69" t="str">
        <f t="shared" si="5"/>
        <v>0</v>
      </c>
      <c r="R10" s="69" t="str">
        <f t="shared" si="6"/>
        <v>0.2</v>
      </c>
      <c r="S10" s="100">
        <f t="shared" si="7"/>
        <v>0</v>
      </c>
      <c r="T10" s="69">
        <f t="shared" si="8"/>
        <v>0</v>
      </c>
      <c r="U10" s="69">
        <f t="shared" si="9"/>
        <v>0</v>
      </c>
      <c r="V10" s="69">
        <f t="shared" si="10"/>
        <v>0</v>
      </c>
      <c r="W10" s="69">
        <f t="shared" si="11"/>
        <v>0</v>
      </c>
      <c r="X10" s="195" t="str">
        <f>IF('6-اطلاعات کلیه محصولات - خدمات'!$N10="جدید",'6-اطلاعات کلیه محصولات - خدمات'!$B10,"")</f>
        <v/>
      </c>
      <c r="Y10" s="195" t="str">
        <f>IF('6-اطلاعات کلیه محصولات - خدمات'!$O10="دارد",'6-اطلاعات کلیه محصولات - خدمات'!$B10,"")</f>
        <v/>
      </c>
      <c r="AC10" s="199">
        <f>IF('6-اطلاعات کلیه محصولات - خدمات'!C10="دارد",'6-اطلاعات کلیه محصولات - خدمات'!Q10,0)</f>
        <v>0</v>
      </c>
      <c r="AD10" s="309">
        <f>1403-'5-اطلاعات کلیه پرسنل'!E10:E1007</f>
        <v>1403</v>
      </c>
      <c r="AF10" s="67">
        <f>IF('5-اطلاعات کلیه پرسنل'!H10=option!$C$15,IF('5-اطلاعات کلیه پرسنل'!L10="دارد",'5-اطلاعات کلیه پرسنل'!M10/12*'5-اطلاعات کلیه پرسنل'!I10,'5-اطلاعات کلیه پرسنل'!N10/2000*'5-اطلاعات کلیه پرسنل'!I10),0)+IF('5-اطلاعات کلیه پرسنل'!J10=option!$C$15,IF('5-اطلاعات کلیه پرسنل'!L10="دارد",'5-اطلاعات کلیه پرسنل'!M10/12*'5-اطلاعات کلیه پرسنل'!K10,'5-اطلاعات کلیه پرسنل'!N10/2000*'5-اطلاعات کلیه پرسنل'!K10),0)</f>
        <v>0</v>
      </c>
      <c r="AG10" s="67">
        <f>IF('5-اطلاعات کلیه پرسنل'!H10=option!$C$11,IF('5-اطلاعات کلیه پرسنل'!L10="دارد",'5-اطلاعات کلیه پرسنل'!M10*'5-اطلاعات کلیه پرسنل'!I10/12*40,'5-اطلاعات کلیه پرسنل'!I10*'5-اطلاعات کلیه پرسنل'!N10/52),0)+IF('5-اطلاعات کلیه پرسنل'!J10=option!$C$11,IF('5-اطلاعات کلیه پرسنل'!L10="دارد",'5-اطلاعات کلیه پرسنل'!M10*'5-اطلاعات کلیه پرسنل'!K10/12*40,'5-اطلاعات کلیه پرسنل'!K10*'5-اطلاعات کلیه پرسنل'!N10/52),0)</f>
        <v>0</v>
      </c>
      <c r="AH10" s="82">
        <f>IF('5-اطلاعات کلیه پرسنل'!P10="دکتری",1,IF('5-اطلاعات کلیه پرسنل'!P10="فوق لیسانس",0.8,IF('5-اطلاعات کلیه پرسنل'!P10="لیسانس",0.6,IF('5-اطلاعات کلیه پرسنل'!P10="فوق دیپلم",0.3,IF('5-اطلاعات کلیه پرسنل'!P10="",0,0.1)))))</f>
        <v>0</v>
      </c>
      <c r="AI10" s="95">
        <f>IF('5-اطلاعات کلیه پرسنل'!L10="دارد",'5-اطلاعات کلیه پرسنل'!M10/12,'5-اطلاعات کلیه پرسنل'!N10/2000)</f>
        <v>0</v>
      </c>
      <c r="AJ10" s="94">
        <f t="shared" si="1"/>
        <v>0</v>
      </c>
    </row>
    <row r="11" spans="1:36" x14ac:dyDescent="0.45">
      <c r="A11" s="98">
        <v>9</v>
      </c>
      <c r="B11" s="69">
        <f>'6-اطلاعات کلیه محصولات - خدمات'!B11</f>
        <v>0</v>
      </c>
      <c r="C11" s="69">
        <f>'6-اطلاعات کلیه محصولات - خدمات'!D11</f>
        <v>0</v>
      </c>
      <c r="D11" s="22"/>
      <c r="E11" s="91"/>
      <c r="F11" s="91"/>
      <c r="G11" s="91"/>
      <c r="H11" s="69"/>
      <c r="I11" s="69"/>
      <c r="J11" s="69"/>
      <c r="K11" s="69"/>
      <c r="L11" s="69"/>
      <c r="M11" s="247">
        <f t="shared" si="0"/>
        <v>0</v>
      </c>
      <c r="N11" s="69" t="str">
        <f t="shared" si="2"/>
        <v>0</v>
      </c>
      <c r="O11" s="69" t="str">
        <f t="shared" si="3"/>
        <v>0</v>
      </c>
      <c r="P11" s="69" t="str">
        <f t="shared" si="4"/>
        <v>0</v>
      </c>
      <c r="Q11" s="69" t="str">
        <f t="shared" si="5"/>
        <v>0</v>
      </c>
      <c r="R11" s="69" t="str">
        <f t="shared" si="6"/>
        <v>0.2</v>
      </c>
      <c r="S11" s="100">
        <f t="shared" si="7"/>
        <v>0</v>
      </c>
      <c r="T11" s="69">
        <f t="shared" si="8"/>
        <v>0</v>
      </c>
      <c r="U11" s="69">
        <f t="shared" si="9"/>
        <v>0</v>
      </c>
      <c r="V11" s="69">
        <f t="shared" si="10"/>
        <v>0</v>
      </c>
      <c r="W11" s="69">
        <f t="shared" si="11"/>
        <v>0</v>
      </c>
      <c r="X11" s="195" t="str">
        <f>IF('6-اطلاعات کلیه محصولات - خدمات'!$N11="جدید",'6-اطلاعات کلیه محصولات - خدمات'!$B11,"")</f>
        <v/>
      </c>
      <c r="Y11" s="195" t="str">
        <f>IF('6-اطلاعات کلیه محصولات - خدمات'!$O11="دارد",'6-اطلاعات کلیه محصولات - خدمات'!$B11,"")</f>
        <v/>
      </c>
      <c r="AC11" s="199">
        <f>IF('6-اطلاعات کلیه محصولات - خدمات'!C11="دارد",'6-اطلاعات کلیه محصولات - خدمات'!Q11,0)</f>
        <v>0</v>
      </c>
      <c r="AD11" s="309">
        <f>1403-'5-اطلاعات کلیه پرسنل'!E11:E1008</f>
        <v>1403</v>
      </c>
      <c r="AF11" s="67">
        <f>IF('5-اطلاعات کلیه پرسنل'!H11=option!$C$15,IF('5-اطلاعات کلیه پرسنل'!L11="دارد",'5-اطلاعات کلیه پرسنل'!M11/12*'5-اطلاعات کلیه پرسنل'!I11,'5-اطلاعات کلیه پرسنل'!N11/2000*'5-اطلاعات کلیه پرسنل'!I11),0)+IF('5-اطلاعات کلیه پرسنل'!J11=option!$C$15,IF('5-اطلاعات کلیه پرسنل'!L11="دارد",'5-اطلاعات کلیه پرسنل'!M11/12*'5-اطلاعات کلیه پرسنل'!K11,'5-اطلاعات کلیه پرسنل'!N11/2000*'5-اطلاعات کلیه پرسنل'!K11),0)</f>
        <v>0</v>
      </c>
      <c r="AG11" s="67">
        <f>IF('5-اطلاعات کلیه پرسنل'!H11=option!$C$11,IF('5-اطلاعات کلیه پرسنل'!L11="دارد",'5-اطلاعات کلیه پرسنل'!M11*'5-اطلاعات کلیه پرسنل'!I11/12*40,'5-اطلاعات کلیه پرسنل'!I11*'5-اطلاعات کلیه پرسنل'!N11/52),0)+IF('5-اطلاعات کلیه پرسنل'!J11=option!$C$11,IF('5-اطلاعات کلیه پرسنل'!L11="دارد",'5-اطلاعات کلیه پرسنل'!M11*'5-اطلاعات کلیه پرسنل'!K11/12*40,'5-اطلاعات کلیه پرسنل'!K11*'5-اطلاعات کلیه پرسنل'!N11/52),0)</f>
        <v>0</v>
      </c>
      <c r="AH11" s="82">
        <f>IF('5-اطلاعات کلیه پرسنل'!P11="دکتری",1,IF('5-اطلاعات کلیه پرسنل'!P11="فوق لیسانس",0.8,IF('5-اطلاعات کلیه پرسنل'!P11="لیسانس",0.6,IF('5-اطلاعات کلیه پرسنل'!P11="فوق دیپلم",0.3,IF('5-اطلاعات کلیه پرسنل'!P11="",0,0.1)))))</f>
        <v>0</v>
      </c>
      <c r="AI11" s="95">
        <f>IF('5-اطلاعات کلیه پرسنل'!L11="دارد",'5-اطلاعات کلیه پرسنل'!M11/12,'5-اطلاعات کلیه پرسنل'!N11/2000)</f>
        <v>0</v>
      </c>
      <c r="AJ11" s="94">
        <f t="shared" si="1"/>
        <v>0</v>
      </c>
    </row>
    <row r="12" spans="1:36" x14ac:dyDescent="0.45">
      <c r="A12" s="98">
        <v>10</v>
      </c>
      <c r="B12" s="69">
        <f>'6-اطلاعات کلیه محصولات - خدمات'!B12</f>
        <v>0</v>
      </c>
      <c r="C12" s="69">
        <f>'6-اطلاعات کلیه محصولات - خدمات'!D12</f>
        <v>0</v>
      </c>
      <c r="D12" s="22"/>
      <c r="E12" s="91"/>
      <c r="F12" s="91"/>
      <c r="G12" s="91"/>
      <c r="H12" s="69"/>
      <c r="I12" s="69"/>
      <c r="J12" s="69"/>
      <c r="K12" s="69"/>
      <c r="L12" s="69"/>
      <c r="M12" s="247">
        <f t="shared" si="0"/>
        <v>0</v>
      </c>
      <c r="N12" s="69" t="str">
        <f t="shared" si="2"/>
        <v>0</v>
      </c>
      <c r="O12" s="69" t="str">
        <f t="shared" si="3"/>
        <v>0</v>
      </c>
      <c r="P12" s="69" t="str">
        <f t="shared" si="4"/>
        <v>0</v>
      </c>
      <c r="Q12" s="69" t="str">
        <f t="shared" si="5"/>
        <v>0</v>
      </c>
      <c r="R12" s="69" t="str">
        <f t="shared" si="6"/>
        <v>0.2</v>
      </c>
      <c r="S12" s="100">
        <f t="shared" si="7"/>
        <v>0</v>
      </c>
      <c r="T12" s="69">
        <f t="shared" si="8"/>
        <v>0</v>
      </c>
      <c r="U12" s="69">
        <f t="shared" si="9"/>
        <v>0</v>
      </c>
      <c r="V12" s="69">
        <f t="shared" si="10"/>
        <v>0</v>
      </c>
      <c r="W12" s="69">
        <f t="shared" si="11"/>
        <v>0</v>
      </c>
      <c r="X12" s="195" t="str">
        <f>IF('6-اطلاعات کلیه محصولات - خدمات'!$N12="جدید",'6-اطلاعات کلیه محصولات - خدمات'!$B12,"")</f>
        <v/>
      </c>
      <c r="Y12" s="195" t="str">
        <f>IF('6-اطلاعات کلیه محصولات - خدمات'!$O12="دارد",'6-اطلاعات کلیه محصولات - خدمات'!$B12,"")</f>
        <v/>
      </c>
      <c r="AC12" s="199">
        <f>IF('6-اطلاعات کلیه محصولات - خدمات'!C12="دارد",'6-اطلاعات کلیه محصولات - خدمات'!Q12,0)</f>
        <v>0</v>
      </c>
      <c r="AD12" s="309">
        <f>1403-'5-اطلاعات کلیه پرسنل'!E12:E1009</f>
        <v>1403</v>
      </c>
      <c r="AF12" s="67">
        <f>IF('5-اطلاعات کلیه پرسنل'!H12=option!$C$15,IF('5-اطلاعات کلیه پرسنل'!L12="دارد",'5-اطلاعات کلیه پرسنل'!M12/12*'5-اطلاعات کلیه پرسنل'!I12,'5-اطلاعات کلیه پرسنل'!N12/2000*'5-اطلاعات کلیه پرسنل'!I12),0)+IF('5-اطلاعات کلیه پرسنل'!J12=option!$C$15,IF('5-اطلاعات کلیه پرسنل'!L12="دارد",'5-اطلاعات کلیه پرسنل'!M12/12*'5-اطلاعات کلیه پرسنل'!K12,'5-اطلاعات کلیه پرسنل'!N12/2000*'5-اطلاعات کلیه پرسنل'!K12),0)</f>
        <v>0</v>
      </c>
      <c r="AG12" s="67">
        <f>IF('5-اطلاعات کلیه پرسنل'!H12=option!$C$11,IF('5-اطلاعات کلیه پرسنل'!L12="دارد",'5-اطلاعات کلیه پرسنل'!M12*'5-اطلاعات کلیه پرسنل'!I12/12*40,'5-اطلاعات کلیه پرسنل'!I12*'5-اطلاعات کلیه پرسنل'!N12/52),0)+IF('5-اطلاعات کلیه پرسنل'!J12=option!$C$11,IF('5-اطلاعات کلیه پرسنل'!L12="دارد",'5-اطلاعات کلیه پرسنل'!M12*'5-اطلاعات کلیه پرسنل'!K12/12*40,'5-اطلاعات کلیه پرسنل'!K12*'5-اطلاعات کلیه پرسنل'!N12/52),0)</f>
        <v>0</v>
      </c>
      <c r="AH12" s="82">
        <f>IF('5-اطلاعات کلیه پرسنل'!P12="دکتری",1,IF('5-اطلاعات کلیه پرسنل'!P12="فوق لیسانس",0.8,IF('5-اطلاعات کلیه پرسنل'!P12="لیسانس",0.6,IF('5-اطلاعات کلیه پرسنل'!P12="فوق دیپلم",0.3,IF('5-اطلاعات کلیه پرسنل'!P12="",0,0.1)))))</f>
        <v>0</v>
      </c>
      <c r="AI12" s="95">
        <f>IF('5-اطلاعات کلیه پرسنل'!L12="دارد",'5-اطلاعات کلیه پرسنل'!M12/12,'5-اطلاعات کلیه پرسنل'!N12/2000)</f>
        <v>0</v>
      </c>
      <c r="AJ12" s="94">
        <f t="shared" si="1"/>
        <v>0</v>
      </c>
    </row>
    <row r="13" spans="1:36" x14ac:dyDescent="0.45">
      <c r="A13" s="98">
        <v>11</v>
      </c>
      <c r="B13" s="69">
        <f>'6-اطلاعات کلیه محصولات - خدمات'!B13</f>
        <v>0</v>
      </c>
      <c r="C13" s="69">
        <f>'6-اطلاعات کلیه محصولات - خدمات'!D13</f>
        <v>0</v>
      </c>
      <c r="D13" s="22"/>
      <c r="E13" s="91"/>
      <c r="F13" s="91"/>
      <c r="G13" s="91"/>
      <c r="H13" s="69"/>
      <c r="I13" s="69"/>
      <c r="J13" s="69"/>
      <c r="K13" s="69"/>
      <c r="L13" s="69"/>
      <c r="M13" s="247">
        <f t="shared" si="0"/>
        <v>0</v>
      </c>
      <c r="N13" s="69" t="str">
        <f t="shared" si="2"/>
        <v>0</v>
      </c>
      <c r="O13" s="69" t="str">
        <f t="shared" si="3"/>
        <v>0</v>
      </c>
      <c r="P13" s="69" t="str">
        <f t="shared" si="4"/>
        <v>0</v>
      </c>
      <c r="Q13" s="69" t="str">
        <f t="shared" si="5"/>
        <v>0</v>
      </c>
      <c r="R13" s="69" t="str">
        <f t="shared" si="6"/>
        <v>0.2</v>
      </c>
      <c r="S13" s="100">
        <f t="shared" si="7"/>
        <v>0</v>
      </c>
      <c r="T13" s="69">
        <f t="shared" si="8"/>
        <v>0</v>
      </c>
      <c r="U13" s="69">
        <f t="shared" si="9"/>
        <v>0</v>
      </c>
      <c r="V13" s="69">
        <f t="shared" si="10"/>
        <v>0</v>
      </c>
      <c r="W13" s="69">
        <f t="shared" si="11"/>
        <v>0</v>
      </c>
      <c r="X13" s="195" t="str">
        <f>IF('6-اطلاعات کلیه محصولات - خدمات'!$N13="جدید",'6-اطلاعات کلیه محصولات - خدمات'!$B13,"")</f>
        <v/>
      </c>
      <c r="Y13" s="195" t="str">
        <f>IF('6-اطلاعات کلیه محصولات - خدمات'!$O13="دارد",'6-اطلاعات کلیه محصولات - خدمات'!$B13,"")</f>
        <v/>
      </c>
      <c r="AC13" s="199">
        <f>IF('6-اطلاعات کلیه محصولات - خدمات'!C13="دارد",'6-اطلاعات کلیه محصولات - خدمات'!Q13,0)</f>
        <v>0</v>
      </c>
      <c r="AD13" s="309">
        <f>1403-'5-اطلاعات کلیه پرسنل'!E13:E1010</f>
        <v>1403</v>
      </c>
      <c r="AF13" s="67">
        <f>IF('5-اطلاعات کلیه پرسنل'!H13=option!$C$15,IF('5-اطلاعات کلیه پرسنل'!L13="دارد",'5-اطلاعات کلیه پرسنل'!M13/12*'5-اطلاعات کلیه پرسنل'!I13,'5-اطلاعات کلیه پرسنل'!N13/2000*'5-اطلاعات کلیه پرسنل'!I13),0)+IF('5-اطلاعات کلیه پرسنل'!J13=option!$C$15,IF('5-اطلاعات کلیه پرسنل'!L13="دارد",'5-اطلاعات کلیه پرسنل'!M13/12*'5-اطلاعات کلیه پرسنل'!K13,'5-اطلاعات کلیه پرسنل'!N13/2000*'5-اطلاعات کلیه پرسنل'!K13),0)</f>
        <v>0</v>
      </c>
      <c r="AG13" s="67">
        <f>IF('5-اطلاعات کلیه پرسنل'!H13=option!$C$11,IF('5-اطلاعات کلیه پرسنل'!L13="دارد",'5-اطلاعات کلیه پرسنل'!M13*'5-اطلاعات کلیه پرسنل'!I13/12*40,'5-اطلاعات کلیه پرسنل'!I13*'5-اطلاعات کلیه پرسنل'!N13/52),0)+IF('5-اطلاعات کلیه پرسنل'!J13=option!$C$11,IF('5-اطلاعات کلیه پرسنل'!L13="دارد",'5-اطلاعات کلیه پرسنل'!M13*'5-اطلاعات کلیه پرسنل'!K13/12*40,'5-اطلاعات کلیه پرسنل'!K13*'5-اطلاعات کلیه پرسنل'!N13/52),0)</f>
        <v>0</v>
      </c>
      <c r="AH13" s="82">
        <f>IF('5-اطلاعات کلیه پرسنل'!P13="دکتری",1,IF('5-اطلاعات کلیه پرسنل'!P13="فوق لیسانس",0.8,IF('5-اطلاعات کلیه پرسنل'!P13="لیسانس",0.6,IF('5-اطلاعات کلیه پرسنل'!P13="فوق دیپلم",0.3,IF('5-اطلاعات کلیه پرسنل'!P13="",0,0.1)))))</f>
        <v>0</v>
      </c>
      <c r="AI13" s="95">
        <f>IF('5-اطلاعات کلیه پرسنل'!L13="دارد",'5-اطلاعات کلیه پرسنل'!M13/12,'5-اطلاعات کلیه پرسنل'!N13/2000)</f>
        <v>0</v>
      </c>
      <c r="AJ13" s="94">
        <f t="shared" si="1"/>
        <v>0</v>
      </c>
    </row>
    <row r="14" spans="1:36" x14ac:dyDescent="0.45">
      <c r="A14" s="98">
        <v>12</v>
      </c>
      <c r="B14" s="69">
        <f>'6-اطلاعات کلیه محصولات - خدمات'!B14</f>
        <v>0</v>
      </c>
      <c r="C14" s="69">
        <f>'6-اطلاعات کلیه محصولات - خدمات'!D14</f>
        <v>0</v>
      </c>
      <c r="D14" s="22"/>
      <c r="E14" s="91"/>
      <c r="F14" s="91"/>
      <c r="G14" s="91"/>
      <c r="H14" s="69"/>
      <c r="I14" s="69"/>
      <c r="J14" s="69"/>
      <c r="K14" s="69"/>
      <c r="L14" s="69"/>
      <c r="M14" s="247">
        <f t="shared" si="0"/>
        <v>0</v>
      </c>
      <c r="N14" s="69" t="str">
        <f t="shared" si="2"/>
        <v>0</v>
      </c>
      <c r="O14" s="69" t="str">
        <f t="shared" si="3"/>
        <v>0</v>
      </c>
      <c r="P14" s="69" t="str">
        <f t="shared" si="4"/>
        <v>0</v>
      </c>
      <c r="Q14" s="69" t="str">
        <f t="shared" si="5"/>
        <v>0</v>
      </c>
      <c r="R14" s="69" t="str">
        <f t="shared" si="6"/>
        <v>0.2</v>
      </c>
      <c r="S14" s="100">
        <f t="shared" si="7"/>
        <v>0</v>
      </c>
      <c r="T14" s="69">
        <f t="shared" si="8"/>
        <v>0</v>
      </c>
      <c r="U14" s="69">
        <f t="shared" si="9"/>
        <v>0</v>
      </c>
      <c r="V14" s="69">
        <f t="shared" si="10"/>
        <v>0</v>
      </c>
      <c r="W14" s="69">
        <f t="shared" si="11"/>
        <v>0</v>
      </c>
      <c r="X14" s="195" t="str">
        <f>IF('6-اطلاعات کلیه محصولات - خدمات'!$N14="جدید",'6-اطلاعات کلیه محصولات - خدمات'!$B14,"")</f>
        <v/>
      </c>
      <c r="Y14" s="195" t="str">
        <f>IF('6-اطلاعات کلیه محصولات - خدمات'!$O14="دارد",'6-اطلاعات کلیه محصولات - خدمات'!$B14,"")</f>
        <v/>
      </c>
      <c r="AC14" s="199">
        <f>IF('6-اطلاعات کلیه محصولات - خدمات'!C14="دارد",'6-اطلاعات کلیه محصولات - خدمات'!Q14,0)</f>
        <v>0</v>
      </c>
      <c r="AD14" s="309">
        <f>1403-'5-اطلاعات کلیه پرسنل'!E14:E1011</f>
        <v>1403</v>
      </c>
      <c r="AF14" s="67">
        <f>IF('5-اطلاعات کلیه پرسنل'!H14=option!$C$15,IF('5-اطلاعات کلیه پرسنل'!L14="دارد",'5-اطلاعات کلیه پرسنل'!M14/12*'5-اطلاعات کلیه پرسنل'!I14,'5-اطلاعات کلیه پرسنل'!N14/2000*'5-اطلاعات کلیه پرسنل'!I14),0)+IF('5-اطلاعات کلیه پرسنل'!J14=option!$C$15,IF('5-اطلاعات کلیه پرسنل'!L14="دارد",'5-اطلاعات کلیه پرسنل'!M14/12*'5-اطلاعات کلیه پرسنل'!K14,'5-اطلاعات کلیه پرسنل'!N14/2000*'5-اطلاعات کلیه پرسنل'!K14),0)</f>
        <v>0</v>
      </c>
      <c r="AG14" s="67">
        <f>IF('5-اطلاعات کلیه پرسنل'!H14=option!$C$11,IF('5-اطلاعات کلیه پرسنل'!L14="دارد",'5-اطلاعات کلیه پرسنل'!M14*'5-اطلاعات کلیه پرسنل'!I14/12*40,'5-اطلاعات کلیه پرسنل'!I14*'5-اطلاعات کلیه پرسنل'!N14/52),0)+IF('5-اطلاعات کلیه پرسنل'!J14=option!$C$11,IF('5-اطلاعات کلیه پرسنل'!L14="دارد",'5-اطلاعات کلیه پرسنل'!M14*'5-اطلاعات کلیه پرسنل'!K14/12*40,'5-اطلاعات کلیه پرسنل'!K14*'5-اطلاعات کلیه پرسنل'!N14/52),0)</f>
        <v>0</v>
      </c>
      <c r="AH14" s="82">
        <f>IF('5-اطلاعات کلیه پرسنل'!P14="دکتری",1,IF('5-اطلاعات کلیه پرسنل'!P14="فوق لیسانس",0.8,IF('5-اطلاعات کلیه پرسنل'!P14="لیسانس",0.6,IF('5-اطلاعات کلیه پرسنل'!P14="فوق دیپلم",0.3,IF('5-اطلاعات کلیه پرسنل'!P14="",0,0.1)))))</f>
        <v>0</v>
      </c>
      <c r="AI14" s="95">
        <f>IF('5-اطلاعات کلیه پرسنل'!L14="دارد",'5-اطلاعات کلیه پرسنل'!M14/12,'5-اطلاعات کلیه پرسنل'!N14/2000)</f>
        <v>0</v>
      </c>
      <c r="AJ14" s="94">
        <f t="shared" si="1"/>
        <v>0</v>
      </c>
    </row>
    <row r="15" spans="1:36" x14ac:dyDescent="0.45">
      <c r="A15" s="98">
        <v>13</v>
      </c>
      <c r="B15" s="69">
        <f>'6-اطلاعات کلیه محصولات - خدمات'!B15</f>
        <v>0</v>
      </c>
      <c r="C15" s="69">
        <f>'6-اطلاعات کلیه محصولات - خدمات'!D15</f>
        <v>0</v>
      </c>
      <c r="D15" s="22"/>
      <c r="E15" s="91"/>
      <c r="F15" s="91"/>
      <c r="G15" s="91"/>
      <c r="H15" s="69"/>
      <c r="I15" s="69"/>
      <c r="J15" s="69"/>
      <c r="K15" s="69"/>
      <c r="L15" s="69"/>
      <c r="M15" s="247">
        <f t="shared" si="0"/>
        <v>0</v>
      </c>
      <c r="N15" s="69" t="str">
        <f t="shared" si="2"/>
        <v>0</v>
      </c>
      <c r="O15" s="69" t="str">
        <f t="shared" si="3"/>
        <v>0</v>
      </c>
      <c r="P15" s="69" t="str">
        <f t="shared" si="4"/>
        <v>0</v>
      </c>
      <c r="Q15" s="69" t="str">
        <f t="shared" si="5"/>
        <v>0</v>
      </c>
      <c r="R15" s="69" t="str">
        <f t="shared" si="6"/>
        <v>0.2</v>
      </c>
      <c r="S15" s="100">
        <f t="shared" si="7"/>
        <v>0</v>
      </c>
      <c r="T15" s="69">
        <f t="shared" si="8"/>
        <v>0</v>
      </c>
      <c r="U15" s="69">
        <f t="shared" si="9"/>
        <v>0</v>
      </c>
      <c r="V15" s="69">
        <f t="shared" si="10"/>
        <v>0</v>
      </c>
      <c r="W15" s="69">
        <f t="shared" si="11"/>
        <v>0</v>
      </c>
      <c r="X15" s="195" t="str">
        <f>IF('6-اطلاعات کلیه محصولات - خدمات'!$N15="جدید",'6-اطلاعات کلیه محصولات - خدمات'!$B15,"")</f>
        <v/>
      </c>
      <c r="Y15" s="195" t="str">
        <f>IF('6-اطلاعات کلیه محصولات - خدمات'!$O15="دارد",'6-اطلاعات کلیه محصولات - خدمات'!$B15,"")</f>
        <v/>
      </c>
      <c r="AC15" s="199">
        <f>IF('6-اطلاعات کلیه محصولات - خدمات'!C15="دارد",'6-اطلاعات کلیه محصولات - خدمات'!Q15,0)</f>
        <v>0</v>
      </c>
      <c r="AD15" s="309">
        <f>1403-'5-اطلاعات کلیه پرسنل'!E15:E1012</f>
        <v>1403</v>
      </c>
      <c r="AF15" s="67">
        <f>IF('5-اطلاعات کلیه پرسنل'!H15=option!$C$15,IF('5-اطلاعات کلیه پرسنل'!L15="دارد",'5-اطلاعات کلیه پرسنل'!M15/12*'5-اطلاعات کلیه پرسنل'!I15,'5-اطلاعات کلیه پرسنل'!N15/2000*'5-اطلاعات کلیه پرسنل'!I15),0)+IF('5-اطلاعات کلیه پرسنل'!J15=option!$C$15,IF('5-اطلاعات کلیه پرسنل'!L15="دارد",'5-اطلاعات کلیه پرسنل'!M15/12*'5-اطلاعات کلیه پرسنل'!K15,'5-اطلاعات کلیه پرسنل'!N15/2000*'5-اطلاعات کلیه پرسنل'!K15),0)</f>
        <v>0</v>
      </c>
      <c r="AG15" s="67">
        <f>IF('5-اطلاعات کلیه پرسنل'!H15=option!$C$11,IF('5-اطلاعات کلیه پرسنل'!L15="دارد",'5-اطلاعات کلیه پرسنل'!M15*'5-اطلاعات کلیه پرسنل'!I15/12*40,'5-اطلاعات کلیه پرسنل'!I15*'5-اطلاعات کلیه پرسنل'!N15/52),0)+IF('5-اطلاعات کلیه پرسنل'!J15=option!$C$11,IF('5-اطلاعات کلیه پرسنل'!L15="دارد",'5-اطلاعات کلیه پرسنل'!M15*'5-اطلاعات کلیه پرسنل'!K15/12*40,'5-اطلاعات کلیه پرسنل'!K15*'5-اطلاعات کلیه پرسنل'!N15/52),0)</f>
        <v>0</v>
      </c>
      <c r="AH15" s="82">
        <f>IF('5-اطلاعات کلیه پرسنل'!P15="دکتری",1,IF('5-اطلاعات کلیه پرسنل'!P15="فوق لیسانس",0.8,IF('5-اطلاعات کلیه پرسنل'!P15="لیسانس",0.6,IF('5-اطلاعات کلیه پرسنل'!P15="فوق دیپلم",0.3,IF('5-اطلاعات کلیه پرسنل'!P15="",0,0.1)))))</f>
        <v>0</v>
      </c>
      <c r="AI15" s="95">
        <f>IF('5-اطلاعات کلیه پرسنل'!L15="دارد",'5-اطلاعات کلیه پرسنل'!M15/12,'5-اطلاعات کلیه پرسنل'!N15/2000)</f>
        <v>0</v>
      </c>
      <c r="AJ15" s="94">
        <f t="shared" si="1"/>
        <v>0</v>
      </c>
    </row>
    <row r="16" spans="1:36" x14ac:dyDescent="0.45">
      <c r="A16" s="98">
        <v>14</v>
      </c>
      <c r="B16" s="69">
        <f>'6-اطلاعات کلیه محصولات - خدمات'!B16</f>
        <v>0</v>
      </c>
      <c r="C16" s="69">
        <f>'6-اطلاعات کلیه محصولات - خدمات'!D16</f>
        <v>0</v>
      </c>
      <c r="D16" s="22"/>
      <c r="E16" s="91"/>
      <c r="F16" s="91"/>
      <c r="G16" s="91"/>
      <c r="H16" s="69"/>
      <c r="I16" s="69"/>
      <c r="J16" s="69"/>
      <c r="K16" s="69"/>
      <c r="L16" s="69"/>
      <c r="M16" s="247">
        <f t="shared" si="0"/>
        <v>0</v>
      </c>
      <c r="N16" s="69" t="str">
        <f t="shared" si="2"/>
        <v>0</v>
      </c>
      <c r="O16" s="69" t="str">
        <f t="shared" si="3"/>
        <v>0</v>
      </c>
      <c r="P16" s="69" t="str">
        <f t="shared" si="4"/>
        <v>0</v>
      </c>
      <c r="Q16" s="69" t="str">
        <f t="shared" si="5"/>
        <v>0</v>
      </c>
      <c r="R16" s="69" t="str">
        <f t="shared" si="6"/>
        <v>0.2</v>
      </c>
      <c r="S16" s="100">
        <f t="shared" si="7"/>
        <v>0</v>
      </c>
      <c r="T16" s="69">
        <f t="shared" si="8"/>
        <v>0</v>
      </c>
      <c r="U16" s="69">
        <f t="shared" si="9"/>
        <v>0</v>
      </c>
      <c r="V16" s="69">
        <f t="shared" si="10"/>
        <v>0</v>
      </c>
      <c r="W16" s="69">
        <f t="shared" si="11"/>
        <v>0</v>
      </c>
      <c r="X16" s="195" t="str">
        <f>IF('6-اطلاعات کلیه محصولات - خدمات'!$N16="جدید",'6-اطلاعات کلیه محصولات - خدمات'!$B16,"")</f>
        <v/>
      </c>
      <c r="Y16" s="195" t="str">
        <f>IF('6-اطلاعات کلیه محصولات - خدمات'!$O16="دارد",'6-اطلاعات کلیه محصولات - خدمات'!$B16,"")</f>
        <v/>
      </c>
      <c r="AC16" s="199">
        <f>IF('6-اطلاعات کلیه محصولات - خدمات'!C16="دارد",'6-اطلاعات کلیه محصولات - خدمات'!Q16,0)</f>
        <v>0</v>
      </c>
      <c r="AD16" s="309">
        <f>1403-'5-اطلاعات کلیه پرسنل'!E16:E1013</f>
        <v>1403</v>
      </c>
      <c r="AF16" s="67">
        <f>IF('5-اطلاعات کلیه پرسنل'!H16=option!$C$15,IF('5-اطلاعات کلیه پرسنل'!L16="دارد",'5-اطلاعات کلیه پرسنل'!M16/12*'5-اطلاعات کلیه پرسنل'!I16,'5-اطلاعات کلیه پرسنل'!N16/2000*'5-اطلاعات کلیه پرسنل'!I16),0)+IF('5-اطلاعات کلیه پرسنل'!J16=option!$C$15,IF('5-اطلاعات کلیه پرسنل'!L16="دارد",'5-اطلاعات کلیه پرسنل'!M16/12*'5-اطلاعات کلیه پرسنل'!K16,'5-اطلاعات کلیه پرسنل'!N16/2000*'5-اطلاعات کلیه پرسنل'!K16),0)</f>
        <v>0</v>
      </c>
      <c r="AG16" s="67">
        <f>IF('5-اطلاعات کلیه پرسنل'!H16=option!$C$11,IF('5-اطلاعات کلیه پرسنل'!L16="دارد",'5-اطلاعات کلیه پرسنل'!M16*'5-اطلاعات کلیه پرسنل'!I16/12*40,'5-اطلاعات کلیه پرسنل'!I16*'5-اطلاعات کلیه پرسنل'!N16/52),0)+IF('5-اطلاعات کلیه پرسنل'!J16=option!$C$11,IF('5-اطلاعات کلیه پرسنل'!L16="دارد",'5-اطلاعات کلیه پرسنل'!M16*'5-اطلاعات کلیه پرسنل'!K16/12*40,'5-اطلاعات کلیه پرسنل'!K16*'5-اطلاعات کلیه پرسنل'!N16/52),0)</f>
        <v>0</v>
      </c>
      <c r="AH16" s="82">
        <f>IF('5-اطلاعات کلیه پرسنل'!P16="دکتری",1,IF('5-اطلاعات کلیه پرسنل'!P16="فوق لیسانس",0.8,IF('5-اطلاعات کلیه پرسنل'!P16="لیسانس",0.6,IF('5-اطلاعات کلیه پرسنل'!P16="فوق دیپلم",0.3,IF('5-اطلاعات کلیه پرسنل'!P16="",0,0.1)))))</f>
        <v>0</v>
      </c>
      <c r="AI16" s="95">
        <f>IF('5-اطلاعات کلیه پرسنل'!L16="دارد",'5-اطلاعات کلیه پرسنل'!M16/12,'5-اطلاعات کلیه پرسنل'!N16/2000)</f>
        <v>0</v>
      </c>
      <c r="AJ16" s="94">
        <f t="shared" si="1"/>
        <v>0</v>
      </c>
    </row>
    <row r="17" spans="1:36" x14ac:dyDescent="0.45">
      <c r="A17" s="98">
        <v>15</v>
      </c>
      <c r="B17" s="69">
        <f>'6-اطلاعات کلیه محصولات - خدمات'!B17</f>
        <v>0</v>
      </c>
      <c r="C17" s="69">
        <f>'6-اطلاعات کلیه محصولات - خدمات'!D17</f>
        <v>0</v>
      </c>
      <c r="D17" s="22"/>
      <c r="E17" s="91"/>
      <c r="F17" s="91"/>
      <c r="G17" s="91"/>
      <c r="H17" s="69"/>
      <c r="I17" s="69"/>
      <c r="J17" s="69"/>
      <c r="K17" s="69"/>
      <c r="L17" s="69"/>
      <c r="M17" s="247">
        <f t="shared" si="0"/>
        <v>0</v>
      </c>
      <c r="N17" s="69" t="str">
        <f t="shared" si="2"/>
        <v>0</v>
      </c>
      <c r="O17" s="69" t="str">
        <f t="shared" si="3"/>
        <v>0</v>
      </c>
      <c r="P17" s="69" t="str">
        <f t="shared" si="4"/>
        <v>0</v>
      </c>
      <c r="Q17" s="69" t="str">
        <f t="shared" si="5"/>
        <v>0</v>
      </c>
      <c r="R17" s="69" t="str">
        <f t="shared" si="6"/>
        <v>0.2</v>
      </c>
      <c r="S17" s="100">
        <f t="shared" si="7"/>
        <v>0</v>
      </c>
      <c r="T17" s="69">
        <f t="shared" si="8"/>
        <v>0</v>
      </c>
      <c r="U17" s="69">
        <f t="shared" si="9"/>
        <v>0</v>
      </c>
      <c r="V17" s="69">
        <f t="shared" si="10"/>
        <v>0</v>
      </c>
      <c r="W17" s="69">
        <f t="shared" si="11"/>
        <v>0</v>
      </c>
      <c r="X17" s="195" t="str">
        <f>IF('6-اطلاعات کلیه محصولات - خدمات'!$N17="جدید",'6-اطلاعات کلیه محصولات - خدمات'!$B17,"")</f>
        <v/>
      </c>
      <c r="Y17" s="195" t="str">
        <f>IF('6-اطلاعات کلیه محصولات - خدمات'!$O17="دارد",'6-اطلاعات کلیه محصولات - خدمات'!$B17,"")</f>
        <v/>
      </c>
      <c r="AC17" s="199">
        <f>IF('6-اطلاعات کلیه محصولات - خدمات'!C17="دارد",'6-اطلاعات کلیه محصولات - خدمات'!Q17,0)</f>
        <v>0</v>
      </c>
      <c r="AD17" s="309">
        <f>1403-'5-اطلاعات کلیه پرسنل'!E17:E1014</f>
        <v>1403</v>
      </c>
      <c r="AF17" s="67">
        <f>IF('5-اطلاعات کلیه پرسنل'!H17=option!$C$15,IF('5-اطلاعات کلیه پرسنل'!L17="دارد",'5-اطلاعات کلیه پرسنل'!M17/12*'5-اطلاعات کلیه پرسنل'!I17,'5-اطلاعات کلیه پرسنل'!N17/2000*'5-اطلاعات کلیه پرسنل'!I17),0)+IF('5-اطلاعات کلیه پرسنل'!J17=option!$C$15,IF('5-اطلاعات کلیه پرسنل'!L17="دارد",'5-اطلاعات کلیه پرسنل'!M17/12*'5-اطلاعات کلیه پرسنل'!K17,'5-اطلاعات کلیه پرسنل'!N17/2000*'5-اطلاعات کلیه پرسنل'!K17),0)</f>
        <v>0</v>
      </c>
      <c r="AG17" s="67">
        <f>IF('5-اطلاعات کلیه پرسنل'!H17=option!$C$11,IF('5-اطلاعات کلیه پرسنل'!L17="دارد",'5-اطلاعات کلیه پرسنل'!M17*'5-اطلاعات کلیه پرسنل'!I17/12*40,'5-اطلاعات کلیه پرسنل'!I17*'5-اطلاعات کلیه پرسنل'!N17/52),0)+IF('5-اطلاعات کلیه پرسنل'!J17=option!$C$11,IF('5-اطلاعات کلیه پرسنل'!L17="دارد",'5-اطلاعات کلیه پرسنل'!M17*'5-اطلاعات کلیه پرسنل'!K17/12*40,'5-اطلاعات کلیه پرسنل'!K17*'5-اطلاعات کلیه پرسنل'!N17/52),0)</f>
        <v>0</v>
      </c>
      <c r="AH17" s="82">
        <f>IF('5-اطلاعات کلیه پرسنل'!P17="دکتری",1,IF('5-اطلاعات کلیه پرسنل'!P17="فوق لیسانس",0.8,IF('5-اطلاعات کلیه پرسنل'!P17="لیسانس",0.6,IF('5-اطلاعات کلیه پرسنل'!P17="فوق دیپلم",0.3,IF('5-اطلاعات کلیه پرسنل'!P17="",0,0.1)))))</f>
        <v>0</v>
      </c>
      <c r="AI17" s="95">
        <f>IF('5-اطلاعات کلیه پرسنل'!L17="دارد",'5-اطلاعات کلیه پرسنل'!M17/12,'5-اطلاعات کلیه پرسنل'!N17/2000)</f>
        <v>0</v>
      </c>
      <c r="AJ17" s="94">
        <f t="shared" si="1"/>
        <v>0</v>
      </c>
    </row>
    <row r="18" spans="1:36" x14ac:dyDescent="0.45">
      <c r="A18" s="98">
        <v>16</v>
      </c>
      <c r="B18" s="69">
        <f>'6-اطلاعات کلیه محصولات - خدمات'!B18</f>
        <v>0</v>
      </c>
      <c r="C18" s="69">
        <f>'6-اطلاعات کلیه محصولات - خدمات'!D18</f>
        <v>0</v>
      </c>
      <c r="D18" s="22"/>
      <c r="E18" s="91"/>
      <c r="F18" s="91"/>
      <c r="G18" s="91"/>
      <c r="H18" s="69"/>
      <c r="I18" s="69"/>
      <c r="J18" s="69"/>
      <c r="K18" s="69"/>
      <c r="L18" s="69"/>
      <c r="M18" s="247">
        <f t="shared" si="0"/>
        <v>0</v>
      </c>
      <c r="N18" s="69" t="str">
        <f t="shared" si="2"/>
        <v>0</v>
      </c>
      <c r="O18" s="69" t="str">
        <f t="shared" si="3"/>
        <v>0</v>
      </c>
      <c r="P18" s="69" t="str">
        <f t="shared" si="4"/>
        <v>0</v>
      </c>
      <c r="Q18" s="69" t="str">
        <f t="shared" si="5"/>
        <v>0</v>
      </c>
      <c r="R18" s="69" t="str">
        <f t="shared" si="6"/>
        <v>0.2</v>
      </c>
      <c r="S18" s="100">
        <f t="shared" si="7"/>
        <v>0</v>
      </c>
      <c r="T18" s="69">
        <f t="shared" si="8"/>
        <v>0</v>
      </c>
      <c r="U18" s="69">
        <f t="shared" si="9"/>
        <v>0</v>
      </c>
      <c r="V18" s="69">
        <f t="shared" si="10"/>
        <v>0</v>
      </c>
      <c r="W18" s="69">
        <f t="shared" si="11"/>
        <v>0</v>
      </c>
      <c r="X18" s="195" t="str">
        <f>IF('6-اطلاعات کلیه محصولات - خدمات'!$N18="جدید",'6-اطلاعات کلیه محصولات - خدمات'!$B18,"")</f>
        <v/>
      </c>
      <c r="Y18" s="195" t="str">
        <f>IF('6-اطلاعات کلیه محصولات - خدمات'!$O18="دارد",'6-اطلاعات کلیه محصولات - خدمات'!$B18,"")</f>
        <v/>
      </c>
      <c r="AC18" s="199">
        <f>IF('6-اطلاعات کلیه محصولات - خدمات'!C18="دارد",'6-اطلاعات کلیه محصولات - خدمات'!Q18,0)</f>
        <v>0</v>
      </c>
      <c r="AD18" s="309">
        <f>1403-'5-اطلاعات کلیه پرسنل'!E18:E1015</f>
        <v>1403</v>
      </c>
      <c r="AF18" s="67">
        <f>IF('5-اطلاعات کلیه پرسنل'!H18=option!$C$15,IF('5-اطلاعات کلیه پرسنل'!L18="دارد",'5-اطلاعات کلیه پرسنل'!M18/12*'5-اطلاعات کلیه پرسنل'!I18,'5-اطلاعات کلیه پرسنل'!N18/2000*'5-اطلاعات کلیه پرسنل'!I18),0)+IF('5-اطلاعات کلیه پرسنل'!J18=option!$C$15,IF('5-اطلاعات کلیه پرسنل'!L18="دارد",'5-اطلاعات کلیه پرسنل'!M18/12*'5-اطلاعات کلیه پرسنل'!K18,'5-اطلاعات کلیه پرسنل'!N18/2000*'5-اطلاعات کلیه پرسنل'!K18),0)</f>
        <v>0</v>
      </c>
      <c r="AG18" s="67">
        <f>IF('5-اطلاعات کلیه پرسنل'!H18=option!$C$11,IF('5-اطلاعات کلیه پرسنل'!L18="دارد",'5-اطلاعات کلیه پرسنل'!M18*'5-اطلاعات کلیه پرسنل'!I18/12*40,'5-اطلاعات کلیه پرسنل'!I18*'5-اطلاعات کلیه پرسنل'!N18/52),0)+IF('5-اطلاعات کلیه پرسنل'!J18=option!$C$11,IF('5-اطلاعات کلیه پرسنل'!L18="دارد",'5-اطلاعات کلیه پرسنل'!M18*'5-اطلاعات کلیه پرسنل'!K18/12*40,'5-اطلاعات کلیه پرسنل'!K18*'5-اطلاعات کلیه پرسنل'!N18/52),0)</f>
        <v>0</v>
      </c>
      <c r="AH18" s="82">
        <f>IF('5-اطلاعات کلیه پرسنل'!P18="دکتری",1,IF('5-اطلاعات کلیه پرسنل'!P18="فوق لیسانس",0.8,IF('5-اطلاعات کلیه پرسنل'!P18="لیسانس",0.6,IF('5-اطلاعات کلیه پرسنل'!P18="فوق دیپلم",0.3,IF('5-اطلاعات کلیه پرسنل'!P18="",0,0.1)))))</f>
        <v>0</v>
      </c>
      <c r="AI18" s="95">
        <f>IF('5-اطلاعات کلیه پرسنل'!L18="دارد",'5-اطلاعات کلیه پرسنل'!M18/12,'5-اطلاعات کلیه پرسنل'!N18/2000)</f>
        <v>0</v>
      </c>
      <c r="AJ18" s="94">
        <f t="shared" si="1"/>
        <v>0</v>
      </c>
    </row>
    <row r="19" spans="1:36" x14ac:dyDescent="0.45">
      <c r="A19" s="98">
        <v>17</v>
      </c>
      <c r="B19" s="69">
        <f>'6-اطلاعات کلیه محصولات - خدمات'!B19</f>
        <v>0</v>
      </c>
      <c r="C19" s="69">
        <f>'6-اطلاعات کلیه محصولات - خدمات'!D19</f>
        <v>0</v>
      </c>
      <c r="D19" s="22"/>
      <c r="E19" s="91"/>
      <c r="F19" s="91"/>
      <c r="G19" s="91"/>
      <c r="H19" s="69"/>
      <c r="I19" s="69"/>
      <c r="J19" s="69"/>
      <c r="K19" s="69"/>
      <c r="L19" s="69"/>
      <c r="M19" s="247">
        <f t="shared" si="0"/>
        <v>0</v>
      </c>
      <c r="N19" s="69" t="str">
        <f t="shared" si="2"/>
        <v>0</v>
      </c>
      <c r="O19" s="69" t="str">
        <f t="shared" si="3"/>
        <v>0</v>
      </c>
      <c r="P19" s="69" t="str">
        <f t="shared" si="4"/>
        <v>0</v>
      </c>
      <c r="Q19" s="69" t="str">
        <f t="shared" si="5"/>
        <v>0</v>
      </c>
      <c r="R19" s="69" t="str">
        <f t="shared" si="6"/>
        <v>0.2</v>
      </c>
      <c r="S19" s="100">
        <f t="shared" si="7"/>
        <v>0</v>
      </c>
      <c r="T19" s="69">
        <f t="shared" si="8"/>
        <v>0</v>
      </c>
      <c r="U19" s="69">
        <f t="shared" si="9"/>
        <v>0</v>
      </c>
      <c r="V19" s="69">
        <f t="shared" si="10"/>
        <v>0</v>
      </c>
      <c r="W19" s="69">
        <f t="shared" si="11"/>
        <v>0</v>
      </c>
      <c r="X19" s="195" t="str">
        <f>IF('6-اطلاعات کلیه محصولات - خدمات'!$N19="جدید",'6-اطلاعات کلیه محصولات - خدمات'!$B19,"")</f>
        <v/>
      </c>
      <c r="Y19" s="195" t="str">
        <f>IF('6-اطلاعات کلیه محصولات - خدمات'!$O19="دارد",'6-اطلاعات کلیه محصولات - خدمات'!$B19,"")</f>
        <v/>
      </c>
      <c r="AC19" s="199">
        <f>IF('6-اطلاعات کلیه محصولات - خدمات'!C19="دارد",'6-اطلاعات کلیه محصولات - خدمات'!Q19,0)</f>
        <v>0</v>
      </c>
      <c r="AD19" s="309">
        <f>1403-'5-اطلاعات کلیه پرسنل'!E19:E1016</f>
        <v>1403</v>
      </c>
      <c r="AF19" s="67">
        <f>IF('5-اطلاعات کلیه پرسنل'!H19=option!$C$15,IF('5-اطلاعات کلیه پرسنل'!L19="دارد",'5-اطلاعات کلیه پرسنل'!M19/12*'5-اطلاعات کلیه پرسنل'!I19,'5-اطلاعات کلیه پرسنل'!N19/2000*'5-اطلاعات کلیه پرسنل'!I19),0)+IF('5-اطلاعات کلیه پرسنل'!J19=option!$C$15,IF('5-اطلاعات کلیه پرسنل'!L19="دارد",'5-اطلاعات کلیه پرسنل'!M19/12*'5-اطلاعات کلیه پرسنل'!K19,'5-اطلاعات کلیه پرسنل'!N19/2000*'5-اطلاعات کلیه پرسنل'!K19),0)</f>
        <v>0</v>
      </c>
      <c r="AG19" s="67">
        <f>IF('5-اطلاعات کلیه پرسنل'!H19=option!$C$11,IF('5-اطلاعات کلیه پرسنل'!L19="دارد",'5-اطلاعات کلیه پرسنل'!M19*'5-اطلاعات کلیه پرسنل'!I19/12*40,'5-اطلاعات کلیه پرسنل'!I19*'5-اطلاعات کلیه پرسنل'!N19/52),0)+IF('5-اطلاعات کلیه پرسنل'!J19=option!$C$11,IF('5-اطلاعات کلیه پرسنل'!L19="دارد",'5-اطلاعات کلیه پرسنل'!M19*'5-اطلاعات کلیه پرسنل'!K19/12*40,'5-اطلاعات کلیه پرسنل'!K19*'5-اطلاعات کلیه پرسنل'!N19/52),0)</f>
        <v>0</v>
      </c>
      <c r="AH19" s="82">
        <f>IF('5-اطلاعات کلیه پرسنل'!P19="دکتری",1,IF('5-اطلاعات کلیه پرسنل'!P19="فوق لیسانس",0.8,IF('5-اطلاعات کلیه پرسنل'!P19="لیسانس",0.6,IF('5-اطلاعات کلیه پرسنل'!P19="فوق دیپلم",0.3,IF('5-اطلاعات کلیه پرسنل'!P19="",0,0.1)))))</f>
        <v>0</v>
      </c>
      <c r="AI19" s="95">
        <f>IF('5-اطلاعات کلیه پرسنل'!L19="دارد",'5-اطلاعات کلیه پرسنل'!M19/12,'5-اطلاعات کلیه پرسنل'!N19/2000)</f>
        <v>0</v>
      </c>
      <c r="AJ19" s="94">
        <f t="shared" si="1"/>
        <v>0</v>
      </c>
    </row>
    <row r="20" spans="1:36" x14ac:dyDescent="0.45">
      <c r="A20" s="98">
        <v>18</v>
      </c>
      <c r="B20" s="69">
        <f>'6-اطلاعات کلیه محصولات - خدمات'!B20</f>
        <v>0</v>
      </c>
      <c r="C20" s="69">
        <f>'6-اطلاعات کلیه محصولات - خدمات'!D20</f>
        <v>0</v>
      </c>
      <c r="D20" s="22"/>
      <c r="E20" s="91"/>
      <c r="F20" s="91"/>
      <c r="G20" s="91"/>
      <c r="H20" s="69"/>
      <c r="I20" s="69"/>
      <c r="J20" s="69"/>
      <c r="K20" s="69"/>
      <c r="L20" s="69"/>
      <c r="M20" s="247">
        <f t="shared" si="0"/>
        <v>0</v>
      </c>
      <c r="N20" s="69" t="str">
        <f t="shared" si="2"/>
        <v>0</v>
      </c>
      <c r="O20" s="69" t="str">
        <f t="shared" si="3"/>
        <v>0</v>
      </c>
      <c r="P20" s="69" t="str">
        <f t="shared" si="4"/>
        <v>0</v>
      </c>
      <c r="Q20" s="69" t="str">
        <f t="shared" si="5"/>
        <v>0</v>
      </c>
      <c r="R20" s="69" t="str">
        <f t="shared" si="6"/>
        <v>0.2</v>
      </c>
      <c r="S20" s="100">
        <f t="shared" si="7"/>
        <v>0</v>
      </c>
      <c r="T20" s="69">
        <f t="shared" si="8"/>
        <v>0</v>
      </c>
      <c r="U20" s="69">
        <f t="shared" si="9"/>
        <v>0</v>
      </c>
      <c r="V20" s="69">
        <f t="shared" si="10"/>
        <v>0</v>
      </c>
      <c r="W20" s="69">
        <f t="shared" si="11"/>
        <v>0</v>
      </c>
      <c r="X20" s="195" t="str">
        <f>IF('6-اطلاعات کلیه محصولات - خدمات'!$N20="جدید",'6-اطلاعات کلیه محصولات - خدمات'!$B20,"")</f>
        <v/>
      </c>
      <c r="Y20" s="195" t="str">
        <f>IF('6-اطلاعات کلیه محصولات - خدمات'!$O20="دارد",'6-اطلاعات کلیه محصولات - خدمات'!$B20,"")</f>
        <v/>
      </c>
      <c r="AC20" s="199">
        <f>IF('6-اطلاعات کلیه محصولات - خدمات'!C20="دارد",'6-اطلاعات کلیه محصولات - خدمات'!Q20,0)</f>
        <v>0</v>
      </c>
      <c r="AD20" s="309">
        <f>1403-'5-اطلاعات کلیه پرسنل'!E20:E1017</f>
        <v>1403</v>
      </c>
      <c r="AF20" s="67">
        <f>IF('5-اطلاعات کلیه پرسنل'!H20=option!$C$15,IF('5-اطلاعات کلیه پرسنل'!L20="دارد",'5-اطلاعات کلیه پرسنل'!M20/12*'5-اطلاعات کلیه پرسنل'!I20,'5-اطلاعات کلیه پرسنل'!N20/2000*'5-اطلاعات کلیه پرسنل'!I20),0)+IF('5-اطلاعات کلیه پرسنل'!J20=option!$C$15,IF('5-اطلاعات کلیه پرسنل'!L20="دارد",'5-اطلاعات کلیه پرسنل'!M20/12*'5-اطلاعات کلیه پرسنل'!K20,'5-اطلاعات کلیه پرسنل'!N20/2000*'5-اطلاعات کلیه پرسنل'!K20),0)</f>
        <v>0</v>
      </c>
      <c r="AG20" s="67">
        <f>IF('5-اطلاعات کلیه پرسنل'!H20=option!$C$11,IF('5-اطلاعات کلیه پرسنل'!L20="دارد",'5-اطلاعات کلیه پرسنل'!M20*'5-اطلاعات کلیه پرسنل'!I20/12*40,'5-اطلاعات کلیه پرسنل'!I20*'5-اطلاعات کلیه پرسنل'!N20/52),0)+IF('5-اطلاعات کلیه پرسنل'!J20=option!$C$11,IF('5-اطلاعات کلیه پرسنل'!L20="دارد",'5-اطلاعات کلیه پرسنل'!M20*'5-اطلاعات کلیه پرسنل'!K20/12*40,'5-اطلاعات کلیه پرسنل'!K20*'5-اطلاعات کلیه پرسنل'!N20/52),0)</f>
        <v>0</v>
      </c>
      <c r="AH20" s="82">
        <f>IF('5-اطلاعات کلیه پرسنل'!P20="دکتری",1,IF('5-اطلاعات کلیه پرسنل'!P20="فوق لیسانس",0.8,IF('5-اطلاعات کلیه پرسنل'!P20="لیسانس",0.6,IF('5-اطلاعات کلیه پرسنل'!P20="فوق دیپلم",0.3,IF('5-اطلاعات کلیه پرسنل'!P20="",0,0.1)))))</f>
        <v>0</v>
      </c>
      <c r="AI20" s="95">
        <f>IF('5-اطلاعات کلیه پرسنل'!L20="دارد",'5-اطلاعات کلیه پرسنل'!M20/12,'5-اطلاعات کلیه پرسنل'!N20/2000)</f>
        <v>0</v>
      </c>
      <c r="AJ20" s="94">
        <f t="shared" si="1"/>
        <v>0</v>
      </c>
    </row>
    <row r="21" spans="1:36" x14ac:dyDescent="0.45">
      <c r="A21" s="98">
        <v>19</v>
      </c>
      <c r="B21" s="69">
        <f>'6-اطلاعات کلیه محصولات - خدمات'!B21</f>
        <v>0</v>
      </c>
      <c r="C21" s="69">
        <f>'6-اطلاعات کلیه محصولات - خدمات'!D21</f>
        <v>0</v>
      </c>
      <c r="D21" s="22"/>
      <c r="E21" s="91"/>
      <c r="F21" s="91"/>
      <c r="G21" s="91"/>
      <c r="H21" s="69"/>
      <c r="I21" s="69"/>
      <c r="J21" s="69"/>
      <c r="K21" s="69"/>
      <c r="L21" s="69"/>
      <c r="M21" s="247">
        <f t="shared" si="0"/>
        <v>0</v>
      </c>
      <c r="N21" s="69" t="str">
        <f t="shared" si="2"/>
        <v>0</v>
      </c>
      <c r="O21" s="69" t="str">
        <f t="shared" si="3"/>
        <v>0</v>
      </c>
      <c r="P21" s="69" t="str">
        <f t="shared" si="4"/>
        <v>0</v>
      </c>
      <c r="Q21" s="69" t="str">
        <f t="shared" si="5"/>
        <v>0</v>
      </c>
      <c r="R21" s="69" t="str">
        <f t="shared" si="6"/>
        <v>0.2</v>
      </c>
      <c r="S21" s="100">
        <f t="shared" si="7"/>
        <v>0</v>
      </c>
      <c r="T21" s="69">
        <f t="shared" si="8"/>
        <v>0</v>
      </c>
      <c r="U21" s="69">
        <f t="shared" si="9"/>
        <v>0</v>
      </c>
      <c r="V21" s="69">
        <f t="shared" si="10"/>
        <v>0</v>
      </c>
      <c r="W21" s="69">
        <f t="shared" si="11"/>
        <v>0</v>
      </c>
      <c r="X21" s="195" t="str">
        <f>IF('6-اطلاعات کلیه محصولات - خدمات'!$N21="جدید",'6-اطلاعات کلیه محصولات - خدمات'!$B21,"")</f>
        <v/>
      </c>
      <c r="Y21" s="195" t="str">
        <f>IF('6-اطلاعات کلیه محصولات - خدمات'!$O21="دارد",'6-اطلاعات کلیه محصولات - خدمات'!$B21,"")</f>
        <v/>
      </c>
      <c r="AC21" s="199">
        <f>IF('6-اطلاعات کلیه محصولات - خدمات'!C21="دارد",'6-اطلاعات کلیه محصولات - خدمات'!Q21,0)</f>
        <v>0</v>
      </c>
      <c r="AD21" s="309">
        <f>1403-'5-اطلاعات کلیه پرسنل'!E21:E1018</f>
        <v>1403</v>
      </c>
      <c r="AF21" s="67">
        <f>IF('5-اطلاعات کلیه پرسنل'!H21=option!$C$15,IF('5-اطلاعات کلیه پرسنل'!L21="دارد",'5-اطلاعات کلیه پرسنل'!M21/12*'5-اطلاعات کلیه پرسنل'!I21,'5-اطلاعات کلیه پرسنل'!N21/2000*'5-اطلاعات کلیه پرسنل'!I21),0)+IF('5-اطلاعات کلیه پرسنل'!J21=option!$C$15,IF('5-اطلاعات کلیه پرسنل'!L21="دارد",'5-اطلاعات کلیه پرسنل'!M21/12*'5-اطلاعات کلیه پرسنل'!K21,'5-اطلاعات کلیه پرسنل'!N21/2000*'5-اطلاعات کلیه پرسنل'!K21),0)</f>
        <v>0</v>
      </c>
      <c r="AG21" s="67">
        <f>IF('5-اطلاعات کلیه پرسنل'!H21=option!$C$11,IF('5-اطلاعات کلیه پرسنل'!L21="دارد",'5-اطلاعات کلیه پرسنل'!M21*'5-اطلاعات کلیه پرسنل'!I21/12*40,'5-اطلاعات کلیه پرسنل'!I21*'5-اطلاعات کلیه پرسنل'!N21/52),0)+IF('5-اطلاعات کلیه پرسنل'!J21=option!$C$11,IF('5-اطلاعات کلیه پرسنل'!L21="دارد",'5-اطلاعات کلیه پرسنل'!M21*'5-اطلاعات کلیه پرسنل'!K21/12*40,'5-اطلاعات کلیه پرسنل'!K21*'5-اطلاعات کلیه پرسنل'!N21/52),0)</f>
        <v>0</v>
      </c>
      <c r="AH21" s="82">
        <f>IF('5-اطلاعات کلیه پرسنل'!P21="دکتری",1,IF('5-اطلاعات کلیه پرسنل'!P21="فوق لیسانس",0.8,IF('5-اطلاعات کلیه پرسنل'!P21="لیسانس",0.6,IF('5-اطلاعات کلیه پرسنل'!P21="فوق دیپلم",0.3,IF('5-اطلاعات کلیه پرسنل'!P21="",0,0.1)))))</f>
        <v>0</v>
      </c>
      <c r="AI21" s="95">
        <f>IF('5-اطلاعات کلیه پرسنل'!L21="دارد",'5-اطلاعات کلیه پرسنل'!M21/12,'5-اطلاعات کلیه پرسنل'!N21/2000)</f>
        <v>0</v>
      </c>
      <c r="AJ21" s="94">
        <f t="shared" si="1"/>
        <v>0</v>
      </c>
    </row>
    <row r="22" spans="1:36" x14ac:dyDescent="0.45">
      <c r="A22" s="98">
        <v>20</v>
      </c>
      <c r="B22" s="69">
        <f>'6-اطلاعات کلیه محصولات - خدمات'!B22</f>
        <v>0</v>
      </c>
      <c r="C22" s="69">
        <f>'6-اطلاعات کلیه محصولات - خدمات'!D22</f>
        <v>0</v>
      </c>
      <c r="D22" s="22"/>
      <c r="E22" s="91"/>
      <c r="F22" s="91"/>
      <c r="G22" s="91"/>
      <c r="H22" s="69"/>
      <c r="I22" s="69"/>
      <c r="J22" s="69"/>
      <c r="K22" s="69"/>
      <c r="L22" s="69"/>
      <c r="M22" s="247">
        <f t="shared" si="0"/>
        <v>0</v>
      </c>
      <c r="N22" s="69" t="str">
        <f t="shared" si="2"/>
        <v>0</v>
      </c>
      <c r="O22" s="69" t="str">
        <f t="shared" si="3"/>
        <v>0</v>
      </c>
      <c r="P22" s="69" t="str">
        <f t="shared" si="4"/>
        <v>0</v>
      </c>
      <c r="Q22" s="69" t="str">
        <f t="shared" si="5"/>
        <v>0</v>
      </c>
      <c r="R22" s="69" t="str">
        <f t="shared" si="6"/>
        <v>0.2</v>
      </c>
      <c r="S22" s="100">
        <f t="shared" si="7"/>
        <v>0</v>
      </c>
      <c r="T22" s="69">
        <f t="shared" si="8"/>
        <v>0</v>
      </c>
      <c r="U22" s="69">
        <f t="shared" si="9"/>
        <v>0</v>
      </c>
      <c r="V22" s="69">
        <f t="shared" si="10"/>
        <v>0</v>
      </c>
      <c r="W22" s="69">
        <f t="shared" si="11"/>
        <v>0</v>
      </c>
      <c r="X22" s="195" t="str">
        <f>IF('6-اطلاعات کلیه محصولات - خدمات'!$N22="جدید",'6-اطلاعات کلیه محصولات - خدمات'!$B22,"")</f>
        <v/>
      </c>
      <c r="Y22" s="195" t="str">
        <f>IF('6-اطلاعات کلیه محصولات - خدمات'!$O22="دارد",'6-اطلاعات کلیه محصولات - خدمات'!$B22,"")</f>
        <v/>
      </c>
      <c r="AC22" s="199">
        <f>IF('6-اطلاعات کلیه محصولات - خدمات'!C22="دارد",'6-اطلاعات کلیه محصولات - خدمات'!Q22,0)</f>
        <v>0</v>
      </c>
      <c r="AD22" s="309">
        <f>1403-'5-اطلاعات کلیه پرسنل'!E22:E1019</f>
        <v>1403</v>
      </c>
      <c r="AF22" s="67">
        <f>IF('5-اطلاعات کلیه پرسنل'!H22=option!$C$15,IF('5-اطلاعات کلیه پرسنل'!L22="دارد",'5-اطلاعات کلیه پرسنل'!M22/12*'5-اطلاعات کلیه پرسنل'!I22,'5-اطلاعات کلیه پرسنل'!N22/2000*'5-اطلاعات کلیه پرسنل'!I22),0)+IF('5-اطلاعات کلیه پرسنل'!J22=option!$C$15,IF('5-اطلاعات کلیه پرسنل'!L22="دارد",'5-اطلاعات کلیه پرسنل'!M22/12*'5-اطلاعات کلیه پرسنل'!K22,'5-اطلاعات کلیه پرسنل'!N22/2000*'5-اطلاعات کلیه پرسنل'!K22),0)</f>
        <v>0</v>
      </c>
      <c r="AG22" s="67">
        <f>IF('5-اطلاعات کلیه پرسنل'!H22=option!$C$11,IF('5-اطلاعات کلیه پرسنل'!L22="دارد",'5-اطلاعات کلیه پرسنل'!M22*'5-اطلاعات کلیه پرسنل'!I22/12*40,'5-اطلاعات کلیه پرسنل'!I22*'5-اطلاعات کلیه پرسنل'!N22/52),0)+IF('5-اطلاعات کلیه پرسنل'!J22=option!$C$11,IF('5-اطلاعات کلیه پرسنل'!L22="دارد",'5-اطلاعات کلیه پرسنل'!M22*'5-اطلاعات کلیه پرسنل'!K22/12*40,'5-اطلاعات کلیه پرسنل'!K22*'5-اطلاعات کلیه پرسنل'!N22/52),0)</f>
        <v>0</v>
      </c>
      <c r="AH22" s="82">
        <f>IF('5-اطلاعات کلیه پرسنل'!P22="دکتری",1,IF('5-اطلاعات کلیه پرسنل'!P22="فوق لیسانس",0.8,IF('5-اطلاعات کلیه پرسنل'!P22="لیسانس",0.6,IF('5-اطلاعات کلیه پرسنل'!P22="فوق دیپلم",0.3,IF('5-اطلاعات کلیه پرسنل'!P22="",0,0.1)))))</f>
        <v>0</v>
      </c>
      <c r="AI22" s="95">
        <f>IF('5-اطلاعات کلیه پرسنل'!L22="دارد",'5-اطلاعات کلیه پرسنل'!M22/12,'5-اطلاعات کلیه پرسنل'!N22/2000)</f>
        <v>0</v>
      </c>
      <c r="AJ22" s="94">
        <f t="shared" si="1"/>
        <v>0</v>
      </c>
    </row>
    <row r="23" spans="1:36" x14ac:dyDescent="0.45">
      <c r="A23" s="98">
        <v>21</v>
      </c>
      <c r="B23" s="69">
        <f>'6-اطلاعات کلیه محصولات - خدمات'!B23</f>
        <v>0</v>
      </c>
      <c r="C23" s="69">
        <f>'6-اطلاعات کلیه محصولات - خدمات'!D23</f>
        <v>0</v>
      </c>
      <c r="D23" s="22"/>
      <c r="E23" s="91"/>
      <c r="F23" s="91"/>
      <c r="G23" s="91"/>
      <c r="H23" s="69"/>
      <c r="I23" s="69"/>
      <c r="J23" s="69"/>
      <c r="K23" s="69"/>
      <c r="L23" s="69"/>
      <c r="M23" s="247">
        <f t="shared" si="0"/>
        <v>0</v>
      </c>
      <c r="N23" s="69" t="str">
        <f t="shared" si="2"/>
        <v>0</v>
      </c>
      <c r="O23" s="69" t="str">
        <f t="shared" si="3"/>
        <v>0</v>
      </c>
      <c r="P23" s="69" t="str">
        <f t="shared" si="4"/>
        <v>0</v>
      </c>
      <c r="Q23" s="69" t="str">
        <f t="shared" si="5"/>
        <v>0</v>
      </c>
      <c r="R23" s="69" t="str">
        <f t="shared" si="6"/>
        <v>0.2</v>
      </c>
      <c r="S23" s="100">
        <f t="shared" si="7"/>
        <v>0</v>
      </c>
      <c r="T23" s="69">
        <f t="shared" si="8"/>
        <v>0</v>
      </c>
      <c r="U23" s="69">
        <f t="shared" si="9"/>
        <v>0</v>
      </c>
      <c r="V23" s="69">
        <f t="shared" si="10"/>
        <v>0</v>
      </c>
      <c r="W23" s="69">
        <f t="shared" si="11"/>
        <v>0</v>
      </c>
      <c r="X23" s="195" t="str">
        <f>IF('6-اطلاعات کلیه محصولات - خدمات'!$N23="جدید",'6-اطلاعات کلیه محصولات - خدمات'!$B23,"")</f>
        <v/>
      </c>
      <c r="Y23" s="195" t="str">
        <f>IF('6-اطلاعات کلیه محصولات - خدمات'!$O23="دارد",'6-اطلاعات کلیه محصولات - خدمات'!$B23,"")</f>
        <v/>
      </c>
      <c r="AC23" s="199">
        <f>IF('6-اطلاعات کلیه محصولات - خدمات'!C23="دارد",'6-اطلاعات کلیه محصولات - خدمات'!Q23,0)</f>
        <v>0</v>
      </c>
      <c r="AD23" s="309">
        <f>1403-'5-اطلاعات کلیه پرسنل'!E23:E1020</f>
        <v>1403</v>
      </c>
      <c r="AF23" s="67">
        <f>IF('5-اطلاعات کلیه پرسنل'!H23=option!$C$15,IF('5-اطلاعات کلیه پرسنل'!L23="دارد",'5-اطلاعات کلیه پرسنل'!M23/12*'5-اطلاعات کلیه پرسنل'!I23,'5-اطلاعات کلیه پرسنل'!N23/2000*'5-اطلاعات کلیه پرسنل'!I23),0)+IF('5-اطلاعات کلیه پرسنل'!J23=option!$C$15,IF('5-اطلاعات کلیه پرسنل'!L23="دارد",'5-اطلاعات کلیه پرسنل'!M23/12*'5-اطلاعات کلیه پرسنل'!K23,'5-اطلاعات کلیه پرسنل'!N23/2000*'5-اطلاعات کلیه پرسنل'!K23),0)</f>
        <v>0</v>
      </c>
      <c r="AG23" s="67">
        <f>IF('5-اطلاعات کلیه پرسنل'!H23=option!$C$11,IF('5-اطلاعات کلیه پرسنل'!L23="دارد",'5-اطلاعات کلیه پرسنل'!M23*'5-اطلاعات کلیه پرسنل'!I23/12*40,'5-اطلاعات کلیه پرسنل'!I23*'5-اطلاعات کلیه پرسنل'!N23/52),0)+IF('5-اطلاعات کلیه پرسنل'!J23=option!$C$11,IF('5-اطلاعات کلیه پرسنل'!L23="دارد",'5-اطلاعات کلیه پرسنل'!M23*'5-اطلاعات کلیه پرسنل'!K23/12*40,'5-اطلاعات کلیه پرسنل'!K23*'5-اطلاعات کلیه پرسنل'!N23/52),0)</f>
        <v>0</v>
      </c>
      <c r="AH23" s="82">
        <f>IF('5-اطلاعات کلیه پرسنل'!P23="دکتری",1,IF('5-اطلاعات کلیه پرسنل'!P23="فوق لیسانس",0.8,IF('5-اطلاعات کلیه پرسنل'!P23="لیسانس",0.6,IF('5-اطلاعات کلیه پرسنل'!P23="فوق دیپلم",0.3,IF('5-اطلاعات کلیه پرسنل'!P23="",0,0.1)))))</f>
        <v>0</v>
      </c>
      <c r="AI23" s="95">
        <f>IF('5-اطلاعات کلیه پرسنل'!L23="دارد",'5-اطلاعات کلیه پرسنل'!M23/12,'5-اطلاعات کلیه پرسنل'!N23/2000)</f>
        <v>0</v>
      </c>
      <c r="AJ23" s="94">
        <f t="shared" si="1"/>
        <v>0</v>
      </c>
    </row>
    <row r="24" spans="1:36" x14ac:dyDescent="0.45">
      <c r="A24" s="98">
        <v>22</v>
      </c>
      <c r="B24" s="69">
        <f>'6-اطلاعات کلیه محصولات - خدمات'!B24</f>
        <v>0</v>
      </c>
      <c r="C24" s="69">
        <f>'6-اطلاعات کلیه محصولات - خدمات'!D24</f>
        <v>0</v>
      </c>
      <c r="D24" s="22"/>
      <c r="E24" s="91"/>
      <c r="F24" s="91"/>
      <c r="G24" s="91"/>
      <c r="H24" s="69"/>
      <c r="I24" s="69"/>
      <c r="J24" s="69"/>
      <c r="K24" s="69"/>
      <c r="L24" s="69"/>
      <c r="M24" s="247">
        <f t="shared" si="0"/>
        <v>0</v>
      </c>
      <c r="N24" s="69" t="str">
        <f t="shared" si="2"/>
        <v>0</v>
      </c>
      <c r="O24" s="69" t="str">
        <f t="shared" si="3"/>
        <v>0</v>
      </c>
      <c r="P24" s="69" t="str">
        <f t="shared" si="4"/>
        <v>0</v>
      </c>
      <c r="Q24" s="69" t="str">
        <f t="shared" si="5"/>
        <v>0</v>
      </c>
      <c r="R24" s="69" t="str">
        <f t="shared" si="6"/>
        <v>0.2</v>
      </c>
      <c r="S24" s="100">
        <f t="shared" si="7"/>
        <v>0</v>
      </c>
      <c r="T24" s="69">
        <f t="shared" si="8"/>
        <v>0</v>
      </c>
      <c r="U24" s="69">
        <f t="shared" si="9"/>
        <v>0</v>
      </c>
      <c r="V24" s="69">
        <f t="shared" si="10"/>
        <v>0</v>
      </c>
      <c r="W24" s="69">
        <f t="shared" si="11"/>
        <v>0</v>
      </c>
      <c r="X24" s="195" t="str">
        <f>IF('6-اطلاعات کلیه محصولات - خدمات'!$N24="جدید",'6-اطلاعات کلیه محصولات - خدمات'!$B24,"")</f>
        <v/>
      </c>
      <c r="Y24" s="195" t="str">
        <f>IF('6-اطلاعات کلیه محصولات - خدمات'!$O24="دارد",'6-اطلاعات کلیه محصولات - خدمات'!$B24,"")</f>
        <v/>
      </c>
      <c r="AC24" s="199">
        <f>IF('6-اطلاعات کلیه محصولات - خدمات'!C24="دارد",'6-اطلاعات کلیه محصولات - خدمات'!Q24,0)</f>
        <v>0</v>
      </c>
      <c r="AD24" s="309">
        <f>1403-'5-اطلاعات کلیه پرسنل'!E24:E1021</f>
        <v>1403</v>
      </c>
      <c r="AF24" s="67">
        <f>IF('5-اطلاعات کلیه پرسنل'!H24=option!$C$15,IF('5-اطلاعات کلیه پرسنل'!L24="دارد",'5-اطلاعات کلیه پرسنل'!M24/12*'5-اطلاعات کلیه پرسنل'!I24,'5-اطلاعات کلیه پرسنل'!N24/2000*'5-اطلاعات کلیه پرسنل'!I24),0)+IF('5-اطلاعات کلیه پرسنل'!J24=option!$C$15,IF('5-اطلاعات کلیه پرسنل'!L24="دارد",'5-اطلاعات کلیه پرسنل'!M24/12*'5-اطلاعات کلیه پرسنل'!K24,'5-اطلاعات کلیه پرسنل'!N24/2000*'5-اطلاعات کلیه پرسنل'!K24),0)</f>
        <v>0</v>
      </c>
      <c r="AG24" s="67">
        <f>IF('5-اطلاعات کلیه پرسنل'!H24=option!$C$11,IF('5-اطلاعات کلیه پرسنل'!L24="دارد",'5-اطلاعات کلیه پرسنل'!M24*'5-اطلاعات کلیه پرسنل'!I24/12*40,'5-اطلاعات کلیه پرسنل'!I24*'5-اطلاعات کلیه پرسنل'!N24/52),0)+IF('5-اطلاعات کلیه پرسنل'!J24=option!$C$11,IF('5-اطلاعات کلیه پرسنل'!L24="دارد",'5-اطلاعات کلیه پرسنل'!M24*'5-اطلاعات کلیه پرسنل'!K24/12*40,'5-اطلاعات کلیه پرسنل'!K24*'5-اطلاعات کلیه پرسنل'!N24/52),0)</f>
        <v>0</v>
      </c>
      <c r="AH24" s="82">
        <f>IF('5-اطلاعات کلیه پرسنل'!P24="دکتری",1,IF('5-اطلاعات کلیه پرسنل'!P24="فوق لیسانس",0.8,IF('5-اطلاعات کلیه پرسنل'!P24="لیسانس",0.6,IF('5-اطلاعات کلیه پرسنل'!P24="فوق دیپلم",0.3,IF('5-اطلاعات کلیه پرسنل'!P24="",0,0.1)))))</f>
        <v>0</v>
      </c>
      <c r="AI24" s="95">
        <f>IF('5-اطلاعات کلیه پرسنل'!L24="دارد",'5-اطلاعات کلیه پرسنل'!M24/12,'5-اطلاعات کلیه پرسنل'!N24/2000)</f>
        <v>0</v>
      </c>
      <c r="AJ24" s="94">
        <f t="shared" si="1"/>
        <v>0</v>
      </c>
    </row>
    <row r="25" spans="1:36" x14ac:dyDescent="0.45">
      <c r="A25" s="98">
        <v>23</v>
      </c>
      <c r="B25" s="69">
        <f>'6-اطلاعات کلیه محصولات - خدمات'!B25</f>
        <v>0</v>
      </c>
      <c r="C25" s="69">
        <f>'6-اطلاعات کلیه محصولات - خدمات'!D25</f>
        <v>0</v>
      </c>
      <c r="D25" s="22"/>
      <c r="E25" s="91"/>
      <c r="F25" s="91"/>
      <c r="G25" s="91"/>
      <c r="H25" s="69"/>
      <c r="I25" s="69"/>
      <c r="J25" s="69"/>
      <c r="K25" s="69"/>
      <c r="L25" s="69"/>
      <c r="M25" s="247">
        <f t="shared" si="0"/>
        <v>0</v>
      </c>
      <c r="N25" s="69" t="str">
        <f t="shared" si="2"/>
        <v>0</v>
      </c>
      <c r="O25" s="69" t="str">
        <f t="shared" si="3"/>
        <v>0</v>
      </c>
      <c r="P25" s="69" t="str">
        <f t="shared" si="4"/>
        <v>0</v>
      </c>
      <c r="Q25" s="69" t="str">
        <f t="shared" si="5"/>
        <v>0</v>
      </c>
      <c r="R25" s="69" t="str">
        <f t="shared" si="6"/>
        <v>0.2</v>
      </c>
      <c r="S25" s="100">
        <f t="shared" si="7"/>
        <v>0</v>
      </c>
      <c r="T25" s="69">
        <f t="shared" si="8"/>
        <v>0</v>
      </c>
      <c r="U25" s="69">
        <f t="shared" si="9"/>
        <v>0</v>
      </c>
      <c r="V25" s="69">
        <f t="shared" si="10"/>
        <v>0</v>
      </c>
      <c r="W25" s="69">
        <f t="shared" si="11"/>
        <v>0</v>
      </c>
      <c r="X25" s="195" t="str">
        <f>IF('6-اطلاعات کلیه محصولات - خدمات'!$N25="جدید",'6-اطلاعات کلیه محصولات - خدمات'!$B25,"")</f>
        <v/>
      </c>
      <c r="Y25" s="195" t="str">
        <f>IF('6-اطلاعات کلیه محصولات - خدمات'!$O25="دارد",'6-اطلاعات کلیه محصولات - خدمات'!$B25,"")</f>
        <v/>
      </c>
      <c r="AC25" s="199">
        <f>IF('6-اطلاعات کلیه محصولات - خدمات'!C25="دارد",'6-اطلاعات کلیه محصولات - خدمات'!Q25,0)</f>
        <v>0</v>
      </c>
      <c r="AD25" s="309">
        <f>1403-'5-اطلاعات کلیه پرسنل'!E25:E1022</f>
        <v>1403</v>
      </c>
      <c r="AF25" s="67">
        <f>IF('5-اطلاعات کلیه پرسنل'!H25=option!$C$15,IF('5-اطلاعات کلیه پرسنل'!L25="دارد",'5-اطلاعات کلیه پرسنل'!M25/12*'5-اطلاعات کلیه پرسنل'!I25,'5-اطلاعات کلیه پرسنل'!N25/2000*'5-اطلاعات کلیه پرسنل'!I25),0)+IF('5-اطلاعات کلیه پرسنل'!J25=option!$C$15,IF('5-اطلاعات کلیه پرسنل'!L25="دارد",'5-اطلاعات کلیه پرسنل'!M25/12*'5-اطلاعات کلیه پرسنل'!K25,'5-اطلاعات کلیه پرسنل'!N25/2000*'5-اطلاعات کلیه پرسنل'!K25),0)</f>
        <v>0</v>
      </c>
      <c r="AG25" s="67">
        <f>IF('5-اطلاعات کلیه پرسنل'!H25=option!$C$11,IF('5-اطلاعات کلیه پرسنل'!L25="دارد",'5-اطلاعات کلیه پرسنل'!M25*'5-اطلاعات کلیه پرسنل'!I25/12*40,'5-اطلاعات کلیه پرسنل'!I25*'5-اطلاعات کلیه پرسنل'!N25/52),0)+IF('5-اطلاعات کلیه پرسنل'!J25=option!$C$11,IF('5-اطلاعات کلیه پرسنل'!L25="دارد",'5-اطلاعات کلیه پرسنل'!M25*'5-اطلاعات کلیه پرسنل'!K25/12*40,'5-اطلاعات کلیه پرسنل'!K25*'5-اطلاعات کلیه پرسنل'!N25/52),0)</f>
        <v>0</v>
      </c>
      <c r="AH25" s="82">
        <f>IF('5-اطلاعات کلیه پرسنل'!P25="دکتری",1,IF('5-اطلاعات کلیه پرسنل'!P25="فوق لیسانس",0.8,IF('5-اطلاعات کلیه پرسنل'!P25="لیسانس",0.6,IF('5-اطلاعات کلیه پرسنل'!P25="فوق دیپلم",0.3,IF('5-اطلاعات کلیه پرسنل'!P25="",0,0.1)))))</f>
        <v>0</v>
      </c>
      <c r="AI25" s="95">
        <f>IF('5-اطلاعات کلیه پرسنل'!L25="دارد",'5-اطلاعات کلیه پرسنل'!M25/12,'5-اطلاعات کلیه پرسنل'!N25/2000)</f>
        <v>0</v>
      </c>
      <c r="AJ25" s="94">
        <f t="shared" si="1"/>
        <v>0</v>
      </c>
    </row>
    <row r="26" spans="1:36" x14ac:dyDescent="0.45">
      <c r="A26" s="98">
        <v>24</v>
      </c>
      <c r="B26" s="69">
        <f>'6-اطلاعات کلیه محصولات - خدمات'!B26</f>
        <v>0</v>
      </c>
      <c r="C26" s="69">
        <f>'6-اطلاعات کلیه محصولات - خدمات'!D26</f>
        <v>0</v>
      </c>
      <c r="D26" s="22"/>
      <c r="E26" s="91"/>
      <c r="F26" s="91"/>
      <c r="G26" s="91"/>
      <c r="H26" s="69"/>
      <c r="I26" s="69"/>
      <c r="J26" s="69"/>
      <c r="K26" s="69"/>
      <c r="L26" s="69"/>
      <c r="M26" s="247">
        <f t="shared" si="0"/>
        <v>0</v>
      </c>
      <c r="N26" s="69" t="str">
        <f t="shared" si="2"/>
        <v>0</v>
      </c>
      <c r="O26" s="69" t="str">
        <f t="shared" si="3"/>
        <v>0</v>
      </c>
      <c r="P26" s="69" t="str">
        <f t="shared" si="4"/>
        <v>0</v>
      </c>
      <c r="Q26" s="69" t="str">
        <f t="shared" si="5"/>
        <v>0</v>
      </c>
      <c r="R26" s="69" t="str">
        <f t="shared" si="6"/>
        <v>0.2</v>
      </c>
      <c r="S26" s="100">
        <f t="shared" si="7"/>
        <v>0</v>
      </c>
      <c r="T26" s="69">
        <f t="shared" si="8"/>
        <v>0</v>
      </c>
      <c r="U26" s="69">
        <f t="shared" si="9"/>
        <v>0</v>
      </c>
      <c r="V26" s="69">
        <f t="shared" si="10"/>
        <v>0</v>
      </c>
      <c r="W26" s="69">
        <f t="shared" si="11"/>
        <v>0</v>
      </c>
      <c r="X26" s="195" t="str">
        <f>IF('6-اطلاعات کلیه محصولات - خدمات'!$N26="جدید",'6-اطلاعات کلیه محصولات - خدمات'!$B26,"")</f>
        <v/>
      </c>
      <c r="Y26" s="195" t="str">
        <f>IF('6-اطلاعات کلیه محصولات - خدمات'!$O26="دارد",'6-اطلاعات کلیه محصولات - خدمات'!$B26,"")</f>
        <v/>
      </c>
      <c r="AC26" s="199">
        <f>IF('6-اطلاعات کلیه محصولات - خدمات'!C26="دارد",'6-اطلاعات کلیه محصولات - خدمات'!Q26,0)</f>
        <v>0</v>
      </c>
      <c r="AD26" s="309">
        <f>1403-'5-اطلاعات کلیه پرسنل'!E26:E1023</f>
        <v>1403</v>
      </c>
      <c r="AF26" s="67">
        <f>IF('5-اطلاعات کلیه پرسنل'!H26=option!$C$15,IF('5-اطلاعات کلیه پرسنل'!L26="دارد",'5-اطلاعات کلیه پرسنل'!M26/12*'5-اطلاعات کلیه پرسنل'!I26,'5-اطلاعات کلیه پرسنل'!N26/2000*'5-اطلاعات کلیه پرسنل'!I26),0)+IF('5-اطلاعات کلیه پرسنل'!J26=option!$C$15,IF('5-اطلاعات کلیه پرسنل'!L26="دارد",'5-اطلاعات کلیه پرسنل'!M26/12*'5-اطلاعات کلیه پرسنل'!K26,'5-اطلاعات کلیه پرسنل'!N26/2000*'5-اطلاعات کلیه پرسنل'!K26),0)</f>
        <v>0</v>
      </c>
      <c r="AG26" s="67">
        <f>IF('5-اطلاعات کلیه پرسنل'!H26=option!$C$11,IF('5-اطلاعات کلیه پرسنل'!L26="دارد",'5-اطلاعات کلیه پرسنل'!M26*'5-اطلاعات کلیه پرسنل'!I26/12*40,'5-اطلاعات کلیه پرسنل'!I26*'5-اطلاعات کلیه پرسنل'!N26/52),0)+IF('5-اطلاعات کلیه پرسنل'!J26=option!$C$11,IF('5-اطلاعات کلیه پرسنل'!L26="دارد",'5-اطلاعات کلیه پرسنل'!M26*'5-اطلاعات کلیه پرسنل'!K26/12*40,'5-اطلاعات کلیه پرسنل'!K26*'5-اطلاعات کلیه پرسنل'!N26/52),0)</f>
        <v>0</v>
      </c>
      <c r="AH26" s="82">
        <f>IF('5-اطلاعات کلیه پرسنل'!P26="دکتری",1,IF('5-اطلاعات کلیه پرسنل'!P26="فوق لیسانس",0.8,IF('5-اطلاعات کلیه پرسنل'!P26="لیسانس",0.6,IF('5-اطلاعات کلیه پرسنل'!P26="فوق دیپلم",0.3,IF('5-اطلاعات کلیه پرسنل'!P26="",0,0.1)))))</f>
        <v>0</v>
      </c>
      <c r="AI26" s="95">
        <f>IF('5-اطلاعات کلیه پرسنل'!L26="دارد",'5-اطلاعات کلیه پرسنل'!M26/12,'5-اطلاعات کلیه پرسنل'!N26/2000)</f>
        <v>0</v>
      </c>
      <c r="AJ26" s="94">
        <f t="shared" si="1"/>
        <v>0</v>
      </c>
    </row>
    <row r="27" spans="1:36" x14ac:dyDescent="0.45">
      <c r="A27" s="98">
        <v>25</v>
      </c>
      <c r="B27" s="69">
        <f>'6-اطلاعات کلیه محصولات - خدمات'!B27</f>
        <v>0</v>
      </c>
      <c r="C27" s="69">
        <f>'6-اطلاعات کلیه محصولات - خدمات'!D27</f>
        <v>0</v>
      </c>
      <c r="D27" s="22"/>
      <c r="E27" s="91"/>
      <c r="F27" s="91"/>
      <c r="G27" s="91"/>
      <c r="H27" s="69"/>
      <c r="I27" s="69"/>
      <c r="J27" s="69"/>
      <c r="K27" s="69"/>
      <c r="L27" s="69"/>
      <c r="M27" s="247">
        <f t="shared" si="0"/>
        <v>0</v>
      </c>
      <c r="N27" s="69" t="str">
        <f t="shared" si="2"/>
        <v>0</v>
      </c>
      <c r="O27" s="69" t="str">
        <f t="shared" si="3"/>
        <v>0</v>
      </c>
      <c r="P27" s="69" t="str">
        <f t="shared" si="4"/>
        <v>0</v>
      </c>
      <c r="Q27" s="69" t="str">
        <f t="shared" si="5"/>
        <v>0</v>
      </c>
      <c r="R27" s="69" t="str">
        <f t="shared" si="6"/>
        <v>0.2</v>
      </c>
      <c r="S27" s="100">
        <f t="shared" si="7"/>
        <v>0</v>
      </c>
      <c r="T27" s="69">
        <f t="shared" si="8"/>
        <v>0</v>
      </c>
      <c r="U27" s="69">
        <f t="shared" si="9"/>
        <v>0</v>
      </c>
      <c r="V27" s="69">
        <f t="shared" si="10"/>
        <v>0</v>
      </c>
      <c r="W27" s="69">
        <f t="shared" si="11"/>
        <v>0</v>
      </c>
      <c r="X27" s="195" t="str">
        <f>IF('6-اطلاعات کلیه محصولات - خدمات'!$N27="جدید",'6-اطلاعات کلیه محصولات - خدمات'!$B27,"")</f>
        <v/>
      </c>
      <c r="Y27" s="195" t="str">
        <f>IF('6-اطلاعات کلیه محصولات - خدمات'!$O27="دارد",'6-اطلاعات کلیه محصولات - خدمات'!$B27,"")</f>
        <v/>
      </c>
      <c r="AC27" s="199">
        <f>IF('6-اطلاعات کلیه محصولات - خدمات'!C27="دارد",'6-اطلاعات کلیه محصولات - خدمات'!Q27,0)</f>
        <v>0</v>
      </c>
      <c r="AD27" s="309">
        <f>1403-'5-اطلاعات کلیه پرسنل'!E27:E1024</f>
        <v>1403</v>
      </c>
      <c r="AF27" s="67">
        <f>IF('5-اطلاعات کلیه پرسنل'!H27=option!$C$15,IF('5-اطلاعات کلیه پرسنل'!L27="دارد",'5-اطلاعات کلیه پرسنل'!M27/12*'5-اطلاعات کلیه پرسنل'!I27,'5-اطلاعات کلیه پرسنل'!N27/2000*'5-اطلاعات کلیه پرسنل'!I27),0)+IF('5-اطلاعات کلیه پرسنل'!J27=option!$C$15,IF('5-اطلاعات کلیه پرسنل'!L27="دارد",'5-اطلاعات کلیه پرسنل'!M27/12*'5-اطلاعات کلیه پرسنل'!K27,'5-اطلاعات کلیه پرسنل'!N27/2000*'5-اطلاعات کلیه پرسنل'!K27),0)</f>
        <v>0</v>
      </c>
      <c r="AG27" s="67">
        <f>IF('5-اطلاعات کلیه پرسنل'!H27=option!$C$11,IF('5-اطلاعات کلیه پرسنل'!L27="دارد",'5-اطلاعات کلیه پرسنل'!M27*'5-اطلاعات کلیه پرسنل'!I27/12*40,'5-اطلاعات کلیه پرسنل'!I27*'5-اطلاعات کلیه پرسنل'!N27/52),0)+IF('5-اطلاعات کلیه پرسنل'!J27=option!$C$11,IF('5-اطلاعات کلیه پرسنل'!L27="دارد",'5-اطلاعات کلیه پرسنل'!M27*'5-اطلاعات کلیه پرسنل'!K27/12*40,'5-اطلاعات کلیه پرسنل'!K27*'5-اطلاعات کلیه پرسنل'!N27/52),0)</f>
        <v>0</v>
      </c>
      <c r="AH27" s="82">
        <f>IF('5-اطلاعات کلیه پرسنل'!P27="دکتری",1,IF('5-اطلاعات کلیه پرسنل'!P27="فوق لیسانس",0.8,IF('5-اطلاعات کلیه پرسنل'!P27="لیسانس",0.6,IF('5-اطلاعات کلیه پرسنل'!P27="فوق دیپلم",0.3,IF('5-اطلاعات کلیه پرسنل'!P27="",0,0.1)))))</f>
        <v>0</v>
      </c>
      <c r="AI27" s="95">
        <f>IF('5-اطلاعات کلیه پرسنل'!L27="دارد",'5-اطلاعات کلیه پرسنل'!M27/12,'5-اطلاعات کلیه پرسنل'!N27/2000)</f>
        <v>0</v>
      </c>
      <c r="AJ27" s="94">
        <f t="shared" si="1"/>
        <v>0</v>
      </c>
    </row>
    <row r="28" spans="1:36" x14ac:dyDescent="0.45">
      <c r="A28" s="98">
        <v>26</v>
      </c>
      <c r="B28" s="69">
        <f>'6-اطلاعات کلیه محصولات - خدمات'!B28</f>
        <v>0</v>
      </c>
      <c r="C28" s="69">
        <f>'6-اطلاعات کلیه محصولات - خدمات'!D28</f>
        <v>0</v>
      </c>
      <c r="D28" s="22"/>
      <c r="E28" s="91"/>
      <c r="F28" s="91"/>
      <c r="G28" s="91"/>
      <c r="H28" s="69"/>
      <c r="I28" s="69"/>
      <c r="J28" s="69"/>
      <c r="K28" s="69"/>
      <c r="L28" s="69"/>
      <c r="M28" s="247">
        <f t="shared" si="0"/>
        <v>0</v>
      </c>
      <c r="N28" s="69" t="str">
        <f t="shared" si="2"/>
        <v>0</v>
      </c>
      <c r="O28" s="69" t="str">
        <f t="shared" si="3"/>
        <v>0</v>
      </c>
      <c r="P28" s="69" t="str">
        <f t="shared" si="4"/>
        <v>0</v>
      </c>
      <c r="Q28" s="69" t="str">
        <f t="shared" si="5"/>
        <v>0</v>
      </c>
      <c r="R28" s="69" t="str">
        <f t="shared" si="6"/>
        <v>0.2</v>
      </c>
      <c r="S28" s="100">
        <f t="shared" si="7"/>
        <v>0</v>
      </c>
      <c r="T28" s="69">
        <f t="shared" si="8"/>
        <v>0</v>
      </c>
      <c r="U28" s="69">
        <f t="shared" si="9"/>
        <v>0</v>
      </c>
      <c r="V28" s="69">
        <f t="shared" si="10"/>
        <v>0</v>
      </c>
      <c r="W28" s="69">
        <f t="shared" si="11"/>
        <v>0</v>
      </c>
      <c r="X28" s="195" t="str">
        <f>IF('6-اطلاعات کلیه محصولات - خدمات'!$N28="جدید",'6-اطلاعات کلیه محصولات - خدمات'!$B28,"")</f>
        <v/>
      </c>
      <c r="Y28" s="195" t="str">
        <f>IF('6-اطلاعات کلیه محصولات - خدمات'!$O28="دارد",'6-اطلاعات کلیه محصولات - خدمات'!$B28,"")</f>
        <v/>
      </c>
      <c r="AC28" s="199">
        <f>IF('6-اطلاعات کلیه محصولات - خدمات'!C28="دارد",'6-اطلاعات کلیه محصولات - خدمات'!Q28,0)</f>
        <v>0</v>
      </c>
      <c r="AD28" s="309">
        <f>1403-'5-اطلاعات کلیه پرسنل'!E28:E1025</f>
        <v>1403</v>
      </c>
      <c r="AF28" s="67">
        <f>IF('5-اطلاعات کلیه پرسنل'!H28=option!$C$15,IF('5-اطلاعات کلیه پرسنل'!L28="دارد",'5-اطلاعات کلیه پرسنل'!M28/12*'5-اطلاعات کلیه پرسنل'!I28,'5-اطلاعات کلیه پرسنل'!N28/2000*'5-اطلاعات کلیه پرسنل'!I28),0)+IF('5-اطلاعات کلیه پرسنل'!J28=option!$C$15,IF('5-اطلاعات کلیه پرسنل'!L28="دارد",'5-اطلاعات کلیه پرسنل'!M28/12*'5-اطلاعات کلیه پرسنل'!K28,'5-اطلاعات کلیه پرسنل'!N28/2000*'5-اطلاعات کلیه پرسنل'!K28),0)</f>
        <v>0</v>
      </c>
      <c r="AG28" s="67">
        <f>IF('5-اطلاعات کلیه پرسنل'!H28=option!$C$11,IF('5-اطلاعات کلیه پرسنل'!L28="دارد",'5-اطلاعات کلیه پرسنل'!M28*'5-اطلاعات کلیه پرسنل'!I28/12*40,'5-اطلاعات کلیه پرسنل'!I28*'5-اطلاعات کلیه پرسنل'!N28/52),0)+IF('5-اطلاعات کلیه پرسنل'!J28=option!$C$11,IF('5-اطلاعات کلیه پرسنل'!L28="دارد",'5-اطلاعات کلیه پرسنل'!M28*'5-اطلاعات کلیه پرسنل'!K28/12*40,'5-اطلاعات کلیه پرسنل'!K28*'5-اطلاعات کلیه پرسنل'!N28/52),0)</f>
        <v>0</v>
      </c>
      <c r="AH28" s="82">
        <f>IF('5-اطلاعات کلیه پرسنل'!P28="دکتری",1,IF('5-اطلاعات کلیه پرسنل'!P28="فوق لیسانس",0.8,IF('5-اطلاعات کلیه پرسنل'!P28="لیسانس",0.6,IF('5-اطلاعات کلیه پرسنل'!P28="فوق دیپلم",0.3,IF('5-اطلاعات کلیه پرسنل'!P28="",0,0.1)))))</f>
        <v>0</v>
      </c>
      <c r="AI28" s="95">
        <f>IF('5-اطلاعات کلیه پرسنل'!L28="دارد",'5-اطلاعات کلیه پرسنل'!M28/12,'5-اطلاعات کلیه پرسنل'!N28/2000)</f>
        <v>0</v>
      </c>
      <c r="AJ28" s="94">
        <f t="shared" si="1"/>
        <v>0</v>
      </c>
    </row>
    <row r="29" spans="1:36" x14ac:dyDescent="0.45">
      <c r="A29" s="98">
        <v>27</v>
      </c>
      <c r="B29" s="69">
        <f>'6-اطلاعات کلیه محصولات - خدمات'!B29</f>
        <v>0</v>
      </c>
      <c r="C29" s="69">
        <f>'6-اطلاعات کلیه محصولات - خدمات'!D29</f>
        <v>0</v>
      </c>
      <c r="D29" s="22"/>
      <c r="E29" s="91"/>
      <c r="F29" s="91"/>
      <c r="G29" s="91"/>
      <c r="H29" s="69"/>
      <c r="I29" s="69"/>
      <c r="J29" s="69"/>
      <c r="K29" s="69"/>
      <c r="L29" s="69"/>
      <c r="M29" s="247">
        <f t="shared" si="0"/>
        <v>0</v>
      </c>
      <c r="N29" s="69" t="str">
        <f t="shared" si="2"/>
        <v>0</v>
      </c>
      <c r="O29" s="69" t="str">
        <f t="shared" si="3"/>
        <v>0</v>
      </c>
      <c r="P29" s="69" t="str">
        <f t="shared" si="4"/>
        <v>0</v>
      </c>
      <c r="Q29" s="69" t="str">
        <f t="shared" si="5"/>
        <v>0</v>
      </c>
      <c r="R29" s="69" t="str">
        <f t="shared" si="6"/>
        <v>0.2</v>
      </c>
      <c r="S29" s="100">
        <f t="shared" si="7"/>
        <v>0</v>
      </c>
      <c r="T29" s="69">
        <f t="shared" si="8"/>
        <v>0</v>
      </c>
      <c r="U29" s="69">
        <f t="shared" si="9"/>
        <v>0</v>
      </c>
      <c r="V29" s="69">
        <f t="shared" si="10"/>
        <v>0</v>
      </c>
      <c r="W29" s="69">
        <f t="shared" si="11"/>
        <v>0</v>
      </c>
      <c r="X29" s="195" t="str">
        <f>IF('6-اطلاعات کلیه محصولات - خدمات'!$N29="جدید",'6-اطلاعات کلیه محصولات - خدمات'!$B29,"")</f>
        <v/>
      </c>
      <c r="Y29" s="195" t="str">
        <f>IF('6-اطلاعات کلیه محصولات - خدمات'!$O29="دارد",'6-اطلاعات کلیه محصولات - خدمات'!$B29,"")</f>
        <v/>
      </c>
      <c r="AC29" s="199">
        <f>IF('6-اطلاعات کلیه محصولات - خدمات'!C29="دارد",'6-اطلاعات کلیه محصولات - خدمات'!Q29,0)</f>
        <v>0</v>
      </c>
      <c r="AD29" s="309">
        <f>1403-'5-اطلاعات کلیه پرسنل'!E29:E1026</f>
        <v>1403</v>
      </c>
      <c r="AF29" s="67">
        <f>IF('5-اطلاعات کلیه پرسنل'!H29=option!$C$15,IF('5-اطلاعات کلیه پرسنل'!L29="دارد",'5-اطلاعات کلیه پرسنل'!M29/12*'5-اطلاعات کلیه پرسنل'!I29,'5-اطلاعات کلیه پرسنل'!N29/2000*'5-اطلاعات کلیه پرسنل'!I29),0)+IF('5-اطلاعات کلیه پرسنل'!J29=option!$C$15,IF('5-اطلاعات کلیه پرسنل'!L29="دارد",'5-اطلاعات کلیه پرسنل'!M29/12*'5-اطلاعات کلیه پرسنل'!K29,'5-اطلاعات کلیه پرسنل'!N29/2000*'5-اطلاعات کلیه پرسنل'!K29),0)</f>
        <v>0</v>
      </c>
      <c r="AG29" s="67">
        <f>IF('5-اطلاعات کلیه پرسنل'!H29=option!$C$11,IF('5-اطلاعات کلیه پرسنل'!L29="دارد",'5-اطلاعات کلیه پرسنل'!M29*'5-اطلاعات کلیه پرسنل'!I29/12*40,'5-اطلاعات کلیه پرسنل'!I29*'5-اطلاعات کلیه پرسنل'!N29/52),0)+IF('5-اطلاعات کلیه پرسنل'!J29=option!$C$11,IF('5-اطلاعات کلیه پرسنل'!L29="دارد",'5-اطلاعات کلیه پرسنل'!M29*'5-اطلاعات کلیه پرسنل'!K29/12*40,'5-اطلاعات کلیه پرسنل'!K29*'5-اطلاعات کلیه پرسنل'!N29/52),0)</f>
        <v>0</v>
      </c>
      <c r="AH29" s="82">
        <f>IF('5-اطلاعات کلیه پرسنل'!P29="دکتری",1,IF('5-اطلاعات کلیه پرسنل'!P29="فوق لیسانس",0.8,IF('5-اطلاعات کلیه پرسنل'!P29="لیسانس",0.6,IF('5-اطلاعات کلیه پرسنل'!P29="فوق دیپلم",0.3,IF('5-اطلاعات کلیه پرسنل'!P29="",0,0.1)))))</f>
        <v>0</v>
      </c>
      <c r="AI29" s="95">
        <f>IF('5-اطلاعات کلیه پرسنل'!L29="دارد",'5-اطلاعات کلیه پرسنل'!M29/12,'5-اطلاعات کلیه پرسنل'!N29/2000)</f>
        <v>0</v>
      </c>
      <c r="AJ29" s="94">
        <f t="shared" si="1"/>
        <v>0</v>
      </c>
    </row>
    <row r="30" spans="1:36" x14ac:dyDescent="0.45">
      <c r="A30" s="98">
        <v>28</v>
      </c>
      <c r="B30" s="69">
        <f>'6-اطلاعات کلیه محصولات - خدمات'!B30</f>
        <v>0</v>
      </c>
      <c r="C30" s="69">
        <f>'6-اطلاعات کلیه محصولات - خدمات'!D30</f>
        <v>0</v>
      </c>
      <c r="D30" s="22"/>
      <c r="E30" s="91"/>
      <c r="F30" s="91"/>
      <c r="G30" s="91"/>
      <c r="H30" s="69"/>
      <c r="I30" s="69"/>
      <c r="J30" s="69"/>
      <c r="K30" s="69"/>
      <c r="L30" s="69"/>
      <c r="M30" s="247">
        <f t="shared" si="0"/>
        <v>0</v>
      </c>
      <c r="N30" s="69" t="str">
        <f t="shared" si="2"/>
        <v>0</v>
      </c>
      <c r="O30" s="69" t="str">
        <f t="shared" si="3"/>
        <v>0</v>
      </c>
      <c r="P30" s="69" t="str">
        <f t="shared" si="4"/>
        <v>0</v>
      </c>
      <c r="Q30" s="69" t="str">
        <f t="shared" si="5"/>
        <v>0</v>
      </c>
      <c r="R30" s="69" t="str">
        <f t="shared" si="6"/>
        <v>0.2</v>
      </c>
      <c r="S30" s="100">
        <f t="shared" si="7"/>
        <v>0</v>
      </c>
      <c r="T30" s="69">
        <f t="shared" si="8"/>
        <v>0</v>
      </c>
      <c r="U30" s="69">
        <f t="shared" si="9"/>
        <v>0</v>
      </c>
      <c r="V30" s="69">
        <f t="shared" si="10"/>
        <v>0</v>
      </c>
      <c r="W30" s="69">
        <f t="shared" si="11"/>
        <v>0</v>
      </c>
      <c r="X30" s="195" t="str">
        <f>IF('6-اطلاعات کلیه محصولات - خدمات'!$N30="جدید",'6-اطلاعات کلیه محصولات - خدمات'!$B30,"")</f>
        <v/>
      </c>
      <c r="Y30" s="195" t="str">
        <f>IF('6-اطلاعات کلیه محصولات - خدمات'!$O30="دارد",'6-اطلاعات کلیه محصولات - خدمات'!$B30,"")</f>
        <v/>
      </c>
      <c r="AC30" s="199">
        <f>IF('6-اطلاعات کلیه محصولات - خدمات'!C30="دارد",'6-اطلاعات کلیه محصولات - خدمات'!Q30,0)</f>
        <v>0</v>
      </c>
      <c r="AD30" s="309">
        <f>1403-'5-اطلاعات کلیه پرسنل'!E30:E1027</f>
        <v>1403</v>
      </c>
      <c r="AF30" s="67">
        <f>IF('5-اطلاعات کلیه پرسنل'!H30=option!$C$15,IF('5-اطلاعات کلیه پرسنل'!L30="دارد",'5-اطلاعات کلیه پرسنل'!M30/12*'5-اطلاعات کلیه پرسنل'!I30,'5-اطلاعات کلیه پرسنل'!N30/2000*'5-اطلاعات کلیه پرسنل'!I30),0)+IF('5-اطلاعات کلیه پرسنل'!J30=option!$C$15,IF('5-اطلاعات کلیه پرسنل'!L30="دارد",'5-اطلاعات کلیه پرسنل'!M30/12*'5-اطلاعات کلیه پرسنل'!K30,'5-اطلاعات کلیه پرسنل'!N30/2000*'5-اطلاعات کلیه پرسنل'!K30),0)</f>
        <v>0</v>
      </c>
      <c r="AG30" s="67">
        <f>IF('5-اطلاعات کلیه پرسنل'!H30=option!$C$11,IF('5-اطلاعات کلیه پرسنل'!L30="دارد",'5-اطلاعات کلیه پرسنل'!M30*'5-اطلاعات کلیه پرسنل'!I30/12*40,'5-اطلاعات کلیه پرسنل'!I30*'5-اطلاعات کلیه پرسنل'!N30/52),0)+IF('5-اطلاعات کلیه پرسنل'!J30=option!$C$11,IF('5-اطلاعات کلیه پرسنل'!L30="دارد",'5-اطلاعات کلیه پرسنل'!M30*'5-اطلاعات کلیه پرسنل'!K30/12*40,'5-اطلاعات کلیه پرسنل'!K30*'5-اطلاعات کلیه پرسنل'!N30/52),0)</f>
        <v>0</v>
      </c>
      <c r="AH30" s="82">
        <f>IF('5-اطلاعات کلیه پرسنل'!P30="دکتری",1,IF('5-اطلاعات کلیه پرسنل'!P30="فوق لیسانس",0.8,IF('5-اطلاعات کلیه پرسنل'!P30="لیسانس",0.6,IF('5-اطلاعات کلیه پرسنل'!P30="فوق دیپلم",0.3,IF('5-اطلاعات کلیه پرسنل'!P30="",0,0.1)))))</f>
        <v>0</v>
      </c>
      <c r="AI30" s="95">
        <f>IF('5-اطلاعات کلیه پرسنل'!L30="دارد",'5-اطلاعات کلیه پرسنل'!M30/12,'5-اطلاعات کلیه پرسنل'!N30/2000)</f>
        <v>0</v>
      </c>
      <c r="AJ30" s="94">
        <f t="shared" si="1"/>
        <v>0</v>
      </c>
    </row>
    <row r="31" spans="1:36" x14ac:dyDescent="0.45">
      <c r="A31" s="98">
        <v>29</v>
      </c>
      <c r="B31" s="69">
        <f>'6-اطلاعات کلیه محصولات - خدمات'!B31</f>
        <v>0</v>
      </c>
      <c r="C31" s="69">
        <f>'6-اطلاعات کلیه محصولات - خدمات'!D31</f>
        <v>0</v>
      </c>
      <c r="D31" s="22"/>
      <c r="E31" s="91"/>
      <c r="F31" s="91"/>
      <c r="G31" s="91"/>
      <c r="H31" s="69"/>
      <c r="I31" s="69"/>
      <c r="J31" s="69"/>
      <c r="K31" s="69"/>
      <c r="L31" s="69"/>
      <c r="M31" s="247">
        <f t="shared" si="0"/>
        <v>0</v>
      </c>
      <c r="N31" s="69" t="str">
        <f t="shared" si="2"/>
        <v>0</v>
      </c>
      <c r="O31" s="69" t="str">
        <f t="shared" si="3"/>
        <v>0</v>
      </c>
      <c r="P31" s="69" t="str">
        <f t="shared" si="4"/>
        <v>0</v>
      </c>
      <c r="Q31" s="69" t="str">
        <f t="shared" si="5"/>
        <v>0</v>
      </c>
      <c r="R31" s="69" t="str">
        <f t="shared" si="6"/>
        <v>0.2</v>
      </c>
      <c r="S31" s="100">
        <f t="shared" si="7"/>
        <v>0</v>
      </c>
      <c r="T31" s="69">
        <f t="shared" si="8"/>
        <v>0</v>
      </c>
      <c r="U31" s="69">
        <f t="shared" si="9"/>
        <v>0</v>
      </c>
      <c r="V31" s="69">
        <f t="shared" si="10"/>
        <v>0</v>
      </c>
      <c r="W31" s="69">
        <f t="shared" si="11"/>
        <v>0</v>
      </c>
      <c r="X31" s="195" t="str">
        <f>IF('6-اطلاعات کلیه محصولات - خدمات'!$N31="جدید",'6-اطلاعات کلیه محصولات - خدمات'!$B31,"")</f>
        <v/>
      </c>
      <c r="Y31" s="195" t="str">
        <f>IF('6-اطلاعات کلیه محصولات - خدمات'!$O31="دارد",'6-اطلاعات کلیه محصولات - خدمات'!$B31,"")</f>
        <v/>
      </c>
      <c r="AC31" s="199">
        <f>IF('6-اطلاعات کلیه محصولات - خدمات'!C31="دارد",'6-اطلاعات کلیه محصولات - خدمات'!Q31,0)</f>
        <v>0</v>
      </c>
      <c r="AD31" s="309">
        <f>1403-'5-اطلاعات کلیه پرسنل'!E31:E1028</f>
        <v>1403</v>
      </c>
      <c r="AF31" s="67">
        <f>IF('5-اطلاعات کلیه پرسنل'!H31=option!$C$15,IF('5-اطلاعات کلیه پرسنل'!L31="دارد",'5-اطلاعات کلیه پرسنل'!M31/12*'5-اطلاعات کلیه پرسنل'!I31,'5-اطلاعات کلیه پرسنل'!N31/2000*'5-اطلاعات کلیه پرسنل'!I31),0)+IF('5-اطلاعات کلیه پرسنل'!J31=option!$C$15,IF('5-اطلاعات کلیه پرسنل'!L31="دارد",'5-اطلاعات کلیه پرسنل'!M31/12*'5-اطلاعات کلیه پرسنل'!K31,'5-اطلاعات کلیه پرسنل'!N31/2000*'5-اطلاعات کلیه پرسنل'!K31),0)</f>
        <v>0</v>
      </c>
      <c r="AG31" s="67">
        <f>IF('5-اطلاعات کلیه پرسنل'!H31=option!$C$11,IF('5-اطلاعات کلیه پرسنل'!L31="دارد",'5-اطلاعات کلیه پرسنل'!M31*'5-اطلاعات کلیه پرسنل'!I31/12*40,'5-اطلاعات کلیه پرسنل'!I31*'5-اطلاعات کلیه پرسنل'!N31/52),0)+IF('5-اطلاعات کلیه پرسنل'!J31=option!$C$11,IF('5-اطلاعات کلیه پرسنل'!L31="دارد",'5-اطلاعات کلیه پرسنل'!M31*'5-اطلاعات کلیه پرسنل'!K31/12*40,'5-اطلاعات کلیه پرسنل'!K31*'5-اطلاعات کلیه پرسنل'!N31/52),0)</f>
        <v>0</v>
      </c>
      <c r="AH31" s="82">
        <f>IF('5-اطلاعات کلیه پرسنل'!P31="دکتری",1,IF('5-اطلاعات کلیه پرسنل'!P31="فوق لیسانس",0.8,IF('5-اطلاعات کلیه پرسنل'!P31="لیسانس",0.6,IF('5-اطلاعات کلیه پرسنل'!P31="فوق دیپلم",0.3,IF('5-اطلاعات کلیه پرسنل'!P31="",0,0.1)))))</f>
        <v>0</v>
      </c>
      <c r="AI31" s="95">
        <f>IF('5-اطلاعات کلیه پرسنل'!L31="دارد",'5-اطلاعات کلیه پرسنل'!M31/12,'5-اطلاعات کلیه پرسنل'!N31/2000)</f>
        <v>0</v>
      </c>
      <c r="AJ31" s="94">
        <f t="shared" si="1"/>
        <v>0</v>
      </c>
    </row>
    <row r="32" spans="1:36" x14ac:dyDescent="0.45">
      <c r="A32" s="98">
        <v>30</v>
      </c>
      <c r="B32" s="69">
        <f>'6-اطلاعات کلیه محصولات - خدمات'!B32</f>
        <v>0</v>
      </c>
      <c r="C32" s="69">
        <f>'6-اطلاعات کلیه محصولات - خدمات'!D32</f>
        <v>0</v>
      </c>
      <c r="D32" s="22"/>
      <c r="E32" s="91"/>
      <c r="F32" s="91"/>
      <c r="G32" s="91"/>
      <c r="H32" s="69"/>
      <c r="I32" s="69"/>
      <c r="J32" s="69"/>
      <c r="K32" s="69"/>
      <c r="L32" s="69"/>
      <c r="M32" s="247">
        <f t="shared" si="0"/>
        <v>0</v>
      </c>
      <c r="N32" s="69" t="str">
        <f t="shared" si="2"/>
        <v>0</v>
      </c>
      <c r="O32" s="69" t="str">
        <f t="shared" si="3"/>
        <v>0</v>
      </c>
      <c r="P32" s="69" t="str">
        <f t="shared" si="4"/>
        <v>0</v>
      </c>
      <c r="Q32" s="69" t="str">
        <f t="shared" si="5"/>
        <v>0</v>
      </c>
      <c r="R32" s="69" t="str">
        <f t="shared" si="6"/>
        <v>0.2</v>
      </c>
      <c r="S32" s="100">
        <f t="shared" si="7"/>
        <v>0</v>
      </c>
      <c r="T32" s="69">
        <f t="shared" si="8"/>
        <v>0</v>
      </c>
      <c r="U32" s="69">
        <f t="shared" si="9"/>
        <v>0</v>
      </c>
      <c r="V32" s="69">
        <f t="shared" si="10"/>
        <v>0</v>
      </c>
      <c r="W32" s="69">
        <f t="shared" si="11"/>
        <v>0</v>
      </c>
      <c r="X32" s="195" t="str">
        <f>IF('6-اطلاعات کلیه محصولات - خدمات'!$N32="جدید",'6-اطلاعات کلیه محصولات - خدمات'!$B32,"")</f>
        <v/>
      </c>
      <c r="Y32" s="195" t="str">
        <f>IF('6-اطلاعات کلیه محصولات - خدمات'!$O32="دارد",'6-اطلاعات کلیه محصولات - خدمات'!$B32,"")</f>
        <v/>
      </c>
      <c r="AC32" s="199">
        <f>IF('6-اطلاعات کلیه محصولات - خدمات'!C32="دارد",'6-اطلاعات کلیه محصولات - خدمات'!Q32,0)</f>
        <v>0</v>
      </c>
      <c r="AD32" s="309">
        <f>1403-'5-اطلاعات کلیه پرسنل'!E32:E1029</f>
        <v>1403</v>
      </c>
      <c r="AF32" s="67">
        <f>IF('5-اطلاعات کلیه پرسنل'!H32=option!$C$15,IF('5-اطلاعات کلیه پرسنل'!L32="دارد",'5-اطلاعات کلیه پرسنل'!M32/12*'5-اطلاعات کلیه پرسنل'!I32,'5-اطلاعات کلیه پرسنل'!N32/2000*'5-اطلاعات کلیه پرسنل'!I32),0)+IF('5-اطلاعات کلیه پرسنل'!J32=option!$C$15,IF('5-اطلاعات کلیه پرسنل'!L32="دارد",'5-اطلاعات کلیه پرسنل'!M32/12*'5-اطلاعات کلیه پرسنل'!K32,'5-اطلاعات کلیه پرسنل'!N32/2000*'5-اطلاعات کلیه پرسنل'!K32),0)</f>
        <v>0</v>
      </c>
      <c r="AG32" s="67">
        <f>IF('5-اطلاعات کلیه پرسنل'!H32=option!$C$11,IF('5-اطلاعات کلیه پرسنل'!L32="دارد",'5-اطلاعات کلیه پرسنل'!M32*'5-اطلاعات کلیه پرسنل'!I32/12*40,'5-اطلاعات کلیه پرسنل'!I32*'5-اطلاعات کلیه پرسنل'!N32/52),0)+IF('5-اطلاعات کلیه پرسنل'!J32=option!$C$11,IF('5-اطلاعات کلیه پرسنل'!L32="دارد",'5-اطلاعات کلیه پرسنل'!M32*'5-اطلاعات کلیه پرسنل'!K32/12*40,'5-اطلاعات کلیه پرسنل'!K32*'5-اطلاعات کلیه پرسنل'!N32/52),0)</f>
        <v>0</v>
      </c>
      <c r="AH32" s="82">
        <f>IF('5-اطلاعات کلیه پرسنل'!P32="دکتری",1,IF('5-اطلاعات کلیه پرسنل'!P32="فوق لیسانس",0.8,IF('5-اطلاعات کلیه پرسنل'!P32="لیسانس",0.6,IF('5-اطلاعات کلیه پرسنل'!P32="فوق دیپلم",0.3,IF('5-اطلاعات کلیه پرسنل'!P32="",0,0.1)))))</f>
        <v>0</v>
      </c>
      <c r="AI32" s="95">
        <f>IF('5-اطلاعات کلیه پرسنل'!L32="دارد",'5-اطلاعات کلیه پرسنل'!M32/12,'5-اطلاعات کلیه پرسنل'!N32/2000)</f>
        <v>0</v>
      </c>
      <c r="AJ32" s="94">
        <f t="shared" si="1"/>
        <v>0</v>
      </c>
    </row>
    <row r="33" spans="1:36" x14ac:dyDescent="0.45">
      <c r="A33" s="98">
        <v>31</v>
      </c>
      <c r="B33" s="69">
        <f>'6-اطلاعات کلیه محصولات - خدمات'!B33</f>
        <v>0</v>
      </c>
      <c r="C33" s="69">
        <f>'6-اطلاعات کلیه محصولات - خدمات'!D33</f>
        <v>0</v>
      </c>
      <c r="D33" s="22"/>
      <c r="E33" s="91"/>
      <c r="F33" s="91"/>
      <c r="G33" s="91"/>
      <c r="H33" s="69"/>
      <c r="I33" s="69"/>
      <c r="J33" s="69"/>
      <c r="K33" s="69"/>
      <c r="L33" s="69"/>
      <c r="M33" s="247">
        <f t="shared" si="0"/>
        <v>0</v>
      </c>
      <c r="N33" s="69" t="str">
        <f t="shared" si="2"/>
        <v>0</v>
      </c>
      <c r="O33" s="69" t="str">
        <f t="shared" si="3"/>
        <v>0</v>
      </c>
      <c r="P33" s="69" t="str">
        <f t="shared" si="4"/>
        <v>0</v>
      </c>
      <c r="Q33" s="69" t="str">
        <f t="shared" si="5"/>
        <v>0</v>
      </c>
      <c r="R33" s="69" t="str">
        <f t="shared" si="6"/>
        <v>0.2</v>
      </c>
      <c r="S33" s="100">
        <f t="shared" si="7"/>
        <v>0</v>
      </c>
      <c r="T33" s="69">
        <f t="shared" si="8"/>
        <v>0</v>
      </c>
      <c r="U33" s="69">
        <f t="shared" si="9"/>
        <v>0</v>
      </c>
      <c r="V33" s="69">
        <f t="shared" si="10"/>
        <v>0</v>
      </c>
      <c r="W33" s="69">
        <f t="shared" si="11"/>
        <v>0</v>
      </c>
      <c r="X33" s="195" t="str">
        <f>IF('6-اطلاعات کلیه محصولات - خدمات'!$N33="جدید",'6-اطلاعات کلیه محصولات - خدمات'!$B33,"")</f>
        <v/>
      </c>
      <c r="Y33" s="195" t="str">
        <f>IF('6-اطلاعات کلیه محصولات - خدمات'!$O33="دارد",'6-اطلاعات کلیه محصولات - خدمات'!$B33,"")</f>
        <v/>
      </c>
      <c r="AC33" s="199">
        <f>IF('6-اطلاعات کلیه محصولات - خدمات'!C33="دارد",'6-اطلاعات کلیه محصولات - خدمات'!Q33,0)</f>
        <v>0</v>
      </c>
      <c r="AD33" s="309">
        <f>1403-'5-اطلاعات کلیه پرسنل'!E33:E1030</f>
        <v>1403</v>
      </c>
      <c r="AF33" s="67">
        <f>IF('5-اطلاعات کلیه پرسنل'!H33=option!$C$15,IF('5-اطلاعات کلیه پرسنل'!L33="دارد",'5-اطلاعات کلیه پرسنل'!M33/12*'5-اطلاعات کلیه پرسنل'!I33,'5-اطلاعات کلیه پرسنل'!N33/2000*'5-اطلاعات کلیه پرسنل'!I33),0)+IF('5-اطلاعات کلیه پرسنل'!J33=option!$C$15,IF('5-اطلاعات کلیه پرسنل'!L33="دارد",'5-اطلاعات کلیه پرسنل'!M33/12*'5-اطلاعات کلیه پرسنل'!K33,'5-اطلاعات کلیه پرسنل'!N33/2000*'5-اطلاعات کلیه پرسنل'!K33),0)</f>
        <v>0</v>
      </c>
      <c r="AG33" s="67">
        <f>IF('5-اطلاعات کلیه پرسنل'!H33=option!$C$11,IF('5-اطلاعات کلیه پرسنل'!L33="دارد",'5-اطلاعات کلیه پرسنل'!M33*'5-اطلاعات کلیه پرسنل'!I33/12*40,'5-اطلاعات کلیه پرسنل'!I33*'5-اطلاعات کلیه پرسنل'!N33/52),0)+IF('5-اطلاعات کلیه پرسنل'!J33=option!$C$11,IF('5-اطلاعات کلیه پرسنل'!L33="دارد",'5-اطلاعات کلیه پرسنل'!M33*'5-اطلاعات کلیه پرسنل'!K33/12*40,'5-اطلاعات کلیه پرسنل'!K33*'5-اطلاعات کلیه پرسنل'!N33/52),0)</f>
        <v>0</v>
      </c>
      <c r="AH33" s="82">
        <f>IF('5-اطلاعات کلیه پرسنل'!P33="دکتری",1,IF('5-اطلاعات کلیه پرسنل'!P33="فوق لیسانس",0.8,IF('5-اطلاعات کلیه پرسنل'!P33="لیسانس",0.6,IF('5-اطلاعات کلیه پرسنل'!P33="فوق دیپلم",0.3,IF('5-اطلاعات کلیه پرسنل'!P33="",0,0.1)))))</f>
        <v>0</v>
      </c>
      <c r="AI33" s="95">
        <f>IF('5-اطلاعات کلیه پرسنل'!L33="دارد",'5-اطلاعات کلیه پرسنل'!M33/12,'5-اطلاعات کلیه پرسنل'!N33/2000)</f>
        <v>0</v>
      </c>
      <c r="AJ33" s="94">
        <f t="shared" si="1"/>
        <v>0</v>
      </c>
    </row>
    <row r="34" spans="1:36" x14ac:dyDescent="0.45">
      <c r="A34" s="98">
        <v>32</v>
      </c>
      <c r="B34" s="69">
        <f>'6-اطلاعات کلیه محصولات - خدمات'!B34</f>
        <v>0</v>
      </c>
      <c r="C34" s="69">
        <f>'6-اطلاعات کلیه محصولات - خدمات'!D34</f>
        <v>0</v>
      </c>
      <c r="D34" s="22"/>
      <c r="E34" s="91"/>
      <c r="F34" s="91"/>
      <c r="G34" s="91"/>
      <c r="H34" s="69"/>
      <c r="I34" s="69"/>
      <c r="J34" s="69"/>
      <c r="K34" s="69"/>
      <c r="L34" s="69"/>
      <c r="M34" s="247">
        <f t="shared" si="0"/>
        <v>0</v>
      </c>
      <c r="N34" s="69" t="str">
        <f t="shared" si="2"/>
        <v>0</v>
      </c>
      <c r="O34" s="69" t="str">
        <f t="shared" si="3"/>
        <v>0</v>
      </c>
      <c r="P34" s="69" t="str">
        <f t="shared" si="4"/>
        <v>0</v>
      </c>
      <c r="Q34" s="69" t="str">
        <f t="shared" si="5"/>
        <v>0</v>
      </c>
      <c r="R34" s="69" t="str">
        <f t="shared" si="6"/>
        <v>0.2</v>
      </c>
      <c r="S34" s="100">
        <f t="shared" si="7"/>
        <v>0</v>
      </c>
      <c r="T34" s="69">
        <f t="shared" si="8"/>
        <v>0</v>
      </c>
      <c r="U34" s="69">
        <f t="shared" si="9"/>
        <v>0</v>
      </c>
      <c r="V34" s="69">
        <f t="shared" si="10"/>
        <v>0</v>
      </c>
      <c r="W34" s="69">
        <f t="shared" si="11"/>
        <v>0</v>
      </c>
      <c r="X34" s="195" t="str">
        <f>IF('6-اطلاعات کلیه محصولات - خدمات'!$N34="جدید",'6-اطلاعات کلیه محصولات - خدمات'!$B34,"")</f>
        <v/>
      </c>
      <c r="Y34" s="195" t="str">
        <f>IF('6-اطلاعات کلیه محصولات - خدمات'!$O34="دارد",'6-اطلاعات کلیه محصولات - خدمات'!$B34,"")</f>
        <v/>
      </c>
      <c r="AC34" s="199">
        <f>IF('6-اطلاعات کلیه محصولات - خدمات'!C34="دارد",'6-اطلاعات کلیه محصولات - خدمات'!Q34,0)</f>
        <v>0</v>
      </c>
      <c r="AD34" s="309">
        <f>1403-'5-اطلاعات کلیه پرسنل'!E34:E1031</f>
        <v>1403</v>
      </c>
      <c r="AF34" s="67">
        <f>IF('5-اطلاعات کلیه پرسنل'!H34=option!$C$15,IF('5-اطلاعات کلیه پرسنل'!L34="دارد",'5-اطلاعات کلیه پرسنل'!M34/12*'5-اطلاعات کلیه پرسنل'!I34,'5-اطلاعات کلیه پرسنل'!N34/2000*'5-اطلاعات کلیه پرسنل'!I34),0)+IF('5-اطلاعات کلیه پرسنل'!J34=option!$C$15,IF('5-اطلاعات کلیه پرسنل'!L34="دارد",'5-اطلاعات کلیه پرسنل'!M34/12*'5-اطلاعات کلیه پرسنل'!K34,'5-اطلاعات کلیه پرسنل'!N34/2000*'5-اطلاعات کلیه پرسنل'!K34),0)</f>
        <v>0</v>
      </c>
      <c r="AG34" s="67">
        <f>IF('5-اطلاعات کلیه پرسنل'!H34=option!$C$11,IF('5-اطلاعات کلیه پرسنل'!L34="دارد",'5-اطلاعات کلیه پرسنل'!M34*'5-اطلاعات کلیه پرسنل'!I34/12*40,'5-اطلاعات کلیه پرسنل'!I34*'5-اطلاعات کلیه پرسنل'!N34/52),0)+IF('5-اطلاعات کلیه پرسنل'!J34=option!$C$11,IF('5-اطلاعات کلیه پرسنل'!L34="دارد",'5-اطلاعات کلیه پرسنل'!M34*'5-اطلاعات کلیه پرسنل'!K34/12*40,'5-اطلاعات کلیه پرسنل'!K34*'5-اطلاعات کلیه پرسنل'!N34/52),0)</f>
        <v>0</v>
      </c>
      <c r="AH34" s="82">
        <f>IF('5-اطلاعات کلیه پرسنل'!P34="دکتری",1,IF('5-اطلاعات کلیه پرسنل'!P34="فوق لیسانس",0.8,IF('5-اطلاعات کلیه پرسنل'!P34="لیسانس",0.6,IF('5-اطلاعات کلیه پرسنل'!P34="فوق دیپلم",0.3,IF('5-اطلاعات کلیه پرسنل'!P34="",0,0.1)))))</f>
        <v>0</v>
      </c>
      <c r="AI34" s="95">
        <f>IF('5-اطلاعات کلیه پرسنل'!L34="دارد",'5-اطلاعات کلیه پرسنل'!M34/12,'5-اطلاعات کلیه پرسنل'!N34/2000)</f>
        <v>0</v>
      </c>
      <c r="AJ34" s="94">
        <f t="shared" si="1"/>
        <v>0</v>
      </c>
    </row>
    <row r="35" spans="1:36" x14ac:dyDescent="0.45">
      <c r="A35" s="98">
        <v>33</v>
      </c>
      <c r="B35" s="69">
        <f>'6-اطلاعات کلیه محصولات - خدمات'!B35</f>
        <v>0</v>
      </c>
      <c r="C35" s="69">
        <f>'6-اطلاعات کلیه محصولات - خدمات'!D35</f>
        <v>0</v>
      </c>
      <c r="D35" s="22"/>
      <c r="E35" s="91"/>
      <c r="F35" s="91"/>
      <c r="G35" s="91"/>
      <c r="H35" s="69"/>
      <c r="I35" s="69"/>
      <c r="J35" s="69"/>
      <c r="K35" s="69"/>
      <c r="L35" s="69"/>
      <c r="M35" s="247">
        <f t="shared" si="0"/>
        <v>0</v>
      </c>
      <c r="N35" s="69" t="str">
        <f t="shared" si="2"/>
        <v>0</v>
      </c>
      <c r="O35" s="69" t="str">
        <f t="shared" si="3"/>
        <v>0</v>
      </c>
      <c r="P35" s="69" t="str">
        <f t="shared" si="4"/>
        <v>0</v>
      </c>
      <c r="Q35" s="69" t="str">
        <f t="shared" si="5"/>
        <v>0</v>
      </c>
      <c r="R35" s="69" t="str">
        <f t="shared" si="6"/>
        <v>0.2</v>
      </c>
      <c r="S35" s="100">
        <f t="shared" si="7"/>
        <v>0</v>
      </c>
      <c r="T35" s="69">
        <f t="shared" si="8"/>
        <v>0</v>
      </c>
      <c r="U35" s="69">
        <f t="shared" si="9"/>
        <v>0</v>
      </c>
      <c r="V35" s="69">
        <f t="shared" si="10"/>
        <v>0</v>
      </c>
      <c r="W35" s="69">
        <f t="shared" si="11"/>
        <v>0</v>
      </c>
      <c r="X35" s="195" t="str">
        <f>IF('6-اطلاعات کلیه محصولات - خدمات'!$N35="جدید",'6-اطلاعات کلیه محصولات - خدمات'!$B35,"")</f>
        <v/>
      </c>
      <c r="Y35" s="195" t="str">
        <f>IF('6-اطلاعات کلیه محصولات - خدمات'!$O35="دارد",'6-اطلاعات کلیه محصولات - خدمات'!$B35,"")</f>
        <v/>
      </c>
      <c r="AC35" s="199">
        <f>IF('6-اطلاعات کلیه محصولات - خدمات'!C35="دارد",'6-اطلاعات کلیه محصولات - خدمات'!Q35,0)</f>
        <v>0</v>
      </c>
      <c r="AD35" s="309">
        <f>1403-'5-اطلاعات کلیه پرسنل'!E35:E1032</f>
        <v>1403</v>
      </c>
      <c r="AF35" s="67">
        <f>IF('5-اطلاعات کلیه پرسنل'!H35=option!$C$15,IF('5-اطلاعات کلیه پرسنل'!L35="دارد",'5-اطلاعات کلیه پرسنل'!M35/12*'5-اطلاعات کلیه پرسنل'!I35,'5-اطلاعات کلیه پرسنل'!N35/2000*'5-اطلاعات کلیه پرسنل'!I35),0)+IF('5-اطلاعات کلیه پرسنل'!J35=option!$C$15,IF('5-اطلاعات کلیه پرسنل'!L35="دارد",'5-اطلاعات کلیه پرسنل'!M35/12*'5-اطلاعات کلیه پرسنل'!K35,'5-اطلاعات کلیه پرسنل'!N35/2000*'5-اطلاعات کلیه پرسنل'!K35),0)</f>
        <v>0</v>
      </c>
      <c r="AG35" s="67">
        <f>IF('5-اطلاعات کلیه پرسنل'!H35=option!$C$11,IF('5-اطلاعات کلیه پرسنل'!L35="دارد",'5-اطلاعات کلیه پرسنل'!M35*'5-اطلاعات کلیه پرسنل'!I35/12*40,'5-اطلاعات کلیه پرسنل'!I35*'5-اطلاعات کلیه پرسنل'!N35/52),0)+IF('5-اطلاعات کلیه پرسنل'!J35=option!$C$11,IF('5-اطلاعات کلیه پرسنل'!L35="دارد",'5-اطلاعات کلیه پرسنل'!M35*'5-اطلاعات کلیه پرسنل'!K35/12*40,'5-اطلاعات کلیه پرسنل'!K35*'5-اطلاعات کلیه پرسنل'!N35/52),0)</f>
        <v>0</v>
      </c>
      <c r="AH35" s="82">
        <f>IF('5-اطلاعات کلیه پرسنل'!P35="دکتری",1,IF('5-اطلاعات کلیه پرسنل'!P35="فوق لیسانس",0.8,IF('5-اطلاعات کلیه پرسنل'!P35="لیسانس",0.6,IF('5-اطلاعات کلیه پرسنل'!P35="فوق دیپلم",0.3,IF('5-اطلاعات کلیه پرسنل'!P35="",0,0.1)))))</f>
        <v>0</v>
      </c>
      <c r="AI35" s="95">
        <f>IF('5-اطلاعات کلیه پرسنل'!L35="دارد",'5-اطلاعات کلیه پرسنل'!M35/12,'5-اطلاعات کلیه پرسنل'!N35/2000)</f>
        <v>0</v>
      </c>
      <c r="AJ35" s="94">
        <f t="shared" ref="AJ35:AJ66" si="12">AI35*AH35</f>
        <v>0</v>
      </c>
    </row>
    <row r="36" spans="1:36" x14ac:dyDescent="0.45">
      <c r="A36" s="98">
        <v>34</v>
      </c>
      <c r="B36" s="69">
        <f>'6-اطلاعات کلیه محصولات - خدمات'!B36</f>
        <v>0</v>
      </c>
      <c r="C36" s="69">
        <f>'6-اطلاعات کلیه محصولات - خدمات'!D36</f>
        <v>0</v>
      </c>
      <c r="D36" s="22"/>
      <c r="E36" s="91"/>
      <c r="F36" s="91"/>
      <c r="G36" s="91"/>
      <c r="H36" s="69"/>
      <c r="I36" s="69"/>
      <c r="J36" s="69"/>
      <c r="K36" s="69"/>
      <c r="L36" s="69"/>
      <c r="M36" s="247">
        <f t="shared" si="0"/>
        <v>0</v>
      </c>
      <c r="N36" s="69" t="str">
        <f t="shared" si="2"/>
        <v>0</v>
      </c>
      <c r="O36" s="69" t="str">
        <f t="shared" si="3"/>
        <v>0</v>
      </c>
      <c r="P36" s="69" t="str">
        <f t="shared" si="4"/>
        <v>0</v>
      </c>
      <c r="Q36" s="69" t="str">
        <f t="shared" si="5"/>
        <v>0</v>
      </c>
      <c r="R36" s="69" t="str">
        <f t="shared" si="6"/>
        <v>0.2</v>
      </c>
      <c r="S36" s="100">
        <f t="shared" si="7"/>
        <v>0</v>
      </c>
      <c r="T36" s="69">
        <f t="shared" si="8"/>
        <v>0</v>
      </c>
      <c r="U36" s="69">
        <f t="shared" si="9"/>
        <v>0</v>
      </c>
      <c r="V36" s="69">
        <f t="shared" si="10"/>
        <v>0</v>
      </c>
      <c r="W36" s="69">
        <f t="shared" si="11"/>
        <v>0</v>
      </c>
      <c r="X36" s="195" t="str">
        <f>IF('6-اطلاعات کلیه محصولات - خدمات'!$N36="جدید",'6-اطلاعات کلیه محصولات - خدمات'!$B36,"")</f>
        <v/>
      </c>
      <c r="Y36" s="195" t="str">
        <f>IF('6-اطلاعات کلیه محصولات - خدمات'!$O36="دارد",'6-اطلاعات کلیه محصولات - خدمات'!$B36,"")</f>
        <v/>
      </c>
      <c r="AC36" s="199">
        <f>IF('6-اطلاعات کلیه محصولات - خدمات'!C36="دارد",'6-اطلاعات کلیه محصولات - خدمات'!Q36,0)</f>
        <v>0</v>
      </c>
      <c r="AD36" s="309">
        <f>1403-'5-اطلاعات کلیه پرسنل'!E36:E1033</f>
        <v>1403</v>
      </c>
      <c r="AF36" s="67">
        <f>IF('5-اطلاعات کلیه پرسنل'!H36=option!$C$15,IF('5-اطلاعات کلیه پرسنل'!L36="دارد",'5-اطلاعات کلیه پرسنل'!M36/12*'5-اطلاعات کلیه پرسنل'!I36,'5-اطلاعات کلیه پرسنل'!N36/2000*'5-اطلاعات کلیه پرسنل'!I36),0)+IF('5-اطلاعات کلیه پرسنل'!J36=option!$C$15,IF('5-اطلاعات کلیه پرسنل'!L36="دارد",'5-اطلاعات کلیه پرسنل'!M36/12*'5-اطلاعات کلیه پرسنل'!K36,'5-اطلاعات کلیه پرسنل'!N36/2000*'5-اطلاعات کلیه پرسنل'!K36),0)</f>
        <v>0</v>
      </c>
      <c r="AG36" s="67">
        <f>IF('5-اطلاعات کلیه پرسنل'!H36=option!$C$11,IF('5-اطلاعات کلیه پرسنل'!L36="دارد",'5-اطلاعات کلیه پرسنل'!M36*'5-اطلاعات کلیه پرسنل'!I36/12*40,'5-اطلاعات کلیه پرسنل'!I36*'5-اطلاعات کلیه پرسنل'!N36/52),0)+IF('5-اطلاعات کلیه پرسنل'!J36=option!$C$11,IF('5-اطلاعات کلیه پرسنل'!L36="دارد",'5-اطلاعات کلیه پرسنل'!M36*'5-اطلاعات کلیه پرسنل'!K36/12*40,'5-اطلاعات کلیه پرسنل'!K36*'5-اطلاعات کلیه پرسنل'!N36/52),0)</f>
        <v>0</v>
      </c>
      <c r="AH36" s="82">
        <f>IF('5-اطلاعات کلیه پرسنل'!P36="دکتری",1,IF('5-اطلاعات کلیه پرسنل'!P36="فوق لیسانس",0.8,IF('5-اطلاعات کلیه پرسنل'!P36="لیسانس",0.6,IF('5-اطلاعات کلیه پرسنل'!P36="فوق دیپلم",0.3,IF('5-اطلاعات کلیه پرسنل'!P36="",0,0.1)))))</f>
        <v>0</v>
      </c>
      <c r="AI36" s="95">
        <f>IF('5-اطلاعات کلیه پرسنل'!L36="دارد",'5-اطلاعات کلیه پرسنل'!M36/12,'5-اطلاعات کلیه پرسنل'!N36/2000)</f>
        <v>0</v>
      </c>
      <c r="AJ36" s="94">
        <f t="shared" si="12"/>
        <v>0</v>
      </c>
    </row>
    <row r="37" spans="1:36" x14ac:dyDescent="0.45">
      <c r="A37" s="98">
        <v>35</v>
      </c>
      <c r="B37" s="69">
        <f>'6-اطلاعات کلیه محصولات - خدمات'!B37</f>
        <v>0</v>
      </c>
      <c r="C37" s="69">
        <f>'6-اطلاعات کلیه محصولات - خدمات'!D37</f>
        <v>0</v>
      </c>
      <c r="D37" s="22"/>
      <c r="E37" s="91"/>
      <c r="F37" s="91"/>
      <c r="G37" s="91"/>
      <c r="H37" s="69"/>
      <c r="I37" s="69"/>
      <c r="J37" s="69"/>
      <c r="K37" s="69"/>
      <c r="L37" s="69"/>
      <c r="M37" s="247">
        <f t="shared" si="0"/>
        <v>0</v>
      </c>
      <c r="N37" s="69" t="str">
        <f t="shared" si="2"/>
        <v>0</v>
      </c>
      <c r="O37" s="69" t="str">
        <f t="shared" si="3"/>
        <v>0</v>
      </c>
      <c r="P37" s="69" t="str">
        <f t="shared" si="4"/>
        <v>0</v>
      </c>
      <c r="Q37" s="69" t="str">
        <f t="shared" si="5"/>
        <v>0</v>
      </c>
      <c r="R37" s="69" t="str">
        <f t="shared" si="6"/>
        <v>0.2</v>
      </c>
      <c r="S37" s="100">
        <f t="shared" si="7"/>
        <v>0</v>
      </c>
      <c r="T37" s="69">
        <f t="shared" si="8"/>
        <v>0</v>
      </c>
      <c r="U37" s="69">
        <f t="shared" si="9"/>
        <v>0</v>
      </c>
      <c r="V37" s="69">
        <f t="shared" si="10"/>
        <v>0</v>
      </c>
      <c r="W37" s="69">
        <f t="shared" si="11"/>
        <v>0</v>
      </c>
      <c r="X37" s="195" t="str">
        <f>IF('6-اطلاعات کلیه محصولات - خدمات'!$N37="جدید",'6-اطلاعات کلیه محصولات - خدمات'!$B37,"")</f>
        <v/>
      </c>
      <c r="Y37" s="195" t="str">
        <f>IF('6-اطلاعات کلیه محصولات - خدمات'!$O37="دارد",'6-اطلاعات کلیه محصولات - خدمات'!$B37,"")</f>
        <v/>
      </c>
      <c r="AC37" s="199">
        <f>IF('6-اطلاعات کلیه محصولات - خدمات'!C37="دارد",'6-اطلاعات کلیه محصولات - خدمات'!Q37,0)</f>
        <v>0</v>
      </c>
      <c r="AD37" s="309">
        <f>1403-'5-اطلاعات کلیه پرسنل'!E37:E1034</f>
        <v>1403</v>
      </c>
      <c r="AF37" s="67">
        <f>IF('5-اطلاعات کلیه پرسنل'!H37=option!$C$15,IF('5-اطلاعات کلیه پرسنل'!L37="دارد",'5-اطلاعات کلیه پرسنل'!M37/12*'5-اطلاعات کلیه پرسنل'!I37,'5-اطلاعات کلیه پرسنل'!N37/2000*'5-اطلاعات کلیه پرسنل'!I37),0)+IF('5-اطلاعات کلیه پرسنل'!J37=option!$C$15,IF('5-اطلاعات کلیه پرسنل'!L37="دارد",'5-اطلاعات کلیه پرسنل'!M37/12*'5-اطلاعات کلیه پرسنل'!K37,'5-اطلاعات کلیه پرسنل'!N37/2000*'5-اطلاعات کلیه پرسنل'!K37),0)</f>
        <v>0</v>
      </c>
      <c r="AG37" s="67">
        <f>IF('5-اطلاعات کلیه پرسنل'!H37=option!$C$11,IF('5-اطلاعات کلیه پرسنل'!L37="دارد",'5-اطلاعات کلیه پرسنل'!M37*'5-اطلاعات کلیه پرسنل'!I37/12*40,'5-اطلاعات کلیه پرسنل'!I37*'5-اطلاعات کلیه پرسنل'!N37/52),0)+IF('5-اطلاعات کلیه پرسنل'!J37=option!$C$11,IF('5-اطلاعات کلیه پرسنل'!L37="دارد",'5-اطلاعات کلیه پرسنل'!M37*'5-اطلاعات کلیه پرسنل'!K37/12*40,'5-اطلاعات کلیه پرسنل'!K37*'5-اطلاعات کلیه پرسنل'!N37/52),0)</f>
        <v>0</v>
      </c>
      <c r="AH37" s="82">
        <f>IF('5-اطلاعات کلیه پرسنل'!P37="دکتری",1,IF('5-اطلاعات کلیه پرسنل'!P37="فوق لیسانس",0.8,IF('5-اطلاعات کلیه پرسنل'!P37="لیسانس",0.6,IF('5-اطلاعات کلیه پرسنل'!P37="فوق دیپلم",0.3,IF('5-اطلاعات کلیه پرسنل'!P37="",0,0.1)))))</f>
        <v>0</v>
      </c>
      <c r="AI37" s="95">
        <f>IF('5-اطلاعات کلیه پرسنل'!L37="دارد",'5-اطلاعات کلیه پرسنل'!M37/12,'5-اطلاعات کلیه پرسنل'!N37/2000)</f>
        <v>0</v>
      </c>
      <c r="AJ37" s="94">
        <f t="shared" si="12"/>
        <v>0</v>
      </c>
    </row>
    <row r="38" spans="1:36" x14ac:dyDescent="0.45">
      <c r="A38" s="98">
        <v>36</v>
      </c>
      <c r="B38" s="69">
        <f>'6-اطلاعات کلیه محصولات - خدمات'!B38</f>
        <v>0</v>
      </c>
      <c r="C38" s="69">
        <f>'6-اطلاعات کلیه محصولات - خدمات'!D38</f>
        <v>0</v>
      </c>
      <c r="D38" s="22"/>
      <c r="E38" s="91"/>
      <c r="F38" s="91"/>
      <c r="G38" s="91"/>
      <c r="H38" s="69"/>
      <c r="I38" s="69"/>
      <c r="J38" s="69"/>
      <c r="K38" s="69"/>
      <c r="L38" s="69"/>
      <c r="M38" s="247">
        <f t="shared" si="0"/>
        <v>0</v>
      </c>
      <c r="N38" s="69" t="str">
        <f t="shared" si="2"/>
        <v>0</v>
      </c>
      <c r="O38" s="69" t="str">
        <f t="shared" si="3"/>
        <v>0</v>
      </c>
      <c r="P38" s="69" t="str">
        <f t="shared" si="4"/>
        <v>0</v>
      </c>
      <c r="Q38" s="69" t="str">
        <f t="shared" si="5"/>
        <v>0</v>
      </c>
      <c r="R38" s="69" t="str">
        <f t="shared" si="6"/>
        <v>0.2</v>
      </c>
      <c r="S38" s="100">
        <f t="shared" si="7"/>
        <v>0</v>
      </c>
      <c r="T38" s="69">
        <f t="shared" si="8"/>
        <v>0</v>
      </c>
      <c r="U38" s="69">
        <f t="shared" si="9"/>
        <v>0</v>
      </c>
      <c r="V38" s="69">
        <f t="shared" si="10"/>
        <v>0</v>
      </c>
      <c r="W38" s="69">
        <f t="shared" si="11"/>
        <v>0</v>
      </c>
      <c r="X38" s="195" t="str">
        <f>IF('6-اطلاعات کلیه محصولات - خدمات'!$N38="جدید",'6-اطلاعات کلیه محصولات - خدمات'!$B38,"")</f>
        <v/>
      </c>
      <c r="Y38" s="195" t="str">
        <f>IF('6-اطلاعات کلیه محصولات - خدمات'!$O38="دارد",'6-اطلاعات کلیه محصولات - خدمات'!$B38,"")</f>
        <v/>
      </c>
      <c r="AC38" s="199">
        <f>IF('6-اطلاعات کلیه محصولات - خدمات'!C38="دارد",'6-اطلاعات کلیه محصولات - خدمات'!Q38,0)</f>
        <v>0</v>
      </c>
      <c r="AD38" s="309">
        <f>1403-'5-اطلاعات کلیه پرسنل'!E38:E1035</f>
        <v>1403</v>
      </c>
      <c r="AF38" s="67">
        <f>IF('5-اطلاعات کلیه پرسنل'!H38=option!$C$15,IF('5-اطلاعات کلیه پرسنل'!L38="دارد",'5-اطلاعات کلیه پرسنل'!M38/12*'5-اطلاعات کلیه پرسنل'!I38,'5-اطلاعات کلیه پرسنل'!N38/2000*'5-اطلاعات کلیه پرسنل'!I38),0)+IF('5-اطلاعات کلیه پرسنل'!J38=option!$C$15,IF('5-اطلاعات کلیه پرسنل'!L38="دارد",'5-اطلاعات کلیه پرسنل'!M38/12*'5-اطلاعات کلیه پرسنل'!K38,'5-اطلاعات کلیه پرسنل'!N38/2000*'5-اطلاعات کلیه پرسنل'!K38),0)</f>
        <v>0</v>
      </c>
      <c r="AG38" s="67">
        <f>IF('5-اطلاعات کلیه پرسنل'!H38=option!$C$11,IF('5-اطلاعات کلیه پرسنل'!L38="دارد",'5-اطلاعات کلیه پرسنل'!M38*'5-اطلاعات کلیه پرسنل'!I38/12*40,'5-اطلاعات کلیه پرسنل'!I38*'5-اطلاعات کلیه پرسنل'!N38/52),0)+IF('5-اطلاعات کلیه پرسنل'!J38=option!$C$11,IF('5-اطلاعات کلیه پرسنل'!L38="دارد",'5-اطلاعات کلیه پرسنل'!M38*'5-اطلاعات کلیه پرسنل'!K38/12*40,'5-اطلاعات کلیه پرسنل'!K38*'5-اطلاعات کلیه پرسنل'!N38/52),0)</f>
        <v>0</v>
      </c>
      <c r="AH38" s="82">
        <f>IF('5-اطلاعات کلیه پرسنل'!P38="دکتری",1,IF('5-اطلاعات کلیه پرسنل'!P38="فوق لیسانس",0.8,IF('5-اطلاعات کلیه پرسنل'!P38="لیسانس",0.6,IF('5-اطلاعات کلیه پرسنل'!P38="فوق دیپلم",0.3,IF('5-اطلاعات کلیه پرسنل'!P38="",0,0.1)))))</f>
        <v>0</v>
      </c>
      <c r="AI38" s="95">
        <f>IF('5-اطلاعات کلیه پرسنل'!L38="دارد",'5-اطلاعات کلیه پرسنل'!M38/12,'5-اطلاعات کلیه پرسنل'!N38/2000)</f>
        <v>0</v>
      </c>
      <c r="AJ38" s="94">
        <f t="shared" si="12"/>
        <v>0</v>
      </c>
    </row>
    <row r="39" spans="1:36" x14ac:dyDescent="0.45">
      <c r="A39" s="98">
        <v>37</v>
      </c>
      <c r="B39" s="69">
        <f>'6-اطلاعات کلیه محصولات - خدمات'!B39</f>
        <v>0</v>
      </c>
      <c r="C39" s="69">
        <f>'6-اطلاعات کلیه محصولات - خدمات'!D39</f>
        <v>0</v>
      </c>
      <c r="D39" s="22"/>
      <c r="E39" s="91"/>
      <c r="F39" s="91"/>
      <c r="G39" s="91"/>
      <c r="H39" s="69"/>
      <c r="I39" s="69"/>
      <c r="J39" s="69"/>
      <c r="K39" s="69"/>
      <c r="L39" s="69"/>
      <c r="M39" s="247">
        <f t="shared" si="0"/>
        <v>0</v>
      </c>
      <c r="N39" s="69" t="str">
        <f t="shared" si="2"/>
        <v>0</v>
      </c>
      <c r="O39" s="69" t="str">
        <f t="shared" si="3"/>
        <v>0</v>
      </c>
      <c r="P39" s="69" t="str">
        <f t="shared" si="4"/>
        <v>0</v>
      </c>
      <c r="Q39" s="69" t="str">
        <f t="shared" si="5"/>
        <v>0</v>
      </c>
      <c r="R39" s="69" t="str">
        <f t="shared" si="6"/>
        <v>0.2</v>
      </c>
      <c r="S39" s="100">
        <f t="shared" si="7"/>
        <v>0</v>
      </c>
      <c r="T39" s="69">
        <f t="shared" si="8"/>
        <v>0</v>
      </c>
      <c r="U39" s="69">
        <f t="shared" si="9"/>
        <v>0</v>
      </c>
      <c r="V39" s="69">
        <f t="shared" si="10"/>
        <v>0</v>
      </c>
      <c r="W39" s="69">
        <f t="shared" si="11"/>
        <v>0</v>
      </c>
      <c r="X39" s="195" t="str">
        <f>IF('6-اطلاعات کلیه محصولات - خدمات'!$N39="جدید",'6-اطلاعات کلیه محصولات - خدمات'!$B39,"")</f>
        <v/>
      </c>
      <c r="Y39" s="195" t="str">
        <f>IF('6-اطلاعات کلیه محصولات - خدمات'!$O39="دارد",'6-اطلاعات کلیه محصولات - خدمات'!$B39,"")</f>
        <v/>
      </c>
      <c r="AC39" s="199">
        <f>IF('6-اطلاعات کلیه محصولات - خدمات'!C39="دارد",'6-اطلاعات کلیه محصولات - خدمات'!Q39,0)</f>
        <v>0</v>
      </c>
      <c r="AD39" s="309">
        <f>1403-'5-اطلاعات کلیه پرسنل'!E39:E1036</f>
        <v>1403</v>
      </c>
      <c r="AF39" s="67">
        <f>IF('5-اطلاعات کلیه پرسنل'!H39=option!$C$15,IF('5-اطلاعات کلیه پرسنل'!L39="دارد",'5-اطلاعات کلیه پرسنل'!M39/12*'5-اطلاعات کلیه پرسنل'!I39,'5-اطلاعات کلیه پرسنل'!N39/2000*'5-اطلاعات کلیه پرسنل'!I39),0)+IF('5-اطلاعات کلیه پرسنل'!J39=option!$C$15,IF('5-اطلاعات کلیه پرسنل'!L39="دارد",'5-اطلاعات کلیه پرسنل'!M39/12*'5-اطلاعات کلیه پرسنل'!K39,'5-اطلاعات کلیه پرسنل'!N39/2000*'5-اطلاعات کلیه پرسنل'!K39),0)</f>
        <v>0</v>
      </c>
      <c r="AG39" s="67">
        <f>IF('5-اطلاعات کلیه پرسنل'!H39=option!$C$11,IF('5-اطلاعات کلیه پرسنل'!L39="دارد",'5-اطلاعات کلیه پرسنل'!M39*'5-اطلاعات کلیه پرسنل'!I39/12*40,'5-اطلاعات کلیه پرسنل'!I39*'5-اطلاعات کلیه پرسنل'!N39/52),0)+IF('5-اطلاعات کلیه پرسنل'!J39=option!$C$11,IF('5-اطلاعات کلیه پرسنل'!L39="دارد",'5-اطلاعات کلیه پرسنل'!M39*'5-اطلاعات کلیه پرسنل'!K39/12*40,'5-اطلاعات کلیه پرسنل'!K39*'5-اطلاعات کلیه پرسنل'!N39/52),0)</f>
        <v>0</v>
      </c>
      <c r="AH39" s="82">
        <f>IF('5-اطلاعات کلیه پرسنل'!P39="دکتری",1,IF('5-اطلاعات کلیه پرسنل'!P39="فوق لیسانس",0.8,IF('5-اطلاعات کلیه پرسنل'!P39="لیسانس",0.6,IF('5-اطلاعات کلیه پرسنل'!P39="فوق دیپلم",0.3,IF('5-اطلاعات کلیه پرسنل'!P39="",0,0.1)))))</f>
        <v>0</v>
      </c>
      <c r="AI39" s="95">
        <f>IF('5-اطلاعات کلیه پرسنل'!L39="دارد",'5-اطلاعات کلیه پرسنل'!M39/12,'5-اطلاعات کلیه پرسنل'!N39/2000)</f>
        <v>0</v>
      </c>
      <c r="AJ39" s="94">
        <f t="shared" si="12"/>
        <v>0</v>
      </c>
    </row>
    <row r="40" spans="1:36" x14ac:dyDescent="0.45">
      <c r="A40" s="98">
        <v>38</v>
      </c>
      <c r="B40" s="69">
        <f>'6-اطلاعات کلیه محصولات - خدمات'!B40</f>
        <v>0</v>
      </c>
      <c r="C40" s="69">
        <f>'6-اطلاعات کلیه محصولات - خدمات'!D40</f>
        <v>0</v>
      </c>
      <c r="D40" s="22"/>
      <c r="E40" s="91"/>
      <c r="F40" s="91"/>
      <c r="G40" s="91"/>
      <c r="H40" s="69"/>
      <c r="I40" s="69"/>
      <c r="J40" s="69"/>
      <c r="K40" s="69"/>
      <c r="L40" s="69"/>
      <c r="M40" s="247">
        <f t="shared" si="0"/>
        <v>0</v>
      </c>
      <c r="N40" s="69" t="str">
        <f t="shared" si="2"/>
        <v>0</v>
      </c>
      <c r="O40" s="69" t="str">
        <f t="shared" si="3"/>
        <v>0</v>
      </c>
      <c r="P40" s="69" t="str">
        <f t="shared" si="4"/>
        <v>0</v>
      </c>
      <c r="Q40" s="69" t="str">
        <f t="shared" si="5"/>
        <v>0</v>
      </c>
      <c r="R40" s="69" t="str">
        <f t="shared" si="6"/>
        <v>0.2</v>
      </c>
      <c r="S40" s="100">
        <f t="shared" si="7"/>
        <v>0</v>
      </c>
      <c r="T40" s="69">
        <f t="shared" si="8"/>
        <v>0</v>
      </c>
      <c r="U40" s="69">
        <f t="shared" si="9"/>
        <v>0</v>
      </c>
      <c r="V40" s="69">
        <f t="shared" si="10"/>
        <v>0</v>
      </c>
      <c r="W40" s="69">
        <f t="shared" si="11"/>
        <v>0</v>
      </c>
      <c r="X40" s="195" t="str">
        <f>IF('6-اطلاعات کلیه محصولات - خدمات'!$N40="جدید",'6-اطلاعات کلیه محصولات - خدمات'!$B40,"")</f>
        <v/>
      </c>
      <c r="Y40" s="195" t="str">
        <f>IF('6-اطلاعات کلیه محصولات - خدمات'!$O40="دارد",'6-اطلاعات کلیه محصولات - خدمات'!$B40,"")</f>
        <v/>
      </c>
      <c r="AC40" s="199">
        <f>IF('6-اطلاعات کلیه محصولات - خدمات'!C40="دارد",'6-اطلاعات کلیه محصولات - خدمات'!Q40,0)</f>
        <v>0</v>
      </c>
      <c r="AD40" s="309">
        <f>1403-'5-اطلاعات کلیه پرسنل'!E40:E1037</f>
        <v>1403</v>
      </c>
      <c r="AF40" s="67">
        <f>IF('5-اطلاعات کلیه پرسنل'!H40=option!$C$15,IF('5-اطلاعات کلیه پرسنل'!L40="دارد",'5-اطلاعات کلیه پرسنل'!M40/12*'5-اطلاعات کلیه پرسنل'!I40,'5-اطلاعات کلیه پرسنل'!N40/2000*'5-اطلاعات کلیه پرسنل'!I40),0)+IF('5-اطلاعات کلیه پرسنل'!J40=option!$C$15,IF('5-اطلاعات کلیه پرسنل'!L40="دارد",'5-اطلاعات کلیه پرسنل'!M40/12*'5-اطلاعات کلیه پرسنل'!K40,'5-اطلاعات کلیه پرسنل'!N40/2000*'5-اطلاعات کلیه پرسنل'!K40),0)</f>
        <v>0</v>
      </c>
      <c r="AG40" s="67">
        <f>IF('5-اطلاعات کلیه پرسنل'!H40=option!$C$11,IF('5-اطلاعات کلیه پرسنل'!L40="دارد",'5-اطلاعات کلیه پرسنل'!M40*'5-اطلاعات کلیه پرسنل'!I40/12*40,'5-اطلاعات کلیه پرسنل'!I40*'5-اطلاعات کلیه پرسنل'!N40/52),0)+IF('5-اطلاعات کلیه پرسنل'!J40=option!$C$11,IF('5-اطلاعات کلیه پرسنل'!L40="دارد",'5-اطلاعات کلیه پرسنل'!M40*'5-اطلاعات کلیه پرسنل'!K40/12*40,'5-اطلاعات کلیه پرسنل'!K40*'5-اطلاعات کلیه پرسنل'!N40/52),0)</f>
        <v>0</v>
      </c>
      <c r="AH40" s="82">
        <f>IF('5-اطلاعات کلیه پرسنل'!P40="دکتری",1,IF('5-اطلاعات کلیه پرسنل'!P40="فوق لیسانس",0.8,IF('5-اطلاعات کلیه پرسنل'!P40="لیسانس",0.6,IF('5-اطلاعات کلیه پرسنل'!P40="فوق دیپلم",0.3,IF('5-اطلاعات کلیه پرسنل'!P40="",0,0.1)))))</f>
        <v>0</v>
      </c>
      <c r="AI40" s="95">
        <f>IF('5-اطلاعات کلیه پرسنل'!L40="دارد",'5-اطلاعات کلیه پرسنل'!M40/12,'5-اطلاعات کلیه پرسنل'!N40/2000)</f>
        <v>0</v>
      </c>
      <c r="AJ40" s="94">
        <f t="shared" si="12"/>
        <v>0</v>
      </c>
    </row>
    <row r="41" spans="1:36" x14ac:dyDescent="0.45">
      <c r="A41" s="98">
        <v>39</v>
      </c>
      <c r="B41" s="69">
        <f>'6-اطلاعات کلیه محصولات - خدمات'!B41</f>
        <v>0</v>
      </c>
      <c r="C41" s="69">
        <f>'6-اطلاعات کلیه محصولات - خدمات'!D41</f>
        <v>0</v>
      </c>
      <c r="D41" s="22"/>
      <c r="E41" s="91"/>
      <c r="F41" s="91"/>
      <c r="G41" s="91"/>
      <c r="H41" s="69"/>
      <c r="I41" s="69"/>
      <c r="J41" s="69"/>
      <c r="K41" s="69"/>
      <c r="L41" s="69"/>
      <c r="M41" s="247">
        <f t="shared" si="0"/>
        <v>0</v>
      </c>
      <c r="N41" s="69" t="str">
        <f t="shared" si="2"/>
        <v>0</v>
      </c>
      <c r="O41" s="69" t="str">
        <f t="shared" si="3"/>
        <v>0</v>
      </c>
      <c r="P41" s="69" t="str">
        <f t="shared" si="4"/>
        <v>0</v>
      </c>
      <c r="Q41" s="69" t="str">
        <f t="shared" si="5"/>
        <v>0</v>
      </c>
      <c r="R41" s="69" t="str">
        <f t="shared" si="6"/>
        <v>0.2</v>
      </c>
      <c r="S41" s="100">
        <f t="shared" si="7"/>
        <v>0</v>
      </c>
      <c r="T41" s="69">
        <f t="shared" si="8"/>
        <v>0</v>
      </c>
      <c r="U41" s="69">
        <f t="shared" si="9"/>
        <v>0</v>
      </c>
      <c r="V41" s="69">
        <f t="shared" si="10"/>
        <v>0</v>
      </c>
      <c r="W41" s="69">
        <f t="shared" si="11"/>
        <v>0</v>
      </c>
      <c r="X41" s="195" t="str">
        <f>IF('6-اطلاعات کلیه محصولات - خدمات'!$N41="جدید",'6-اطلاعات کلیه محصولات - خدمات'!$B41,"")</f>
        <v/>
      </c>
      <c r="Y41" s="195" t="str">
        <f>IF('6-اطلاعات کلیه محصولات - خدمات'!$O41="دارد",'6-اطلاعات کلیه محصولات - خدمات'!$B41,"")</f>
        <v/>
      </c>
      <c r="AC41" s="199">
        <f>IF('6-اطلاعات کلیه محصولات - خدمات'!C41="دارد",'6-اطلاعات کلیه محصولات - خدمات'!Q41,0)</f>
        <v>0</v>
      </c>
      <c r="AD41" s="309">
        <f>1403-'5-اطلاعات کلیه پرسنل'!E41:E1038</f>
        <v>1403</v>
      </c>
      <c r="AF41" s="67">
        <f>IF('5-اطلاعات کلیه پرسنل'!H41=option!$C$15,IF('5-اطلاعات کلیه پرسنل'!L41="دارد",'5-اطلاعات کلیه پرسنل'!M41/12*'5-اطلاعات کلیه پرسنل'!I41,'5-اطلاعات کلیه پرسنل'!N41/2000*'5-اطلاعات کلیه پرسنل'!I41),0)+IF('5-اطلاعات کلیه پرسنل'!J41=option!$C$15,IF('5-اطلاعات کلیه پرسنل'!L41="دارد",'5-اطلاعات کلیه پرسنل'!M41/12*'5-اطلاعات کلیه پرسنل'!K41,'5-اطلاعات کلیه پرسنل'!N41/2000*'5-اطلاعات کلیه پرسنل'!K41),0)</f>
        <v>0</v>
      </c>
      <c r="AG41" s="67">
        <f>IF('5-اطلاعات کلیه پرسنل'!H41=option!$C$11,IF('5-اطلاعات کلیه پرسنل'!L41="دارد",'5-اطلاعات کلیه پرسنل'!M41*'5-اطلاعات کلیه پرسنل'!I41/12*40,'5-اطلاعات کلیه پرسنل'!I41*'5-اطلاعات کلیه پرسنل'!N41/52),0)+IF('5-اطلاعات کلیه پرسنل'!J41=option!$C$11,IF('5-اطلاعات کلیه پرسنل'!L41="دارد",'5-اطلاعات کلیه پرسنل'!M41*'5-اطلاعات کلیه پرسنل'!K41/12*40,'5-اطلاعات کلیه پرسنل'!K41*'5-اطلاعات کلیه پرسنل'!N41/52),0)</f>
        <v>0</v>
      </c>
      <c r="AH41" s="82">
        <f>IF('5-اطلاعات کلیه پرسنل'!P41="دکتری",1,IF('5-اطلاعات کلیه پرسنل'!P41="فوق لیسانس",0.8,IF('5-اطلاعات کلیه پرسنل'!P41="لیسانس",0.6,IF('5-اطلاعات کلیه پرسنل'!P41="فوق دیپلم",0.3,IF('5-اطلاعات کلیه پرسنل'!P41="",0,0.1)))))</f>
        <v>0</v>
      </c>
      <c r="AI41" s="95">
        <f>IF('5-اطلاعات کلیه پرسنل'!L41="دارد",'5-اطلاعات کلیه پرسنل'!M41/12,'5-اطلاعات کلیه پرسنل'!N41/2000)</f>
        <v>0</v>
      </c>
      <c r="AJ41" s="94">
        <f t="shared" si="12"/>
        <v>0</v>
      </c>
    </row>
    <row r="42" spans="1:36" x14ac:dyDescent="0.45">
      <c r="A42" s="98">
        <v>40</v>
      </c>
      <c r="B42" s="69">
        <f>'6-اطلاعات کلیه محصولات - خدمات'!B42</f>
        <v>0</v>
      </c>
      <c r="C42" s="69">
        <f>'6-اطلاعات کلیه محصولات - خدمات'!D42</f>
        <v>0</v>
      </c>
      <c r="D42" s="22"/>
      <c r="E42" s="91"/>
      <c r="F42" s="91"/>
      <c r="G42" s="91"/>
      <c r="H42" s="69"/>
      <c r="I42" s="69"/>
      <c r="J42" s="69"/>
      <c r="K42" s="69"/>
      <c r="L42" s="69"/>
      <c r="M42" s="247">
        <f t="shared" si="0"/>
        <v>0</v>
      </c>
      <c r="N42" s="69" t="str">
        <f t="shared" si="2"/>
        <v>0</v>
      </c>
      <c r="O42" s="69" t="str">
        <f t="shared" si="3"/>
        <v>0</v>
      </c>
      <c r="P42" s="69" t="str">
        <f t="shared" si="4"/>
        <v>0</v>
      </c>
      <c r="Q42" s="69" t="str">
        <f t="shared" si="5"/>
        <v>0</v>
      </c>
      <c r="R42" s="69" t="str">
        <f t="shared" si="6"/>
        <v>0.2</v>
      </c>
      <c r="S42" s="100">
        <f t="shared" si="7"/>
        <v>0</v>
      </c>
      <c r="T42" s="69">
        <f t="shared" si="8"/>
        <v>0</v>
      </c>
      <c r="U42" s="69">
        <f t="shared" si="9"/>
        <v>0</v>
      </c>
      <c r="V42" s="69">
        <f t="shared" si="10"/>
        <v>0</v>
      </c>
      <c r="W42" s="69">
        <f t="shared" si="11"/>
        <v>0</v>
      </c>
      <c r="X42" s="195" t="str">
        <f>IF('6-اطلاعات کلیه محصولات - خدمات'!$N42="جدید",'6-اطلاعات کلیه محصولات - خدمات'!$B42,"")</f>
        <v/>
      </c>
      <c r="Y42" s="195" t="str">
        <f>IF('6-اطلاعات کلیه محصولات - خدمات'!$O42="دارد",'6-اطلاعات کلیه محصولات - خدمات'!$B42,"")</f>
        <v/>
      </c>
      <c r="AC42" s="199">
        <f>IF('6-اطلاعات کلیه محصولات - خدمات'!C42="دارد",'6-اطلاعات کلیه محصولات - خدمات'!Q42,0)</f>
        <v>0</v>
      </c>
      <c r="AD42" s="309">
        <f>1403-'5-اطلاعات کلیه پرسنل'!E42:E1039</f>
        <v>1403</v>
      </c>
      <c r="AF42" s="67">
        <f>IF('5-اطلاعات کلیه پرسنل'!H42=option!$C$15,IF('5-اطلاعات کلیه پرسنل'!L42="دارد",'5-اطلاعات کلیه پرسنل'!M42/12*'5-اطلاعات کلیه پرسنل'!I42,'5-اطلاعات کلیه پرسنل'!N42/2000*'5-اطلاعات کلیه پرسنل'!I42),0)+IF('5-اطلاعات کلیه پرسنل'!J42=option!$C$15,IF('5-اطلاعات کلیه پرسنل'!L42="دارد",'5-اطلاعات کلیه پرسنل'!M42/12*'5-اطلاعات کلیه پرسنل'!K42,'5-اطلاعات کلیه پرسنل'!N42/2000*'5-اطلاعات کلیه پرسنل'!K42),0)</f>
        <v>0</v>
      </c>
      <c r="AG42" s="67">
        <f>IF('5-اطلاعات کلیه پرسنل'!H42=option!$C$11,IF('5-اطلاعات کلیه پرسنل'!L42="دارد",'5-اطلاعات کلیه پرسنل'!M42*'5-اطلاعات کلیه پرسنل'!I42/12*40,'5-اطلاعات کلیه پرسنل'!I42*'5-اطلاعات کلیه پرسنل'!N42/52),0)+IF('5-اطلاعات کلیه پرسنل'!J42=option!$C$11,IF('5-اطلاعات کلیه پرسنل'!L42="دارد",'5-اطلاعات کلیه پرسنل'!M42*'5-اطلاعات کلیه پرسنل'!K42/12*40,'5-اطلاعات کلیه پرسنل'!K42*'5-اطلاعات کلیه پرسنل'!N42/52),0)</f>
        <v>0</v>
      </c>
      <c r="AH42" s="82">
        <f>IF('5-اطلاعات کلیه پرسنل'!P42="دکتری",1,IF('5-اطلاعات کلیه پرسنل'!P42="فوق لیسانس",0.8,IF('5-اطلاعات کلیه پرسنل'!P42="لیسانس",0.6,IF('5-اطلاعات کلیه پرسنل'!P42="فوق دیپلم",0.3,IF('5-اطلاعات کلیه پرسنل'!P42="",0,0.1)))))</f>
        <v>0</v>
      </c>
      <c r="AI42" s="95">
        <f>IF('5-اطلاعات کلیه پرسنل'!L42="دارد",'5-اطلاعات کلیه پرسنل'!M42/12,'5-اطلاعات کلیه پرسنل'!N42/2000)</f>
        <v>0</v>
      </c>
      <c r="AJ42" s="94">
        <f t="shared" si="12"/>
        <v>0</v>
      </c>
    </row>
    <row r="43" spans="1:36" x14ac:dyDescent="0.45">
      <c r="A43" s="98">
        <v>41</v>
      </c>
      <c r="B43" s="69">
        <f>'6-اطلاعات کلیه محصولات - خدمات'!B43</f>
        <v>0</v>
      </c>
      <c r="C43" s="69">
        <f>'6-اطلاعات کلیه محصولات - خدمات'!D43</f>
        <v>0</v>
      </c>
      <c r="D43" s="22"/>
      <c r="E43" s="91"/>
      <c r="F43" s="91"/>
      <c r="G43" s="91"/>
      <c r="H43" s="69"/>
      <c r="I43" s="69"/>
      <c r="J43" s="69"/>
      <c r="K43" s="69"/>
      <c r="L43" s="69"/>
      <c r="M43" s="247">
        <f t="shared" si="0"/>
        <v>0</v>
      </c>
      <c r="N43" s="69" t="str">
        <f t="shared" si="2"/>
        <v>0</v>
      </c>
      <c r="O43" s="69" t="str">
        <f t="shared" si="3"/>
        <v>0</v>
      </c>
      <c r="P43" s="69" t="str">
        <f t="shared" si="4"/>
        <v>0</v>
      </c>
      <c r="Q43" s="69" t="str">
        <f t="shared" si="5"/>
        <v>0</v>
      </c>
      <c r="R43" s="69" t="str">
        <f t="shared" si="6"/>
        <v>0.2</v>
      </c>
      <c r="S43" s="100">
        <f t="shared" si="7"/>
        <v>0</v>
      </c>
      <c r="T43" s="69">
        <f t="shared" si="8"/>
        <v>0</v>
      </c>
      <c r="U43" s="69">
        <f t="shared" si="9"/>
        <v>0</v>
      </c>
      <c r="V43" s="69">
        <f t="shared" si="10"/>
        <v>0</v>
      </c>
      <c r="W43" s="69">
        <f t="shared" si="11"/>
        <v>0</v>
      </c>
      <c r="X43" s="195" t="str">
        <f>IF('6-اطلاعات کلیه محصولات - خدمات'!$N43="جدید",'6-اطلاعات کلیه محصولات - خدمات'!$B43,"")</f>
        <v/>
      </c>
      <c r="Y43" s="195" t="str">
        <f>IF('6-اطلاعات کلیه محصولات - خدمات'!$O43="دارد",'6-اطلاعات کلیه محصولات - خدمات'!$B43,"")</f>
        <v/>
      </c>
      <c r="AC43" s="199">
        <f>IF('6-اطلاعات کلیه محصولات - خدمات'!C43="دارد",'6-اطلاعات کلیه محصولات - خدمات'!Q43,0)</f>
        <v>0</v>
      </c>
      <c r="AD43" s="309">
        <f>1403-'5-اطلاعات کلیه پرسنل'!E43:E1040</f>
        <v>1403</v>
      </c>
      <c r="AF43" s="67">
        <f>IF('5-اطلاعات کلیه پرسنل'!H43=option!$C$15,IF('5-اطلاعات کلیه پرسنل'!L43="دارد",'5-اطلاعات کلیه پرسنل'!M43/12*'5-اطلاعات کلیه پرسنل'!I43,'5-اطلاعات کلیه پرسنل'!N43/2000*'5-اطلاعات کلیه پرسنل'!I43),0)+IF('5-اطلاعات کلیه پرسنل'!J43=option!$C$15,IF('5-اطلاعات کلیه پرسنل'!L43="دارد",'5-اطلاعات کلیه پرسنل'!M43/12*'5-اطلاعات کلیه پرسنل'!K43,'5-اطلاعات کلیه پرسنل'!N43/2000*'5-اطلاعات کلیه پرسنل'!K43),0)</f>
        <v>0</v>
      </c>
      <c r="AG43" s="67">
        <f>IF('5-اطلاعات کلیه پرسنل'!H43=option!$C$11,IF('5-اطلاعات کلیه پرسنل'!L43="دارد",'5-اطلاعات کلیه پرسنل'!M43*'5-اطلاعات کلیه پرسنل'!I43/12*40,'5-اطلاعات کلیه پرسنل'!I43*'5-اطلاعات کلیه پرسنل'!N43/52),0)+IF('5-اطلاعات کلیه پرسنل'!J43=option!$C$11,IF('5-اطلاعات کلیه پرسنل'!L43="دارد",'5-اطلاعات کلیه پرسنل'!M43*'5-اطلاعات کلیه پرسنل'!K43/12*40,'5-اطلاعات کلیه پرسنل'!K43*'5-اطلاعات کلیه پرسنل'!N43/52),0)</f>
        <v>0</v>
      </c>
      <c r="AH43" s="82">
        <f>IF('5-اطلاعات کلیه پرسنل'!P43="دکتری",1,IF('5-اطلاعات کلیه پرسنل'!P43="فوق لیسانس",0.8,IF('5-اطلاعات کلیه پرسنل'!P43="لیسانس",0.6,IF('5-اطلاعات کلیه پرسنل'!P43="فوق دیپلم",0.3,IF('5-اطلاعات کلیه پرسنل'!P43="",0,0.1)))))</f>
        <v>0</v>
      </c>
      <c r="AI43" s="95">
        <f>IF('5-اطلاعات کلیه پرسنل'!L43="دارد",'5-اطلاعات کلیه پرسنل'!M43/12,'5-اطلاعات کلیه پرسنل'!N43/2000)</f>
        <v>0</v>
      </c>
      <c r="AJ43" s="94">
        <f t="shared" si="12"/>
        <v>0</v>
      </c>
    </row>
    <row r="44" spans="1:36" x14ac:dyDescent="0.45">
      <c r="A44" s="98">
        <v>42</v>
      </c>
      <c r="B44" s="69">
        <f>'6-اطلاعات کلیه محصولات - خدمات'!B44</f>
        <v>0</v>
      </c>
      <c r="C44" s="69">
        <f>'6-اطلاعات کلیه محصولات - خدمات'!D44</f>
        <v>0</v>
      </c>
      <c r="D44" s="22"/>
      <c r="E44" s="91"/>
      <c r="F44" s="91"/>
      <c r="G44" s="91"/>
      <c r="H44" s="69"/>
      <c r="I44" s="69"/>
      <c r="J44" s="69"/>
      <c r="K44" s="69"/>
      <c r="L44" s="69"/>
      <c r="M44" s="247">
        <f t="shared" si="0"/>
        <v>0</v>
      </c>
      <c r="N44" s="69" t="str">
        <f t="shared" si="2"/>
        <v>0</v>
      </c>
      <c r="O44" s="69" t="str">
        <f t="shared" si="3"/>
        <v>0</v>
      </c>
      <c r="P44" s="69" t="str">
        <f t="shared" si="4"/>
        <v>0</v>
      </c>
      <c r="Q44" s="69" t="str">
        <f t="shared" si="5"/>
        <v>0</v>
      </c>
      <c r="R44" s="69" t="str">
        <f t="shared" si="6"/>
        <v>0.2</v>
      </c>
      <c r="S44" s="100">
        <f t="shared" si="7"/>
        <v>0</v>
      </c>
      <c r="T44" s="69">
        <f t="shared" si="8"/>
        <v>0</v>
      </c>
      <c r="U44" s="69">
        <f t="shared" si="9"/>
        <v>0</v>
      </c>
      <c r="V44" s="69">
        <f t="shared" si="10"/>
        <v>0</v>
      </c>
      <c r="W44" s="69">
        <f t="shared" si="11"/>
        <v>0</v>
      </c>
      <c r="X44" s="195" t="str">
        <f>IF('6-اطلاعات کلیه محصولات - خدمات'!$N44="جدید",'6-اطلاعات کلیه محصولات - خدمات'!$B44,"")</f>
        <v/>
      </c>
      <c r="Y44" s="195" t="str">
        <f>IF('6-اطلاعات کلیه محصولات - خدمات'!$O44="دارد",'6-اطلاعات کلیه محصولات - خدمات'!$B44,"")</f>
        <v/>
      </c>
      <c r="AC44" s="199">
        <f>IF('6-اطلاعات کلیه محصولات - خدمات'!C44="دارد",'6-اطلاعات کلیه محصولات - خدمات'!Q44,0)</f>
        <v>0</v>
      </c>
      <c r="AD44" s="309">
        <f>1403-'5-اطلاعات کلیه پرسنل'!E44:E1041</f>
        <v>1403</v>
      </c>
      <c r="AF44" s="67">
        <f>IF('5-اطلاعات کلیه پرسنل'!H44=option!$C$15,IF('5-اطلاعات کلیه پرسنل'!L44="دارد",'5-اطلاعات کلیه پرسنل'!M44/12*'5-اطلاعات کلیه پرسنل'!I44,'5-اطلاعات کلیه پرسنل'!N44/2000*'5-اطلاعات کلیه پرسنل'!I44),0)+IF('5-اطلاعات کلیه پرسنل'!J44=option!$C$15,IF('5-اطلاعات کلیه پرسنل'!L44="دارد",'5-اطلاعات کلیه پرسنل'!M44/12*'5-اطلاعات کلیه پرسنل'!K44,'5-اطلاعات کلیه پرسنل'!N44/2000*'5-اطلاعات کلیه پرسنل'!K44),0)</f>
        <v>0</v>
      </c>
      <c r="AG44" s="67">
        <f>IF('5-اطلاعات کلیه پرسنل'!H44=option!$C$11,IF('5-اطلاعات کلیه پرسنل'!L44="دارد",'5-اطلاعات کلیه پرسنل'!M44*'5-اطلاعات کلیه پرسنل'!I44/12*40,'5-اطلاعات کلیه پرسنل'!I44*'5-اطلاعات کلیه پرسنل'!N44/52),0)+IF('5-اطلاعات کلیه پرسنل'!J44=option!$C$11,IF('5-اطلاعات کلیه پرسنل'!L44="دارد",'5-اطلاعات کلیه پرسنل'!M44*'5-اطلاعات کلیه پرسنل'!K44/12*40,'5-اطلاعات کلیه پرسنل'!K44*'5-اطلاعات کلیه پرسنل'!N44/52),0)</f>
        <v>0</v>
      </c>
      <c r="AH44" s="82">
        <f>IF('5-اطلاعات کلیه پرسنل'!P44="دکتری",1,IF('5-اطلاعات کلیه پرسنل'!P44="فوق لیسانس",0.8,IF('5-اطلاعات کلیه پرسنل'!P44="لیسانس",0.6,IF('5-اطلاعات کلیه پرسنل'!P44="فوق دیپلم",0.3,IF('5-اطلاعات کلیه پرسنل'!P44="",0,0.1)))))</f>
        <v>0</v>
      </c>
      <c r="AI44" s="95">
        <f>IF('5-اطلاعات کلیه پرسنل'!L44="دارد",'5-اطلاعات کلیه پرسنل'!M44/12,'5-اطلاعات کلیه پرسنل'!N44/2000)</f>
        <v>0</v>
      </c>
      <c r="AJ44" s="94">
        <f t="shared" si="12"/>
        <v>0</v>
      </c>
    </row>
    <row r="45" spans="1:36" x14ac:dyDescent="0.45">
      <c r="A45" s="98">
        <v>43</v>
      </c>
      <c r="B45" s="69">
        <f>'6-اطلاعات کلیه محصولات - خدمات'!B45</f>
        <v>0</v>
      </c>
      <c r="C45" s="69">
        <f>'6-اطلاعات کلیه محصولات - خدمات'!D45</f>
        <v>0</v>
      </c>
      <c r="D45" s="22"/>
      <c r="E45" s="91"/>
      <c r="F45" s="91"/>
      <c r="G45" s="91"/>
      <c r="H45" s="69"/>
      <c r="I45" s="69"/>
      <c r="J45" s="69"/>
      <c r="K45" s="69"/>
      <c r="L45" s="69"/>
      <c r="M45" s="247">
        <f t="shared" si="0"/>
        <v>0</v>
      </c>
      <c r="N45" s="69" t="str">
        <f t="shared" si="2"/>
        <v>0</v>
      </c>
      <c r="O45" s="69" t="str">
        <f t="shared" si="3"/>
        <v>0</v>
      </c>
      <c r="P45" s="69" t="str">
        <f t="shared" si="4"/>
        <v>0</v>
      </c>
      <c r="Q45" s="69" t="str">
        <f t="shared" si="5"/>
        <v>0</v>
      </c>
      <c r="R45" s="69" t="str">
        <f t="shared" si="6"/>
        <v>0.2</v>
      </c>
      <c r="S45" s="100">
        <f t="shared" si="7"/>
        <v>0</v>
      </c>
      <c r="T45" s="69">
        <f t="shared" si="8"/>
        <v>0</v>
      </c>
      <c r="U45" s="69">
        <f t="shared" si="9"/>
        <v>0</v>
      </c>
      <c r="V45" s="69">
        <f t="shared" si="10"/>
        <v>0</v>
      </c>
      <c r="W45" s="69">
        <f t="shared" si="11"/>
        <v>0</v>
      </c>
      <c r="X45" s="195" t="str">
        <f>IF('6-اطلاعات کلیه محصولات - خدمات'!$N45="جدید",'6-اطلاعات کلیه محصولات - خدمات'!$B45,"")</f>
        <v/>
      </c>
      <c r="Y45" s="195" t="str">
        <f>IF('6-اطلاعات کلیه محصولات - خدمات'!$O45="دارد",'6-اطلاعات کلیه محصولات - خدمات'!$B45,"")</f>
        <v/>
      </c>
      <c r="AC45" s="199">
        <f>IF('6-اطلاعات کلیه محصولات - خدمات'!C45="دارد",'6-اطلاعات کلیه محصولات - خدمات'!Q45,0)</f>
        <v>0</v>
      </c>
      <c r="AD45" s="309">
        <f>1403-'5-اطلاعات کلیه پرسنل'!E45:E1042</f>
        <v>1403</v>
      </c>
      <c r="AF45" s="67">
        <f>IF('5-اطلاعات کلیه پرسنل'!H45=option!$C$15,IF('5-اطلاعات کلیه پرسنل'!L45="دارد",'5-اطلاعات کلیه پرسنل'!M45/12*'5-اطلاعات کلیه پرسنل'!I45,'5-اطلاعات کلیه پرسنل'!N45/2000*'5-اطلاعات کلیه پرسنل'!I45),0)+IF('5-اطلاعات کلیه پرسنل'!J45=option!$C$15,IF('5-اطلاعات کلیه پرسنل'!L45="دارد",'5-اطلاعات کلیه پرسنل'!M45/12*'5-اطلاعات کلیه پرسنل'!K45,'5-اطلاعات کلیه پرسنل'!N45/2000*'5-اطلاعات کلیه پرسنل'!K45),0)</f>
        <v>0</v>
      </c>
      <c r="AG45" s="67">
        <f>IF('5-اطلاعات کلیه پرسنل'!H45=option!$C$11,IF('5-اطلاعات کلیه پرسنل'!L45="دارد",'5-اطلاعات کلیه پرسنل'!M45*'5-اطلاعات کلیه پرسنل'!I45/12*40,'5-اطلاعات کلیه پرسنل'!I45*'5-اطلاعات کلیه پرسنل'!N45/52),0)+IF('5-اطلاعات کلیه پرسنل'!J45=option!$C$11,IF('5-اطلاعات کلیه پرسنل'!L45="دارد",'5-اطلاعات کلیه پرسنل'!M45*'5-اطلاعات کلیه پرسنل'!K45/12*40,'5-اطلاعات کلیه پرسنل'!K45*'5-اطلاعات کلیه پرسنل'!N45/52),0)</f>
        <v>0</v>
      </c>
      <c r="AH45" s="82">
        <f>IF('5-اطلاعات کلیه پرسنل'!P45="دکتری",1,IF('5-اطلاعات کلیه پرسنل'!P45="فوق لیسانس",0.8,IF('5-اطلاعات کلیه پرسنل'!P45="لیسانس",0.6,IF('5-اطلاعات کلیه پرسنل'!P45="فوق دیپلم",0.3,IF('5-اطلاعات کلیه پرسنل'!P45="",0,0.1)))))</f>
        <v>0</v>
      </c>
      <c r="AI45" s="95">
        <f>IF('5-اطلاعات کلیه پرسنل'!L45="دارد",'5-اطلاعات کلیه پرسنل'!M45/12,'5-اطلاعات کلیه پرسنل'!N45/2000)</f>
        <v>0</v>
      </c>
      <c r="AJ45" s="94">
        <f t="shared" si="12"/>
        <v>0</v>
      </c>
    </row>
    <row r="46" spans="1:36" x14ac:dyDescent="0.45">
      <c r="A46" s="98">
        <v>44</v>
      </c>
      <c r="B46" s="69">
        <f>'6-اطلاعات کلیه محصولات - خدمات'!B46</f>
        <v>0</v>
      </c>
      <c r="C46" s="69">
        <f>'6-اطلاعات کلیه محصولات - خدمات'!D46</f>
        <v>0</v>
      </c>
      <c r="D46" s="22"/>
      <c r="E46" s="91"/>
      <c r="F46" s="91"/>
      <c r="G46" s="91"/>
      <c r="H46" s="69"/>
      <c r="I46" s="69"/>
      <c r="J46" s="69"/>
      <c r="K46" s="69"/>
      <c r="L46" s="69"/>
      <c r="M46" s="247">
        <f t="shared" si="0"/>
        <v>0</v>
      </c>
      <c r="N46" s="69" t="str">
        <f t="shared" si="2"/>
        <v>0</v>
      </c>
      <c r="O46" s="69" t="str">
        <f t="shared" si="3"/>
        <v>0</v>
      </c>
      <c r="P46" s="69" t="str">
        <f t="shared" si="4"/>
        <v>0</v>
      </c>
      <c r="Q46" s="69" t="str">
        <f t="shared" si="5"/>
        <v>0</v>
      </c>
      <c r="R46" s="69" t="str">
        <f t="shared" si="6"/>
        <v>0.2</v>
      </c>
      <c r="S46" s="100">
        <f t="shared" si="7"/>
        <v>0</v>
      </c>
      <c r="T46" s="69">
        <f t="shared" si="8"/>
        <v>0</v>
      </c>
      <c r="U46" s="69">
        <f t="shared" si="9"/>
        <v>0</v>
      </c>
      <c r="V46" s="69">
        <f t="shared" si="10"/>
        <v>0</v>
      </c>
      <c r="W46" s="69">
        <f t="shared" si="11"/>
        <v>0</v>
      </c>
      <c r="X46" s="195" t="str">
        <f>IF('6-اطلاعات کلیه محصولات - خدمات'!$N46="جدید",'6-اطلاعات کلیه محصولات - خدمات'!$B46,"")</f>
        <v/>
      </c>
      <c r="Y46" s="195" t="str">
        <f>IF('6-اطلاعات کلیه محصولات - خدمات'!$O46="دارد",'6-اطلاعات کلیه محصولات - خدمات'!$B46,"")</f>
        <v/>
      </c>
      <c r="AC46" s="199">
        <f>IF('6-اطلاعات کلیه محصولات - خدمات'!C46="دارد",'6-اطلاعات کلیه محصولات - خدمات'!Q46,0)</f>
        <v>0</v>
      </c>
      <c r="AD46" s="309">
        <f>1403-'5-اطلاعات کلیه پرسنل'!E46:E1043</f>
        <v>1403</v>
      </c>
      <c r="AF46" s="67">
        <f>IF('5-اطلاعات کلیه پرسنل'!H46=option!$C$15,IF('5-اطلاعات کلیه پرسنل'!L46="دارد",'5-اطلاعات کلیه پرسنل'!M46/12*'5-اطلاعات کلیه پرسنل'!I46,'5-اطلاعات کلیه پرسنل'!N46/2000*'5-اطلاعات کلیه پرسنل'!I46),0)+IF('5-اطلاعات کلیه پرسنل'!J46=option!$C$15,IF('5-اطلاعات کلیه پرسنل'!L46="دارد",'5-اطلاعات کلیه پرسنل'!M46/12*'5-اطلاعات کلیه پرسنل'!K46,'5-اطلاعات کلیه پرسنل'!N46/2000*'5-اطلاعات کلیه پرسنل'!K46),0)</f>
        <v>0</v>
      </c>
      <c r="AG46" s="67">
        <f>IF('5-اطلاعات کلیه پرسنل'!H46=option!$C$11,IF('5-اطلاعات کلیه پرسنل'!L46="دارد",'5-اطلاعات کلیه پرسنل'!M46*'5-اطلاعات کلیه پرسنل'!I46/12*40,'5-اطلاعات کلیه پرسنل'!I46*'5-اطلاعات کلیه پرسنل'!N46/52),0)+IF('5-اطلاعات کلیه پرسنل'!J46=option!$C$11,IF('5-اطلاعات کلیه پرسنل'!L46="دارد",'5-اطلاعات کلیه پرسنل'!M46*'5-اطلاعات کلیه پرسنل'!K46/12*40,'5-اطلاعات کلیه پرسنل'!K46*'5-اطلاعات کلیه پرسنل'!N46/52),0)</f>
        <v>0</v>
      </c>
      <c r="AH46" s="82">
        <f>IF('5-اطلاعات کلیه پرسنل'!P46="دکتری",1,IF('5-اطلاعات کلیه پرسنل'!P46="فوق لیسانس",0.8,IF('5-اطلاعات کلیه پرسنل'!P46="لیسانس",0.6,IF('5-اطلاعات کلیه پرسنل'!P46="فوق دیپلم",0.3,IF('5-اطلاعات کلیه پرسنل'!P46="",0,0.1)))))</f>
        <v>0</v>
      </c>
      <c r="AI46" s="95">
        <f>IF('5-اطلاعات کلیه پرسنل'!L46="دارد",'5-اطلاعات کلیه پرسنل'!M46/12,'5-اطلاعات کلیه پرسنل'!N46/2000)</f>
        <v>0</v>
      </c>
      <c r="AJ46" s="94">
        <f t="shared" si="12"/>
        <v>0</v>
      </c>
    </row>
    <row r="47" spans="1:36" x14ac:dyDescent="0.45">
      <c r="A47" s="98">
        <v>45</v>
      </c>
      <c r="B47" s="69">
        <f>'6-اطلاعات کلیه محصولات - خدمات'!B47</f>
        <v>0</v>
      </c>
      <c r="C47" s="69">
        <f>'6-اطلاعات کلیه محصولات - خدمات'!D47</f>
        <v>0</v>
      </c>
      <c r="D47" s="22"/>
      <c r="E47" s="91"/>
      <c r="F47" s="91"/>
      <c r="G47" s="91"/>
      <c r="H47" s="69"/>
      <c r="I47" s="69"/>
      <c r="J47" s="69"/>
      <c r="K47" s="69"/>
      <c r="L47" s="69"/>
      <c r="M47" s="247">
        <f t="shared" si="0"/>
        <v>0</v>
      </c>
      <c r="N47" s="69" t="str">
        <f t="shared" si="2"/>
        <v>0</v>
      </c>
      <c r="O47" s="69" t="str">
        <f t="shared" si="3"/>
        <v>0</v>
      </c>
      <c r="P47" s="69" t="str">
        <f t="shared" si="4"/>
        <v>0</v>
      </c>
      <c r="Q47" s="69" t="str">
        <f t="shared" si="5"/>
        <v>0</v>
      </c>
      <c r="R47" s="69" t="str">
        <f t="shared" si="6"/>
        <v>0.2</v>
      </c>
      <c r="S47" s="100">
        <f t="shared" si="7"/>
        <v>0</v>
      </c>
      <c r="T47" s="69">
        <f t="shared" si="8"/>
        <v>0</v>
      </c>
      <c r="U47" s="69">
        <f t="shared" si="9"/>
        <v>0</v>
      </c>
      <c r="V47" s="69">
        <f t="shared" si="10"/>
        <v>0</v>
      </c>
      <c r="W47" s="69">
        <f t="shared" si="11"/>
        <v>0</v>
      </c>
      <c r="X47" s="195" t="str">
        <f>IF('6-اطلاعات کلیه محصولات - خدمات'!$N47="جدید",'6-اطلاعات کلیه محصولات - خدمات'!$B47,"")</f>
        <v/>
      </c>
      <c r="Y47" s="195" t="str">
        <f>IF('6-اطلاعات کلیه محصولات - خدمات'!$O47="دارد",'6-اطلاعات کلیه محصولات - خدمات'!$B47,"")</f>
        <v/>
      </c>
      <c r="AC47" s="199">
        <f>IF('6-اطلاعات کلیه محصولات - خدمات'!C47="دارد",'6-اطلاعات کلیه محصولات - خدمات'!Q47,0)</f>
        <v>0</v>
      </c>
      <c r="AD47" s="309">
        <f>1403-'5-اطلاعات کلیه پرسنل'!E47:E1044</f>
        <v>1403</v>
      </c>
      <c r="AF47" s="67">
        <f>IF('5-اطلاعات کلیه پرسنل'!H47=option!$C$15,IF('5-اطلاعات کلیه پرسنل'!L47="دارد",'5-اطلاعات کلیه پرسنل'!M47/12*'5-اطلاعات کلیه پرسنل'!I47,'5-اطلاعات کلیه پرسنل'!N47/2000*'5-اطلاعات کلیه پرسنل'!I47),0)+IF('5-اطلاعات کلیه پرسنل'!J47=option!$C$15,IF('5-اطلاعات کلیه پرسنل'!L47="دارد",'5-اطلاعات کلیه پرسنل'!M47/12*'5-اطلاعات کلیه پرسنل'!K47,'5-اطلاعات کلیه پرسنل'!N47/2000*'5-اطلاعات کلیه پرسنل'!K47),0)</f>
        <v>0</v>
      </c>
      <c r="AG47" s="67">
        <f>IF('5-اطلاعات کلیه پرسنل'!H47=option!$C$11,IF('5-اطلاعات کلیه پرسنل'!L47="دارد",'5-اطلاعات کلیه پرسنل'!M47*'5-اطلاعات کلیه پرسنل'!I47/12*40,'5-اطلاعات کلیه پرسنل'!I47*'5-اطلاعات کلیه پرسنل'!N47/52),0)+IF('5-اطلاعات کلیه پرسنل'!J47=option!$C$11,IF('5-اطلاعات کلیه پرسنل'!L47="دارد",'5-اطلاعات کلیه پرسنل'!M47*'5-اطلاعات کلیه پرسنل'!K47/12*40,'5-اطلاعات کلیه پرسنل'!K47*'5-اطلاعات کلیه پرسنل'!N47/52),0)</f>
        <v>0</v>
      </c>
      <c r="AH47" s="82">
        <f>IF('5-اطلاعات کلیه پرسنل'!P47="دکتری",1,IF('5-اطلاعات کلیه پرسنل'!P47="فوق لیسانس",0.8,IF('5-اطلاعات کلیه پرسنل'!P47="لیسانس",0.6,IF('5-اطلاعات کلیه پرسنل'!P47="فوق دیپلم",0.3,IF('5-اطلاعات کلیه پرسنل'!P47="",0,0.1)))))</f>
        <v>0</v>
      </c>
      <c r="AI47" s="95">
        <f>IF('5-اطلاعات کلیه پرسنل'!L47="دارد",'5-اطلاعات کلیه پرسنل'!M47/12,'5-اطلاعات کلیه پرسنل'!N47/2000)</f>
        <v>0</v>
      </c>
      <c r="AJ47" s="94">
        <f t="shared" si="12"/>
        <v>0</v>
      </c>
    </row>
    <row r="48" spans="1:36" x14ac:dyDescent="0.45">
      <c r="A48" s="98">
        <v>46</v>
      </c>
      <c r="B48" s="69">
        <f>'6-اطلاعات کلیه محصولات - خدمات'!B48</f>
        <v>0</v>
      </c>
      <c r="C48" s="69">
        <f>'6-اطلاعات کلیه محصولات - خدمات'!D48</f>
        <v>0</v>
      </c>
      <c r="D48" s="22"/>
      <c r="E48" s="91"/>
      <c r="F48" s="91"/>
      <c r="G48" s="91"/>
      <c r="H48" s="69"/>
      <c r="I48" s="69"/>
      <c r="J48" s="69"/>
      <c r="K48" s="69"/>
      <c r="L48" s="69"/>
      <c r="M48" s="247">
        <f t="shared" si="0"/>
        <v>0</v>
      </c>
      <c r="N48" s="69" t="str">
        <f t="shared" si="2"/>
        <v>0</v>
      </c>
      <c r="O48" s="69" t="str">
        <f t="shared" si="3"/>
        <v>0</v>
      </c>
      <c r="P48" s="69" t="str">
        <f t="shared" si="4"/>
        <v>0</v>
      </c>
      <c r="Q48" s="69" t="str">
        <f t="shared" si="5"/>
        <v>0</v>
      </c>
      <c r="R48" s="69" t="str">
        <f t="shared" si="6"/>
        <v>0.2</v>
      </c>
      <c r="S48" s="100">
        <f t="shared" si="7"/>
        <v>0</v>
      </c>
      <c r="T48" s="69">
        <f t="shared" si="8"/>
        <v>0</v>
      </c>
      <c r="U48" s="69">
        <f t="shared" si="9"/>
        <v>0</v>
      </c>
      <c r="V48" s="69">
        <f t="shared" si="10"/>
        <v>0</v>
      </c>
      <c r="W48" s="69">
        <f t="shared" si="11"/>
        <v>0</v>
      </c>
      <c r="X48" s="195" t="str">
        <f>IF('6-اطلاعات کلیه محصولات - خدمات'!$N48="جدید",'6-اطلاعات کلیه محصولات - خدمات'!$B48,"")</f>
        <v/>
      </c>
      <c r="Y48" s="195" t="str">
        <f>IF('6-اطلاعات کلیه محصولات - خدمات'!$O48="دارد",'6-اطلاعات کلیه محصولات - خدمات'!$B48,"")</f>
        <v/>
      </c>
      <c r="AC48" s="199">
        <f>IF('6-اطلاعات کلیه محصولات - خدمات'!C48="دارد",'6-اطلاعات کلیه محصولات - خدمات'!Q48,0)</f>
        <v>0</v>
      </c>
      <c r="AD48" s="309">
        <f>1403-'5-اطلاعات کلیه پرسنل'!E48:E1045</f>
        <v>1403</v>
      </c>
      <c r="AF48" s="67">
        <f>IF('5-اطلاعات کلیه پرسنل'!H48=option!$C$15,IF('5-اطلاعات کلیه پرسنل'!L48="دارد",'5-اطلاعات کلیه پرسنل'!M48/12*'5-اطلاعات کلیه پرسنل'!I48,'5-اطلاعات کلیه پرسنل'!N48/2000*'5-اطلاعات کلیه پرسنل'!I48),0)+IF('5-اطلاعات کلیه پرسنل'!J48=option!$C$15,IF('5-اطلاعات کلیه پرسنل'!L48="دارد",'5-اطلاعات کلیه پرسنل'!M48/12*'5-اطلاعات کلیه پرسنل'!K48,'5-اطلاعات کلیه پرسنل'!N48/2000*'5-اطلاعات کلیه پرسنل'!K48),0)</f>
        <v>0</v>
      </c>
      <c r="AG48" s="67">
        <f>IF('5-اطلاعات کلیه پرسنل'!H48=option!$C$11,IF('5-اطلاعات کلیه پرسنل'!L48="دارد",'5-اطلاعات کلیه پرسنل'!M48*'5-اطلاعات کلیه پرسنل'!I48/12*40,'5-اطلاعات کلیه پرسنل'!I48*'5-اطلاعات کلیه پرسنل'!N48/52),0)+IF('5-اطلاعات کلیه پرسنل'!J48=option!$C$11,IF('5-اطلاعات کلیه پرسنل'!L48="دارد",'5-اطلاعات کلیه پرسنل'!M48*'5-اطلاعات کلیه پرسنل'!K48/12*40,'5-اطلاعات کلیه پرسنل'!K48*'5-اطلاعات کلیه پرسنل'!N48/52),0)</f>
        <v>0</v>
      </c>
      <c r="AH48" s="82">
        <f>IF('5-اطلاعات کلیه پرسنل'!P48="دکتری",1,IF('5-اطلاعات کلیه پرسنل'!P48="فوق لیسانس",0.8,IF('5-اطلاعات کلیه پرسنل'!P48="لیسانس",0.6,IF('5-اطلاعات کلیه پرسنل'!P48="فوق دیپلم",0.3,IF('5-اطلاعات کلیه پرسنل'!P48="",0,0.1)))))</f>
        <v>0</v>
      </c>
      <c r="AI48" s="95">
        <f>IF('5-اطلاعات کلیه پرسنل'!L48="دارد",'5-اطلاعات کلیه پرسنل'!M48/12,'5-اطلاعات کلیه پرسنل'!N48/2000)</f>
        <v>0</v>
      </c>
      <c r="AJ48" s="94">
        <f t="shared" si="12"/>
        <v>0</v>
      </c>
    </row>
    <row r="49" spans="1:36" x14ac:dyDescent="0.45">
      <c r="A49" s="98">
        <v>47</v>
      </c>
      <c r="B49" s="69">
        <f>'6-اطلاعات کلیه محصولات - خدمات'!B49</f>
        <v>0</v>
      </c>
      <c r="C49" s="69">
        <f>'6-اطلاعات کلیه محصولات - خدمات'!D49</f>
        <v>0</v>
      </c>
      <c r="D49" s="22"/>
      <c r="E49" s="91"/>
      <c r="F49" s="91"/>
      <c r="G49" s="91"/>
      <c r="H49" s="69"/>
      <c r="I49" s="69"/>
      <c r="J49" s="69"/>
      <c r="K49" s="69"/>
      <c r="L49" s="69"/>
      <c r="M49" s="247">
        <f t="shared" si="0"/>
        <v>0</v>
      </c>
      <c r="N49" s="69" t="str">
        <f t="shared" si="2"/>
        <v>0</v>
      </c>
      <c r="O49" s="69" t="str">
        <f t="shared" si="3"/>
        <v>0</v>
      </c>
      <c r="P49" s="69" t="str">
        <f t="shared" si="4"/>
        <v>0</v>
      </c>
      <c r="Q49" s="69" t="str">
        <f t="shared" si="5"/>
        <v>0</v>
      </c>
      <c r="R49" s="69" t="str">
        <f t="shared" si="6"/>
        <v>0.2</v>
      </c>
      <c r="S49" s="100">
        <f t="shared" si="7"/>
        <v>0</v>
      </c>
      <c r="T49" s="69">
        <f t="shared" si="8"/>
        <v>0</v>
      </c>
      <c r="U49" s="69">
        <f t="shared" si="9"/>
        <v>0</v>
      </c>
      <c r="V49" s="69">
        <f t="shared" si="10"/>
        <v>0</v>
      </c>
      <c r="W49" s="69">
        <f t="shared" si="11"/>
        <v>0</v>
      </c>
      <c r="X49" s="195" t="str">
        <f>IF('6-اطلاعات کلیه محصولات - خدمات'!$N49="جدید",'6-اطلاعات کلیه محصولات - خدمات'!$B49,"")</f>
        <v/>
      </c>
      <c r="Y49" s="195" t="str">
        <f>IF('6-اطلاعات کلیه محصولات - خدمات'!$O49="دارد",'6-اطلاعات کلیه محصولات - خدمات'!$B49,"")</f>
        <v/>
      </c>
      <c r="AC49" s="199">
        <f>IF('6-اطلاعات کلیه محصولات - خدمات'!C49="دارد",'6-اطلاعات کلیه محصولات - خدمات'!Q49,0)</f>
        <v>0</v>
      </c>
      <c r="AD49" s="309">
        <f>1403-'5-اطلاعات کلیه پرسنل'!E49:E1046</f>
        <v>1403</v>
      </c>
      <c r="AF49" s="67">
        <f>IF('5-اطلاعات کلیه پرسنل'!H49=option!$C$15,IF('5-اطلاعات کلیه پرسنل'!L49="دارد",'5-اطلاعات کلیه پرسنل'!M49/12*'5-اطلاعات کلیه پرسنل'!I49,'5-اطلاعات کلیه پرسنل'!N49/2000*'5-اطلاعات کلیه پرسنل'!I49),0)+IF('5-اطلاعات کلیه پرسنل'!J49=option!$C$15,IF('5-اطلاعات کلیه پرسنل'!L49="دارد",'5-اطلاعات کلیه پرسنل'!M49/12*'5-اطلاعات کلیه پرسنل'!K49,'5-اطلاعات کلیه پرسنل'!N49/2000*'5-اطلاعات کلیه پرسنل'!K49),0)</f>
        <v>0</v>
      </c>
      <c r="AG49" s="67">
        <f>IF('5-اطلاعات کلیه پرسنل'!H49=option!$C$11,IF('5-اطلاعات کلیه پرسنل'!L49="دارد",'5-اطلاعات کلیه پرسنل'!M49*'5-اطلاعات کلیه پرسنل'!I49/12*40,'5-اطلاعات کلیه پرسنل'!I49*'5-اطلاعات کلیه پرسنل'!N49/52),0)+IF('5-اطلاعات کلیه پرسنل'!J49=option!$C$11,IF('5-اطلاعات کلیه پرسنل'!L49="دارد",'5-اطلاعات کلیه پرسنل'!M49*'5-اطلاعات کلیه پرسنل'!K49/12*40,'5-اطلاعات کلیه پرسنل'!K49*'5-اطلاعات کلیه پرسنل'!N49/52),0)</f>
        <v>0</v>
      </c>
      <c r="AH49" s="82">
        <f>IF('5-اطلاعات کلیه پرسنل'!P49="دکتری",1,IF('5-اطلاعات کلیه پرسنل'!P49="فوق لیسانس",0.8,IF('5-اطلاعات کلیه پرسنل'!P49="لیسانس",0.6,IF('5-اطلاعات کلیه پرسنل'!P49="فوق دیپلم",0.3,IF('5-اطلاعات کلیه پرسنل'!P49="",0,0.1)))))</f>
        <v>0</v>
      </c>
      <c r="AI49" s="95">
        <f>IF('5-اطلاعات کلیه پرسنل'!L49="دارد",'5-اطلاعات کلیه پرسنل'!M49/12,'5-اطلاعات کلیه پرسنل'!N49/2000)</f>
        <v>0</v>
      </c>
      <c r="AJ49" s="94">
        <f t="shared" si="12"/>
        <v>0</v>
      </c>
    </row>
    <row r="50" spans="1:36" x14ac:dyDescent="0.45">
      <c r="A50" s="98">
        <v>48</v>
      </c>
      <c r="B50" s="69">
        <f>'6-اطلاعات کلیه محصولات - خدمات'!B50</f>
        <v>0</v>
      </c>
      <c r="C50" s="69">
        <f>'6-اطلاعات کلیه محصولات - خدمات'!D50</f>
        <v>0</v>
      </c>
      <c r="D50" s="22"/>
      <c r="E50" s="91"/>
      <c r="F50" s="91"/>
      <c r="G50" s="91"/>
      <c r="H50" s="69"/>
      <c r="I50" s="69"/>
      <c r="J50" s="69"/>
      <c r="K50" s="69"/>
      <c r="L50" s="69"/>
      <c r="M50" s="247">
        <f t="shared" si="0"/>
        <v>0</v>
      </c>
      <c r="N50" s="69" t="str">
        <f t="shared" si="2"/>
        <v>0</v>
      </c>
      <c r="O50" s="69" t="str">
        <f t="shared" si="3"/>
        <v>0</v>
      </c>
      <c r="P50" s="69" t="str">
        <f t="shared" si="4"/>
        <v>0</v>
      </c>
      <c r="Q50" s="69" t="str">
        <f t="shared" si="5"/>
        <v>0</v>
      </c>
      <c r="R50" s="69" t="str">
        <f t="shared" si="6"/>
        <v>0.2</v>
      </c>
      <c r="S50" s="100">
        <f t="shared" si="7"/>
        <v>0</v>
      </c>
      <c r="T50" s="69">
        <f t="shared" si="8"/>
        <v>0</v>
      </c>
      <c r="U50" s="69">
        <f t="shared" si="9"/>
        <v>0</v>
      </c>
      <c r="V50" s="69">
        <f t="shared" si="10"/>
        <v>0</v>
      </c>
      <c r="W50" s="69">
        <f t="shared" si="11"/>
        <v>0</v>
      </c>
      <c r="X50" s="195" t="str">
        <f>IF('6-اطلاعات کلیه محصولات - خدمات'!$N50="جدید",'6-اطلاعات کلیه محصولات - خدمات'!$B50,"")</f>
        <v/>
      </c>
      <c r="Y50" s="195" t="str">
        <f>IF('6-اطلاعات کلیه محصولات - خدمات'!$O50="دارد",'6-اطلاعات کلیه محصولات - خدمات'!$B50,"")</f>
        <v/>
      </c>
      <c r="AC50" s="199">
        <f>IF('6-اطلاعات کلیه محصولات - خدمات'!C50="دارد",'6-اطلاعات کلیه محصولات - خدمات'!Q50,0)</f>
        <v>0</v>
      </c>
      <c r="AD50" s="309">
        <f>1403-'5-اطلاعات کلیه پرسنل'!E50:E1047</f>
        <v>1403</v>
      </c>
      <c r="AF50" s="67">
        <f>IF('5-اطلاعات کلیه پرسنل'!H50=option!$C$15,IF('5-اطلاعات کلیه پرسنل'!L50="دارد",'5-اطلاعات کلیه پرسنل'!M50/12*'5-اطلاعات کلیه پرسنل'!I50,'5-اطلاعات کلیه پرسنل'!N50/2000*'5-اطلاعات کلیه پرسنل'!I50),0)+IF('5-اطلاعات کلیه پرسنل'!J50=option!$C$15,IF('5-اطلاعات کلیه پرسنل'!L50="دارد",'5-اطلاعات کلیه پرسنل'!M50/12*'5-اطلاعات کلیه پرسنل'!K50,'5-اطلاعات کلیه پرسنل'!N50/2000*'5-اطلاعات کلیه پرسنل'!K50),0)</f>
        <v>0</v>
      </c>
      <c r="AG50" s="67">
        <f>IF('5-اطلاعات کلیه پرسنل'!H50=option!$C$11,IF('5-اطلاعات کلیه پرسنل'!L50="دارد",'5-اطلاعات کلیه پرسنل'!M50*'5-اطلاعات کلیه پرسنل'!I50/12*40,'5-اطلاعات کلیه پرسنل'!I50*'5-اطلاعات کلیه پرسنل'!N50/52),0)+IF('5-اطلاعات کلیه پرسنل'!J50=option!$C$11,IF('5-اطلاعات کلیه پرسنل'!L50="دارد",'5-اطلاعات کلیه پرسنل'!M50*'5-اطلاعات کلیه پرسنل'!K50/12*40,'5-اطلاعات کلیه پرسنل'!K50*'5-اطلاعات کلیه پرسنل'!N50/52),0)</f>
        <v>0</v>
      </c>
      <c r="AH50" s="82">
        <f>IF('5-اطلاعات کلیه پرسنل'!P50="دکتری",1,IF('5-اطلاعات کلیه پرسنل'!P50="فوق لیسانس",0.8,IF('5-اطلاعات کلیه پرسنل'!P50="لیسانس",0.6,IF('5-اطلاعات کلیه پرسنل'!P50="فوق دیپلم",0.3,IF('5-اطلاعات کلیه پرسنل'!P50="",0,0.1)))))</f>
        <v>0</v>
      </c>
      <c r="AI50" s="95">
        <f>IF('5-اطلاعات کلیه پرسنل'!L50="دارد",'5-اطلاعات کلیه پرسنل'!M50/12,'5-اطلاعات کلیه پرسنل'!N50/2000)</f>
        <v>0</v>
      </c>
      <c r="AJ50" s="94">
        <f t="shared" si="12"/>
        <v>0</v>
      </c>
    </row>
    <row r="51" spans="1:36" x14ac:dyDescent="0.45">
      <c r="A51" s="98">
        <v>49</v>
      </c>
      <c r="B51" s="69">
        <f>'6-اطلاعات کلیه محصولات - خدمات'!B51</f>
        <v>0</v>
      </c>
      <c r="C51" s="69">
        <f>'6-اطلاعات کلیه محصولات - خدمات'!D51</f>
        <v>0</v>
      </c>
      <c r="D51" s="22"/>
      <c r="E51" s="91"/>
      <c r="F51" s="91"/>
      <c r="G51" s="91"/>
      <c r="H51" s="69"/>
      <c r="I51" s="69"/>
      <c r="J51" s="69"/>
      <c r="K51" s="69"/>
      <c r="L51" s="69"/>
      <c r="M51" s="247">
        <f t="shared" si="0"/>
        <v>0</v>
      </c>
      <c r="N51" s="69" t="str">
        <f t="shared" si="2"/>
        <v>0</v>
      </c>
      <c r="O51" s="69" t="str">
        <f t="shared" si="3"/>
        <v>0</v>
      </c>
      <c r="P51" s="69" t="str">
        <f t="shared" si="4"/>
        <v>0</v>
      </c>
      <c r="Q51" s="69" t="str">
        <f t="shared" si="5"/>
        <v>0</v>
      </c>
      <c r="R51" s="69" t="str">
        <f t="shared" si="6"/>
        <v>0.2</v>
      </c>
      <c r="S51" s="100">
        <f t="shared" si="7"/>
        <v>0</v>
      </c>
      <c r="T51" s="69">
        <f t="shared" si="8"/>
        <v>0</v>
      </c>
      <c r="U51" s="69">
        <f t="shared" si="9"/>
        <v>0</v>
      </c>
      <c r="V51" s="69">
        <f t="shared" si="10"/>
        <v>0</v>
      </c>
      <c r="W51" s="69">
        <f t="shared" si="11"/>
        <v>0</v>
      </c>
      <c r="X51" s="195" t="str">
        <f>IF('6-اطلاعات کلیه محصولات - خدمات'!$N51="جدید",'6-اطلاعات کلیه محصولات - خدمات'!$B51,"")</f>
        <v/>
      </c>
      <c r="Y51" s="195" t="str">
        <f>IF('6-اطلاعات کلیه محصولات - خدمات'!$O51="دارد",'6-اطلاعات کلیه محصولات - خدمات'!$B51,"")</f>
        <v/>
      </c>
      <c r="AC51" s="199">
        <f>IF('6-اطلاعات کلیه محصولات - خدمات'!C51="دارد",'6-اطلاعات کلیه محصولات - خدمات'!Q51,0)</f>
        <v>0</v>
      </c>
      <c r="AD51" s="309">
        <f>1403-'5-اطلاعات کلیه پرسنل'!E51:E1048</f>
        <v>1403</v>
      </c>
      <c r="AF51" s="67">
        <f>IF('5-اطلاعات کلیه پرسنل'!H51=option!$C$15,IF('5-اطلاعات کلیه پرسنل'!L51="دارد",'5-اطلاعات کلیه پرسنل'!M51/12*'5-اطلاعات کلیه پرسنل'!I51,'5-اطلاعات کلیه پرسنل'!N51/2000*'5-اطلاعات کلیه پرسنل'!I51),0)+IF('5-اطلاعات کلیه پرسنل'!J51=option!$C$15,IF('5-اطلاعات کلیه پرسنل'!L51="دارد",'5-اطلاعات کلیه پرسنل'!M51/12*'5-اطلاعات کلیه پرسنل'!K51,'5-اطلاعات کلیه پرسنل'!N51/2000*'5-اطلاعات کلیه پرسنل'!K51),0)</f>
        <v>0</v>
      </c>
      <c r="AG51" s="67">
        <f>IF('5-اطلاعات کلیه پرسنل'!H51=option!$C$11,IF('5-اطلاعات کلیه پرسنل'!L51="دارد",'5-اطلاعات کلیه پرسنل'!M51*'5-اطلاعات کلیه پرسنل'!I51/12*40,'5-اطلاعات کلیه پرسنل'!I51*'5-اطلاعات کلیه پرسنل'!N51/52),0)+IF('5-اطلاعات کلیه پرسنل'!J51=option!$C$11,IF('5-اطلاعات کلیه پرسنل'!L51="دارد",'5-اطلاعات کلیه پرسنل'!M51*'5-اطلاعات کلیه پرسنل'!K51/12*40,'5-اطلاعات کلیه پرسنل'!K51*'5-اطلاعات کلیه پرسنل'!N51/52),0)</f>
        <v>0</v>
      </c>
      <c r="AH51" s="82">
        <f>IF('5-اطلاعات کلیه پرسنل'!P51="دکتری",1,IF('5-اطلاعات کلیه پرسنل'!P51="فوق لیسانس",0.8,IF('5-اطلاعات کلیه پرسنل'!P51="لیسانس",0.6,IF('5-اطلاعات کلیه پرسنل'!P51="فوق دیپلم",0.3,IF('5-اطلاعات کلیه پرسنل'!P51="",0,0.1)))))</f>
        <v>0</v>
      </c>
      <c r="AI51" s="95">
        <f>IF('5-اطلاعات کلیه پرسنل'!L51="دارد",'5-اطلاعات کلیه پرسنل'!M51/12,'5-اطلاعات کلیه پرسنل'!N51/2000)</f>
        <v>0</v>
      </c>
      <c r="AJ51" s="94">
        <f t="shared" si="12"/>
        <v>0</v>
      </c>
    </row>
    <row r="52" spans="1:36" x14ac:dyDescent="0.45">
      <c r="A52" s="98">
        <v>50</v>
      </c>
      <c r="B52" s="69">
        <f>'6-اطلاعات کلیه محصولات - خدمات'!B52</f>
        <v>0</v>
      </c>
      <c r="C52" s="69">
        <f>'6-اطلاعات کلیه محصولات - خدمات'!D52</f>
        <v>0</v>
      </c>
      <c r="D52" s="22"/>
      <c r="E52" s="91"/>
      <c r="F52" s="91"/>
      <c r="G52" s="91"/>
      <c r="H52" s="69"/>
      <c r="I52" s="69"/>
      <c r="J52" s="69"/>
      <c r="K52" s="69"/>
      <c r="L52" s="69"/>
      <c r="M52" s="247">
        <f t="shared" si="0"/>
        <v>0</v>
      </c>
      <c r="N52" s="69" t="str">
        <f t="shared" si="2"/>
        <v>0</v>
      </c>
      <c r="O52" s="69" t="str">
        <f t="shared" si="3"/>
        <v>0</v>
      </c>
      <c r="P52" s="69" t="str">
        <f t="shared" si="4"/>
        <v>0</v>
      </c>
      <c r="Q52" s="69" t="str">
        <f t="shared" si="5"/>
        <v>0</v>
      </c>
      <c r="R52" s="69" t="str">
        <f t="shared" si="6"/>
        <v>0.2</v>
      </c>
      <c r="S52" s="100">
        <f t="shared" si="7"/>
        <v>0</v>
      </c>
      <c r="T52" s="69">
        <f t="shared" si="8"/>
        <v>0</v>
      </c>
      <c r="U52" s="69">
        <f t="shared" si="9"/>
        <v>0</v>
      </c>
      <c r="V52" s="69">
        <f t="shared" si="10"/>
        <v>0</v>
      </c>
      <c r="W52" s="69">
        <f t="shared" si="11"/>
        <v>0</v>
      </c>
      <c r="X52" s="195" t="str">
        <f>IF('6-اطلاعات کلیه محصولات - خدمات'!$N52="جدید",'6-اطلاعات کلیه محصولات - خدمات'!$B52,"")</f>
        <v/>
      </c>
      <c r="Y52" s="195" t="str">
        <f>IF('6-اطلاعات کلیه محصولات - خدمات'!$O52="دارد",'6-اطلاعات کلیه محصولات - خدمات'!$B52,"")</f>
        <v/>
      </c>
      <c r="AC52" s="199">
        <f>IF('6-اطلاعات کلیه محصولات - خدمات'!C52="دارد",'6-اطلاعات کلیه محصولات - خدمات'!Q52,0)</f>
        <v>0</v>
      </c>
      <c r="AD52" s="309">
        <f>1403-'5-اطلاعات کلیه پرسنل'!E52:E1049</f>
        <v>1403</v>
      </c>
      <c r="AF52" s="67">
        <f>IF('5-اطلاعات کلیه پرسنل'!H52=option!$C$15,IF('5-اطلاعات کلیه پرسنل'!L52="دارد",'5-اطلاعات کلیه پرسنل'!M52/12*'5-اطلاعات کلیه پرسنل'!I52,'5-اطلاعات کلیه پرسنل'!N52/2000*'5-اطلاعات کلیه پرسنل'!I52),0)+IF('5-اطلاعات کلیه پرسنل'!J52=option!$C$15,IF('5-اطلاعات کلیه پرسنل'!L52="دارد",'5-اطلاعات کلیه پرسنل'!M52/12*'5-اطلاعات کلیه پرسنل'!K52,'5-اطلاعات کلیه پرسنل'!N52/2000*'5-اطلاعات کلیه پرسنل'!K52),0)</f>
        <v>0</v>
      </c>
      <c r="AG52" s="67">
        <f>IF('5-اطلاعات کلیه پرسنل'!H52=option!$C$11,IF('5-اطلاعات کلیه پرسنل'!L52="دارد",'5-اطلاعات کلیه پرسنل'!M52*'5-اطلاعات کلیه پرسنل'!I52/12*40,'5-اطلاعات کلیه پرسنل'!I52*'5-اطلاعات کلیه پرسنل'!N52/52),0)+IF('5-اطلاعات کلیه پرسنل'!J52=option!$C$11,IF('5-اطلاعات کلیه پرسنل'!L52="دارد",'5-اطلاعات کلیه پرسنل'!M52*'5-اطلاعات کلیه پرسنل'!K52/12*40,'5-اطلاعات کلیه پرسنل'!K52*'5-اطلاعات کلیه پرسنل'!N52/52),0)</f>
        <v>0</v>
      </c>
      <c r="AH52" s="82">
        <f>IF('5-اطلاعات کلیه پرسنل'!P52="دکتری",1,IF('5-اطلاعات کلیه پرسنل'!P52="فوق لیسانس",0.8,IF('5-اطلاعات کلیه پرسنل'!P52="لیسانس",0.6,IF('5-اطلاعات کلیه پرسنل'!P52="فوق دیپلم",0.3,IF('5-اطلاعات کلیه پرسنل'!P52="",0,0.1)))))</f>
        <v>0</v>
      </c>
      <c r="AI52" s="95">
        <f>IF('5-اطلاعات کلیه پرسنل'!L52="دارد",'5-اطلاعات کلیه پرسنل'!M52/12,'5-اطلاعات کلیه پرسنل'!N52/2000)</f>
        <v>0</v>
      </c>
      <c r="AJ52" s="94">
        <f t="shared" si="12"/>
        <v>0</v>
      </c>
    </row>
    <row r="53" spans="1:36" x14ac:dyDescent="0.45">
      <c r="A53" s="98">
        <v>51</v>
      </c>
      <c r="B53" s="69">
        <f>'6-اطلاعات کلیه محصولات - خدمات'!B53</f>
        <v>0</v>
      </c>
      <c r="C53" s="69">
        <f>'6-اطلاعات کلیه محصولات - خدمات'!D53</f>
        <v>0</v>
      </c>
      <c r="D53" s="22"/>
      <c r="E53" s="91"/>
      <c r="F53" s="91"/>
      <c r="G53" s="91"/>
      <c r="H53" s="69"/>
      <c r="I53" s="69"/>
      <c r="J53" s="69"/>
      <c r="K53" s="69"/>
      <c r="L53" s="69"/>
      <c r="M53" s="247">
        <f t="shared" si="0"/>
        <v>0</v>
      </c>
      <c r="N53" s="69" t="str">
        <f t="shared" si="2"/>
        <v>0</v>
      </c>
      <c r="O53" s="69" t="str">
        <f t="shared" si="3"/>
        <v>0</v>
      </c>
      <c r="P53" s="69" t="str">
        <f t="shared" si="4"/>
        <v>0</v>
      </c>
      <c r="Q53" s="69" t="str">
        <f t="shared" si="5"/>
        <v>0</v>
      </c>
      <c r="R53" s="69" t="str">
        <f t="shared" si="6"/>
        <v>0.2</v>
      </c>
      <c r="S53" s="100">
        <f t="shared" si="7"/>
        <v>0</v>
      </c>
      <c r="T53" s="69">
        <f t="shared" si="8"/>
        <v>0</v>
      </c>
      <c r="U53" s="69">
        <f t="shared" si="9"/>
        <v>0</v>
      </c>
      <c r="V53" s="69">
        <f t="shared" si="10"/>
        <v>0</v>
      </c>
      <c r="W53" s="69">
        <f t="shared" si="11"/>
        <v>0</v>
      </c>
      <c r="X53" s="195" t="str">
        <f>IF('6-اطلاعات کلیه محصولات - خدمات'!$N53="جدید",'6-اطلاعات کلیه محصولات - خدمات'!$B53,"")</f>
        <v/>
      </c>
      <c r="Y53" s="195" t="str">
        <f>IF('6-اطلاعات کلیه محصولات - خدمات'!$O53="دارد",'6-اطلاعات کلیه محصولات - خدمات'!$B53,"")</f>
        <v/>
      </c>
      <c r="AC53" s="199">
        <f>IF('6-اطلاعات کلیه محصولات - خدمات'!C53="دارد",'6-اطلاعات کلیه محصولات - خدمات'!Q53,0)</f>
        <v>0</v>
      </c>
      <c r="AD53" s="309">
        <f>1403-'5-اطلاعات کلیه پرسنل'!E53:E1050</f>
        <v>1403</v>
      </c>
      <c r="AF53" s="67">
        <f>IF('5-اطلاعات کلیه پرسنل'!H53=option!$C$15,IF('5-اطلاعات کلیه پرسنل'!L53="دارد",'5-اطلاعات کلیه پرسنل'!M53/12*'5-اطلاعات کلیه پرسنل'!I53,'5-اطلاعات کلیه پرسنل'!N53/2000*'5-اطلاعات کلیه پرسنل'!I53),0)+IF('5-اطلاعات کلیه پرسنل'!J53=option!$C$15,IF('5-اطلاعات کلیه پرسنل'!L53="دارد",'5-اطلاعات کلیه پرسنل'!M53/12*'5-اطلاعات کلیه پرسنل'!K53,'5-اطلاعات کلیه پرسنل'!N53/2000*'5-اطلاعات کلیه پرسنل'!K53),0)</f>
        <v>0</v>
      </c>
      <c r="AG53" s="67">
        <f>IF('5-اطلاعات کلیه پرسنل'!H53=option!$C$11,IF('5-اطلاعات کلیه پرسنل'!L53="دارد",'5-اطلاعات کلیه پرسنل'!M53*'5-اطلاعات کلیه پرسنل'!I53/12*40,'5-اطلاعات کلیه پرسنل'!I53*'5-اطلاعات کلیه پرسنل'!N53/52),0)+IF('5-اطلاعات کلیه پرسنل'!J53=option!$C$11,IF('5-اطلاعات کلیه پرسنل'!L53="دارد",'5-اطلاعات کلیه پرسنل'!M53*'5-اطلاعات کلیه پرسنل'!K53/12*40,'5-اطلاعات کلیه پرسنل'!K53*'5-اطلاعات کلیه پرسنل'!N53/52),0)</f>
        <v>0</v>
      </c>
      <c r="AH53" s="82">
        <f>IF('5-اطلاعات کلیه پرسنل'!P53="دکتری",1,IF('5-اطلاعات کلیه پرسنل'!P53="فوق لیسانس",0.8,IF('5-اطلاعات کلیه پرسنل'!P53="لیسانس",0.6,IF('5-اطلاعات کلیه پرسنل'!P53="فوق دیپلم",0.3,IF('5-اطلاعات کلیه پرسنل'!P53="",0,0.1)))))</f>
        <v>0</v>
      </c>
      <c r="AI53" s="95">
        <f>IF('5-اطلاعات کلیه پرسنل'!L53="دارد",'5-اطلاعات کلیه پرسنل'!M53/12,'5-اطلاعات کلیه پرسنل'!N53/2000)</f>
        <v>0</v>
      </c>
      <c r="AJ53" s="94">
        <f t="shared" si="12"/>
        <v>0</v>
      </c>
    </row>
    <row r="54" spans="1:36" x14ac:dyDescent="0.45">
      <c r="A54" s="98">
        <v>52</v>
      </c>
      <c r="B54" s="69">
        <f>'6-اطلاعات کلیه محصولات - خدمات'!B54</f>
        <v>0</v>
      </c>
      <c r="C54" s="69">
        <f>'6-اطلاعات کلیه محصولات - خدمات'!D54</f>
        <v>0</v>
      </c>
      <c r="D54" s="22"/>
      <c r="E54" s="91"/>
      <c r="F54" s="91"/>
      <c r="G54" s="91"/>
      <c r="H54" s="69"/>
      <c r="I54" s="69"/>
      <c r="J54" s="69"/>
      <c r="K54" s="69"/>
      <c r="L54" s="69"/>
      <c r="M54" s="247">
        <f t="shared" si="0"/>
        <v>0</v>
      </c>
      <c r="N54" s="69" t="str">
        <f t="shared" si="2"/>
        <v>0</v>
      </c>
      <c r="O54" s="69" t="str">
        <f t="shared" si="3"/>
        <v>0</v>
      </c>
      <c r="P54" s="69" t="str">
        <f t="shared" si="4"/>
        <v>0</v>
      </c>
      <c r="Q54" s="69" t="str">
        <f t="shared" si="5"/>
        <v>0</v>
      </c>
      <c r="R54" s="69" t="str">
        <f t="shared" si="6"/>
        <v>0.2</v>
      </c>
      <c r="S54" s="100">
        <f t="shared" si="7"/>
        <v>0</v>
      </c>
      <c r="T54" s="69">
        <f t="shared" si="8"/>
        <v>0</v>
      </c>
      <c r="U54" s="69">
        <f t="shared" si="9"/>
        <v>0</v>
      </c>
      <c r="V54" s="69">
        <f t="shared" si="10"/>
        <v>0</v>
      </c>
      <c r="W54" s="69">
        <f t="shared" si="11"/>
        <v>0</v>
      </c>
      <c r="X54" s="195" t="str">
        <f>IF('6-اطلاعات کلیه محصولات - خدمات'!$N54="جدید",'6-اطلاعات کلیه محصولات - خدمات'!$B54,"")</f>
        <v/>
      </c>
      <c r="Y54" s="195" t="str">
        <f>IF('6-اطلاعات کلیه محصولات - خدمات'!$O54="دارد",'6-اطلاعات کلیه محصولات - خدمات'!$B54,"")</f>
        <v/>
      </c>
      <c r="AC54" s="199">
        <f>IF('6-اطلاعات کلیه محصولات - خدمات'!C54="دارد",'6-اطلاعات کلیه محصولات - خدمات'!Q54,0)</f>
        <v>0</v>
      </c>
      <c r="AD54" s="309">
        <f>1403-'5-اطلاعات کلیه پرسنل'!E54:E1051</f>
        <v>1403</v>
      </c>
      <c r="AF54" s="67">
        <f>IF('5-اطلاعات کلیه پرسنل'!H54=option!$C$15,IF('5-اطلاعات کلیه پرسنل'!L54="دارد",'5-اطلاعات کلیه پرسنل'!M54/12*'5-اطلاعات کلیه پرسنل'!I54,'5-اطلاعات کلیه پرسنل'!N54/2000*'5-اطلاعات کلیه پرسنل'!I54),0)+IF('5-اطلاعات کلیه پرسنل'!J54=option!$C$15,IF('5-اطلاعات کلیه پرسنل'!L54="دارد",'5-اطلاعات کلیه پرسنل'!M54/12*'5-اطلاعات کلیه پرسنل'!K54,'5-اطلاعات کلیه پرسنل'!N54/2000*'5-اطلاعات کلیه پرسنل'!K54),0)</f>
        <v>0</v>
      </c>
      <c r="AG54" s="67">
        <f>IF('5-اطلاعات کلیه پرسنل'!H54=option!$C$11,IF('5-اطلاعات کلیه پرسنل'!L54="دارد",'5-اطلاعات کلیه پرسنل'!M54*'5-اطلاعات کلیه پرسنل'!I54/12*40,'5-اطلاعات کلیه پرسنل'!I54*'5-اطلاعات کلیه پرسنل'!N54/52),0)+IF('5-اطلاعات کلیه پرسنل'!J54=option!$C$11,IF('5-اطلاعات کلیه پرسنل'!L54="دارد",'5-اطلاعات کلیه پرسنل'!M54*'5-اطلاعات کلیه پرسنل'!K54/12*40,'5-اطلاعات کلیه پرسنل'!K54*'5-اطلاعات کلیه پرسنل'!N54/52),0)</f>
        <v>0</v>
      </c>
      <c r="AH54" s="82">
        <f>IF('5-اطلاعات کلیه پرسنل'!P54="دکتری",1,IF('5-اطلاعات کلیه پرسنل'!P54="فوق لیسانس",0.8,IF('5-اطلاعات کلیه پرسنل'!P54="لیسانس",0.6,IF('5-اطلاعات کلیه پرسنل'!P54="فوق دیپلم",0.3,IF('5-اطلاعات کلیه پرسنل'!P54="",0,0.1)))))</f>
        <v>0</v>
      </c>
      <c r="AI54" s="95">
        <f>IF('5-اطلاعات کلیه پرسنل'!L54="دارد",'5-اطلاعات کلیه پرسنل'!M54/12,'5-اطلاعات کلیه پرسنل'!N54/2000)</f>
        <v>0</v>
      </c>
      <c r="AJ54" s="94">
        <f t="shared" si="12"/>
        <v>0</v>
      </c>
    </row>
    <row r="55" spans="1:36" x14ac:dyDescent="0.45">
      <c r="A55" s="98">
        <v>53</v>
      </c>
      <c r="B55" s="69">
        <f>'6-اطلاعات کلیه محصولات - خدمات'!B55</f>
        <v>0</v>
      </c>
      <c r="C55" s="69">
        <f>'6-اطلاعات کلیه محصولات - خدمات'!D55</f>
        <v>0</v>
      </c>
      <c r="D55" s="22"/>
      <c r="E55" s="91"/>
      <c r="F55" s="91"/>
      <c r="G55" s="91"/>
      <c r="H55" s="69"/>
      <c r="I55" s="69"/>
      <c r="J55" s="69"/>
      <c r="K55" s="69"/>
      <c r="L55" s="69"/>
      <c r="M55" s="247">
        <f t="shared" si="0"/>
        <v>0</v>
      </c>
      <c r="N55" s="69" t="str">
        <f t="shared" si="2"/>
        <v>0</v>
      </c>
      <c r="O55" s="69" t="str">
        <f t="shared" si="3"/>
        <v>0</v>
      </c>
      <c r="P55" s="69" t="str">
        <f t="shared" si="4"/>
        <v>0</v>
      </c>
      <c r="Q55" s="69" t="str">
        <f t="shared" si="5"/>
        <v>0</v>
      </c>
      <c r="R55" s="69" t="str">
        <f t="shared" si="6"/>
        <v>0.2</v>
      </c>
      <c r="S55" s="100">
        <f t="shared" si="7"/>
        <v>0</v>
      </c>
      <c r="T55" s="69">
        <f t="shared" si="8"/>
        <v>0</v>
      </c>
      <c r="U55" s="69">
        <f t="shared" si="9"/>
        <v>0</v>
      </c>
      <c r="V55" s="69">
        <f t="shared" si="10"/>
        <v>0</v>
      </c>
      <c r="W55" s="69">
        <f t="shared" si="11"/>
        <v>0</v>
      </c>
      <c r="X55" s="195" t="str">
        <f>IF('6-اطلاعات کلیه محصولات - خدمات'!$N55="جدید",'6-اطلاعات کلیه محصولات - خدمات'!$B55,"")</f>
        <v/>
      </c>
      <c r="Y55" s="195" t="str">
        <f>IF('6-اطلاعات کلیه محصولات - خدمات'!$O55="دارد",'6-اطلاعات کلیه محصولات - خدمات'!$B55,"")</f>
        <v/>
      </c>
      <c r="AC55" s="199">
        <f>IF('6-اطلاعات کلیه محصولات - خدمات'!C55="دارد",'6-اطلاعات کلیه محصولات - خدمات'!Q55,0)</f>
        <v>0</v>
      </c>
      <c r="AD55" s="309">
        <f>1403-'5-اطلاعات کلیه پرسنل'!E55:E1052</f>
        <v>1403</v>
      </c>
      <c r="AF55" s="67">
        <f>IF('5-اطلاعات کلیه پرسنل'!H55=option!$C$15,IF('5-اطلاعات کلیه پرسنل'!L55="دارد",'5-اطلاعات کلیه پرسنل'!M55/12*'5-اطلاعات کلیه پرسنل'!I55,'5-اطلاعات کلیه پرسنل'!N55/2000*'5-اطلاعات کلیه پرسنل'!I55),0)+IF('5-اطلاعات کلیه پرسنل'!J55=option!$C$15,IF('5-اطلاعات کلیه پرسنل'!L55="دارد",'5-اطلاعات کلیه پرسنل'!M55/12*'5-اطلاعات کلیه پرسنل'!K55,'5-اطلاعات کلیه پرسنل'!N55/2000*'5-اطلاعات کلیه پرسنل'!K55),0)</f>
        <v>0</v>
      </c>
      <c r="AG55" s="67">
        <f>IF('5-اطلاعات کلیه پرسنل'!H55=option!$C$11,IF('5-اطلاعات کلیه پرسنل'!L55="دارد",'5-اطلاعات کلیه پرسنل'!M55*'5-اطلاعات کلیه پرسنل'!I55/12*40,'5-اطلاعات کلیه پرسنل'!I55*'5-اطلاعات کلیه پرسنل'!N55/52),0)+IF('5-اطلاعات کلیه پرسنل'!J55=option!$C$11,IF('5-اطلاعات کلیه پرسنل'!L55="دارد",'5-اطلاعات کلیه پرسنل'!M55*'5-اطلاعات کلیه پرسنل'!K55/12*40,'5-اطلاعات کلیه پرسنل'!K55*'5-اطلاعات کلیه پرسنل'!N55/52),0)</f>
        <v>0</v>
      </c>
      <c r="AH55" s="82">
        <f>IF('5-اطلاعات کلیه پرسنل'!P55="دکتری",1,IF('5-اطلاعات کلیه پرسنل'!P55="فوق لیسانس",0.8,IF('5-اطلاعات کلیه پرسنل'!P55="لیسانس",0.6,IF('5-اطلاعات کلیه پرسنل'!P55="فوق دیپلم",0.3,IF('5-اطلاعات کلیه پرسنل'!P55="",0,0.1)))))</f>
        <v>0</v>
      </c>
      <c r="AI55" s="95">
        <f>IF('5-اطلاعات کلیه پرسنل'!L55="دارد",'5-اطلاعات کلیه پرسنل'!M55/12,'5-اطلاعات کلیه پرسنل'!N55/2000)</f>
        <v>0</v>
      </c>
      <c r="AJ55" s="94">
        <f t="shared" si="12"/>
        <v>0</v>
      </c>
    </row>
    <row r="56" spans="1:36" x14ac:dyDescent="0.45">
      <c r="A56" s="98">
        <v>54</v>
      </c>
      <c r="B56" s="69">
        <f>'6-اطلاعات کلیه محصولات - خدمات'!B56</f>
        <v>0</v>
      </c>
      <c r="C56" s="69">
        <f>'6-اطلاعات کلیه محصولات - خدمات'!D56</f>
        <v>0</v>
      </c>
      <c r="D56" s="22"/>
      <c r="E56" s="91"/>
      <c r="F56" s="91"/>
      <c r="G56" s="91"/>
      <c r="H56" s="69"/>
      <c r="I56" s="69"/>
      <c r="J56" s="69"/>
      <c r="K56" s="69"/>
      <c r="L56" s="69"/>
      <c r="M56" s="247">
        <f t="shared" si="0"/>
        <v>0</v>
      </c>
      <c r="N56" s="69" t="str">
        <f t="shared" si="2"/>
        <v>0</v>
      </c>
      <c r="O56" s="69" t="str">
        <f t="shared" si="3"/>
        <v>0</v>
      </c>
      <c r="P56" s="69" t="str">
        <f t="shared" si="4"/>
        <v>0</v>
      </c>
      <c r="Q56" s="69" t="str">
        <f t="shared" si="5"/>
        <v>0</v>
      </c>
      <c r="R56" s="69" t="str">
        <f t="shared" si="6"/>
        <v>0.2</v>
      </c>
      <c r="S56" s="100">
        <f t="shared" si="7"/>
        <v>0</v>
      </c>
      <c r="T56" s="69">
        <f t="shared" si="8"/>
        <v>0</v>
      </c>
      <c r="U56" s="69">
        <f t="shared" si="9"/>
        <v>0</v>
      </c>
      <c r="V56" s="69">
        <f t="shared" si="10"/>
        <v>0</v>
      </c>
      <c r="W56" s="69">
        <f t="shared" si="11"/>
        <v>0</v>
      </c>
      <c r="X56" s="195" t="str">
        <f>IF('6-اطلاعات کلیه محصولات - خدمات'!$N56="جدید",'6-اطلاعات کلیه محصولات - خدمات'!$B56,"")</f>
        <v/>
      </c>
      <c r="Y56" s="195" t="str">
        <f>IF('6-اطلاعات کلیه محصولات - خدمات'!$O56="دارد",'6-اطلاعات کلیه محصولات - خدمات'!$B56,"")</f>
        <v/>
      </c>
      <c r="AC56" s="199">
        <f>IF('6-اطلاعات کلیه محصولات - خدمات'!C56="دارد",'6-اطلاعات کلیه محصولات - خدمات'!Q56,0)</f>
        <v>0</v>
      </c>
      <c r="AD56" s="309">
        <f>1403-'5-اطلاعات کلیه پرسنل'!E56:E1053</f>
        <v>1403</v>
      </c>
      <c r="AF56" s="67">
        <f>IF('5-اطلاعات کلیه پرسنل'!H56=option!$C$15,IF('5-اطلاعات کلیه پرسنل'!L56="دارد",'5-اطلاعات کلیه پرسنل'!M56/12*'5-اطلاعات کلیه پرسنل'!I56,'5-اطلاعات کلیه پرسنل'!N56/2000*'5-اطلاعات کلیه پرسنل'!I56),0)+IF('5-اطلاعات کلیه پرسنل'!J56=option!$C$15,IF('5-اطلاعات کلیه پرسنل'!L56="دارد",'5-اطلاعات کلیه پرسنل'!M56/12*'5-اطلاعات کلیه پرسنل'!K56,'5-اطلاعات کلیه پرسنل'!N56/2000*'5-اطلاعات کلیه پرسنل'!K56),0)</f>
        <v>0</v>
      </c>
      <c r="AG56" s="67">
        <f>IF('5-اطلاعات کلیه پرسنل'!H56=option!$C$11,IF('5-اطلاعات کلیه پرسنل'!L56="دارد",'5-اطلاعات کلیه پرسنل'!M56*'5-اطلاعات کلیه پرسنل'!I56/12*40,'5-اطلاعات کلیه پرسنل'!I56*'5-اطلاعات کلیه پرسنل'!N56/52),0)+IF('5-اطلاعات کلیه پرسنل'!J56=option!$C$11,IF('5-اطلاعات کلیه پرسنل'!L56="دارد",'5-اطلاعات کلیه پرسنل'!M56*'5-اطلاعات کلیه پرسنل'!K56/12*40,'5-اطلاعات کلیه پرسنل'!K56*'5-اطلاعات کلیه پرسنل'!N56/52),0)</f>
        <v>0</v>
      </c>
      <c r="AH56" s="82">
        <f>IF('5-اطلاعات کلیه پرسنل'!P56="دکتری",1,IF('5-اطلاعات کلیه پرسنل'!P56="فوق لیسانس",0.8,IF('5-اطلاعات کلیه پرسنل'!P56="لیسانس",0.6,IF('5-اطلاعات کلیه پرسنل'!P56="فوق دیپلم",0.3,IF('5-اطلاعات کلیه پرسنل'!P56="",0,0.1)))))</f>
        <v>0</v>
      </c>
      <c r="AI56" s="95">
        <f>IF('5-اطلاعات کلیه پرسنل'!L56="دارد",'5-اطلاعات کلیه پرسنل'!M56/12,'5-اطلاعات کلیه پرسنل'!N56/2000)</f>
        <v>0</v>
      </c>
      <c r="AJ56" s="94">
        <f t="shared" si="12"/>
        <v>0</v>
      </c>
    </row>
    <row r="57" spans="1:36" x14ac:dyDescent="0.45">
      <c r="A57" s="98">
        <v>55</v>
      </c>
      <c r="B57" s="69">
        <f>'6-اطلاعات کلیه محصولات - خدمات'!B57</f>
        <v>0</v>
      </c>
      <c r="C57" s="69">
        <f>'6-اطلاعات کلیه محصولات - خدمات'!D57</f>
        <v>0</v>
      </c>
      <c r="D57" s="22"/>
      <c r="E57" s="91"/>
      <c r="F57" s="91"/>
      <c r="G57" s="91"/>
      <c r="H57" s="69"/>
      <c r="I57" s="69"/>
      <c r="J57" s="69"/>
      <c r="K57" s="69"/>
      <c r="L57" s="69"/>
      <c r="M57" s="247">
        <f t="shared" si="0"/>
        <v>0</v>
      </c>
      <c r="N57" s="69" t="str">
        <f t="shared" si="2"/>
        <v>0</v>
      </c>
      <c r="O57" s="69" t="str">
        <f t="shared" si="3"/>
        <v>0</v>
      </c>
      <c r="P57" s="69" t="str">
        <f t="shared" si="4"/>
        <v>0</v>
      </c>
      <c r="Q57" s="69" t="str">
        <f t="shared" si="5"/>
        <v>0</v>
      </c>
      <c r="R57" s="69" t="str">
        <f t="shared" si="6"/>
        <v>0.2</v>
      </c>
      <c r="S57" s="100">
        <f t="shared" si="7"/>
        <v>0</v>
      </c>
      <c r="T57" s="69">
        <f t="shared" si="8"/>
        <v>0</v>
      </c>
      <c r="U57" s="69">
        <f t="shared" si="9"/>
        <v>0</v>
      </c>
      <c r="V57" s="69">
        <f t="shared" si="10"/>
        <v>0</v>
      </c>
      <c r="W57" s="69">
        <f t="shared" si="11"/>
        <v>0</v>
      </c>
      <c r="X57" s="195" t="str">
        <f>IF('6-اطلاعات کلیه محصولات - خدمات'!$N57="جدید",'6-اطلاعات کلیه محصولات - خدمات'!$B57,"")</f>
        <v/>
      </c>
      <c r="Y57" s="195" t="str">
        <f>IF('6-اطلاعات کلیه محصولات - خدمات'!$O57="دارد",'6-اطلاعات کلیه محصولات - خدمات'!$B57,"")</f>
        <v/>
      </c>
      <c r="AC57" s="199">
        <f>IF('6-اطلاعات کلیه محصولات - خدمات'!C57="دارد",'6-اطلاعات کلیه محصولات - خدمات'!Q57,0)</f>
        <v>0</v>
      </c>
      <c r="AD57" s="309">
        <f>1403-'5-اطلاعات کلیه پرسنل'!E57:E1054</f>
        <v>1403</v>
      </c>
      <c r="AF57" s="67">
        <f>IF('5-اطلاعات کلیه پرسنل'!H57=option!$C$15,IF('5-اطلاعات کلیه پرسنل'!L57="دارد",'5-اطلاعات کلیه پرسنل'!M57/12*'5-اطلاعات کلیه پرسنل'!I57,'5-اطلاعات کلیه پرسنل'!N57/2000*'5-اطلاعات کلیه پرسنل'!I57),0)+IF('5-اطلاعات کلیه پرسنل'!J57=option!$C$15,IF('5-اطلاعات کلیه پرسنل'!L57="دارد",'5-اطلاعات کلیه پرسنل'!M57/12*'5-اطلاعات کلیه پرسنل'!K57,'5-اطلاعات کلیه پرسنل'!N57/2000*'5-اطلاعات کلیه پرسنل'!K57),0)</f>
        <v>0</v>
      </c>
      <c r="AG57" s="67">
        <f>IF('5-اطلاعات کلیه پرسنل'!H57=option!$C$11,IF('5-اطلاعات کلیه پرسنل'!L57="دارد",'5-اطلاعات کلیه پرسنل'!M57*'5-اطلاعات کلیه پرسنل'!I57/12*40,'5-اطلاعات کلیه پرسنل'!I57*'5-اطلاعات کلیه پرسنل'!N57/52),0)+IF('5-اطلاعات کلیه پرسنل'!J57=option!$C$11,IF('5-اطلاعات کلیه پرسنل'!L57="دارد",'5-اطلاعات کلیه پرسنل'!M57*'5-اطلاعات کلیه پرسنل'!K57/12*40,'5-اطلاعات کلیه پرسنل'!K57*'5-اطلاعات کلیه پرسنل'!N57/52),0)</f>
        <v>0</v>
      </c>
      <c r="AH57" s="82">
        <f>IF('5-اطلاعات کلیه پرسنل'!P57="دکتری",1,IF('5-اطلاعات کلیه پرسنل'!P57="فوق لیسانس",0.8,IF('5-اطلاعات کلیه پرسنل'!P57="لیسانس",0.6,IF('5-اطلاعات کلیه پرسنل'!P57="فوق دیپلم",0.3,IF('5-اطلاعات کلیه پرسنل'!P57="",0,0.1)))))</f>
        <v>0</v>
      </c>
      <c r="AI57" s="95">
        <f>IF('5-اطلاعات کلیه پرسنل'!L57="دارد",'5-اطلاعات کلیه پرسنل'!M57/12,'5-اطلاعات کلیه پرسنل'!N57/2000)</f>
        <v>0</v>
      </c>
      <c r="AJ57" s="94">
        <f t="shared" si="12"/>
        <v>0</v>
      </c>
    </row>
    <row r="58" spans="1:36" x14ac:dyDescent="0.45">
      <c r="A58" s="98">
        <v>56</v>
      </c>
      <c r="B58" s="69">
        <f>'6-اطلاعات کلیه محصولات - خدمات'!B58</f>
        <v>0</v>
      </c>
      <c r="C58" s="69">
        <f>'6-اطلاعات کلیه محصولات - خدمات'!D58</f>
        <v>0</v>
      </c>
      <c r="D58" s="22"/>
      <c r="E58" s="91"/>
      <c r="F58" s="91"/>
      <c r="G58" s="91"/>
      <c r="H58" s="69"/>
      <c r="I58" s="69"/>
      <c r="J58" s="69"/>
      <c r="K58" s="69"/>
      <c r="L58" s="69"/>
      <c r="M58" s="247">
        <f t="shared" si="0"/>
        <v>0</v>
      </c>
      <c r="N58" s="69" t="str">
        <f t="shared" si="2"/>
        <v>0</v>
      </c>
      <c r="O58" s="69" t="str">
        <f t="shared" si="3"/>
        <v>0</v>
      </c>
      <c r="P58" s="69" t="str">
        <f t="shared" si="4"/>
        <v>0</v>
      </c>
      <c r="Q58" s="69" t="str">
        <f t="shared" si="5"/>
        <v>0</v>
      </c>
      <c r="R58" s="69" t="str">
        <f t="shared" si="6"/>
        <v>0.2</v>
      </c>
      <c r="S58" s="100">
        <f t="shared" si="7"/>
        <v>0</v>
      </c>
      <c r="T58" s="69">
        <f t="shared" si="8"/>
        <v>0</v>
      </c>
      <c r="U58" s="69">
        <f t="shared" si="9"/>
        <v>0</v>
      </c>
      <c r="V58" s="69">
        <f t="shared" si="10"/>
        <v>0</v>
      </c>
      <c r="W58" s="69">
        <f t="shared" si="11"/>
        <v>0</v>
      </c>
      <c r="X58" s="195" t="str">
        <f>IF('6-اطلاعات کلیه محصولات - خدمات'!$N58="جدید",'6-اطلاعات کلیه محصولات - خدمات'!$B58,"")</f>
        <v/>
      </c>
      <c r="Y58" s="195" t="str">
        <f>IF('6-اطلاعات کلیه محصولات - خدمات'!$O58="دارد",'6-اطلاعات کلیه محصولات - خدمات'!$B58,"")</f>
        <v/>
      </c>
      <c r="AC58" s="199">
        <f>IF('6-اطلاعات کلیه محصولات - خدمات'!C58="دارد",'6-اطلاعات کلیه محصولات - خدمات'!Q58,0)</f>
        <v>0</v>
      </c>
      <c r="AD58" s="309">
        <f>1403-'5-اطلاعات کلیه پرسنل'!E58:E1055</f>
        <v>1403</v>
      </c>
      <c r="AF58" s="67">
        <f>IF('5-اطلاعات کلیه پرسنل'!H58=option!$C$15,IF('5-اطلاعات کلیه پرسنل'!L58="دارد",'5-اطلاعات کلیه پرسنل'!M58/12*'5-اطلاعات کلیه پرسنل'!I58,'5-اطلاعات کلیه پرسنل'!N58/2000*'5-اطلاعات کلیه پرسنل'!I58),0)+IF('5-اطلاعات کلیه پرسنل'!J58=option!$C$15,IF('5-اطلاعات کلیه پرسنل'!L58="دارد",'5-اطلاعات کلیه پرسنل'!M58/12*'5-اطلاعات کلیه پرسنل'!K58,'5-اطلاعات کلیه پرسنل'!N58/2000*'5-اطلاعات کلیه پرسنل'!K58),0)</f>
        <v>0</v>
      </c>
      <c r="AG58" s="67">
        <f>IF('5-اطلاعات کلیه پرسنل'!H58=option!$C$11,IF('5-اطلاعات کلیه پرسنل'!L58="دارد",'5-اطلاعات کلیه پرسنل'!M58*'5-اطلاعات کلیه پرسنل'!I58/12*40,'5-اطلاعات کلیه پرسنل'!I58*'5-اطلاعات کلیه پرسنل'!N58/52),0)+IF('5-اطلاعات کلیه پرسنل'!J58=option!$C$11,IF('5-اطلاعات کلیه پرسنل'!L58="دارد",'5-اطلاعات کلیه پرسنل'!M58*'5-اطلاعات کلیه پرسنل'!K58/12*40,'5-اطلاعات کلیه پرسنل'!K58*'5-اطلاعات کلیه پرسنل'!N58/52),0)</f>
        <v>0</v>
      </c>
      <c r="AH58" s="82">
        <f>IF('5-اطلاعات کلیه پرسنل'!P58="دکتری",1,IF('5-اطلاعات کلیه پرسنل'!P58="فوق لیسانس",0.8,IF('5-اطلاعات کلیه پرسنل'!P58="لیسانس",0.6,IF('5-اطلاعات کلیه پرسنل'!P58="فوق دیپلم",0.3,IF('5-اطلاعات کلیه پرسنل'!P58="",0,0.1)))))</f>
        <v>0</v>
      </c>
      <c r="AI58" s="95">
        <f>IF('5-اطلاعات کلیه پرسنل'!L58="دارد",'5-اطلاعات کلیه پرسنل'!M58/12,'5-اطلاعات کلیه پرسنل'!N58/2000)</f>
        <v>0</v>
      </c>
      <c r="AJ58" s="94">
        <f t="shared" si="12"/>
        <v>0</v>
      </c>
    </row>
    <row r="59" spans="1:36" x14ac:dyDescent="0.45">
      <c r="A59" s="98">
        <v>57</v>
      </c>
      <c r="B59" s="69">
        <f>'6-اطلاعات کلیه محصولات - خدمات'!B59</f>
        <v>0</v>
      </c>
      <c r="C59" s="69">
        <f>'6-اطلاعات کلیه محصولات - خدمات'!D59</f>
        <v>0</v>
      </c>
      <c r="D59" s="22"/>
      <c r="E59" s="91"/>
      <c r="F59" s="91"/>
      <c r="G59" s="91"/>
      <c r="H59" s="69"/>
      <c r="I59" s="69"/>
      <c r="J59" s="69"/>
      <c r="K59" s="69"/>
      <c r="L59" s="69"/>
      <c r="M59" s="247">
        <f t="shared" si="0"/>
        <v>0</v>
      </c>
      <c r="N59" s="69" t="str">
        <f t="shared" si="2"/>
        <v>0</v>
      </c>
      <c r="O59" s="69" t="str">
        <f t="shared" si="3"/>
        <v>0</v>
      </c>
      <c r="P59" s="69" t="str">
        <f t="shared" si="4"/>
        <v>0</v>
      </c>
      <c r="Q59" s="69" t="str">
        <f t="shared" si="5"/>
        <v>0</v>
      </c>
      <c r="R59" s="69" t="str">
        <f t="shared" si="6"/>
        <v>0.2</v>
      </c>
      <c r="S59" s="100">
        <f t="shared" si="7"/>
        <v>0</v>
      </c>
      <c r="T59" s="69">
        <f t="shared" si="8"/>
        <v>0</v>
      </c>
      <c r="U59" s="69">
        <f t="shared" si="9"/>
        <v>0</v>
      </c>
      <c r="V59" s="69">
        <f t="shared" si="10"/>
        <v>0</v>
      </c>
      <c r="W59" s="69">
        <f t="shared" si="11"/>
        <v>0</v>
      </c>
      <c r="X59" s="195" t="str">
        <f>IF('6-اطلاعات کلیه محصولات - خدمات'!$N59="جدید",'6-اطلاعات کلیه محصولات - خدمات'!$B59,"")</f>
        <v/>
      </c>
      <c r="Y59" s="195" t="str">
        <f>IF('6-اطلاعات کلیه محصولات - خدمات'!$O59="دارد",'6-اطلاعات کلیه محصولات - خدمات'!$B59,"")</f>
        <v/>
      </c>
      <c r="AC59" s="199">
        <f>IF('6-اطلاعات کلیه محصولات - خدمات'!C59="دارد",'6-اطلاعات کلیه محصولات - خدمات'!Q59,0)</f>
        <v>0</v>
      </c>
      <c r="AD59" s="309">
        <f>1403-'5-اطلاعات کلیه پرسنل'!E59:E1056</f>
        <v>1403</v>
      </c>
      <c r="AF59" s="67">
        <f>IF('5-اطلاعات کلیه پرسنل'!H59=option!$C$15,IF('5-اطلاعات کلیه پرسنل'!L59="دارد",'5-اطلاعات کلیه پرسنل'!M59/12*'5-اطلاعات کلیه پرسنل'!I59,'5-اطلاعات کلیه پرسنل'!N59/2000*'5-اطلاعات کلیه پرسنل'!I59),0)+IF('5-اطلاعات کلیه پرسنل'!J59=option!$C$15,IF('5-اطلاعات کلیه پرسنل'!L59="دارد",'5-اطلاعات کلیه پرسنل'!M59/12*'5-اطلاعات کلیه پرسنل'!K59,'5-اطلاعات کلیه پرسنل'!N59/2000*'5-اطلاعات کلیه پرسنل'!K59),0)</f>
        <v>0</v>
      </c>
      <c r="AG59" s="67">
        <f>IF('5-اطلاعات کلیه پرسنل'!H59=option!$C$11,IF('5-اطلاعات کلیه پرسنل'!L59="دارد",'5-اطلاعات کلیه پرسنل'!M59*'5-اطلاعات کلیه پرسنل'!I59/12*40,'5-اطلاعات کلیه پرسنل'!I59*'5-اطلاعات کلیه پرسنل'!N59/52),0)+IF('5-اطلاعات کلیه پرسنل'!J59=option!$C$11,IF('5-اطلاعات کلیه پرسنل'!L59="دارد",'5-اطلاعات کلیه پرسنل'!M59*'5-اطلاعات کلیه پرسنل'!K59/12*40,'5-اطلاعات کلیه پرسنل'!K59*'5-اطلاعات کلیه پرسنل'!N59/52),0)</f>
        <v>0</v>
      </c>
      <c r="AH59" s="82">
        <f>IF('5-اطلاعات کلیه پرسنل'!P59="دکتری",1,IF('5-اطلاعات کلیه پرسنل'!P59="فوق لیسانس",0.8,IF('5-اطلاعات کلیه پرسنل'!P59="لیسانس",0.6,IF('5-اطلاعات کلیه پرسنل'!P59="فوق دیپلم",0.3,IF('5-اطلاعات کلیه پرسنل'!P59="",0,0.1)))))</f>
        <v>0</v>
      </c>
      <c r="AI59" s="95">
        <f>IF('5-اطلاعات کلیه پرسنل'!L59="دارد",'5-اطلاعات کلیه پرسنل'!M59/12,'5-اطلاعات کلیه پرسنل'!N59/2000)</f>
        <v>0</v>
      </c>
      <c r="AJ59" s="94">
        <f t="shared" si="12"/>
        <v>0</v>
      </c>
    </row>
    <row r="60" spans="1:36" x14ac:dyDescent="0.45">
      <c r="A60" s="98">
        <v>58</v>
      </c>
      <c r="B60" s="69">
        <f>'6-اطلاعات کلیه محصولات - خدمات'!B60</f>
        <v>0</v>
      </c>
      <c r="C60" s="69">
        <f>'6-اطلاعات کلیه محصولات - خدمات'!D60</f>
        <v>0</v>
      </c>
      <c r="D60" s="22"/>
      <c r="E60" s="91"/>
      <c r="F60" s="91"/>
      <c r="G60" s="91"/>
      <c r="H60" s="69"/>
      <c r="I60" s="69"/>
      <c r="J60" s="69"/>
      <c r="K60" s="69"/>
      <c r="L60" s="69"/>
      <c r="M60" s="247">
        <f t="shared" si="0"/>
        <v>0</v>
      </c>
      <c r="N60" s="69" t="str">
        <f t="shared" si="2"/>
        <v>0</v>
      </c>
      <c r="O60" s="69" t="str">
        <f t="shared" si="3"/>
        <v>0</v>
      </c>
      <c r="P60" s="69" t="str">
        <f t="shared" si="4"/>
        <v>0</v>
      </c>
      <c r="Q60" s="69" t="str">
        <f t="shared" si="5"/>
        <v>0</v>
      </c>
      <c r="R60" s="69" t="str">
        <f t="shared" si="6"/>
        <v>0.2</v>
      </c>
      <c r="S60" s="100">
        <f t="shared" si="7"/>
        <v>0</v>
      </c>
      <c r="T60" s="69">
        <f t="shared" si="8"/>
        <v>0</v>
      </c>
      <c r="U60" s="69">
        <f t="shared" si="9"/>
        <v>0</v>
      </c>
      <c r="V60" s="69">
        <f t="shared" si="10"/>
        <v>0</v>
      </c>
      <c r="W60" s="69">
        <f t="shared" si="11"/>
        <v>0</v>
      </c>
      <c r="X60" s="195" t="str">
        <f>IF('6-اطلاعات کلیه محصولات - خدمات'!$N60="جدید",'6-اطلاعات کلیه محصولات - خدمات'!$B60,"")</f>
        <v/>
      </c>
      <c r="Y60" s="195" t="str">
        <f>IF('6-اطلاعات کلیه محصولات - خدمات'!$O60="دارد",'6-اطلاعات کلیه محصولات - خدمات'!$B60,"")</f>
        <v/>
      </c>
      <c r="AC60" s="199">
        <f>IF('6-اطلاعات کلیه محصولات - خدمات'!C60="دارد",'6-اطلاعات کلیه محصولات - خدمات'!Q60,0)</f>
        <v>0</v>
      </c>
      <c r="AD60" s="309">
        <f>1403-'5-اطلاعات کلیه پرسنل'!E60:E1057</f>
        <v>1403</v>
      </c>
      <c r="AF60" s="67">
        <f>IF('5-اطلاعات کلیه پرسنل'!H60=option!$C$15,IF('5-اطلاعات کلیه پرسنل'!L60="دارد",'5-اطلاعات کلیه پرسنل'!M60/12*'5-اطلاعات کلیه پرسنل'!I60,'5-اطلاعات کلیه پرسنل'!N60/2000*'5-اطلاعات کلیه پرسنل'!I60),0)+IF('5-اطلاعات کلیه پرسنل'!J60=option!$C$15,IF('5-اطلاعات کلیه پرسنل'!L60="دارد",'5-اطلاعات کلیه پرسنل'!M60/12*'5-اطلاعات کلیه پرسنل'!K60,'5-اطلاعات کلیه پرسنل'!N60/2000*'5-اطلاعات کلیه پرسنل'!K60),0)</f>
        <v>0</v>
      </c>
      <c r="AG60" s="67">
        <f>IF('5-اطلاعات کلیه پرسنل'!H60=option!$C$11,IF('5-اطلاعات کلیه پرسنل'!L60="دارد",'5-اطلاعات کلیه پرسنل'!M60*'5-اطلاعات کلیه پرسنل'!I60/12*40,'5-اطلاعات کلیه پرسنل'!I60*'5-اطلاعات کلیه پرسنل'!N60/52),0)+IF('5-اطلاعات کلیه پرسنل'!J60=option!$C$11,IF('5-اطلاعات کلیه پرسنل'!L60="دارد",'5-اطلاعات کلیه پرسنل'!M60*'5-اطلاعات کلیه پرسنل'!K60/12*40,'5-اطلاعات کلیه پرسنل'!K60*'5-اطلاعات کلیه پرسنل'!N60/52),0)</f>
        <v>0</v>
      </c>
      <c r="AH60" s="82">
        <f>IF('5-اطلاعات کلیه پرسنل'!P60="دکتری",1,IF('5-اطلاعات کلیه پرسنل'!P60="فوق لیسانس",0.8,IF('5-اطلاعات کلیه پرسنل'!P60="لیسانس",0.6,IF('5-اطلاعات کلیه پرسنل'!P60="فوق دیپلم",0.3,IF('5-اطلاعات کلیه پرسنل'!P60="",0,0.1)))))</f>
        <v>0</v>
      </c>
      <c r="AI60" s="95">
        <f>IF('5-اطلاعات کلیه پرسنل'!L60="دارد",'5-اطلاعات کلیه پرسنل'!M60/12,'5-اطلاعات کلیه پرسنل'!N60/2000)</f>
        <v>0</v>
      </c>
      <c r="AJ60" s="94">
        <f t="shared" si="12"/>
        <v>0</v>
      </c>
    </row>
    <row r="61" spans="1:36" x14ac:dyDescent="0.45">
      <c r="A61" s="98">
        <v>59</v>
      </c>
      <c r="B61" s="69">
        <f>'6-اطلاعات کلیه محصولات - خدمات'!B61</f>
        <v>0</v>
      </c>
      <c r="C61" s="69">
        <f>'6-اطلاعات کلیه محصولات - خدمات'!D61</f>
        <v>0</v>
      </c>
      <c r="D61" s="22"/>
      <c r="E61" s="91"/>
      <c r="F61" s="91"/>
      <c r="G61" s="91"/>
      <c r="H61" s="69"/>
      <c r="I61" s="69"/>
      <c r="J61" s="69"/>
      <c r="K61" s="69"/>
      <c r="L61" s="69"/>
      <c r="M61" s="247">
        <f t="shared" si="0"/>
        <v>0</v>
      </c>
      <c r="N61" s="69" t="str">
        <f t="shared" si="2"/>
        <v>0</v>
      </c>
      <c r="O61" s="69" t="str">
        <f t="shared" si="3"/>
        <v>0</v>
      </c>
      <c r="P61" s="69" t="str">
        <f t="shared" si="4"/>
        <v>0</v>
      </c>
      <c r="Q61" s="69" t="str">
        <f t="shared" si="5"/>
        <v>0</v>
      </c>
      <c r="R61" s="69" t="str">
        <f t="shared" si="6"/>
        <v>0.2</v>
      </c>
      <c r="S61" s="100">
        <f t="shared" si="7"/>
        <v>0</v>
      </c>
      <c r="T61" s="69">
        <f t="shared" si="8"/>
        <v>0</v>
      </c>
      <c r="U61" s="69">
        <f t="shared" si="9"/>
        <v>0</v>
      </c>
      <c r="V61" s="69">
        <f t="shared" si="10"/>
        <v>0</v>
      </c>
      <c r="W61" s="69">
        <f t="shared" si="11"/>
        <v>0</v>
      </c>
      <c r="X61" s="195" t="str">
        <f>IF('6-اطلاعات کلیه محصولات - خدمات'!$N61="جدید",'6-اطلاعات کلیه محصولات - خدمات'!$B61,"")</f>
        <v/>
      </c>
      <c r="Y61" s="195" t="str">
        <f>IF('6-اطلاعات کلیه محصولات - خدمات'!$O61="دارد",'6-اطلاعات کلیه محصولات - خدمات'!$B61,"")</f>
        <v/>
      </c>
      <c r="AC61" s="199">
        <f>IF('6-اطلاعات کلیه محصولات - خدمات'!C61="دارد",'6-اطلاعات کلیه محصولات - خدمات'!Q61,0)</f>
        <v>0</v>
      </c>
      <c r="AD61" s="309">
        <f>1403-'5-اطلاعات کلیه پرسنل'!E61:E1058</f>
        <v>1403</v>
      </c>
      <c r="AF61" s="67">
        <f>IF('5-اطلاعات کلیه پرسنل'!H61=option!$C$15,IF('5-اطلاعات کلیه پرسنل'!L61="دارد",'5-اطلاعات کلیه پرسنل'!M61/12*'5-اطلاعات کلیه پرسنل'!I61,'5-اطلاعات کلیه پرسنل'!N61/2000*'5-اطلاعات کلیه پرسنل'!I61),0)+IF('5-اطلاعات کلیه پرسنل'!J61=option!$C$15,IF('5-اطلاعات کلیه پرسنل'!L61="دارد",'5-اطلاعات کلیه پرسنل'!M61/12*'5-اطلاعات کلیه پرسنل'!K61,'5-اطلاعات کلیه پرسنل'!N61/2000*'5-اطلاعات کلیه پرسنل'!K61),0)</f>
        <v>0</v>
      </c>
      <c r="AG61" s="67">
        <f>IF('5-اطلاعات کلیه پرسنل'!H61=option!$C$11,IF('5-اطلاعات کلیه پرسنل'!L61="دارد",'5-اطلاعات کلیه پرسنل'!M61*'5-اطلاعات کلیه پرسنل'!I61/12*40,'5-اطلاعات کلیه پرسنل'!I61*'5-اطلاعات کلیه پرسنل'!N61/52),0)+IF('5-اطلاعات کلیه پرسنل'!J61=option!$C$11,IF('5-اطلاعات کلیه پرسنل'!L61="دارد",'5-اطلاعات کلیه پرسنل'!M61*'5-اطلاعات کلیه پرسنل'!K61/12*40,'5-اطلاعات کلیه پرسنل'!K61*'5-اطلاعات کلیه پرسنل'!N61/52),0)</f>
        <v>0</v>
      </c>
      <c r="AH61" s="82">
        <f>IF('5-اطلاعات کلیه پرسنل'!P61="دکتری",1,IF('5-اطلاعات کلیه پرسنل'!P61="فوق لیسانس",0.8,IF('5-اطلاعات کلیه پرسنل'!P61="لیسانس",0.6,IF('5-اطلاعات کلیه پرسنل'!P61="فوق دیپلم",0.3,IF('5-اطلاعات کلیه پرسنل'!P61="",0,0.1)))))</f>
        <v>0</v>
      </c>
      <c r="AI61" s="95">
        <f>IF('5-اطلاعات کلیه پرسنل'!L61="دارد",'5-اطلاعات کلیه پرسنل'!M61/12,'5-اطلاعات کلیه پرسنل'!N61/2000)</f>
        <v>0</v>
      </c>
      <c r="AJ61" s="94">
        <f t="shared" si="12"/>
        <v>0</v>
      </c>
    </row>
    <row r="62" spans="1:36" x14ac:dyDescent="0.45">
      <c r="A62" s="98">
        <v>60</v>
      </c>
      <c r="B62" s="69">
        <f>'6-اطلاعات کلیه محصولات - خدمات'!B62</f>
        <v>0</v>
      </c>
      <c r="C62" s="69">
        <f>'6-اطلاعات کلیه محصولات - خدمات'!D62</f>
        <v>0</v>
      </c>
      <c r="D62" s="22"/>
      <c r="E62" s="91"/>
      <c r="F62" s="91"/>
      <c r="G62" s="91"/>
      <c r="H62" s="69"/>
      <c r="I62" s="69"/>
      <c r="J62" s="69"/>
      <c r="K62" s="69"/>
      <c r="L62" s="69"/>
      <c r="M62" s="247">
        <f t="shared" si="0"/>
        <v>0</v>
      </c>
      <c r="N62" s="69" t="str">
        <f t="shared" si="2"/>
        <v>0</v>
      </c>
      <c r="O62" s="69" t="str">
        <f t="shared" si="3"/>
        <v>0</v>
      </c>
      <c r="P62" s="69" t="str">
        <f t="shared" si="4"/>
        <v>0</v>
      </c>
      <c r="Q62" s="69" t="str">
        <f t="shared" si="5"/>
        <v>0</v>
      </c>
      <c r="R62" s="69" t="str">
        <f t="shared" si="6"/>
        <v>0.2</v>
      </c>
      <c r="S62" s="100">
        <f t="shared" si="7"/>
        <v>0</v>
      </c>
      <c r="T62" s="69">
        <f t="shared" si="8"/>
        <v>0</v>
      </c>
      <c r="U62" s="69">
        <f t="shared" si="9"/>
        <v>0</v>
      </c>
      <c r="V62" s="69">
        <f t="shared" si="10"/>
        <v>0</v>
      </c>
      <c r="W62" s="69">
        <f t="shared" si="11"/>
        <v>0</v>
      </c>
      <c r="X62" s="195" t="str">
        <f>IF('6-اطلاعات کلیه محصولات - خدمات'!$N62="جدید",'6-اطلاعات کلیه محصولات - خدمات'!$B62,"")</f>
        <v/>
      </c>
      <c r="Y62" s="195" t="str">
        <f>IF('6-اطلاعات کلیه محصولات - خدمات'!$O62="دارد",'6-اطلاعات کلیه محصولات - خدمات'!$B62,"")</f>
        <v/>
      </c>
      <c r="AC62" s="199">
        <f>IF('6-اطلاعات کلیه محصولات - خدمات'!C62="دارد",'6-اطلاعات کلیه محصولات - خدمات'!Q62,0)</f>
        <v>0</v>
      </c>
      <c r="AD62" s="309">
        <f>1403-'5-اطلاعات کلیه پرسنل'!E62:E1059</f>
        <v>1403</v>
      </c>
      <c r="AF62" s="67">
        <f>IF('5-اطلاعات کلیه پرسنل'!H62=option!$C$15,IF('5-اطلاعات کلیه پرسنل'!L62="دارد",'5-اطلاعات کلیه پرسنل'!M62/12*'5-اطلاعات کلیه پرسنل'!I62,'5-اطلاعات کلیه پرسنل'!N62/2000*'5-اطلاعات کلیه پرسنل'!I62),0)+IF('5-اطلاعات کلیه پرسنل'!J62=option!$C$15,IF('5-اطلاعات کلیه پرسنل'!L62="دارد",'5-اطلاعات کلیه پرسنل'!M62/12*'5-اطلاعات کلیه پرسنل'!K62,'5-اطلاعات کلیه پرسنل'!N62/2000*'5-اطلاعات کلیه پرسنل'!K62),0)</f>
        <v>0</v>
      </c>
      <c r="AG62" s="67">
        <f>IF('5-اطلاعات کلیه پرسنل'!H62=option!$C$11,IF('5-اطلاعات کلیه پرسنل'!L62="دارد",'5-اطلاعات کلیه پرسنل'!M62*'5-اطلاعات کلیه پرسنل'!I62/12*40,'5-اطلاعات کلیه پرسنل'!I62*'5-اطلاعات کلیه پرسنل'!N62/52),0)+IF('5-اطلاعات کلیه پرسنل'!J62=option!$C$11,IF('5-اطلاعات کلیه پرسنل'!L62="دارد",'5-اطلاعات کلیه پرسنل'!M62*'5-اطلاعات کلیه پرسنل'!K62/12*40,'5-اطلاعات کلیه پرسنل'!K62*'5-اطلاعات کلیه پرسنل'!N62/52),0)</f>
        <v>0</v>
      </c>
      <c r="AH62" s="82">
        <f>IF('5-اطلاعات کلیه پرسنل'!P62="دکتری",1,IF('5-اطلاعات کلیه پرسنل'!P62="فوق لیسانس",0.8,IF('5-اطلاعات کلیه پرسنل'!P62="لیسانس",0.6,IF('5-اطلاعات کلیه پرسنل'!P62="فوق دیپلم",0.3,IF('5-اطلاعات کلیه پرسنل'!P62="",0,0.1)))))</f>
        <v>0</v>
      </c>
      <c r="AI62" s="95">
        <f>IF('5-اطلاعات کلیه پرسنل'!L62="دارد",'5-اطلاعات کلیه پرسنل'!M62/12,'5-اطلاعات کلیه پرسنل'!N62/2000)</f>
        <v>0</v>
      </c>
      <c r="AJ62" s="94">
        <f t="shared" si="12"/>
        <v>0</v>
      </c>
    </row>
    <row r="63" spans="1:36" x14ac:dyDescent="0.45">
      <c r="A63" s="98">
        <v>61</v>
      </c>
      <c r="B63" s="69">
        <f>'6-اطلاعات کلیه محصولات - خدمات'!B63</f>
        <v>0</v>
      </c>
      <c r="C63" s="69">
        <f>'6-اطلاعات کلیه محصولات - خدمات'!D63</f>
        <v>0</v>
      </c>
      <c r="D63" s="22"/>
      <c r="E63" s="91"/>
      <c r="F63" s="91"/>
      <c r="G63" s="91"/>
      <c r="H63" s="69"/>
      <c r="I63" s="69"/>
      <c r="J63" s="69"/>
      <c r="K63" s="69"/>
      <c r="L63" s="69"/>
      <c r="M63" s="247">
        <f t="shared" si="0"/>
        <v>0</v>
      </c>
      <c r="N63" s="69" t="str">
        <f t="shared" si="2"/>
        <v>0</v>
      </c>
      <c r="O63" s="69" t="str">
        <f t="shared" si="3"/>
        <v>0</v>
      </c>
      <c r="P63" s="69" t="str">
        <f t="shared" si="4"/>
        <v>0</v>
      </c>
      <c r="Q63" s="69" t="str">
        <f t="shared" si="5"/>
        <v>0</v>
      </c>
      <c r="R63" s="69" t="str">
        <f t="shared" si="6"/>
        <v>0.2</v>
      </c>
      <c r="S63" s="100">
        <f t="shared" si="7"/>
        <v>0</v>
      </c>
      <c r="T63" s="69">
        <f t="shared" si="8"/>
        <v>0</v>
      </c>
      <c r="U63" s="69">
        <f t="shared" si="9"/>
        <v>0</v>
      </c>
      <c r="V63" s="69">
        <f t="shared" si="10"/>
        <v>0</v>
      </c>
      <c r="W63" s="69">
        <f t="shared" si="11"/>
        <v>0</v>
      </c>
      <c r="X63" s="195" t="str">
        <f>IF('6-اطلاعات کلیه محصولات - خدمات'!$N63="جدید",'6-اطلاعات کلیه محصولات - خدمات'!$B63,"")</f>
        <v/>
      </c>
      <c r="Y63" s="195" t="str">
        <f>IF('6-اطلاعات کلیه محصولات - خدمات'!$O63="دارد",'6-اطلاعات کلیه محصولات - خدمات'!$B63,"")</f>
        <v/>
      </c>
      <c r="AC63" s="199">
        <f>IF('6-اطلاعات کلیه محصولات - خدمات'!C63="دارد",'6-اطلاعات کلیه محصولات - خدمات'!Q63,0)</f>
        <v>0</v>
      </c>
      <c r="AD63" s="309">
        <f>1403-'5-اطلاعات کلیه پرسنل'!E63:E1060</f>
        <v>1403</v>
      </c>
      <c r="AF63" s="67">
        <f>IF('5-اطلاعات کلیه پرسنل'!H63=option!$C$15,IF('5-اطلاعات کلیه پرسنل'!L63="دارد",'5-اطلاعات کلیه پرسنل'!M63/12*'5-اطلاعات کلیه پرسنل'!I63,'5-اطلاعات کلیه پرسنل'!N63/2000*'5-اطلاعات کلیه پرسنل'!I63),0)+IF('5-اطلاعات کلیه پرسنل'!J63=option!$C$15,IF('5-اطلاعات کلیه پرسنل'!L63="دارد",'5-اطلاعات کلیه پرسنل'!M63/12*'5-اطلاعات کلیه پرسنل'!K63,'5-اطلاعات کلیه پرسنل'!N63/2000*'5-اطلاعات کلیه پرسنل'!K63),0)</f>
        <v>0</v>
      </c>
      <c r="AG63" s="67">
        <f>IF('5-اطلاعات کلیه پرسنل'!H63=option!$C$11,IF('5-اطلاعات کلیه پرسنل'!L63="دارد",'5-اطلاعات کلیه پرسنل'!M63*'5-اطلاعات کلیه پرسنل'!I63/12*40,'5-اطلاعات کلیه پرسنل'!I63*'5-اطلاعات کلیه پرسنل'!N63/52),0)+IF('5-اطلاعات کلیه پرسنل'!J63=option!$C$11,IF('5-اطلاعات کلیه پرسنل'!L63="دارد",'5-اطلاعات کلیه پرسنل'!M63*'5-اطلاعات کلیه پرسنل'!K63/12*40,'5-اطلاعات کلیه پرسنل'!K63*'5-اطلاعات کلیه پرسنل'!N63/52),0)</f>
        <v>0</v>
      </c>
      <c r="AH63" s="82">
        <f>IF('5-اطلاعات کلیه پرسنل'!P63="دکتری",1,IF('5-اطلاعات کلیه پرسنل'!P63="فوق لیسانس",0.8,IF('5-اطلاعات کلیه پرسنل'!P63="لیسانس",0.6,IF('5-اطلاعات کلیه پرسنل'!P63="فوق دیپلم",0.3,IF('5-اطلاعات کلیه پرسنل'!P63="",0,0.1)))))</f>
        <v>0</v>
      </c>
      <c r="AI63" s="95">
        <f>IF('5-اطلاعات کلیه پرسنل'!L63="دارد",'5-اطلاعات کلیه پرسنل'!M63/12,'5-اطلاعات کلیه پرسنل'!N63/2000)</f>
        <v>0</v>
      </c>
      <c r="AJ63" s="94">
        <f t="shared" si="12"/>
        <v>0</v>
      </c>
    </row>
    <row r="64" spans="1:36" x14ac:dyDescent="0.45">
      <c r="A64" s="98">
        <v>62</v>
      </c>
      <c r="B64" s="69">
        <f>'6-اطلاعات کلیه محصولات - خدمات'!B64</f>
        <v>0</v>
      </c>
      <c r="C64" s="69">
        <f>'6-اطلاعات کلیه محصولات - خدمات'!D64</f>
        <v>0</v>
      </c>
      <c r="D64" s="22"/>
      <c r="E64" s="91"/>
      <c r="F64" s="91"/>
      <c r="G64" s="91"/>
      <c r="H64" s="69"/>
      <c r="I64" s="69"/>
      <c r="J64" s="69"/>
      <c r="K64" s="69"/>
      <c r="L64" s="69"/>
      <c r="M64" s="247">
        <f t="shared" si="0"/>
        <v>0</v>
      </c>
      <c r="N64" s="69" t="str">
        <f t="shared" si="2"/>
        <v>0</v>
      </c>
      <c r="O64" s="69" t="str">
        <f t="shared" si="3"/>
        <v>0</v>
      </c>
      <c r="P64" s="69" t="str">
        <f t="shared" si="4"/>
        <v>0</v>
      </c>
      <c r="Q64" s="69" t="str">
        <f t="shared" si="5"/>
        <v>0</v>
      </c>
      <c r="R64" s="69" t="str">
        <f t="shared" si="6"/>
        <v>0.2</v>
      </c>
      <c r="S64" s="100">
        <f t="shared" si="7"/>
        <v>0</v>
      </c>
      <c r="T64" s="69">
        <f t="shared" si="8"/>
        <v>0</v>
      </c>
      <c r="U64" s="69">
        <f t="shared" si="9"/>
        <v>0</v>
      </c>
      <c r="V64" s="69">
        <f t="shared" si="10"/>
        <v>0</v>
      </c>
      <c r="W64" s="69">
        <f t="shared" si="11"/>
        <v>0</v>
      </c>
      <c r="X64" s="195" t="str">
        <f>IF('6-اطلاعات کلیه محصولات - خدمات'!$N64="جدید",'6-اطلاعات کلیه محصولات - خدمات'!$B64,"")</f>
        <v/>
      </c>
      <c r="Y64" s="195" t="str">
        <f>IF('6-اطلاعات کلیه محصولات - خدمات'!$O64="دارد",'6-اطلاعات کلیه محصولات - خدمات'!$B64,"")</f>
        <v/>
      </c>
      <c r="AC64" s="199">
        <f>IF('6-اطلاعات کلیه محصولات - خدمات'!C64="دارد",'6-اطلاعات کلیه محصولات - خدمات'!Q64,0)</f>
        <v>0</v>
      </c>
      <c r="AD64" s="309">
        <f>1403-'5-اطلاعات کلیه پرسنل'!E64:E1061</f>
        <v>1403</v>
      </c>
      <c r="AF64" s="67">
        <f>IF('5-اطلاعات کلیه پرسنل'!H64=option!$C$15,IF('5-اطلاعات کلیه پرسنل'!L64="دارد",'5-اطلاعات کلیه پرسنل'!M64/12*'5-اطلاعات کلیه پرسنل'!I64,'5-اطلاعات کلیه پرسنل'!N64/2000*'5-اطلاعات کلیه پرسنل'!I64),0)+IF('5-اطلاعات کلیه پرسنل'!J64=option!$C$15,IF('5-اطلاعات کلیه پرسنل'!L64="دارد",'5-اطلاعات کلیه پرسنل'!M64/12*'5-اطلاعات کلیه پرسنل'!K64,'5-اطلاعات کلیه پرسنل'!N64/2000*'5-اطلاعات کلیه پرسنل'!K64),0)</f>
        <v>0</v>
      </c>
      <c r="AG64" s="67">
        <f>IF('5-اطلاعات کلیه پرسنل'!H64=option!$C$11,IF('5-اطلاعات کلیه پرسنل'!L64="دارد",'5-اطلاعات کلیه پرسنل'!M64*'5-اطلاعات کلیه پرسنل'!I64/12*40,'5-اطلاعات کلیه پرسنل'!I64*'5-اطلاعات کلیه پرسنل'!N64/52),0)+IF('5-اطلاعات کلیه پرسنل'!J64=option!$C$11,IF('5-اطلاعات کلیه پرسنل'!L64="دارد",'5-اطلاعات کلیه پرسنل'!M64*'5-اطلاعات کلیه پرسنل'!K64/12*40,'5-اطلاعات کلیه پرسنل'!K64*'5-اطلاعات کلیه پرسنل'!N64/52),0)</f>
        <v>0</v>
      </c>
      <c r="AH64" s="82">
        <f>IF('5-اطلاعات کلیه پرسنل'!P64="دکتری",1,IF('5-اطلاعات کلیه پرسنل'!P64="فوق لیسانس",0.8,IF('5-اطلاعات کلیه پرسنل'!P64="لیسانس",0.6,IF('5-اطلاعات کلیه پرسنل'!P64="فوق دیپلم",0.3,IF('5-اطلاعات کلیه پرسنل'!P64="",0,0.1)))))</f>
        <v>0</v>
      </c>
      <c r="AI64" s="95">
        <f>IF('5-اطلاعات کلیه پرسنل'!L64="دارد",'5-اطلاعات کلیه پرسنل'!M64/12,'5-اطلاعات کلیه پرسنل'!N64/2000)</f>
        <v>0</v>
      </c>
      <c r="AJ64" s="94">
        <f t="shared" si="12"/>
        <v>0</v>
      </c>
    </row>
    <row r="65" spans="1:36" x14ac:dyDescent="0.45">
      <c r="A65" s="98">
        <v>63</v>
      </c>
      <c r="B65" s="69">
        <f>'6-اطلاعات کلیه محصولات - خدمات'!B65</f>
        <v>0</v>
      </c>
      <c r="C65" s="69">
        <f>'6-اطلاعات کلیه محصولات - خدمات'!D65</f>
        <v>0</v>
      </c>
      <c r="D65" s="22"/>
      <c r="E65" s="91"/>
      <c r="F65" s="91"/>
      <c r="G65" s="91"/>
      <c r="H65" s="69"/>
      <c r="I65" s="69"/>
      <c r="J65" s="69"/>
      <c r="K65" s="69"/>
      <c r="L65" s="69"/>
      <c r="M65" s="247">
        <f t="shared" si="0"/>
        <v>0</v>
      </c>
      <c r="N65" s="69" t="str">
        <f t="shared" si="2"/>
        <v>0</v>
      </c>
      <c r="O65" s="69" t="str">
        <f t="shared" si="3"/>
        <v>0</v>
      </c>
      <c r="P65" s="69" t="str">
        <f t="shared" si="4"/>
        <v>0</v>
      </c>
      <c r="Q65" s="69" t="str">
        <f t="shared" si="5"/>
        <v>0</v>
      </c>
      <c r="R65" s="69" t="str">
        <f t="shared" si="6"/>
        <v>0.2</v>
      </c>
      <c r="S65" s="100">
        <f t="shared" si="7"/>
        <v>0</v>
      </c>
      <c r="T65" s="69">
        <f t="shared" si="8"/>
        <v>0</v>
      </c>
      <c r="U65" s="69">
        <f t="shared" si="9"/>
        <v>0</v>
      </c>
      <c r="V65" s="69">
        <f t="shared" si="10"/>
        <v>0</v>
      </c>
      <c r="W65" s="69">
        <f t="shared" si="11"/>
        <v>0</v>
      </c>
      <c r="X65" s="195" t="str">
        <f>IF('6-اطلاعات کلیه محصولات - خدمات'!$N65="جدید",'6-اطلاعات کلیه محصولات - خدمات'!$B65,"")</f>
        <v/>
      </c>
      <c r="Y65" s="195" t="str">
        <f>IF('6-اطلاعات کلیه محصولات - خدمات'!$O65="دارد",'6-اطلاعات کلیه محصولات - خدمات'!$B65,"")</f>
        <v/>
      </c>
      <c r="AC65" s="199">
        <f>IF('6-اطلاعات کلیه محصولات - خدمات'!C65="دارد",'6-اطلاعات کلیه محصولات - خدمات'!Q65,0)</f>
        <v>0</v>
      </c>
      <c r="AD65" s="309">
        <f>1403-'5-اطلاعات کلیه پرسنل'!E65:E1062</f>
        <v>1403</v>
      </c>
      <c r="AF65" s="67">
        <f>IF('5-اطلاعات کلیه پرسنل'!H65=option!$C$15,IF('5-اطلاعات کلیه پرسنل'!L65="دارد",'5-اطلاعات کلیه پرسنل'!M65/12*'5-اطلاعات کلیه پرسنل'!I65,'5-اطلاعات کلیه پرسنل'!N65/2000*'5-اطلاعات کلیه پرسنل'!I65),0)+IF('5-اطلاعات کلیه پرسنل'!J65=option!$C$15,IF('5-اطلاعات کلیه پرسنل'!L65="دارد",'5-اطلاعات کلیه پرسنل'!M65/12*'5-اطلاعات کلیه پرسنل'!K65,'5-اطلاعات کلیه پرسنل'!N65/2000*'5-اطلاعات کلیه پرسنل'!K65),0)</f>
        <v>0</v>
      </c>
      <c r="AG65" s="67">
        <f>IF('5-اطلاعات کلیه پرسنل'!H65=option!$C$11,IF('5-اطلاعات کلیه پرسنل'!L65="دارد",'5-اطلاعات کلیه پرسنل'!M65*'5-اطلاعات کلیه پرسنل'!I65/12*40,'5-اطلاعات کلیه پرسنل'!I65*'5-اطلاعات کلیه پرسنل'!N65/52),0)+IF('5-اطلاعات کلیه پرسنل'!J65=option!$C$11,IF('5-اطلاعات کلیه پرسنل'!L65="دارد",'5-اطلاعات کلیه پرسنل'!M65*'5-اطلاعات کلیه پرسنل'!K65/12*40,'5-اطلاعات کلیه پرسنل'!K65*'5-اطلاعات کلیه پرسنل'!N65/52),0)</f>
        <v>0</v>
      </c>
      <c r="AH65" s="82">
        <f>IF('5-اطلاعات کلیه پرسنل'!P65="دکتری",1,IF('5-اطلاعات کلیه پرسنل'!P65="فوق لیسانس",0.8,IF('5-اطلاعات کلیه پرسنل'!P65="لیسانس",0.6,IF('5-اطلاعات کلیه پرسنل'!P65="فوق دیپلم",0.3,IF('5-اطلاعات کلیه پرسنل'!P65="",0,0.1)))))</f>
        <v>0</v>
      </c>
      <c r="AI65" s="95">
        <f>IF('5-اطلاعات کلیه پرسنل'!L65="دارد",'5-اطلاعات کلیه پرسنل'!M65/12,'5-اطلاعات کلیه پرسنل'!N65/2000)</f>
        <v>0</v>
      </c>
      <c r="AJ65" s="94">
        <f t="shared" si="12"/>
        <v>0</v>
      </c>
    </row>
    <row r="66" spans="1:36" x14ac:dyDescent="0.45">
      <c r="A66" s="98">
        <v>64</v>
      </c>
      <c r="B66" s="69">
        <f>'6-اطلاعات کلیه محصولات - خدمات'!B66</f>
        <v>0</v>
      </c>
      <c r="C66" s="69">
        <f>'6-اطلاعات کلیه محصولات - خدمات'!D66</f>
        <v>0</v>
      </c>
      <c r="D66" s="22"/>
      <c r="E66" s="91"/>
      <c r="F66" s="91"/>
      <c r="G66" s="91"/>
      <c r="H66" s="69"/>
      <c r="I66" s="69"/>
      <c r="J66" s="69"/>
      <c r="K66" s="69"/>
      <c r="L66" s="69"/>
      <c r="M66" s="247">
        <f t="shared" si="0"/>
        <v>0</v>
      </c>
      <c r="N66" s="69" t="str">
        <f t="shared" si="2"/>
        <v>0</v>
      </c>
      <c r="O66" s="69" t="str">
        <f t="shared" si="3"/>
        <v>0</v>
      </c>
      <c r="P66" s="69" t="str">
        <f t="shared" si="4"/>
        <v>0</v>
      </c>
      <c r="Q66" s="69" t="str">
        <f t="shared" si="5"/>
        <v>0</v>
      </c>
      <c r="R66" s="69" t="str">
        <f t="shared" si="6"/>
        <v>0.2</v>
      </c>
      <c r="S66" s="100">
        <f t="shared" si="7"/>
        <v>0</v>
      </c>
      <c r="T66" s="69">
        <f t="shared" si="8"/>
        <v>0</v>
      </c>
      <c r="U66" s="69">
        <f t="shared" si="9"/>
        <v>0</v>
      </c>
      <c r="V66" s="69">
        <f t="shared" si="10"/>
        <v>0</v>
      </c>
      <c r="W66" s="69">
        <f t="shared" si="11"/>
        <v>0</v>
      </c>
      <c r="X66" s="195" t="str">
        <f>IF('6-اطلاعات کلیه محصولات - خدمات'!$N66="جدید",'6-اطلاعات کلیه محصولات - خدمات'!$B66,"")</f>
        <v/>
      </c>
      <c r="Y66" s="195" t="str">
        <f>IF('6-اطلاعات کلیه محصولات - خدمات'!$O66="دارد",'6-اطلاعات کلیه محصولات - خدمات'!$B66,"")</f>
        <v/>
      </c>
      <c r="AC66" s="199">
        <f>IF('6-اطلاعات کلیه محصولات - خدمات'!C66="دارد",'6-اطلاعات کلیه محصولات - خدمات'!Q66,0)</f>
        <v>0</v>
      </c>
      <c r="AD66" s="309">
        <f>1403-'5-اطلاعات کلیه پرسنل'!E66:E1063</f>
        <v>1403</v>
      </c>
      <c r="AF66" s="67">
        <f>IF('5-اطلاعات کلیه پرسنل'!H66=option!$C$15,IF('5-اطلاعات کلیه پرسنل'!L66="دارد",'5-اطلاعات کلیه پرسنل'!M66/12*'5-اطلاعات کلیه پرسنل'!I66,'5-اطلاعات کلیه پرسنل'!N66/2000*'5-اطلاعات کلیه پرسنل'!I66),0)+IF('5-اطلاعات کلیه پرسنل'!J66=option!$C$15,IF('5-اطلاعات کلیه پرسنل'!L66="دارد",'5-اطلاعات کلیه پرسنل'!M66/12*'5-اطلاعات کلیه پرسنل'!K66,'5-اطلاعات کلیه پرسنل'!N66/2000*'5-اطلاعات کلیه پرسنل'!K66),0)</f>
        <v>0</v>
      </c>
      <c r="AG66" s="67">
        <f>IF('5-اطلاعات کلیه پرسنل'!H66=option!$C$11,IF('5-اطلاعات کلیه پرسنل'!L66="دارد",'5-اطلاعات کلیه پرسنل'!M66*'5-اطلاعات کلیه پرسنل'!I66/12*40,'5-اطلاعات کلیه پرسنل'!I66*'5-اطلاعات کلیه پرسنل'!N66/52),0)+IF('5-اطلاعات کلیه پرسنل'!J66=option!$C$11,IF('5-اطلاعات کلیه پرسنل'!L66="دارد",'5-اطلاعات کلیه پرسنل'!M66*'5-اطلاعات کلیه پرسنل'!K66/12*40,'5-اطلاعات کلیه پرسنل'!K66*'5-اطلاعات کلیه پرسنل'!N66/52),0)</f>
        <v>0</v>
      </c>
      <c r="AH66" s="82">
        <f>IF('5-اطلاعات کلیه پرسنل'!P66="دکتری",1,IF('5-اطلاعات کلیه پرسنل'!P66="فوق لیسانس",0.8,IF('5-اطلاعات کلیه پرسنل'!P66="لیسانس",0.6,IF('5-اطلاعات کلیه پرسنل'!P66="فوق دیپلم",0.3,IF('5-اطلاعات کلیه پرسنل'!P66="",0,0.1)))))</f>
        <v>0</v>
      </c>
      <c r="AI66" s="95">
        <f>IF('5-اطلاعات کلیه پرسنل'!L66="دارد",'5-اطلاعات کلیه پرسنل'!M66/12,'5-اطلاعات کلیه پرسنل'!N66/2000)</f>
        <v>0</v>
      </c>
      <c r="AJ66" s="94">
        <f t="shared" si="12"/>
        <v>0</v>
      </c>
    </row>
    <row r="67" spans="1:36" x14ac:dyDescent="0.45">
      <c r="A67" s="98">
        <v>65</v>
      </c>
      <c r="B67" s="69">
        <f>'6-اطلاعات کلیه محصولات - خدمات'!B67</f>
        <v>0</v>
      </c>
      <c r="C67" s="69">
        <f>'6-اطلاعات کلیه محصولات - خدمات'!D67</f>
        <v>0</v>
      </c>
      <c r="D67" s="22"/>
      <c r="E67" s="91"/>
      <c r="F67" s="91"/>
      <c r="G67" s="91"/>
      <c r="H67" s="69"/>
      <c r="I67" s="69"/>
      <c r="J67" s="69"/>
      <c r="K67" s="69"/>
      <c r="L67" s="69"/>
      <c r="M67" s="247">
        <f t="shared" si="0"/>
        <v>0</v>
      </c>
      <c r="N67" s="69" t="str">
        <f t="shared" si="2"/>
        <v>0</v>
      </c>
      <c r="O67" s="69" t="str">
        <f t="shared" si="3"/>
        <v>0</v>
      </c>
      <c r="P67" s="69" t="str">
        <f t="shared" si="4"/>
        <v>0</v>
      </c>
      <c r="Q67" s="69" t="str">
        <f t="shared" si="5"/>
        <v>0</v>
      </c>
      <c r="R67" s="69" t="str">
        <f t="shared" si="6"/>
        <v>0.2</v>
      </c>
      <c r="S67" s="100">
        <f t="shared" si="7"/>
        <v>0</v>
      </c>
      <c r="T67" s="69">
        <f t="shared" si="8"/>
        <v>0</v>
      </c>
      <c r="U67" s="69">
        <f t="shared" si="9"/>
        <v>0</v>
      </c>
      <c r="V67" s="69">
        <f t="shared" si="10"/>
        <v>0</v>
      </c>
      <c r="W67" s="69">
        <f t="shared" si="11"/>
        <v>0</v>
      </c>
      <c r="X67" s="195" t="str">
        <f>IF('6-اطلاعات کلیه محصولات - خدمات'!$N67="جدید",'6-اطلاعات کلیه محصولات - خدمات'!$B67,"")</f>
        <v/>
      </c>
      <c r="Y67" s="195" t="str">
        <f>IF('6-اطلاعات کلیه محصولات - خدمات'!$O67="دارد",'6-اطلاعات کلیه محصولات - خدمات'!$B67,"")</f>
        <v/>
      </c>
      <c r="AC67" s="199">
        <f>IF('6-اطلاعات کلیه محصولات - خدمات'!C67="دارد",'6-اطلاعات کلیه محصولات - خدمات'!Q67,0)</f>
        <v>0</v>
      </c>
      <c r="AD67" s="309">
        <f>1403-'5-اطلاعات کلیه پرسنل'!E67:E1064</f>
        <v>1403</v>
      </c>
      <c r="AF67" s="67">
        <f>IF('5-اطلاعات کلیه پرسنل'!H67=option!$C$15,IF('5-اطلاعات کلیه پرسنل'!L67="دارد",'5-اطلاعات کلیه پرسنل'!M67/12*'5-اطلاعات کلیه پرسنل'!I67,'5-اطلاعات کلیه پرسنل'!N67/2000*'5-اطلاعات کلیه پرسنل'!I67),0)+IF('5-اطلاعات کلیه پرسنل'!J67=option!$C$15,IF('5-اطلاعات کلیه پرسنل'!L67="دارد",'5-اطلاعات کلیه پرسنل'!M67/12*'5-اطلاعات کلیه پرسنل'!K67,'5-اطلاعات کلیه پرسنل'!N67/2000*'5-اطلاعات کلیه پرسنل'!K67),0)</f>
        <v>0</v>
      </c>
      <c r="AG67" s="67">
        <f>IF('5-اطلاعات کلیه پرسنل'!H67=option!$C$11,IF('5-اطلاعات کلیه پرسنل'!L67="دارد",'5-اطلاعات کلیه پرسنل'!M67*'5-اطلاعات کلیه پرسنل'!I67/12*40,'5-اطلاعات کلیه پرسنل'!I67*'5-اطلاعات کلیه پرسنل'!N67/52),0)+IF('5-اطلاعات کلیه پرسنل'!J67=option!$C$11,IF('5-اطلاعات کلیه پرسنل'!L67="دارد",'5-اطلاعات کلیه پرسنل'!M67*'5-اطلاعات کلیه پرسنل'!K67/12*40,'5-اطلاعات کلیه پرسنل'!K67*'5-اطلاعات کلیه پرسنل'!N67/52),0)</f>
        <v>0</v>
      </c>
      <c r="AH67" s="82">
        <f>IF('5-اطلاعات کلیه پرسنل'!P67="دکتری",1,IF('5-اطلاعات کلیه پرسنل'!P67="فوق لیسانس",0.8,IF('5-اطلاعات کلیه پرسنل'!P67="لیسانس",0.6,IF('5-اطلاعات کلیه پرسنل'!P67="فوق دیپلم",0.3,IF('5-اطلاعات کلیه پرسنل'!P67="",0,0.1)))))</f>
        <v>0</v>
      </c>
      <c r="AI67" s="95">
        <f>IF('5-اطلاعات کلیه پرسنل'!L67="دارد",'5-اطلاعات کلیه پرسنل'!M67/12,'5-اطلاعات کلیه پرسنل'!N67/2000)</f>
        <v>0</v>
      </c>
      <c r="AJ67" s="94">
        <f t="shared" ref="AJ67:AJ98" si="13">AI67*AH67</f>
        <v>0</v>
      </c>
    </row>
    <row r="68" spans="1:36" x14ac:dyDescent="0.45">
      <c r="A68" s="98">
        <v>66</v>
      </c>
      <c r="B68" s="69">
        <f>'6-اطلاعات کلیه محصولات - خدمات'!B68</f>
        <v>0</v>
      </c>
      <c r="C68" s="69">
        <f>'6-اطلاعات کلیه محصولات - خدمات'!D68</f>
        <v>0</v>
      </c>
      <c r="D68" s="22"/>
      <c r="E68" s="91"/>
      <c r="F68" s="91"/>
      <c r="G68" s="91"/>
      <c r="H68" s="69"/>
      <c r="I68" s="69"/>
      <c r="J68" s="69"/>
      <c r="K68" s="69"/>
      <c r="L68" s="69"/>
      <c r="M68" s="247">
        <f t="shared" ref="M68:M131" si="14">IF(C68="فرعی",1,IF(C68="اصلی ( بر اساس زمینه فعالیت)",3,0))</f>
        <v>0</v>
      </c>
      <c r="N68" s="69" t="str">
        <f t="shared" ref="N68:N131" si="15">IF(H68="Hi-Tec",1,IF(H68="medium/Hi-Tec",0.8,IF(H68="medium/Low",0.6,IF(H68="Low",0.4,"0"))))</f>
        <v>0</v>
      </c>
      <c r="O68" s="69" t="str">
        <f t="shared" ref="O68:O131" si="16">IF(I68="زیاد",1,IF(I68="متوسط به بالا",0.8,IF(I68="متوسط به پایین",0.6,IF(I68="کم",0.4,"0"))))</f>
        <v>0</v>
      </c>
      <c r="P68" s="69" t="str">
        <f t="shared" ref="P68:P131" si="17">IF(J68="زیاد",1,IF(J68="متوسط به بالا",0.8,IF(J68="متوسط به پایین",0.6,IF(J68="کم",0.4,"0"))))</f>
        <v>0</v>
      </c>
      <c r="Q68" s="69" t="str">
        <f t="shared" ref="Q68:Q131" si="18">IF(K68="تحقیق و توسعه داخلی",1,IF(K68="مهندسی معکوس",0.8,IF(K68="انتقال فناوری",0.6,IF(K68="مونتاژ و کپی کاری",0.4,"0"))))</f>
        <v>0</v>
      </c>
      <c r="R68" s="69" t="str">
        <f t="shared" ref="R68:R131" si="19">IF(L68="جدید در سطح بین المللی",1,IF(L68="جدید در سطح ملی",0.8,IF(L68="جدید در سطح شرکت",0.6,IF(L68="نوآوری و تغییرات عمده در محصولات فعلی",0.4,"0.2"))))</f>
        <v>0.2</v>
      </c>
      <c r="S68" s="100">
        <f t="shared" ref="S68:S131" si="20">SUM(N68:R68)/5*M68</f>
        <v>0</v>
      </c>
      <c r="T68" s="69">
        <f t="shared" ref="T68:T131" si="21">M68*D68</f>
        <v>0</v>
      </c>
      <c r="U68" s="69">
        <f t="shared" ref="U68:U131" si="22">M68*E68</f>
        <v>0</v>
      </c>
      <c r="V68" s="69">
        <f t="shared" ref="V68:V131" si="23">M68*F68</f>
        <v>0</v>
      </c>
      <c r="W68" s="69">
        <f t="shared" ref="W68:W131" si="24">M68*G68</f>
        <v>0</v>
      </c>
      <c r="X68" s="195" t="str">
        <f>IF('6-اطلاعات کلیه محصولات - خدمات'!$N68="جدید",'6-اطلاعات کلیه محصولات - خدمات'!$B68,"")</f>
        <v/>
      </c>
      <c r="Y68" s="195" t="str">
        <f>IF('6-اطلاعات کلیه محصولات - خدمات'!$O68="دارد",'6-اطلاعات کلیه محصولات - خدمات'!$B68,"")</f>
        <v/>
      </c>
      <c r="AC68" s="199">
        <f>IF('6-اطلاعات کلیه محصولات - خدمات'!C68="دارد",'6-اطلاعات کلیه محصولات - خدمات'!Q68,0)</f>
        <v>0</v>
      </c>
      <c r="AD68" s="309">
        <f>1403-'5-اطلاعات کلیه پرسنل'!E68:E1065</f>
        <v>1403</v>
      </c>
      <c r="AF68" s="67">
        <f>IF('5-اطلاعات کلیه پرسنل'!H68=option!$C$15,IF('5-اطلاعات کلیه پرسنل'!L68="دارد",'5-اطلاعات کلیه پرسنل'!M68/12*'5-اطلاعات کلیه پرسنل'!I68,'5-اطلاعات کلیه پرسنل'!N68/2000*'5-اطلاعات کلیه پرسنل'!I68),0)+IF('5-اطلاعات کلیه پرسنل'!J68=option!$C$15,IF('5-اطلاعات کلیه پرسنل'!L68="دارد",'5-اطلاعات کلیه پرسنل'!M68/12*'5-اطلاعات کلیه پرسنل'!K68,'5-اطلاعات کلیه پرسنل'!N68/2000*'5-اطلاعات کلیه پرسنل'!K68),0)</f>
        <v>0</v>
      </c>
      <c r="AG68" s="67">
        <f>IF('5-اطلاعات کلیه پرسنل'!H68=option!$C$11,IF('5-اطلاعات کلیه پرسنل'!L68="دارد",'5-اطلاعات کلیه پرسنل'!M68*'5-اطلاعات کلیه پرسنل'!I68/12*40,'5-اطلاعات کلیه پرسنل'!I68*'5-اطلاعات کلیه پرسنل'!N68/52),0)+IF('5-اطلاعات کلیه پرسنل'!J68=option!$C$11,IF('5-اطلاعات کلیه پرسنل'!L68="دارد",'5-اطلاعات کلیه پرسنل'!M68*'5-اطلاعات کلیه پرسنل'!K68/12*40,'5-اطلاعات کلیه پرسنل'!K68*'5-اطلاعات کلیه پرسنل'!N68/52),0)</f>
        <v>0</v>
      </c>
      <c r="AH68" s="82">
        <f>IF('5-اطلاعات کلیه پرسنل'!P68="دکتری",1,IF('5-اطلاعات کلیه پرسنل'!P68="فوق لیسانس",0.8,IF('5-اطلاعات کلیه پرسنل'!P68="لیسانس",0.6,IF('5-اطلاعات کلیه پرسنل'!P68="فوق دیپلم",0.3,IF('5-اطلاعات کلیه پرسنل'!P68="",0,0.1)))))</f>
        <v>0</v>
      </c>
      <c r="AI68" s="95">
        <f>IF('5-اطلاعات کلیه پرسنل'!L68="دارد",'5-اطلاعات کلیه پرسنل'!M68/12,'5-اطلاعات کلیه پرسنل'!N68/2000)</f>
        <v>0</v>
      </c>
      <c r="AJ68" s="94">
        <f t="shared" si="13"/>
        <v>0</v>
      </c>
    </row>
    <row r="69" spans="1:36" x14ac:dyDescent="0.45">
      <c r="A69" s="98">
        <v>67</v>
      </c>
      <c r="B69" s="69">
        <f>'6-اطلاعات کلیه محصولات - خدمات'!B69</f>
        <v>0</v>
      </c>
      <c r="C69" s="69">
        <f>'6-اطلاعات کلیه محصولات - خدمات'!D69</f>
        <v>0</v>
      </c>
      <c r="D69" s="22"/>
      <c r="E69" s="91"/>
      <c r="F69" s="91"/>
      <c r="G69" s="91"/>
      <c r="H69" s="69"/>
      <c r="I69" s="69"/>
      <c r="J69" s="69"/>
      <c r="K69" s="69"/>
      <c r="L69" s="69"/>
      <c r="M69" s="247">
        <f t="shared" si="14"/>
        <v>0</v>
      </c>
      <c r="N69" s="69" t="str">
        <f t="shared" si="15"/>
        <v>0</v>
      </c>
      <c r="O69" s="69" t="str">
        <f t="shared" si="16"/>
        <v>0</v>
      </c>
      <c r="P69" s="69" t="str">
        <f t="shared" si="17"/>
        <v>0</v>
      </c>
      <c r="Q69" s="69" t="str">
        <f t="shared" si="18"/>
        <v>0</v>
      </c>
      <c r="R69" s="69" t="str">
        <f t="shared" si="19"/>
        <v>0.2</v>
      </c>
      <c r="S69" s="100">
        <f t="shared" si="20"/>
        <v>0</v>
      </c>
      <c r="T69" s="69">
        <f t="shared" si="21"/>
        <v>0</v>
      </c>
      <c r="U69" s="69">
        <f t="shared" si="22"/>
        <v>0</v>
      </c>
      <c r="V69" s="69">
        <f t="shared" si="23"/>
        <v>0</v>
      </c>
      <c r="W69" s="69">
        <f t="shared" si="24"/>
        <v>0</v>
      </c>
      <c r="X69" s="195" t="str">
        <f>IF('6-اطلاعات کلیه محصولات - خدمات'!$N69="جدید",'6-اطلاعات کلیه محصولات - خدمات'!$B69,"")</f>
        <v/>
      </c>
      <c r="Y69" s="195" t="str">
        <f>IF('6-اطلاعات کلیه محصولات - خدمات'!$O69="دارد",'6-اطلاعات کلیه محصولات - خدمات'!$B69,"")</f>
        <v/>
      </c>
      <c r="AC69" s="199">
        <f>IF('6-اطلاعات کلیه محصولات - خدمات'!C69="دارد",'6-اطلاعات کلیه محصولات - خدمات'!Q69,0)</f>
        <v>0</v>
      </c>
      <c r="AD69" s="309">
        <f>1403-'5-اطلاعات کلیه پرسنل'!E69:E1066</f>
        <v>1403</v>
      </c>
      <c r="AF69" s="67">
        <f>IF('5-اطلاعات کلیه پرسنل'!H69=option!$C$15,IF('5-اطلاعات کلیه پرسنل'!L69="دارد",'5-اطلاعات کلیه پرسنل'!M69/12*'5-اطلاعات کلیه پرسنل'!I69,'5-اطلاعات کلیه پرسنل'!N69/2000*'5-اطلاعات کلیه پرسنل'!I69),0)+IF('5-اطلاعات کلیه پرسنل'!J69=option!$C$15,IF('5-اطلاعات کلیه پرسنل'!L69="دارد",'5-اطلاعات کلیه پرسنل'!M69/12*'5-اطلاعات کلیه پرسنل'!K69,'5-اطلاعات کلیه پرسنل'!N69/2000*'5-اطلاعات کلیه پرسنل'!K69),0)</f>
        <v>0</v>
      </c>
      <c r="AG69" s="67">
        <f>IF('5-اطلاعات کلیه پرسنل'!H69=option!$C$11,IF('5-اطلاعات کلیه پرسنل'!L69="دارد",'5-اطلاعات کلیه پرسنل'!M69*'5-اطلاعات کلیه پرسنل'!I69/12*40,'5-اطلاعات کلیه پرسنل'!I69*'5-اطلاعات کلیه پرسنل'!N69/52),0)+IF('5-اطلاعات کلیه پرسنل'!J69=option!$C$11,IF('5-اطلاعات کلیه پرسنل'!L69="دارد",'5-اطلاعات کلیه پرسنل'!M69*'5-اطلاعات کلیه پرسنل'!K69/12*40,'5-اطلاعات کلیه پرسنل'!K69*'5-اطلاعات کلیه پرسنل'!N69/52),0)</f>
        <v>0</v>
      </c>
      <c r="AH69" s="82">
        <f>IF('5-اطلاعات کلیه پرسنل'!P69="دکتری",1,IF('5-اطلاعات کلیه پرسنل'!P69="فوق لیسانس",0.8,IF('5-اطلاعات کلیه پرسنل'!P69="لیسانس",0.6,IF('5-اطلاعات کلیه پرسنل'!P69="فوق دیپلم",0.3,IF('5-اطلاعات کلیه پرسنل'!P69="",0,0.1)))))</f>
        <v>0</v>
      </c>
      <c r="AI69" s="95">
        <f>IF('5-اطلاعات کلیه پرسنل'!L69="دارد",'5-اطلاعات کلیه پرسنل'!M69/12,'5-اطلاعات کلیه پرسنل'!N69/2000)</f>
        <v>0</v>
      </c>
      <c r="AJ69" s="94">
        <f t="shared" si="13"/>
        <v>0</v>
      </c>
    </row>
    <row r="70" spans="1:36" x14ac:dyDescent="0.45">
      <c r="A70" s="98">
        <v>68</v>
      </c>
      <c r="B70" s="69">
        <f>'6-اطلاعات کلیه محصولات - خدمات'!B70</f>
        <v>0</v>
      </c>
      <c r="C70" s="69">
        <f>'6-اطلاعات کلیه محصولات - خدمات'!D70</f>
        <v>0</v>
      </c>
      <c r="D70" s="22"/>
      <c r="E70" s="91"/>
      <c r="F70" s="91"/>
      <c r="G70" s="91"/>
      <c r="H70" s="69"/>
      <c r="I70" s="69"/>
      <c r="J70" s="69"/>
      <c r="K70" s="69"/>
      <c r="L70" s="69"/>
      <c r="M70" s="247">
        <f t="shared" si="14"/>
        <v>0</v>
      </c>
      <c r="N70" s="69" t="str">
        <f t="shared" si="15"/>
        <v>0</v>
      </c>
      <c r="O70" s="69" t="str">
        <f t="shared" si="16"/>
        <v>0</v>
      </c>
      <c r="P70" s="69" t="str">
        <f t="shared" si="17"/>
        <v>0</v>
      </c>
      <c r="Q70" s="69" t="str">
        <f t="shared" si="18"/>
        <v>0</v>
      </c>
      <c r="R70" s="69" t="str">
        <f t="shared" si="19"/>
        <v>0.2</v>
      </c>
      <c r="S70" s="100">
        <f t="shared" si="20"/>
        <v>0</v>
      </c>
      <c r="T70" s="69">
        <f t="shared" si="21"/>
        <v>0</v>
      </c>
      <c r="U70" s="69">
        <f t="shared" si="22"/>
        <v>0</v>
      </c>
      <c r="V70" s="69">
        <f t="shared" si="23"/>
        <v>0</v>
      </c>
      <c r="W70" s="69">
        <f t="shared" si="24"/>
        <v>0</v>
      </c>
      <c r="X70" s="195" t="str">
        <f>IF('6-اطلاعات کلیه محصولات - خدمات'!$N70="جدید",'6-اطلاعات کلیه محصولات - خدمات'!$B70,"")</f>
        <v/>
      </c>
      <c r="Y70" s="195" t="str">
        <f>IF('6-اطلاعات کلیه محصولات - خدمات'!$O70="دارد",'6-اطلاعات کلیه محصولات - خدمات'!$B70,"")</f>
        <v/>
      </c>
      <c r="AC70" s="199">
        <f>IF('6-اطلاعات کلیه محصولات - خدمات'!C70="دارد",'6-اطلاعات کلیه محصولات - خدمات'!Q70,0)</f>
        <v>0</v>
      </c>
      <c r="AD70" s="309">
        <f>1403-'5-اطلاعات کلیه پرسنل'!E70:E1067</f>
        <v>1403</v>
      </c>
      <c r="AF70" s="67">
        <f>IF('5-اطلاعات کلیه پرسنل'!H70=option!$C$15,IF('5-اطلاعات کلیه پرسنل'!L70="دارد",'5-اطلاعات کلیه پرسنل'!M70/12*'5-اطلاعات کلیه پرسنل'!I70,'5-اطلاعات کلیه پرسنل'!N70/2000*'5-اطلاعات کلیه پرسنل'!I70),0)+IF('5-اطلاعات کلیه پرسنل'!J70=option!$C$15,IF('5-اطلاعات کلیه پرسنل'!L70="دارد",'5-اطلاعات کلیه پرسنل'!M70/12*'5-اطلاعات کلیه پرسنل'!K70,'5-اطلاعات کلیه پرسنل'!N70/2000*'5-اطلاعات کلیه پرسنل'!K70),0)</f>
        <v>0</v>
      </c>
      <c r="AG70" s="67">
        <f>IF('5-اطلاعات کلیه پرسنل'!H70=option!$C$11,IF('5-اطلاعات کلیه پرسنل'!L70="دارد",'5-اطلاعات کلیه پرسنل'!M70*'5-اطلاعات کلیه پرسنل'!I70/12*40,'5-اطلاعات کلیه پرسنل'!I70*'5-اطلاعات کلیه پرسنل'!N70/52),0)+IF('5-اطلاعات کلیه پرسنل'!J70=option!$C$11,IF('5-اطلاعات کلیه پرسنل'!L70="دارد",'5-اطلاعات کلیه پرسنل'!M70*'5-اطلاعات کلیه پرسنل'!K70/12*40,'5-اطلاعات کلیه پرسنل'!K70*'5-اطلاعات کلیه پرسنل'!N70/52),0)</f>
        <v>0</v>
      </c>
      <c r="AH70" s="82">
        <f>IF('5-اطلاعات کلیه پرسنل'!P70="دکتری",1,IF('5-اطلاعات کلیه پرسنل'!P70="فوق لیسانس",0.8,IF('5-اطلاعات کلیه پرسنل'!P70="لیسانس",0.6,IF('5-اطلاعات کلیه پرسنل'!P70="فوق دیپلم",0.3,IF('5-اطلاعات کلیه پرسنل'!P70="",0,0.1)))))</f>
        <v>0</v>
      </c>
      <c r="AI70" s="95">
        <f>IF('5-اطلاعات کلیه پرسنل'!L70="دارد",'5-اطلاعات کلیه پرسنل'!M70/12,'5-اطلاعات کلیه پرسنل'!N70/2000)</f>
        <v>0</v>
      </c>
      <c r="AJ70" s="94">
        <f t="shared" si="13"/>
        <v>0</v>
      </c>
    </row>
    <row r="71" spans="1:36" x14ac:dyDescent="0.45">
      <c r="A71" s="98">
        <v>69</v>
      </c>
      <c r="B71" s="69">
        <f>'6-اطلاعات کلیه محصولات - خدمات'!B71</f>
        <v>0</v>
      </c>
      <c r="C71" s="69">
        <f>'6-اطلاعات کلیه محصولات - خدمات'!D71</f>
        <v>0</v>
      </c>
      <c r="D71" s="22"/>
      <c r="E71" s="91"/>
      <c r="F71" s="91"/>
      <c r="G71" s="91"/>
      <c r="H71" s="69"/>
      <c r="I71" s="69"/>
      <c r="J71" s="69"/>
      <c r="K71" s="69"/>
      <c r="L71" s="69"/>
      <c r="M71" s="247">
        <f t="shared" si="14"/>
        <v>0</v>
      </c>
      <c r="N71" s="69" t="str">
        <f t="shared" si="15"/>
        <v>0</v>
      </c>
      <c r="O71" s="69" t="str">
        <f t="shared" si="16"/>
        <v>0</v>
      </c>
      <c r="P71" s="69" t="str">
        <f t="shared" si="17"/>
        <v>0</v>
      </c>
      <c r="Q71" s="69" t="str">
        <f t="shared" si="18"/>
        <v>0</v>
      </c>
      <c r="R71" s="69" t="str">
        <f t="shared" si="19"/>
        <v>0.2</v>
      </c>
      <c r="S71" s="100">
        <f t="shared" si="20"/>
        <v>0</v>
      </c>
      <c r="T71" s="69">
        <f t="shared" si="21"/>
        <v>0</v>
      </c>
      <c r="U71" s="69">
        <f t="shared" si="22"/>
        <v>0</v>
      </c>
      <c r="V71" s="69">
        <f t="shared" si="23"/>
        <v>0</v>
      </c>
      <c r="W71" s="69">
        <f t="shared" si="24"/>
        <v>0</v>
      </c>
      <c r="X71" s="195" t="str">
        <f>IF('6-اطلاعات کلیه محصولات - خدمات'!$N71="جدید",'6-اطلاعات کلیه محصولات - خدمات'!$B71,"")</f>
        <v/>
      </c>
      <c r="Y71" s="195" t="str">
        <f>IF('6-اطلاعات کلیه محصولات - خدمات'!$O71="دارد",'6-اطلاعات کلیه محصولات - خدمات'!$B71,"")</f>
        <v/>
      </c>
      <c r="AC71" s="199">
        <f>IF('6-اطلاعات کلیه محصولات - خدمات'!C71="دارد",'6-اطلاعات کلیه محصولات - خدمات'!Q71,0)</f>
        <v>0</v>
      </c>
      <c r="AD71" s="309">
        <f>1403-'5-اطلاعات کلیه پرسنل'!E71:E1068</f>
        <v>1403</v>
      </c>
      <c r="AF71" s="67">
        <f>IF('5-اطلاعات کلیه پرسنل'!H71=option!$C$15,IF('5-اطلاعات کلیه پرسنل'!L71="دارد",'5-اطلاعات کلیه پرسنل'!M71/12*'5-اطلاعات کلیه پرسنل'!I71,'5-اطلاعات کلیه پرسنل'!N71/2000*'5-اطلاعات کلیه پرسنل'!I71),0)+IF('5-اطلاعات کلیه پرسنل'!J71=option!$C$15,IF('5-اطلاعات کلیه پرسنل'!L71="دارد",'5-اطلاعات کلیه پرسنل'!M71/12*'5-اطلاعات کلیه پرسنل'!K71,'5-اطلاعات کلیه پرسنل'!N71/2000*'5-اطلاعات کلیه پرسنل'!K71),0)</f>
        <v>0</v>
      </c>
      <c r="AG71" s="67">
        <f>IF('5-اطلاعات کلیه پرسنل'!H71=option!$C$11,IF('5-اطلاعات کلیه پرسنل'!L71="دارد",'5-اطلاعات کلیه پرسنل'!M71*'5-اطلاعات کلیه پرسنل'!I71/12*40,'5-اطلاعات کلیه پرسنل'!I71*'5-اطلاعات کلیه پرسنل'!N71/52),0)+IF('5-اطلاعات کلیه پرسنل'!J71=option!$C$11,IF('5-اطلاعات کلیه پرسنل'!L71="دارد",'5-اطلاعات کلیه پرسنل'!M71*'5-اطلاعات کلیه پرسنل'!K71/12*40,'5-اطلاعات کلیه پرسنل'!K71*'5-اطلاعات کلیه پرسنل'!N71/52),0)</f>
        <v>0</v>
      </c>
      <c r="AH71" s="82">
        <f>IF('5-اطلاعات کلیه پرسنل'!P71="دکتری",1,IF('5-اطلاعات کلیه پرسنل'!P71="فوق لیسانس",0.8,IF('5-اطلاعات کلیه پرسنل'!P71="لیسانس",0.6,IF('5-اطلاعات کلیه پرسنل'!P71="فوق دیپلم",0.3,IF('5-اطلاعات کلیه پرسنل'!P71="",0,0.1)))))</f>
        <v>0</v>
      </c>
      <c r="AI71" s="95">
        <f>IF('5-اطلاعات کلیه پرسنل'!L71="دارد",'5-اطلاعات کلیه پرسنل'!M71/12,'5-اطلاعات کلیه پرسنل'!N71/2000)</f>
        <v>0</v>
      </c>
      <c r="AJ71" s="94">
        <f t="shared" si="13"/>
        <v>0</v>
      </c>
    </row>
    <row r="72" spans="1:36" x14ac:dyDescent="0.45">
      <c r="A72" s="98">
        <v>70</v>
      </c>
      <c r="B72" s="69">
        <f>'6-اطلاعات کلیه محصولات - خدمات'!B72</f>
        <v>0</v>
      </c>
      <c r="C72" s="69">
        <f>'6-اطلاعات کلیه محصولات - خدمات'!D72</f>
        <v>0</v>
      </c>
      <c r="D72" s="22"/>
      <c r="E72" s="91"/>
      <c r="F72" s="91"/>
      <c r="G72" s="91"/>
      <c r="H72" s="69"/>
      <c r="I72" s="69"/>
      <c r="J72" s="69"/>
      <c r="K72" s="69"/>
      <c r="L72" s="69"/>
      <c r="M72" s="247">
        <f t="shared" si="14"/>
        <v>0</v>
      </c>
      <c r="N72" s="69" t="str">
        <f t="shared" si="15"/>
        <v>0</v>
      </c>
      <c r="O72" s="69" t="str">
        <f t="shared" si="16"/>
        <v>0</v>
      </c>
      <c r="P72" s="69" t="str">
        <f t="shared" si="17"/>
        <v>0</v>
      </c>
      <c r="Q72" s="69" t="str">
        <f t="shared" si="18"/>
        <v>0</v>
      </c>
      <c r="R72" s="69" t="str">
        <f t="shared" si="19"/>
        <v>0.2</v>
      </c>
      <c r="S72" s="100">
        <f t="shared" si="20"/>
        <v>0</v>
      </c>
      <c r="T72" s="69">
        <f t="shared" si="21"/>
        <v>0</v>
      </c>
      <c r="U72" s="69">
        <f t="shared" si="22"/>
        <v>0</v>
      </c>
      <c r="V72" s="69">
        <f t="shared" si="23"/>
        <v>0</v>
      </c>
      <c r="W72" s="69">
        <f t="shared" si="24"/>
        <v>0</v>
      </c>
      <c r="X72" s="195" t="str">
        <f>IF('6-اطلاعات کلیه محصولات - خدمات'!$N72="جدید",'6-اطلاعات کلیه محصولات - خدمات'!$B72,"")</f>
        <v/>
      </c>
      <c r="Y72" s="195" t="str">
        <f>IF('6-اطلاعات کلیه محصولات - خدمات'!$O72="دارد",'6-اطلاعات کلیه محصولات - خدمات'!$B72,"")</f>
        <v/>
      </c>
      <c r="AC72" s="199">
        <f>IF('6-اطلاعات کلیه محصولات - خدمات'!C72="دارد",'6-اطلاعات کلیه محصولات - خدمات'!Q72,0)</f>
        <v>0</v>
      </c>
      <c r="AD72" s="309">
        <f>1403-'5-اطلاعات کلیه پرسنل'!E72:E1069</f>
        <v>1403</v>
      </c>
      <c r="AF72" s="67">
        <f>IF('5-اطلاعات کلیه پرسنل'!H72=option!$C$15,IF('5-اطلاعات کلیه پرسنل'!L72="دارد",'5-اطلاعات کلیه پرسنل'!M72/12*'5-اطلاعات کلیه پرسنل'!I72,'5-اطلاعات کلیه پرسنل'!N72/2000*'5-اطلاعات کلیه پرسنل'!I72),0)+IF('5-اطلاعات کلیه پرسنل'!J72=option!$C$15,IF('5-اطلاعات کلیه پرسنل'!L72="دارد",'5-اطلاعات کلیه پرسنل'!M72/12*'5-اطلاعات کلیه پرسنل'!K72,'5-اطلاعات کلیه پرسنل'!N72/2000*'5-اطلاعات کلیه پرسنل'!K72),0)</f>
        <v>0</v>
      </c>
      <c r="AG72" s="67">
        <f>IF('5-اطلاعات کلیه پرسنل'!H72=option!$C$11,IF('5-اطلاعات کلیه پرسنل'!L72="دارد",'5-اطلاعات کلیه پرسنل'!M72*'5-اطلاعات کلیه پرسنل'!I72/12*40,'5-اطلاعات کلیه پرسنل'!I72*'5-اطلاعات کلیه پرسنل'!N72/52),0)+IF('5-اطلاعات کلیه پرسنل'!J72=option!$C$11,IF('5-اطلاعات کلیه پرسنل'!L72="دارد",'5-اطلاعات کلیه پرسنل'!M72*'5-اطلاعات کلیه پرسنل'!K72/12*40,'5-اطلاعات کلیه پرسنل'!K72*'5-اطلاعات کلیه پرسنل'!N72/52),0)</f>
        <v>0</v>
      </c>
      <c r="AH72" s="82">
        <f>IF('5-اطلاعات کلیه پرسنل'!P72="دکتری",1,IF('5-اطلاعات کلیه پرسنل'!P72="فوق لیسانس",0.8,IF('5-اطلاعات کلیه پرسنل'!P72="لیسانس",0.6,IF('5-اطلاعات کلیه پرسنل'!P72="فوق دیپلم",0.3,IF('5-اطلاعات کلیه پرسنل'!P72="",0,0.1)))))</f>
        <v>0</v>
      </c>
      <c r="AI72" s="95">
        <f>IF('5-اطلاعات کلیه پرسنل'!L72="دارد",'5-اطلاعات کلیه پرسنل'!M72/12,'5-اطلاعات کلیه پرسنل'!N72/2000)</f>
        <v>0</v>
      </c>
      <c r="AJ72" s="94">
        <f t="shared" si="13"/>
        <v>0</v>
      </c>
    </row>
    <row r="73" spans="1:36" x14ac:dyDescent="0.45">
      <c r="A73" s="98">
        <v>71</v>
      </c>
      <c r="B73" s="69">
        <f>'6-اطلاعات کلیه محصولات - خدمات'!B73</f>
        <v>0</v>
      </c>
      <c r="C73" s="69">
        <f>'6-اطلاعات کلیه محصولات - خدمات'!D73</f>
        <v>0</v>
      </c>
      <c r="D73" s="22"/>
      <c r="E73" s="91"/>
      <c r="F73" s="91"/>
      <c r="G73" s="91"/>
      <c r="H73" s="69"/>
      <c r="I73" s="69"/>
      <c r="J73" s="69"/>
      <c r="K73" s="69"/>
      <c r="L73" s="69"/>
      <c r="M73" s="247">
        <f t="shared" si="14"/>
        <v>0</v>
      </c>
      <c r="N73" s="69" t="str">
        <f t="shared" si="15"/>
        <v>0</v>
      </c>
      <c r="O73" s="69" t="str">
        <f t="shared" si="16"/>
        <v>0</v>
      </c>
      <c r="P73" s="69" t="str">
        <f t="shared" si="17"/>
        <v>0</v>
      </c>
      <c r="Q73" s="69" t="str">
        <f t="shared" si="18"/>
        <v>0</v>
      </c>
      <c r="R73" s="69" t="str">
        <f t="shared" si="19"/>
        <v>0.2</v>
      </c>
      <c r="S73" s="100">
        <f t="shared" si="20"/>
        <v>0</v>
      </c>
      <c r="T73" s="69">
        <f t="shared" si="21"/>
        <v>0</v>
      </c>
      <c r="U73" s="69">
        <f t="shared" si="22"/>
        <v>0</v>
      </c>
      <c r="V73" s="69">
        <f t="shared" si="23"/>
        <v>0</v>
      </c>
      <c r="W73" s="69">
        <f t="shared" si="24"/>
        <v>0</v>
      </c>
      <c r="X73" s="195" t="str">
        <f>IF('6-اطلاعات کلیه محصولات - خدمات'!$N73="جدید",'6-اطلاعات کلیه محصولات - خدمات'!$B73,"")</f>
        <v/>
      </c>
      <c r="Y73" s="195" t="str">
        <f>IF('6-اطلاعات کلیه محصولات - خدمات'!$O73="دارد",'6-اطلاعات کلیه محصولات - خدمات'!$B73,"")</f>
        <v/>
      </c>
      <c r="AC73" s="199">
        <f>IF('6-اطلاعات کلیه محصولات - خدمات'!C73="دارد",'6-اطلاعات کلیه محصولات - خدمات'!Q73,0)</f>
        <v>0</v>
      </c>
      <c r="AD73" s="309">
        <f>1403-'5-اطلاعات کلیه پرسنل'!E73:E1070</f>
        <v>1403</v>
      </c>
      <c r="AF73" s="67">
        <f>IF('5-اطلاعات کلیه پرسنل'!H73=option!$C$15,IF('5-اطلاعات کلیه پرسنل'!L73="دارد",'5-اطلاعات کلیه پرسنل'!M73/12*'5-اطلاعات کلیه پرسنل'!I73,'5-اطلاعات کلیه پرسنل'!N73/2000*'5-اطلاعات کلیه پرسنل'!I73),0)+IF('5-اطلاعات کلیه پرسنل'!J73=option!$C$15,IF('5-اطلاعات کلیه پرسنل'!L73="دارد",'5-اطلاعات کلیه پرسنل'!M73/12*'5-اطلاعات کلیه پرسنل'!K73,'5-اطلاعات کلیه پرسنل'!N73/2000*'5-اطلاعات کلیه پرسنل'!K73),0)</f>
        <v>0</v>
      </c>
      <c r="AG73" s="67">
        <f>IF('5-اطلاعات کلیه پرسنل'!H73=option!$C$11,IF('5-اطلاعات کلیه پرسنل'!L73="دارد",'5-اطلاعات کلیه پرسنل'!M73*'5-اطلاعات کلیه پرسنل'!I73/12*40,'5-اطلاعات کلیه پرسنل'!I73*'5-اطلاعات کلیه پرسنل'!N73/52),0)+IF('5-اطلاعات کلیه پرسنل'!J73=option!$C$11,IF('5-اطلاعات کلیه پرسنل'!L73="دارد",'5-اطلاعات کلیه پرسنل'!M73*'5-اطلاعات کلیه پرسنل'!K73/12*40,'5-اطلاعات کلیه پرسنل'!K73*'5-اطلاعات کلیه پرسنل'!N73/52),0)</f>
        <v>0</v>
      </c>
      <c r="AH73" s="82">
        <f>IF('5-اطلاعات کلیه پرسنل'!P73="دکتری",1,IF('5-اطلاعات کلیه پرسنل'!P73="فوق لیسانس",0.8,IF('5-اطلاعات کلیه پرسنل'!P73="لیسانس",0.6,IF('5-اطلاعات کلیه پرسنل'!P73="فوق دیپلم",0.3,IF('5-اطلاعات کلیه پرسنل'!P73="",0,0.1)))))</f>
        <v>0</v>
      </c>
      <c r="AI73" s="95">
        <f>IF('5-اطلاعات کلیه پرسنل'!L73="دارد",'5-اطلاعات کلیه پرسنل'!M73/12,'5-اطلاعات کلیه پرسنل'!N73/2000)</f>
        <v>0</v>
      </c>
      <c r="AJ73" s="94">
        <f t="shared" si="13"/>
        <v>0</v>
      </c>
    </row>
    <row r="74" spans="1:36" x14ac:dyDescent="0.45">
      <c r="A74" s="98">
        <v>72</v>
      </c>
      <c r="B74" s="69">
        <f>'6-اطلاعات کلیه محصولات - خدمات'!B74</f>
        <v>0</v>
      </c>
      <c r="C74" s="69">
        <f>'6-اطلاعات کلیه محصولات - خدمات'!D74</f>
        <v>0</v>
      </c>
      <c r="D74" s="22"/>
      <c r="E74" s="91"/>
      <c r="F74" s="91"/>
      <c r="G74" s="91"/>
      <c r="H74" s="69"/>
      <c r="I74" s="69"/>
      <c r="J74" s="69"/>
      <c r="K74" s="69"/>
      <c r="L74" s="69"/>
      <c r="M74" s="247">
        <f t="shared" si="14"/>
        <v>0</v>
      </c>
      <c r="N74" s="69" t="str">
        <f t="shared" si="15"/>
        <v>0</v>
      </c>
      <c r="O74" s="69" t="str">
        <f t="shared" si="16"/>
        <v>0</v>
      </c>
      <c r="P74" s="69" t="str">
        <f t="shared" si="17"/>
        <v>0</v>
      </c>
      <c r="Q74" s="69" t="str">
        <f t="shared" si="18"/>
        <v>0</v>
      </c>
      <c r="R74" s="69" t="str">
        <f t="shared" si="19"/>
        <v>0.2</v>
      </c>
      <c r="S74" s="100">
        <f t="shared" si="20"/>
        <v>0</v>
      </c>
      <c r="T74" s="69">
        <f t="shared" si="21"/>
        <v>0</v>
      </c>
      <c r="U74" s="69">
        <f t="shared" si="22"/>
        <v>0</v>
      </c>
      <c r="V74" s="69">
        <f t="shared" si="23"/>
        <v>0</v>
      </c>
      <c r="W74" s="69">
        <f t="shared" si="24"/>
        <v>0</v>
      </c>
      <c r="X74" s="195" t="str">
        <f>IF('6-اطلاعات کلیه محصولات - خدمات'!$N74="جدید",'6-اطلاعات کلیه محصولات - خدمات'!$B74,"")</f>
        <v/>
      </c>
      <c r="Y74" s="195" t="str">
        <f>IF('6-اطلاعات کلیه محصولات - خدمات'!$O74="دارد",'6-اطلاعات کلیه محصولات - خدمات'!$B74,"")</f>
        <v/>
      </c>
      <c r="AC74" s="199">
        <f>IF('6-اطلاعات کلیه محصولات - خدمات'!C74="دارد",'6-اطلاعات کلیه محصولات - خدمات'!Q74,0)</f>
        <v>0</v>
      </c>
      <c r="AD74" s="309">
        <f>1403-'5-اطلاعات کلیه پرسنل'!E74:E1071</f>
        <v>1403</v>
      </c>
      <c r="AF74" s="67">
        <f>IF('5-اطلاعات کلیه پرسنل'!H74=option!$C$15,IF('5-اطلاعات کلیه پرسنل'!L74="دارد",'5-اطلاعات کلیه پرسنل'!M74/12*'5-اطلاعات کلیه پرسنل'!I74,'5-اطلاعات کلیه پرسنل'!N74/2000*'5-اطلاعات کلیه پرسنل'!I74),0)+IF('5-اطلاعات کلیه پرسنل'!J74=option!$C$15,IF('5-اطلاعات کلیه پرسنل'!L74="دارد",'5-اطلاعات کلیه پرسنل'!M74/12*'5-اطلاعات کلیه پرسنل'!K74,'5-اطلاعات کلیه پرسنل'!N74/2000*'5-اطلاعات کلیه پرسنل'!K74),0)</f>
        <v>0</v>
      </c>
      <c r="AG74" s="67">
        <f>IF('5-اطلاعات کلیه پرسنل'!H74=option!$C$11,IF('5-اطلاعات کلیه پرسنل'!L74="دارد",'5-اطلاعات کلیه پرسنل'!M74*'5-اطلاعات کلیه پرسنل'!I74/12*40,'5-اطلاعات کلیه پرسنل'!I74*'5-اطلاعات کلیه پرسنل'!N74/52),0)+IF('5-اطلاعات کلیه پرسنل'!J74=option!$C$11,IF('5-اطلاعات کلیه پرسنل'!L74="دارد",'5-اطلاعات کلیه پرسنل'!M74*'5-اطلاعات کلیه پرسنل'!K74/12*40,'5-اطلاعات کلیه پرسنل'!K74*'5-اطلاعات کلیه پرسنل'!N74/52),0)</f>
        <v>0</v>
      </c>
      <c r="AH74" s="82">
        <f>IF('5-اطلاعات کلیه پرسنل'!P74="دکتری",1,IF('5-اطلاعات کلیه پرسنل'!P74="فوق لیسانس",0.8,IF('5-اطلاعات کلیه پرسنل'!P74="لیسانس",0.6,IF('5-اطلاعات کلیه پرسنل'!P74="فوق دیپلم",0.3,IF('5-اطلاعات کلیه پرسنل'!P74="",0,0.1)))))</f>
        <v>0</v>
      </c>
      <c r="AI74" s="95">
        <f>IF('5-اطلاعات کلیه پرسنل'!L74="دارد",'5-اطلاعات کلیه پرسنل'!M74/12,'5-اطلاعات کلیه پرسنل'!N74/2000)</f>
        <v>0</v>
      </c>
      <c r="AJ74" s="94">
        <f t="shared" si="13"/>
        <v>0</v>
      </c>
    </row>
    <row r="75" spans="1:36" x14ac:dyDescent="0.45">
      <c r="A75" s="98">
        <v>73</v>
      </c>
      <c r="B75" s="69">
        <f>'6-اطلاعات کلیه محصولات - خدمات'!B75</f>
        <v>0</v>
      </c>
      <c r="C75" s="69">
        <f>'6-اطلاعات کلیه محصولات - خدمات'!D75</f>
        <v>0</v>
      </c>
      <c r="D75" s="22"/>
      <c r="E75" s="91"/>
      <c r="F75" s="91"/>
      <c r="G75" s="91"/>
      <c r="H75" s="69"/>
      <c r="I75" s="69"/>
      <c r="J75" s="69"/>
      <c r="K75" s="69"/>
      <c r="L75" s="69"/>
      <c r="M75" s="247">
        <f t="shared" si="14"/>
        <v>0</v>
      </c>
      <c r="N75" s="69" t="str">
        <f t="shared" si="15"/>
        <v>0</v>
      </c>
      <c r="O75" s="69" t="str">
        <f t="shared" si="16"/>
        <v>0</v>
      </c>
      <c r="P75" s="69" t="str">
        <f t="shared" si="17"/>
        <v>0</v>
      </c>
      <c r="Q75" s="69" t="str">
        <f t="shared" si="18"/>
        <v>0</v>
      </c>
      <c r="R75" s="69" t="str">
        <f t="shared" si="19"/>
        <v>0.2</v>
      </c>
      <c r="S75" s="100">
        <f t="shared" si="20"/>
        <v>0</v>
      </c>
      <c r="T75" s="69">
        <f t="shared" si="21"/>
        <v>0</v>
      </c>
      <c r="U75" s="69">
        <f t="shared" si="22"/>
        <v>0</v>
      </c>
      <c r="V75" s="69">
        <f t="shared" si="23"/>
        <v>0</v>
      </c>
      <c r="W75" s="69">
        <f t="shared" si="24"/>
        <v>0</v>
      </c>
      <c r="X75" s="195" t="str">
        <f>IF('6-اطلاعات کلیه محصولات - خدمات'!$N75="جدید",'6-اطلاعات کلیه محصولات - خدمات'!$B75,"")</f>
        <v/>
      </c>
      <c r="Y75" s="195" t="str">
        <f>IF('6-اطلاعات کلیه محصولات - خدمات'!$O75="دارد",'6-اطلاعات کلیه محصولات - خدمات'!$B75,"")</f>
        <v/>
      </c>
      <c r="AC75" s="199">
        <f>IF('6-اطلاعات کلیه محصولات - خدمات'!C75="دارد",'6-اطلاعات کلیه محصولات - خدمات'!Q75,0)</f>
        <v>0</v>
      </c>
      <c r="AD75" s="309">
        <f>1403-'5-اطلاعات کلیه پرسنل'!E75:E1072</f>
        <v>1403</v>
      </c>
      <c r="AF75" s="67">
        <f>IF('5-اطلاعات کلیه پرسنل'!H75=option!$C$15,IF('5-اطلاعات کلیه پرسنل'!L75="دارد",'5-اطلاعات کلیه پرسنل'!M75/12*'5-اطلاعات کلیه پرسنل'!I75,'5-اطلاعات کلیه پرسنل'!N75/2000*'5-اطلاعات کلیه پرسنل'!I75),0)+IF('5-اطلاعات کلیه پرسنل'!J75=option!$C$15,IF('5-اطلاعات کلیه پرسنل'!L75="دارد",'5-اطلاعات کلیه پرسنل'!M75/12*'5-اطلاعات کلیه پرسنل'!K75,'5-اطلاعات کلیه پرسنل'!N75/2000*'5-اطلاعات کلیه پرسنل'!K75),0)</f>
        <v>0</v>
      </c>
      <c r="AG75" s="67">
        <f>IF('5-اطلاعات کلیه پرسنل'!H75=option!$C$11,IF('5-اطلاعات کلیه پرسنل'!L75="دارد",'5-اطلاعات کلیه پرسنل'!M75*'5-اطلاعات کلیه پرسنل'!I75/12*40,'5-اطلاعات کلیه پرسنل'!I75*'5-اطلاعات کلیه پرسنل'!N75/52),0)+IF('5-اطلاعات کلیه پرسنل'!J75=option!$C$11,IF('5-اطلاعات کلیه پرسنل'!L75="دارد",'5-اطلاعات کلیه پرسنل'!M75*'5-اطلاعات کلیه پرسنل'!K75/12*40,'5-اطلاعات کلیه پرسنل'!K75*'5-اطلاعات کلیه پرسنل'!N75/52),0)</f>
        <v>0</v>
      </c>
      <c r="AH75" s="82">
        <f>IF('5-اطلاعات کلیه پرسنل'!P75="دکتری",1,IF('5-اطلاعات کلیه پرسنل'!P75="فوق لیسانس",0.8,IF('5-اطلاعات کلیه پرسنل'!P75="لیسانس",0.6,IF('5-اطلاعات کلیه پرسنل'!P75="فوق دیپلم",0.3,IF('5-اطلاعات کلیه پرسنل'!P75="",0,0.1)))))</f>
        <v>0</v>
      </c>
      <c r="AI75" s="95">
        <f>IF('5-اطلاعات کلیه پرسنل'!L75="دارد",'5-اطلاعات کلیه پرسنل'!M75/12,'5-اطلاعات کلیه پرسنل'!N75/2000)</f>
        <v>0</v>
      </c>
      <c r="AJ75" s="94">
        <f t="shared" si="13"/>
        <v>0</v>
      </c>
    </row>
    <row r="76" spans="1:36" x14ac:dyDescent="0.45">
      <c r="A76" s="98">
        <v>74</v>
      </c>
      <c r="B76" s="69">
        <f>'6-اطلاعات کلیه محصولات - خدمات'!B76</f>
        <v>0</v>
      </c>
      <c r="C76" s="69">
        <f>'6-اطلاعات کلیه محصولات - خدمات'!D76</f>
        <v>0</v>
      </c>
      <c r="D76" s="22"/>
      <c r="E76" s="91"/>
      <c r="F76" s="91"/>
      <c r="G76" s="91"/>
      <c r="H76" s="69"/>
      <c r="I76" s="69"/>
      <c r="J76" s="69"/>
      <c r="K76" s="69"/>
      <c r="L76" s="69"/>
      <c r="M76" s="247">
        <f t="shared" si="14"/>
        <v>0</v>
      </c>
      <c r="N76" s="69" t="str">
        <f t="shared" si="15"/>
        <v>0</v>
      </c>
      <c r="O76" s="69" t="str">
        <f t="shared" si="16"/>
        <v>0</v>
      </c>
      <c r="P76" s="69" t="str">
        <f t="shared" si="17"/>
        <v>0</v>
      </c>
      <c r="Q76" s="69" t="str">
        <f t="shared" si="18"/>
        <v>0</v>
      </c>
      <c r="R76" s="69" t="str">
        <f t="shared" si="19"/>
        <v>0.2</v>
      </c>
      <c r="S76" s="100">
        <f t="shared" si="20"/>
        <v>0</v>
      </c>
      <c r="T76" s="69">
        <f t="shared" si="21"/>
        <v>0</v>
      </c>
      <c r="U76" s="69">
        <f t="shared" si="22"/>
        <v>0</v>
      </c>
      <c r="V76" s="69">
        <f t="shared" si="23"/>
        <v>0</v>
      </c>
      <c r="W76" s="69">
        <f t="shared" si="24"/>
        <v>0</v>
      </c>
      <c r="X76" s="195" t="str">
        <f>IF('6-اطلاعات کلیه محصولات - خدمات'!$N76="جدید",'6-اطلاعات کلیه محصولات - خدمات'!$B76,"")</f>
        <v/>
      </c>
      <c r="Y76" s="195" t="str">
        <f>IF('6-اطلاعات کلیه محصولات - خدمات'!$O76="دارد",'6-اطلاعات کلیه محصولات - خدمات'!$B76,"")</f>
        <v/>
      </c>
      <c r="AC76" s="199">
        <f>IF('6-اطلاعات کلیه محصولات - خدمات'!C76="دارد",'6-اطلاعات کلیه محصولات - خدمات'!Q76,0)</f>
        <v>0</v>
      </c>
      <c r="AD76" s="309">
        <f>1403-'5-اطلاعات کلیه پرسنل'!E76:E1073</f>
        <v>1403</v>
      </c>
      <c r="AF76" s="67">
        <f>IF('5-اطلاعات کلیه پرسنل'!H76=option!$C$15,IF('5-اطلاعات کلیه پرسنل'!L76="دارد",'5-اطلاعات کلیه پرسنل'!M76/12*'5-اطلاعات کلیه پرسنل'!I76,'5-اطلاعات کلیه پرسنل'!N76/2000*'5-اطلاعات کلیه پرسنل'!I76),0)+IF('5-اطلاعات کلیه پرسنل'!J76=option!$C$15,IF('5-اطلاعات کلیه پرسنل'!L76="دارد",'5-اطلاعات کلیه پرسنل'!M76/12*'5-اطلاعات کلیه پرسنل'!K76,'5-اطلاعات کلیه پرسنل'!N76/2000*'5-اطلاعات کلیه پرسنل'!K76),0)</f>
        <v>0</v>
      </c>
      <c r="AG76" s="67">
        <f>IF('5-اطلاعات کلیه پرسنل'!H76=option!$C$11,IF('5-اطلاعات کلیه پرسنل'!L76="دارد",'5-اطلاعات کلیه پرسنل'!M76*'5-اطلاعات کلیه پرسنل'!I76/12*40,'5-اطلاعات کلیه پرسنل'!I76*'5-اطلاعات کلیه پرسنل'!N76/52),0)+IF('5-اطلاعات کلیه پرسنل'!J76=option!$C$11,IF('5-اطلاعات کلیه پرسنل'!L76="دارد",'5-اطلاعات کلیه پرسنل'!M76*'5-اطلاعات کلیه پرسنل'!K76/12*40,'5-اطلاعات کلیه پرسنل'!K76*'5-اطلاعات کلیه پرسنل'!N76/52),0)</f>
        <v>0</v>
      </c>
      <c r="AH76" s="82">
        <f>IF('5-اطلاعات کلیه پرسنل'!P76="دکتری",1,IF('5-اطلاعات کلیه پرسنل'!P76="فوق لیسانس",0.8,IF('5-اطلاعات کلیه پرسنل'!P76="لیسانس",0.6,IF('5-اطلاعات کلیه پرسنل'!P76="فوق دیپلم",0.3,IF('5-اطلاعات کلیه پرسنل'!P76="",0,0.1)))))</f>
        <v>0</v>
      </c>
      <c r="AI76" s="95">
        <f>IF('5-اطلاعات کلیه پرسنل'!L76="دارد",'5-اطلاعات کلیه پرسنل'!M76/12,'5-اطلاعات کلیه پرسنل'!N76/2000)</f>
        <v>0</v>
      </c>
      <c r="AJ76" s="94">
        <f t="shared" si="13"/>
        <v>0</v>
      </c>
    </row>
    <row r="77" spans="1:36" x14ac:dyDescent="0.45">
      <c r="A77" s="98">
        <v>75</v>
      </c>
      <c r="B77" s="69">
        <f>'6-اطلاعات کلیه محصولات - خدمات'!B77</f>
        <v>0</v>
      </c>
      <c r="C77" s="69">
        <f>'6-اطلاعات کلیه محصولات - خدمات'!D77</f>
        <v>0</v>
      </c>
      <c r="D77" s="22"/>
      <c r="E77" s="91"/>
      <c r="F77" s="91"/>
      <c r="G77" s="91"/>
      <c r="H77" s="69"/>
      <c r="I77" s="69"/>
      <c r="J77" s="69"/>
      <c r="K77" s="69"/>
      <c r="L77" s="69"/>
      <c r="M77" s="247">
        <f t="shared" si="14"/>
        <v>0</v>
      </c>
      <c r="N77" s="69" t="str">
        <f t="shared" si="15"/>
        <v>0</v>
      </c>
      <c r="O77" s="69" t="str">
        <f t="shared" si="16"/>
        <v>0</v>
      </c>
      <c r="P77" s="69" t="str">
        <f t="shared" si="17"/>
        <v>0</v>
      </c>
      <c r="Q77" s="69" t="str">
        <f t="shared" si="18"/>
        <v>0</v>
      </c>
      <c r="R77" s="69" t="str">
        <f t="shared" si="19"/>
        <v>0.2</v>
      </c>
      <c r="S77" s="100">
        <f t="shared" si="20"/>
        <v>0</v>
      </c>
      <c r="T77" s="69">
        <f t="shared" si="21"/>
        <v>0</v>
      </c>
      <c r="U77" s="69">
        <f t="shared" si="22"/>
        <v>0</v>
      </c>
      <c r="V77" s="69">
        <f t="shared" si="23"/>
        <v>0</v>
      </c>
      <c r="W77" s="69">
        <f t="shared" si="24"/>
        <v>0</v>
      </c>
      <c r="X77" s="195" t="str">
        <f>IF('6-اطلاعات کلیه محصولات - خدمات'!$N77="جدید",'6-اطلاعات کلیه محصولات - خدمات'!$B77,"")</f>
        <v/>
      </c>
      <c r="Y77" s="195" t="str">
        <f>IF('6-اطلاعات کلیه محصولات - خدمات'!$O77="دارد",'6-اطلاعات کلیه محصولات - خدمات'!$B77,"")</f>
        <v/>
      </c>
      <c r="AC77" s="199">
        <f>IF('6-اطلاعات کلیه محصولات - خدمات'!C77="دارد",'6-اطلاعات کلیه محصولات - خدمات'!Q77,0)</f>
        <v>0</v>
      </c>
      <c r="AD77" s="309">
        <f>1403-'5-اطلاعات کلیه پرسنل'!E77:E1074</f>
        <v>1403</v>
      </c>
      <c r="AF77" s="67">
        <f>IF('5-اطلاعات کلیه پرسنل'!H77=option!$C$15,IF('5-اطلاعات کلیه پرسنل'!L77="دارد",'5-اطلاعات کلیه پرسنل'!M77/12*'5-اطلاعات کلیه پرسنل'!I77,'5-اطلاعات کلیه پرسنل'!N77/2000*'5-اطلاعات کلیه پرسنل'!I77),0)+IF('5-اطلاعات کلیه پرسنل'!J77=option!$C$15,IF('5-اطلاعات کلیه پرسنل'!L77="دارد",'5-اطلاعات کلیه پرسنل'!M77/12*'5-اطلاعات کلیه پرسنل'!K77,'5-اطلاعات کلیه پرسنل'!N77/2000*'5-اطلاعات کلیه پرسنل'!K77),0)</f>
        <v>0</v>
      </c>
      <c r="AG77" s="67">
        <f>IF('5-اطلاعات کلیه پرسنل'!H77=option!$C$11,IF('5-اطلاعات کلیه پرسنل'!L77="دارد",'5-اطلاعات کلیه پرسنل'!M77*'5-اطلاعات کلیه پرسنل'!I77/12*40,'5-اطلاعات کلیه پرسنل'!I77*'5-اطلاعات کلیه پرسنل'!N77/52),0)+IF('5-اطلاعات کلیه پرسنل'!J77=option!$C$11,IF('5-اطلاعات کلیه پرسنل'!L77="دارد",'5-اطلاعات کلیه پرسنل'!M77*'5-اطلاعات کلیه پرسنل'!K77/12*40,'5-اطلاعات کلیه پرسنل'!K77*'5-اطلاعات کلیه پرسنل'!N77/52),0)</f>
        <v>0</v>
      </c>
      <c r="AH77" s="82">
        <f>IF('5-اطلاعات کلیه پرسنل'!P77="دکتری",1,IF('5-اطلاعات کلیه پرسنل'!P77="فوق لیسانس",0.8,IF('5-اطلاعات کلیه پرسنل'!P77="لیسانس",0.6,IF('5-اطلاعات کلیه پرسنل'!P77="فوق دیپلم",0.3,IF('5-اطلاعات کلیه پرسنل'!P77="",0,0.1)))))</f>
        <v>0</v>
      </c>
      <c r="AI77" s="95">
        <f>IF('5-اطلاعات کلیه پرسنل'!L77="دارد",'5-اطلاعات کلیه پرسنل'!M77/12,'5-اطلاعات کلیه پرسنل'!N77/2000)</f>
        <v>0</v>
      </c>
      <c r="AJ77" s="94">
        <f t="shared" si="13"/>
        <v>0</v>
      </c>
    </row>
    <row r="78" spans="1:36" x14ac:dyDescent="0.45">
      <c r="A78" s="98">
        <v>76</v>
      </c>
      <c r="B78" s="69">
        <f>'6-اطلاعات کلیه محصولات - خدمات'!B78</f>
        <v>0</v>
      </c>
      <c r="C78" s="69">
        <f>'6-اطلاعات کلیه محصولات - خدمات'!D78</f>
        <v>0</v>
      </c>
      <c r="D78" s="22"/>
      <c r="E78" s="91"/>
      <c r="F78" s="91"/>
      <c r="G78" s="91"/>
      <c r="H78" s="69"/>
      <c r="I78" s="69"/>
      <c r="J78" s="69"/>
      <c r="K78" s="69"/>
      <c r="L78" s="69"/>
      <c r="M78" s="247">
        <f t="shared" si="14"/>
        <v>0</v>
      </c>
      <c r="N78" s="69" t="str">
        <f t="shared" si="15"/>
        <v>0</v>
      </c>
      <c r="O78" s="69" t="str">
        <f t="shared" si="16"/>
        <v>0</v>
      </c>
      <c r="P78" s="69" t="str">
        <f t="shared" si="17"/>
        <v>0</v>
      </c>
      <c r="Q78" s="69" t="str">
        <f t="shared" si="18"/>
        <v>0</v>
      </c>
      <c r="R78" s="69" t="str">
        <f t="shared" si="19"/>
        <v>0.2</v>
      </c>
      <c r="S78" s="100">
        <f t="shared" si="20"/>
        <v>0</v>
      </c>
      <c r="T78" s="69">
        <f t="shared" si="21"/>
        <v>0</v>
      </c>
      <c r="U78" s="69">
        <f t="shared" si="22"/>
        <v>0</v>
      </c>
      <c r="V78" s="69">
        <f t="shared" si="23"/>
        <v>0</v>
      </c>
      <c r="W78" s="69">
        <f t="shared" si="24"/>
        <v>0</v>
      </c>
      <c r="X78" s="195" t="str">
        <f>IF('6-اطلاعات کلیه محصولات - خدمات'!$N78="جدید",'6-اطلاعات کلیه محصولات - خدمات'!$B78,"")</f>
        <v/>
      </c>
      <c r="Y78" s="195" t="str">
        <f>IF('6-اطلاعات کلیه محصولات - خدمات'!$O78="دارد",'6-اطلاعات کلیه محصولات - خدمات'!$B78,"")</f>
        <v/>
      </c>
      <c r="AC78" s="199">
        <f>IF('6-اطلاعات کلیه محصولات - خدمات'!C78="دارد",'6-اطلاعات کلیه محصولات - خدمات'!Q78,0)</f>
        <v>0</v>
      </c>
      <c r="AD78" s="309">
        <f>1403-'5-اطلاعات کلیه پرسنل'!E78:E1075</f>
        <v>1403</v>
      </c>
      <c r="AF78" s="67">
        <f>IF('5-اطلاعات کلیه پرسنل'!H78=option!$C$15,IF('5-اطلاعات کلیه پرسنل'!L78="دارد",'5-اطلاعات کلیه پرسنل'!M78/12*'5-اطلاعات کلیه پرسنل'!I78,'5-اطلاعات کلیه پرسنل'!N78/2000*'5-اطلاعات کلیه پرسنل'!I78),0)+IF('5-اطلاعات کلیه پرسنل'!J78=option!$C$15,IF('5-اطلاعات کلیه پرسنل'!L78="دارد",'5-اطلاعات کلیه پرسنل'!M78/12*'5-اطلاعات کلیه پرسنل'!K78,'5-اطلاعات کلیه پرسنل'!N78/2000*'5-اطلاعات کلیه پرسنل'!K78),0)</f>
        <v>0</v>
      </c>
      <c r="AG78" s="67">
        <f>IF('5-اطلاعات کلیه پرسنل'!H78=option!$C$11,IF('5-اطلاعات کلیه پرسنل'!L78="دارد",'5-اطلاعات کلیه پرسنل'!M78*'5-اطلاعات کلیه پرسنل'!I78/12*40,'5-اطلاعات کلیه پرسنل'!I78*'5-اطلاعات کلیه پرسنل'!N78/52),0)+IF('5-اطلاعات کلیه پرسنل'!J78=option!$C$11,IF('5-اطلاعات کلیه پرسنل'!L78="دارد",'5-اطلاعات کلیه پرسنل'!M78*'5-اطلاعات کلیه پرسنل'!K78/12*40,'5-اطلاعات کلیه پرسنل'!K78*'5-اطلاعات کلیه پرسنل'!N78/52),0)</f>
        <v>0</v>
      </c>
      <c r="AH78" s="82">
        <f>IF('5-اطلاعات کلیه پرسنل'!P78="دکتری",1,IF('5-اطلاعات کلیه پرسنل'!P78="فوق لیسانس",0.8,IF('5-اطلاعات کلیه پرسنل'!P78="لیسانس",0.6,IF('5-اطلاعات کلیه پرسنل'!P78="فوق دیپلم",0.3,IF('5-اطلاعات کلیه پرسنل'!P78="",0,0.1)))))</f>
        <v>0</v>
      </c>
      <c r="AI78" s="95">
        <f>IF('5-اطلاعات کلیه پرسنل'!L78="دارد",'5-اطلاعات کلیه پرسنل'!M78/12,'5-اطلاعات کلیه پرسنل'!N78/2000)</f>
        <v>0</v>
      </c>
      <c r="AJ78" s="94">
        <f t="shared" si="13"/>
        <v>0</v>
      </c>
    </row>
    <row r="79" spans="1:36" x14ac:dyDescent="0.45">
      <c r="A79" s="98">
        <v>77</v>
      </c>
      <c r="B79" s="69">
        <f>'6-اطلاعات کلیه محصولات - خدمات'!B79</f>
        <v>0</v>
      </c>
      <c r="C79" s="69">
        <f>'6-اطلاعات کلیه محصولات - خدمات'!D79</f>
        <v>0</v>
      </c>
      <c r="D79" s="22"/>
      <c r="E79" s="91"/>
      <c r="F79" s="91"/>
      <c r="G79" s="91"/>
      <c r="H79" s="69"/>
      <c r="I79" s="69"/>
      <c r="J79" s="69"/>
      <c r="K79" s="69"/>
      <c r="L79" s="69"/>
      <c r="M79" s="247">
        <f t="shared" si="14"/>
        <v>0</v>
      </c>
      <c r="N79" s="69" t="str">
        <f t="shared" si="15"/>
        <v>0</v>
      </c>
      <c r="O79" s="69" t="str">
        <f t="shared" si="16"/>
        <v>0</v>
      </c>
      <c r="P79" s="69" t="str">
        <f t="shared" si="17"/>
        <v>0</v>
      </c>
      <c r="Q79" s="69" t="str">
        <f t="shared" si="18"/>
        <v>0</v>
      </c>
      <c r="R79" s="69" t="str">
        <f t="shared" si="19"/>
        <v>0.2</v>
      </c>
      <c r="S79" s="100">
        <f t="shared" si="20"/>
        <v>0</v>
      </c>
      <c r="T79" s="69">
        <f t="shared" si="21"/>
        <v>0</v>
      </c>
      <c r="U79" s="69">
        <f t="shared" si="22"/>
        <v>0</v>
      </c>
      <c r="V79" s="69">
        <f t="shared" si="23"/>
        <v>0</v>
      </c>
      <c r="W79" s="69">
        <f t="shared" si="24"/>
        <v>0</v>
      </c>
      <c r="X79" s="195" t="str">
        <f>IF('6-اطلاعات کلیه محصولات - خدمات'!$N79="جدید",'6-اطلاعات کلیه محصولات - خدمات'!$B79,"")</f>
        <v/>
      </c>
      <c r="Y79" s="195" t="str">
        <f>IF('6-اطلاعات کلیه محصولات - خدمات'!$O79="دارد",'6-اطلاعات کلیه محصولات - خدمات'!$B79,"")</f>
        <v/>
      </c>
      <c r="AC79" s="199">
        <f>IF('6-اطلاعات کلیه محصولات - خدمات'!C79="دارد",'6-اطلاعات کلیه محصولات - خدمات'!Q79,0)</f>
        <v>0</v>
      </c>
      <c r="AD79" s="309">
        <f>1403-'5-اطلاعات کلیه پرسنل'!E79:E1076</f>
        <v>1403</v>
      </c>
      <c r="AF79" s="67">
        <f>IF('5-اطلاعات کلیه پرسنل'!H79=option!$C$15,IF('5-اطلاعات کلیه پرسنل'!L79="دارد",'5-اطلاعات کلیه پرسنل'!M79/12*'5-اطلاعات کلیه پرسنل'!I79,'5-اطلاعات کلیه پرسنل'!N79/2000*'5-اطلاعات کلیه پرسنل'!I79),0)+IF('5-اطلاعات کلیه پرسنل'!J79=option!$C$15,IF('5-اطلاعات کلیه پرسنل'!L79="دارد",'5-اطلاعات کلیه پرسنل'!M79/12*'5-اطلاعات کلیه پرسنل'!K79,'5-اطلاعات کلیه پرسنل'!N79/2000*'5-اطلاعات کلیه پرسنل'!K79),0)</f>
        <v>0</v>
      </c>
      <c r="AG79" s="67">
        <f>IF('5-اطلاعات کلیه پرسنل'!H79=option!$C$11,IF('5-اطلاعات کلیه پرسنل'!L79="دارد",'5-اطلاعات کلیه پرسنل'!M79*'5-اطلاعات کلیه پرسنل'!I79/12*40,'5-اطلاعات کلیه پرسنل'!I79*'5-اطلاعات کلیه پرسنل'!N79/52),0)+IF('5-اطلاعات کلیه پرسنل'!J79=option!$C$11,IF('5-اطلاعات کلیه پرسنل'!L79="دارد",'5-اطلاعات کلیه پرسنل'!M79*'5-اطلاعات کلیه پرسنل'!K79/12*40,'5-اطلاعات کلیه پرسنل'!K79*'5-اطلاعات کلیه پرسنل'!N79/52),0)</f>
        <v>0</v>
      </c>
      <c r="AH79" s="82">
        <f>IF('5-اطلاعات کلیه پرسنل'!P79="دکتری",1,IF('5-اطلاعات کلیه پرسنل'!P79="فوق لیسانس",0.8,IF('5-اطلاعات کلیه پرسنل'!P79="لیسانس",0.6,IF('5-اطلاعات کلیه پرسنل'!P79="فوق دیپلم",0.3,IF('5-اطلاعات کلیه پرسنل'!P79="",0,0.1)))))</f>
        <v>0</v>
      </c>
      <c r="AI79" s="95">
        <f>IF('5-اطلاعات کلیه پرسنل'!L79="دارد",'5-اطلاعات کلیه پرسنل'!M79/12,'5-اطلاعات کلیه پرسنل'!N79/2000)</f>
        <v>0</v>
      </c>
      <c r="AJ79" s="94">
        <f t="shared" si="13"/>
        <v>0</v>
      </c>
    </row>
    <row r="80" spans="1:36" x14ac:dyDescent="0.45">
      <c r="A80" s="98">
        <v>78</v>
      </c>
      <c r="B80" s="69">
        <f>'6-اطلاعات کلیه محصولات - خدمات'!B80</f>
        <v>0</v>
      </c>
      <c r="C80" s="69">
        <f>'6-اطلاعات کلیه محصولات - خدمات'!D80</f>
        <v>0</v>
      </c>
      <c r="D80" s="22"/>
      <c r="E80" s="91"/>
      <c r="F80" s="91"/>
      <c r="G80" s="91"/>
      <c r="H80" s="69"/>
      <c r="I80" s="69"/>
      <c r="J80" s="69"/>
      <c r="K80" s="69"/>
      <c r="L80" s="69"/>
      <c r="M80" s="247">
        <f t="shared" si="14"/>
        <v>0</v>
      </c>
      <c r="N80" s="69" t="str">
        <f t="shared" si="15"/>
        <v>0</v>
      </c>
      <c r="O80" s="69" t="str">
        <f t="shared" si="16"/>
        <v>0</v>
      </c>
      <c r="P80" s="69" t="str">
        <f t="shared" si="17"/>
        <v>0</v>
      </c>
      <c r="Q80" s="69" t="str">
        <f t="shared" si="18"/>
        <v>0</v>
      </c>
      <c r="R80" s="69" t="str">
        <f t="shared" si="19"/>
        <v>0.2</v>
      </c>
      <c r="S80" s="100">
        <f t="shared" si="20"/>
        <v>0</v>
      </c>
      <c r="T80" s="69">
        <f t="shared" si="21"/>
        <v>0</v>
      </c>
      <c r="U80" s="69">
        <f t="shared" si="22"/>
        <v>0</v>
      </c>
      <c r="V80" s="69">
        <f t="shared" si="23"/>
        <v>0</v>
      </c>
      <c r="W80" s="69">
        <f t="shared" si="24"/>
        <v>0</v>
      </c>
      <c r="X80" s="195" t="str">
        <f>IF('6-اطلاعات کلیه محصولات - خدمات'!$N80="جدید",'6-اطلاعات کلیه محصولات - خدمات'!$B80,"")</f>
        <v/>
      </c>
      <c r="Y80" s="195" t="str">
        <f>IF('6-اطلاعات کلیه محصولات - خدمات'!$O80="دارد",'6-اطلاعات کلیه محصولات - خدمات'!$B80,"")</f>
        <v/>
      </c>
      <c r="AC80" s="199">
        <f>IF('6-اطلاعات کلیه محصولات - خدمات'!C80="دارد",'6-اطلاعات کلیه محصولات - خدمات'!Q80,0)</f>
        <v>0</v>
      </c>
      <c r="AD80" s="309">
        <f>1403-'5-اطلاعات کلیه پرسنل'!E80:E1077</f>
        <v>1403</v>
      </c>
      <c r="AF80" s="67">
        <f>IF('5-اطلاعات کلیه پرسنل'!H80=option!$C$15,IF('5-اطلاعات کلیه پرسنل'!L80="دارد",'5-اطلاعات کلیه پرسنل'!M80/12*'5-اطلاعات کلیه پرسنل'!I80,'5-اطلاعات کلیه پرسنل'!N80/2000*'5-اطلاعات کلیه پرسنل'!I80),0)+IF('5-اطلاعات کلیه پرسنل'!J80=option!$C$15,IF('5-اطلاعات کلیه پرسنل'!L80="دارد",'5-اطلاعات کلیه پرسنل'!M80/12*'5-اطلاعات کلیه پرسنل'!K80,'5-اطلاعات کلیه پرسنل'!N80/2000*'5-اطلاعات کلیه پرسنل'!K80),0)</f>
        <v>0</v>
      </c>
      <c r="AG80" s="67">
        <f>IF('5-اطلاعات کلیه پرسنل'!H80=option!$C$11,IF('5-اطلاعات کلیه پرسنل'!L80="دارد",'5-اطلاعات کلیه پرسنل'!M80*'5-اطلاعات کلیه پرسنل'!I80/12*40,'5-اطلاعات کلیه پرسنل'!I80*'5-اطلاعات کلیه پرسنل'!N80/52),0)+IF('5-اطلاعات کلیه پرسنل'!J80=option!$C$11,IF('5-اطلاعات کلیه پرسنل'!L80="دارد",'5-اطلاعات کلیه پرسنل'!M80*'5-اطلاعات کلیه پرسنل'!K80/12*40,'5-اطلاعات کلیه پرسنل'!K80*'5-اطلاعات کلیه پرسنل'!N80/52),0)</f>
        <v>0</v>
      </c>
      <c r="AH80" s="82">
        <f>IF('5-اطلاعات کلیه پرسنل'!P80="دکتری",1,IF('5-اطلاعات کلیه پرسنل'!P80="فوق لیسانس",0.8,IF('5-اطلاعات کلیه پرسنل'!P80="لیسانس",0.6,IF('5-اطلاعات کلیه پرسنل'!P80="فوق دیپلم",0.3,IF('5-اطلاعات کلیه پرسنل'!P80="",0,0.1)))))</f>
        <v>0</v>
      </c>
      <c r="AI80" s="95">
        <f>IF('5-اطلاعات کلیه پرسنل'!L80="دارد",'5-اطلاعات کلیه پرسنل'!M80/12,'5-اطلاعات کلیه پرسنل'!N80/2000)</f>
        <v>0</v>
      </c>
      <c r="AJ80" s="94">
        <f t="shared" si="13"/>
        <v>0</v>
      </c>
    </row>
    <row r="81" spans="1:36" x14ac:dyDescent="0.45">
      <c r="A81" s="98">
        <v>79</v>
      </c>
      <c r="B81" s="69">
        <f>'6-اطلاعات کلیه محصولات - خدمات'!B81</f>
        <v>0</v>
      </c>
      <c r="C81" s="69">
        <f>'6-اطلاعات کلیه محصولات - خدمات'!D81</f>
        <v>0</v>
      </c>
      <c r="D81" s="22"/>
      <c r="E81" s="91"/>
      <c r="F81" s="91"/>
      <c r="G81" s="91"/>
      <c r="H81" s="69"/>
      <c r="I81" s="69"/>
      <c r="J81" s="69"/>
      <c r="K81" s="69"/>
      <c r="L81" s="69"/>
      <c r="M81" s="247">
        <f t="shared" si="14"/>
        <v>0</v>
      </c>
      <c r="N81" s="69" t="str">
        <f t="shared" si="15"/>
        <v>0</v>
      </c>
      <c r="O81" s="69" t="str">
        <f t="shared" si="16"/>
        <v>0</v>
      </c>
      <c r="P81" s="69" t="str">
        <f t="shared" si="17"/>
        <v>0</v>
      </c>
      <c r="Q81" s="69" t="str">
        <f t="shared" si="18"/>
        <v>0</v>
      </c>
      <c r="R81" s="69" t="str">
        <f t="shared" si="19"/>
        <v>0.2</v>
      </c>
      <c r="S81" s="100">
        <f t="shared" si="20"/>
        <v>0</v>
      </c>
      <c r="T81" s="69">
        <f t="shared" si="21"/>
        <v>0</v>
      </c>
      <c r="U81" s="69">
        <f t="shared" si="22"/>
        <v>0</v>
      </c>
      <c r="V81" s="69">
        <f t="shared" si="23"/>
        <v>0</v>
      </c>
      <c r="W81" s="69">
        <f t="shared" si="24"/>
        <v>0</v>
      </c>
      <c r="X81" s="195" t="str">
        <f>IF('6-اطلاعات کلیه محصولات - خدمات'!$N81="جدید",'6-اطلاعات کلیه محصولات - خدمات'!$B81,"")</f>
        <v/>
      </c>
      <c r="Y81" s="195" t="str">
        <f>IF('6-اطلاعات کلیه محصولات - خدمات'!$O81="دارد",'6-اطلاعات کلیه محصولات - خدمات'!$B81,"")</f>
        <v/>
      </c>
      <c r="AC81" s="199">
        <f>IF('6-اطلاعات کلیه محصولات - خدمات'!C81="دارد",'6-اطلاعات کلیه محصولات - خدمات'!Q81,0)</f>
        <v>0</v>
      </c>
      <c r="AD81" s="309">
        <f>1403-'5-اطلاعات کلیه پرسنل'!E81:E1078</f>
        <v>1403</v>
      </c>
      <c r="AF81" s="67">
        <f>IF('5-اطلاعات کلیه پرسنل'!H81=option!$C$15,IF('5-اطلاعات کلیه پرسنل'!L81="دارد",'5-اطلاعات کلیه پرسنل'!M81/12*'5-اطلاعات کلیه پرسنل'!I81,'5-اطلاعات کلیه پرسنل'!N81/2000*'5-اطلاعات کلیه پرسنل'!I81),0)+IF('5-اطلاعات کلیه پرسنل'!J81=option!$C$15,IF('5-اطلاعات کلیه پرسنل'!L81="دارد",'5-اطلاعات کلیه پرسنل'!M81/12*'5-اطلاعات کلیه پرسنل'!K81,'5-اطلاعات کلیه پرسنل'!N81/2000*'5-اطلاعات کلیه پرسنل'!K81),0)</f>
        <v>0</v>
      </c>
      <c r="AG81" s="67">
        <f>IF('5-اطلاعات کلیه پرسنل'!H81=option!$C$11,IF('5-اطلاعات کلیه پرسنل'!L81="دارد",'5-اطلاعات کلیه پرسنل'!M81*'5-اطلاعات کلیه پرسنل'!I81/12*40,'5-اطلاعات کلیه پرسنل'!I81*'5-اطلاعات کلیه پرسنل'!N81/52),0)+IF('5-اطلاعات کلیه پرسنل'!J81=option!$C$11,IF('5-اطلاعات کلیه پرسنل'!L81="دارد",'5-اطلاعات کلیه پرسنل'!M81*'5-اطلاعات کلیه پرسنل'!K81/12*40,'5-اطلاعات کلیه پرسنل'!K81*'5-اطلاعات کلیه پرسنل'!N81/52),0)</f>
        <v>0</v>
      </c>
      <c r="AH81" s="82">
        <f>IF('5-اطلاعات کلیه پرسنل'!P81="دکتری",1,IF('5-اطلاعات کلیه پرسنل'!P81="فوق لیسانس",0.8,IF('5-اطلاعات کلیه پرسنل'!P81="لیسانس",0.6,IF('5-اطلاعات کلیه پرسنل'!P81="فوق دیپلم",0.3,IF('5-اطلاعات کلیه پرسنل'!P81="",0,0.1)))))</f>
        <v>0</v>
      </c>
      <c r="AI81" s="95">
        <f>IF('5-اطلاعات کلیه پرسنل'!L81="دارد",'5-اطلاعات کلیه پرسنل'!M81/12,'5-اطلاعات کلیه پرسنل'!N81/2000)</f>
        <v>0</v>
      </c>
      <c r="AJ81" s="94">
        <f t="shared" si="13"/>
        <v>0</v>
      </c>
    </row>
    <row r="82" spans="1:36" x14ac:dyDescent="0.45">
      <c r="A82" s="98">
        <v>80</v>
      </c>
      <c r="B82" s="69">
        <f>'6-اطلاعات کلیه محصولات - خدمات'!B82</f>
        <v>0</v>
      </c>
      <c r="C82" s="69">
        <f>'6-اطلاعات کلیه محصولات - خدمات'!D82</f>
        <v>0</v>
      </c>
      <c r="D82" s="22"/>
      <c r="E82" s="91"/>
      <c r="F82" s="91"/>
      <c r="G82" s="91"/>
      <c r="H82" s="69"/>
      <c r="I82" s="69"/>
      <c r="J82" s="69"/>
      <c r="K82" s="69"/>
      <c r="L82" s="69"/>
      <c r="M82" s="247">
        <f t="shared" si="14"/>
        <v>0</v>
      </c>
      <c r="N82" s="69" t="str">
        <f t="shared" si="15"/>
        <v>0</v>
      </c>
      <c r="O82" s="69" t="str">
        <f t="shared" si="16"/>
        <v>0</v>
      </c>
      <c r="P82" s="69" t="str">
        <f t="shared" si="17"/>
        <v>0</v>
      </c>
      <c r="Q82" s="69" t="str">
        <f t="shared" si="18"/>
        <v>0</v>
      </c>
      <c r="R82" s="69" t="str">
        <f t="shared" si="19"/>
        <v>0.2</v>
      </c>
      <c r="S82" s="100">
        <f t="shared" si="20"/>
        <v>0</v>
      </c>
      <c r="T82" s="69">
        <f t="shared" si="21"/>
        <v>0</v>
      </c>
      <c r="U82" s="69">
        <f t="shared" si="22"/>
        <v>0</v>
      </c>
      <c r="V82" s="69">
        <f t="shared" si="23"/>
        <v>0</v>
      </c>
      <c r="W82" s="69">
        <f t="shared" si="24"/>
        <v>0</v>
      </c>
      <c r="X82" s="195" t="str">
        <f>IF('6-اطلاعات کلیه محصولات - خدمات'!$N82="جدید",'6-اطلاعات کلیه محصولات - خدمات'!$B82,"")</f>
        <v/>
      </c>
      <c r="Y82" s="195" t="str">
        <f>IF('6-اطلاعات کلیه محصولات - خدمات'!$O82="دارد",'6-اطلاعات کلیه محصولات - خدمات'!$B82,"")</f>
        <v/>
      </c>
      <c r="AC82" s="199">
        <f>IF('6-اطلاعات کلیه محصولات - خدمات'!C82="دارد",'6-اطلاعات کلیه محصولات - خدمات'!Q82,0)</f>
        <v>0</v>
      </c>
      <c r="AD82" s="309">
        <f>1403-'5-اطلاعات کلیه پرسنل'!E82:E1079</f>
        <v>1403</v>
      </c>
      <c r="AF82" s="67">
        <f>IF('5-اطلاعات کلیه پرسنل'!H82=option!$C$15,IF('5-اطلاعات کلیه پرسنل'!L82="دارد",'5-اطلاعات کلیه پرسنل'!M82/12*'5-اطلاعات کلیه پرسنل'!I82,'5-اطلاعات کلیه پرسنل'!N82/2000*'5-اطلاعات کلیه پرسنل'!I82),0)+IF('5-اطلاعات کلیه پرسنل'!J82=option!$C$15,IF('5-اطلاعات کلیه پرسنل'!L82="دارد",'5-اطلاعات کلیه پرسنل'!M82/12*'5-اطلاعات کلیه پرسنل'!K82,'5-اطلاعات کلیه پرسنل'!N82/2000*'5-اطلاعات کلیه پرسنل'!K82),0)</f>
        <v>0</v>
      </c>
      <c r="AG82" s="67">
        <f>IF('5-اطلاعات کلیه پرسنل'!H82=option!$C$11,IF('5-اطلاعات کلیه پرسنل'!L82="دارد",'5-اطلاعات کلیه پرسنل'!M82*'5-اطلاعات کلیه پرسنل'!I82/12*40,'5-اطلاعات کلیه پرسنل'!I82*'5-اطلاعات کلیه پرسنل'!N82/52),0)+IF('5-اطلاعات کلیه پرسنل'!J82=option!$C$11,IF('5-اطلاعات کلیه پرسنل'!L82="دارد",'5-اطلاعات کلیه پرسنل'!M82*'5-اطلاعات کلیه پرسنل'!K82/12*40,'5-اطلاعات کلیه پرسنل'!K82*'5-اطلاعات کلیه پرسنل'!N82/52),0)</f>
        <v>0</v>
      </c>
      <c r="AH82" s="82">
        <f>IF('5-اطلاعات کلیه پرسنل'!P82="دکتری",1,IF('5-اطلاعات کلیه پرسنل'!P82="فوق لیسانس",0.8,IF('5-اطلاعات کلیه پرسنل'!P82="لیسانس",0.6,IF('5-اطلاعات کلیه پرسنل'!P82="فوق دیپلم",0.3,IF('5-اطلاعات کلیه پرسنل'!P82="",0,0.1)))))</f>
        <v>0</v>
      </c>
      <c r="AI82" s="95">
        <f>IF('5-اطلاعات کلیه پرسنل'!L82="دارد",'5-اطلاعات کلیه پرسنل'!M82/12,'5-اطلاعات کلیه پرسنل'!N82/2000)</f>
        <v>0</v>
      </c>
      <c r="AJ82" s="94">
        <f t="shared" si="13"/>
        <v>0</v>
      </c>
    </row>
    <row r="83" spans="1:36" x14ac:dyDescent="0.45">
      <c r="A83" s="98">
        <v>81</v>
      </c>
      <c r="B83" s="69">
        <f>'6-اطلاعات کلیه محصولات - خدمات'!B83</f>
        <v>0</v>
      </c>
      <c r="C83" s="69">
        <f>'6-اطلاعات کلیه محصولات - خدمات'!D83</f>
        <v>0</v>
      </c>
      <c r="D83" s="22"/>
      <c r="E83" s="91"/>
      <c r="F83" s="91"/>
      <c r="G83" s="91"/>
      <c r="H83" s="69"/>
      <c r="I83" s="69"/>
      <c r="J83" s="69"/>
      <c r="K83" s="69"/>
      <c r="L83" s="69"/>
      <c r="M83" s="247">
        <f t="shared" si="14"/>
        <v>0</v>
      </c>
      <c r="N83" s="69" t="str">
        <f t="shared" si="15"/>
        <v>0</v>
      </c>
      <c r="O83" s="69" t="str">
        <f t="shared" si="16"/>
        <v>0</v>
      </c>
      <c r="P83" s="69" t="str">
        <f t="shared" si="17"/>
        <v>0</v>
      </c>
      <c r="Q83" s="69" t="str">
        <f t="shared" si="18"/>
        <v>0</v>
      </c>
      <c r="R83" s="69" t="str">
        <f t="shared" si="19"/>
        <v>0.2</v>
      </c>
      <c r="S83" s="100">
        <f t="shared" si="20"/>
        <v>0</v>
      </c>
      <c r="T83" s="69">
        <f t="shared" si="21"/>
        <v>0</v>
      </c>
      <c r="U83" s="69">
        <f t="shared" si="22"/>
        <v>0</v>
      </c>
      <c r="V83" s="69">
        <f t="shared" si="23"/>
        <v>0</v>
      </c>
      <c r="W83" s="69">
        <f t="shared" si="24"/>
        <v>0</v>
      </c>
      <c r="X83" s="195" t="str">
        <f>IF('6-اطلاعات کلیه محصولات - خدمات'!$N83="جدید",'6-اطلاعات کلیه محصولات - خدمات'!$B83,"")</f>
        <v/>
      </c>
      <c r="Y83" s="195" t="str">
        <f>IF('6-اطلاعات کلیه محصولات - خدمات'!$O83="دارد",'6-اطلاعات کلیه محصولات - خدمات'!$B83,"")</f>
        <v/>
      </c>
      <c r="AC83" s="199">
        <f>IF('6-اطلاعات کلیه محصولات - خدمات'!C83="دارد",'6-اطلاعات کلیه محصولات - خدمات'!Q83,0)</f>
        <v>0</v>
      </c>
      <c r="AD83" s="309">
        <f>1403-'5-اطلاعات کلیه پرسنل'!E83:E1080</f>
        <v>1403</v>
      </c>
      <c r="AF83" s="67">
        <f>IF('5-اطلاعات کلیه پرسنل'!H83=option!$C$15,IF('5-اطلاعات کلیه پرسنل'!L83="دارد",'5-اطلاعات کلیه پرسنل'!M83/12*'5-اطلاعات کلیه پرسنل'!I83,'5-اطلاعات کلیه پرسنل'!N83/2000*'5-اطلاعات کلیه پرسنل'!I83),0)+IF('5-اطلاعات کلیه پرسنل'!J83=option!$C$15,IF('5-اطلاعات کلیه پرسنل'!L83="دارد",'5-اطلاعات کلیه پرسنل'!M83/12*'5-اطلاعات کلیه پرسنل'!K83,'5-اطلاعات کلیه پرسنل'!N83/2000*'5-اطلاعات کلیه پرسنل'!K83),0)</f>
        <v>0</v>
      </c>
      <c r="AG83" s="67">
        <f>IF('5-اطلاعات کلیه پرسنل'!H83=option!$C$11,IF('5-اطلاعات کلیه پرسنل'!L83="دارد",'5-اطلاعات کلیه پرسنل'!M83*'5-اطلاعات کلیه پرسنل'!I83/12*40,'5-اطلاعات کلیه پرسنل'!I83*'5-اطلاعات کلیه پرسنل'!N83/52),0)+IF('5-اطلاعات کلیه پرسنل'!J83=option!$C$11,IF('5-اطلاعات کلیه پرسنل'!L83="دارد",'5-اطلاعات کلیه پرسنل'!M83*'5-اطلاعات کلیه پرسنل'!K83/12*40,'5-اطلاعات کلیه پرسنل'!K83*'5-اطلاعات کلیه پرسنل'!N83/52),0)</f>
        <v>0</v>
      </c>
      <c r="AH83" s="82">
        <f>IF('5-اطلاعات کلیه پرسنل'!P83="دکتری",1,IF('5-اطلاعات کلیه پرسنل'!P83="فوق لیسانس",0.8,IF('5-اطلاعات کلیه پرسنل'!P83="لیسانس",0.6,IF('5-اطلاعات کلیه پرسنل'!P83="فوق دیپلم",0.3,IF('5-اطلاعات کلیه پرسنل'!P83="",0,0.1)))))</f>
        <v>0</v>
      </c>
      <c r="AI83" s="95">
        <f>IF('5-اطلاعات کلیه پرسنل'!L83="دارد",'5-اطلاعات کلیه پرسنل'!M83/12,'5-اطلاعات کلیه پرسنل'!N83/2000)</f>
        <v>0</v>
      </c>
      <c r="AJ83" s="94">
        <f t="shared" si="13"/>
        <v>0</v>
      </c>
    </row>
    <row r="84" spans="1:36" x14ac:dyDescent="0.45">
      <c r="A84" s="98">
        <v>82</v>
      </c>
      <c r="B84" s="69">
        <f>'6-اطلاعات کلیه محصولات - خدمات'!B84</f>
        <v>0</v>
      </c>
      <c r="C84" s="69">
        <f>'6-اطلاعات کلیه محصولات - خدمات'!D84</f>
        <v>0</v>
      </c>
      <c r="D84" s="22"/>
      <c r="E84" s="91"/>
      <c r="F84" s="91"/>
      <c r="G84" s="91"/>
      <c r="H84" s="69"/>
      <c r="I84" s="69"/>
      <c r="J84" s="69"/>
      <c r="K84" s="69"/>
      <c r="L84" s="69"/>
      <c r="M84" s="247">
        <f t="shared" si="14"/>
        <v>0</v>
      </c>
      <c r="N84" s="69" t="str">
        <f t="shared" si="15"/>
        <v>0</v>
      </c>
      <c r="O84" s="69" t="str">
        <f t="shared" si="16"/>
        <v>0</v>
      </c>
      <c r="P84" s="69" t="str">
        <f t="shared" si="17"/>
        <v>0</v>
      </c>
      <c r="Q84" s="69" t="str">
        <f t="shared" si="18"/>
        <v>0</v>
      </c>
      <c r="R84" s="69" t="str">
        <f t="shared" si="19"/>
        <v>0.2</v>
      </c>
      <c r="S84" s="100">
        <f t="shared" si="20"/>
        <v>0</v>
      </c>
      <c r="T84" s="69">
        <f t="shared" si="21"/>
        <v>0</v>
      </c>
      <c r="U84" s="69">
        <f t="shared" si="22"/>
        <v>0</v>
      </c>
      <c r="V84" s="69">
        <f t="shared" si="23"/>
        <v>0</v>
      </c>
      <c r="W84" s="69">
        <f t="shared" si="24"/>
        <v>0</v>
      </c>
      <c r="X84" s="195" t="str">
        <f>IF('6-اطلاعات کلیه محصولات - خدمات'!$N84="جدید",'6-اطلاعات کلیه محصولات - خدمات'!$B84,"")</f>
        <v/>
      </c>
      <c r="Y84" s="195" t="str">
        <f>IF('6-اطلاعات کلیه محصولات - خدمات'!$O84="دارد",'6-اطلاعات کلیه محصولات - خدمات'!$B84,"")</f>
        <v/>
      </c>
      <c r="AC84" s="199">
        <f>IF('6-اطلاعات کلیه محصولات - خدمات'!C84="دارد",'6-اطلاعات کلیه محصولات - خدمات'!Q84,0)</f>
        <v>0</v>
      </c>
      <c r="AD84" s="309">
        <f>1403-'5-اطلاعات کلیه پرسنل'!E84:E1081</f>
        <v>1403</v>
      </c>
      <c r="AF84" s="67">
        <f>IF('5-اطلاعات کلیه پرسنل'!H84=option!$C$15,IF('5-اطلاعات کلیه پرسنل'!L84="دارد",'5-اطلاعات کلیه پرسنل'!M84/12*'5-اطلاعات کلیه پرسنل'!I84,'5-اطلاعات کلیه پرسنل'!N84/2000*'5-اطلاعات کلیه پرسنل'!I84),0)+IF('5-اطلاعات کلیه پرسنل'!J84=option!$C$15,IF('5-اطلاعات کلیه پرسنل'!L84="دارد",'5-اطلاعات کلیه پرسنل'!M84/12*'5-اطلاعات کلیه پرسنل'!K84,'5-اطلاعات کلیه پرسنل'!N84/2000*'5-اطلاعات کلیه پرسنل'!K84),0)</f>
        <v>0</v>
      </c>
      <c r="AG84" s="67">
        <f>IF('5-اطلاعات کلیه پرسنل'!H84=option!$C$11,IF('5-اطلاعات کلیه پرسنل'!L84="دارد",'5-اطلاعات کلیه پرسنل'!M84*'5-اطلاعات کلیه پرسنل'!I84/12*40,'5-اطلاعات کلیه پرسنل'!I84*'5-اطلاعات کلیه پرسنل'!N84/52),0)+IF('5-اطلاعات کلیه پرسنل'!J84=option!$C$11,IF('5-اطلاعات کلیه پرسنل'!L84="دارد",'5-اطلاعات کلیه پرسنل'!M84*'5-اطلاعات کلیه پرسنل'!K84/12*40,'5-اطلاعات کلیه پرسنل'!K84*'5-اطلاعات کلیه پرسنل'!N84/52),0)</f>
        <v>0</v>
      </c>
      <c r="AH84" s="82">
        <f>IF('5-اطلاعات کلیه پرسنل'!P84="دکتری",1,IF('5-اطلاعات کلیه پرسنل'!P84="فوق لیسانس",0.8,IF('5-اطلاعات کلیه پرسنل'!P84="لیسانس",0.6,IF('5-اطلاعات کلیه پرسنل'!P84="فوق دیپلم",0.3,IF('5-اطلاعات کلیه پرسنل'!P84="",0,0.1)))))</f>
        <v>0</v>
      </c>
      <c r="AI84" s="95">
        <f>IF('5-اطلاعات کلیه پرسنل'!L84="دارد",'5-اطلاعات کلیه پرسنل'!M84/12,'5-اطلاعات کلیه پرسنل'!N84/2000)</f>
        <v>0</v>
      </c>
      <c r="AJ84" s="94">
        <f t="shared" si="13"/>
        <v>0</v>
      </c>
    </row>
    <row r="85" spans="1:36" x14ac:dyDescent="0.45">
      <c r="A85" s="98">
        <v>83</v>
      </c>
      <c r="B85" s="69">
        <f>'6-اطلاعات کلیه محصولات - خدمات'!B85</f>
        <v>0</v>
      </c>
      <c r="C85" s="69">
        <f>'6-اطلاعات کلیه محصولات - خدمات'!D85</f>
        <v>0</v>
      </c>
      <c r="D85" s="22"/>
      <c r="E85" s="91"/>
      <c r="F85" s="91"/>
      <c r="G85" s="91"/>
      <c r="H85" s="69"/>
      <c r="I85" s="69"/>
      <c r="J85" s="69"/>
      <c r="K85" s="69"/>
      <c r="L85" s="69"/>
      <c r="M85" s="247">
        <f t="shared" si="14"/>
        <v>0</v>
      </c>
      <c r="N85" s="69" t="str">
        <f t="shared" si="15"/>
        <v>0</v>
      </c>
      <c r="O85" s="69" t="str">
        <f t="shared" si="16"/>
        <v>0</v>
      </c>
      <c r="P85" s="69" t="str">
        <f t="shared" si="17"/>
        <v>0</v>
      </c>
      <c r="Q85" s="69" t="str">
        <f t="shared" si="18"/>
        <v>0</v>
      </c>
      <c r="R85" s="69" t="str">
        <f t="shared" si="19"/>
        <v>0.2</v>
      </c>
      <c r="S85" s="100">
        <f t="shared" si="20"/>
        <v>0</v>
      </c>
      <c r="T85" s="69">
        <f t="shared" si="21"/>
        <v>0</v>
      </c>
      <c r="U85" s="69">
        <f t="shared" si="22"/>
        <v>0</v>
      </c>
      <c r="V85" s="69">
        <f t="shared" si="23"/>
        <v>0</v>
      </c>
      <c r="W85" s="69">
        <f t="shared" si="24"/>
        <v>0</v>
      </c>
      <c r="X85" s="195" t="str">
        <f>IF('6-اطلاعات کلیه محصولات - خدمات'!$N85="جدید",'6-اطلاعات کلیه محصولات - خدمات'!$B85,"")</f>
        <v/>
      </c>
      <c r="Y85" s="195" t="str">
        <f>IF('6-اطلاعات کلیه محصولات - خدمات'!$O85="دارد",'6-اطلاعات کلیه محصولات - خدمات'!$B85,"")</f>
        <v/>
      </c>
      <c r="AC85" s="199">
        <f>IF('6-اطلاعات کلیه محصولات - خدمات'!C85="دارد",'6-اطلاعات کلیه محصولات - خدمات'!Q85,0)</f>
        <v>0</v>
      </c>
      <c r="AD85" s="309">
        <f>1403-'5-اطلاعات کلیه پرسنل'!E85:E1082</f>
        <v>1403</v>
      </c>
      <c r="AF85" s="67">
        <f>IF('5-اطلاعات کلیه پرسنل'!H85=option!$C$15,IF('5-اطلاعات کلیه پرسنل'!L85="دارد",'5-اطلاعات کلیه پرسنل'!M85/12*'5-اطلاعات کلیه پرسنل'!I85,'5-اطلاعات کلیه پرسنل'!N85/2000*'5-اطلاعات کلیه پرسنل'!I85),0)+IF('5-اطلاعات کلیه پرسنل'!J85=option!$C$15,IF('5-اطلاعات کلیه پرسنل'!L85="دارد",'5-اطلاعات کلیه پرسنل'!M85/12*'5-اطلاعات کلیه پرسنل'!K85,'5-اطلاعات کلیه پرسنل'!N85/2000*'5-اطلاعات کلیه پرسنل'!K85),0)</f>
        <v>0</v>
      </c>
      <c r="AG85" s="67">
        <f>IF('5-اطلاعات کلیه پرسنل'!H85=option!$C$11,IF('5-اطلاعات کلیه پرسنل'!L85="دارد",'5-اطلاعات کلیه پرسنل'!M85*'5-اطلاعات کلیه پرسنل'!I85/12*40,'5-اطلاعات کلیه پرسنل'!I85*'5-اطلاعات کلیه پرسنل'!N85/52),0)+IF('5-اطلاعات کلیه پرسنل'!J85=option!$C$11,IF('5-اطلاعات کلیه پرسنل'!L85="دارد",'5-اطلاعات کلیه پرسنل'!M85*'5-اطلاعات کلیه پرسنل'!K85/12*40,'5-اطلاعات کلیه پرسنل'!K85*'5-اطلاعات کلیه پرسنل'!N85/52),0)</f>
        <v>0</v>
      </c>
      <c r="AH85" s="82">
        <f>IF('5-اطلاعات کلیه پرسنل'!P85="دکتری",1,IF('5-اطلاعات کلیه پرسنل'!P85="فوق لیسانس",0.8,IF('5-اطلاعات کلیه پرسنل'!P85="لیسانس",0.6,IF('5-اطلاعات کلیه پرسنل'!P85="فوق دیپلم",0.3,IF('5-اطلاعات کلیه پرسنل'!P85="",0,0.1)))))</f>
        <v>0</v>
      </c>
      <c r="AI85" s="95">
        <f>IF('5-اطلاعات کلیه پرسنل'!L85="دارد",'5-اطلاعات کلیه پرسنل'!M85/12,'5-اطلاعات کلیه پرسنل'!N85/2000)</f>
        <v>0</v>
      </c>
      <c r="AJ85" s="94">
        <f t="shared" si="13"/>
        <v>0</v>
      </c>
    </row>
    <row r="86" spans="1:36" x14ac:dyDescent="0.45">
      <c r="A86" s="98">
        <v>84</v>
      </c>
      <c r="B86" s="69">
        <f>'6-اطلاعات کلیه محصولات - خدمات'!B86</f>
        <v>0</v>
      </c>
      <c r="C86" s="69">
        <f>'6-اطلاعات کلیه محصولات - خدمات'!D86</f>
        <v>0</v>
      </c>
      <c r="D86" s="22"/>
      <c r="E86" s="91"/>
      <c r="F86" s="91"/>
      <c r="G86" s="91"/>
      <c r="H86" s="69"/>
      <c r="I86" s="69"/>
      <c r="J86" s="69"/>
      <c r="K86" s="69"/>
      <c r="L86" s="69"/>
      <c r="M86" s="247">
        <f t="shared" si="14"/>
        <v>0</v>
      </c>
      <c r="N86" s="69" t="str">
        <f t="shared" si="15"/>
        <v>0</v>
      </c>
      <c r="O86" s="69" t="str">
        <f t="shared" si="16"/>
        <v>0</v>
      </c>
      <c r="P86" s="69" t="str">
        <f t="shared" si="17"/>
        <v>0</v>
      </c>
      <c r="Q86" s="69" t="str">
        <f t="shared" si="18"/>
        <v>0</v>
      </c>
      <c r="R86" s="69" t="str">
        <f t="shared" si="19"/>
        <v>0.2</v>
      </c>
      <c r="S86" s="100">
        <f t="shared" si="20"/>
        <v>0</v>
      </c>
      <c r="T86" s="69">
        <f t="shared" si="21"/>
        <v>0</v>
      </c>
      <c r="U86" s="69">
        <f t="shared" si="22"/>
        <v>0</v>
      </c>
      <c r="V86" s="69">
        <f t="shared" si="23"/>
        <v>0</v>
      </c>
      <c r="W86" s="69">
        <f t="shared" si="24"/>
        <v>0</v>
      </c>
      <c r="X86" s="195" t="str">
        <f>IF('6-اطلاعات کلیه محصولات - خدمات'!$N86="جدید",'6-اطلاعات کلیه محصولات - خدمات'!$B86,"")</f>
        <v/>
      </c>
      <c r="Y86" s="195" t="str">
        <f>IF('6-اطلاعات کلیه محصولات - خدمات'!$O86="دارد",'6-اطلاعات کلیه محصولات - خدمات'!$B86,"")</f>
        <v/>
      </c>
      <c r="AC86" s="199">
        <f>IF('6-اطلاعات کلیه محصولات - خدمات'!C86="دارد",'6-اطلاعات کلیه محصولات - خدمات'!Q86,0)</f>
        <v>0</v>
      </c>
      <c r="AD86" s="309">
        <f>1403-'5-اطلاعات کلیه پرسنل'!E86:E1083</f>
        <v>1403</v>
      </c>
      <c r="AF86" s="67">
        <f>IF('5-اطلاعات کلیه پرسنل'!H86=option!$C$15,IF('5-اطلاعات کلیه پرسنل'!L86="دارد",'5-اطلاعات کلیه پرسنل'!M86/12*'5-اطلاعات کلیه پرسنل'!I86,'5-اطلاعات کلیه پرسنل'!N86/2000*'5-اطلاعات کلیه پرسنل'!I86),0)+IF('5-اطلاعات کلیه پرسنل'!J86=option!$C$15,IF('5-اطلاعات کلیه پرسنل'!L86="دارد",'5-اطلاعات کلیه پرسنل'!M86/12*'5-اطلاعات کلیه پرسنل'!K86,'5-اطلاعات کلیه پرسنل'!N86/2000*'5-اطلاعات کلیه پرسنل'!K86),0)</f>
        <v>0</v>
      </c>
      <c r="AG86" s="67">
        <f>IF('5-اطلاعات کلیه پرسنل'!H86=option!$C$11,IF('5-اطلاعات کلیه پرسنل'!L86="دارد",'5-اطلاعات کلیه پرسنل'!M86*'5-اطلاعات کلیه پرسنل'!I86/12*40,'5-اطلاعات کلیه پرسنل'!I86*'5-اطلاعات کلیه پرسنل'!N86/52),0)+IF('5-اطلاعات کلیه پرسنل'!J86=option!$C$11,IF('5-اطلاعات کلیه پرسنل'!L86="دارد",'5-اطلاعات کلیه پرسنل'!M86*'5-اطلاعات کلیه پرسنل'!K86/12*40,'5-اطلاعات کلیه پرسنل'!K86*'5-اطلاعات کلیه پرسنل'!N86/52),0)</f>
        <v>0</v>
      </c>
      <c r="AH86" s="82">
        <f>IF('5-اطلاعات کلیه پرسنل'!P86="دکتری",1,IF('5-اطلاعات کلیه پرسنل'!P86="فوق لیسانس",0.8,IF('5-اطلاعات کلیه پرسنل'!P86="لیسانس",0.6,IF('5-اطلاعات کلیه پرسنل'!P86="فوق دیپلم",0.3,IF('5-اطلاعات کلیه پرسنل'!P86="",0,0.1)))))</f>
        <v>0</v>
      </c>
      <c r="AI86" s="95">
        <f>IF('5-اطلاعات کلیه پرسنل'!L86="دارد",'5-اطلاعات کلیه پرسنل'!M86/12,'5-اطلاعات کلیه پرسنل'!N86/2000)</f>
        <v>0</v>
      </c>
      <c r="AJ86" s="94">
        <f t="shared" si="13"/>
        <v>0</v>
      </c>
    </row>
    <row r="87" spans="1:36" x14ac:dyDescent="0.45">
      <c r="A87" s="98">
        <v>85</v>
      </c>
      <c r="B87" s="69">
        <f>'6-اطلاعات کلیه محصولات - خدمات'!B87</f>
        <v>0</v>
      </c>
      <c r="C87" s="69">
        <f>'6-اطلاعات کلیه محصولات - خدمات'!D87</f>
        <v>0</v>
      </c>
      <c r="D87" s="22"/>
      <c r="E87" s="91"/>
      <c r="F87" s="91"/>
      <c r="G87" s="91"/>
      <c r="H87" s="69"/>
      <c r="I87" s="69"/>
      <c r="J87" s="69"/>
      <c r="K87" s="69"/>
      <c r="L87" s="69"/>
      <c r="M87" s="247">
        <f t="shared" si="14"/>
        <v>0</v>
      </c>
      <c r="N87" s="69" t="str">
        <f t="shared" si="15"/>
        <v>0</v>
      </c>
      <c r="O87" s="69" t="str">
        <f t="shared" si="16"/>
        <v>0</v>
      </c>
      <c r="P87" s="69" t="str">
        <f t="shared" si="17"/>
        <v>0</v>
      </c>
      <c r="Q87" s="69" t="str">
        <f t="shared" si="18"/>
        <v>0</v>
      </c>
      <c r="R87" s="69" t="str">
        <f t="shared" si="19"/>
        <v>0.2</v>
      </c>
      <c r="S87" s="100">
        <f t="shared" si="20"/>
        <v>0</v>
      </c>
      <c r="T87" s="69">
        <f t="shared" si="21"/>
        <v>0</v>
      </c>
      <c r="U87" s="69">
        <f t="shared" si="22"/>
        <v>0</v>
      </c>
      <c r="V87" s="69">
        <f t="shared" si="23"/>
        <v>0</v>
      </c>
      <c r="W87" s="69">
        <f t="shared" si="24"/>
        <v>0</v>
      </c>
      <c r="X87" s="195" t="str">
        <f>IF('6-اطلاعات کلیه محصولات - خدمات'!$N87="جدید",'6-اطلاعات کلیه محصولات - خدمات'!$B87,"")</f>
        <v/>
      </c>
      <c r="Y87" s="195" t="str">
        <f>IF('6-اطلاعات کلیه محصولات - خدمات'!$O87="دارد",'6-اطلاعات کلیه محصولات - خدمات'!$B87,"")</f>
        <v/>
      </c>
      <c r="AC87" s="199">
        <f>IF('6-اطلاعات کلیه محصولات - خدمات'!C87="دارد",'6-اطلاعات کلیه محصولات - خدمات'!Q87,0)</f>
        <v>0</v>
      </c>
      <c r="AD87" s="309">
        <f>1403-'5-اطلاعات کلیه پرسنل'!E87:E1084</f>
        <v>1403</v>
      </c>
      <c r="AF87" s="67">
        <f>IF('5-اطلاعات کلیه پرسنل'!H87=option!$C$15,IF('5-اطلاعات کلیه پرسنل'!L87="دارد",'5-اطلاعات کلیه پرسنل'!M87/12*'5-اطلاعات کلیه پرسنل'!I87,'5-اطلاعات کلیه پرسنل'!N87/2000*'5-اطلاعات کلیه پرسنل'!I87),0)+IF('5-اطلاعات کلیه پرسنل'!J87=option!$C$15,IF('5-اطلاعات کلیه پرسنل'!L87="دارد",'5-اطلاعات کلیه پرسنل'!M87/12*'5-اطلاعات کلیه پرسنل'!K87,'5-اطلاعات کلیه پرسنل'!N87/2000*'5-اطلاعات کلیه پرسنل'!K87),0)</f>
        <v>0</v>
      </c>
      <c r="AG87" s="67">
        <f>IF('5-اطلاعات کلیه پرسنل'!H87=option!$C$11,IF('5-اطلاعات کلیه پرسنل'!L87="دارد",'5-اطلاعات کلیه پرسنل'!M87*'5-اطلاعات کلیه پرسنل'!I87/12*40,'5-اطلاعات کلیه پرسنل'!I87*'5-اطلاعات کلیه پرسنل'!N87/52),0)+IF('5-اطلاعات کلیه پرسنل'!J87=option!$C$11,IF('5-اطلاعات کلیه پرسنل'!L87="دارد",'5-اطلاعات کلیه پرسنل'!M87*'5-اطلاعات کلیه پرسنل'!K87/12*40,'5-اطلاعات کلیه پرسنل'!K87*'5-اطلاعات کلیه پرسنل'!N87/52),0)</f>
        <v>0</v>
      </c>
      <c r="AH87" s="82">
        <f>IF('5-اطلاعات کلیه پرسنل'!P87="دکتری",1,IF('5-اطلاعات کلیه پرسنل'!P87="فوق لیسانس",0.8,IF('5-اطلاعات کلیه پرسنل'!P87="لیسانس",0.6,IF('5-اطلاعات کلیه پرسنل'!P87="فوق دیپلم",0.3,IF('5-اطلاعات کلیه پرسنل'!P87="",0,0.1)))))</f>
        <v>0</v>
      </c>
      <c r="AI87" s="95">
        <f>IF('5-اطلاعات کلیه پرسنل'!L87="دارد",'5-اطلاعات کلیه پرسنل'!M87/12,'5-اطلاعات کلیه پرسنل'!N87/2000)</f>
        <v>0</v>
      </c>
      <c r="AJ87" s="94">
        <f t="shared" si="13"/>
        <v>0</v>
      </c>
    </row>
    <row r="88" spans="1:36" x14ac:dyDescent="0.45">
      <c r="A88" s="98">
        <v>86</v>
      </c>
      <c r="B88" s="69">
        <f>'6-اطلاعات کلیه محصولات - خدمات'!B88</f>
        <v>0</v>
      </c>
      <c r="C88" s="69">
        <f>'6-اطلاعات کلیه محصولات - خدمات'!D88</f>
        <v>0</v>
      </c>
      <c r="D88" s="22"/>
      <c r="E88" s="91"/>
      <c r="F88" s="91"/>
      <c r="G88" s="91"/>
      <c r="H88" s="69"/>
      <c r="I88" s="69"/>
      <c r="J88" s="69"/>
      <c r="K88" s="69"/>
      <c r="L88" s="69"/>
      <c r="M88" s="247">
        <f t="shared" si="14"/>
        <v>0</v>
      </c>
      <c r="N88" s="69" t="str">
        <f t="shared" si="15"/>
        <v>0</v>
      </c>
      <c r="O88" s="69" t="str">
        <f t="shared" si="16"/>
        <v>0</v>
      </c>
      <c r="P88" s="69" t="str">
        <f t="shared" si="17"/>
        <v>0</v>
      </c>
      <c r="Q88" s="69" t="str">
        <f t="shared" si="18"/>
        <v>0</v>
      </c>
      <c r="R88" s="69" t="str">
        <f t="shared" si="19"/>
        <v>0.2</v>
      </c>
      <c r="S88" s="100">
        <f t="shared" si="20"/>
        <v>0</v>
      </c>
      <c r="T88" s="69">
        <f t="shared" si="21"/>
        <v>0</v>
      </c>
      <c r="U88" s="69">
        <f t="shared" si="22"/>
        <v>0</v>
      </c>
      <c r="V88" s="69">
        <f t="shared" si="23"/>
        <v>0</v>
      </c>
      <c r="W88" s="69">
        <f t="shared" si="24"/>
        <v>0</v>
      </c>
      <c r="X88" s="195" t="str">
        <f>IF('6-اطلاعات کلیه محصولات - خدمات'!$N88="جدید",'6-اطلاعات کلیه محصولات - خدمات'!$B88,"")</f>
        <v/>
      </c>
      <c r="Y88" s="195" t="str">
        <f>IF('6-اطلاعات کلیه محصولات - خدمات'!$O88="دارد",'6-اطلاعات کلیه محصولات - خدمات'!$B88,"")</f>
        <v/>
      </c>
      <c r="AC88" s="199">
        <f>IF('6-اطلاعات کلیه محصولات - خدمات'!C88="دارد",'6-اطلاعات کلیه محصولات - خدمات'!Q88,0)</f>
        <v>0</v>
      </c>
      <c r="AD88" s="309">
        <f>1403-'5-اطلاعات کلیه پرسنل'!E88:E1085</f>
        <v>1403</v>
      </c>
      <c r="AF88" s="67">
        <f>IF('5-اطلاعات کلیه پرسنل'!H88=option!$C$15,IF('5-اطلاعات کلیه پرسنل'!L88="دارد",'5-اطلاعات کلیه پرسنل'!M88/12*'5-اطلاعات کلیه پرسنل'!I88,'5-اطلاعات کلیه پرسنل'!N88/2000*'5-اطلاعات کلیه پرسنل'!I88),0)+IF('5-اطلاعات کلیه پرسنل'!J88=option!$C$15,IF('5-اطلاعات کلیه پرسنل'!L88="دارد",'5-اطلاعات کلیه پرسنل'!M88/12*'5-اطلاعات کلیه پرسنل'!K88,'5-اطلاعات کلیه پرسنل'!N88/2000*'5-اطلاعات کلیه پرسنل'!K88),0)</f>
        <v>0</v>
      </c>
      <c r="AG88" s="67">
        <f>IF('5-اطلاعات کلیه پرسنل'!H88=option!$C$11,IF('5-اطلاعات کلیه پرسنل'!L88="دارد",'5-اطلاعات کلیه پرسنل'!M88*'5-اطلاعات کلیه پرسنل'!I88/12*40,'5-اطلاعات کلیه پرسنل'!I88*'5-اطلاعات کلیه پرسنل'!N88/52),0)+IF('5-اطلاعات کلیه پرسنل'!J88=option!$C$11,IF('5-اطلاعات کلیه پرسنل'!L88="دارد",'5-اطلاعات کلیه پرسنل'!M88*'5-اطلاعات کلیه پرسنل'!K88/12*40,'5-اطلاعات کلیه پرسنل'!K88*'5-اطلاعات کلیه پرسنل'!N88/52),0)</f>
        <v>0</v>
      </c>
      <c r="AH88" s="82">
        <f>IF('5-اطلاعات کلیه پرسنل'!P88="دکتری",1,IF('5-اطلاعات کلیه پرسنل'!P88="فوق لیسانس",0.8,IF('5-اطلاعات کلیه پرسنل'!P88="لیسانس",0.6,IF('5-اطلاعات کلیه پرسنل'!P88="فوق دیپلم",0.3,IF('5-اطلاعات کلیه پرسنل'!P88="",0,0.1)))))</f>
        <v>0</v>
      </c>
      <c r="AI88" s="95">
        <f>IF('5-اطلاعات کلیه پرسنل'!L88="دارد",'5-اطلاعات کلیه پرسنل'!M88/12,'5-اطلاعات کلیه پرسنل'!N88/2000)</f>
        <v>0</v>
      </c>
      <c r="AJ88" s="94">
        <f t="shared" si="13"/>
        <v>0</v>
      </c>
    </row>
    <row r="89" spans="1:36" x14ac:dyDescent="0.45">
      <c r="A89" s="98">
        <v>87</v>
      </c>
      <c r="B89" s="69">
        <f>'6-اطلاعات کلیه محصولات - خدمات'!B89</f>
        <v>0</v>
      </c>
      <c r="C89" s="69">
        <f>'6-اطلاعات کلیه محصولات - خدمات'!D89</f>
        <v>0</v>
      </c>
      <c r="D89" s="22"/>
      <c r="E89" s="91"/>
      <c r="F89" s="91"/>
      <c r="G89" s="91"/>
      <c r="H89" s="69"/>
      <c r="I89" s="69"/>
      <c r="J89" s="69"/>
      <c r="K89" s="69"/>
      <c r="L89" s="69"/>
      <c r="M89" s="247">
        <f t="shared" si="14"/>
        <v>0</v>
      </c>
      <c r="N89" s="69" t="str">
        <f t="shared" si="15"/>
        <v>0</v>
      </c>
      <c r="O89" s="69" t="str">
        <f t="shared" si="16"/>
        <v>0</v>
      </c>
      <c r="P89" s="69" t="str">
        <f t="shared" si="17"/>
        <v>0</v>
      </c>
      <c r="Q89" s="69" t="str">
        <f t="shared" si="18"/>
        <v>0</v>
      </c>
      <c r="R89" s="69" t="str">
        <f t="shared" si="19"/>
        <v>0.2</v>
      </c>
      <c r="S89" s="100">
        <f t="shared" si="20"/>
        <v>0</v>
      </c>
      <c r="T89" s="69">
        <f t="shared" si="21"/>
        <v>0</v>
      </c>
      <c r="U89" s="69">
        <f t="shared" si="22"/>
        <v>0</v>
      </c>
      <c r="V89" s="69">
        <f t="shared" si="23"/>
        <v>0</v>
      </c>
      <c r="W89" s="69">
        <f t="shared" si="24"/>
        <v>0</v>
      </c>
      <c r="X89" s="195" t="str">
        <f>IF('6-اطلاعات کلیه محصولات - خدمات'!$N89="جدید",'6-اطلاعات کلیه محصولات - خدمات'!$B89,"")</f>
        <v/>
      </c>
      <c r="Y89" s="195" t="str">
        <f>IF('6-اطلاعات کلیه محصولات - خدمات'!$O89="دارد",'6-اطلاعات کلیه محصولات - خدمات'!$B89,"")</f>
        <v/>
      </c>
      <c r="AC89" s="199">
        <f>IF('6-اطلاعات کلیه محصولات - خدمات'!C89="دارد",'6-اطلاعات کلیه محصولات - خدمات'!Q89,0)</f>
        <v>0</v>
      </c>
      <c r="AD89" s="309">
        <f>1403-'5-اطلاعات کلیه پرسنل'!E89:E1086</f>
        <v>1403</v>
      </c>
      <c r="AF89" s="67">
        <f>IF('5-اطلاعات کلیه پرسنل'!H89=option!$C$15,IF('5-اطلاعات کلیه پرسنل'!L89="دارد",'5-اطلاعات کلیه پرسنل'!M89/12*'5-اطلاعات کلیه پرسنل'!I89,'5-اطلاعات کلیه پرسنل'!N89/2000*'5-اطلاعات کلیه پرسنل'!I89),0)+IF('5-اطلاعات کلیه پرسنل'!J89=option!$C$15,IF('5-اطلاعات کلیه پرسنل'!L89="دارد",'5-اطلاعات کلیه پرسنل'!M89/12*'5-اطلاعات کلیه پرسنل'!K89,'5-اطلاعات کلیه پرسنل'!N89/2000*'5-اطلاعات کلیه پرسنل'!K89),0)</f>
        <v>0</v>
      </c>
      <c r="AG89" s="67">
        <f>IF('5-اطلاعات کلیه پرسنل'!H89=option!$C$11,IF('5-اطلاعات کلیه پرسنل'!L89="دارد",'5-اطلاعات کلیه پرسنل'!M89*'5-اطلاعات کلیه پرسنل'!I89/12*40,'5-اطلاعات کلیه پرسنل'!I89*'5-اطلاعات کلیه پرسنل'!N89/52),0)+IF('5-اطلاعات کلیه پرسنل'!J89=option!$C$11,IF('5-اطلاعات کلیه پرسنل'!L89="دارد",'5-اطلاعات کلیه پرسنل'!M89*'5-اطلاعات کلیه پرسنل'!K89/12*40,'5-اطلاعات کلیه پرسنل'!K89*'5-اطلاعات کلیه پرسنل'!N89/52),0)</f>
        <v>0</v>
      </c>
      <c r="AH89" s="82">
        <f>IF('5-اطلاعات کلیه پرسنل'!P89="دکتری",1,IF('5-اطلاعات کلیه پرسنل'!P89="فوق لیسانس",0.8,IF('5-اطلاعات کلیه پرسنل'!P89="لیسانس",0.6,IF('5-اطلاعات کلیه پرسنل'!P89="فوق دیپلم",0.3,IF('5-اطلاعات کلیه پرسنل'!P89="",0,0.1)))))</f>
        <v>0</v>
      </c>
      <c r="AI89" s="95">
        <f>IF('5-اطلاعات کلیه پرسنل'!L89="دارد",'5-اطلاعات کلیه پرسنل'!M89/12,'5-اطلاعات کلیه پرسنل'!N89/2000)</f>
        <v>0</v>
      </c>
      <c r="AJ89" s="94">
        <f t="shared" si="13"/>
        <v>0</v>
      </c>
    </row>
    <row r="90" spans="1:36" x14ac:dyDescent="0.45">
      <c r="A90" s="98">
        <v>88</v>
      </c>
      <c r="B90" s="69">
        <f>'6-اطلاعات کلیه محصولات - خدمات'!B90</f>
        <v>0</v>
      </c>
      <c r="C90" s="69">
        <f>'6-اطلاعات کلیه محصولات - خدمات'!D90</f>
        <v>0</v>
      </c>
      <c r="D90" s="22"/>
      <c r="E90" s="91"/>
      <c r="F90" s="91"/>
      <c r="G90" s="91"/>
      <c r="H90" s="69"/>
      <c r="I90" s="69"/>
      <c r="J90" s="69"/>
      <c r="K90" s="69"/>
      <c r="L90" s="69"/>
      <c r="M90" s="247">
        <f t="shared" si="14"/>
        <v>0</v>
      </c>
      <c r="N90" s="69" t="str">
        <f t="shared" si="15"/>
        <v>0</v>
      </c>
      <c r="O90" s="69" t="str">
        <f t="shared" si="16"/>
        <v>0</v>
      </c>
      <c r="P90" s="69" t="str">
        <f t="shared" si="17"/>
        <v>0</v>
      </c>
      <c r="Q90" s="69" t="str">
        <f t="shared" si="18"/>
        <v>0</v>
      </c>
      <c r="R90" s="69" t="str">
        <f t="shared" si="19"/>
        <v>0.2</v>
      </c>
      <c r="S90" s="100">
        <f t="shared" si="20"/>
        <v>0</v>
      </c>
      <c r="T90" s="69">
        <f t="shared" si="21"/>
        <v>0</v>
      </c>
      <c r="U90" s="69">
        <f t="shared" si="22"/>
        <v>0</v>
      </c>
      <c r="V90" s="69">
        <f t="shared" si="23"/>
        <v>0</v>
      </c>
      <c r="W90" s="69">
        <f t="shared" si="24"/>
        <v>0</v>
      </c>
      <c r="X90" s="195" t="str">
        <f>IF('6-اطلاعات کلیه محصولات - خدمات'!$N90="جدید",'6-اطلاعات کلیه محصولات - خدمات'!$B90,"")</f>
        <v/>
      </c>
      <c r="Y90" s="195" t="str">
        <f>IF('6-اطلاعات کلیه محصولات - خدمات'!$O90="دارد",'6-اطلاعات کلیه محصولات - خدمات'!$B90,"")</f>
        <v/>
      </c>
      <c r="AC90" s="199">
        <f>IF('6-اطلاعات کلیه محصولات - خدمات'!C90="دارد",'6-اطلاعات کلیه محصولات - خدمات'!Q90,0)</f>
        <v>0</v>
      </c>
      <c r="AD90" s="309">
        <f>1403-'5-اطلاعات کلیه پرسنل'!E90:E1087</f>
        <v>1403</v>
      </c>
      <c r="AF90" s="67">
        <f>IF('5-اطلاعات کلیه پرسنل'!H90=option!$C$15,IF('5-اطلاعات کلیه پرسنل'!L90="دارد",'5-اطلاعات کلیه پرسنل'!M90/12*'5-اطلاعات کلیه پرسنل'!I90,'5-اطلاعات کلیه پرسنل'!N90/2000*'5-اطلاعات کلیه پرسنل'!I90),0)+IF('5-اطلاعات کلیه پرسنل'!J90=option!$C$15,IF('5-اطلاعات کلیه پرسنل'!L90="دارد",'5-اطلاعات کلیه پرسنل'!M90/12*'5-اطلاعات کلیه پرسنل'!K90,'5-اطلاعات کلیه پرسنل'!N90/2000*'5-اطلاعات کلیه پرسنل'!K90),0)</f>
        <v>0</v>
      </c>
      <c r="AG90" s="67">
        <f>IF('5-اطلاعات کلیه پرسنل'!H90=option!$C$11,IF('5-اطلاعات کلیه پرسنل'!L90="دارد",'5-اطلاعات کلیه پرسنل'!M90*'5-اطلاعات کلیه پرسنل'!I90/12*40,'5-اطلاعات کلیه پرسنل'!I90*'5-اطلاعات کلیه پرسنل'!N90/52),0)+IF('5-اطلاعات کلیه پرسنل'!J90=option!$C$11,IF('5-اطلاعات کلیه پرسنل'!L90="دارد",'5-اطلاعات کلیه پرسنل'!M90*'5-اطلاعات کلیه پرسنل'!K90/12*40,'5-اطلاعات کلیه پرسنل'!K90*'5-اطلاعات کلیه پرسنل'!N90/52),0)</f>
        <v>0</v>
      </c>
      <c r="AH90" s="82">
        <f>IF('5-اطلاعات کلیه پرسنل'!P90="دکتری",1,IF('5-اطلاعات کلیه پرسنل'!P90="فوق لیسانس",0.8,IF('5-اطلاعات کلیه پرسنل'!P90="لیسانس",0.6,IF('5-اطلاعات کلیه پرسنل'!P90="فوق دیپلم",0.3,IF('5-اطلاعات کلیه پرسنل'!P90="",0,0.1)))))</f>
        <v>0</v>
      </c>
      <c r="AI90" s="95">
        <f>IF('5-اطلاعات کلیه پرسنل'!L90="دارد",'5-اطلاعات کلیه پرسنل'!M90/12,'5-اطلاعات کلیه پرسنل'!N90/2000)</f>
        <v>0</v>
      </c>
      <c r="AJ90" s="94">
        <f t="shared" si="13"/>
        <v>0</v>
      </c>
    </row>
    <row r="91" spans="1:36" x14ac:dyDescent="0.45">
      <c r="A91" s="98">
        <v>89</v>
      </c>
      <c r="B91" s="69">
        <f>'6-اطلاعات کلیه محصولات - خدمات'!B91</f>
        <v>0</v>
      </c>
      <c r="C91" s="69">
        <f>'6-اطلاعات کلیه محصولات - خدمات'!D91</f>
        <v>0</v>
      </c>
      <c r="D91" s="22"/>
      <c r="E91" s="91"/>
      <c r="F91" s="91"/>
      <c r="G91" s="91"/>
      <c r="H91" s="69"/>
      <c r="I91" s="69"/>
      <c r="J91" s="69"/>
      <c r="K91" s="69"/>
      <c r="L91" s="69"/>
      <c r="M91" s="247">
        <f t="shared" si="14"/>
        <v>0</v>
      </c>
      <c r="N91" s="69" t="str">
        <f t="shared" si="15"/>
        <v>0</v>
      </c>
      <c r="O91" s="69" t="str">
        <f t="shared" si="16"/>
        <v>0</v>
      </c>
      <c r="P91" s="69" t="str">
        <f t="shared" si="17"/>
        <v>0</v>
      </c>
      <c r="Q91" s="69" t="str">
        <f t="shared" si="18"/>
        <v>0</v>
      </c>
      <c r="R91" s="69" t="str">
        <f t="shared" si="19"/>
        <v>0.2</v>
      </c>
      <c r="S91" s="100">
        <f t="shared" si="20"/>
        <v>0</v>
      </c>
      <c r="T91" s="69">
        <f t="shared" si="21"/>
        <v>0</v>
      </c>
      <c r="U91" s="69">
        <f t="shared" si="22"/>
        <v>0</v>
      </c>
      <c r="V91" s="69">
        <f t="shared" si="23"/>
        <v>0</v>
      </c>
      <c r="W91" s="69">
        <f t="shared" si="24"/>
        <v>0</v>
      </c>
      <c r="X91" s="195" t="str">
        <f>IF('6-اطلاعات کلیه محصولات - خدمات'!$N91="جدید",'6-اطلاعات کلیه محصولات - خدمات'!$B91,"")</f>
        <v/>
      </c>
      <c r="Y91" s="195" t="str">
        <f>IF('6-اطلاعات کلیه محصولات - خدمات'!$O91="دارد",'6-اطلاعات کلیه محصولات - خدمات'!$B91,"")</f>
        <v/>
      </c>
      <c r="AC91" s="199">
        <f>IF('6-اطلاعات کلیه محصولات - خدمات'!C91="دارد",'6-اطلاعات کلیه محصولات - خدمات'!Q91,0)</f>
        <v>0</v>
      </c>
      <c r="AD91" s="309">
        <f>1403-'5-اطلاعات کلیه پرسنل'!E91:E1088</f>
        <v>1403</v>
      </c>
      <c r="AF91" s="67">
        <f>IF('5-اطلاعات کلیه پرسنل'!H91=option!$C$15,IF('5-اطلاعات کلیه پرسنل'!L91="دارد",'5-اطلاعات کلیه پرسنل'!M91/12*'5-اطلاعات کلیه پرسنل'!I91,'5-اطلاعات کلیه پرسنل'!N91/2000*'5-اطلاعات کلیه پرسنل'!I91),0)+IF('5-اطلاعات کلیه پرسنل'!J91=option!$C$15,IF('5-اطلاعات کلیه پرسنل'!L91="دارد",'5-اطلاعات کلیه پرسنل'!M91/12*'5-اطلاعات کلیه پرسنل'!K91,'5-اطلاعات کلیه پرسنل'!N91/2000*'5-اطلاعات کلیه پرسنل'!K91),0)</f>
        <v>0</v>
      </c>
      <c r="AG91" s="67">
        <f>IF('5-اطلاعات کلیه پرسنل'!H91=option!$C$11,IF('5-اطلاعات کلیه پرسنل'!L91="دارد",'5-اطلاعات کلیه پرسنل'!M91*'5-اطلاعات کلیه پرسنل'!I91/12*40,'5-اطلاعات کلیه پرسنل'!I91*'5-اطلاعات کلیه پرسنل'!N91/52),0)+IF('5-اطلاعات کلیه پرسنل'!J91=option!$C$11,IF('5-اطلاعات کلیه پرسنل'!L91="دارد",'5-اطلاعات کلیه پرسنل'!M91*'5-اطلاعات کلیه پرسنل'!K91/12*40,'5-اطلاعات کلیه پرسنل'!K91*'5-اطلاعات کلیه پرسنل'!N91/52),0)</f>
        <v>0</v>
      </c>
      <c r="AH91" s="82">
        <f>IF('5-اطلاعات کلیه پرسنل'!P91="دکتری",1,IF('5-اطلاعات کلیه پرسنل'!P91="فوق لیسانس",0.8,IF('5-اطلاعات کلیه پرسنل'!P91="لیسانس",0.6,IF('5-اطلاعات کلیه پرسنل'!P91="فوق دیپلم",0.3,IF('5-اطلاعات کلیه پرسنل'!P91="",0,0.1)))))</f>
        <v>0</v>
      </c>
      <c r="AI91" s="95">
        <f>IF('5-اطلاعات کلیه پرسنل'!L91="دارد",'5-اطلاعات کلیه پرسنل'!M91/12,'5-اطلاعات کلیه پرسنل'!N91/2000)</f>
        <v>0</v>
      </c>
      <c r="AJ91" s="94">
        <f t="shared" si="13"/>
        <v>0</v>
      </c>
    </row>
    <row r="92" spans="1:36" x14ac:dyDescent="0.45">
      <c r="A92" s="98">
        <v>90</v>
      </c>
      <c r="B92" s="69">
        <f>'6-اطلاعات کلیه محصولات - خدمات'!B92</f>
        <v>0</v>
      </c>
      <c r="C92" s="69">
        <f>'6-اطلاعات کلیه محصولات - خدمات'!D92</f>
        <v>0</v>
      </c>
      <c r="D92" s="22"/>
      <c r="E92" s="91"/>
      <c r="F92" s="91"/>
      <c r="G92" s="91"/>
      <c r="H92" s="69"/>
      <c r="I92" s="69"/>
      <c r="J92" s="69"/>
      <c r="K92" s="69"/>
      <c r="L92" s="69"/>
      <c r="M92" s="247">
        <f t="shared" si="14"/>
        <v>0</v>
      </c>
      <c r="N92" s="69" t="str">
        <f t="shared" si="15"/>
        <v>0</v>
      </c>
      <c r="O92" s="69" t="str">
        <f t="shared" si="16"/>
        <v>0</v>
      </c>
      <c r="P92" s="69" t="str">
        <f t="shared" si="17"/>
        <v>0</v>
      </c>
      <c r="Q92" s="69" t="str">
        <f t="shared" si="18"/>
        <v>0</v>
      </c>
      <c r="R92" s="69" t="str">
        <f t="shared" si="19"/>
        <v>0.2</v>
      </c>
      <c r="S92" s="100">
        <f t="shared" si="20"/>
        <v>0</v>
      </c>
      <c r="T92" s="69">
        <f t="shared" si="21"/>
        <v>0</v>
      </c>
      <c r="U92" s="69">
        <f t="shared" si="22"/>
        <v>0</v>
      </c>
      <c r="V92" s="69">
        <f t="shared" si="23"/>
        <v>0</v>
      </c>
      <c r="W92" s="69">
        <f t="shared" si="24"/>
        <v>0</v>
      </c>
      <c r="X92" s="195" t="str">
        <f>IF('6-اطلاعات کلیه محصولات - خدمات'!$N92="جدید",'6-اطلاعات کلیه محصولات - خدمات'!$B92,"")</f>
        <v/>
      </c>
      <c r="Y92" s="195" t="str">
        <f>IF('6-اطلاعات کلیه محصولات - خدمات'!$O92="دارد",'6-اطلاعات کلیه محصولات - خدمات'!$B92,"")</f>
        <v/>
      </c>
      <c r="AC92" s="199">
        <f>IF('6-اطلاعات کلیه محصولات - خدمات'!C92="دارد",'6-اطلاعات کلیه محصولات - خدمات'!Q92,0)</f>
        <v>0</v>
      </c>
      <c r="AD92" s="309">
        <f>1403-'5-اطلاعات کلیه پرسنل'!E92:E1089</f>
        <v>1403</v>
      </c>
      <c r="AF92" s="67">
        <f>IF('5-اطلاعات کلیه پرسنل'!H92=option!$C$15,IF('5-اطلاعات کلیه پرسنل'!L92="دارد",'5-اطلاعات کلیه پرسنل'!M92/12*'5-اطلاعات کلیه پرسنل'!I92,'5-اطلاعات کلیه پرسنل'!N92/2000*'5-اطلاعات کلیه پرسنل'!I92),0)+IF('5-اطلاعات کلیه پرسنل'!J92=option!$C$15,IF('5-اطلاعات کلیه پرسنل'!L92="دارد",'5-اطلاعات کلیه پرسنل'!M92/12*'5-اطلاعات کلیه پرسنل'!K92,'5-اطلاعات کلیه پرسنل'!N92/2000*'5-اطلاعات کلیه پرسنل'!K92),0)</f>
        <v>0</v>
      </c>
      <c r="AG92" s="67">
        <f>IF('5-اطلاعات کلیه پرسنل'!H92=option!$C$11,IF('5-اطلاعات کلیه پرسنل'!L92="دارد",'5-اطلاعات کلیه پرسنل'!M92*'5-اطلاعات کلیه پرسنل'!I92/12*40,'5-اطلاعات کلیه پرسنل'!I92*'5-اطلاعات کلیه پرسنل'!N92/52),0)+IF('5-اطلاعات کلیه پرسنل'!J92=option!$C$11,IF('5-اطلاعات کلیه پرسنل'!L92="دارد",'5-اطلاعات کلیه پرسنل'!M92*'5-اطلاعات کلیه پرسنل'!K92/12*40,'5-اطلاعات کلیه پرسنل'!K92*'5-اطلاعات کلیه پرسنل'!N92/52),0)</f>
        <v>0</v>
      </c>
      <c r="AH92" s="82">
        <f>IF('5-اطلاعات کلیه پرسنل'!P92="دکتری",1,IF('5-اطلاعات کلیه پرسنل'!P92="فوق لیسانس",0.8,IF('5-اطلاعات کلیه پرسنل'!P92="لیسانس",0.6,IF('5-اطلاعات کلیه پرسنل'!P92="فوق دیپلم",0.3,IF('5-اطلاعات کلیه پرسنل'!P92="",0,0.1)))))</f>
        <v>0</v>
      </c>
      <c r="AI92" s="95">
        <f>IF('5-اطلاعات کلیه پرسنل'!L92="دارد",'5-اطلاعات کلیه پرسنل'!M92/12,'5-اطلاعات کلیه پرسنل'!N92/2000)</f>
        <v>0</v>
      </c>
      <c r="AJ92" s="94">
        <f t="shared" si="13"/>
        <v>0</v>
      </c>
    </row>
    <row r="93" spans="1:36" x14ac:dyDescent="0.45">
      <c r="A93" s="98">
        <v>91</v>
      </c>
      <c r="B93" s="69">
        <f>'6-اطلاعات کلیه محصولات - خدمات'!B93</f>
        <v>0</v>
      </c>
      <c r="C93" s="69">
        <f>'6-اطلاعات کلیه محصولات - خدمات'!D93</f>
        <v>0</v>
      </c>
      <c r="D93" s="22"/>
      <c r="E93" s="91"/>
      <c r="F93" s="91"/>
      <c r="G93" s="91"/>
      <c r="H93" s="69"/>
      <c r="I93" s="69"/>
      <c r="J93" s="69"/>
      <c r="K93" s="69"/>
      <c r="L93" s="69"/>
      <c r="M93" s="247">
        <f t="shared" si="14"/>
        <v>0</v>
      </c>
      <c r="N93" s="69" t="str">
        <f t="shared" si="15"/>
        <v>0</v>
      </c>
      <c r="O93" s="69" t="str">
        <f t="shared" si="16"/>
        <v>0</v>
      </c>
      <c r="P93" s="69" t="str">
        <f t="shared" si="17"/>
        <v>0</v>
      </c>
      <c r="Q93" s="69" t="str">
        <f t="shared" si="18"/>
        <v>0</v>
      </c>
      <c r="R93" s="69" t="str">
        <f t="shared" si="19"/>
        <v>0.2</v>
      </c>
      <c r="S93" s="100">
        <f t="shared" si="20"/>
        <v>0</v>
      </c>
      <c r="T93" s="69">
        <f t="shared" si="21"/>
        <v>0</v>
      </c>
      <c r="U93" s="69">
        <f t="shared" si="22"/>
        <v>0</v>
      </c>
      <c r="V93" s="69">
        <f t="shared" si="23"/>
        <v>0</v>
      </c>
      <c r="W93" s="69">
        <f t="shared" si="24"/>
        <v>0</v>
      </c>
      <c r="X93" s="195" t="str">
        <f>IF('6-اطلاعات کلیه محصولات - خدمات'!$N93="جدید",'6-اطلاعات کلیه محصولات - خدمات'!$B93,"")</f>
        <v/>
      </c>
      <c r="Y93" s="195" t="str">
        <f>IF('6-اطلاعات کلیه محصولات - خدمات'!$O93="دارد",'6-اطلاعات کلیه محصولات - خدمات'!$B93,"")</f>
        <v/>
      </c>
      <c r="AC93" s="199">
        <f>IF('6-اطلاعات کلیه محصولات - خدمات'!C93="دارد",'6-اطلاعات کلیه محصولات - خدمات'!Q93,0)</f>
        <v>0</v>
      </c>
      <c r="AD93" s="309">
        <f>1403-'5-اطلاعات کلیه پرسنل'!E93:E1090</f>
        <v>1403</v>
      </c>
      <c r="AF93" s="67">
        <f>IF('5-اطلاعات کلیه پرسنل'!H93=option!$C$15,IF('5-اطلاعات کلیه پرسنل'!L93="دارد",'5-اطلاعات کلیه پرسنل'!M93/12*'5-اطلاعات کلیه پرسنل'!I93,'5-اطلاعات کلیه پرسنل'!N93/2000*'5-اطلاعات کلیه پرسنل'!I93),0)+IF('5-اطلاعات کلیه پرسنل'!J93=option!$C$15,IF('5-اطلاعات کلیه پرسنل'!L93="دارد",'5-اطلاعات کلیه پرسنل'!M93/12*'5-اطلاعات کلیه پرسنل'!K93,'5-اطلاعات کلیه پرسنل'!N93/2000*'5-اطلاعات کلیه پرسنل'!K93),0)</f>
        <v>0</v>
      </c>
      <c r="AG93" s="67">
        <f>IF('5-اطلاعات کلیه پرسنل'!H93=option!$C$11,IF('5-اطلاعات کلیه پرسنل'!L93="دارد",'5-اطلاعات کلیه پرسنل'!M93*'5-اطلاعات کلیه پرسنل'!I93/12*40,'5-اطلاعات کلیه پرسنل'!I93*'5-اطلاعات کلیه پرسنل'!N93/52),0)+IF('5-اطلاعات کلیه پرسنل'!J93=option!$C$11,IF('5-اطلاعات کلیه پرسنل'!L93="دارد",'5-اطلاعات کلیه پرسنل'!M93*'5-اطلاعات کلیه پرسنل'!K93/12*40,'5-اطلاعات کلیه پرسنل'!K93*'5-اطلاعات کلیه پرسنل'!N93/52),0)</f>
        <v>0</v>
      </c>
      <c r="AH93" s="82">
        <f>IF('5-اطلاعات کلیه پرسنل'!P93="دکتری",1,IF('5-اطلاعات کلیه پرسنل'!P93="فوق لیسانس",0.8,IF('5-اطلاعات کلیه پرسنل'!P93="لیسانس",0.6,IF('5-اطلاعات کلیه پرسنل'!P93="فوق دیپلم",0.3,IF('5-اطلاعات کلیه پرسنل'!P93="",0,0.1)))))</f>
        <v>0</v>
      </c>
      <c r="AI93" s="95">
        <f>IF('5-اطلاعات کلیه پرسنل'!L93="دارد",'5-اطلاعات کلیه پرسنل'!M93/12,'5-اطلاعات کلیه پرسنل'!N93/2000)</f>
        <v>0</v>
      </c>
      <c r="AJ93" s="94">
        <f t="shared" si="13"/>
        <v>0</v>
      </c>
    </row>
    <row r="94" spans="1:36" x14ac:dyDescent="0.45">
      <c r="A94" s="98">
        <v>92</v>
      </c>
      <c r="B94" s="69">
        <f>'6-اطلاعات کلیه محصولات - خدمات'!B94</f>
        <v>0</v>
      </c>
      <c r="C94" s="69">
        <f>'6-اطلاعات کلیه محصولات - خدمات'!D94</f>
        <v>0</v>
      </c>
      <c r="D94" s="22"/>
      <c r="E94" s="91"/>
      <c r="F94" s="91"/>
      <c r="G94" s="91"/>
      <c r="H94" s="69"/>
      <c r="I94" s="69"/>
      <c r="J94" s="69"/>
      <c r="K94" s="69"/>
      <c r="L94" s="69"/>
      <c r="M94" s="247">
        <f t="shared" si="14"/>
        <v>0</v>
      </c>
      <c r="N94" s="69" t="str">
        <f t="shared" si="15"/>
        <v>0</v>
      </c>
      <c r="O94" s="69" t="str">
        <f t="shared" si="16"/>
        <v>0</v>
      </c>
      <c r="P94" s="69" t="str">
        <f t="shared" si="17"/>
        <v>0</v>
      </c>
      <c r="Q94" s="69" t="str">
        <f t="shared" si="18"/>
        <v>0</v>
      </c>
      <c r="R94" s="69" t="str">
        <f t="shared" si="19"/>
        <v>0.2</v>
      </c>
      <c r="S94" s="100">
        <f t="shared" si="20"/>
        <v>0</v>
      </c>
      <c r="T94" s="69">
        <f t="shared" si="21"/>
        <v>0</v>
      </c>
      <c r="U94" s="69">
        <f t="shared" si="22"/>
        <v>0</v>
      </c>
      <c r="V94" s="69">
        <f t="shared" si="23"/>
        <v>0</v>
      </c>
      <c r="W94" s="69">
        <f t="shared" si="24"/>
        <v>0</v>
      </c>
      <c r="X94" s="195" t="str">
        <f>IF('6-اطلاعات کلیه محصولات - خدمات'!$N94="جدید",'6-اطلاعات کلیه محصولات - خدمات'!$B94,"")</f>
        <v/>
      </c>
      <c r="Y94" s="195" t="str">
        <f>IF('6-اطلاعات کلیه محصولات - خدمات'!$O94="دارد",'6-اطلاعات کلیه محصولات - خدمات'!$B94,"")</f>
        <v/>
      </c>
      <c r="AC94" s="199">
        <f>IF('6-اطلاعات کلیه محصولات - خدمات'!C94="دارد",'6-اطلاعات کلیه محصولات - خدمات'!Q94,0)</f>
        <v>0</v>
      </c>
      <c r="AD94" s="309">
        <f>1403-'5-اطلاعات کلیه پرسنل'!E94:E1091</f>
        <v>1403</v>
      </c>
      <c r="AF94" s="67">
        <f>IF('5-اطلاعات کلیه پرسنل'!H94=option!$C$15,IF('5-اطلاعات کلیه پرسنل'!L94="دارد",'5-اطلاعات کلیه پرسنل'!M94/12*'5-اطلاعات کلیه پرسنل'!I94,'5-اطلاعات کلیه پرسنل'!N94/2000*'5-اطلاعات کلیه پرسنل'!I94),0)+IF('5-اطلاعات کلیه پرسنل'!J94=option!$C$15,IF('5-اطلاعات کلیه پرسنل'!L94="دارد",'5-اطلاعات کلیه پرسنل'!M94/12*'5-اطلاعات کلیه پرسنل'!K94,'5-اطلاعات کلیه پرسنل'!N94/2000*'5-اطلاعات کلیه پرسنل'!K94),0)</f>
        <v>0</v>
      </c>
      <c r="AG94" s="67">
        <f>IF('5-اطلاعات کلیه پرسنل'!H94=option!$C$11,IF('5-اطلاعات کلیه پرسنل'!L94="دارد",'5-اطلاعات کلیه پرسنل'!M94*'5-اطلاعات کلیه پرسنل'!I94/12*40,'5-اطلاعات کلیه پرسنل'!I94*'5-اطلاعات کلیه پرسنل'!N94/52),0)+IF('5-اطلاعات کلیه پرسنل'!J94=option!$C$11,IF('5-اطلاعات کلیه پرسنل'!L94="دارد",'5-اطلاعات کلیه پرسنل'!M94*'5-اطلاعات کلیه پرسنل'!K94/12*40,'5-اطلاعات کلیه پرسنل'!K94*'5-اطلاعات کلیه پرسنل'!N94/52),0)</f>
        <v>0</v>
      </c>
      <c r="AH94" s="82">
        <f>IF('5-اطلاعات کلیه پرسنل'!P94="دکتری",1,IF('5-اطلاعات کلیه پرسنل'!P94="فوق لیسانس",0.8,IF('5-اطلاعات کلیه پرسنل'!P94="لیسانس",0.6,IF('5-اطلاعات کلیه پرسنل'!P94="فوق دیپلم",0.3,IF('5-اطلاعات کلیه پرسنل'!P94="",0,0.1)))))</f>
        <v>0</v>
      </c>
      <c r="AI94" s="95">
        <f>IF('5-اطلاعات کلیه پرسنل'!L94="دارد",'5-اطلاعات کلیه پرسنل'!M94/12,'5-اطلاعات کلیه پرسنل'!N94/2000)</f>
        <v>0</v>
      </c>
      <c r="AJ94" s="94">
        <f t="shared" si="13"/>
        <v>0</v>
      </c>
    </row>
    <row r="95" spans="1:36" x14ac:dyDescent="0.45">
      <c r="A95" s="98">
        <v>93</v>
      </c>
      <c r="B95" s="69">
        <f>'6-اطلاعات کلیه محصولات - خدمات'!B95</f>
        <v>0</v>
      </c>
      <c r="C95" s="69">
        <f>'6-اطلاعات کلیه محصولات - خدمات'!D95</f>
        <v>0</v>
      </c>
      <c r="D95" s="22"/>
      <c r="E95" s="91"/>
      <c r="F95" s="91"/>
      <c r="G95" s="91"/>
      <c r="H95" s="69"/>
      <c r="I95" s="69"/>
      <c r="J95" s="69"/>
      <c r="K95" s="69"/>
      <c r="L95" s="69"/>
      <c r="M95" s="247">
        <f t="shared" si="14"/>
        <v>0</v>
      </c>
      <c r="N95" s="69" t="str">
        <f t="shared" si="15"/>
        <v>0</v>
      </c>
      <c r="O95" s="69" t="str">
        <f t="shared" si="16"/>
        <v>0</v>
      </c>
      <c r="P95" s="69" t="str">
        <f t="shared" si="17"/>
        <v>0</v>
      </c>
      <c r="Q95" s="69" t="str">
        <f t="shared" si="18"/>
        <v>0</v>
      </c>
      <c r="R95" s="69" t="str">
        <f t="shared" si="19"/>
        <v>0.2</v>
      </c>
      <c r="S95" s="100">
        <f t="shared" si="20"/>
        <v>0</v>
      </c>
      <c r="T95" s="69">
        <f t="shared" si="21"/>
        <v>0</v>
      </c>
      <c r="U95" s="69">
        <f t="shared" si="22"/>
        <v>0</v>
      </c>
      <c r="V95" s="69">
        <f t="shared" si="23"/>
        <v>0</v>
      </c>
      <c r="W95" s="69">
        <f t="shared" si="24"/>
        <v>0</v>
      </c>
      <c r="X95" s="195" t="str">
        <f>IF('6-اطلاعات کلیه محصولات - خدمات'!$N95="جدید",'6-اطلاعات کلیه محصولات - خدمات'!$B95,"")</f>
        <v/>
      </c>
      <c r="Y95" s="195" t="str">
        <f>IF('6-اطلاعات کلیه محصولات - خدمات'!$O95="دارد",'6-اطلاعات کلیه محصولات - خدمات'!$B95,"")</f>
        <v/>
      </c>
      <c r="AC95" s="199">
        <f>IF('6-اطلاعات کلیه محصولات - خدمات'!C95="دارد",'6-اطلاعات کلیه محصولات - خدمات'!Q95,0)</f>
        <v>0</v>
      </c>
      <c r="AD95" s="309">
        <f>1403-'5-اطلاعات کلیه پرسنل'!E95:E1092</f>
        <v>1403</v>
      </c>
      <c r="AF95" s="67">
        <f>IF('5-اطلاعات کلیه پرسنل'!H95=option!$C$15,IF('5-اطلاعات کلیه پرسنل'!L95="دارد",'5-اطلاعات کلیه پرسنل'!M95/12*'5-اطلاعات کلیه پرسنل'!I95,'5-اطلاعات کلیه پرسنل'!N95/2000*'5-اطلاعات کلیه پرسنل'!I95),0)+IF('5-اطلاعات کلیه پرسنل'!J95=option!$C$15,IF('5-اطلاعات کلیه پرسنل'!L95="دارد",'5-اطلاعات کلیه پرسنل'!M95/12*'5-اطلاعات کلیه پرسنل'!K95,'5-اطلاعات کلیه پرسنل'!N95/2000*'5-اطلاعات کلیه پرسنل'!K95),0)</f>
        <v>0</v>
      </c>
      <c r="AG95" s="67">
        <f>IF('5-اطلاعات کلیه پرسنل'!H95=option!$C$11,IF('5-اطلاعات کلیه پرسنل'!L95="دارد",'5-اطلاعات کلیه پرسنل'!M95*'5-اطلاعات کلیه پرسنل'!I95/12*40,'5-اطلاعات کلیه پرسنل'!I95*'5-اطلاعات کلیه پرسنل'!N95/52),0)+IF('5-اطلاعات کلیه پرسنل'!J95=option!$C$11,IF('5-اطلاعات کلیه پرسنل'!L95="دارد",'5-اطلاعات کلیه پرسنل'!M95*'5-اطلاعات کلیه پرسنل'!K95/12*40,'5-اطلاعات کلیه پرسنل'!K95*'5-اطلاعات کلیه پرسنل'!N95/52),0)</f>
        <v>0</v>
      </c>
      <c r="AH95" s="82">
        <f>IF('5-اطلاعات کلیه پرسنل'!P95="دکتری",1,IF('5-اطلاعات کلیه پرسنل'!P95="فوق لیسانس",0.8,IF('5-اطلاعات کلیه پرسنل'!P95="لیسانس",0.6,IF('5-اطلاعات کلیه پرسنل'!P95="فوق دیپلم",0.3,IF('5-اطلاعات کلیه پرسنل'!P95="",0,0.1)))))</f>
        <v>0</v>
      </c>
      <c r="AI95" s="95">
        <f>IF('5-اطلاعات کلیه پرسنل'!L95="دارد",'5-اطلاعات کلیه پرسنل'!M95/12,'5-اطلاعات کلیه پرسنل'!N95/2000)</f>
        <v>0</v>
      </c>
      <c r="AJ95" s="94">
        <f t="shared" si="13"/>
        <v>0</v>
      </c>
    </row>
    <row r="96" spans="1:36" x14ac:dyDescent="0.45">
      <c r="A96" s="98">
        <v>94</v>
      </c>
      <c r="B96" s="69">
        <f>'6-اطلاعات کلیه محصولات - خدمات'!B96</f>
        <v>0</v>
      </c>
      <c r="C96" s="69">
        <f>'6-اطلاعات کلیه محصولات - خدمات'!D96</f>
        <v>0</v>
      </c>
      <c r="D96" s="22"/>
      <c r="E96" s="91"/>
      <c r="F96" s="91"/>
      <c r="G96" s="91"/>
      <c r="H96" s="69"/>
      <c r="I96" s="69"/>
      <c r="J96" s="69"/>
      <c r="K96" s="69"/>
      <c r="L96" s="69"/>
      <c r="M96" s="247">
        <f t="shared" si="14"/>
        <v>0</v>
      </c>
      <c r="N96" s="69" t="str">
        <f t="shared" si="15"/>
        <v>0</v>
      </c>
      <c r="O96" s="69" t="str">
        <f t="shared" si="16"/>
        <v>0</v>
      </c>
      <c r="P96" s="69" t="str">
        <f t="shared" si="17"/>
        <v>0</v>
      </c>
      <c r="Q96" s="69" t="str">
        <f t="shared" si="18"/>
        <v>0</v>
      </c>
      <c r="R96" s="69" t="str">
        <f t="shared" si="19"/>
        <v>0.2</v>
      </c>
      <c r="S96" s="100">
        <f t="shared" si="20"/>
        <v>0</v>
      </c>
      <c r="T96" s="69">
        <f t="shared" si="21"/>
        <v>0</v>
      </c>
      <c r="U96" s="69">
        <f t="shared" si="22"/>
        <v>0</v>
      </c>
      <c r="V96" s="69">
        <f t="shared" si="23"/>
        <v>0</v>
      </c>
      <c r="W96" s="69">
        <f t="shared" si="24"/>
        <v>0</v>
      </c>
      <c r="X96" s="195" t="str">
        <f>IF('6-اطلاعات کلیه محصولات - خدمات'!$N96="جدید",'6-اطلاعات کلیه محصولات - خدمات'!$B96,"")</f>
        <v/>
      </c>
      <c r="Y96" s="195" t="str">
        <f>IF('6-اطلاعات کلیه محصولات - خدمات'!$O96="دارد",'6-اطلاعات کلیه محصولات - خدمات'!$B96,"")</f>
        <v/>
      </c>
      <c r="AC96" s="199">
        <f>IF('6-اطلاعات کلیه محصولات - خدمات'!C96="دارد",'6-اطلاعات کلیه محصولات - خدمات'!Q96,0)</f>
        <v>0</v>
      </c>
      <c r="AD96" s="309">
        <f>1403-'5-اطلاعات کلیه پرسنل'!E96:E1093</f>
        <v>1403</v>
      </c>
      <c r="AF96" s="67">
        <f>IF('5-اطلاعات کلیه پرسنل'!H96=option!$C$15,IF('5-اطلاعات کلیه پرسنل'!L96="دارد",'5-اطلاعات کلیه پرسنل'!M96/12*'5-اطلاعات کلیه پرسنل'!I96,'5-اطلاعات کلیه پرسنل'!N96/2000*'5-اطلاعات کلیه پرسنل'!I96),0)+IF('5-اطلاعات کلیه پرسنل'!J96=option!$C$15,IF('5-اطلاعات کلیه پرسنل'!L96="دارد",'5-اطلاعات کلیه پرسنل'!M96/12*'5-اطلاعات کلیه پرسنل'!K96,'5-اطلاعات کلیه پرسنل'!N96/2000*'5-اطلاعات کلیه پرسنل'!K96),0)</f>
        <v>0</v>
      </c>
      <c r="AG96" s="67">
        <f>IF('5-اطلاعات کلیه پرسنل'!H96=option!$C$11,IF('5-اطلاعات کلیه پرسنل'!L96="دارد",'5-اطلاعات کلیه پرسنل'!M96*'5-اطلاعات کلیه پرسنل'!I96/12*40,'5-اطلاعات کلیه پرسنل'!I96*'5-اطلاعات کلیه پرسنل'!N96/52),0)+IF('5-اطلاعات کلیه پرسنل'!J96=option!$C$11,IF('5-اطلاعات کلیه پرسنل'!L96="دارد",'5-اطلاعات کلیه پرسنل'!M96*'5-اطلاعات کلیه پرسنل'!K96/12*40,'5-اطلاعات کلیه پرسنل'!K96*'5-اطلاعات کلیه پرسنل'!N96/52),0)</f>
        <v>0</v>
      </c>
      <c r="AH96" s="82">
        <f>IF('5-اطلاعات کلیه پرسنل'!P96="دکتری",1,IF('5-اطلاعات کلیه پرسنل'!P96="فوق لیسانس",0.8,IF('5-اطلاعات کلیه پرسنل'!P96="لیسانس",0.6,IF('5-اطلاعات کلیه پرسنل'!P96="فوق دیپلم",0.3,IF('5-اطلاعات کلیه پرسنل'!P96="",0,0.1)))))</f>
        <v>0</v>
      </c>
      <c r="AI96" s="95">
        <f>IF('5-اطلاعات کلیه پرسنل'!L96="دارد",'5-اطلاعات کلیه پرسنل'!M96/12,'5-اطلاعات کلیه پرسنل'!N96/2000)</f>
        <v>0</v>
      </c>
      <c r="AJ96" s="94">
        <f t="shared" si="13"/>
        <v>0</v>
      </c>
    </row>
    <row r="97" spans="1:36" x14ac:dyDescent="0.45">
      <c r="A97" s="98">
        <v>95</v>
      </c>
      <c r="B97" s="69">
        <f>'6-اطلاعات کلیه محصولات - خدمات'!B97</f>
        <v>0</v>
      </c>
      <c r="C97" s="69">
        <f>'6-اطلاعات کلیه محصولات - خدمات'!D97</f>
        <v>0</v>
      </c>
      <c r="D97" s="22"/>
      <c r="E97" s="91"/>
      <c r="F97" s="91"/>
      <c r="G97" s="91"/>
      <c r="H97" s="69"/>
      <c r="I97" s="69"/>
      <c r="J97" s="69"/>
      <c r="K97" s="69"/>
      <c r="L97" s="69"/>
      <c r="M97" s="247">
        <f t="shared" si="14"/>
        <v>0</v>
      </c>
      <c r="N97" s="69" t="str">
        <f t="shared" si="15"/>
        <v>0</v>
      </c>
      <c r="O97" s="69" t="str">
        <f t="shared" si="16"/>
        <v>0</v>
      </c>
      <c r="P97" s="69" t="str">
        <f t="shared" si="17"/>
        <v>0</v>
      </c>
      <c r="Q97" s="69" t="str">
        <f t="shared" si="18"/>
        <v>0</v>
      </c>
      <c r="R97" s="69" t="str">
        <f t="shared" si="19"/>
        <v>0.2</v>
      </c>
      <c r="S97" s="100">
        <f t="shared" si="20"/>
        <v>0</v>
      </c>
      <c r="T97" s="69">
        <f t="shared" si="21"/>
        <v>0</v>
      </c>
      <c r="U97" s="69">
        <f t="shared" si="22"/>
        <v>0</v>
      </c>
      <c r="V97" s="69">
        <f t="shared" si="23"/>
        <v>0</v>
      </c>
      <c r="W97" s="69">
        <f t="shared" si="24"/>
        <v>0</v>
      </c>
      <c r="X97" s="195" t="str">
        <f>IF('6-اطلاعات کلیه محصولات - خدمات'!$N97="جدید",'6-اطلاعات کلیه محصولات - خدمات'!$B97,"")</f>
        <v/>
      </c>
      <c r="Y97" s="195" t="str">
        <f>IF('6-اطلاعات کلیه محصولات - خدمات'!$O97="دارد",'6-اطلاعات کلیه محصولات - خدمات'!$B97,"")</f>
        <v/>
      </c>
      <c r="AC97" s="199">
        <f>IF('6-اطلاعات کلیه محصولات - خدمات'!C97="دارد",'6-اطلاعات کلیه محصولات - خدمات'!Q97,0)</f>
        <v>0</v>
      </c>
      <c r="AD97" s="309">
        <f>1403-'5-اطلاعات کلیه پرسنل'!E97:E1094</f>
        <v>1403</v>
      </c>
      <c r="AF97" s="67">
        <f>IF('5-اطلاعات کلیه پرسنل'!H97=option!$C$15,IF('5-اطلاعات کلیه پرسنل'!L97="دارد",'5-اطلاعات کلیه پرسنل'!M97/12*'5-اطلاعات کلیه پرسنل'!I97,'5-اطلاعات کلیه پرسنل'!N97/2000*'5-اطلاعات کلیه پرسنل'!I97),0)+IF('5-اطلاعات کلیه پرسنل'!J97=option!$C$15,IF('5-اطلاعات کلیه پرسنل'!L97="دارد",'5-اطلاعات کلیه پرسنل'!M97/12*'5-اطلاعات کلیه پرسنل'!K97,'5-اطلاعات کلیه پرسنل'!N97/2000*'5-اطلاعات کلیه پرسنل'!K97),0)</f>
        <v>0</v>
      </c>
      <c r="AG97" s="67">
        <f>IF('5-اطلاعات کلیه پرسنل'!H97=option!$C$11,IF('5-اطلاعات کلیه پرسنل'!L97="دارد",'5-اطلاعات کلیه پرسنل'!M97*'5-اطلاعات کلیه پرسنل'!I97/12*40,'5-اطلاعات کلیه پرسنل'!I97*'5-اطلاعات کلیه پرسنل'!N97/52),0)+IF('5-اطلاعات کلیه پرسنل'!J97=option!$C$11,IF('5-اطلاعات کلیه پرسنل'!L97="دارد",'5-اطلاعات کلیه پرسنل'!M97*'5-اطلاعات کلیه پرسنل'!K97/12*40,'5-اطلاعات کلیه پرسنل'!K97*'5-اطلاعات کلیه پرسنل'!N97/52),0)</f>
        <v>0</v>
      </c>
      <c r="AH97" s="82">
        <f>IF('5-اطلاعات کلیه پرسنل'!P97="دکتری",1,IF('5-اطلاعات کلیه پرسنل'!P97="فوق لیسانس",0.8,IF('5-اطلاعات کلیه پرسنل'!P97="لیسانس",0.6,IF('5-اطلاعات کلیه پرسنل'!P97="فوق دیپلم",0.3,IF('5-اطلاعات کلیه پرسنل'!P97="",0,0.1)))))</f>
        <v>0</v>
      </c>
      <c r="AI97" s="95">
        <f>IF('5-اطلاعات کلیه پرسنل'!L97="دارد",'5-اطلاعات کلیه پرسنل'!M97/12,'5-اطلاعات کلیه پرسنل'!N97/2000)</f>
        <v>0</v>
      </c>
      <c r="AJ97" s="94">
        <f t="shared" si="13"/>
        <v>0</v>
      </c>
    </row>
    <row r="98" spans="1:36" x14ac:dyDescent="0.45">
      <c r="A98" s="98">
        <v>96</v>
      </c>
      <c r="B98" s="69">
        <f>'6-اطلاعات کلیه محصولات - خدمات'!B98</f>
        <v>0</v>
      </c>
      <c r="C98" s="69">
        <f>'6-اطلاعات کلیه محصولات - خدمات'!D98</f>
        <v>0</v>
      </c>
      <c r="D98" s="22"/>
      <c r="E98" s="91"/>
      <c r="F98" s="91"/>
      <c r="G98" s="91"/>
      <c r="H98" s="69"/>
      <c r="I98" s="69"/>
      <c r="J98" s="69"/>
      <c r="K98" s="69"/>
      <c r="L98" s="69"/>
      <c r="M98" s="247">
        <f t="shared" si="14"/>
        <v>0</v>
      </c>
      <c r="N98" s="69" t="str">
        <f t="shared" si="15"/>
        <v>0</v>
      </c>
      <c r="O98" s="69" t="str">
        <f t="shared" si="16"/>
        <v>0</v>
      </c>
      <c r="P98" s="69" t="str">
        <f t="shared" si="17"/>
        <v>0</v>
      </c>
      <c r="Q98" s="69" t="str">
        <f t="shared" si="18"/>
        <v>0</v>
      </c>
      <c r="R98" s="69" t="str">
        <f t="shared" si="19"/>
        <v>0.2</v>
      </c>
      <c r="S98" s="100">
        <f t="shared" si="20"/>
        <v>0</v>
      </c>
      <c r="T98" s="69">
        <f t="shared" si="21"/>
        <v>0</v>
      </c>
      <c r="U98" s="69">
        <f t="shared" si="22"/>
        <v>0</v>
      </c>
      <c r="V98" s="69">
        <f t="shared" si="23"/>
        <v>0</v>
      </c>
      <c r="W98" s="69">
        <f t="shared" si="24"/>
        <v>0</v>
      </c>
      <c r="X98" s="195" t="str">
        <f>IF('6-اطلاعات کلیه محصولات - خدمات'!$N98="جدید",'6-اطلاعات کلیه محصولات - خدمات'!$B98,"")</f>
        <v/>
      </c>
      <c r="Y98" s="195" t="str">
        <f>IF('6-اطلاعات کلیه محصولات - خدمات'!$O98="دارد",'6-اطلاعات کلیه محصولات - خدمات'!$B98,"")</f>
        <v/>
      </c>
      <c r="AC98" s="199">
        <f>IF('6-اطلاعات کلیه محصولات - خدمات'!C98="دارد",'6-اطلاعات کلیه محصولات - خدمات'!Q98,0)</f>
        <v>0</v>
      </c>
      <c r="AD98" s="309">
        <f>1403-'5-اطلاعات کلیه پرسنل'!E98:E1095</f>
        <v>1403</v>
      </c>
      <c r="AF98" s="67">
        <f>IF('5-اطلاعات کلیه پرسنل'!H98=option!$C$15,IF('5-اطلاعات کلیه پرسنل'!L98="دارد",'5-اطلاعات کلیه پرسنل'!M98/12*'5-اطلاعات کلیه پرسنل'!I98,'5-اطلاعات کلیه پرسنل'!N98/2000*'5-اطلاعات کلیه پرسنل'!I98),0)+IF('5-اطلاعات کلیه پرسنل'!J98=option!$C$15,IF('5-اطلاعات کلیه پرسنل'!L98="دارد",'5-اطلاعات کلیه پرسنل'!M98/12*'5-اطلاعات کلیه پرسنل'!K98,'5-اطلاعات کلیه پرسنل'!N98/2000*'5-اطلاعات کلیه پرسنل'!K98),0)</f>
        <v>0</v>
      </c>
      <c r="AG98" s="67">
        <f>IF('5-اطلاعات کلیه پرسنل'!H98=option!$C$11,IF('5-اطلاعات کلیه پرسنل'!L98="دارد",'5-اطلاعات کلیه پرسنل'!M98*'5-اطلاعات کلیه پرسنل'!I98/12*40,'5-اطلاعات کلیه پرسنل'!I98*'5-اطلاعات کلیه پرسنل'!N98/52),0)+IF('5-اطلاعات کلیه پرسنل'!J98=option!$C$11,IF('5-اطلاعات کلیه پرسنل'!L98="دارد",'5-اطلاعات کلیه پرسنل'!M98*'5-اطلاعات کلیه پرسنل'!K98/12*40,'5-اطلاعات کلیه پرسنل'!K98*'5-اطلاعات کلیه پرسنل'!N98/52),0)</f>
        <v>0</v>
      </c>
      <c r="AH98" s="82">
        <f>IF('5-اطلاعات کلیه پرسنل'!P98="دکتری",1,IF('5-اطلاعات کلیه پرسنل'!P98="فوق لیسانس",0.8,IF('5-اطلاعات کلیه پرسنل'!P98="لیسانس",0.6,IF('5-اطلاعات کلیه پرسنل'!P98="فوق دیپلم",0.3,IF('5-اطلاعات کلیه پرسنل'!P98="",0,0.1)))))</f>
        <v>0</v>
      </c>
      <c r="AI98" s="95">
        <f>IF('5-اطلاعات کلیه پرسنل'!L98="دارد",'5-اطلاعات کلیه پرسنل'!M98/12,'5-اطلاعات کلیه پرسنل'!N98/2000)</f>
        <v>0</v>
      </c>
      <c r="AJ98" s="94">
        <f t="shared" si="13"/>
        <v>0</v>
      </c>
    </row>
    <row r="99" spans="1:36" x14ac:dyDescent="0.45">
      <c r="A99" s="98">
        <v>97</v>
      </c>
      <c r="B99" s="69">
        <f>'6-اطلاعات کلیه محصولات - خدمات'!B99</f>
        <v>0</v>
      </c>
      <c r="C99" s="69">
        <f>'6-اطلاعات کلیه محصولات - خدمات'!D99</f>
        <v>0</v>
      </c>
      <c r="D99" s="22"/>
      <c r="E99" s="91"/>
      <c r="F99" s="91"/>
      <c r="G99" s="91"/>
      <c r="H99" s="69"/>
      <c r="I99" s="69"/>
      <c r="J99" s="69"/>
      <c r="K99" s="69"/>
      <c r="L99" s="69"/>
      <c r="M99" s="247">
        <f t="shared" si="14"/>
        <v>0</v>
      </c>
      <c r="N99" s="69" t="str">
        <f t="shared" si="15"/>
        <v>0</v>
      </c>
      <c r="O99" s="69" t="str">
        <f t="shared" si="16"/>
        <v>0</v>
      </c>
      <c r="P99" s="69" t="str">
        <f t="shared" si="17"/>
        <v>0</v>
      </c>
      <c r="Q99" s="69" t="str">
        <f t="shared" si="18"/>
        <v>0</v>
      </c>
      <c r="R99" s="69" t="str">
        <f t="shared" si="19"/>
        <v>0.2</v>
      </c>
      <c r="S99" s="100">
        <f t="shared" si="20"/>
        <v>0</v>
      </c>
      <c r="T99" s="69">
        <f t="shared" si="21"/>
        <v>0</v>
      </c>
      <c r="U99" s="69">
        <f t="shared" si="22"/>
        <v>0</v>
      </c>
      <c r="V99" s="69">
        <f t="shared" si="23"/>
        <v>0</v>
      </c>
      <c r="W99" s="69">
        <f t="shared" si="24"/>
        <v>0</v>
      </c>
      <c r="X99" s="195" t="str">
        <f>IF('6-اطلاعات کلیه محصولات - خدمات'!$N99="جدید",'6-اطلاعات کلیه محصولات - خدمات'!$B99,"")</f>
        <v/>
      </c>
      <c r="Y99" s="195" t="str">
        <f>IF('6-اطلاعات کلیه محصولات - خدمات'!$O99="دارد",'6-اطلاعات کلیه محصولات - خدمات'!$B99,"")</f>
        <v/>
      </c>
      <c r="AC99" s="199">
        <f>IF('6-اطلاعات کلیه محصولات - خدمات'!C99="دارد",'6-اطلاعات کلیه محصولات - خدمات'!Q99,0)</f>
        <v>0</v>
      </c>
      <c r="AD99" s="309">
        <f>1403-'5-اطلاعات کلیه پرسنل'!E99:E1096</f>
        <v>1403</v>
      </c>
      <c r="AF99" s="67">
        <f>IF('5-اطلاعات کلیه پرسنل'!H99=option!$C$15,IF('5-اطلاعات کلیه پرسنل'!L99="دارد",'5-اطلاعات کلیه پرسنل'!M99/12*'5-اطلاعات کلیه پرسنل'!I99,'5-اطلاعات کلیه پرسنل'!N99/2000*'5-اطلاعات کلیه پرسنل'!I99),0)+IF('5-اطلاعات کلیه پرسنل'!J99=option!$C$15,IF('5-اطلاعات کلیه پرسنل'!L99="دارد",'5-اطلاعات کلیه پرسنل'!M99/12*'5-اطلاعات کلیه پرسنل'!K99,'5-اطلاعات کلیه پرسنل'!N99/2000*'5-اطلاعات کلیه پرسنل'!K99),0)</f>
        <v>0</v>
      </c>
      <c r="AG99" s="67">
        <f>IF('5-اطلاعات کلیه پرسنل'!H99=option!$C$11,IF('5-اطلاعات کلیه پرسنل'!L99="دارد",'5-اطلاعات کلیه پرسنل'!M99*'5-اطلاعات کلیه پرسنل'!I99/12*40,'5-اطلاعات کلیه پرسنل'!I99*'5-اطلاعات کلیه پرسنل'!N99/52),0)+IF('5-اطلاعات کلیه پرسنل'!J99=option!$C$11,IF('5-اطلاعات کلیه پرسنل'!L99="دارد",'5-اطلاعات کلیه پرسنل'!M99*'5-اطلاعات کلیه پرسنل'!K99/12*40,'5-اطلاعات کلیه پرسنل'!K99*'5-اطلاعات کلیه پرسنل'!N99/52),0)</f>
        <v>0</v>
      </c>
      <c r="AH99" s="82">
        <f>IF('5-اطلاعات کلیه پرسنل'!P99="دکتری",1,IF('5-اطلاعات کلیه پرسنل'!P99="فوق لیسانس",0.8,IF('5-اطلاعات کلیه پرسنل'!P99="لیسانس",0.6,IF('5-اطلاعات کلیه پرسنل'!P99="فوق دیپلم",0.3,IF('5-اطلاعات کلیه پرسنل'!P99="",0,0.1)))))</f>
        <v>0</v>
      </c>
      <c r="AI99" s="95">
        <f>IF('5-اطلاعات کلیه پرسنل'!L99="دارد",'5-اطلاعات کلیه پرسنل'!M99/12,'5-اطلاعات کلیه پرسنل'!N99/2000)</f>
        <v>0</v>
      </c>
      <c r="AJ99" s="94">
        <f t="shared" ref="AJ99:AJ130" si="25">AI99*AH99</f>
        <v>0</v>
      </c>
    </row>
    <row r="100" spans="1:36" x14ac:dyDescent="0.45">
      <c r="A100" s="98">
        <v>98</v>
      </c>
      <c r="B100" s="69">
        <f>'6-اطلاعات کلیه محصولات - خدمات'!B100</f>
        <v>0</v>
      </c>
      <c r="C100" s="69">
        <f>'6-اطلاعات کلیه محصولات - خدمات'!D100</f>
        <v>0</v>
      </c>
      <c r="D100" s="22"/>
      <c r="E100" s="91"/>
      <c r="F100" s="91"/>
      <c r="G100" s="91"/>
      <c r="H100" s="69"/>
      <c r="I100" s="69"/>
      <c r="J100" s="69"/>
      <c r="K100" s="69"/>
      <c r="L100" s="69"/>
      <c r="M100" s="247">
        <f t="shared" si="14"/>
        <v>0</v>
      </c>
      <c r="N100" s="69" t="str">
        <f t="shared" si="15"/>
        <v>0</v>
      </c>
      <c r="O100" s="69" t="str">
        <f t="shared" si="16"/>
        <v>0</v>
      </c>
      <c r="P100" s="69" t="str">
        <f t="shared" si="17"/>
        <v>0</v>
      </c>
      <c r="Q100" s="69" t="str">
        <f t="shared" si="18"/>
        <v>0</v>
      </c>
      <c r="R100" s="69" t="str">
        <f t="shared" si="19"/>
        <v>0.2</v>
      </c>
      <c r="S100" s="100">
        <f t="shared" si="20"/>
        <v>0</v>
      </c>
      <c r="T100" s="69">
        <f t="shared" si="21"/>
        <v>0</v>
      </c>
      <c r="U100" s="69">
        <f t="shared" si="22"/>
        <v>0</v>
      </c>
      <c r="V100" s="69">
        <f t="shared" si="23"/>
        <v>0</v>
      </c>
      <c r="W100" s="69">
        <f t="shared" si="24"/>
        <v>0</v>
      </c>
      <c r="X100" s="195" t="str">
        <f>IF('6-اطلاعات کلیه محصولات - خدمات'!$N100="جدید",'6-اطلاعات کلیه محصولات - خدمات'!$B100,"")</f>
        <v/>
      </c>
      <c r="Y100" s="195" t="str">
        <f>IF('6-اطلاعات کلیه محصولات - خدمات'!$O100="دارد",'6-اطلاعات کلیه محصولات - خدمات'!$B100,"")</f>
        <v/>
      </c>
      <c r="AC100" s="199">
        <f>IF('6-اطلاعات کلیه محصولات - خدمات'!C100="دارد",'6-اطلاعات کلیه محصولات - خدمات'!Q100,0)</f>
        <v>0</v>
      </c>
      <c r="AD100" s="309">
        <f>1403-'5-اطلاعات کلیه پرسنل'!E100:E1097</f>
        <v>1403</v>
      </c>
      <c r="AF100" s="67">
        <f>IF('5-اطلاعات کلیه پرسنل'!H100=option!$C$15,IF('5-اطلاعات کلیه پرسنل'!L100="دارد",'5-اطلاعات کلیه پرسنل'!M100/12*'5-اطلاعات کلیه پرسنل'!I100,'5-اطلاعات کلیه پرسنل'!N100/2000*'5-اطلاعات کلیه پرسنل'!I100),0)+IF('5-اطلاعات کلیه پرسنل'!J100=option!$C$15,IF('5-اطلاعات کلیه پرسنل'!L100="دارد",'5-اطلاعات کلیه پرسنل'!M100/12*'5-اطلاعات کلیه پرسنل'!K100,'5-اطلاعات کلیه پرسنل'!N100/2000*'5-اطلاعات کلیه پرسنل'!K100),0)</f>
        <v>0</v>
      </c>
      <c r="AG100" s="67">
        <f>IF('5-اطلاعات کلیه پرسنل'!H100=option!$C$11,IF('5-اطلاعات کلیه پرسنل'!L100="دارد",'5-اطلاعات کلیه پرسنل'!M100*'5-اطلاعات کلیه پرسنل'!I100/12*40,'5-اطلاعات کلیه پرسنل'!I100*'5-اطلاعات کلیه پرسنل'!N100/52),0)+IF('5-اطلاعات کلیه پرسنل'!J100=option!$C$11,IF('5-اطلاعات کلیه پرسنل'!L100="دارد",'5-اطلاعات کلیه پرسنل'!M100*'5-اطلاعات کلیه پرسنل'!K100/12*40,'5-اطلاعات کلیه پرسنل'!K100*'5-اطلاعات کلیه پرسنل'!N100/52),0)</f>
        <v>0</v>
      </c>
      <c r="AH100" s="82">
        <f>IF('5-اطلاعات کلیه پرسنل'!P100="دکتری",1,IF('5-اطلاعات کلیه پرسنل'!P100="فوق لیسانس",0.8,IF('5-اطلاعات کلیه پرسنل'!P100="لیسانس",0.6,IF('5-اطلاعات کلیه پرسنل'!P100="فوق دیپلم",0.3,IF('5-اطلاعات کلیه پرسنل'!P100="",0,0.1)))))</f>
        <v>0</v>
      </c>
      <c r="AI100" s="95">
        <f>IF('5-اطلاعات کلیه پرسنل'!L100="دارد",'5-اطلاعات کلیه پرسنل'!M100/12,'5-اطلاعات کلیه پرسنل'!N100/2000)</f>
        <v>0</v>
      </c>
      <c r="AJ100" s="94">
        <f t="shared" si="25"/>
        <v>0</v>
      </c>
    </row>
    <row r="101" spans="1:36" x14ac:dyDescent="0.45">
      <c r="A101" s="98">
        <v>99</v>
      </c>
      <c r="B101" s="69">
        <f>'6-اطلاعات کلیه محصولات - خدمات'!B101</f>
        <v>0</v>
      </c>
      <c r="C101" s="69">
        <f>'6-اطلاعات کلیه محصولات - خدمات'!D101</f>
        <v>0</v>
      </c>
      <c r="D101" s="22"/>
      <c r="E101" s="91"/>
      <c r="F101" s="91"/>
      <c r="G101" s="91"/>
      <c r="H101" s="69"/>
      <c r="I101" s="69"/>
      <c r="J101" s="69"/>
      <c r="K101" s="69"/>
      <c r="L101" s="69"/>
      <c r="M101" s="247">
        <f t="shared" si="14"/>
        <v>0</v>
      </c>
      <c r="N101" s="69" t="str">
        <f t="shared" si="15"/>
        <v>0</v>
      </c>
      <c r="O101" s="69" t="str">
        <f t="shared" si="16"/>
        <v>0</v>
      </c>
      <c r="P101" s="69" t="str">
        <f t="shared" si="17"/>
        <v>0</v>
      </c>
      <c r="Q101" s="69" t="str">
        <f t="shared" si="18"/>
        <v>0</v>
      </c>
      <c r="R101" s="69" t="str">
        <f t="shared" si="19"/>
        <v>0.2</v>
      </c>
      <c r="S101" s="100">
        <f t="shared" si="20"/>
        <v>0</v>
      </c>
      <c r="T101" s="69">
        <f t="shared" si="21"/>
        <v>0</v>
      </c>
      <c r="U101" s="69">
        <f t="shared" si="22"/>
        <v>0</v>
      </c>
      <c r="V101" s="69">
        <f t="shared" si="23"/>
        <v>0</v>
      </c>
      <c r="W101" s="69">
        <f t="shared" si="24"/>
        <v>0</v>
      </c>
      <c r="X101" s="195" t="str">
        <f>IF('6-اطلاعات کلیه محصولات - خدمات'!$N101="جدید",'6-اطلاعات کلیه محصولات - خدمات'!$B101,"")</f>
        <v/>
      </c>
      <c r="Y101" s="195" t="str">
        <f>IF('6-اطلاعات کلیه محصولات - خدمات'!$O101="دارد",'6-اطلاعات کلیه محصولات - خدمات'!$B101,"")</f>
        <v/>
      </c>
      <c r="AC101" s="199">
        <f>IF('6-اطلاعات کلیه محصولات - خدمات'!C101="دارد",'6-اطلاعات کلیه محصولات - خدمات'!Q101,0)</f>
        <v>0</v>
      </c>
      <c r="AD101" s="309">
        <f>1403-'5-اطلاعات کلیه پرسنل'!E101:E1098</f>
        <v>1403</v>
      </c>
      <c r="AF101" s="67">
        <f>IF('5-اطلاعات کلیه پرسنل'!H101=option!$C$15,IF('5-اطلاعات کلیه پرسنل'!L101="دارد",'5-اطلاعات کلیه پرسنل'!M101/12*'5-اطلاعات کلیه پرسنل'!I101,'5-اطلاعات کلیه پرسنل'!N101/2000*'5-اطلاعات کلیه پرسنل'!I101),0)+IF('5-اطلاعات کلیه پرسنل'!J101=option!$C$15,IF('5-اطلاعات کلیه پرسنل'!L101="دارد",'5-اطلاعات کلیه پرسنل'!M101/12*'5-اطلاعات کلیه پرسنل'!K101,'5-اطلاعات کلیه پرسنل'!N101/2000*'5-اطلاعات کلیه پرسنل'!K101),0)</f>
        <v>0</v>
      </c>
      <c r="AG101" s="67">
        <f>IF('5-اطلاعات کلیه پرسنل'!H101=option!$C$11,IF('5-اطلاعات کلیه پرسنل'!L101="دارد",'5-اطلاعات کلیه پرسنل'!M101*'5-اطلاعات کلیه پرسنل'!I101/12*40,'5-اطلاعات کلیه پرسنل'!I101*'5-اطلاعات کلیه پرسنل'!N101/52),0)+IF('5-اطلاعات کلیه پرسنل'!J101=option!$C$11,IF('5-اطلاعات کلیه پرسنل'!L101="دارد",'5-اطلاعات کلیه پرسنل'!M101*'5-اطلاعات کلیه پرسنل'!K101/12*40,'5-اطلاعات کلیه پرسنل'!K101*'5-اطلاعات کلیه پرسنل'!N101/52),0)</f>
        <v>0</v>
      </c>
      <c r="AH101" s="82">
        <f>IF('5-اطلاعات کلیه پرسنل'!P101="دکتری",1,IF('5-اطلاعات کلیه پرسنل'!P101="فوق لیسانس",0.8,IF('5-اطلاعات کلیه پرسنل'!P101="لیسانس",0.6,IF('5-اطلاعات کلیه پرسنل'!P101="فوق دیپلم",0.3,IF('5-اطلاعات کلیه پرسنل'!P101="",0,0.1)))))</f>
        <v>0</v>
      </c>
      <c r="AI101" s="95">
        <f>IF('5-اطلاعات کلیه پرسنل'!L101="دارد",'5-اطلاعات کلیه پرسنل'!M101/12,'5-اطلاعات کلیه پرسنل'!N101/2000)</f>
        <v>0</v>
      </c>
      <c r="AJ101" s="94">
        <f t="shared" si="25"/>
        <v>0</v>
      </c>
    </row>
    <row r="102" spans="1:36" x14ac:dyDescent="0.45">
      <c r="A102" s="98">
        <v>100</v>
      </c>
      <c r="B102" s="69">
        <f>'6-اطلاعات کلیه محصولات - خدمات'!B102</f>
        <v>0</v>
      </c>
      <c r="C102" s="69">
        <f>'6-اطلاعات کلیه محصولات - خدمات'!D102</f>
        <v>0</v>
      </c>
      <c r="D102" s="22"/>
      <c r="E102" s="91"/>
      <c r="F102" s="91"/>
      <c r="G102" s="91"/>
      <c r="H102" s="69"/>
      <c r="I102" s="69"/>
      <c r="J102" s="69"/>
      <c r="K102" s="69"/>
      <c r="L102" s="69"/>
      <c r="M102" s="247">
        <f t="shared" si="14"/>
        <v>0</v>
      </c>
      <c r="N102" s="69" t="str">
        <f t="shared" si="15"/>
        <v>0</v>
      </c>
      <c r="O102" s="69" t="str">
        <f t="shared" si="16"/>
        <v>0</v>
      </c>
      <c r="P102" s="69" t="str">
        <f t="shared" si="17"/>
        <v>0</v>
      </c>
      <c r="Q102" s="69" t="str">
        <f t="shared" si="18"/>
        <v>0</v>
      </c>
      <c r="R102" s="69" t="str">
        <f t="shared" si="19"/>
        <v>0.2</v>
      </c>
      <c r="S102" s="100">
        <f t="shared" si="20"/>
        <v>0</v>
      </c>
      <c r="T102" s="69">
        <f t="shared" si="21"/>
        <v>0</v>
      </c>
      <c r="U102" s="69">
        <f t="shared" si="22"/>
        <v>0</v>
      </c>
      <c r="V102" s="69">
        <f t="shared" si="23"/>
        <v>0</v>
      </c>
      <c r="W102" s="69">
        <f t="shared" si="24"/>
        <v>0</v>
      </c>
      <c r="X102" s="195" t="str">
        <f>IF('6-اطلاعات کلیه محصولات - خدمات'!$N102="جدید",'6-اطلاعات کلیه محصولات - خدمات'!$B102,"")</f>
        <v/>
      </c>
      <c r="Y102" s="195" t="str">
        <f>IF('6-اطلاعات کلیه محصولات - خدمات'!$O102="دارد",'6-اطلاعات کلیه محصولات - خدمات'!$B102,"")</f>
        <v/>
      </c>
      <c r="AC102" s="199">
        <f>IF('6-اطلاعات کلیه محصولات - خدمات'!C102="دارد",'6-اطلاعات کلیه محصولات - خدمات'!Q102,0)</f>
        <v>0</v>
      </c>
      <c r="AD102" s="309">
        <f>1403-'5-اطلاعات کلیه پرسنل'!E102:E1099</f>
        <v>1403</v>
      </c>
      <c r="AF102" s="67">
        <f>IF('5-اطلاعات کلیه پرسنل'!H102=option!$C$15,IF('5-اطلاعات کلیه پرسنل'!L102="دارد",'5-اطلاعات کلیه پرسنل'!M102/12*'5-اطلاعات کلیه پرسنل'!I102,'5-اطلاعات کلیه پرسنل'!N102/2000*'5-اطلاعات کلیه پرسنل'!I102),0)+IF('5-اطلاعات کلیه پرسنل'!J102=option!$C$15,IF('5-اطلاعات کلیه پرسنل'!L102="دارد",'5-اطلاعات کلیه پرسنل'!M102/12*'5-اطلاعات کلیه پرسنل'!K102,'5-اطلاعات کلیه پرسنل'!N102/2000*'5-اطلاعات کلیه پرسنل'!K102),0)</f>
        <v>0</v>
      </c>
      <c r="AG102" s="67">
        <f>IF('5-اطلاعات کلیه پرسنل'!H102=option!$C$11,IF('5-اطلاعات کلیه پرسنل'!L102="دارد",'5-اطلاعات کلیه پرسنل'!M102*'5-اطلاعات کلیه پرسنل'!I102/12*40,'5-اطلاعات کلیه پرسنل'!I102*'5-اطلاعات کلیه پرسنل'!N102/52),0)+IF('5-اطلاعات کلیه پرسنل'!J102=option!$C$11,IF('5-اطلاعات کلیه پرسنل'!L102="دارد",'5-اطلاعات کلیه پرسنل'!M102*'5-اطلاعات کلیه پرسنل'!K102/12*40,'5-اطلاعات کلیه پرسنل'!K102*'5-اطلاعات کلیه پرسنل'!N102/52),0)</f>
        <v>0</v>
      </c>
      <c r="AH102" s="82">
        <f>IF('5-اطلاعات کلیه پرسنل'!P102="دکتری",1,IF('5-اطلاعات کلیه پرسنل'!P102="فوق لیسانس",0.8,IF('5-اطلاعات کلیه پرسنل'!P102="لیسانس",0.6,IF('5-اطلاعات کلیه پرسنل'!P102="فوق دیپلم",0.3,IF('5-اطلاعات کلیه پرسنل'!P102="",0,0.1)))))</f>
        <v>0</v>
      </c>
      <c r="AI102" s="95">
        <f>IF('5-اطلاعات کلیه پرسنل'!L102="دارد",'5-اطلاعات کلیه پرسنل'!M102/12,'5-اطلاعات کلیه پرسنل'!N102/2000)</f>
        <v>0</v>
      </c>
      <c r="AJ102" s="94">
        <f t="shared" si="25"/>
        <v>0</v>
      </c>
    </row>
    <row r="103" spans="1:36" x14ac:dyDescent="0.45">
      <c r="A103" s="98">
        <v>101</v>
      </c>
      <c r="B103" s="69">
        <f>'6-اطلاعات کلیه محصولات - خدمات'!B103</f>
        <v>0</v>
      </c>
      <c r="C103" s="69">
        <f>'6-اطلاعات کلیه محصولات - خدمات'!D103</f>
        <v>0</v>
      </c>
      <c r="D103" s="22"/>
      <c r="E103" s="91"/>
      <c r="F103" s="91"/>
      <c r="G103" s="91"/>
      <c r="H103" s="69"/>
      <c r="I103" s="69"/>
      <c r="J103" s="69"/>
      <c r="K103" s="69"/>
      <c r="L103" s="69"/>
      <c r="M103" s="247">
        <f t="shared" si="14"/>
        <v>0</v>
      </c>
      <c r="N103" s="69" t="str">
        <f t="shared" si="15"/>
        <v>0</v>
      </c>
      <c r="O103" s="69" t="str">
        <f t="shared" si="16"/>
        <v>0</v>
      </c>
      <c r="P103" s="69" t="str">
        <f t="shared" si="17"/>
        <v>0</v>
      </c>
      <c r="Q103" s="69" t="str">
        <f t="shared" si="18"/>
        <v>0</v>
      </c>
      <c r="R103" s="69" t="str">
        <f t="shared" si="19"/>
        <v>0.2</v>
      </c>
      <c r="S103" s="100">
        <f t="shared" si="20"/>
        <v>0</v>
      </c>
      <c r="T103" s="69">
        <f t="shared" si="21"/>
        <v>0</v>
      </c>
      <c r="U103" s="69">
        <f t="shared" si="22"/>
        <v>0</v>
      </c>
      <c r="V103" s="69">
        <f t="shared" si="23"/>
        <v>0</v>
      </c>
      <c r="W103" s="69">
        <f t="shared" si="24"/>
        <v>0</v>
      </c>
      <c r="X103" s="195" t="str">
        <f>IF('6-اطلاعات کلیه محصولات - خدمات'!$N103="جدید",'6-اطلاعات کلیه محصولات - خدمات'!$B103,"")</f>
        <v/>
      </c>
      <c r="Y103" s="195" t="str">
        <f>IF('6-اطلاعات کلیه محصولات - خدمات'!$O103="دارد",'6-اطلاعات کلیه محصولات - خدمات'!$B103,"")</f>
        <v/>
      </c>
      <c r="AC103" s="199">
        <f>IF('6-اطلاعات کلیه محصولات - خدمات'!C103="دارد",'6-اطلاعات کلیه محصولات - خدمات'!Q103,0)</f>
        <v>0</v>
      </c>
      <c r="AD103" s="309">
        <f>1403-'5-اطلاعات کلیه پرسنل'!E103:E1100</f>
        <v>1403</v>
      </c>
      <c r="AF103" s="67">
        <f>IF('5-اطلاعات کلیه پرسنل'!H103=option!$C$15,IF('5-اطلاعات کلیه پرسنل'!L103="دارد",'5-اطلاعات کلیه پرسنل'!M103/12*'5-اطلاعات کلیه پرسنل'!I103,'5-اطلاعات کلیه پرسنل'!N103/2000*'5-اطلاعات کلیه پرسنل'!I103),0)+IF('5-اطلاعات کلیه پرسنل'!J103=option!$C$15,IF('5-اطلاعات کلیه پرسنل'!L103="دارد",'5-اطلاعات کلیه پرسنل'!M103/12*'5-اطلاعات کلیه پرسنل'!K103,'5-اطلاعات کلیه پرسنل'!N103/2000*'5-اطلاعات کلیه پرسنل'!K103),0)</f>
        <v>0</v>
      </c>
      <c r="AG103" s="67">
        <f>IF('5-اطلاعات کلیه پرسنل'!H103=option!$C$11,IF('5-اطلاعات کلیه پرسنل'!L103="دارد",'5-اطلاعات کلیه پرسنل'!M103*'5-اطلاعات کلیه پرسنل'!I103/12*40,'5-اطلاعات کلیه پرسنل'!I103*'5-اطلاعات کلیه پرسنل'!N103/52),0)+IF('5-اطلاعات کلیه پرسنل'!J103=option!$C$11,IF('5-اطلاعات کلیه پرسنل'!L103="دارد",'5-اطلاعات کلیه پرسنل'!M103*'5-اطلاعات کلیه پرسنل'!K103/12*40,'5-اطلاعات کلیه پرسنل'!K103*'5-اطلاعات کلیه پرسنل'!N103/52),0)</f>
        <v>0</v>
      </c>
      <c r="AH103" s="82">
        <f>IF('5-اطلاعات کلیه پرسنل'!P103="دکتری",1,IF('5-اطلاعات کلیه پرسنل'!P103="فوق لیسانس",0.8,IF('5-اطلاعات کلیه پرسنل'!P103="لیسانس",0.6,IF('5-اطلاعات کلیه پرسنل'!P103="فوق دیپلم",0.3,IF('5-اطلاعات کلیه پرسنل'!P103="",0,0.1)))))</f>
        <v>0</v>
      </c>
      <c r="AI103" s="95">
        <f>IF('5-اطلاعات کلیه پرسنل'!L103="دارد",'5-اطلاعات کلیه پرسنل'!M103/12,'5-اطلاعات کلیه پرسنل'!N103/2000)</f>
        <v>0</v>
      </c>
      <c r="AJ103" s="94">
        <f t="shared" si="25"/>
        <v>0</v>
      </c>
    </row>
    <row r="104" spans="1:36" x14ac:dyDescent="0.45">
      <c r="A104" s="98">
        <v>102</v>
      </c>
      <c r="B104" s="69">
        <f>'6-اطلاعات کلیه محصولات - خدمات'!B104</f>
        <v>0</v>
      </c>
      <c r="C104" s="69">
        <f>'6-اطلاعات کلیه محصولات - خدمات'!D104</f>
        <v>0</v>
      </c>
      <c r="D104" s="22"/>
      <c r="E104" s="91"/>
      <c r="F104" s="91"/>
      <c r="G104" s="91"/>
      <c r="H104" s="69"/>
      <c r="I104" s="69"/>
      <c r="J104" s="69"/>
      <c r="K104" s="69"/>
      <c r="L104" s="69"/>
      <c r="M104" s="247">
        <f t="shared" si="14"/>
        <v>0</v>
      </c>
      <c r="N104" s="69" t="str">
        <f t="shared" si="15"/>
        <v>0</v>
      </c>
      <c r="O104" s="69" t="str">
        <f t="shared" si="16"/>
        <v>0</v>
      </c>
      <c r="P104" s="69" t="str">
        <f t="shared" si="17"/>
        <v>0</v>
      </c>
      <c r="Q104" s="69" t="str">
        <f t="shared" si="18"/>
        <v>0</v>
      </c>
      <c r="R104" s="69" t="str">
        <f t="shared" si="19"/>
        <v>0.2</v>
      </c>
      <c r="S104" s="100">
        <f t="shared" si="20"/>
        <v>0</v>
      </c>
      <c r="T104" s="69">
        <f t="shared" si="21"/>
        <v>0</v>
      </c>
      <c r="U104" s="69">
        <f t="shared" si="22"/>
        <v>0</v>
      </c>
      <c r="V104" s="69">
        <f t="shared" si="23"/>
        <v>0</v>
      </c>
      <c r="W104" s="69">
        <f t="shared" si="24"/>
        <v>0</v>
      </c>
      <c r="X104" s="195" t="str">
        <f>IF('6-اطلاعات کلیه محصولات - خدمات'!$N104="جدید",'6-اطلاعات کلیه محصولات - خدمات'!$B104,"")</f>
        <v/>
      </c>
      <c r="Y104" s="195" t="str">
        <f>IF('6-اطلاعات کلیه محصولات - خدمات'!$O104="دارد",'6-اطلاعات کلیه محصولات - خدمات'!$B104,"")</f>
        <v/>
      </c>
      <c r="AC104" s="199">
        <f>IF('6-اطلاعات کلیه محصولات - خدمات'!C104="دارد",'6-اطلاعات کلیه محصولات - خدمات'!Q104,0)</f>
        <v>0</v>
      </c>
      <c r="AD104" s="309">
        <f>1403-'5-اطلاعات کلیه پرسنل'!E104:E1101</f>
        <v>1403</v>
      </c>
      <c r="AF104" s="67">
        <f>IF('5-اطلاعات کلیه پرسنل'!H104=option!$C$15,IF('5-اطلاعات کلیه پرسنل'!L104="دارد",'5-اطلاعات کلیه پرسنل'!M104/12*'5-اطلاعات کلیه پرسنل'!I104,'5-اطلاعات کلیه پرسنل'!N104/2000*'5-اطلاعات کلیه پرسنل'!I104),0)+IF('5-اطلاعات کلیه پرسنل'!J104=option!$C$15,IF('5-اطلاعات کلیه پرسنل'!L104="دارد",'5-اطلاعات کلیه پرسنل'!M104/12*'5-اطلاعات کلیه پرسنل'!K104,'5-اطلاعات کلیه پرسنل'!N104/2000*'5-اطلاعات کلیه پرسنل'!K104),0)</f>
        <v>0</v>
      </c>
      <c r="AG104" s="67">
        <f>IF('5-اطلاعات کلیه پرسنل'!H104=option!$C$11,IF('5-اطلاعات کلیه پرسنل'!L104="دارد",'5-اطلاعات کلیه پرسنل'!M104*'5-اطلاعات کلیه پرسنل'!I104/12*40,'5-اطلاعات کلیه پرسنل'!I104*'5-اطلاعات کلیه پرسنل'!N104/52),0)+IF('5-اطلاعات کلیه پرسنل'!J104=option!$C$11,IF('5-اطلاعات کلیه پرسنل'!L104="دارد",'5-اطلاعات کلیه پرسنل'!M104*'5-اطلاعات کلیه پرسنل'!K104/12*40,'5-اطلاعات کلیه پرسنل'!K104*'5-اطلاعات کلیه پرسنل'!N104/52),0)</f>
        <v>0</v>
      </c>
      <c r="AH104" s="82">
        <f>IF('5-اطلاعات کلیه پرسنل'!P104="دکتری",1,IF('5-اطلاعات کلیه پرسنل'!P104="فوق لیسانس",0.8,IF('5-اطلاعات کلیه پرسنل'!P104="لیسانس",0.6,IF('5-اطلاعات کلیه پرسنل'!P104="فوق دیپلم",0.3,IF('5-اطلاعات کلیه پرسنل'!P104="",0,0.1)))))</f>
        <v>0</v>
      </c>
      <c r="AI104" s="95">
        <f>IF('5-اطلاعات کلیه پرسنل'!L104="دارد",'5-اطلاعات کلیه پرسنل'!M104/12,'5-اطلاعات کلیه پرسنل'!N104/2000)</f>
        <v>0</v>
      </c>
      <c r="AJ104" s="94">
        <f t="shared" si="25"/>
        <v>0</v>
      </c>
    </row>
    <row r="105" spans="1:36" x14ac:dyDescent="0.45">
      <c r="A105" s="98">
        <v>103</v>
      </c>
      <c r="B105" s="69">
        <f>'6-اطلاعات کلیه محصولات - خدمات'!B105</f>
        <v>0</v>
      </c>
      <c r="C105" s="69">
        <f>'6-اطلاعات کلیه محصولات - خدمات'!D105</f>
        <v>0</v>
      </c>
      <c r="D105" s="22"/>
      <c r="E105" s="91"/>
      <c r="F105" s="91"/>
      <c r="G105" s="91"/>
      <c r="H105" s="69"/>
      <c r="I105" s="69"/>
      <c r="J105" s="69"/>
      <c r="K105" s="69"/>
      <c r="L105" s="69"/>
      <c r="M105" s="247">
        <f t="shared" si="14"/>
        <v>0</v>
      </c>
      <c r="N105" s="69" t="str">
        <f t="shared" si="15"/>
        <v>0</v>
      </c>
      <c r="O105" s="69" t="str">
        <f t="shared" si="16"/>
        <v>0</v>
      </c>
      <c r="P105" s="69" t="str">
        <f t="shared" si="17"/>
        <v>0</v>
      </c>
      <c r="Q105" s="69" t="str">
        <f t="shared" si="18"/>
        <v>0</v>
      </c>
      <c r="R105" s="69" t="str">
        <f t="shared" si="19"/>
        <v>0.2</v>
      </c>
      <c r="S105" s="100">
        <f t="shared" si="20"/>
        <v>0</v>
      </c>
      <c r="T105" s="69">
        <f t="shared" si="21"/>
        <v>0</v>
      </c>
      <c r="U105" s="69">
        <f t="shared" si="22"/>
        <v>0</v>
      </c>
      <c r="V105" s="69">
        <f t="shared" si="23"/>
        <v>0</v>
      </c>
      <c r="W105" s="69">
        <f t="shared" si="24"/>
        <v>0</v>
      </c>
      <c r="X105" s="195" t="str">
        <f>IF('6-اطلاعات کلیه محصولات - خدمات'!$N105="جدید",'6-اطلاعات کلیه محصولات - خدمات'!$B105,"")</f>
        <v/>
      </c>
      <c r="Y105" s="195" t="str">
        <f>IF('6-اطلاعات کلیه محصولات - خدمات'!$O105="دارد",'6-اطلاعات کلیه محصولات - خدمات'!$B105,"")</f>
        <v/>
      </c>
      <c r="AC105" s="199">
        <f>IF('6-اطلاعات کلیه محصولات - خدمات'!C105="دارد",'6-اطلاعات کلیه محصولات - خدمات'!Q105,0)</f>
        <v>0</v>
      </c>
      <c r="AD105" s="309">
        <f>1403-'5-اطلاعات کلیه پرسنل'!E105:E1102</f>
        <v>1403</v>
      </c>
      <c r="AF105" s="67">
        <f>IF('5-اطلاعات کلیه پرسنل'!H105=option!$C$15,IF('5-اطلاعات کلیه پرسنل'!L105="دارد",'5-اطلاعات کلیه پرسنل'!M105/12*'5-اطلاعات کلیه پرسنل'!I105,'5-اطلاعات کلیه پرسنل'!N105/2000*'5-اطلاعات کلیه پرسنل'!I105),0)+IF('5-اطلاعات کلیه پرسنل'!J105=option!$C$15,IF('5-اطلاعات کلیه پرسنل'!L105="دارد",'5-اطلاعات کلیه پرسنل'!M105/12*'5-اطلاعات کلیه پرسنل'!K105,'5-اطلاعات کلیه پرسنل'!N105/2000*'5-اطلاعات کلیه پرسنل'!K105),0)</f>
        <v>0</v>
      </c>
      <c r="AG105" s="67">
        <f>IF('5-اطلاعات کلیه پرسنل'!H105=option!$C$11,IF('5-اطلاعات کلیه پرسنل'!L105="دارد",'5-اطلاعات کلیه پرسنل'!M105*'5-اطلاعات کلیه پرسنل'!I105/12*40,'5-اطلاعات کلیه پرسنل'!I105*'5-اطلاعات کلیه پرسنل'!N105/52),0)+IF('5-اطلاعات کلیه پرسنل'!J105=option!$C$11,IF('5-اطلاعات کلیه پرسنل'!L105="دارد",'5-اطلاعات کلیه پرسنل'!M105*'5-اطلاعات کلیه پرسنل'!K105/12*40,'5-اطلاعات کلیه پرسنل'!K105*'5-اطلاعات کلیه پرسنل'!N105/52),0)</f>
        <v>0</v>
      </c>
      <c r="AH105" s="82">
        <f>IF('5-اطلاعات کلیه پرسنل'!P105="دکتری",1,IF('5-اطلاعات کلیه پرسنل'!P105="فوق لیسانس",0.8,IF('5-اطلاعات کلیه پرسنل'!P105="لیسانس",0.6,IF('5-اطلاعات کلیه پرسنل'!P105="فوق دیپلم",0.3,IF('5-اطلاعات کلیه پرسنل'!P105="",0,0.1)))))</f>
        <v>0</v>
      </c>
      <c r="AI105" s="95">
        <f>IF('5-اطلاعات کلیه پرسنل'!L105="دارد",'5-اطلاعات کلیه پرسنل'!M105/12,'5-اطلاعات کلیه پرسنل'!N105/2000)</f>
        <v>0</v>
      </c>
      <c r="AJ105" s="94">
        <f t="shared" si="25"/>
        <v>0</v>
      </c>
    </row>
    <row r="106" spans="1:36" x14ac:dyDescent="0.45">
      <c r="A106" s="98">
        <v>104</v>
      </c>
      <c r="B106" s="69">
        <f>'6-اطلاعات کلیه محصولات - خدمات'!B106</f>
        <v>0</v>
      </c>
      <c r="C106" s="69">
        <f>'6-اطلاعات کلیه محصولات - خدمات'!D106</f>
        <v>0</v>
      </c>
      <c r="D106" s="22"/>
      <c r="E106" s="91"/>
      <c r="F106" s="91"/>
      <c r="G106" s="91"/>
      <c r="H106" s="69"/>
      <c r="I106" s="69"/>
      <c r="J106" s="69"/>
      <c r="K106" s="69"/>
      <c r="L106" s="69"/>
      <c r="M106" s="247">
        <f t="shared" si="14"/>
        <v>0</v>
      </c>
      <c r="N106" s="69" t="str">
        <f t="shared" si="15"/>
        <v>0</v>
      </c>
      <c r="O106" s="69" t="str">
        <f t="shared" si="16"/>
        <v>0</v>
      </c>
      <c r="P106" s="69" t="str">
        <f t="shared" si="17"/>
        <v>0</v>
      </c>
      <c r="Q106" s="69" t="str">
        <f t="shared" si="18"/>
        <v>0</v>
      </c>
      <c r="R106" s="69" t="str">
        <f t="shared" si="19"/>
        <v>0.2</v>
      </c>
      <c r="S106" s="100">
        <f t="shared" si="20"/>
        <v>0</v>
      </c>
      <c r="T106" s="69">
        <f t="shared" si="21"/>
        <v>0</v>
      </c>
      <c r="U106" s="69">
        <f t="shared" si="22"/>
        <v>0</v>
      </c>
      <c r="V106" s="69">
        <f t="shared" si="23"/>
        <v>0</v>
      </c>
      <c r="W106" s="69">
        <f t="shared" si="24"/>
        <v>0</v>
      </c>
      <c r="X106" s="195" t="str">
        <f>IF('6-اطلاعات کلیه محصولات - خدمات'!$N106="جدید",'6-اطلاعات کلیه محصولات - خدمات'!$B106,"")</f>
        <v/>
      </c>
      <c r="Y106" s="195" t="str">
        <f>IF('6-اطلاعات کلیه محصولات - خدمات'!$O106="دارد",'6-اطلاعات کلیه محصولات - خدمات'!$B106,"")</f>
        <v/>
      </c>
      <c r="AC106" s="199">
        <f>IF('6-اطلاعات کلیه محصولات - خدمات'!C106="دارد",'6-اطلاعات کلیه محصولات - خدمات'!Q106,0)</f>
        <v>0</v>
      </c>
      <c r="AD106" s="309">
        <f>1403-'5-اطلاعات کلیه پرسنل'!E106:E1103</f>
        <v>1403</v>
      </c>
      <c r="AF106" s="67">
        <f>IF('5-اطلاعات کلیه پرسنل'!H106=option!$C$15,IF('5-اطلاعات کلیه پرسنل'!L106="دارد",'5-اطلاعات کلیه پرسنل'!M106/12*'5-اطلاعات کلیه پرسنل'!I106,'5-اطلاعات کلیه پرسنل'!N106/2000*'5-اطلاعات کلیه پرسنل'!I106),0)+IF('5-اطلاعات کلیه پرسنل'!J106=option!$C$15,IF('5-اطلاعات کلیه پرسنل'!L106="دارد",'5-اطلاعات کلیه پرسنل'!M106/12*'5-اطلاعات کلیه پرسنل'!K106,'5-اطلاعات کلیه پرسنل'!N106/2000*'5-اطلاعات کلیه پرسنل'!K106),0)</f>
        <v>0</v>
      </c>
      <c r="AG106" s="67">
        <f>IF('5-اطلاعات کلیه پرسنل'!H106=option!$C$11,IF('5-اطلاعات کلیه پرسنل'!L106="دارد",'5-اطلاعات کلیه پرسنل'!M106*'5-اطلاعات کلیه پرسنل'!I106/12*40,'5-اطلاعات کلیه پرسنل'!I106*'5-اطلاعات کلیه پرسنل'!N106/52),0)+IF('5-اطلاعات کلیه پرسنل'!J106=option!$C$11,IF('5-اطلاعات کلیه پرسنل'!L106="دارد",'5-اطلاعات کلیه پرسنل'!M106*'5-اطلاعات کلیه پرسنل'!K106/12*40,'5-اطلاعات کلیه پرسنل'!K106*'5-اطلاعات کلیه پرسنل'!N106/52),0)</f>
        <v>0</v>
      </c>
      <c r="AH106" s="82">
        <f>IF('5-اطلاعات کلیه پرسنل'!P106="دکتری",1,IF('5-اطلاعات کلیه پرسنل'!P106="فوق لیسانس",0.8,IF('5-اطلاعات کلیه پرسنل'!P106="لیسانس",0.6,IF('5-اطلاعات کلیه پرسنل'!P106="فوق دیپلم",0.3,IF('5-اطلاعات کلیه پرسنل'!P106="",0,0.1)))))</f>
        <v>0</v>
      </c>
      <c r="AI106" s="95">
        <f>IF('5-اطلاعات کلیه پرسنل'!L106="دارد",'5-اطلاعات کلیه پرسنل'!M106/12,'5-اطلاعات کلیه پرسنل'!N106/2000)</f>
        <v>0</v>
      </c>
      <c r="AJ106" s="94">
        <f t="shared" si="25"/>
        <v>0</v>
      </c>
    </row>
    <row r="107" spans="1:36" x14ac:dyDescent="0.45">
      <c r="A107" s="98">
        <v>105</v>
      </c>
      <c r="B107" s="69">
        <f>'6-اطلاعات کلیه محصولات - خدمات'!B107</f>
        <v>0</v>
      </c>
      <c r="C107" s="69">
        <f>'6-اطلاعات کلیه محصولات - خدمات'!D107</f>
        <v>0</v>
      </c>
      <c r="D107" s="22"/>
      <c r="E107" s="91"/>
      <c r="F107" s="91"/>
      <c r="G107" s="91"/>
      <c r="H107" s="69"/>
      <c r="I107" s="69"/>
      <c r="J107" s="69"/>
      <c r="K107" s="69"/>
      <c r="L107" s="69"/>
      <c r="M107" s="247">
        <f t="shared" si="14"/>
        <v>0</v>
      </c>
      <c r="N107" s="69" t="str">
        <f t="shared" si="15"/>
        <v>0</v>
      </c>
      <c r="O107" s="69" t="str">
        <f t="shared" si="16"/>
        <v>0</v>
      </c>
      <c r="P107" s="69" t="str">
        <f t="shared" si="17"/>
        <v>0</v>
      </c>
      <c r="Q107" s="69" t="str">
        <f t="shared" si="18"/>
        <v>0</v>
      </c>
      <c r="R107" s="69" t="str">
        <f t="shared" si="19"/>
        <v>0.2</v>
      </c>
      <c r="S107" s="100">
        <f t="shared" si="20"/>
        <v>0</v>
      </c>
      <c r="T107" s="69">
        <f t="shared" si="21"/>
        <v>0</v>
      </c>
      <c r="U107" s="69">
        <f t="shared" si="22"/>
        <v>0</v>
      </c>
      <c r="V107" s="69">
        <f t="shared" si="23"/>
        <v>0</v>
      </c>
      <c r="W107" s="69">
        <f t="shared" si="24"/>
        <v>0</v>
      </c>
      <c r="X107" s="195" t="str">
        <f>IF('6-اطلاعات کلیه محصولات - خدمات'!$N107="جدید",'6-اطلاعات کلیه محصولات - خدمات'!$B107,"")</f>
        <v/>
      </c>
      <c r="Y107" s="195" t="str">
        <f>IF('6-اطلاعات کلیه محصولات - خدمات'!$O107="دارد",'6-اطلاعات کلیه محصولات - خدمات'!$B107,"")</f>
        <v/>
      </c>
      <c r="AC107" s="199">
        <f>IF('6-اطلاعات کلیه محصولات - خدمات'!C107="دارد",'6-اطلاعات کلیه محصولات - خدمات'!Q107,0)</f>
        <v>0</v>
      </c>
      <c r="AD107" s="309">
        <f>1403-'5-اطلاعات کلیه پرسنل'!E107:E1104</f>
        <v>1403</v>
      </c>
      <c r="AF107" s="67">
        <f>IF('5-اطلاعات کلیه پرسنل'!H107=option!$C$15,IF('5-اطلاعات کلیه پرسنل'!L107="دارد",'5-اطلاعات کلیه پرسنل'!M107/12*'5-اطلاعات کلیه پرسنل'!I107,'5-اطلاعات کلیه پرسنل'!N107/2000*'5-اطلاعات کلیه پرسنل'!I107),0)+IF('5-اطلاعات کلیه پرسنل'!J107=option!$C$15,IF('5-اطلاعات کلیه پرسنل'!L107="دارد",'5-اطلاعات کلیه پرسنل'!M107/12*'5-اطلاعات کلیه پرسنل'!K107,'5-اطلاعات کلیه پرسنل'!N107/2000*'5-اطلاعات کلیه پرسنل'!K107),0)</f>
        <v>0</v>
      </c>
      <c r="AG107" s="67">
        <f>IF('5-اطلاعات کلیه پرسنل'!H107=option!$C$11,IF('5-اطلاعات کلیه پرسنل'!L107="دارد",'5-اطلاعات کلیه پرسنل'!M107*'5-اطلاعات کلیه پرسنل'!I107/12*40,'5-اطلاعات کلیه پرسنل'!I107*'5-اطلاعات کلیه پرسنل'!N107/52),0)+IF('5-اطلاعات کلیه پرسنل'!J107=option!$C$11,IF('5-اطلاعات کلیه پرسنل'!L107="دارد",'5-اطلاعات کلیه پرسنل'!M107*'5-اطلاعات کلیه پرسنل'!K107/12*40,'5-اطلاعات کلیه پرسنل'!K107*'5-اطلاعات کلیه پرسنل'!N107/52),0)</f>
        <v>0</v>
      </c>
      <c r="AH107" s="82">
        <f>IF('5-اطلاعات کلیه پرسنل'!P107="دکتری",1,IF('5-اطلاعات کلیه پرسنل'!P107="فوق لیسانس",0.8,IF('5-اطلاعات کلیه پرسنل'!P107="لیسانس",0.6,IF('5-اطلاعات کلیه پرسنل'!P107="فوق دیپلم",0.3,IF('5-اطلاعات کلیه پرسنل'!P107="",0,0.1)))))</f>
        <v>0</v>
      </c>
      <c r="AI107" s="95">
        <f>IF('5-اطلاعات کلیه پرسنل'!L107="دارد",'5-اطلاعات کلیه پرسنل'!M107/12,'5-اطلاعات کلیه پرسنل'!N107/2000)</f>
        <v>0</v>
      </c>
      <c r="AJ107" s="94">
        <f t="shared" si="25"/>
        <v>0</v>
      </c>
    </row>
    <row r="108" spans="1:36" x14ac:dyDescent="0.45">
      <c r="A108" s="98">
        <v>106</v>
      </c>
      <c r="B108" s="69">
        <f>'6-اطلاعات کلیه محصولات - خدمات'!B108</f>
        <v>0</v>
      </c>
      <c r="C108" s="69">
        <f>'6-اطلاعات کلیه محصولات - خدمات'!D108</f>
        <v>0</v>
      </c>
      <c r="D108" s="22"/>
      <c r="E108" s="91"/>
      <c r="F108" s="91"/>
      <c r="G108" s="91"/>
      <c r="H108" s="69"/>
      <c r="I108" s="69"/>
      <c r="J108" s="69"/>
      <c r="K108" s="69"/>
      <c r="L108" s="69"/>
      <c r="M108" s="247">
        <f t="shared" si="14"/>
        <v>0</v>
      </c>
      <c r="N108" s="69" t="str">
        <f t="shared" si="15"/>
        <v>0</v>
      </c>
      <c r="O108" s="69" t="str">
        <f t="shared" si="16"/>
        <v>0</v>
      </c>
      <c r="P108" s="69" t="str">
        <f t="shared" si="17"/>
        <v>0</v>
      </c>
      <c r="Q108" s="69" t="str">
        <f t="shared" si="18"/>
        <v>0</v>
      </c>
      <c r="R108" s="69" t="str">
        <f t="shared" si="19"/>
        <v>0.2</v>
      </c>
      <c r="S108" s="100">
        <f t="shared" si="20"/>
        <v>0</v>
      </c>
      <c r="T108" s="69">
        <f t="shared" si="21"/>
        <v>0</v>
      </c>
      <c r="U108" s="69">
        <f t="shared" si="22"/>
        <v>0</v>
      </c>
      <c r="V108" s="69">
        <f t="shared" si="23"/>
        <v>0</v>
      </c>
      <c r="W108" s="69">
        <f t="shared" si="24"/>
        <v>0</v>
      </c>
      <c r="X108" s="195" t="str">
        <f>IF('6-اطلاعات کلیه محصولات - خدمات'!$N108="جدید",'6-اطلاعات کلیه محصولات - خدمات'!$B108,"")</f>
        <v/>
      </c>
      <c r="Y108" s="195" t="str">
        <f>IF('6-اطلاعات کلیه محصولات - خدمات'!$O108="دارد",'6-اطلاعات کلیه محصولات - خدمات'!$B108,"")</f>
        <v/>
      </c>
      <c r="AC108" s="199">
        <f>IF('6-اطلاعات کلیه محصولات - خدمات'!C108="دارد",'6-اطلاعات کلیه محصولات - خدمات'!Q108,0)</f>
        <v>0</v>
      </c>
      <c r="AD108" s="309">
        <f>1403-'5-اطلاعات کلیه پرسنل'!E108:E1105</f>
        <v>1403</v>
      </c>
      <c r="AF108" s="67">
        <f>IF('5-اطلاعات کلیه پرسنل'!H108=option!$C$15,IF('5-اطلاعات کلیه پرسنل'!L108="دارد",'5-اطلاعات کلیه پرسنل'!M108/12*'5-اطلاعات کلیه پرسنل'!I108,'5-اطلاعات کلیه پرسنل'!N108/2000*'5-اطلاعات کلیه پرسنل'!I108),0)+IF('5-اطلاعات کلیه پرسنل'!J108=option!$C$15,IF('5-اطلاعات کلیه پرسنل'!L108="دارد",'5-اطلاعات کلیه پرسنل'!M108/12*'5-اطلاعات کلیه پرسنل'!K108,'5-اطلاعات کلیه پرسنل'!N108/2000*'5-اطلاعات کلیه پرسنل'!K108),0)</f>
        <v>0</v>
      </c>
      <c r="AG108" s="67">
        <f>IF('5-اطلاعات کلیه پرسنل'!H108=option!$C$11,IF('5-اطلاعات کلیه پرسنل'!L108="دارد",'5-اطلاعات کلیه پرسنل'!M108*'5-اطلاعات کلیه پرسنل'!I108/12*40,'5-اطلاعات کلیه پرسنل'!I108*'5-اطلاعات کلیه پرسنل'!N108/52),0)+IF('5-اطلاعات کلیه پرسنل'!J108=option!$C$11,IF('5-اطلاعات کلیه پرسنل'!L108="دارد",'5-اطلاعات کلیه پرسنل'!M108*'5-اطلاعات کلیه پرسنل'!K108/12*40,'5-اطلاعات کلیه پرسنل'!K108*'5-اطلاعات کلیه پرسنل'!N108/52),0)</f>
        <v>0</v>
      </c>
      <c r="AH108" s="82">
        <f>IF('5-اطلاعات کلیه پرسنل'!P108="دکتری",1,IF('5-اطلاعات کلیه پرسنل'!P108="فوق لیسانس",0.8,IF('5-اطلاعات کلیه پرسنل'!P108="لیسانس",0.6,IF('5-اطلاعات کلیه پرسنل'!P108="فوق دیپلم",0.3,IF('5-اطلاعات کلیه پرسنل'!P108="",0,0.1)))))</f>
        <v>0</v>
      </c>
      <c r="AI108" s="95">
        <f>IF('5-اطلاعات کلیه پرسنل'!L108="دارد",'5-اطلاعات کلیه پرسنل'!M108/12,'5-اطلاعات کلیه پرسنل'!N108/2000)</f>
        <v>0</v>
      </c>
      <c r="AJ108" s="94">
        <f t="shared" si="25"/>
        <v>0</v>
      </c>
    </row>
    <row r="109" spans="1:36" x14ac:dyDescent="0.45">
      <c r="A109" s="98">
        <v>107</v>
      </c>
      <c r="B109" s="69">
        <f>'6-اطلاعات کلیه محصولات - خدمات'!B109</f>
        <v>0</v>
      </c>
      <c r="C109" s="69">
        <f>'6-اطلاعات کلیه محصولات - خدمات'!D109</f>
        <v>0</v>
      </c>
      <c r="D109" s="22"/>
      <c r="E109" s="91"/>
      <c r="F109" s="91"/>
      <c r="G109" s="91"/>
      <c r="H109" s="69"/>
      <c r="I109" s="69"/>
      <c r="J109" s="69"/>
      <c r="K109" s="69"/>
      <c r="L109" s="69"/>
      <c r="M109" s="247">
        <f t="shared" si="14"/>
        <v>0</v>
      </c>
      <c r="N109" s="69" t="str">
        <f t="shared" si="15"/>
        <v>0</v>
      </c>
      <c r="O109" s="69" t="str">
        <f t="shared" si="16"/>
        <v>0</v>
      </c>
      <c r="P109" s="69" t="str">
        <f t="shared" si="17"/>
        <v>0</v>
      </c>
      <c r="Q109" s="69" t="str">
        <f t="shared" si="18"/>
        <v>0</v>
      </c>
      <c r="R109" s="69" t="str">
        <f t="shared" si="19"/>
        <v>0.2</v>
      </c>
      <c r="S109" s="100">
        <f t="shared" si="20"/>
        <v>0</v>
      </c>
      <c r="T109" s="69">
        <f t="shared" si="21"/>
        <v>0</v>
      </c>
      <c r="U109" s="69">
        <f t="shared" si="22"/>
        <v>0</v>
      </c>
      <c r="V109" s="69">
        <f t="shared" si="23"/>
        <v>0</v>
      </c>
      <c r="W109" s="69">
        <f t="shared" si="24"/>
        <v>0</v>
      </c>
      <c r="X109" s="195" t="str">
        <f>IF('6-اطلاعات کلیه محصولات - خدمات'!$N109="جدید",'6-اطلاعات کلیه محصولات - خدمات'!$B109,"")</f>
        <v/>
      </c>
      <c r="Y109" s="195" t="str">
        <f>IF('6-اطلاعات کلیه محصولات - خدمات'!$O109="دارد",'6-اطلاعات کلیه محصولات - خدمات'!$B109,"")</f>
        <v/>
      </c>
      <c r="AC109" s="199">
        <f>IF('6-اطلاعات کلیه محصولات - خدمات'!C109="دارد",'6-اطلاعات کلیه محصولات - خدمات'!Q109,0)</f>
        <v>0</v>
      </c>
      <c r="AD109" s="309">
        <f>1403-'5-اطلاعات کلیه پرسنل'!E109:E1106</f>
        <v>1403</v>
      </c>
      <c r="AF109" s="67">
        <f>IF('5-اطلاعات کلیه پرسنل'!H109=option!$C$15,IF('5-اطلاعات کلیه پرسنل'!L109="دارد",'5-اطلاعات کلیه پرسنل'!M109/12*'5-اطلاعات کلیه پرسنل'!I109,'5-اطلاعات کلیه پرسنل'!N109/2000*'5-اطلاعات کلیه پرسنل'!I109),0)+IF('5-اطلاعات کلیه پرسنل'!J109=option!$C$15,IF('5-اطلاعات کلیه پرسنل'!L109="دارد",'5-اطلاعات کلیه پرسنل'!M109/12*'5-اطلاعات کلیه پرسنل'!K109,'5-اطلاعات کلیه پرسنل'!N109/2000*'5-اطلاعات کلیه پرسنل'!K109),0)</f>
        <v>0</v>
      </c>
      <c r="AG109" s="67">
        <f>IF('5-اطلاعات کلیه پرسنل'!H109=option!$C$11,IF('5-اطلاعات کلیه پرسنل'!L109="دارد",'5-اطلاعات کلیه پرسنل'!M109*'5-اطلاعات کلیه پرسنل'!I109/12*40,'5-اطلاعات کلیه پرسنل'!I109*'5-اطلاعات کلیه پرسنل'!N109/52),0)+IF('5-اطلاعات کلیه پرسنل'!J109=option!$C$11,IF('5-اطلاعات کلیه پرسنل'!L109="دارد",'5-اطلاعات کلیه پرسنل'!M109*'5-اطلاعات کلیه پرسنل'!K109/12*40,'5-اطلاعات کلیه پرسنل'!K109*'5-اطلاعات کلیه پرسنل'!N109/52),0)</f>
        <v>0</v>
      </c>
      <c r="AH109" s="82">
        <f>IF('5-اطلاعات کلیه پرسنل'!P109="دکتری",1,IF('5-اطلاعات کلیه پرسنل'!P109="فوق لیسانس",0.8,IF('5-اطلاعات کلیه پرسنل'!P109="لیسانس",0.6,IF('5-اطلاعات کلیه پرسنل'!P109="فوق دیپلم",0.3,IF('5-اطلاعات کلیه پرسنل'!P109="",0,0.1)))))</f>
        <v>0</v>
      </c>
      <c r="AI109" s="95">
        <f>IF('5-اطلاعات کلیه پرسنل'!L109="دارد",'5-اطلاعات کلیه پرسنل'!M109/12,'5-اطلاعات کلیه پرسنل'!N109/2000)</f>
        <v>0</v>
      </c>
      <c r="AJ109" s="94">
        <f t="shared" si="25"/>
        <v>0</v>
      </c>
    </row>
    <row r="110" spans="1:36" x14ac:dyDescent="0.45">
      <c r="A110" s="98">
        <v>108</v>
      </c>
      <c r="B110" s="69">
        <f>'6-اطلاعات کلیه محصولات - خدمات'!B110</f>
        <v>0</v>
      </c>
      <c r="C110" s="69">
        <f>'6-اطلاعات کلیه محصولات - خدمات'!D110</f>
        <v>0</v>
      </c>
      <c r="D110" s="22"/>
      <c r="E110" s="91"/>
      <c r="F110" s="91"/>
      <c r="G110" s="91"/>
      <c r="H110" s="69"/>
      <c r="I110" s="69"/>
      <c r="J110" s="69"/>
      <c r="K110" s="69"/>
      <c r="L110" s="69"/>
      <c r="M110" s="247">
        <f t="shared" si="14"/>
        <v>0</v>
      </c>
      <c r="N110" s="69" t="str">
        <f t="shared" si="15"/>
        <v>0</v>
      </c>
      <c r="O110" s="69" t="str">
        <f t="shared" si="16"/>
        <v>0</v>
      </c>
      <c r="P110" s="69" t="str">
        <f t="shared" si="17"/>
        <v>0</v>
      </c>
      <c r="Q110" s="69" t="str">
        <f t="shared" si="18"/>
        <v>0</v>
      </c>
      <c r="R110" s="69" t="str">
        <f t="shared" si="19"/>
        <v>0.2</v>
      </c>
      <c r="S110" s="100">
        <f t="shared" si="20"/>
        <v>0</v>
      </c>
      <c r="T110" s="69">
        <f t="shared" si="21"/>
        <v>0</v>
      </c>
      <c r="U110" s="69">
        <f t="shared" si="22"/>
        <v>0</v>
      </c>
      <c r="V110" s="69">
        <f t="shared" si="23"/>
        <v>0</v>
      </c>
      <c r="W110" s="69">
        <f t="shared" si="24"/>
        <v>0</v>
      </c>
      <c r="X110" s="195" t="str">
        <f>IF('6-اطلاعات کلیه محصولات - خدمات'!$N110="جدید",'6-اطلاعات کلیه محصولات - خدمات'!$B110,"")</f>
        <v/>
      </c>
      <c r="Y110" s="195" t="str">
        <f>IF('6-اطلاعات کلیه محصولات - خدمات'!$O110="دارد",'6-اطلاعات کلیه محصولات - خدمات'!$B110,"")</f>
        <v/>
      </c>
      <c r="AC110" s="199">
        <f>IF('6-اطلاعات کلیه محصولات - خدمات'!C110="دارد",'6-اطلاعات کلیه محصولات - خدمات'!Q110,0)</f>
        <v>0</v>
      </c>
      <c r="AD110" s="309">
        <f>1403-'5-اطلاعات کلیه پرسنل'!E110:E1107</f>
        <v>1403</v>
      </c>
      <c r="AF110" s="67">
        <f>IF('5-اطلاعات کلیه پرسنل'!H110=option!$C$15,IF('5-اطلاعات کلیه پرسنل'!L110="دارد",'5-اطلاعات کلیه پرسنل'!M110/12*'5-اطلاعات کلیه پرسنل'!I110,'5-اطلاعات کلیه پرسنل'!N110/2000*'5-اطلاعات کلیه پرسنل'!I110),0)+IF('5-اطلاعات کلیه پرسنل'!J110=option!$C$15,IF('5-اطلاعات کلیه پرسنل'!L110="دارد",'5-اطلاعات کلیه پرسنل'!M110/12*'5-اطلاعات کلیه پرسنل'!K110,'5-اطلاعات کلیه پرسنل'!N110/2000*'5-اطلاعات کلیه پرسنل'!K110),0)</f>
        <v>0</v>
      </c>
      <c r="AG110" s="67">
        <f>IF('5-اطلاعات کلیه پرسنل'!H110=option!$C$11,IF('5-اطلاعات کلیه پرسنل'!L110="دارد",'5-اطلاعات کلیه پرسنل'!M110*'5-اطلاعات کلیه پرسنل'!I110/12*40,'5-اطلاعات کلیه پرسنل'!I110*'5-اطلاعات کلیه پرسنل'!N110/52),0)+IF('5-اطلاعات کلیه پرسنل'!J110=option!$C$11,IF('5-اطلاعات کلیه پرسنل'!L110="دارد",'5-اطلاعات کلیه پرسنل'!M110*'5-اطلاعات کلیه پرسنل'!K110/12*40,'5-اطلاعات کلیه پرسنل'!K110*'5-اطلاعات کلیه پرسنل'!N110/52),0)</f>
        <v>0</v>
      </c>
      <c r="AH110" s="82">
        <f>IF('5-اطلاعات کلیه پرسنل'!P110="دکتری",1,IF('5-اطلاعات کلیه پرسنل'!P110="فوق لیسانس",0.8,IF('5-اطلاعات کلیه پرسنل'!P110="لیسانس",0.6,IF('5-اطلاعات کلیه پرسنل'!P110="فوق دیپلم",0.3,IF('5-اطلاعات کلیه پرسنل'!P110="",0,0.1)))))</f>
        <v>0</v>
      </c>
      <c r="AI110" s="95">
        <f>IF('5-اطلاعات کلیه پرسنل'!L110="دارد",'5-اطلاعات کلیه پرسنل'!M110/12,'5-اطلاعات کلیه پرسنل'!N110/2000)</f>
        <v>0</v>
      </c>
      <c r="AJ110" s="94">
        <f t="shared" si="25"/>
        <v>0</v>
      </c>
    </row>
    <row r="111" spans="1:36" x14ac:dyDescent="0.45">
      <c r="A111" s="98">
        <v>109</v>
      </c>
      <c r="B111" s="69">
        <f>'6-اطلاعات کلیه محصولات - خدمات'!B111</f>
        <v>0</v>
      </c>
      <c r="C111" s="69">
        <f>'6-اطلاعات کلیه محصولات - خدمات'!D111</f>
        <v>0</v>
      </c>
      <c r="D111" s="22"/>
      <c r="E111" s="91"/>
      <c r="F111" s="91"/>
      <c r="G111" s="91"/>
      <c r="H111" s="69"/>
      <c r="I111" s="69"/>
      <c r="J111" s="69"/>
      <c r="K111" s="69"/>
      <c r="L111" s="69"/>
      <c r="M111" s="247">
        <f t="shared" si="14"/>
        <v>0</v>
      </c>
      <c r="N111" s="69" t="str">
        <f t="shared" si="15"/>
        <v>0</v>
      </c>
      <c r="O111" s="69" t="str">
        <f t="shared" si="16"/>
        <v>0</v>
      </c>
      <c r="P111" s="69" t="str">
        <f t="shared" si="17"/>
        <v>0</v>
      </c>
      <c r="Q111" s="69" t="str">
        <f t="shared" si="18"/>
        <v>0</v>
      </c>
      <c r="R111" s="69" t="str">
        <f t="shared" si="19"/>
        <v>0.2</v>
      </c>
      <c r="S111" s="100">
        <f t="shared" si="20"/>
        <v>0</v>
      </c>
      <c r="T111" s="69">
        <f t="shared" si="21"/>
        <v>0</v>
      </c>
      <c r="U111" s="69">
        <f t="shared" si="22"/>
        <v>0</v>
      </c>
      <c r="V111" s="69">
        <f t="shared" si="23"/>
        <v>0</v>
      </c>
      <c r="W111" s="69">
        <f t="shared" si="24"/>
        <v>0</v>
      </c>
      <c r="X111" s="195" t="str">
        <f>IF('6-اطلاعات کلیه محصولات - خدمات'!$N111="جدید",'6-اطلاعات کلیه محصولات - خدمات'!$B111,"")</f>
        <v/>
      </c>
      <c r="Y111" s="195" t="str">
        <f>IF('6-اطلاعات کلیه محصولات - خدمات'!$O111="دارد",'6-اطلاعات کلیه محصولات - خدمات'!$B111,"")</f>
        <v/>
      </c>
      <c r="AC111" s="199">
        <f>IF('6-اطلاعات کلیه محصولات - خدمات'!C111="دارد",'6-اطلاعات کلیه محصولات - خدمات'!Q111,0)</f>
        <v>0</v>
      </c>
      <c r="AD111" s="309">
        <f>1403-'5-اطلاعات کلیه پرسنل'!E111:E1108</f>
        <v>1403</v>
      </c>
      <c r="AF111" s="67">
        <f>IF('5-اطلاعات کلیه پرسنل'!H111=option!$C$15,IF('5-اطلاعات کلیه پرسنل'!L111="دارد",'5-اطلاعات کلیه پرسنل'!M111/12*'5-اطلاعات کلیه پرسنل'!I111,'5-اطلاعات کلیه پرسنل'!N111/2000*'5-اطلاعات کلیه پرسنل'!I111),0)+IF('5-اطلاعات کلیه پرسنل'!J111=option!$C$15,IF('5-اطلاعات کلیه پرسنل'!L111="دارد",'5-اطلاعات کلیه پرسنل'!M111/12*'5-اطلاعات کلیه پرسنل'!K111,'5-اطلاعات کلیه پرسنل'!N111/2000*'5-اطلاعات کلیه پرسنل'!K111),0)</f>
        <v>0</v>
      </c>
      <c r="AG111" s="67">
        <f>IF('5-اطلاعات کلیه پرسنل'!H111=option!$C$11,IF('5-اطلاعات کلیه پرسنل'!L111="دارد",'5-اطلاعات کلیه پرسنل'!M111*'5-اطلاعات کلیه پرسنل'!I111/12*40,'5-اطلاعات کلیه پرسنل'!I111*'5-اطلاعات کلیه پرسنل'!N111/52),0)+IF('5-اطلاعات کلیه پرسنل'!J111=option!$C$11,IF('5-اطلاعات کلیه پرسنل'!L111="دارد",'5-اطلاعات کلیه پرسنل'!M111*'5-اطلاعات کلیه پرسنل'!K111/12*40,'5-اطلاعات کلیه پرسنل'!K111*'5-اطلاعات کلیه پرسنل'!N111/52),0)</f>
        <v>0</v>
      </c>
      <c r="AH111" s="82">
        <f>IF('5-اطلاعات کلیه پرسنل'!P111="دکتری",1,IF('5-اطلاعات کلیه پرسنل'!P111="فوق لیسانس",0.8,IF('5-اطلاعات کلیه پرسنل'!P111="لیسانس",0.6,IF('5-اطلاعات کلیه پرسنل'!P111="فوق دیپلم",0.3,IF('5-اطلاعات کلیه پرسنل'!P111="",0,0.1)))))</f>
        <v>0</v>
      </c>
      <c r="AI111" s="95">
        <f>IF('5-اطلاعات کلیه پرسنل'!L111="دارد",'5-اطلاعات کلیه پرسنل'!M111/12,'5-اطلاعات کلیه پرسنل'!N111/2000)</f>
        <v>0</v>
      </c>
      <c r="AJ111" s="94">
        <f t="shared" si="25"/>
        <v>0</v>
      </c>
    </row>
    <row r="112" spans="1:36" x14ac:dyDescent="0.45">
      <c r="A112" s="98">
        <v>110</v>
      </c>
      <c r="B112" s="69">
        <f>'6-اطلاعات کلیه محصولات - خدمات'!B112</f>
        <v>0</v>
      </c>
      <c r="C112" s="69">
        <f>'6-اطلاعات کلیه محصولات - خدمات'!D112</f>
        <v>0</v>
      </c>
      <c r="D112" s="22"/>
      <c r="E112" s="91"/>
      <c r="F112" s="91"/>
      <c r="G112" s="91"/>
      <c r="H112" s="69"/>
      <c r="I112" s="69"/>
      <c r="J112" s="69"/>
      <c r="K112" s="69"/>
      <c r="L112" s="69"/>
      <c r="M112" s="247">
        <f t="shared" si="14"/>
        <v>0</v>
      </c>
      <c r="N112" s="69" t="str">
        <f t="shared" si="15"/>
        <v>0</v>
      </c>
      <c r="O112" s="69" t="str">
        <f t="shared" si="16"/>
        <v>0</v>
      </c>
      <c r="P112" s="69" t="str">
        <f t="shared" si="17"/>
        <v>0</v>
      </c>
      <c r="Q112" s="69" t="str">
        <f t="shared" si="18"/>
        <v>0</v>
      </c>
      <c r="R112" s="69" t="str">
        <f t="shared" si="19"/>
        <v>0.2</v>
      </c>
      <c r="S112" s="100">
        <f t="shared" si="20"/>
        <v>0</v>
      </c>
      <c r="T112" s="69">
        <f t="shared" si="21"/>
        <v>0</v>
      </c>
      <c r="U112" s="69">
        <f t="shared" si="22"/>
        <v>0</v>
      </c>
      <c r="V112" s="69">
        <f t="shared" si="23"/>
        <v>0</v>
      </c>
      <c r="W112" s="69">
        <f t="shared" si="24"/>
        <v>0</v>
      </c>
      <c r="X112" s="195" t="str">
        <f>IF('6-اطلاعات کلیه محصولات - خدمات'!$N112="جدید",'6-اطلاعات کلیه محصولات - خدمات'!$B112,"")</f>
        <v/>
      </c>
      <c r="Y112" s="195" t="str">
        <f>IF('6-اطلاعات کلیه محصولات - خدمات'!$O112="دارد",'6-اطلاعات کلیه محصولات - خدمات'!$B112,"")</f>
        <v/>
      </c>
      <c r="AC112" s="199">
        <f>IF('6-اطلاعات کلیه محصولات - خدمات'!C112="دارد",'6-اطلاعات کلیه محصولات - خدمات'!Q112,0)</f>
        <v>0</v>
      </c>
      <c r="AD112" s="309">
        <f>1403-'5-اطلاعات کلیه پرسنل'!E112:E1109</f>
        <v>1403</v>
      </c>
      <c r="AF112" s="67">
        <f>IF('5-اطلاعات کلیه پرسنل'!H112=option!$C$15,IF('5-اطلاعات کلیه پرسنل'!L112="دارد",'5-اطلاعات کلیه پرسنل'!M112/12*'5-اطلاعات کلیه پرسنل'!I112,'5-اطلاعات کلیه پرسنل'!N112/2000*'5-اطلاعات کلیه پرسنل'!I112),0)+IF('5-اطلاعات کلیه پرسنل'!J112=option!$C$15,IF('5-اطلاعات کلیه پرسنل'!L112="دارد",'5-اطلاعات کلیه پرسنل'!M112/12*'5-اطلاعات کلیه پرسنل'!K112,'5-اطلاعات کلیه پرسنل'!N112/2000*'5-اطلاعات کلیه پرسنل'!K112),0)</f>
        <v>0</v>
      </c>
      <c r="AG112" s="67">
        <f>IF('5-اطلاعات کلیه پرسنل'!H112=option!$C$11,IF('5-اطلاعات کلیه پرسنل'!L112="دارد",'5-اطلاعات کلیه پرسنل'!M112*'5-اطلاعات کلیه پرسنل'!I112/12*40,'5-اطلاعات کلیه پرسنل'!I112*'5-اطلاعات کلیه پرسنل'!N112/52),0)+IF('5-اطلاعات کلیه پرسنل'!J112=option!$C$11,IF('5-اطلاعات کلیه پرسنل'!L112="دارد",'5-اطلاعات کلیه پرسنل'!M112*'5-اطلاعات کلیه پرسنل'!K112/12*40,'5-اطلاعات کلیه پرسنل'!K112*'5-اطلاعات کلیه پرسنل'!N112/52),0)</f>
        <v>0</v>
      </c>
      <c r="AH112" s="82">
        <f>IF('5-اطلاعات کلیه پرسنل'!P112="دکتری",1,IF('5-اطلاعات کلیه پرسنل'!P112="فوق لیسانس",0.8,IF('5-اطلاعات کلیه پرسنل'!P112="لیسانس",0.6,IF('5-اطلاعات کلیه پرسنل'!P112="فوق دیپلم",0.3,IF('5-اطلاعات کلیه پرسنل'!P112="",0,0.1)))))</f>
        <v>0</v>
      </c>
      <c r="AI112" s="95">
        <f>IF('5-اطلاعات کلیه پرسنل'!L112="دارد",'5-اطلاعات کلیه پرسنل'!M112/12,'5-اطلاعات کلیه پرسنل'!N112/2000)</f>
        <v>0</v>
      </c>
      <c r="AJ112" s="94">
        <f t="shared" si="25"/>
        <v>0</v>
      </c>
    </row>
    <row r="113" spans="1:36" x14ac:dyDescent="0.45">
      <c r="A113" s="98">
        <v>111</v>
      </c>
      <c r="B113" s="69">
        <f>'6-اطلاعات کلیه محصولات - خدمات'!B113</f>
        <v>0</v>
      </c>
      <c r="C113" s="69">
        <f>'6-اطلاعات کلیه محصولات - خدمات'!D113</f>
        <v>0</v>
      </c>
      <c r="D113" s="22"/>
      <c r="E113" s="91"/>
      <c r="F113" s="91"/>
      <c r="G113" s="91"/>
      <c r="H113" s="69"/>
      <c r="I113" s="69"/>
      <c r="J113" s="69"/>
      <c r="K113" s="69"/>
      <c r="L113" s="69"/>
      <c r="M113" s="247">
        <f t="shared" si="14"/>
        <v>0</v>
      </c>
      <c r="N113" s="69" t="str">
        <f t="shared" si="15"/>
        <v>0</v>
      </c>
      <c r="O113" s="69" t="str">
        <f t="shared" si="16"/>
        <v>0</v>
      </c>
      <c r="P113" s="69" t="str">
        <f t="shared" si="17"/>
        <v>0</v>
      </c>
      <c r="Q113" s="69" t="str">
        <f t="shared" si="18"/>
        <v>0</v>
      </c>
      <c r="R113" s="69" t="str">
        <f t="shared" si="19"/>
        <v>0.2</v>
      </c>
      <c r="S113" s="100">
        <f t="shared" si="20"/>
        <v>0</v>
      </c>
      <c r="T113" s="69">
        <f t="shared" si="21"/>
        <v>0</v>
      </c>
      <c r="U113" s="69">
        <f t="shared" si="22"/>
        <v>0</v>
      </c>
      <c r="V113" s="69">
        <f t="shared" si="23"/>
        <v>0</v>
      </c>
      <c r="W113" s="69">
        <f t="shared" si="24"/>
        <v>0</v>
      </c>
      <c r="X113" s="195" t="str">
        <f>IF('6-اطلاعات کلیه محصولات - خدمات'!$N113="جدید",'6-اطلاعات کلیه محصولات - خدمات'!$B113,"")</f>
        <v/>
      </c>
      <c r="Y113" s="195" t="str">
        <f>IF('6-اطلاعات کلیه محصولات - خدمات'!$O113="دارد",'6-اطلاعات کلیه محصولات - خدمات'!$B113,"")</f>
        <v/>
      </c>
      <c r="AC113" s="199">
        <f>IF('6-اطلاعات کلیه محصولات - خدمات'!C113="دارد",'6-اطلاعات کلیه محصولات - خدمات'!Q113,0)</f>
        <v>0</v>
      </c>
      <c r="AD113" s="309">
        <f>1403-'5-اطلاعات کلیه پرسنل'!E113:E1110</f>
        <v>1403</v>
      </c>
      <c r="AF113" s="67">
        <f>IF('5-اطلاعات کلیه پرسنل'!H113=option!$C$15,IF('5-اطلاعات کلیه پرسنل'!L113="دارد",'5-اطلاعات کلیه پرسنل'!M113/12*'5-اطلاعات کلیه پرسنل'!I113,'5-اطلاعات کلیه پرسنل'!N113/2000*'5-اطلاعات کلیه پرسنل'!I113),0)+IF('5-اطلاعات کلیه پرسنل'!J113=option!$C$15,IF('5-اطلاعات کلیه پرسنل'!L113="دارد",'5-اطلاعات کلیه پرسنل'!M113/12*'5-اطلاعات کلیه پرسنل'!K113,'5-اطلاعات کلیه پرسنل'!N113/2000*'5-اطلاعات کلیه پرسنل'!K113),0)</f>
        <v>0</v>
      </c>
      <c r="AG113" s="67">
        <f>IF('5-اطلاعات کلیه پرسنل'!H113=option!$C$11,IF('5-اطلاعات کلیه پرسنل'!L113="دارد",'5-اطلاعات کلیه پرسنل'!M113*'5-اطلاعات کلیه پرسنل'!I113/12*40,'5-اطلاعات کلیه پرسنل'!I113*'5-اطلاعات کلیه پرسنل'!N113/52),0)+IF('5-اطلاعات کلیه پرسنل'!J113=option!$C$11,IF('5-اطلاعات کلیه پرسنل'!L113="دارد",'5-اطلاعات کلیه پرسنل'!M113*'5-اطلاعات کلیه پرسنل'!K113/12*40,'5-اطلاعات کلیه پرسنل'!K113*'5-اطلاعات کلیه پرسنل'!N113/52),0)</f>
        <v>0</v>
      </c>
      <c r="AH113" s="82">
        <f>IF('5-اطلاعات کلیه پرسنل'!P113="دکتری",1,IF('5-اطلاعات کلیه پرسنل'!P113="فوق لیسانس",0.8,IF('5-اطلاعات کلیه پرسنل'!P113="لیسانس",0.6,IF('5-اطلاعات کلیه پرسنل'!P113="فوق دیپلم",0.3,IF('5-اطلاعات کلیه پرسنل'!P113="",0,0.1)))))</f>
        <v>0</v>
      </c>
      <c r="AI113" s="95">
        <f>IF('5-اطلاعات کلیه پرسنل'!L113="دارد",'5-اطلاعات کلیه پرسنل'!M113/12,'5-اطلاعات کلیه پرسنل'!N113/2000)</f>
        <v>0</v>
      </c>
      <c r="AJ113" s="94">
        <f t="shared" si="25"/>
        <v>0</v>
      </c>
    </row>
    <row r="114" spans="1:36" x14ac:dyDescent="0.45">
      <c r="A114" s="98">
        <v>112</v>
      </c>
      <c r="B114" s="69">
        <f>'6-اطلاعات کلیه محصولات - خدمات'!B114</f>
        <v>0</v>
      </c>
      <c r="C114" s="69">
        <f>'6-اطلاعات کلیه محصولات - خدمات'!D114</f>
        <v>0</v>
      </c>
      <c r="D114" s="22"/>
      <c r="E114" s="91"/>
      <c r="F114" s="91"/>
      <c r="G114" s="91"/>
      <c r="H114" s="69"/>
      <c r="I114" s="69"/>
      <c r="J114" s="69"/>
      <c r="K114" s="69"/>
      <c r="L114" s="69"/>
      <c r="M114" s="247">
        <f t="shared" si="14"/>
        <v>0</v>
      </c>
      <c r="N114" s="69" t="str">
        <f t="shared" si="15"/>
        <v>0</v>
      </c>
      <c r="O114" s="69" t="str">
        <f t="shared" si="16"/>
        <v>0</v>
      </c>
      <c r="P114" s="69" t="str">
        <f t="shared" si="17"/>
        <v>0</v>
      </c>
      <c r="Q114" s="69" t="str">
        <f t="shared" si="18"/>
        <v>0</v>
      </c>
      <c r="R114" s="69" t="str">
        <f t="shared" si="19"/>
        <v>0.2</v>
      </c>
      <c r="S114" s="100">
        <f t="shared" si="20"/>
        <v>0</v>
      </c>
      <c r="T114" s="69">
        <f t="shared" si="21"/>
        <v>0</v>
      </c>
      <c r="U114" s="69">
        <f t="shared" si="22"/>
        <v>0</v>
      </c>
      <c r="V114" s="69">
        <f t="shared" si="23"/>
        <v>0</v>
      </c>
      <c r="W114" s="69">
        <f t="shared" si="24"/>
        <v>0</v>
      </c>
      <c r="X114" s="195" t="str">
        <f>IF('6-اطلاعات کلیه محصولات - خدمات'!$N114="جدید",'6-اطلاعات کلیه محصولات - خدمات'!$B114,"")</f>
        <v/>
      </c>
      <c r="Y114" s="195" t="str">
        <f>IF('6-اطلاعات کلیه محصولات - خدمات'!$O114="دارد",'6-اطلاعات کلیه محصولات - خدمات'!$B114,"")</f>
        <v/>
      </c>
      <c r="AC114" s="199">
        <f>IF('6-اطلاعات کلیه محصولات - خدمات'!C114="دارد",'6-اطلاعات کلیه محصولات - خدمات'!Q114,0)</f>
        <v>0</v>
      </c>
      <c r="AD114" s="309">
        <f>1403-'5-اطلاعات کلیه پرسنل'!E114:E1111</f>
        <v>1403</v>
      </c>
      <c r="AF114" s="67">
        <f>IF('5-اطلاعات کلیه پرسنل'!H114=option!$C$15,IF('5-اطلاعات کلیه پرسنل'!L114="دارد",'5-اطلاعات کلیه پرسنل'!M114/12*'5-اطلاعات کلیه پرسنل'!I114,'5-اطلاعات کلیه پرسنل'!N114/2000*'5-اطلاعات کلیه پرسنل'!I114),0)+IF('5-اطلاعات کلیه پرسنل'!J114=option!$C$15,IF('5-اطلاعات کلیه پرسنل'!L114="دارد",'5-اطلاعات کلیه پرسنل'!M114/12*'5-اطلاعات کلیه پرسنل'!K114,'5-اطلاعات کلیه پرسنل'!N114/2000*'5-اطلاعات کلیه پرسنل'!K114),0)</f>
        <v>0</v>
      </c>
      <c r="AG114" s="67">
        <f>IF('5-اطلاعات کلیه پرسنل'!H114=option!$C$11,IF('5-اطلاعات کلیه پرسنل'!L114="دارد",'5-اطلاعات کلیه پرسنل'!M114*'5-اطلاعات کلیه پرسنل'!I114/12*40,'5-اطلاعات کلیه پرسنل'!I114*'5-اطلاعات کلیه پرسنل'!N114/52),0)+IF('5-اطلاعات کلیه پرسنل'!J114=option!$C$11,IF('5-اطلاعات کلیه پرسنل'!L114="دارد",'5-اطلاعات کلیه پرسنل'!M114*'5-اطلاعات کلیه پرسنل'!K114/12*40,'5-اطلاعات کلیه پرسنل'!K114*'5-اطلاعات کلیه پرسنل'!N114/52),0)</f>
        <v>0</v>
      </c>
      <c r="AH114" s="82">
        <f>IF('5-اطلاعات کلیه پرسنل'!P114="دکتری",1,IF('5-اطلاعات کلیه پرسنل'!P114="فوق لیسانس",0.8,IF('5-اطلاعات کلیه پرسنل'!P114="لیسانس",0.6,IF('5-اطلاعات کلیه پرسنل'!P114="فوق دیپلم",0.3,IF('5-اطلاعات کلیه پرسنل'!P114="",0,0.1)))))</f>
        <v>0</v>
      </c>
      <c r="AI114" s="95">
        <f>IF('5-اطلاعات کلیه پرسنل'!L114="دارد",'5-اطلاعات کلیه پرسنل'!M114/12,'5-اطلاعات کلیه پرسنل'!N114/2000)</f>
        <v>0</v>
      </c>
      <c r="AJ114" s="94">
        <f t="shared" si="25"/>
        <v>0</v>
      </c>
    </row>
    <row r="115" spans="1:36" x14ac:dyDescent="0.45">
      <c r="A115" s="98">
        <v>113</v>
      </c>
      <c r="B115" s="69">
        <f>'6-اطلاعات کلیه محصولات - خدمات'!B115</f>
        <v>0</v>
      </c>
      <c r="C115" s="69">
        <f>'6-اطلاعات کلیه محصولات - خدمات'!D115</f>
        <v>0</v>
      </c>
      <c r="D115" s="22"/>
      <c r="E115" s="91"/>
      <c r="F115" s="91"/>
      <c r="G115" s="91"/>
      <c r="H115" s="69"/>
      <c r="I115" s="69"/>
      <c r="J115" s="69"/>
      <c r="K115" s="69"/>
      <c r="L115" s="69"/>
      <c r="M115" s="247">
        <f t="shared" si="14"/>
        <v>0</v>
      </c>
      <c r="N115" s="69" t="str">
        <f t="shared" si="15"/>
        <v>0</v>
      </c>
      <c r="O115" s="69" t="str">
        <f t="shared" si="16"/>
        <v>0</v>
      </c>
      <c r="P115" s="69" t="str">
        <f t="shared" si="17"/>
        <v>0</v>
      </c>
      <c r="Q115" s="69" t="str">
        <f t="shared" si="18"/>
        <v>0</v>
      </c>
      <c r="R115" s="69" t="str">
        <f t="shared" si="19"/>
        <v>0.2</v>
      </c>
      <c r="S115" s="100">
        <f t="shared" si="20"/>
        <v>0</v>
      </c>
      <c r="T115" s="69">
        <f t="shared" si="21"/>
        <v>0</v>
      </c>
      <c r="U115" s="69">
        <f t="shared" si="22"/>
        <v>0</v>
      </c>
      <c r="V115" s="69">
        <f t="shared" si="23"/>
        <v>0</v>
      </c>
      <c r="W115" s="69">
        <f t="shared" si="24"/>
        <v>0</v>
      </c>
      <c r="X115" s="195" t="str">
        <f>IF('6-اطلاعات کلیه محصولات - خدمات'!$N115="جدید",'6-اطلاعات کلیه محصولات - خدمات'!$B115,"")</f>
        <v/>
      </c>
      <c r="Y115" s="195" t="str">
        <f>IF('6-اطلاعات کلیه محصولات - خدمات'!$O115="دارد",'6-اطلاعات کلیه محصولات - خدمات'!$B115,"")</f>
        <v/>
      </c>
      <c r="AC115" s="199">
        <f>IF('6-اطلاعات کلیه محصولات - خدمات'!C115="دارد",'6-اطلاعات کلیه محصولات - خدمات'!Q115,0)</f>
        <v>0</v>
      </c>
      <c r="AD115" s="309">
        <f>1403-'5-اطلاعات کلیه پرسنل'!E115:E1112</f>
        <v>1403</v>
      </c>
      <c r="AF115" s="67">
        <f>IF('5-اطلاعات کلیه پرسنل'!H115=option!$C$15,IF('5-اطلاعات کلیه پرسنل'!L115="دارد",'5-اطلاعات کلیه پرسنل'!M115/12*'5-اطلاعات کلیه پرسنل'!I115,'5-اطلاعات کلیه پرسنل'!N115/2000*'5-اطلاعات کلیه پرسنل'!I115),0)+IF('5-اطلاعات کلیه پرسنل'!J115=option!$C$15,IF('5-اطلاعات کلیه پرسنل'!L115="دارد",'5-اطلاعات کلیه پرسنل'!M115/12*'5-اطلاعات کلیه پرسنل'!K115,'5-اطلاعات کلیه پرسنل'!N115/2000*'5-اطلاعات کلیه پرسنل'!K115),0)</f>
        <v>0</v>
      </c>
      <c r="AG115" s="67">
        <f>IF('5-اطلاعات کلیه پرسنل'!H115=option!$C$11,IF('5-اطلاعات کلیه پرسنل'!L115="دارد",'5-اطلاعات کلیه پرسنل'!M115*'5-اطلاعات کلیه پرسنل'!I115/12*40,'5-اطلاعات کلیه پرسنل'!I115*'5-اطلاعات کلیه پرسنل'!N115/52),0)+IF('5-اطلاعات کلیه پرسنل'!J115=option!$C$11,IF('5-اطلاعات کلیه پرسنل'!L115="دارد",'5-اطلاعات کلیه پرسنل'!M115*'5-اطلاعات کلیه پرسنل'!K115/12*40,'5-اطلاعات کلیه پرسنل'!K115*'5-اطلاعات کلیه پرسنل'!N115/52),0)</f>
        <v>0</v>
      </c>
      <c r="AH115" s="82">
        <f>IF('5-اطلاعات کلیه پرسنل'!P115="دکتری",1,IF('5-اطلاعات کلیه پرسنل'!P115="فوق لیسانس",0.8,IF('5-اطلاعات کلیه پرسنل'!P115="لیسانس",0.6,IF('5-اطلاعات کلیه پرسنل'!P115="فوق دیپلم",0.3,IF('5-اطلاعات کلیه پرسنل'!P115="",0,0.1)))))</f>
        <v>0</v>
      </c>
      <c r="AI115" s="95">
        <f>IF('5-اطلاعات کلیه پرسنل'!L115="دارد",'5-اطلاعات کلیه پرسنل'!M115/12,'5-اطلاعات کلیه پرسنل'!N115/2000)</f>
        <v>0</v>
      </c>
      <c r="AJ115" s="94">
        <f t="shared" si="25"/>
        <v>0</v>
      </c>
    </row>
    <row r="116" spans="1:36" x14ac:dyDescent="0.45">
      <c r="A116" s="98">
        <v>114</v>
      </c>
      <c r="B116" s="69">
        <f>'6-اطلاعات کلیه محصولات - خدمات'!B116</f>
        <v>0</v>
      </c>
      <c r="C116" s="69">
        <f>'6-اطلاعات کلیه محصولات - خدمات'!D116</f>
        <v>0</v>
      </c>
      <c r="D116" s="22"/>
      <c r="E116" s="91"/>
      <c r="F116" s="91"/>
      <c r="G116" s="91"/>
      <c r="H116" s="69"/>
      <c r="I116" s="69"/>
      <c r="J116" s="69"/>
      <c r="K116" s="69"/>
      <c r="L116" s="69"/>
      <c r="M116" s="247">
        <f t="shared" si="14"/>
        <v>0</v>
      </c>
      <c r="N116" s="69" t="str">
        <f t="shared" si="15"/>
        <v>0</v>
      </c>
      <c r="O116" s="69" t="str">
        <f t="shared" si="16"/>
        <v>0</v>
      </c>
      <c r="P116" s="69" t="str">
        <f t="shared" si="17"/>
        <v>0</v>
      </c>
      <c r="Q116" s="69" t="str">
        <f t="shared" si="18"/>
        <v>0</v>
      </c>
      <c r="R116" s="69" t="str">
        <f t="shared" si="19"/>
        <v>0.2</v>
      </c>
      <c r="S116" s="100">
        <f t="shared" si="20"/>
        <v>0</v>
      </c>
      <c r="T116" s="69">
        <f t="shared" si="21"/>
        <v>0</v>
      </c>
      <c r="U116" s="69">
        <f t="shared" si="22"/>
        <v>0</v>
      </c>
      <c r="V116" s="69">
        <f t="shared" si="23"/>
        <v>0</v>
      </c>
      <c r="W116" s="69">
        <f t="shared" si="24"/>
        <v>0</v>
      </c>
      <c r="X116" s="195" t="str">
        <f>IF('6-اطلاعات کلیه محصولات - خدمات'!$N116="جدید",'6-اطلاعات کلیه محصولات - خدمات'!$B116,"")</f>
        <v/>
      </c>
      <c r="Y116" s="195" t="str">
        <f>IF('6-اطلاعات کلیه محصولات - خدمات'!$O116="دارد",'6-اطلاعات کلیه محصولات - خدمات'!$B116,"")</f>
        <v/>
      </c>
      <c r="AC116" s="199">
        <f>IF('6-اطلاعات کلیه محصولات - خدمات'!C116="دارد",'6-اطلاعات کلیه محصولات - خدمات'!Q116,0)</f>
        <v>0</v>
      </c>
      <c r="AD116" s="309">
        <f>1403-'5-اطلاعات کلیه پرسنل'!E116:E1113</f>
        <v>1403</v>
      </c>
      <c r="AF116" s="67">
        <f>IF('5-اطلاعات کلیه پرسنل'!H116=option!$C$15,IF('5-اطلاعات کلیه پرسنل'!L116="دارد",'5-اطلاعات کلیه پرسنل'!M116/12*'5-اطلاعات کلیه پرسنل'!I116,'5-اطلاعات کلیه پرسنل'!N116/2000*'5-اطلاعات کلیه پرسنل'!I116),0)+IF('5-اطلاعات کلیه پرسنل'!J116=option!$C$15,IF('5-اطلاعات کلیه پرسنل'!L116="دارد",'5-اطلاعات کلیه پرسنل'!M116/12*'5-اطلاعات کلیه پرسنل'!K116,'5-اطلاعات کلیه پرسنل'!N116/2000*'5-اطلاعات کلیه پرسنل'!K116),0)</f>
        <v>0</v>
      </c>
      <c r="AG116" s="67">
        <f>IF('5-اطلاعات کلیه پرسنل'!H116=option!$C$11,IF('5-اطلاعات کلیه پرسنل'!L116="دارد",'5-اطلاعات کلیه پرسنل'!M116*'5-اطلاعات کلیه پرسنل'!I116/12*40,'5-اطلاعات کلیه پرسنل'!I116*'5-اطلاعات کلیه پرسنل'!N116/52),0)+IF('5-اطلاعات کلیه پرسنل'!J116=option!$C$11,IF('5-اطلاعات کلیه پرسنل'!L116="دارد",'5-اطلاعات کلیه پرسنل'!M116*'5-اطلاعات کلیه پرسنل'!K116/12*40,'5-اطلاعات کلیه پرسنل'!K116*'5-اطلاعات کلیه پرسنل'!N116/52),0)</f>
        <v>0</v>
      </c>
      <c r="AH116" s="82">
        <f>IF('5-اطلاعات کلیه پرسنل'!P116="دکتری",1,IF('5-اطلاعات کلیه پرسنل'!P116="فوق لیسانس",0.8,IF('5-اطلاعات کلیه پرسنل'!P116="لیسانس",0.6,IF('5-اطلاعات کلیه پرسنل'!P116="فوق دیپلم",0.3,IF('5-اطلاعات کلیه پرسنل'!P116="",0,0.1)))))</f>
        <v>0</v>
      </c>
      <c r="AI116" s="95">
        <f>IF('5-اطلاعات کلیه پرسنل'!L116="دارد",'5-اطلاعات کلیه پرسنل'!M116/12,'5-اطلاعات کلیه پرسنل'!N116/2000)</f>
        <v>0</v>
      </c>
      <c r="AJ116" s="94">
        <f t="shared" si="25"/>
        <v>0</v>
      </c>
    </row>
    <row r="117" spans="1:36" x14ac:dyDescent="0.45">
      <c r="A117" s="98">
        <v>115</v>
      </c>
      <c r="B117" s="69">
        <f>'6-اطلاعات کلیه محصولات - خدمات'!B117</f>
        <v>0</v>
      </c>
      <c r="C117" s="69">
        <f>'6-اطلاعات کلیه محصولات - خدمات'!D117</f>
        <v>0</v>
      </c>
      <c r="D117" s="22"/>
      <c r="E117" s="91"/>
      <c r="F117" s="91"/>
      <c r="G117" s="91"/>
      <c r="H117" s="69"/>
      <c r="I117" s="69"/>
      <c r="J117" s="69"/>
      <c r="K117" s="69"/>
      <c r="L117" s="69"/>
      <c r="M117" s="247">
        <f t="shared" si="14"/>
        <v>0</v>
      </c>
      <c r="N117" s="69" t="str">
        <f t="shared" si="15"/>
        <v>0</v>
      </c>
      <c r="O117" s="69" t="str">
        <f t="shared" si="16"/>
        <v>0</v>
      </c>
      <c r="P117" s="69" t="str">
        <f t="shared" si="17"/>
        <v>0</v>
      </c>
      <c r="Q117" s="69" t="str">
        <f t="shared" si="18"/>
        <v>0</v>
      </c>
      <c r="R117" s="69" t="str">
        <f t="shared" si="19"/>
        <v>0.2</v>
      </c>
      <c r="S117" s="100">
        <f t="shared" si="20"/>
        <v>0</v>
      </c>
      <c r="T117" s="69">
        <f t="shared" si="21"/>
        <v>0</v>
      </c>
      <c r="U117" s="69">
        <f t="shared" si="22"/>
        <v>0</v>
      </c>
      <c r="V117" s="69">
        <f t="shared" si="23"/>
        <v>0</v>
      </c>
      <c r="W117" s="69">
        <f t="shared" si="24"/>
        <v>0</v>
      </c>
      <c r="X117" s="195" t="str">
        <f>IF('6-اطلاعات کلیه محصولات - خدمات'!$N117="جدید",'6-اطلاعات کلیه محصولات - خدمات'!$B117,"")</f>
        <v/>
      </c>
      <c r="Y117" s="195" t="str">
        <f>IF('6-اطلاعات کلیه محصولات - خدمات'!$O117="دارد",'6-اطلاعات کلیه محصولات - خدمات'!$B117,"")</f>
        <v/>
      </c>
      <c r="AC117" s="199">
        <f>IF('6-اطلاعات کلیه محصولات - خدمات'!C117="دارد",'6-اطلاعات کلیه محصولات - خدمات'!Q117,0)</f>
        <v>0</v>
      </c>
      <c r="AD117" s="309">
        <f>1403-'5-اطلاعات کلیه پرسنل'!E117:E1114</f>
        <v>1403</v>
      </c>
      <c r="AF117" s="67">
        <f>IF('5-اطلاعات کلیه پرسنل'!H117=option!$C$15,IF('5-اطلاعات کلیه پرسنل'!L117="دارد",'5-اطلاعات کلیه پرسنل'!M117/12*'5-اطلاعات کلیه پرسنل'!I117,'5-اطلاعات کلیه پرسنل'!N117/2000*'5-اطلاعات کلیه پرسنل'!I117),0)+IF('5-اطلاعات کلیه پرسنل'!J117=option!$C$15,IF('5-اطلاعات کلیه پرسنل'!L117="دارد",'5-اطلاعات کلیه پرسنل'!M117/12*'5-اطلاعات کلیه پرسنل'!K117,'5-اطلاعات کلیه پرسنل'!N117/2000*'5-اطلاعات کلیه پرسنل'!K117),0)</f>
        <v>0</v>
      </c>
      <c r="AG117" s="67">
        <f>IF('5-اطلاعات کلیه پرسنل'!H117=option!$C$11,IF('5-اطلاعات کلیه پرسنل'!L117="دارد",'5-اطلاعات کلیه پرسنل'!M117*'5-اطلاعات کلیه پرسنل'!I117/12*40,'5-اطلاعات کلیه پرسنل'!I117*'5-اطلاعات کلیه پرسنل'!N117/52),0)+IF('5-اطلاعات کلیه پرسنل'!J117=option!$C$11,IF('5-اطلاعات کلیه پرسنل'!L117="دارد",'5-اطلاعات کلیه پرسنل'!M117*'5-اطلاعات کلیه پرسنل'!K117/12*40,'5-اطلاعات کلیه پرسنل'!K117*'5-اطلاعات کلیه پرسنل'!N117/52),0)</f>
        <v>0</v>
      </c>
      <c r="AH117" s="82">
        <f>IF('5-اطلاعات کلیه پرسنل'!P117="دکتری",1,IF('5-اطلاعات کلیه پرسنل'!P117="فوق لیسانس",0.8,IF('5-اطلاعات کلیه پرسنل'!P117="لیسانس",0.6,IF('5-اطلاعات کلیه پرسنل'!P117="فوق دیپلم",0.3,IF('5-اطلاعات کلیه پرسنل'!P117="",0,0.1)))))</f>
        <v>0</v>
      </c>
      <c r="AI117" s="95">
        <f>IF('5-اطلاعات کلیه پرسنل'!L117="دارد",'5-اطلاعات کلیه پرسنل'!M117/12,'5-اطلاعات کلیه پرسنل'!N117/2000)</f>
        <v>0</v>
      </c>
      <c r="AJ117" s="94">
        <f t="shared" si="25"/>
        <v>0</v>
      </c>
    </row>
    <row r="118" spans="1:36" x14ac:dyDescent="0.45">
      <c r="A118" s="98">
        <v>116</v>
      </c>
      <c r="B118" s="69">
        <f>'6-اطلاعات کلیه محصولات - خدمات'!B118</f>
        <v>0</v>
      </c>
      <c r="C118" s="69">
        <f>'6-اطلاعات کلیه محصولات - خدمات'!D118</f>
        <v>0</v>
      </c>
      <c r="D118" s="22"/>
      <c r="E118" s="91"/>
      <c r="F118" s="91"/>
      <c r="G118" s="91"/>
      <c r="H118" s="69"/>
      <c r="I118" s="69"/>
      <c r="J118" s="69"/>
      <c r="K118" s="69"/>
      <c r="L118" s="69"/>
      <c r="M118" s="247">
        <f t="shared" si="14"/>
        <v>0</v>
      </c>
      <c r="N118" s="69" t="str">
        <f t="shared" si="15"/>
        <v>0</v>
      </c>
      <c r="O118" s="69" t="str">
        <f t="shared" si="16"/>
        <v>0</v>
      </c>
      <c r="P118" s="69" t="str">
        <f t="shared" si="17"/>
        <v>0</v>
      </c>
      <c r="Q118" s="69" t="str">
        <f t="shared" si="18"/>
        <v>0</v>
      </c>
      <c r="R118" s="69" t="str">
        <f t="shared" si="19"/>
        <v>0.2</v>
      </c>
      <c r="S118" s="100">
        <f t="shared" si="20"/>
        <v>0</v>
      </c>
      <c r="T118" s="69">
        <f t="shared" si="21"/>
        <v>0</v>
      </c>
      <c r="U118" s="69">
        <f t="shared" si="22"/>
        <v>0</v>
      </c>
      <c r="V118" s="69">
        <f t="shared" si="23"/>
        <v>0</v>
      </c>
      <c r="W118" s="69">
        <f t="shared" si="24"/>
        <v>0</v>
      </c>
      <c r="X118" s="195" t="str">
        <f>IF('6-اطلاعات کلیه محصولات - خدمات'!$N118="جدید",'6-اطلاعات کلیه محصولات - خدمات'!$B118,"")</f>
        <v/>
      </c>
      <c r="Y118" s="195" t="str">
        <f>IF('6-اطلاعات کلیه محصولات - خدمات'!$O118="دارد",'6-اطلاعات کلیه محصولات - خدمات'!$B118,"")</f>
        <v/>
      </c>
      <c r="AC118" s="199">
        <f>IF('6-اطلاعات کلیه محصولات - خدمات'!C118="دارد",'6-اطلاعات کلیه محصولات - خدمات'!Q118,0)</f>
        <v>0</v>
      </c>
      <c r="AD118" s="309">
        <f>1403-'5-اطلاعات کلیه پرسنل'!E118:E1115</f>
        <v>1403</v>
      </c>
      <c r="AF118" s="67">
        <f>IF('5-اطلاعات کلیه پرسنل'!H118=option!$C$15,IF('5-اطلاعات کلیه پرسنل'!L118="دارد",'5-اطلاعات کلیه پرسنل'!M118/12*'5-اطلاعات کلیه پرسنل'!I118,'5-اطلاعات کلیه پرسنل'!N118/2000*'5-اطلاعات کلیه پرسنل'!I118),0)+IF('5-اطلاعات کلیه پرسنل'!J118=option!$C$15,IF('5-اطلاعات کلیه پرسنل'!L118="دارد",'5-اطلاعات کلیه پرسنل'!M118/12*'5-اطلاعات کلیه پرسنل'!K118,'5-اطلاعات کلیه پرسنل'!N118/2000*'5-اطلاعات کلیه پرسنل'!K118),0)</f>
        <v>0</v>
      </c>
      <c r="AG118" s="67">
        <f>IF('5-اطلاعات کلیه پرسنل'!H118=option!$C$11,IF('5-اطلاعات کلیه پرسنل'!L118="دارد",'5-اطلاعات کلیه پرسنل'!M118*'5-اطلاعات کلیه پرسنل'!I118/12*40,'5-اطلاعات کلیه پرسنل'!I118*'5-اطلاعات کلیه پرسنل'!N118/52),0)+IF('5-اطلاعات کلیه پرسنل'!J118=option!$C$11,IF('5-اطلاعات کلیه پرسنل'!L118="دارد",'5-اطلاعات کلیه پرسنل'!M118*'5-اطلاعات کلیه پرسنل'!K118/12*40,'5-اطلاعات کلیه پرسنل'!K118*'5-اطلاعات کلیه پرسنل'!N118/52),0)</f>
        <v>0</v>
      </c>
      <c r="AH118" s="82">
        <f>IF('5-اطلاعات کلیه پرسنل'!P118="دکتری",1,IF('5-اطلاعات کلیه پرسنل'!P118="فوق لیسانس",0.8,IF('5-اطلاعات کلیه پرسنل'!P118="لیسانس",0.6,IF('5-اطلاعات کلیه پرسنل'!P118="فوق دیپلم",0.3,IF('5-اطلاعات کلیه پرسنل'!P118="",0,0.1)))))</f>
        <v>0</v>
      </c>
      <c r="AI118" s="95">
        <f>IF('5-اطلاعات کلیه پرسنل'!L118="دارد",'5-اطلاعات کلیه پرسنل'!M118/12,'5-اطلاعات کلیه پرسنل'!N118/2000)</f>
        <v>0</v>
      </c>
      <c r="AJ118" s="94">
        <f t="shared" si="25"/>
        <v>0</v>
      </c>
    </row>
    <row r="119" spans="1:36" x14ac:dyDescent="0.45">
      <c r="A119" s="98">
        <v>117</v>
      </c>
      <c r="B119" s="69">
        <f>'6-اطلاعات کلیه محصولات - خدمات'!B119</f>
        <v>0</v>
      </c>
      <c r="C119" s="69">
        <f>'6-اطلاعات کلیه محصولات - خدمات'!D119</f>
        <v>0</v>
      </c>
      <c r="D119" s="22"/>
      <c r="E119" s="91"/>
      <c r="F119" s="91"/>
      <c r="G119" s="91"/>
      <c r="H119" s="69"/>
      <c r="I119" s="69"/>
      <c r="J119" s="69"/>
      <c r="K119" s="69"/>
      <c r="L119" s="69"/>
      <c r="M119" s="247">
        <f t="shared" si="14"/>
        <v>0</v>
      </c>
      <c r="N119" s="69" t="str">
        <f t="shared" si="15"/>
        <v>0</v>
      </c>
      <c r="O119" s="69" t="str">
        <f t="shared" si="16"/>
        <v>0</v>
      </c>
      <c r="P119" s="69" t="str">
        <f t="shared" si="17"/>
        <v>0</v>
      </c>
      <c r="Q119" s="69" t="str">
        <f t="shared" si="18"/>
        <v>0</v>
      </c>
      <c r="R119" s="69" t="str">
        <f t="shared" si="19"/>
        <v>0.2</v>
      </c>
      <c r="S119" s="100">
        <f t="shared" si="20"/>
        <v>0</v>
      </c>
      <c r="T119" s="69">
        <f t="shared" si="21"/>
        <v>0</v>
      </c>
      <c r="U119" s="69">
        <f t="shared" si="22"/>
        <v>0</v>
      </c>
      <c r="V119" s="69">
        <f t="shared" si="23"/>
        <v>0</v>
      </c>
      <c r="W119" s="69">
        <f t="shared" si="24"/>
        <v>0</v>
      </c>
      <c r="X119" s="195" t="str">
        <f>IF('6-اطلاعات کلیه محصولات - خدمات'!$N119="جدید",'6-اطلاعات کلیه محصولات - خدمات'!$B119,"")</f>
        <v/>
      </c>
      <c r="Y119" s="195" t="str">
        <f>IF('6-اطلاعات کلیه محصولات - خدمات'!$O119="دارد",'6-اطلاعات کلیه محصولات - خدمات'!$B119,"")</f>
        <v/>
      </c>
      <c r="AC119" s="199">
        <f>IF('6-اطلاعات کلیه محصولات - خدمات'!C119="دارد",'6-اطلاعات کلیه محصولات - خدمات'!Q119,0)</f>
        <v>0</v>
      </c>
      <c r="AD119" s="309">
        <f>1403-'5-اطلاعات کلیه پرسنل'!E119:E1116</f>
        <v>1403</v>
      </c>
      <c r="AF119" s="67">
        <f>IF('5-اطلاعات کلیه پرسنل'!H119=option!$C$15,IF('5-اطلاعات کلیه پرسنل'!L119="دارد",'5-اطلاعات کلیه پرسنل'!M119/12*'5-اطلاعات کلیه پرسنل'!I119,'5-اطلاعات کلیه پرسنل'!N119/2000*'5-اطلاعات کلیه پرسنل'!I119),0)+IF('5-اطلاعات کلیه پرسنل'!J119=option!$C$15,IF('5-اطلاعات کلیه پرسنل'!L119="دارد",'5-اطلاعات کلیه پرسنل'!M119/12*'5-اطلاعات کلیه پرسنل'!K119,'5-اطلاعات کلیه پرسنل'!N119/2000*'5-اطلاعات کلیه پرسنل'!K119),0)</f>
        <v>0</v>
      </c>
      <c r="AG119" s="67">
        <f>IF('5-اطلاعات کلیه پرسنل'!H119=option!$C$11,IF('5-اطلاعات کلیه پرسنل'!L119="دارد",'5-اطلاعات کلیه پرسنل'!M119*'5-اطلاعات کلیه پرسنل'!I119/12*40,'5-اطلاعات کلیه پرسنل'!I119*'5-اطلاعات کلیه پرسنل'!N119/52),0)+IF('5-اطلاعات کلیه پرسنل'!J119=option!$C$11,IF('5-اطلاعات کلیه پرسنل'!L119="دارد",'5-اطلاعات کلیه پرسنل'!M119*'5-اطلاعات کلیه پرسنل'!K119/12*40,'5-اطلاعات کلیه پرسنل'!K119*'5-اطلاعات کلیه پرسنل'!N119/52),0)</f>
        <v>0</v>
      </c>
      <c r="AH119" s="82">
        <f>IF('5-اطلاعات کلیه پرسنل'!P119="دکتری",1,IF('5-اطلاعات کلیه پرسنل'!P119="فوق لیسانس",0.8,IF('5-اطلاعات کلیه پرسنل'!P119="لیسانس",0.6,IF('5-اطلاعات کلیه پرسنل'!P119="فوق دیپلم",0.3,IF('5-اطلاعات کلیه پرسنل'!P119="",0,0.1)))))</f>
        <v>0</v>
      </c>
      <c r="AI119" s="95">
        <f>IF('5-اطلاعات کلیه پرسنل'!L119="دارد",'5-اطلاعات کلیه پرسنل'!M119/12,'5-اطلاعات کلیه پرسنل'!N119/2000)</f>
        <v>0</v>
      </c>
      <c r="AJ119" s="94">
        <f t="shared" si="25"/>
        <v>0</v>
      </c>
    </row>
    <row r="120" spans="1:36" x14ac:dyDescent="0.45">
      <c r="A120" s="98">
        <v>118</v>
      </c>
      <c r="B120" s="69">
        <f>'6-اطلاعات کلیه محصولات - خدمات'!B120</f>
        <v>0</v>
      </c>
      <c r="C120" s="69">
        <f>'6-اطلاعات کلیه محصولات - خدمات'!D120</f>
        <v>0</v>
      </c>
      <c r="D120" s="22"/>
      <c r="E120" s="91"/>
      <c r="F120" s="91"/>
      <c r="G120" s="91"/>
      <c r="H120" s="69"/>
      <c r="I120" s="69"/>
      <c r="J120" s="69"/>
      <c r="K120" s="69"/>
      <c r="L120" s="69"/>
      <c r="M120" s="247">
        <f t="shared" si="14"/>
        <v>0</v>
      </c>
      <c r="N120" s="69" t="str">
        <f t="shared" si="15"/>
        <v>0</v>
      </c>
      <c r="O120" s="69" t="str">
        <f t="shared" si="16"/>
        <v>0</v>
      </c>
      <c r="P120" s="69" t="str">
        <f t="shared" si="17"/>
        <v>0</v>
      </c>
      <c r="Q120" s="69" t="str">
        <f t="shared" si="18"/>
        <v>0</v>
      </c>
      <c r="R120" s="69" t="str">
        <f t="shared" si="19"/>
        <v>0.2</v>
      </c>
      <c r="S120" s="100">
        <f t="shared" si="20"/>
        <v>0</v>
      </c>
      <c r="T120" s="69">
        <f t="shared" si="21"/>
        <v>0</v>
      </c>
      <c r="U120" s="69">
        <f t="shared" si="22"/>
        <v>0</v>
      </c>
      <c r="V120" s="69">
        <f t="shared" si="23"/>
        <v>0</v>
      </c>
      <c r="W120" s="69">
        <f t="shared" si="24"/>
        <v>0</v>
      </c>
      <c r="X120" s="195" t="str">
        <f>IF('6-اطلاعات کلیه محصولات - خدمات'!$N120="جدید",'6-اطلاعات کلیه محصولات - خدمات'!$B120,"")</f>
        <v/>
      </c>
      <c r="Y120" s="195" t="str">
        <f>IF('6-اطلاعات کلیه محصولات - خدمات'!$O120="دارد",'6-اطلاعات کلیه محصولات - خدمات'!$B120,"")</f>
        <v/>
      </c>
      <c r="AC120" s="199">
        <f>IF('6-اطلاعات کلیه محصولات - خدمات'!C120="دارد",'6-اطلاعات کلیه محصولات - خدمات'!Q120,0)</f>
        <v>0</v>
      </c>
      <c r="AD120" s="309">
        <f>1403-'5-اطلاعات کلیه پرسنل'!E120:E1117</f>
        <v>1403</v>
      </c>
      <c r="AF120" s="67">
        <f>IF('5-اطلاعات کلیه پرسنل'!H120=option!$C$15,IF('5-اطلاعات کلیه پرسنل'!L120="دارد",'5-اطلاعات کلیه پرسنل'!M120/12*'5-اطلاعات کلیه پرسنل'!I120,'5-اطلاعات کلیه پرسنل'!N120/2000*'5-اطلاعات کلیه پرسنل'!I120),0)+IF('5-اطلاعات کلیه پرسنل'!J120=option!$C$15,IF('5-اطلاعات کلیه پرسنل'!L120="دارد",'5-اطلاعات کلیه پرسنل'!M120/12*'5-اطلاعات کلیه پرسنل'!K120,'5-اطلاعات کلیه پرسنل'!N120/2000*'5-اطلاعات کلیه پرسنل'!K120),0)</f>
        <v>0</v>
      </c>
      <c r="AG120" s="67">
        <f>IF('5-اطلاعات کلیه پرسنل'!H120=option!$C$11,IF('5-اطلاعات کلیه پرسنل'!L120="دارد",'5-اطلاعات کلیه پرسنل'!M120*'5-اطلاعات کلیه پرسنل'!I120/12*40,'5-اطلاعات کلیه پرسنل'!I120*'5-اطلاعات کلیه پرسنل'!N120/52),0)+IF('5-اطلاعات کلیه پرسنل'!J120=option!$C$11,IF('5-اطلاعات کلیه پرسنل'!L120="دارد",'5-اطلاعات کلیه پرسنل'!M120*'5-اطلاعات کلیه پرسنل'!K120/12*40,'5-اطلاعات کلیه پرسنل'!K120*'5-اطلاعات کلیه پرسنل'!N120/52),0)</f>
        <v>0</v>
      </c>
      <c r="AH120" s="82">
        <f>IF('5-اطلاعات کلیه پرسنل'!P120="دکتری",1,IF('5-اطلاعات کلیه پرسنل'!P120="فوق لیسانس",0.8,IF('5-اطلاعات کلیه پرسنل'!P120="لیسانس",0.6,IF('5-اطلاعات کلیه پرسنل'!P120="فوق دیپلم",0.3,IF('5-اطلاعات کلیه پرسنل'!P120="",0,0.1)))))</f>
        <v>0</v>
      </c>
      <c r="AI120" s="95">
        <f>IF('5-اطلاعات کلیه پرسنل'!L120="دارد",'5-اطلاعات کلیه پرسنل'!M120/12,'5-اطلاعات کلیه پرسنل'!N120/2000)</f>
        <v>0</v>
      </c>
      <c r="AJ120" s="94">
        <f t="shared" si="25"/>
        <v>0</v>
      </c>
    </row>
    <row r="121" spans="1:36" x14ac:dyDescent="0.45">
      <c r="A121" s="98">
        <v>119</v>
      </c>
      <c r="B121" s="69">
        <f>'6-اطلاعات کلیه محصولات - خدمات'!B121</f>
        <v>0</v>
      </c>
      <c r="C121" s="69">
        <f>'6-اطلاعات کلیه محصولات - خدمات'!D121</f>
        <v>0</v>
      </c>
      <c r="D121" s="22"/>
      <c r="E121" s="91"/>
      <c r="F121" s="91"/>
      <c r="G121" s="91"/>
      <c r="H121" s="69"/>
      <c r="I121" s="69"/>
      <c r="J121" s="69"/>
      <c r="K121" s="69"/>
      <c r="L121" s="69"/>
      <c r="M121" s="247">
        <f t="shared" si="14"/>
        <v>0</v>
      </c>
      <c r="N121" s="69" t="str">
        <f t="shared" si="15"/>
        <v>0</v>
      </c>
      <c r="O121" s="69" t="str">
        <f t="shared" si="16"/>
        <v>0</v>
      </c>
      <c r="P121" s="69" t="str">
        <f t="shared" si="17"/>
        <v>0</v>
      </c>
      <c r="Q121" s="69" t="str">
        <f t="shared" si="18"/>
        <v>0</v>
      </c>
      <c r="R121" s="69" t="str">
        <f t="shared" si="19"/>
        <v>0.2</v>
      </c>
      <c r="S121" s="100">
        <f t="shared" si="20"/>
        <v>0</v>
      </c>
      <c r="T121" s="69">
        <f t="shared" si="21"/>
        <v>0</v>
      </c>
      <c r="U121" s="69">
        <f t="shared" si="22"/>
        <v>0</v>
      </c>
      <c r="V121" s="69">
        <f t="shared" si="23"/>
        <v>0</v>
      </c>
      <c r="W121" s="69">
        <f t="shared" si="24"/>
        <v>0</v>
      </c>
      <c r="X121" s="195" t="str">
        <f>IF('6-اطلاعات کلیه محصولات - خدمات'!$N121="جدید",'6-اطلاعات کلیه محصولات - خدمات'!$B121,"")</f>
        <v/>
      </c>
      <c r="Y121" s="195" t="str">
        <f>IF('6-اطلاعات کلیه محصولات - خدمات'!$O121="دارد",'6-اطلاعات کلیه محصولات - خدمات'!$B121,"")</f>
        <v/>
      </c>
      <c r="AC121" s="199">
        <f>IF('6-اطلاعات کلیه محصولات - خدمات'!C121="دارد",'6-اطلاعات کلیه محصولات - خدمات'!Q121,0)</f>
        <v>0</v>
      </c>
      <c r="AD121" s="309">
        <f>1403-'5-اطلاعات کلیه پرسنل'!E121:E1118</f>
        <v>1403</v>
      </c>
      <c r="AF121" s="67">
        <f>IF('5-اطلاعات کلیه پرسنل'!H121=option!$C$15,IF('5-اطلاعات کلیه پرسنل'!L121="دارد",'5-اطلاعات کلیه پرسنل'!M121/12*'5-اطلاعات کلیه پرسنل'!I121,'5-اطلاعات کلیه پرسنل'!N121/2000*'5-اطلاعات کلیه پرسنل'!I121),0)+IF('5-اطلاعات کلیه پرسنل'!J121=option!$C$15,IF('5-اطلاعات کلیه پرسنل'!L121="دارد",'5-اطلاعات کلیه پرسنل'!M121/12*'5-اطلاعات کلیه پرسنل'!K121,'5-اطلاعات کلیه پرسنل'!N121/2000*'5-اطلاعات کلیه پرسنل'!K121),0)</f>
        <v>0</v>
      </c>
      <c r="AG121" s="67">
        <f>IF('5-اطلاعات کلیه پرسنل'!H121=option!$C$11,IF('5-اطلاعات کلیه پرسنل'!L121="دارد",'5-اطلاعات کلیه پرسنل'!M121*'5-اطلاعات کلیه پرسنل'!I121/12*40,'5-اطلاعات کلیه پرسنل'!I121*'5-اطلاعات کلیه پرسنل'!N121/52),0)+IF('5-اطلاعات کلیه پرسنل'!J121=option!$C$11,IF('5-اطلاعات کلیه پرسنل'!L121="دارد",'5-اطلاعات کلیه پرسنل'!M121*'5-اطلاعات کلیه پرسنل'!K121/12*40,'5-اطلاعات کلیه پرسنل'!K121*'5-اطلاعات کلیه پرسنل'!N121/52),0)</f>
        <v>0</v>
      </c>
      <c r="AH121" s="82">
        <f>IF('5-اطلاعات کلیه پرسنل'!P121="دکتری",1,IF('5-اطلاعات کلیه پرسنل'!P121="فوق لیسانس",0.8,IF('5-اطلاعات کلیه پرسنل'!P121="لیسانس",0.6,IF('5-اطلاعات کلیه پرسنل'!P121="فوق دیپلم",0.3,IF('5-اطلاعات کلیه پرسنل'!P121="",0,0.1)))))</f>
        <v>0</v>
      </c>
      <c r="AI121" s="95">
        <f>IF('5-اطلاعات کلیه پرسنل'!L121="دارد",'5-اطلاعات کلیه پرسنل'!M121/12,'5-اطلاعات کلیه پرسنل'!N121/2000)</f>
        <v>0</v>
      </c>
      <c r="AJ121" s="94">
        <f t="shared" si="25"/>
        <v>0</v>
      </c>
    </row>
    <row r="122" spans="1:36" x14ac:dyDescent="0.45">
      <c r="A122" s="98">
        <v>120</v>
      </c>
      <c r="B122" s="69">
        <f>'6-اطلاعات کلیه محصولات - خدمات'!B122</f>
        <v>0</v>
      </c>
      <c r="C122" s="69">
        <f>'6-اطلاعات کلیه محصولات - خدمات'!D122</f>
        <v>0</v>
      </c>
      <c r="D122" s="22"/>
      <c r="E122" s="91"/>
      <c r="F122" s="91"/>
      <c r="G122" s="91"/>
      <c r="H122" s="69"/>
      <c r="I122" s="69"/>
      <c r="J122" s="69"/>
      <c r="K122" s="69"/>
      <c r="L122" s="69"/>
      <c r="M122" s="247">
        <f t="shared" si="14"/>
        <v>0</v>
      </c>
      <c r="N122" s="69" t="str">
        <f t="shared" si="15"/>
        <v>0</v>
      </c>
      <c r="O122" s="69" t="str">
        <f t="shared" si="16"/>
        <v>0</v>
      </c>
      <c r="P122" s="69" t="str">
        <f t="shared" si="17"/>
        <v>0</v>
      </c>
      <c r="Q122" s="69" t="str">
        <f t="shared" si="18"/>
        <v>0</v>
      </c>
      <c r="R122" s="69" t="str">
        <f t="shared" si="19"/>
        <v>0.2</v>
      </c>
      <c r="S122" s="100">
        <f t="shared" si="20"/>
        <v>0</v>
      </c>
      <c r="T122" s="69">
        <f t="shared" si="21"/>
        <v>0</v>
      </c>
      <c r="U122" s="69">
        <f t="shared" si="22"/>
        <v>0</v>
      </c>
      <c r="V122" s="69">
        <f t="shared" si="23"/>
        <v>0</v>
      </c>
      <c r="W122" s="69">
        <f t="shared" si="24"/>
        <v>0</v>
      </c>
      <c r="X122" s="195" t="str">
        <f>IF('6-اطلاعات کلیه محصولات - خدمات'!$N122="جدید",'6-اطلاعات کلیه محصولات - خدمات'!$B122,"")</f>
        <v/>
      </c>
      <c r="Y122" s="195" t="str">
        <f>IF('6-اطلاعات کلیه محصولات - خدمات'!$O122="دارد",'6-اطلاعات کلیه محصولات - خدمات'!$B122,"")</f>
        <v/>
      </c>
      <c r="AC122" s="199">
        <f>IF('6-اطلاعات کلیه محصولات - خدمات'!C122="دارد",'6-اطلاعات کلیه محصولات - خدمات'!Q122,0)</f>
        <v>0</v>
      </c>
      <c r="AD122" s="309">
        <f>1403-'5-اطلاعات کلیه پرسنل'!E122:E1119</f>
        <v>1403</v>
      </c>
      <c r="AF122" s="67">
        <f>IF('5-اطلاعات کلیه پرسنل'!H122=option!$C$15,IF('5-اطلاعات کلیه پرسنل'!L122="دارد",'5-اطلاعات کلیه پرسنل'!M122/12*'5-اطلاعات کلیه پرسنل'!I122,'5-اطلاعات کلیه پرسنل'!N122/2000*'5-اطلاعات کلیه پرسنل'!I122),0)+IF('5-اطلاعات کلیه پرسنل'!J122=option!$C$15,IF('5-اطلاعات کلیه پرسنل'!L122="دارد",'5-اطلاعات کلیه پرسنل'!M122/12*'5-اطلاعات کلیه پرسنل'!K122,'5-اطلاعات کلیه پرسنل'!N122/2000*'5-اطلاعات کلیه پرسنل'!K122),0)</f>
        <v>0</v>
      </c>
      <c r="AG122" s="67">
        <f>IF('5-اطلاعات کلیه پرسنل'!H122=option!$C$11,IF('5-اطلاعات کلیه پرسنل'!L122="دارد",'5-اطلاعات کلیه پرسنل'!M122*'5-اطلاعات کلیه پرسنل'!I122/12*40,'5-اطلاعات کلیه پرسنل'!I122*'5-اطلاعات کلیه پرسنل'!N122/52),0)+IF('5-اطلاعات کلیه پرسنل'!J122=option!$C$11,IF('5-اطلاعات کلیه پرسنل'!L122="دارد",'5-اطلاعات کلیه پرسنل'!M122*'5-اطلاعات کلیه پرسنل'!K122/12*40,'5-اطلاعات کلیه پرسنل'!K122*'5-اطلاعات کلیه پرسنل'!N122/52),0)</f>
        <v>0</v>
      </c>
      <c r="AH122" s="82">
        <f>IF('5-اطلاعات کلیه پرسنل'!P122="دکتری",1,IF('5-اطلاعات کلیه پرسنل'!P122="فوق لیسانس",0.8,IF('5-اطلاعات کلیه پرسنل'!P122="لیسانس",0.6,IF('5-اطلاعات کلیه پرسنل'!P122="فوق دیپلم",0.3,IF('5-اطلاعات کلیه پرسنل'!P122="",0,0.1)))))</f>
        <v>0</v>
      </c>
      <c r="AI122" s="95">
        <f>IF('5-اطلاعات کلیه پرسنل'!L122="دارد",'5-اطلاعات کلیه پرسنل'!M122/12,'5-اطلاعات کلیه پرسنل'!N122/2000)</f>
        <v>0</v>
      </c>
      <c r="AJ122" s="94">
        <f t="shared" si="25"/>
        <v>0</v>
      </c>
    </row>
    <row r="123" spans="1:36" x14ac:dyDescent="0.45">
      <c r="A123" s="98">
        <v>121</v>
      </c>
      <c r="B123" s="69">
        <f>'6-اطلاعات کلیه محصولات - خدمات'!B123</f>
        <v>0</v>
      </c>
      <c r="C123" s="69">
        <f>'6-اطلاعات کلیه محصولات - خدمات'!D123</f>
        <v>0</v>
      </c>
      <c r="D123" s="22"/>
      <c r="E123" s="91"/>
      <c r="F123" s="91"/>
      <c r="G123" s="91"/>
      <c r="H123" s="69"/>
      <c r="I123" s="69"/>
      <c r="J123" s="69"/>
      <c r="K123" s="69"/>
      <c r="L123" s="69"/>
      <c r="M123" s="247">
        <f t="shared" si="14"/>
        <v>0</v>
      </c>
      <c r="N123" s="69" t="str">
        <f t="shared" si="15"/>
        <v>0</v>
      </c>
      <c r="O123" s="69" t="str">
        <f t="shared" si="16"/>
        <v>0</v>
      </c>
      <c r="P123" s="69" t="str">
        <f t="shared" si="17"/>
        <v>0</v>
      </c>
      <c r="Q123" s="69" t="str">
        <f t="shared" si="18"/>
        <v>0</v>
      </c>
      <c r="R123" s="69" t="str">
        <f t="shared" si="19"/>
        <v>0.2</v>
      </c>
      <c r="S123" s="100">
        <f t="shared" si="20"/>
        <v>0</v>
      </c>
      <c r="T123" s="69">
        <f t="shared" si="21"/>
        <v>0</v>
      </c>
      <c r="U123" s="69">
        <f t="shared" si="22"/>
        <v>0</v>
      </c>
      <c r="V123" s="69">
        <f t="shared" si="23"/>
        <v>0</v>
      </c>
      <c r="W123" s="69">
        <f t="shared" si="24"/>
        <v>0</v>
      </c>
      <c r="X123" s="195" t="str">
        <f>IF('6-اطلاعات کلیه محصولات - خدمات'!$N123="جدید",'6-اطلاعات کلیه محصولات - خدمات'!$B123,"")</f>
        <v/>
      </c>
      <c r="Y123" s="195" t="str">
        <f>IF('6-اطلاعات کلیه محصولات - خدمات'!$O123="دارد",'6-اطلاعات کلیه محصولات - خدمات'!$B123,"")</f>
        <v/>
      </c>
      <c r="AC123" s="199">
        <f>IF('6-اطلاعات کلیه محصولات - خدمات'!C123="دارد",'6-اطلاعات کلیه محصولات - خدمات'!Q123,0)</f>
        <v>0</v>
      </c>
      <c r="AD123" s="309">
        <f>1403-'5-اطلاعات کلیه پرسنل'!E123:E1120</f>
        <v>1403</v>
      </c>
      <c r="AF123" s="67">
        <f>IF('5-اطلاعات کلیه پرسنل'!H123=option!$C$15,IF('5-اطلاعات کلیه پرسنل'!L123="دارد",'5-اطلاعات کلیه پرسنل'!M123/12*'5-اطلاعات کلیه پرسنل'!I123,'5-اطلاعات کلیه پرسنل'!N123/2000*'5-اطلاعات کلیه پرسنل'!I123),0)+IF('5-اطلاعات کلیه پرسنل'!J123=option!$C$15,IF('5-اطلاعات کلیه پرسنل'!L123="دارد",'5-اطلاعات کلیه پرسنل'!M123/12*'5-اطلاعات کلیه پرسنل'!K123,'5-اطلاعات کلیه پرسنل'!N123/2000*'5-اطلاعات کلیه پرسنل'!K123),0)</f>
        <v>0</v>
      </c>
      <c r="AG123" s="67">
        <f>IF('5-اطلاعات کلیه پرسنل'!H123=option!$C$11,IF('5-اطلاعات کلیه پرسنل'!L123="دارد",'5-اطلاعات کلیه پرسنل'!M123*'5-اطلاعات کلیه پرسنل'!I123/12*40,'5-اطلاعات کلیه پرسنل'!I123*'5-اطلاعات کلیه پرسنل'!N123/52),0)+IF('5-اطلاعات کلیه پرسنل'!J123=option!$C$11,IF('5-اطلاعات کلیه پرسنل'!L123="دارد",'5-اطلاعات کلیه پرسنل'!M123*'5-اطلاعات کلیه پرسنل'!K123/12*40,'5-اطلاعات کلیه پرسنل'!K123*'5-اطلاعات کلیه پرسنل'!N123/52),0)</f>
        <v>0</v>
      </c>
      <c r="AH123" s="82">
        <f>IF('5-اطلاعات کلیه پرسنل'!P123="دکتری",1,IF('5-اطلاعات کلیه پرسنل'!P123="فوق لیسانس",0.8,IF('5-اطلاعات کلیه پرسنل'!P123="لیسانس",0.6,IF('5-اطلاعات کلیه پرسنل'!P123="فوق دیپلم",0.3,IF('5-اطلاعات کلیه پرسنل'!P123="",0,0.1)))))</f>
        <v>0</v>
      </c>
      <c r="AI123" s="95">
        <f>IF('5-اطلاعات کلیه پرسنل'!L123="دارد",'5-اطلاعات کلیه پرسنل'!M123/12,'5-اطلاعات کلیه پرسنل'!N123/2000)</f>
        <v>0</v>
      </c>
      <c r="AJ123" s="94">
        <f t="shared" si="25"/>
        <v>0</v>
      </c>
    </row>
    <row r="124" spans="1:36" x14ac:dyDescent="0.45">
      <c r="A124" s="98">
        <v>122</v>
      </c>
      <c r="B124" s="69">
        <f>'6-اطلاعات کلیه محصولات - خدمات'!B124</f>
        <v>0</v>
      </c>
      <c r="C124" s="69">
        <f>'6-اطلاعات کلیه محصولات - خدمات'!D124</f>
        <v>0</v>
      </c>
      <c r="D124" s="22"/>
      <c r="E124" s="91"/>
      <c r="F124" s="91"/>
      <c r="G124" s="91"/>
      <c r="H124" s="69"/>
      <c r="I124" s="69"/>
      <c r="J124" s="69"/>
      <c r="K124" s="69"/>
      <c r="L124" s="69"/>
      <c r="M124" s="247">
        <f t="shared" si="14"/>
        <v>0</v>
      </c>
      <c r="N124" s="69" t="str">
        <f t="shared" si="15"/>
        <v>0</v>
      </c>
      <c r="O124" s="69" t="str">
        <f t="shared" si="16"/>
        <v>0</v>
      </c>
      <c r="P124" s="69" t="str">
        <f t="shared" si="17"/>
        <v>0</v>
      </c>
      <c r="Q124" s="69" t="str">
        <f t="shared" si="18"/>
        <v>0</v>
      </c>
      <c r="R124" s="69" t="str">
        <f t="shared" si="19"/>
        <v>0.2</v>
      </c>
      <c r="S124" s="100">
        <f t="shared" si="20"/>
        <v>0</v>
      </c>
      <c r="T124" s="69">
        <f t="shared" si="21"/>
        <v>0</v>
      </c>
      <c r="U124" s="69">
        <f t="shared" si="22"/>
        <v>0</v>
      </c>
      <c r="V124" s="69">
        <f t="shared" si="23"/>
        <v>0</v>
      </c>
      <c r="W124" s="69">
        <f t="shared" si="24"/>
        <v>0</v>
      </c>
      <c r="X124" s="195" t="str">
        <f>IF('6-اطلاعات کلیه محصولات - خدمات'!$N124="جدید",'6-اطلاعات کلیه محصولات - خدمات'!$B124,"")</f>
        <v/>
      </c>
      <c r="Y124" s="195" t="str">
        <f>IF('6-اطلاعات کلیه محصولات - خدمات'!$O124="دارد",'6-اطلاعات کلیه محصولات - خدمات'!$B124,"")</f>
        <v/>
      </c>
      <c r="AC124" s="199">
        <f>IF('6-اطلاعات کلیه محصولات - خدمات'!C124="دارد",'6-اطلاعات کلیه محصولات - خدمات'!Q124,0)</f>
        <v>0</v>
      </c>
      <c r="AD124" s="309">
        <f>1403-'5-اطلاعات کلیه پرسنل'!E124:E1121</f>
        <v>1403</v>
      </c>
      <c r="AF124" s="67">
        <f>IF('5-اطلاعات کلیه پرسنل'!H124=option!$C$15,IF('5-اطلاعات کلیه پرسنل'!L124="دارد",'5-اطلاعات کلیه پرسنل'!M124/12*'5-اطلاعات کلیه پرسنل'!I124,'5-اطلاعات کلیه پرسنل'!N124/2000*'5-اطلاعات کلیه پرسنل'!I124),0)+IF('5-اطلاعات کلیه پرسنل'!J124=option!$C$15,IF('5-اطلاعات کلیه پرسنل'!L124="دارد",'5-اطلاعات کلیه پرسنل'!M124/12*'5-اطلاعات کلیه پرسنل'!K124,'5-اطلاعات کلیه پرسنل'!N124/2000*'5-اطلاعات کلیه پرسنل'!K124),0)</f>
        <v>0</v>
      </c>
      <c r="AG124" s="67">
        <f>IF('5-اطلاعات کلیه پرسنل'!H124=option!$C$11,IF('5-اطلاعات کلیه پرسنل'!L124="دارد",'5-اطلاعات کلیه پرسنل'!M124*'5-اطلاعات کلیه پرسنل'!I124/12*40,'5-اطلاعات کلیه پرسنل'!I124*'5-اطلاعات کلیه پرسنل'!N124/52),0)+IF('5-اطلاعات کلیه پرسنل'!J124=option!$C$11,IF('5-اطلاعات کلیه پرسنل'!L124="دارد",'5-اطلاعات کلیه پرسنل'!M124*'5-اطلاعات کلیه پرسنل'!K124/12*40,'5-اطلاعات کلیه پرسنل'!K124*'5-اطلاعات کلیه پرسنل'!N124/52),0)</f>
        <v>0</v>
      </c>
      <c r="AH124" s="82">
        <f>IF('5-اطلاعات کلیه پرسنل'!P124="دکتری",1,IF('5-اطلاعات کلیه پرسنل'!P124="فوق لیسانس",0.8,IF('5-اطلاعات کلیه پرسنل'!P124="لیسانس",0.6,IF('5-اطلاعات کلیه پرسنل'!P124="فوق دیپلم",0.3,IF('5-اطلاعات کلیه پرسنل'!P124="",0,0.1)))))</f>
        <v>0</v>
      </c>
      <c r="AI124" s="95">
        <f>IF('5-اطلاعات کلیه پرسنل'!L124="دارد",'5-اطلاعات کلیه پرسنل'!M124/12,'5-اطلاعات کلیه پرسنل'!N124/2000)</f>
        <v>0</v>
      </c>
      <c r="AJ124" s="94">
        <f t="shared" si="25"/>
        <v>0</v>
      </c>
    </row>
    <row r="125" spans="1:36" x14ac:dyDescent="0.45">
      <c r="A125" s="98">
        <v>123</v>
      </c>
      <c r="B125" s="69">
        <f>'6-اطلاعات کلیه محصولات - خدمات'!B125</f>
        <v>0</v>
      </c>
      <c r="C125" s="69">
        <f>'6-اطلاعات کلیه محصولات - خدمات'!D125</f>
        <v>0</v>
      </c>
      <c r="D125" s="22"/>
      <c r="E125" s="91"/>
      <c r="F125" s="91"/>
      <c r="G125" s="91"/>
      <c r="H125" s="69"/>
      <c r="I125" s="69"/>
      <c r="J125" s="69"/>
      <c r="K125" s="69"/>
      <c r="L125" s="69"/>
      <c r="M125" s="247">
        <f t="shared" si="14"/>
        <v>0</v>
      </c>
      <c r="N125" s="69" t="str">
        <f t="shared" si="15"/>
        <v>0</v>
      </c>
      <c r="O125" s="69" t="str">
        <f t="shared" si="16"/>
        <v>0</v>
      </c>
      <c r="P125" s="69" t="str">
        <f t="shared" si="17"/>
        <v>0</v>
      </c>
      <c r="Q125" s="69" t="str">
        <f t="shared" si="18"/>
        <v>0</v>
      </c>
      <c r="R125" s="69" t="str">
        <f t="shared" si="19"/>
        <v>0.2</v>
      </c>
      <c r="S125" s="100">
        <f t="shared" si="20"/>
        <v>0</v>
      </c>
      <c r="T125" s="69">
        <f t="shared" si="21"/>
        <v>0</v>
      </c>
      <c r="U125" s="69">
        <f t="shared" si="22"/>
        <v>0</v>
      </c>
      <c r="V125" s="69">
        <f t="shared" si="23"/>
        <v>0</v>
      </c>
      <c r="W125" s="69">
        <f t="shared" si="24"/>
        <v>0</v>
      </c>
      <c r="X125" s="195" t="str">
        <f>IF('6-اطلاعات کلیه محصولات - خدمات'!$N125="جدید",'6-اطلاعات کلیه محصولات - خدمات'!$B125,"")</f>
        <v/>
      </c>
      <c r="Y125" s="195" t="str">
        <f>IF('6-اطلاعات کلیه محصولات - خدمات'!$O125="دارد",'6-اطلاعات کلیه محصولات - خدمات'!$B125,"")</f>
        <v/>
      </c>
      <c r="AC125" s="199">
        <f>IF('6-اطلاعات کلیه محصولات - خدمات'!C125="دارد",'6-اطلاعات کلیه محصولات - خدمات'!Q125,0)</f>
        <v>0</v>
      </c>
      <c r="AD125" s="309">
        <f>1403-'5-اطلاعات کلیه پرسنل'!E125:E1122</f>
        <v>1403</v>
      </c>
      <c r="AF125" s="67">
        <f>IF('5-اطلاعات کلیه پرسنل'!H125=option!$C$15,IF('5-اطلاعات کلیه پرسنل'!L125="دارد",'5-اطلاعات کلیه پرسنل'!M125/12*'5-اطلاعات کلیه پرسنل'!I125,'5-اطلاعات کلیه پرسنل'!N125/2000*'5-اطلاعات کلیه پرسنل'!I125),0)+IF('5-اطلاعات کلیه پرسنل'!J125=option!$C$15,IF('5-اطلاعات کلیه پرسنل'!L125="دارد",'5-اطلاعات کلیه پرسنل'!M125/12*'5-اطلاعات کلیه پرسنل'!K125,'5-اطلاعات کلیه پرسنل'!N125/2000*'5-اطلاعات کلیه پرسنل'!K125),0)</f>
        <v>0</v>
      </c>
      <c r="AG125" s="67">
        <f>IF('5-اطلاعات کلیه پرسنل'!H125=option!$C$11,IF('5-اطلاعات کلیه پرسنل'!L125="دارد",'5-اطلاعات کلیه پرسنل'!M125*'5-اطلاعات کلیه پرسنل'!I125/12*40,'5-اطلاعات کلیه پرسنل'!I125*'5-اطلاعات کلیه پرسنل'!N125/52),0)+IF('5-اطلاعات کلیه پرسنل'!J125=option!$C$11,IF('5-اطلاعات کلیه پرسنل'!L125="دارد",'5-اطلاعات کلیه پرسنل'!M125*'5-اطلاعات کلیه پرسنل'!K125/12*40,'5-اطلاعات کلیه پرسنل'!K125*'5-اطلاعات کلیه پرسنل'!N125/52),0)</f>
        <v>0</v>
      </c>
      <c r="AH125" s="82">
        <f>IF('5-اطلاعات کلیه پرسنل'!P125="دکتری",1,IF('5-اطلاعات کلیه پرسنل'!P125="فوق لیسانس",0.8,IF('5-اطلاعات کلیه پرسنل'!P125="لیسانس",0.6,IF('5-اطلاعات کلیه پرسنل'!P125="فوق دیپلم",0.3,IF('5-اطلاعات کلیه پرسنل'!P125="",0,0.1)))))</f>
        <v>0</v>
      </c>
      <c r="AI125" s="95">
        <f>IF('5-اطلاعات کلیه پرسنل'!L125="دارد",'5-اطلاعات کلیه پرسنل'!M125/12,'5-اطلاعات کلیه پرسنل'!N125/2000)</f>
        <v>0</v>
      </c>
      <c r="AJ125" s="94">
        <f t="shared" si="25"/>
        <v>0</v>
      </c>
    </row>
    <row r="126" spans="1:36" x14ac:dyDescent="0.45">
      <c r="A126" s="98">
        <v>124</v>
      </c>
      <c r="B126" s="69">
        <f>'6-اطلاعات کلیه محصولات - خدمات'!B126</f>
        <v>0</v>
      </c>
      <c r="C126" s="69">
        <f>'6-اطلاعات کلیه محصولات - خدمات'!D126</f>
        <v>0</v>
      </c>
      <c r="D126" s="22"/>
      <c r="E126" s="91"/>
      <c r="F126" s="91"/>
      <c r="G126" s="91"/>
      <c r="H126" s="69"/>
      <c r="I126" s="69"/>
      <c r="J126" s="69"/>
      <c r="K126" s="69"/>
      <c r="L126" s="69"/>
      <c r="M126" s="247">
        <f t="shared" si="14"/>
        <v>0</v>
      </c>
      <c r="N126" s="69" t="str">
        <f t="shared" si="15"/>
        <v>0</v>
      </c>
      <c r="O126" s="69" t="str">
        <f t="shared" si="16"/>
        <v>0</v>
      </c>
      <c r="P126" s="69" t="str">
        <f t="shared" si="17"/>
        <v>0</v>
      </c>
      <c r="Q126" s="69" t="str">
        <f t="shared" si="18"/>
        <v>0</v>
      </c>
      <c r="R126" s="69" t="str">
        <f t="shared" si="19"/>
        <v>0.2</v>
      </c>
      <c r="S126" s="100">
        <f t="shared" si="20"/>
        <v>0</v>
      </c>
      <c r="T126" s="69">
        <f t="shared" si="21"/>
        <v>0</v>
      </c>
      <c r="U126" s="69">
        <f t="shared" si="22"/>
        <v>0</v>
      </c>
      <c r="V126" s="69">
        <f t="shared" si="23"/>
        <v>0</v>
      </c>
      <c r="W126" s="69">
        <f t="shared" si="24"/>
        <v>0</v>
      </c>
      <c r="X126" s="195" t="str">
        <f>IF('6-اطلاعات کلیه محصولات - خدمات'!$N126="جدید",'6-اطلاعات کلیه محصولات - خدمات'!$B126,"")</f>
        <v/>
      </c>
      <c r="Y126" s="195" t="str">
        <f>IF('6-اطلاعات کلیه محصولات - خدمات'!$O126="دارد",'6-اطلاعات کلیه محصولات - خدمات'!$B126,"")</f>
        <v/>
      </c>
      <c r="AC126" s="199">
        <f>IF('6-اطلاعات کلیه محصولات - خدمات'!C126="دارد",'6-اطلاعات کلیه محصولات - خدمات'!Q126,0)</f>
        <v>0</v>
      </c>
      <c r="AD126" s="309">
        <f>1403-'5-اطلاعات کلیه پرسنل'!E126:E1123</f>
        <v>1403</v>
      </c>
      <c r="AF126" s="67">
        <f>IF('5-اطلاعات کلیه پرسنل'!H126=option!$C$15,IF('5-اطلاعات کلیه پرسنل'!L126="دارد",'5-اطلاعات کلیه پرسنل'!M126/12*'5-اطلاعات کلیه پرسنل'!I126,'5-اطلاعات کلیه پرسنل'!N126/2000*'5-اطلاعات کلیه پرسنل'!I126),0)+IF('5-اطلاعات کلیه پرسنل'!J126=option!$C$15,IF('5-اطلاعات کلیه پرسنل'!L126="دارد",'5-اطلاعات کلیه پرسنل'!M126/12*'5-اطلاعات کلیه پرسنل'!K126,'5-اطلاعات کلیه پرسنل'!N126/2000*'5-اطلاعات کلیه پرسنل'!K126),0)</f>
        <v>0</v>
      </c>
      <c r="AG126" s="67">
        <f>IF('5-اطلاعات کلیه پرسنل'!H126=option!$C$11,IF('5-اطلاعات کلیه پرسنل'!L126="دارد",'5-اطلاعات کلیه پرسنل'!M126*'5-اطلاعات کلیه پرسنل'!I126/12*40,'5-اطلاعات کلیه پرسنل'!I126*'5-اطلاعات کلیه پرسنل'!N126/52),0)+IF('5-اطلاعات کلیه پرسنل'!J126=option!$C$11,IF('5-اطلاعات کلیه پرسنل'!L126="دارد",'5-اطلاعات کلیه پرسنل'!M126*'5-اطلاعات کلیه پرسنل'!K126/12*40,'5-اطلاعات کلیه پرسنل'!K126*'5-اطلاعات کلیه پرسنل'!N126/52),0)</f>
        <v>0</v>
      </c>
      <c r="AH126" s="82">
        <f>IF('5-اطلاعات کلیه پرسنل'!P126="دکتری",1,IF('5-اطلاعات کلیه پرسنل'!P126="فوق لیسانس",0.8,IF('5-اطلاعات کلیه پرسنل'!P126="لیسانس",0.6,IF('5-اطلاعات کلیه پرسنل'!P126="فوق دیپلم",0.3,IF('5-اطلاعات کلیه پرسنل'!P126="",0,0.1)))))</f>
        <v>0</v>
      </c>
      <c r="AI126" s="95">
        <f>IF('5-اطلاعات کلیه پرسنل'!L126="دارد",'5-اطلاعات کلیه پرسنل'!M126/12,'5-اطلاعات کلیه پرسنل'!N126/2000)</f>
        <v>0</v>
      </c>
      <c r="AJ126" s="94">
        <f t="shared" si="25"/>
        <v>0</v>
      </c>
    </row>
    <row r="127" spans="1:36" x14ac:dyDescent="0.45">
      <c r="A127" s="98">
        <v>125</v>
      </c>
      <c r="B127" s="69">
        <f>'6-اطلاعات کلیه محصولات - خدمات'!B127</f>
        <v>0</v>
      </c>
      <c r="C127" s="69">
        <f>'6-اطلاعات کلیه محصولات - خدمات'!D127</f>
        <v>0</v>
      </c>
      <c r="D127" s="22"/>
      <c r="E127" s="91"/>
      <c r="F127" s="91"/>
      <c r="G127" s="91"/>
      <c r="H127" s="69"/>
      <c r="I127" s="69"/>
      <c r="J127" s="69"/>
      <c r="K127" s="69"/>
      <c r="L127" s="69"/>
      <c r="M127" s="247">
        <f t="shared" si="14"/>
        <v>0</v>
      </c>
      <c r="N127" s="69" t="str">
        <f t="shared" si="15"/>
        <v>0</v>
      </c>
      <c r="O127" s="69" t="str">
        <f t="shared" si="16"/>
        <v>0</v>
      </c>
      <c r="P127" s="69" t="str">
        <f t="shared" si="17"/>
        <v>0</v>
      </c>
      <c r="Q127" s="69" t="str">
        <f t="shared" si="18"/>
        <v>0</v>
      </c>
      <c r="R127" s="69" t="str">
        <f t="shared" si="19"/>
        <v>0.2</v>
      </c>
      <c r="S127" s="100">
        <f t="shared" si="20"/>
        <v>0</v>
      </c>
      <c r="T127" s="69">
        <f t="shared" si="21"/>
        <v>0</v>
      </c>
      <c r="U127" s="69">
        <f t="shared" si="22"/>
        <v>0</v>
      </c>
      <c r="V127" s="69">
        <f t="shared" si="23"/>
        <v>0</v>
      </c>
      <c r="W127" s="69">
        <f t="shared" si="24"/>
        <v>0</v>
      </c>
      <c r="X127" s="195" t="str">
        <f>IF('6-اطلاعات کلیه محصولات - خدمات'!$N127="جدید",'6-اطلاعات کلیه محصولات - خدمات'!$B127,"")</f>
        <v/>
      </c>
      <c r="Y127" s="195" t="str">
        <f>IF('6-اطلاعات کلیه محصولات - خدمات'!$O127="دارد",'6-اطلاعات کلیه محصولات - خدمات'!$B127,"")</f>
        <v/>
      </c>
      <c r="AC127" s="199">
        <f>IF('6-اطلاعات کلیه محصولات - خدمات'!C127="دارد",'6-اطلاعات کلیه محصولات - خدمات'!Q127,0)</f>
        <v>0</v>
      </c>
      <c r="AD127" s="309">
        <f>1403-'5-اطلاعات کلیه پرسنل'!E127:E1124</f>
        <v>1403</v>
      </c>
      <c r="AF127" s="67">
        <f>IF('5-اطلاعات کلیه پرسنل'!H127=option!$C$15,IF('5-اطلاعات کلیه پرسنل'!L127="دارد",'5-اطلاعات کلیه پرسنل'!M127/12*'5-اطلاعات کلیه پرسنل'!I127,'5-اطلاعات کلیه پرسنل'!N127/2000*'5-اطلاعات کلیه پرسنل'!I127),0)+IF('5-اطلاعات کلیه پرسنل'!J127=option!$C$15,IF('5-اطلاعات کلیه پرسنل'!L127="دارد",'5-اطلاعات کلیه پرسنل'!M127/12*'5-اطلاعات کلیه پرسنل'!K127,'5-اطلاعات کلیه پرسنل'!N127/2000*'5-اطلاعات کلیه پرسنل'!K127),0)</f>
        <v>0</v>
      </c>
      <c r="AG127" s="67">
        <f>IF('5-اطلاعات کلیه پرسنل'!H127=option!$C$11,IF('5-اطلاعات کلیه پرسنل'!L127="دارد",'5-اطلاعات کلیه پرسنل'!M127*'5-اطلاعات کلیه پرسنل'!I127/12*40,'5-اطلاعات کلیه پرسنل'!I127*'5-اطلاعات کلیه پرسنل'!N127/52),0)+IF('5-اطلاعات کلیه پرسنل'!J127=option!$C$11,IF('5-اطلاعات کلیه پرسنل'!L127="دارد",'5-اطلاعات کلیه پرسنل'!M127*'5-اطلاعات کلیه پرسنل'!K127/12*40,'5-اطلاعات کلیه پرسنل'!K127*'5-اطلاعات کلیه پرسنل'!N127/52),0)</f>
        <v>0</v>
      </c>
      <c r="AH127" s="82">
        <f>IF('5-اطلاعات کلیه پرسنل'!P127="دکتری",1,IF('5-اطلاعات کلیه پرسنل'!P127="فوق لیسانس",0.8,IF('5-اطلاعات کلیه پرسنل'!P127="لیسانس",0.6,IF('5-اطلاعات کلیه پرسنل'!P127="فوق دیپلم",0.3,IF('5-اطلاعات کلیه پرسنل'!P127="",0,0.1)))))</f>
        <v>0</v>
      </c>
      <c r="AI127" s="95">
        <f>IF('5-اطلاعات کلیه پرسنل'!L127="دارد",'5-اطلاعات کلیه پرسنل'!M127/12,'5-اطلاعات کلیه پرسنل'!N127/2000)</f>
        <v>0</v>
      </c>
      <c r="AJ127" s="94">
        <f t="shared" si="25"/>
        <v>0</v>
      </c>
    </row>
    <row r="128" spans="1:36" x14ac:dyDescent="0.45">
      <c r="A128" s="98">
        <v>126</v>
      </c>
      <c r="B128" s="69">
        <f>'6-اطلاعات کلیه محصولات - خدمات'!B128</f>
        <v>0</v>
      </c>
      <c r="C128" s="69">
        <f>'6-اطلاعات کلیه محصولات - خدمات'!D128</f>
        <v>0</v>
      </c>
      <c r="D128" s="22"/>
      <c r="E128" s="91"/>
      <c r="F128" s="91"/>
      <c r="G128" s="91"/>
      <c r="H128" s="69"/>
      <c r="I128" s="69"/>
      <c r="J128" s="69"/>
      <c r="K128" s="69"/>
      <c r="L128" s="69"/>
      <c r="M128" s="247">
        <f t="shared" si="14"/>
        <v>0</v>
      </c>
      <c r="N128" s="69" t="str">
        <f t="shared" si="15"/>
        <v>0</v>
      </c>
      <c r="O128" s="69" t="str">
        <f t="shared" si="16"/>
        <v>0</v>
      </c>
      <c r="P128" s="69" t="str">
        <f t="shared" si="17"/>
        <v>0</v>
      </c>
      <c r="Q128" s="69" t="str">
        <f t="shared" si="18"/>
        <v>0</v>
      </c>
      <c r="R128" s="69" t="str">
        <f t="shared" si="19"/>
        <v>0.2</v>
      </c>
      <c r="S128" s="100">
        <f t="shared" si="20"/>
        <v>0</v>
      </c>
      <c r="T128" s="69">
        <f t="shared" si="21"/>
        <v>0</v>
      </c>
      <c r="U128" s="69">
        <f t="shared" si="22"/>
        <v>0</v>
      </c>
      <c r="V128" s="69">
        <f t="shared" si="23"/>
        <v>0</v>
      </c>
      <c r="W128" s="69">
        <f t="shared" si="24"/>
        <v>0</v>
      </c>
      <c r="X128" s="195" t="str">
        <f>IF('6-اطلاعات کلیه محصولات - خدمات'!$N128="جدید",'6-اطلاعات کلیه محصولات - خدمات'!$B128,"")</f>
        <v/>
      </c>
      <c r="Y128" s="195" t="str">
        <f>IF('6-اطلاعات کلیه محصولات - خدمات'!$O128="دارد",'6-اطلاعات کلیه محصولات - خدمات'!$B128,"")</f>
        <v/>
      </c>
      <c r="AC128" s="199">
        <f>IF('6-اطلاعات کلیه محصولات - خدمات'!C128="دارد",'6-اطلاعات کلیه محصولات - خدمات'!Q128,0)</f>
        <v>0</v>
      </c>
      <c r="AD128" s="309">
        <f>1403-'5-اطلاعات کلیه پرسنل'!E128:E1125</f>
        <v>1403</v>
      </c>
      <c r="AF128" s="67">
        <f>IF('5-اطلاعات کلیه پرسنل'!H128=option!$C$15,IF('5-اطلاعات کلیه پرسنل'!L128="دارد",'5-اطلاعات کلیه پرسنل'!M128/12*'5-اطلاعات کلیه پرسنل'!I128,'5-اطلاعات کلیه پرسنل'!N128/2000*'5-اطلاعات کلیه پرسنل'!I128),0)+IF('5-اطلاعات کلیه پرسنل'!J128=option!$C$15,IF('5-اطلاعات کلیه پرسنل'!L128="دارد",'5-اطلاعات کلیه پرسنل'!M128/12*'5-اطلاعات کلیه پرسنل'!K128,'5-اطلاعات کلیه پرسنل'!N128/2000*'5-اطلاعات کلیه پرسنل'!K128),0)</f>
        <v>0</v>
      </c>
      <c r="AG128" s="67">
        <f>IF('5-اطلاعات کلیه پرسنل'!H128=option!$C$11,IF('5-اطلاعات کلیه پرسنل'!L128="دارد",'5-اطلاعات کلیه پرسنل'!M128*'5-اطلاعات کلیه پرسنل'!I128/12*40,'5-اطلاعات کلیه پرسنل'!I128*'5-اطلاعات کلیه پرسنل'!N128/52),0)+IF('5-اطلاعات کلیه پرسنل'!J128=option!$C$11,IF('5-اطلاعات کلیه پرسنل'!L128="دارد",'5-اطلاعات کلیه پرسنل'!M128*'5-اطلاعات کلیه پرسنل'!K128/12*40,'5-اطلاعات کلیه پرسنل'!K128*'5-اطلاعات کلیه پرسنل'!N128/52),0)</f>
        <v>0</v>
      </c>
      <c r="AH128" s="82">
        <f>IF('5-اطلاعات کلیه پرسنل'!P128="دکتری",1,IF('5-اطلاعات کلیه پرسنل'!P128="فوق لیسانس",0.8,IF('5-اطلاعات کلیه پرسنل'!P128="لیسانس",0.6,IF('5-اطلاعات کلیه پرسنل'!P128="فوق دیپلم",0.3,IF('5-اطلاعات کلیه پرسنل'!P128="",0,0.1)))))</f>
        <v>0</v>
      </c>
      <c r="AI128" s="95">
        <f>IF('5-اطلاعات کلیه پرسنل'!L128="دارد",'5-اطلاعات کلیه پرسنل'!M128/12,'5-اطلاعات کلیه پرسنل'!N128/2000)</f>
        <v>0</v>
      </c>
      <c r="AJ128" s="94">
        <f t="shared" si="25"/>
        <v>0</v>
      </c>
    </row>
    <row r="129" spans="1:36" x14ac:dyDescent="0.45">
      <c r="A129" s="98">
        <v>127</v>
      </c>
      <c r="B129" s="69">
        <f>'6-اطلاعات کلیه محصولات - خدمات'!B129</f>
        <v>0</v>
      </c>
      <c r="C129" s="69">
        <f>'6-اطلاعات کلیه محصولات - خدمات'!D129</f>
        <v>0</v>
      </c>
      <c r="D129" s="22"/>
      <c r="E129" s="91"/>
      <c r="F129" s="91"/>
      <c r="G129" s="91"/>
      <c r="H129" s="69"/>
      <c r="I129" s="69"/>
      <c r="J129" s="69"/>
      <c r="K129" s="69"/>
      <c r="L129" s="69"/>
      <c r="M129" s="247">
        <f t="shared" si="14"/>
        <v>0</v>
      </c>
      <c r="N129" s="69" t="str">
        <f t="shared" si="15"/>
        <v>0</v>
      </c>
      <c r="O129" s="69" t="str">
        <f t="shared" si="16"/>
        <v>0</v>
      </c>
      <c r="P129" s="69" t="str">
        <f t="shared" si="17"/>
        <v>0</v>
      </c>
      <c r="Q129" s="69" t="str">
        <f t="shared" si="18"/>
        <v>0</v>
      </c>
      <c r="R129" s="69" t="str">
        <f t="shared" si="19"/>
        <v>0.2</v>
      </c>
      <c r="S129" s="100">
        <f t="shared" si="20"/>
        <v>0</v>
      </c>
      <c r="T129" s="69">
        <f t="shared" si="21"/>
        <v>0</v>
      </c>
      <c r="U129" s="69">
        <f t="shared" si="22"/>
        <v>0</v>
      </c>
      <c r="V129" s="69">
        <f t="shared" si="23"/>
        <v>0</v>
      </c>
      <c r="W129" s="69">
        <f t="shared" si="24"/>
        <v>0</v>
      </c>
      <c r="X129" s="195" t="str">
        <f>IF('6-اطلاعات کلیه محصولات - خدمات'!$N129="جدید",'6-اطلاعات کلیه محصولات - خدمات'!$B129,"")</f>
        <v/>
      </c>
      <c r="Y129" s="195" t="str">
        <f>IF('6-اطلاعات کلیه محصولات - خدمات'!$O129="دارد",'6-اطلاعات کلیه محصولات - خدمات'!$B129,"")</f>
        <v/>
      </c>
      <c r="AC129" s="199">
        <f>IF('6-اطلاعات کلیه محصولات - خدمات'!C129="دارد",'6-اطلاعات کلیه محصولات - خدمات'!Q129,0)</f>
        <v>0</v>
      </c>
      <c r="AD129" s="309">
        <f>1403-'5-اطلاعات کلیه پرسنل'!E129:E1126</f>
        <v>1403</v>
      </c>
      <c r="AF129" s="67">
        <f>IF('5-اطلاعات کلیه پرسنل'!H129=option!$C$15,IF('5-اطلاعات کلیه پرسنل'!L129="دارد",'5-اطلاعات کلیه پرسنل'!M129/12*'5-اطلاعات کلیه پرسنل'!I129,'5-اطلاعات کلیه پرسنل'!N129/2000*'5-اطلاعات کلیه پرسنل'!I129),0)+IF('5-اطلاعات کلیه پرسنل'!J129=option!$C$15,IF('5-اطلاعات کلیه پرسنل'!L129="دارد",'5-اطلاعات کلیه پرسنل'!M129/12*'5-اطلاعات کلیه پرسنل'!K129,'5-اطلاعات کلیه پرسنل'!N129/2000*'5-اطلاعات کلیه پرسنل'!K129),0)</f>
        <v>0</v>
      </c>
      <c r="AG129" s="67">
        <f>IF('5-اطلاعات کلیه پرسنل'!H129=option!$C$11,IF('5-اطلاعات کلیه پرسنل'!L129="دارد",'5-اطلاعات کلیه پرسنل'!M129*'5-اطلاعات کلیه پرسنل'!I129/12*40,'5-اطلاعات کلیه پرسنل'!I129*'5-اطلاعات کلیه پرسنل'!N129/52),0)+IF('5-اطلاعات کلیه پرسنل'!J129=option!$C$11,IF('5-اطلاعات کلیه پرسنل'!L129="دارد",'5-اطلاعات کلیه پرسنل'!M129*'5-اطلاعات کلیه پرسنل'!K129/12*40,'5-اطلاعات کلیه پرسنل'!K129*'5-اطلاعات کلیه پرسنل'!N129/52),0)</f>
        <v>0</v>
      </c>
      <c r="AH129" s="82">
        <f>IF('5-اطلاعات کلیه پرسنل'!P129="دکتری",1,IF('5-اطلاعات کلیه پرسنل'!P129="فوق لیسانس",0.8,IF('5-اطلاعات کلیه پرسنل'!P129="لیسانس",0.6,IF('5-اطلاعات کلیه پرسنل'!P129="فوق دیپلم",0.3,IF('5-اطلاعات کلیه پرسنل'!P129="",0,0.1)))))</f>
        <v>0</v>
      </c>
      <c r="AI129" s="95">
        <f>IF('5-اطلاعات کلیه پرسنل'!L129="دارد",'5-اطلاعات کلیه پرسنل'!M129/12,'5-اطلاعات کلیه پرسنل'!N129/2000)</f>
        <v>0</v>
      </c>
      <c r="AJ129" s="94">
        <f t="shared" si="25"/>
        <v>0</v>
      </c>
    </row>
    <row r="130" spans="1:36" x14ac:dyDescent="0.45">
      <c r="A130" s="98">
        <v>128</v>
      </c>
      <c r="B130" s="69">
        <f>'6-اطلاعات کلیه محصولات - خدمات'!B130</f>
        <v>0</v>
      </c>
      <c r="C130" s="69">
        <f>'6-اطلاعات کلیه محصولات - خدمات'!D130</f>
        <v>0</v>
      </c>
      <c r="D130" s="22"/>
      <c r="E130" s="91"/>
      <c r="F130" s="91"/>
      <c r="G130" s="91"/>
      <c r="H130" s="69"/>
      <c r="I130" s="69"/>
      <c r="J130" s="69"/>
      <c r="K130" s="69"/>
      <c r="L130" s="69"/>
      <c r="M130" s="247">
        <f t="shared" si="14"/>
        <v>0</v>
      </c>
      <c r="N130" s="69" t="str">
        <f t="shared" si="15"/>
        <v>0</v>
      </c>
      <c r="O130" s="69" t="str">
        <f t="shared" si="16"/>
        <v>0</v>
      </c>
      <c r="P130" s="69" t="str">
        <f t="shared" si="17"/>
        <v>0</v>
      </c>
      <c r="Q130" s="69" t="str">
        <f t="shared" si="18"/>
        <v>0</v>
      </c>
      <c r="R130" s="69" t="str">
        <f t="shared" si="19"/>
        <v>0.2</v>
      </c>
      <c r="S130" s="100">
        <f t="shared" si="20"/>
        <v>0</v>
      </c>
      <c r="T130" s="69">
        <f t="shared" si="21"/>
        <v>0</v>
      </c>
      <c r="U130" s="69">
        <f t="shared" si="22"/>
        <v>0</v>
      </c>
      <c r="V130" s="69">
        <f t="shared" si="23"/>
        <v>0</v>
      </c>
      <c r="W130" s="69">
        <f t="shared" si="24"/>
        <v>0</v>
      </c>
      <c r="X130" s="195" t="str">
        <f>IF('6-اطلاعات کلیه محصولات - خدمات'!$N130="جدید",'6-اطلاعات کلیه محصولات - خدمات'!$B130,"")</f>
        <v/>
      </c>
      <c r="Y130" s="195" t="str">
        <f>IF('6-اطلاعات کلیه محصولات - خدمات'!$O130="دارد",'6-اطلاعات کلیه محصولات - خدمات'!$B130,"")</f>
        <v/>
      </c>
      <c r="AC130" s="199">
        <f>IF('6-اطلاعات کلیه محصولات - خدمات'!C130="دارد",'6-اطلاعات کلیه محصولات - خدمات'!Q130,0)</f>
        <v>0</v>
      </c>
      <c r="AD130" s="309">
        <f>1403-'5-اطلاعات کلیه پرسنل'!E130:E1127</f>
        <v>1403</v>
      </c>
      <c r="AF130" s="67">
        <f>IF('5-اطلاعات کلیه پرسنل'!H130=option!$C$15,IF('5-اطلاعات کلیه پرسنل'!L130="دارد",'5-اطلاعات کلیه پرسنل'!M130/12*'5-اطلاعات کلیه پرسنل'!I130,'5-اطلاعات کلیه پرسنل'!N130/2000*'5-اطلاعات کلیه پرسنل'!I130),0)+IF('5-اطلاعات کلیه پرسنل'!J130=option!$C$15,IF('5-اطلاعات کلیه پرسنل'!L130="دارد",'5-اطلاعات کلیه پرسنل'!M130/12*'5-اطلاعات کلیه پرسنل'!K130,'5-اطلاعات کلیه پرسنل'!N130/2000*'5-اطلاعات کلیه پرسنل'!K130),0)</f>
        <v>0</v>
      </c>
      <c r="AG130" s="67">
        <f>IF('5-اطلاعات کلیه پرسنل'!H130=option!$C$11,IF('5-اطلاعات کلیه پرسنل'!L130="دارد",'5-اطلاعات کلیه پرسنل'!M130*'5-اطلاعات کلیه پرسنل'!I130/12*40,'5-اطلاعات کلیه پرسنل'!I130*'5-اطلاعات کلیه پرسنل'!N130/52),0)+IF('5-اطلاعات کلیه پرسنل'!J130=option!$C$11,IF('5-اطلاعات کلیه پرسنل'!L130="دارد",'5-اطلاعات کلیه پرسنل'!M130*'5-اطلاعات کلیه پرسنل'!K130/12*40,'5-اطلاعات کلیه پرسنل'!K130*'5-اطلاعات کلیه پرسنل'!N130/52),0)</f>
        <v>0</v>
      </c>
      <c r="AH130" s="82">
        <f>IF('5-اطلاعات کلیه پرسنل'!P130="دکتری",1,IF('5-اطلاعات کلیه پرسنل'!P130="فوق لیسانس",0.8,IF('5-اطلاعات کلیه پرسنل'!P130="لیسانس",0.6,IF('5-اطلاعات کلیه پرسنل'!P130="فوق دیپلم",0.3,IF('5-اطلاعات کلیه پرسنل'!P130="",0,0.1)))))</f>
        <v>0</v>
      </c>
      <c r="AI130" s="95">
        <f>IF('5-اطلاعات کلیه پرسنل'!L130="دارد",'5-اطلاعات کلیه پرسنل'!M130/12,'5-اطلاعات کلیه پرسنل'!N130/2000)</f>
        <v>0</v>
      </c>
      <c r="AJ130" s="94">
        <f t="shared" si="25"/>
        <v>0</v>
      </c>
    </row>
    <row r="131" spans="1:36" x14ac:dyDescent="0.45">
      <c r="A131" s="98">
        <v>129</v>
      </c>
      <c r="B131" s="69">
        <f>'6-اطلاعات کلیه محصولات - خدمات'!B131</f>
        <v>0</v>
      </c>
      <c r="C131" s="69">
        <f>'6-اطلاعات کلیه محصولات - خدمات'!D131</f>
        <v>0</v>
      </c>
      <c r="D131" s="22"/>
      <c r="E131" s="91"/>
      <c r="F131" s="91"/>
      <c r="G131" s="91"/>
      <c r="H131" s="69"/>
      <c r="I131" s="69"/>
      <c r="J131" s="69"/>
      <c r="K131" s="69"/>
      <c r="L131" s="69"/>
      <c r="M131" s="247">
        <f t="shared" si="14"/>
        <v>0</v>
      </c>
      <c r="N131" s="69" t="str">
        <f t="shared" si="15"/>
        <v>0</v>
      </c>
      <c r="O131" s="69" t="str">
        <f t="shared" si="16"/>
        <v>0</v>
      </c>
      <c r="P131" s="69" t="str">
        <f t="shared" si="17"/>
        <v>0</v>
      </c>
      <c r="Q131" s="69" t="str">
        <f t="shared" si="18"/>
        <v>0</v>
      </c>
      <c r="R131" s="69" t="str">
        <f t="shared" si="19"/>
        <v>0.2</v>
      </c>
      <c r="S131" s="100">
        <f t="shared" si="20"/>
        <v>0</v>
      </c>
      <c r="T131" s="69">
        <f t="shared" si="21"/>
        <v>0</v>
      </c>
      <c r="U131" s="69">
        <f t="shared" si="22"/>
        <v>0</v>
      </c>
      <c r="V131" s="69">
        <f t="shared" si="23"/>
        <v>0</v>
      </c>
      <c r="W131" s="69">
        <f t="shared" si="24"/>
        <v>0</v>
      </c>
      <c r="X131" s="195" t="str">
        <f>IF('6-اطلاعات کلیه محصولات - خدمات'!$N131="جدید",'6-اطلاعات کلیه محصولات - خدمات'!$B131,"")</f>
        <v/>
      </c>
      <c r="Y131" s="195" t="str">
        <f>IF('6-اطلاعات کلیه محصولات - خدمات'!$O131="دارد",'6-اطلاعات کلیه محصولات - خدمات'!$B131,"")</f>
        <v/>
      </c>
      <c r="AC131" s="199">
        <f>IF('6-اطلاعات کلیه محصولات - خدمات'!C131="دارد",'6-اطلاعات کلیه محصولات - خدمات'!Q131,0)</f>
        <v>0</v>
      </c>
      <c r="AD131" s="309">
        <f>1403-'5-اطلاعات کلیه پرسنل'!E131:E1128</f>
        <v>1403</v>
      </c>
      <c r="AF131" s="67">
        <f>IF('5-اطلاعات کلیه پرسنل'!H131=option!$C$15,IF('5-اطلاعات کلیه پرسنل'!L131="دارد",'5-اطلاعات کلیه پرسنل'!M131/12*'5-اطلاعات کلیه پرسنل'!I131,'5-اطلاعات کلیه پرسنل'!N131/2000*'5-اطلاعات کلیه پرسنل'!I131),0)+IF('5-اطلاعات کلیه پرسنل'!J131=option!$C$15,IF('5-اطلاعات کلیه پرسنل'!L131="دارد",'5-اطلاعات کلیه پرسنل'!M131/12*'5-اطلاعات کلیه پرسنل'!K131,'5-اطلاعات کلیه پرسنل'!N131/2000*'5-اطلاعات کلیه پرسنل'!K131),0)</f>
        <v>0</v>
      </c>
      <c r="AG131" s="67">
        <f>IF('5-اطلاعات کلیه پرسنل'!H131=option!$C$11,IF('5-اطلاعات کلیه پرسنل'!L131="دارد",'5-اطلاعات کلیه پرسنل'!M131*'5-اطلاعات کلیه پرسنل'!I131/12*40,'5-اطلاعات کلیه پرسنل'!I131*'5-اطلاعات کلیه پرسنل'!N131/52),0)+IF('5-اطلاعات کلیه پرسنل'!J131=option!$C$11,IF('5-اطلاعات کلیه پرسنل'!L131="دارد",'5-اطلاعات کلیه پرسنل'!M131*'5-اطلاعات کلیه پرسنل'!K131/12*40,'5-اطلاعات کلیه پرسنل'!K131*'5-اطلاعات کلیه پرسنل'!N131/52),0)</f>
        <v>0</v>
      </c>
      <c r="AH131" s="82">
        <f>IF('5-اطلاعات کلیه پرسنل'!P131="دکتری",1,IF('5-اطلاعات کلیه پرسنل'!P131="فوق لیسانس",0.8,IF('5-اطلاعات کلیه پرسنل'!P131="لیسانس",0.6,IF('5-اطلاعات کلیه پرسنل'!P131="فوق دیپلم",0.3,IF('5-اطلاعات کلیه پرسنل'!P131="",0,0.1)))))</f>
        <v>0</v>
      </c>
      <c r="AI131" s="95">
        <f>IF('5-اطلاعات کلیه پرسنل'!L131="دارد",'5-اطلاعات کلیه پرسنل'!M131/12,'5-اطلاعات کلیه پرسنل'!N131/2000)</f>
        <v>0</v>
      </c>
      <c r="AJ131" s="94">
        <f t="shared" ref="AJ131:AJ162" si="26">AI131*AH131</f>
        <v>0</v>
      </c>
    </row>
    <row r="132" spans="1:36" x14ac:dyDescent="0.45">
      <c r="A132" s="98">
        <v>130</v>
      </c>
      <c r="B132" s="69">
        <f>'6-اطلاعات کلیه محصولات - خدمات'!B132</f>
        <v>0</v>
      </c>
      <c r="C132" s="69">
        <f>'6-اطلاعات کلیه محصولات - خدمات'!D132</f>
        <v>0</v>
      </c>
      <c r="D132" s="22"/>
      <c r="E132" s="91"/>
      <c r="F132" s="91"/>
      <c r="G132" s="91"/>
      <c r="H132" s="69"/>
      <c r="I132" s="69"/>
      <c r="J132" s="69"/>
      <c r="K132" s="69"/>
      <c r="L132" s="69"/>
      <c r="M132" s="247">
        <f t="shared" ref="M132:M195" si="27">IF(C132="فرعی",1,IF(C132="اصلی ( بر اساس زمینه فعالیت)",3,0))</f>
        <v>0</v>
      </c>
      <c r="N132" s="69" t="str">
        <f t="shared" ref="N132:N195" si="28">IF(H132="Hi-Tec",1,IF(H132="medium/Hi-Tec",0.8,IF(H132="medium/Low",0.6,IF(H132="Low",0.4,"0"))))</f>
        <v>0</v>
      </c>
      <c r="O132" s="69" t="str">
        <f t="shared" ref="O132:O195" si="29">IF(I132="زیاد",1,IF(I132="متوسط به بالا",0.8,IF(I132="متوسط به پایین",0.6,IF(I132="کم",0.4,"0"))))</f>
        <v>0</v>
      </c>
      <c r="P132" s="69" t="str">
        <f t="shared" ref="P132:P195" si="30">IF(J132="زیاد",1,IF(J132="متوسط به بالا",0.8,IF(J132="متوسط به پایین",0.6,IF(J132="کم",0.4,"0"))))</f>
        <v>0</v>
      </c>
      <c r="Q132" s="69" t="str">
        <f t="shared" ref="Q132:Q195" si="31">IF(K132="تحقیق و توسعه داخلی",1,IF(K132="مهندسی معکوس",0.8,IF(K132="انتقال فناوری",0.6,IF(K132="مونتاژ و کپی کاری",0.4,"0"))))</f>
        <v>0</v>
      </c>
      <c r="R132" s="69" t="str">
        <f t="shared" ref="R132:R195" si="32">IF(L132="جدید در سطح بین المللی",1,IF(L132="جدید در سطح ملی",0.8,IF(L132="جدید در سطح شرکت",0.6,IF(L132="نوآوری و تغییرات عمده در محصولات فعلی",0.4,"0.2"))))</f>
        <v>0.2</v>
      </c>
      <c r="S132" s="100">
        <f t="shared" ref="S132:S195" si="33">SUM(N132:R132)/5*M132</f>
        <v>0</v>
      </c>
      <c r="T132" s="69">
        <f t="shared" ref="T132:T195" si="34">M132*D132</f>
        <v>0</v>
      </c>
      <c r="U132" s="69">
        <f t="shared" ref="U132:U195" si="35">M132*E132</f>
        <v>0</v>
      </c>
      <c r="V132" s="69">
        <f t="shared" ref="V132:V195" si="36">M132*F132</f>
        <v>0</v>
      </c>
      <c r="W132" s="69">
        <f t="shared" ref="W132:W195" si="37">M132*G132</f>
        <v>0</v>
      </c>
      <c r="X132" s="195" t="str">
        <f>IF('6-اطلاعات کلیه محصولات - خدمات'!$N132="جدید",'6-اطلاعات کلیه محصولات - خدمات'!$B132,"")</f>
        <v/>
      </c>
      <c r="Y132" s="195" t="str">
        <f>IF('6-اطلاعات کلیه محصولات - خدمات'!$O132="دارد",'6-اطلاعات کلیه محصولات - خدمات'!$B132,"")</f>
        <v/>
      </c>
      <c r="AC132" s="199">
        <f>IF('6-اطلاعات کلیه محصولات - خدمات'!C132="دارد",'6-اطلاعات کلیه محصولات - خدمات'!Q132,0)</f>
        <v>0</v>
      </c>
      <c r="AD132" s="309">
        <f>1403-'5-اطلاعات کلیه پرسنل'!E132:E1129</f>
        <v>1403</v>
      </c>
      <c r="AF132" s="67">
        <f>IF('5-اطلاعات کلیه پرسنل'!H132=option!$C$15,IF('5-اطلاعات کلیه پرسنل'!L132="دارد",'5-اطلاعات کلیه پرسنل'!M132/12*'5-اطلاعات کلیه پرسنل'!I132,'5-اطلاعات کلیه پرسنل'!N132/2000*'5-اطلاعات کلیه پرسنل'!I132),0)+IF('5-اطلاعات کلیه پرسنل'!J132=option!$C$15,IF('5-اطلاعات کلیه پرسنل'!L132="دارد",'5-اطلاعات کلیه پرسنل'!M132/12*'5-اطلاعات کلیه پرسنل'!K132,'5-اطلاعات کلیه پرسنل'!N132/2000*'5-اطلاعات کلیه پرسنل'!K132),0)</f>
        <v>0</v>
      </c>
      <c r="AG132" s="67">
        <f>IF('5-اطلاعات کلیه پرسنل'!H132=option!$C$11,IF('5-اطلاعات کلیه پرسنل'!L132="دارد",'5-اطلاعات کلیه پرسنل'!M132*'5-اطلاعات کلیه پرسنل'!I132/12*40,'5-اطلاعات کلیه پرسنل'!I132*'5-اطلاعات کلیه پرسنل'!N132/52),0)+IF('5-اطلاعات کلیه پرسنل'!J132=option!$C$11,IF('5-اطلاعات کلیه پرسنل'!L132="دارد",'5-اطلاعات کلیه پرسنل'!M132*'5-اطلاعات کلیه پرسنل'!K132/12*40,'5-اطلاعات کلیه پرسنل'!K132*'5-اطلاعات کلیه پرسنل'!N132/52),0)</f>
        <v>0</v>
      </c>
      <c r="AH132" s="82">
        <f>IF('5-اطلاعات کلیه پرسنل'!P132="دکتری",1,IF('5-اطلاعات کلیه پرسنل'!P132="فوق لیسانس",0.8,IF('5-اطلاعات کلیه پرسنل'!P132="لیسانس",0.6,IF('5-اطلاعات کلیه پرسنل'!P132="فوق دیپلم",0.3,IF('5-اطلاعات کلیه پرسنل'!P132="",0,0.1)))))</f>
        <v>0</v>
      </c>
      <c r="AI132" s="95">
        <f>IF('5-اطلاعات کلیه پرسنل'!L132="دارد",'5-اطلاعات کلیه پرسنل'!M132/12,'5-اطلاعات کلیه پرسنل'!N132/2000)</f>
        <v>0</v>
      </c>
      <c r="AJ132" s="94">
        <f t="shared" si="26"/>
        <v>0</v>
      </c>
    </row>
    <row r="133" spans="1:36" x14ac:dyDescent="0.45">
      <c r="A133" s="98">
        <v>131</v>
      </c>
      <c r="B133" s="69">
        <f>'6-اطلاعات کلیه محصولات - خدمات'!B133</f>
        <v>0</v>
      </c>
      <c r="C133" s="69">
        <f>'6-اطلاعات کلیه محصولات - خدمات'!D133</f>
        <v>0</v>
      </c>
      <c r="D133" s="22"/>
      <c r="E133" s="91"/>
      <c r="F133" s="91"/>
      <c r="G133" s="91"/>
      <c r="H133" s="69"/>
      <c r="I133" s="69"/>
      <c r="J133" s="69"/>
      <c r="K133" s="69"/>
      <c r="L133" s="69"/>
      <c r="M133" s="247">
        <f t="shared" si="27"/>
        <v>0</v>
      </c>
      <c r="N133" s="69" t="str">
        <f t="shared" si="28"/>
        <v>0</v>
      </c>
      <c r="O133" s="69" t="str">
        <f t="shared" si="29"/>
        <v>0</v>
      </c>
      <c r="P133" s="69" t="str">
        <f t="shared" si="30"/>
        <v>0</v>
      </c>
      <c r="Q133" s="69" t="str">
        <f t="shared" si="31"/>
        <v>0</v>
      </c>
      <c r="R133" s="69" t="str">
        <f t="shared" si="32"/>
        <v>0.2</v>
      </c>
      <c r="S133" s="100">
        <f t="shared" si="33"/>
        <v>0</v>
      </c>
      <c r="T133" s="69">
        <f t="shared" si="34"/>
        <v>0</v>
      </c>
      <c r="U133" s="69">
        <f t="shared" si="35"/>
        <v>0</v>
      </c>
      <c r="V133" s="69">
        <f t="shared" si="36"/>
        <v>0</v>
      </c>
      <c r="W133" s="69">
        <f t="shared" si="37"/>
        <v>0</v>
      </c>
      <c r="X133" s="195" t="str">
        <f>IF('6-اطلاعات کلیه محصولات - خدمات'!$N133="جدید",'6-اطلاعات کلیه محصولات - خدمات'!$B133,"")</f>
        <v/>
      </c>
      <c r="Y133" s="195" t="str">
        <f>IF('6-اطلاعات کلیه محصولات - خدمات'!$O133="دارد",'6-اطلاعات کلیه محصولات - خدمات'!$B133,"")</f>
        <v/>
      </c>
      <c r="AC133" s="199">
        <f>IF('6-اطلاعات کلیه محصولات - خدمات'!C133="دارد",'6-اطلاعات کلیه محصولات - خدمات'!Q133,0)</f>
        <v>0</v>
      </c>
      <c r="AD133" s="309">
        <f>1403-'5-اطلاعات کلیه پرسنل'!E133:E1130</f>
        <v>1403</v>
      </c>
      <c r="AF133" s="67">
        <f>IF('5-اطلاعات کلیه پرسنل'!H133=option!$C$15,IF('5-اطلاعات کلیه پرسنل'!L133="دارد",'5-اطلاعات کلیه پرسنل'!M133/12*'5-اطلاعات کلیه پرسنل'!I133,'5-اطلاعات کلیه پرسنل'!N133/2000*'5-اطلاعات کلیه پرسنل'!I133),0)+IF('5-اطلاعات کلیه پرسنل'!J133=option!$C$15,IF('5-اطلاعات کلیه پرسنل'!L133="دارد",'5-اطلاعات کلیه پرسنل'!M133/12*'5-اطلاعات کلیه پرسنل'!K133,'5-اطلاعات کلیه پرسنل'!N133/2000*'5-اطلاعات کلیه پرسنل'!K133),0)</f>
        <v>0</v>
      </c>
      <c r="AG133" s="67">
        <f>IF('5-اطلاعات کلیه پرسنل'!H133=option!$C$11,IF('5-اطلاعات کلیه پرسنل'!L133="دارد",'5-اطلاعات کلیه پرسنل'!M133*'5-اطلاعات کلیه پرسنل'!I133/12*40,'5-اطلاعات کلیه پرسنل'!I133*'5-اطلاعات کلیه پرسنل'!N133/52),0)+IF('5-اطلاعات کلیه پرسنل'!J133=option!$C$11,IF('5-اطلاعات کلیه پرسنل'!L133="دارد",'5-اطلاعات کلیه پرسنل'!M133*'5-اطلاعات کلیه پرسنل'!K133/12*40,'5-اطلاعات کلیه پرسنل'!K133*'5-اطلاعات کلیه پرسنل'!N133/52),0)</f>
        <v>0</v>
      </c>
      <c r="AH133" s="82">
        <f>IF('5-اطلاعات کلیه پرسنل'!P133="دکتری",1,IF('5-اطلاعات کلیه پرسنل'!P133="فوق لیسانس",0.8,IF('5-اطلاعات کلیه پرسنل'!P133="لیسانس",0.6,IF('5-اطلاعات کلیه پرسنل'!P133="فوق دیپلم",0.3,IF('5-اطلاعات کلیه پرسنل'!P133="",0,0.1)))))</f>
        <v>0</v>
      </c>
      <c r="AI133" s="95">
        <f>IF('5-اطلاعات کلیه پرسنل'!L133="دارد",'5-اطلاعات کلیه پرسنل'!M133/12,'5-اطلاعات کلیه پرسنل'!N133/2000)</f>
        <v>0</v>
      </c>
      <c r="AJ133" s="94">
        <f t="shared" si="26"/>
        <v>0</v>
      </c>
    </row>
    <row r="134" spans="1:36" x14ac:dyDescent="0.45">
      <c r="A134" s="98">
        <v>132</v>
      </c>
      <c r="B134" s="69">
        <f>'6-اطلاعات کلیه محصولات - خدمات'!B134</f>
        <v>0</v>
      </c>
      <c r="C134" s="69">
        <f>'6-اطلاعات کلیه محصولات - خدمات'!D134</f>
        <v>0</v>
      </c>
      <c r="D134" s="22"/>
      <c r="E134" s="91"/>
      <c r="F134" s="91"/>
      <c r="G134" s="91"/>
      <c r="H134" s="69"/>
      <c r="I134" s="69"/>
      <c r="J134" s="69"/>
      <c r="K134" s="69"/>
      <c r="L134" s="69"/>
      <c r="M134" s="247">
        <f t="shared" si="27"/>
        <v>0</v>
      </c>
      <c r="N134" s="69" t="str">
        <f t="shared" si="28"/>
        <v>0</v>
      </c>
      <c r="O134" s="69" t="str">
        <f t="shared" si="29"/>
        <v>0</v>
      </c>
      <c r="P134" s="69" t="str">
        <f t="shared" si="30"/>
        <v>0</v>
      </c>
      <c r="Q134" s="69" t="str">
        <f t="shared" si="31"/>
        <v>0</v>
      </c>
      <c r="R134" s="69" t="str">
        <f t="shared" si="32"/>
        <v>0.2</v>
      </c>
      <c r="S134" s="100">
        <f t="shared" si="33"/>
        <v>0</v>
      </c>
      <c r="T134" s="69">
        <f t="shared" si="34"/>
        <v>0</v>
      </c>
      <c r="U134" s="69">
        <f t="shared" si="35"/>
        <v>0</v>
      </c>
      <c r="V134" s="69">
        <f t="shared" si="36"/>
        <v>0</v>
      </c>
      <c r="W134" s="69">
        <f t="shared" si="37"/>
        <v>0</v>
      </c>
      <c r="X134" s="195" t="str">
        <f>IF('6-اطلاعات کلیه محصولات - خدمات'!$N134="جدید",'6-اطلاعات کلیه محصولات - خدمات'!$B134,"")</f>
        <v/>
      </c>
      <c r="Y134" s="195" t="str">
        <f>IF('6-اطلاعات کلیه محصولات - خدمات'!$O134="دارد",'6-اطلاعات کلیه محصولات - خدمات'!$B134,"")</f>
        <v/>
      </c>
      <c r="AC134" s="199">
        <f>IF('6-اطلاعات کلیه محصولات - خدمات'!C134="دارد",'6-اطلاعات کلیه محصولات - خدمات'!Q134,0)</f>
        <v>0</v>
      </c>
      <c r="AD134" s="309">
        <f>1403-'5-اطلاعات کلیه پرسنل'!E134:E1131</f>
        <v>1403</v>
      </c>
      <c r="AF134" s="67">
        <f>IF('5-اطلاعات کلیه پرسنل'!H134=option!$C$15,IF('5-اطلاعات کلیه پرسنل'!L134="دارد",'5-اطلاعات کلیه پرسنل'!M134/12*'5-اطلاعات کلیه پرسنل'!I134,'5-اطلاعات کلیه پرسنل'!N134/2000*'5-اطلاعات کلیه پرسنل'!I134),0)+IF('5-اطلاعات کلیه پرسنل'!J134=option!$C$15,IF('5-اطلاعات کلیه پرسنل'!L134="دارد",'5-اطلاعات کلیه پرسنل'!M134/12*'5-اطلاعات کلیه پرسنل'!K134,'5-اطلاعات کلیه پرسنل'!N134/2000*'5-اطلاعات کلیه پرسنل'!K134),0)</f>
        <v>0</v>
      </c>
      <c r="AG134" s="67">
        <f>IF('5-اطلاعات کلیه پرسنل'!H134=option!$C$11,IF('5-اطلاعات کلیه پرسنل'!L134="دارد",'5-اطلاعات کلیه پرسنل'!M134*'5-اطلاعات کلیه پرسنل'!I134/12*40,'5-اطلاعات کلیه پرسنل'!I134*'5-اطلاعات کلیه پرسنل'!N134/52),0)+IF('5-اطلاعات کلیه پرسنل'!J134=option!$C$11,IF('5-اطلاعات کلیه پرسنل'!L134="دارد",'5-اطلاعات کلیه پرسنل'!M134*'5-اطلاعات کلیه پرسنل'!K134/12*40,'5-اطلاعات کلیه پرسنل'!K134*'5-اطلاعات کلیه پرسنل'!N134/52),0)</f>
        <v>0</v>
      </c>
      <c r="AH134" s="82">
        <f>IF('5-اطلاعات کلیه پرسنل'!P134="دکتری",1,IF('5-اطلاعات کلیه پرسنل'!P134="فوق لیسانس",0.8,IF('5-اطلاعات کلیه پرسنل'!P134="لیسانس",0.6,IF('5-اطلاعات کلیه پرسنل'!P134="فوق دیپلم",0.3,IF('5-اطلاعات کلیه پرسنل'!P134="",0,0.1)))))</f>
        <v>0</v>
      </c>
      <c r="AI134" s="95">
        <f>IF('5-اطلاعات کلیه پرسنل'!L134="دارد",'5-اطلاعات کلیه پرسنل'!M134/12,'5-اطلاعات کلیه پرسنل'!N134/2000)</f>
        <v>0</v>
      </c>
      <c r="AJ134" s="94">
        <f t="shared" si="26"/>
        <v>0</v>
      </c>
    </row>
    <row r="135" spans="1:36" x14ac:dyDescent="0.45">
      <c r="A135" s="98">
        <v>133</v>
      </c>
      <c r="B135" s="69">
        <f>'6-اطلاعات کلیه محصولات - خدمات'!B135</f>
        <v>0</v>
      </c>
      <c r="C135" s="69">
        <f>'6-اطلاعات کلیه محصولات - خدمات'!D135</f>
        <v>0</v>
      </c>
      <c r="D135" s="22"/>
      <c r="E135" s="91"/>
      <c r="F135" s="91"/>
      <c r="G135" s="91"/>
      <c r="H135" s="69"/>
      <c r="I135" s="69"/>
      <c r="J135" s="69"/>
      <c r="K135" s="69"/>
      <c r="L135" s="69"/>
      <c r="M135" s="247">
        <f t="shared" si="27"/>
        <v>0</v>
      </c>
      <c r="N135" s="69" t="str">
        <f t="shared" si="28"/>
        <v>0</v>
      </c>
      <c r="O135" s="69" t="str">
        <f t="shared" si="29"/>
        <v>0</v>
      </c>
      <c r="P135" s="69" t="str">
        <f t="shared" si="30"/>
        <v>0</v>
      </c>
      <c r="Q135" s="69" t="str">
        <f t="shared" si="31"/>
        <v>0</v>
      </c>
      <c r="R135" s="69" t="str">
        <f t="shared" si="32"/>
        <v>0.2</v>
      </c>
      <c r="S135" s="100">
        <f t="shared" si="33"/>
        <v>0</v>
      </c>
      <c r="T135" s="69">
        <f t="shared" si="34"/>
        <v>0</v>
      </c>
      <c r="U135" s="69">
        <f t="shared" si="35"/>
        <v>0</v>
      </c>
      <c r="V135" s="69">
        <f t="shared" si="36"/>
        <v>0</v>
      </c>
      <c r="W135" s="69">
        <f t="shared" si="37"/>
        <v>0</v>
      </c>
      <c r="X135" s="195" t="str">
        <f>IF('6-اطلاعات کلیه محصولات - خدمات'!$N135="جدید",'6-اطلاعات کلیه محصولات - خدمات'!$B135,"")</f>
        <v/>
      </c>
      <c r="Y135" s="195" t="str">
        <f>IF('6-اطلاعات کلیه محصولات - خدمات'!$O135="دارد",'6-اطلاعات کلیه محصولات - خدمات'!$B135,"")</f>
        <v/>
      </c>
      <c r="AC135" s="199">
        <f>IF('6-اطلاعات کلیه محصولات - خدمات'!C135="دارد",'6-اطلاعات کلیه محصولات - خدمات'!Q135,0)</f>
        <v>0</v>
      </c>
      <c r="AD135" s="309">
        <f>1403-'5-اطلاعات کلیه پرسنل'!E135:E1132</f>
        <v>1403</v>
      </c>
      <c r="AF135" s="67">
        <f>IF('5-اطلاعات کلیه پرسنل'!H135=option!$C$15,IF('5-اطلاعات کلیه پرسنل'!L135="دارد",'5-اطلاعات کلیه پرسنل'!M135/12*'5-اطلاعات کلیه پرسنل'!I135,'5-اطلاعات کلیه پرسنل'!N135/2000*'5-اطلاعات کلیه پرسنل'!I135),0)+IF('5-اطلاعات کلیه پرسنل'!J135=option!$C$15,IF('5-اطلاعات کلیه پرسنل'!L135="دارد",'5-اطلاعات کلیه پرسنل'!M135/12*'5-اطلاعات کلیه پرسنل'!K135,'5-اطلاعات کلیه پرسنل'!N135/2000*'5-اطلاعات کلیه پرسنل'!K135),0)</f>
        <v>0</v>
      </c>
      <c r="AG135" s="67">
        <f>IF('5-اطلاعات کلیه پرسنل'!H135=option!$C$11,IF('5-اطلاعات کلیه پرسنل'!L135="دارد",'5-اطلاعات کلیه پرسنل'!M135*'5-اطلاعات کلیه پرسنل'!I135/12*40,'5-اطلاعات کلیه پرسنل'!I135*'5-اطلاعات کلیه پرسنل'!N135/52),0)+IF('5-اطلاعات کلیه پرسنل'!J135=option!$C$11,IF('5-اطلاعات کلیه پرسنل'!L135="دارد",'5-اطلاعات کلیه پرسنل'!M135*'5-اطلاعات کلیه پرسنل'!K135/12*40,'5-اطلاعات کلیه پرسنل'!K135*'5-اطلاعات کلیه پرسنل'!N135/52),0)</f>
        <v>0</v>
      </c>
      <c r="AH135" s="82">
        <f>IF('5-اطلاعات کلیه پرسنل'!P135="دکتری",1,IF('5-اطلاعات کلیه پرسنل'!P135="فوق لیسانس",0.8,IF('5-اطلاعات کلیه پرسنل'!P135="لیسانس",0.6,IF('5-اطلاعات کلیه پرسنل'!P135="فوق دیپلم",0.3,IF('5-اطلاعات کلیه پرسنل'!P135="",0,0.1)))))</f>
        <v>0</v>
      </c>
      <c r="AI135" s="95">
        <f>IF('5-اطلاعات کلیه پرسنل'!L135="دارد",'5-اطلاعات کلیه پرسنل'!M135/12,'5-اطلاعات کلیه پرسنل'!N135/2000)</f>
        <v>0</v>
      </c>
      <c r="AJ135" s="94">
        <f t="shared" si="26"/>
        <v>0</v>
      </c>
    </row>
    <row r="136" spans="1:36" x14ac:dyDescent="0.45">
      <c r="A136" s="98">
        <v>134</v>
      </c>
      <c r="B136" s="69">
        <f>'6-اطلاعات کلیه محصولات - خدمات'!B136</f>
        <v>0</v>
      </c>
      <c r="C136" s="69">
        <f>'6-اطلاعات کلیه محصولات - خدمات'!D136</f>
        <v>0</v>
      </c>
      <c r="D136" s="22"/>
      <c r="E136" s="91"/>
      <c r="F136" s="91"/>
      <c r="G136" s="91"/>
      <c r="H136" s="69"/>
      <c r="I136" s="69"/>
      <c r="J136" s="69"/>
      <c r="K136" s="69"/>
      <c r="L136" s="69"/>
      <c r="M136" s="247">
        <f t="shared" si="27"/>
        <v>0</v>
      </c>
      <c r="N136" s="69" t="str">
        <f t="shared" si="28"/>
        <v>0</v>
      </c>
      <c r="O136" s="69" t="str">
        <f t="shared" si="29"/>
        <v>0</v>
      </c>
      <c r="P136" s="69" t="str">
        <f t="shared" si="30"/>
        <v>0</v>
      </c>
      <c r="Q136" s="69" t="str">
        <f t="shared" si="31"/>
        <v>0</v>
      </c>
      <c r="R136" s="69" t="str">
        <f t="shared" si="32"/>
        <v>0.2</v>
      </c>
      <c r="S136" s="100">
        <f t="shared" si="33"/>
        <v>0</v>
      </c>
      <c r="T136" s="69">
        <f t="shared" si="34"/>
        <v>0</v>
      </c>
      <c r="U136" s="69">
        <f t="shared" si="35"/>
        <v>0</v>
      </c>
      <c r="V136" s="69">
        <f t="shared" si="36"/>
        <v>0</v>
      </c>
      <c r="W136" s="69">
        <f t="shared" si="37"/>
        <v>0</v>
      </c>
      <c r="X136" s="195" t="str">
        <f>IF('6-اطلاعات کلیه محصولات - خدمات'!$N136="جدید",'6-اطلاعات کلیه محصولات - خدمات'!$B136,"")</f>
        <v/>
      </c>
      <c r="Y136" s="195" t="str">
        <f>IF('6-اطلاعات کلیه محصولات - خدمات'!$O136="دارد",'6-اطلاعات کلیه محصولات - خدمات'!$B136,"")</f>
        <v/>
      </c>
      <c r="AC136" s="199">
        <f>IF('6-اطلاعات کلیه محصولات - خدمات'!C136="دارد",'6-اطلاعات کلیه محصولات - خدمات'!Q136,0)</f>
        <v>0</v>
      </c>
      <c r="AD136" s="309">
        <f>1403-'5-اطلاعات کلیه پرسنل'!E136:E1133</f>
        <v>1403</v>
      </c>
      <c r="AF136" s="67">
        <f>IF('5-اطلاعات کلیه پرسنل'!H136=option!$C$15,IF('5-اطلاعات کلیه پرسنل'!L136="دارد",'5-اطلاعات کلیه پرسنل'!M136/12*'5-اطلاعات کلیه پرسنل'!I136,'5-اطلاعات کلیه پرسنل'!N136/2000*'5-اطلاعات کلیه پرسنل'!I136),0)+IF('5-اطلاعات کلیه پرسنل'!J136=option!$C$15,IF('5-اطلاعات کلیه پرسنل'!L136="دارد",'5-اطلاعات کلیه پرسنل'!M136/12*'5-اطلاعات کلیه پرسنل'!K136,'5-اطلاعات کلیه پرسنل'!N136/2000*'5-اطلاعات کلیه پرسنل'!K136),0)</f>
        <v>0</v>
      </c>
      <c r="AG136" s="67">
        <f>IF('5-اطلاعات کلیه پرسنل'!H136=option!$C$11,IF('5-اطلاعات کلیه پرسنل'!L136="دارد",'5-اطلاعات کلیه پرسنل'!M136*'5-اطلاعات کلیه پرسنل'!I136/12*40,'5-اطلاعات کلیه پرسنل'!I136*'5-اطلاعات کلیه پرسنل'!N136/52),0)+IF('5-اطلاعات کلیه پرسنل'!J136=option!$C$11,IF('5-اطلاعات کلیه پرسنل'!L136="دارد",'5-اطلاعات کلیه پرسنل'!M136*'5-اطلاعات کلیه پرسنل'!K136/12*40,'5-اطلاعات کلیه پرسنل'!K136*'5-اطلاعات کلیه پرسنل'!N136/52),0)</f>
        <v>0</v>
      </c>
      <c r="AH136" s="82">
        <f>IF('5-اطلاعات کلیه پرسنل'!P136="دکتری",1,IF('5-اطلاعات کلیه پرسنل'!P136="فوق لیسانس",0.8,IF('5-اطلاعات کلیه پرسنل'!P136="لیسانس",0.6,IF('5-اطلاعات کلیه پرسنل'!P136="فوق دیپلم",0.3,IF('5-اطلاعات کلیه پرسنل'!P136="",0,0.1)))))</f>
        <v>0</v>
      </c>
      <c r="AI136" s="95">
        <f>IF('5-اطلاعات کلیه پرسنل'!L136="دارد",'5-اطلاعات کلیه پرسنل'!M136/12,'5-اطلاعات کلیه پرسنل'!N136/2000)</f>
        <v>0</v>
      </c>
      <c r="AJ136" s="94">
        <f t="shared" si="26"/>
        <v>0</v>
      </c>
    </row>
    <row r="137" spans="1:36" x14ac:dyDescent="0.45">
      <c r="A137" s="98">
        <v>135</v>
      </c>
      <c r="B137" s="69">
        <f>'6-اطلاعات کلیه محصولات - خدمات'!B137</f>
        <v>0</v>
      </c>
      <c r="C137" s="69">
        <f>'6-اطلاعات کلیه محصولات - خدمات'!D137</f>
        <v>0</v>
      </c>
      <c r="D137" s="22"/>
      <c r="E137" s="91"/>
      <c r="F137" s="91"/>
      <c r="G137" s="91"/>
      <c r="H137" s="69"/>
      <c r="I137" s="69"/>
      <c r="J137" s="69"/>
      <c r="K137" s="69"/>
      <c r="L137" s="69"/>
      <c r="M137" s="247">
        <f t="shared" si="27"/>
        <v>0</v>
      </c>
      <c r="N137" s="69" t="str">
        <f t="shared" si="28"/>
        <v>0</v>
      </c>
      <c r="O137" s="69" t="str">
        <f t="shared" si="29"/>
        <v>0</v>
      </c>
      <c r="P137" s="69" t="str">
        <f t="shared" si="30"/>
        <v>0</v>
      </c>
      <c r="Q137" s="69" t="str">
        <f t="shared" si="31"/>
        <v>0</v>
      </c>
      <c r="R137" s="69" t="str">
        <f t="shared" si="32"/>
        <v>0.2</v>
      </c>
      <c r="S137" s="100">
        <f t="shared" si="33"/>
        <v>0</v>
      </c>
      <c r="T137" s="69">
        <f t="shared" si="34"/>
        <v>0</v>
      </c>
      <c r="U137" s="69">
        <f t="shared" si="35"/>
        <v>0</v>
      </c>
      <c r="V137" s="69">
        <f t="shared" si="36"/>
        <v>0</v>
      </c>
      <c r="W137" s="69">
        <f t="shared" si="37"/>
        <v>0</v>
      </c>
      <c r="X137" s="195" t="str">
        <f>IF('6-اطلاعات کلیه محصولات - خدمات'!$N137="جدید",'6-اطلاعات کلیه محصولات - خدمات'!$B137,"")</f>
        <v/>
      </c>
      <c r="Y137" s="195" t="str">
        <f>IF('6-اطلاعات کلیه محصولات - خدمات'!$O137="دارد",'6-اطلاعات کلیه محصولات - خدمات'!$B137,"")</f>
        <v/>
      </c>
      <c r="AC137" s="199">
        <f>IF('6-اطلاعات کلیه محصولات - خدمات'!C137="دارد",'6-اطلاعات کلیه محصولات - خدمات'!Q137,0)</f>
        <v>0</v>
      </c>
      <c r="AD137" s="309">
        <f>1403-'5-اطلاعات کلیه پرسنل'!E137:E1134</f>
        <v>1403</v>
      </c>
      <c r="AF137" s="67">
        <f>IF('5-اطلاعات کلیه پرسنل'!H137=option!$C$15,IF('5-اطلاعات کلیه پرسنل'!L137="دارد",'5-اطلاعات کلیه پرسنل'!M137/12*'5-اطلاعات کلیه پرسنل'!I137,'5-اطلاعات کلیه پرسنل'!N137/2000*'5-اطلاعات کلیه پرسنل'!I137),0)+IF('5-اطلاعات کلیه پرسنل'!J137=option!$C$15,IF('5-اطلاعات کلیه پرسنل'!L137="دارد",'5-اطلاعات کلیه پرسنل'!M137/12*'5-اطلاعات کلیه پرسنل'!K137,'5-اطلاعات کلیه پرسنل'!N137/2000*'5-اطلاعات کلیه پرسنل'!K137),0)</f>
        <v>0</v>
      </c>
      <c r="AG137" s="67">
        <f>IF('5-اطلاعات کلیه پرسنل'!H137=option!$C$11,IF('5-اطلاعات کلیه پرسنل'!L137="دارد",'5-اطلاعات کلیه پرسنل'!M137*'5-اطلاعات کلیه پرسنل'!I137/12*40,'5-اطلاعات کلیه پرسنل'!I137*'5-اطلاعات کلیه پرسنل'!N137/52),0)+IF('5-اطلاعات کلیه پرسنل'!J137=option!$C$11,IF('5-اطلاعات کلیه پرسنل'!L137="دارد",'5-اطلاعات کلیه پرسنل'!M137*'5-اطلاعات کلیه پرسنل'!K137/12*40,'5-اطلاعات کلیه پرسنل'!K137*'5-اطلاعات کلیه پرسنل'!N137/52),0)</f>
        <v>0</v>
      </c>
      <c r="AH137" s="82">
        <f>IF('5-اطلاعات کلیه پرسنل'!P137="دکتری",1,IF('5-اطلاعات کلیه پرسنل'!P137="فوق لیسانس",0.8,IF('5-اطلاعات کلیه پرسنل'!P137="لیسانس",0.6,IF('5-اطلاعات کلیه پرسنل'!P137="فوق دیپلم",0.3,IF('5-اطلاعات کلیه پرسنل'!P137="",0,0.1)))))</f>
        <v>0</v>
      </c>
      <c r="AI137" s="95">
        <f>IF('5-اطلاعات کلیه پرسنل'!L137="دارد",'5-اطلاعات کلیه پرسنل'!M137/12,'5-اطلاعات کلیه پرسنل'!N137/2000)</f>
        <v>0</v>
      </c>
      <c r="AJ137" s="94">
        <f t="shared" si="26"/>
        <v>0</v>
      </c>
    </row>
    <row r="138" spans="1:36" x14ac:dyDescent="0.45">
      <c r="A138" s="98">
        <v>136</v>
      </c>
      <c r="B138" s="69">
        <f>'6-اطلاعات کلیه محصولات - خدمات'!B138</f>
        <v>0</v>
      </c>
      <c r="C138" s="69">
        <f>'6-اطلاعات کلیه محصولات - خدمات'!D138</f>
        <v>0</v>
      </c>
      <c r="D138" s="22"/>
      <c r="E138" s="91"/>
      <c r="F138" s="91"/>
      <c r="G138" s="91"/>
      <c r="H138" s="69"/>
      <c r="I138" s="69"/>
      <c r="J138" s="69"/>
      <c r="K138" s="69"/>
      <c r="L138" s="69"/>
      <c r="M138" s="247">
        <f t="shared" si="27"/>
        <v>0</v>
      </c>
      <c r="N138" s="69" t="str">
        <f t="shared" si="28"/>
        <v>0</v>
      </c>
      <c r="O138" s="69" t="str">
        <f t="shared" si="29"/>
        <v>0</v>
      </c>
      <c r="P138" s="69" t="str">
        <f t="shared" si="30"/>
        <v>0</v>
      </c>
      <c r="Q138" s="69" t="str">
        <f t="shared" si="31"/>
        <v>0</v>
      </c>
      <c r="R138" s="69" t="str">
        <f t="shared" si="32"/>
        <v>0.2</v>
      </c>
      <c r="S138" s="100">
        <f t="shared" si="33"/>
        <v>0</v>
      </c>
      <c r="T138" s="69">
        <f t="shared" si="34"/>
        <v>0</v>
      </c>
      <c r="U138" s="69">
        <f t="shared" si="35"/>
        <v>0</v>
      </c>
      <c r="V138" s="69">
        <f t="shared" si="36"/>
        <v>0</v>
      </c>
      <c r="W138" s="69">
        <f t="shared" si="37"/>
        <v>0</v>
      </c>
      <c r="X138" s="195" t="str">
        <f>IF('6-اطلاعات کلیه محصولات - خدمات'!$N138="جدید",'6-اطلاعات کلیه محصولات - خدمات'!$B138,"")</f>
        <v/>
      </c>
      <c r="Y138" s="195" t="str">
        <f>IF('6-اطلاعات کلیه محصولات - خدمات'!$O138="دارد",'6-اطلاعات کلیه محصولات - خدمات'!$B138,"")</f>
        <v/>
      </c>
      <c r="AC138" s="199">
        <f>IF('6-اطلاعات کلیه محصولات - خدمات'!C138="دارد",'6-اطلاعات کلیه محصولات - خدمات'!Q138,0)</f>
        <v>0</v>
      </c>
      <c r="AD138" s="309">
        <f>1403-'5-اطلاعات کلیه پرسنل'!E138:E1135</f>
        <v>1403</v>
      </c>
      <c r="AF138" s="67">
        <f>IF('5-اطلاعات کلیه پرسنل'!H138=option!$C$15,IF('5-اطلاعات کلیه پرسنل'!L138="دارد",'5-اطلاعات کلیه پرسنل'!M138/12*'5-اطلاعات کلیه پرسنل'!I138,'5-اطلاعات کلیه پرسنل'!N138/2000*'5-اطلاعات کلیه پرسنل'!I138),0)+IF('5-اطلاعات کلیه پرسنل'!J138=option!$C$15,IF('5-اطلاعات کلیه پرسنل'!L138="دارد",'5-اطلاعات کلیه پرسنل'!M138/12*'5-اطلاعات کلیه پرسنل'!K138,'5-اطلاعات کلیه پرسنل'!N138/2000*'5-اطلاعات کلیه پرسنل'!K138),0)</f>
        <v>0</v>
      </c>
      <c r="AG138" s="67">
        <f>IF('5-اطلاعات کلیه پرسنل'!H138=option!$C$11,IF('5-اطلاعات کلیه پرسنل'!L138="دارد",'5-اطلاعات کلیه پرسنل'!M138*'5-اطلاعات کلیه پرسنل'!I138/12*40,'5-اطلاعات کلیه پرسنل'!I138*'5-اطلاعات کلیه پرسنل'!N138/52),0)+IF('5-اطلاعات کلیه پرسنل'!J138=option!$C$11,IF('5-اطلاعات کلیه پرسنل'!L138="دارد",'5-اطلاعات کلیه پرسنل'!M138*'5-اطلاعات کلیه پرسنل'!K138/12*40,'5-اطلاعات کلیه پرسنل'!K138*'5-اطلاعات کلیه پرسنل'!N138/52),0)</f>
        <v>0</v>
      </c>
      <c r="AH138" s="82">
        <f>IF('5-اطلاعات کلیه پرسنل'!P138="دکتری",1,IF('5-اطلاعات کلیه پرسنل'!P138="فوق لیسانس",0.8,IF('5-اطلاعات کلیه پرسنل'!P138="لیسانس",0.6,IF('5-اطلاعات کلیه پرسنل'!P138="فوق دیپلم",0.3,IF('5-اطلاعات کلیه پرسنل'!P138="",0,0.1)))))</f>
        <v>0</v>
      </c>
      <c r="AI138" s="95">
        <f>IF('5-اطلاعات کلیه پرسنل'!L138="دارد",'5-اطلاعات کلیه پرسنل'!M138/12,'5-اطلاعات کلیه پرسنل'!N138/2000)</f>
        <v>0</v>
      </c>
      <c r="AJ138" s="94">
        <f t="shared" si="26"/>
        <v>0</v>
      </c>
    </row>
    <row r="139" spans="1:36" x14ac:dyDescent="0.45">
      <c r="A139" s="98">
        <v>137</v>
      </c>
      <c r="B139" s="69">
        <f>'6-اطلاعات کلیه محصولات - خدمات'!B139</f>
        <v>0</v>
      </c>
      <c r="C139" s="69">
        <f>'6-اطلاعات کلیه محصولات - خدمات'!D139</f>
        <v>0</v>
      </c>
      <c r="D139" s="22"/>
      <c r="E139" s="91"/>
      <c r="F139" s="91"/>
      <c r="G139" s="91"/>
      <c r="H139" s="69"/>
      <c r="I139" s="69"/>
      <c r="J139" s="69"/>
      <c r="K139" s="69"/>
      <c r="L139" s="69"/>
      <c r="M139" s="247">
        <f t="shared" si="27"/>
        <v>0</v>
      </c>
      <c r="N139" s="69" t="str">
        <f t="shared" si="28"/>
        <v>0</v>
      </c>
      <c r="O139" s="69" t="str">
        <f t="shared" si="29"/>
        <v>0</v>
      </c>
      <c r="P139" s="69" t="str">
        <f t="shared" si="30"/>
        <v>0</v>
      </c>
      <c r="Q139" s="69" t="str">
        <f t="shared" si="31"/>
        <v>0</v>
      </c>
      <c r="R139" s="69" t="str">
        <f t="shared" si="32"/>
        <v>0.2</v>
      </c>
      <c r="S139" s="100">
        <f t="shared" si="33"/>
        <v>0</v>
      </c>
      <c r="T139" s="69">
        <f t="shared" si="34"/>
        <v>0</v>
      </c>
      <c r="U139" s="69">
        <f t="shared" si="35"/>
        <v>0</v>
      </c>
      <c r="V139" s="69">
        <f t="shared" si="36"/>
        <v>0</v>
      </c>
      <c r="W139" s="69">
        <f t="shared" si="37"/>
        <v>0</v>
      </c>
      <c r="X139" s="195" t="str">
        <f>IF('6-اطلاعات کلیه محصولات - خدمات'!$N139="جدید",'6-اطلاعات کلیه محصولات - خدمات'!$B139,"")</f>
        <v/>
      </c>
      <c r="Y139" s="195" t="str">
        <f>IF('6-اطلاعات کلیه محصولات - خدمات'!$O139="دارد",'6-اطلاعات کلیه محصولات - خدمات'!$B139,"")</f>
        <v/>
      </c>
      <c r="AC139" s="199">
        <f>IF('6-اطلاعات کلیه محصولات - خدمات'!C139="دارد",'6-اطلاعات کلیه محصولات - خدمات'!Q139,0)</f>
        <v>0</v>
      </c>
      <c r="AD139" s="309">
        <f>1403-'5-اطلاعات کلیه پرسنل'!E139:E1136</f>
        <v>1403</v>
      </c>
      <c r="AF139" s="67">
        <f>IF('5-اطلاعات کلیه پرسنل'!H139=option!$C$15,IF('5-اطلاعات کلیه پرسنل'!L139="دارد",'5-اطلاعات کلیه پرسنل'!M139/12*'5-اطلاعات کلیه پرسنل'!I139,'5-اطلاعات کلیه پرسنل'!N139/2000*'5-اطلاعات کلیه پرسنل'!I139),0)+IF('5-اطلاعات کلیه پرسنل'!J139=option!$C$15,IF('5-اطلاعات کلیه پرسنل'!L139="دارد",'5-اطلاعات کلیه پرسنل'!M139/12*'5-اطلاعات کلیه پرسنل'!K139,'5-اطلاعات کلیه پرسنل'!N139/2000*'5-اطلاعات کلیه پرسنل'!K139),0)</f>
        <v>0</v>
      </c>
      <c r="AG139" s="67">
        <f>IF('5-اطلاعات کلیه پرسنل'!H139=option!$C$11,IF('5-اطلاعات کلیه پرسنل'!L139="دارد",'5-اطلاعات کلیه پرسنل'!M139*'5-اطلاعات کلیه پرسنل'!I139/12*40,'5-اطلاعات کلیه پرسنل'!I139*'5-اطلاعات کلیه پرسنل'!N139/52),0)+IF('5-اطلاعات کلیه پرسنل'!J139=option!$C$11,IF('5-اطلاعات کلیه پرسنل'!L139="دارد",'5-اطلاعات کلیه پرسنل'!M139*'5-اطلاعات کلیه پرسنل'!K139/12*40,'5-اطلاعات کلیه پرسنل'!K139*'5-اطلاعات کلیه پرسنل'!N139/52),0)</f>
        <v>0</v>
      </c>
      <c r="AH139" s="82">
        <f>IF('5-اطلاعات کلیه پرسنل'!P139="دکتری",1,IF('5-اطلاعات کلیه پرسنل'!P139="فوق لیسانس",0.8,IF('5-اطلاعات کلیه پرسنل'!P139="لیسانس",0.6,IF('5-اطلاعات کلیه پرسنل'!P139="فوق دیپلم",0.3,IF('5-اطلاعات کلیه پرسنل'!P139="",0,0.1)))))</f>
        <v>0</v>
      </c>
      <c r="AI139" s="95">
        <f>IF('5-اطلاعات کلیه پرسنل'!L139="دارد",'5-اطلاعات کلیه پرسنل'!M139/12,'5-اطلاعات کلیه پرسنل'!N139/2000)</f>
        <v>0</v>
      </c>
      <c r="AJ139" s="94">
        <f t="shared" si="26"/>
        <v>0</v>
      </c>
    </row>
    <row r="140" spans="1:36" x14ac:dyDescent="0.45">
      <c r="A140" s="98">
        <v>138</v>
      </c>
      <c r="B140" s="69">
        <f>'6-اطلاعات کلیه محصولات - خدمات'!B140</f>
        <v>0</v>
      </c>
      <c r="C140" s="69">
        <f>'6-اطلاعات کلیه محصولات - خدمات'!D140</f>
        <v>0</v>
      </c>
      <c r="D140" s="22"/>
      <c r="E140" s="91"/>
      <c r="F140" s="91"/>
      <c r="G140" s="91"/>
      <c r="H140" s="69"/>
      <c r="I140" s="69"/>
      <c r="J140" s="69"/>
      <c r="K140" s="69"/>
      <c r="L140" s="69"/>
      <c r="M140" s="247">
        <f t="shared" si="27"/>
        <v>0</v>
      </c>
      <c r="N140" s="69" t="str">
        <f t="shared" si="28"/>
        <v>0</v>
      </c>
      <c r="O140" s="69" t="str">
        <f t="shared" si="29"/>
        <v>0</v>
      </c>
      <c r="P140" s="69" t="str">
        <f t="shared" si="30"/>
        <v>0</v>
      </c>
      <c r="Q140" s="69" t="str">
        <f t="shared" si="31"/>
        <v>0</v>
      </c>
      <c r="R140" s="69" t="str">
        <f t="shared" si="32"/>
        <v>0.2</v>
      </c>
      <c r="S140" s="100">
        <f t="shared" si="33"/>
        <v>0</v>
      </c>
      <c r="T140" s="69">
        <f t="shared" si="34"/>
        <v>0</v>
      </c>
      <c r="U140" s="69">
        <f t="shared" si="35"/>
        <v>0</v>
      </c>
      <c r="V140" s="69">
        <f t="shared" si="36"/>
        <v>0</v>
      </c>
      <c r="W140" s="69">
        <f t="shared" si="37"/>
        <v>0</v>
      </c>
      <c r="X140" s="195" t="str">
        <f>IF('6-اطلاعات کلیه محصولات - خدمات'!$N140="جدید",'6-اطلاعات کلیه محصولات - خدمات'!$B140,"")</f>
        <v/>
      </c>
      <c r="Y140" s="195" t="str">
        <f>IF('6-اطلاعات کلیه محصولات - خدمات'!$O140="دارد",'6-اطلاعات کلیه محصولات - خدمات'!$B140,"")</f>
        <v/>
      </c>
      <c r="AC140" s="199">
        <f>IF('6-اطلاعات کلیه محصولات - خدمات'!C140="دارد",'6-اطلاعات کلیه محصولات - خدمات'!Q140,0)</f>
        <v>0</v>
      </c>
      <c r="AD140" s="309">
        <f>1403-'5-اطلاعات کلیه پرسنل'!E140:E1137</f>
        <v>1403</v>
      </c>
      <c r="AF140" s="67">
        <f>IF('5-اطلاعات کلیه پرسنل'!H140=option!$C$15,IF('5-اطلاعات کلیه پرسنل'!L140="دارد",'5-اطلاعات کلیه پرسنل'!M140/12*'5-اطلاعات کلیه پرسنل'!I140,'5-اطلاعات کلیه پرسنل'!N140/2000*'5-اطلاعات کلیه پرسنل'!I140),0)+IF('5-اطلاعات کلیه پرسنل'!J140=option!$C$15,IF('5-اطلاعات کلیه پرسنل'!L140="دارد",'5-اطلاعات کلیه پرسنل'!M140/12*'5-اطلاعات کلیه پرسنل'!K140,'5-اطلاعات کلیه پرسنل'!N140/2000*'5-اطلاعات کلیه پرسنل'!K140),0)</f>
        <v>0</v>
      </c>
      <c r="AG140" s="67">
        <f>IF('5-اطلاعات کلیه پرسنل'!H140=option!$C$11,IF('5-اطلاعات کلیه پرسنل'!L140="دارد",'5-اطلاعات کلیه پرسنل'!M140*'5-اطلاعات کلیه پرسنل'!I140/12*40,'5-اطلاعات کلیه پرسنل'!I140*'5-اطلاعات کلیه پرسنل'!N140/52),0)+IF('5-اطلاعات کلیه پرسنل'!J140=option!$C$11,IF('5-اطلاعات کلیه پرسنل'!L140="دارد",'5-اطلاعات کلیه پرسنل'!M140*'5-اطلاعات کلیه پرسنل'!K140/12*40,'5-اطلاعات کلیه پرسنل'!K140*'5-اطلاعات کلیه پرسنل'!N140/52),0)</f>
        <v>0</v>
      </c>
      <c r="AH140" s="82">
        <f>IF('5-اطلاعات کلیه پرسنل'!P140="دکتری",1,IF('5-اطلاعات کلیه پرسنل'!P140="فوق لیسانس",0.8,IF('5-اطلاعات کلیه پرسنل'!P140="لیسانس",0.6,IF('5-اطلاعات کلیه پرسنل'!P140="فوق دیپلم",0.3,IF('5-اطلاعات کلیه پرسنل'!P140="",0,0.1)))))</f>
        <v>0</v>
      </c>
      <c r="AI140" s="95">
        <f>IF('5-اطلاعات کلیه پرسنل'!L140="دارد",'5-اطلاعات کلیه پرسنل'!M140/12,'5-اطلاعات کلیه پرسنل'!N140/2000)</f>
        <v>0</v>
      </c>
      <c r="AJ140" s="94">
        <f t="shared" si="26"/>
        <v>0</v>
      </c>
    </row>
    <row r="141" spans="1:36" x14ac:dyDescent="0.45">
      <c r="A141" s="98">
        <v>139</v>
      </c>
      <c r="B141" s="69">
        <f>'6-اطلاعات کلیه محصولات - خدمات'!B141</f>
        <v>0</v>
      </c>
      <c r="C141" s="69">
        <f>'6-اطلاعات کلیه محصولات - خدمات'!D141</f>
        <v>0</v>
      </c>
      <c r="D141" s="22"/>
      <c r="E141" s="91"/>
      <c r="F141" s="91"/>
      <c r="G141" s="91"/>
      <c r="H141" s="69"/>
      <c r="I141" s="69"/>
      <c r="J141" s="69"/>
      <c r="K141" s="69"/>
      <c r="L141" s="69"/>
      <c r="M141" s="247">
        <f t="shared" si="27"/>
        <v>0</v>
      </c>
      <c r="N141" s="69" t="str">
        <f t="shared" si="28"/>
        <v>0</v>
      </c>
      <c r="O141" s="69" t="str">
        <f t="shared" si="29"/>
        <v>0</v>
      </c>
      <c r="P141" s="69" t="str">
        <f t="shared" si="30"/>
        <v>0</v>
      </c>
      <c r="Q141" s="69" t="str">
        <f t="shared" si="31"/>
        <v>0</v>
      </c>
      <c r="R141" s="69" t="str">
        <f t="shared" si="32"/>
        <v>0.2</v>
      </c>
      <c r="S141" s="100">
        <f t="shared" si="33"/>
        <v>0</v>
      </c>
      <c r="T141" s="69">
        <f t="shared" si="34"/>
        <v>0</v>
      </c>
      <c r="U141" s="69">
        <f t="shared" si="35"/>
        <v>0</v>
      </c>
      <c r="V141" s="69">
        <f t="shared" si="36"/>
        <v>0</v>
      </c>
      <c r="W141" s="69">
        <f t="shared" si="37"/>
        <v>0</v>
      </c>
      <c r="X141" s="195" t="str">
        <f>IF('6-اطلاعات کلیه محصولات - خدمات'!$N141="جدید",'6-اطلاعات کلیه محصولات - خدمات'!$B141,"")</f>
        <v/>
      </c>
      <c r="Y141" s="195" t="str">
        <f>IF('6-اطلاعات کلیه محصولات - خدمات'!$O141="دارد",'6-اطلاعات کلیه محصولات - خدمات'!$B141,"")</f>
        <v/>
      </c>
      <c r="AC141" s="199">
        <f>IF('6-اطلاعات کلیه محصولات - خدمات'!C141="دارد",'6-اطلاعات کلیه محصولات - خدمات'!Q141,0)</f>
        <v>0</v>
      </c>
      <c r="AD141" s="309">
        <f>1403-'5-اطلاعات کلیه پرسنل'!E141:E1138</f>
        <v>1403</v>
      </c>
      <c r="AF141" s="67">
        <f>IF('5-اطلاعات کلیه پرسنل'!H141=option!$C$15,IF('5-اطلاعات کلیه پرسنل'!L141="دارد",'5-اطلاعات کلیه پرسنل'!M141/12*'5-اطلاعات کلیه پرسنل'!I141,'5-اطلاعات کلیه پرسنل'!N141/2000*'5-اطلاعات کلیه پرسنل'!I141),0)+IF('5-اطلاعات کلیه پرسنل'!J141=option!$C$15,IF('5-اطلاعات کلیه پرسنل'!L141="دارد",'5-اطلاعات کلیه پرسنل'!M141/12*'5-اطلاعات کلیه پرسنل'!K141,'5-اطلاعات کلیه پرسنل'!N141/2000*'5-اطلاعات کلیه پرسنل'!K141),0)</f>
        <v>0</v>
      </c>
      <c r="AG141" s="67">
        <f>IF('5-اطلاعات کلیه پرسنل'!H141=option!$C$11,IF('5-اطلاعات کلیه پرسنل'!L141="دارد",'5-اطلاعات کلیه پرسنل'!M141*'5-اطلاعات کلیه پرسنل'!I141/12*40,'5-اطلاعات کلیه پرسنل'!I141*'5-اطلاعات کلیه پرسنل'!N141/52),0)+IF('5-اطلاعات کلیه پرسنل'!J141=option!$C$11,IF('5-اطلاعات کلیه پرسنل'!L141="دارد",'5-اطلاعات کلیه پرسنل'!M141*'5-اطلاعات کلیه پرسنل'!K141/12*40,'5-اطلاعات کلیه پرسنل'!K141*'5-اطلاعات کلیه پرسنل'!N141/52),0)</f>
        <v>0</v>
      </c>
      <c r="AH141" s="82">
        <f>IF('5-اطلاعات کلیه پرسنل'!P141="دکتری",1,IF('5-اطلاعات کلیه پرسنل'!P141="فوق لیسانس",0.8,IF('5-اطلاعات کلیه پرسنل'!P141="لیسانس",0.6,IF('5-اطلاعات کلیه پرسنل'!P141="فوق دیپلم",0.3,IF('5-اطلاعات کلیه پرسنل'!P141="",0,0.1)))))</f>
        <v>0</v>
      </c>
      <c r="AI141" s="95">
        <f>IF('5-اطلاعات کلیه پرسنل'!L141="دارد",'5-اطلاعات کلیه پرسنل'!M141/12,'5-اطلاعات کلیه پرسنل'!N141/2000)</f>
        <v>0</v>
      </c>
      <c r="AJ141" s="94">
        <f t="shared" si="26"/>
        <v>0</v>
      </c>
    </row>
    <row r="142" spans="1:36" x14ac:dyDescent="0.45">
      <c r="A142" s="98">
        <v>140</v>
      </c>
      <c r="B142" s="69">
        <f>'6-اطلاعات کلیه محصولات - خدمات'!B142</f>
        <v>0</v>
      </c>
      <c r="C142" s="69">
        <f>'6-اطلاعات کلیه محصولات - خدمات'!D142</f>
        <v>0</v>
      </c>
      <c r="D142" s="22"/>
      <c r="E142" s="91"/>
      <c r="F142" s="91"/>
      <c r="G142" s="91"/>
      <c r="H142" s="69"/>
      <c r="I142" s="69"/>
      <c r="J142" s="69"/>
      <c r="K142" s="69"/>
      <c r="L142" s="69"/>
      <c r="M142" s="247">
        <f t="shared" si="27"/>
        <v>0</v>
      </c>
      <c r="N142" s="69" t="str">
        <f t="shared" si="28"/>
        <v>0</v>
      </c>
      <c r="O142" s="69" t="str">
        <f t="shared" si="29"/>
        <v>0</v>
      </c>
      <c r="P142" s="69" t="str">
        <f t="shared" si="30"/>
        <v>0</v>
      </c>
      <c r="Q142" s="69" t="str">
        <f t="shared" si="31"/>
        <v>0</v>
      </c>
      <c r="R142" s="69" t="str">
        <f t="shared" si="32"/>
        <v>0.2</v>
      </c>
      <c r="S142" s="100">
        <f t="shared" si="33"/>
        <v>0</v>
      </c>
      <c r="T142" s="69">
        <f t="shared" si="34"/>
        <v>0</v>
      </c>
      <c r="U142" s="69">
        <f t="shared" si="35"/>
        <v>0</v>
      </c>
      <c r="V142" s="69">
        <f t="shared" si="36"/>
        <v>0</v>
      </c>
      <c r="W142" s="69">
        <f t="shared" si="37"/>
        <v>0</v>
      </c>
      <c r="X142" s="195" t="str">
        <f>IF('6-اطلاعات کلیه محصولات - خدمات'!$N142="جدید",'6-اطلاعات کلیه محصولات - خدمات'!$B142,"")</f>
        <v/>
      </c>
      <c r="Y142" s="195" t="str">
        <f>IF('6-اطلاعات کلیه محصولات - خدمات'!$O142="دارد",'6-اطلاعات کلیه محصولات - خدمات'!$B142,"")</f>
        <v/>
      </c>
      <c r="AC142" s="199">
        <f>IF('6-اطلاعات کلیه محصولات - خدمات'!C142="دارد",'6-اطلاعات کلیه محصولات - خدمات'!Q142,0)</f>
        <v>0</v>
      </c>
      <c r="AD142" s="309">
        <f>1403-'5-اطلاعات کلیه پرسنل'!E142:E1139</f>
        <v>1403</v>
      </c>
      <c r="AF142" s="67">
        <f>IF('5-اطلاعات کلیه پرسنل'!H142=option!$C$15,IF('5-اطلاعات کلیه پرسنل'!L142="دارد",'5-اطلاعات کلیه پرسنل'!M142/12*'5-اطلاعات کلیه پرسنل'!I142,'5-اطلاعات کلیه پرسنل'!N142/2000*'5-اطلاعات کلیه پرسنل'!I142),0)+IF('5-اطلاعات کلیه پرسنل'!J142=option!$C$15,IF('5-اطلاعات کلیه پرسنل'!L142="دارد",'5-اطلاعات کلیه پرسنل'!M142/12*'5-اطلاعات کلیه پرسنل'!K142,'5-اطلاعات کلیه پرسنل'!N142/2000*'5-اطلاعات کلیه پرسنل'!K142),0)</f>
        <v>0</v>
      </c>
      <c r="AG142" s="67">
        <f>IF('5-اطلاعات کلیه پرسنل'!H142=option!$C$11,IF('5-اطلاعات کلیه پرسنل'!L142="دارد",'5-اطلاعات کلیه پرسنل'!M142*'5-اطلاعات کلیه پرسنل'!I142/12*40,'5-اطلاعات کلیه پرسنل'!I142*'5-اطلاعات کلیه پرسنل'!N142/52),0)+IF('5-اطلاعات کلیه پرسنل'!J142=option!$C$11,IF('5-اطلاعات کلیه پرسنل'!L142="دارد",'5-اطلاعات کلیه پرسنل'!M142*'5-اطلاعات کلیه پرسنل'!K142/12*40,'5-اطلاعات کلیه پرسنل'!K142*'5-اطلاعات کلیه پرسنل'!N142/52),0)</f>
        <v>0</v>
      </c>
      <c r="AH142" s="82">
        <f>IF('5-اطلاعات کلیه پرسنل'!P142="دکتری",1,IF('5-اطلاعات کلیه پرسنل'!P142="فوق لیسانس",0.8,IF('5-اطلاعات کلیه پرسنل'!P142="لیسانس",0.6,IF('5-اطلاعات کلیه پرسنل'!P142="فوق دیپلم",0.3,IF('5-اطلاعات کلیه پرسنل'!P142="",0,0.1)))))</f>
        <v>0</v>
      </c>
      <c r="AI142" s="95">
        <f>IF('5-اطلاعات کلیه پرسنل'!L142="دارد",'5-اطلاعات کلیه پرسنل'!M142/12,'5-اطلاعات کلیه پرسنل'!N142/2000)</f>
        <v>0</v>
      </c>
      <c r="AJ142" s="94">
        <f t="shared" si="26"/>
        <v>0</v>
      </c>
    </row>
    <row r="143" spans="1:36" x14ac:dyDescent="0.45">
      <c r="A143" s="98">
        <v>141</v>
      </c>
      <c r="B143" s="69">
        <f>'6-اطلاعات کلیه محصولات - خدمات'!B143</f>
        <v>0</v>
      </c>
      <c r="C143" s="69">
        <f>'6-اطلاعات کلیه محصولات - خدمات'!D143</f>
        <v>0</v>
      </c>
      <c r="D143" s="22"/>
      <c r="E143" s="91"/>
      <c r="F143" s="91"/>
      <c r="G143" s="91"/>
      <c r="H143" s="69"/>
      <c r="I143" s="69"/>
      <c r="J143" s="69"/>
      <c r="K143" s="69"/>
      <c r="L143" s="69"/>
      <c r="M143" s="247">
        <f t="shared" si="27"/>
        <v>0</v>
      </c>
      <c r="N143" s="69" t="str">
        <f t="shared" si="28"/>
        <v>0</v>
      </c>
      <c r="O143" s="69" t="str">
        <f t="shared" si="29"/>
        <v>0</v>
      </c>
      <c r="P143" s="69" t="str">
        <f t="shared" si="30"/>
        <v>0</v>
      </c>
      <c r="Q143" s="69" t="str">
        <f t="shared" si="31"/>
        <v>0</v>
      </c>
      <c r="R143" s="69" t="str">
        <f t="shared" si="32"/>
        <v>0.2</v>
      </c>
      <c r="S143" s="100">
        <f t="shared" si="33"/>
        <v>0</v>
      </c>
      <c r="T143" s="69">
        <f t="shared" si="34"/>
        <v>0</v>
      </c>
      <c r="U143" s="69">
        <f t="shared" si="35"/>
        <v>0</v>
      </c>
      <c r="V143" s="69">
        <f t="shared" si="36"/>
        <v>0</v>
      </c>
      <c r="W143" s="69">
        <f t="shared" si="37"/>
        <v>0</v>
      </c>
      <c r="X143" s="195" t="str">
        <f>IF('6-اطلاعات کلیه محصولات - خدمات'!$N143="جدید",'6-اطلاعات کلیه محصولات - خدمات'!$B143,"")</f>
        <v/>
      </c>
      <c r="Y143" s="195" t="str">
        <f>IF('6-اطلاعات کلیه محصولات - خدمات'!$O143="دارد",'6-اطلاعات کلیه محصولات - خدمات'!$B143,"")</f>
        <v/>
      </c>
      <c r="AC143" s="199">
        <f>IF('6-اطلاعات کلیه محصولات - خدمات'!C143="دارد",'6-اطلاعات کلیه محصولات - خدمات'!Q143,0)</f>
        <v>0</v>
      </c>
      <c r="AD143" s="309">
        <f>1403-'5-اطلاعات کلیه پرسنل'!E143:E1140</f>
        <v>1403</v>
      </c>
      <c r="AF143" s="67">
        <f>IF('5-اطلاعات کلیه پرسنل'!H143=option!$C$15,IF('5-اطلاعات کلیه پرسنل'!L143="دارد",'5-اطلاعات کلیه پرسنل'!M143/12*'5-اطلاعات کلیه پرسنل'!I143,'5-اطلاعات کلیه پرسنل'!N143/2000*'5-اطلاعات کلیه پرسنل'!I143),0)+IF('5-اطلاعات کلیه پرسنل'!J143=option!$C$15,IF('5-اطلاعات کلیه پرسنل'!L143="دارد",'5-اطلاعات کلیه پرسنل'!M143/12*'5-اطلاعات کلیه پرسنل'!K143,'5-اطلاعات کلیه پرسنل'!N143/2000*'5-اطلاعات کلیه پرسنل'!K143),0)</f>
        <v>0</v>
      </c>
      <c r="AG143" s="67">
        <f>IF('5-اطلاعات کلیه پرسنل'!H143=option!$C$11,IF('5-اطلاعات کلیه پرسنل'!L143="دارد",'5-اطلاعات کلیه پرسنل'!M143*'5-اطلاعات کلیه پرسنل'!I143/12*40,'5-اطلاعات کلیه پرسنل'!I143*'5-اطلاعات کلیه پرسنل'!N143/52),0)+IF('5-اطلاعات کلیه پرسنل'!J143=option!$C$11,IF('5-اطلاعات کلیه پرسنل'!L143="دارد",'5-اطلاعات کلیه پرسنل'!M143*'5-اطلاعات کلیه پرسنل'!K143/12*40,'5-اطلاعات کلیه پرسنل'!K143*'5-اطلاعات کلیه پرسنل'!N143/52),0)</f>
        <v>0</v>
      </c>
      <c r="AH143" s="82">
        <f>IF('5-اطلاعات کلیه پرسنل'!P143="دکتری",1,IF('5-اطلاعات کلیه پرسنل'!P143="فوق لیسانس",0.8,IF('5-اطلاعات کلیه پرسنل'!P143="لیسانس",0.6,IF('5-اطلاعات کلیه پرسنل'!P143="فوق دیپلم",0.3,IF('5-اطلاعات کلیه پرسنل'!P143="",0,0.1)))))</f>
        <v>0</v>
      </c>
      <c r="AI143" s="95">
        <f>IF('5-اطلاعات کلیه پرسنل'!L143="دارد",'5-اطلاعات کلیه پرسنل'!M143/12,'5-اطلاعات کلیه پرسنل'!N143/2000)</f>
        <v>0</v>
      </c>
      <c r="AJ143" s="94">
        <f t="shared" si="26"/>
        <v>0</v>
      </c>
    </row>
    <row r="144" spans="1:36" x14ac:dyDescent="0.45">
      <c r="A144" s="98">
        <v>142</v>
      </c>
      <c r="B144" s="69">
        <f>'6-اطلاعات کلیه محصولات - خدمات'!B144</f>
        <v>0</v>
      </c>
      <c r="C144" s="69">
        <f>'6-اطلاعات کلیه محصولات - خدمات'!D144</f>
        <v>0</v>
      </c>
      <c r="D144" s="22"/>
      <c r="E144" s="91"/>
      <c r="F144" s="91"/>
      <c r="G144" s="91"/>
      <c r="H144" s="69"/>
      <c r="I144" s="69"/>
      <c r="J144" s="69"/>
      <c r="K144" s="69"/>
      <c r="L144" s="69"/>
      <c r="M144" s="247">
        <f t="shared" si="27"/>
        <v>0</v>
      </c>
      <c r="N144" s="69" t="str">
        <f t="shared" si="28"/>
        <v>0</v>
      </c>
      <c r="O144" s="69" t="str">
        <f t="shared" si="29"/>
        <v>0</v>
      </c>
      <c r="P144" s="69" t="str">
        <f t="shared" si="30"/>
        <v>0</v>
      </c>
      <c r="Q144" s="69" t="str">
        <f t="shared" si="31"/>
        <v>0</v>
      </c>
      <c r="R144" s="69" t="str">
        <f t="shared" si="32"/>
        <v>0.2</v>
      </c>
      <c r="S144" s="100">
        <f t="shared" si="33"/>
        <v>0</v>
      </c>
      <c r="T144" s="69">
        <f t="shared" si="34"/>
        <v>0</v>
      </c>
      <c r="U144" s="69">
        <f t="shared" si="35"/>
        <v>0</v>
      </c>
      <c r="V144" s="69">
        <f t="shared" si="36"/>
        <v>0</v>
      </c>
      <c r="W144" s="69">
        <f t="shared" si="37"/>
        <v>0</v>
      </c>
      <c r="X144" s="195" t="str">
        <f>IF('6-اطلاعات کلیه محصولات - خدمات'!$N144="جدید",'6-اطلاعات کلیه محصولات - خدمات'!$B144,"")</f>
        <v/>
      </c>
      <c r="Y144" s="195" t="str">
        <f>IF('6-اطلاعات کلیه محصولات - خدمات'!$O144="دارد",'6-اطلاعات کلیه محصولات - خدمات'!$B144,"")</f>
        <v/>
      </c>
      <c r="AC144" s="199">
        <f>IF('6-اطلاعات کلیه محصولات - خدمات'!C144="دارد",'6-اطلاعات کلیه محصولات - خدمات'!Q144,0)</f>
        <v>0</v>
      </c>
      <c r="AD144" s="309">
        <f>1403-'5-اطلاعات کلیه پرسنل'!E144:E1141</f>
        <v>1403</v>
      </c>
      <c r="AF144" s="67">
        <f>IF('5-اطلاعات کلیه پرسنل'!H144=option!$C$15,IF('5-اطلاعات کلیه پرسنل'!L144="دارد",'5-اطلاعات کلیه پرسنل'!M144/12*'5-اطلاعات کلیه پرسنل'!I144,'5-اطلاعات کلیه پرسنل'!N144/2000*'5-اطلاعات کلیه پرسنل'!I144),0)+IF('5-اطلاعات کلیه پرسنل'!J144=option!$C$15,IF('5-اطلاعات کلیه پرسنل'!L144="دارد",'5-اطلاعات کلیه پرسنل'!M144/12*'5-اطلاعات کلیه پرسنل'!K144,'5-اطلاعات کلیه پرسنل'!N144/2000*'5-اطلاعات کلیه پرسنل'!K144),0)</f>
        <v>0</v>
      </c>
      <c r="AG144" s="67">
        <f>IF('5-اطلاعات کلیه پرسنل'!H144=option!$C$11,IF('5-اطلاعات کلیه پرسنل'!L144="دارد",'5-اطلاعات کلیه پرسنل'!M144*'5-اطلاعات کلیه پرسنل'!I144/12*40,'5-اطلاعات کلیه پرسنل'!I144*'5-اطلاعات کلیه پرسنل'!N144/52),0)+IF('5-اطلاعات کلیه پرسنل'!J144=option!$C$11,IF('5-اطلاعات کلیه پرسنل'!L144="دارد",'5-اطلاعات کلیه پرسنل'!M144*'5-اطلاعات کلیه پرسنل'!K144/12*40,'5-اطلاعات کلیه پرسنل'!K144*'5-اطلاعات کلیه پرسنل'!N144/52),0)</f>
        <v>0</v>
      </c>
      <c r="AH144" s="82">
        <f>IF('5-اطلاعات کلیه پرسنل'!P144="دکتری",1,IF('5-اطلاعات کلیه پرسنل'!P144="فوق لیسانس",0.8,IF('5-اطلاعات کلیه پرسنل'!P144="لیسانس",0.6,IF('5-اطلاعات کلیه پرسنل'!P144="فوق دیپلم",0.3,IF('5-اطلاعات کلیه پرسنل'!P144="",0,0.1)))))</f>
        <v>0</v>
      </c>
      <c r="AI144" s="95">
        <f>IF('5-اطلاعات کلیه پرسنل'!L144="دارد",'5-اطلاعات کلیه پرسنل'!M144/12,'5-اطلاعات کلیه پرسنل'!N144/2000)</f>
        <v>0</v>
      </c>
      <c r="AJ144" s="94">
        <f t="shared" si="26"/>
        <v>0</v>
      </c>
    </row>
    <row r="145" spans="1:36" x14ac:dyDescent="0.45">
      <c r="A145" s="98">
        <v>143</v>
      </c>
      <c r="B145" s="69">
        <f>'6-اطلاعات کلیه محصولات - خدمات'!B145</f>
        <v>0</v>
      </c>
      <c r="C145" s="69">
        <f>'6-اطلاعات کلیه محصولات - خدمات'!D145</f>
        <v>0</v>
      </c>
      <c r="D145" s="22"/>
      <c r="E145" s="91"/>
      <c r="F145" s="91"/>
      <c r="G145" s="91"/>
      <c r="H145" s="69"/>
      <c r="I145" s="69"/>
      <c r="J145" s="69"/>
      <c r="K145" s="69"/>
      <c r="L145" s="69"/>
      <c r="M145" s="247">
        <f t="shared" si="27"/>
        <v>0</v>
      </c>
      <c r="N145" s="69" t="str">
        <f t="shared" si="28"/>
        <v>0</v>
      </c>
      <c r="O145" s="69" t="str">
        <f t="shared" si="29"/>
        <v>0</v>
      </c>
      <c r="P145" s="69" t="str">
        <f t="shared" si="30"/>
        <v>0</v>
      </c>
      <c r="Q145" s="69" t="str">
        <f t="shared" si="31"/>
        <v>0</v>
      </c>
      <c r="R145" s="69" t="str">
        <f t="shared" si="32"/>
        <v>0.2</v>
      </c>
      <c r="S145" s="100">
        <f t="shared" si="33"/>
        <v>0</v>
      </c>
      <c r="T145" s="69">
        <f t="shared" si="34"/>
        <v>0</v>
      </c>
      <c r="U145" s="69">
        <f t="shared" si="35"/>
        <v>0</v>
      </c>
      <c r="V145" s="69">
        <f t="shared" si="36"/>
        <v>0</v>
      </c>
      <c r="W145" s="69">
        <f t="shared" si="37"/>
        <v>0</v>
      </c>
      <c r="X145" s="195" t="str">
        <f>IF('6-اطلاعات کلیه محصولات - خدمات'!$N145="جدید",'6-اطلاعات کلیه محصولات - خدمات'!$B145,"")</f>
        <v/>
      </c>
      <c r="Y145" s="195" t="str">
        <f>IF('6-اطلاعات کلیه محصولات - خدمات'!$O145="دارد",'6-اطلاعات کلیه محصولات - خدمات'!$B145,"")</f>
        <v/>
      </c>
      <c r="AC145" s="199">
        <f>IF('6-اطلاعات کلیه محصولات - خدمات'!C145="دارد",'6-اطلاعات کلیه محصولات - خدمات'!Q145,0)</f>
        <v>0</v>
      </c>
      <c r="AD145" s="309">
        <f>1403-'5-اطلاعات کلیه پرسنل'!E145:E1142</f>
        <v>1403</v>
      </c>
      <c r="AF145" s="67">
        <f>IF('5-اطلاعات کلیه پرسنل'!H145=option!$C$15,IF('5-اطلاعات کلیه پرسنل'!L145="دارد",'5-اطلاعات کلیه پرسنل'!M145/12*'5-اطلاعات کلیه پرسنل'!I145,'5-اطلاعات کلیه پرسنل'!N145/2000*'5-اطلاعات کلیه پرسنل'!I145),0)+IF('5-اطلاعات کلیه پرسنل'!J145=option!$C$15,IF('5-اطلاعات کلیه پرسنل'!L145="دارد",'5-اطلاعات کلیه پرسنل'!M145/12*'5-اطلاعات کلیه پرسنل'!K145,'5-اطلاعات کلیه پرسنل'!N145/2000*'5-اطلاعات کلیه پرسنل'!K145),0)</f>
        <v>0</v>
      </c>
      <c r="AG145" s="67">
        <f>IF('5-اطلاعات کلیه پرسنل'!H145=option!$C$11,IF('5-اطلاعات کلیه پرسنل'!L145="دارد",'5-اطلاعات کلیه پرسنل'!M145*'5-اطلاعات کلیه پرسنل'!I145/12*40,'5-اطلاعات کلیه پرسنل'!I145*'5-اطلاعات کلیه پرسنل'!N145/52),0)+IF('5-اطلاعات کلیه پرسنل'!J145=option!$C$11,IF('5-اطلاعات کلیه پرسنل'!L145="دارد",'5-اطلاعات کلیه پرسنل'!M145*'5-اطلاعات کلیه پرسنل'!K145/12*40,'5-اطلاعات کلیه پرسنل'!K145*'5-اطلاعات کلیه پرسنل'!N145/52),0)</f>
        <v>0</v>
      </c>
      <c r="AH145" s="82">
        <f>IF('5-اطلاعات کلیه پرسنل'!P145="دکتری",1,IF('5-اطلاعات کلیه پرسنل'!P145="فوق لیسانس",0.8,IF('5-اطلاعات کلیه پرسنل'!P145="لیسانس",0.6,IF('5-اطلاعات کلیه پرسنل'!P145="فوق دیپلم",0.3,IF('5-اطلاعات کلیه پرسنل'!P145="",0,0.1)))))</f>
        <v>0</v>
      </c>
      <c r="AI145" s="95">
        <f>IF('5-اطلاعات کلیه پرسنل'!L145="دارد",'5-اطلاعات کلیه پرسنل'!M145/12,'5-اطلاعات کلیه پرسنل'!N145/2000)</f>
        <v>0</v>
      </c>
      <c r="AJ145" s="94">
        <f t="shared" si="26"/>
        <v>0</v>
      </c>
    </row>
    <row r="146" spans="1:36" x14ac:dyDescent="0.45">
      <c r="A146" s="98">
        <v>144</v>
      </c>
      <c r="B146" s="69">
        <f>'6-اطلاعات کلیه محصولات - خدمات'!B146</f>
        <v>0</v>
      </c>
      <c r="C146" s="69">
        <f>'6-اطلاعات کلیه محصولات - خدمات'!D146</f>
        <v>0</v>
      </c>
      <c r="D146" s="22"/>
      <c r="E146" s="91"/>
      <c r="F146" s="91"/>
      <c r="G146" s="91"/>
      <c r="H146" s="69"/>
      <c r="I146" s="69"/>
      <c r="J146" s="69"/>
      <c r="K146" s="69"/>
      <c r="L146" s="69"/>
      <c r="M146" s="247">
        <f t="shared" si="27"/>
        <v>0</v>
      </c>
      <c r="N146" s="69" t="str">
        <f t="shared" si="28"/>
        <v>0</v>
      </c>
      <c r="O146" s="69" t="str">
        <f t="shared" si="29"/>
        <v>0</v>
      </c>
      <c r="P146" s="69" t="str">
        <f t="shared" si="30"/>
        <v>0</v>
      </c>
      <c r="Q146" s="69" t="str">
        <f t="shared" si="31"/>
        <v>0</v>
      </c>
      <c r="R146" s="69" t="str">
        <f t="shared" si="32"/>
        <v>0.2</v>
      </c>
      <c r="S146" s="100">
        <f t="shared" si="33"/>
        <v>0</v>
      </c>
      <c r="T146" s="69">
        <f t="shared" si="34"/>
        <v>0</v>
      </c>
      <c r="U146" s="69">
        <f t="shared" si="35"/>
        <v>0</v>
      </c>
      <c r="V146" s="69">
        <f t="shared" si="36"/>
        <v>0</v>
      </c>
      <c r="W146" s="69">
        <f t="shared" si="37"/>
        <v>0</v>
      </c>
      <c r="X146" s="195" t="str">
        <f>IF('6-اطلاعات کلیه محصولات - خدمات'!$N146="جدید",'6-اطلاعات کلیه محصولات - خدمات'!$B146,"")</f>
        <v/>
      </c>
      <c r="Y146" s="195" t="str">
        <f>IF('6-اطلاعات کلیه محصولات - خدمات'!$O146="دارد",'6-اطلاعات کلیه محصولات - خدمات'!$B146,"")</f>
        <v/>
      </c>
      <c r="AC146" s="199">
        <f>IF('6-اطلاعات کلیه محصولات - خدمات'!C146="دارد",'6-اطلاعات کلیه محصولات - خدمات'!Q146,0)</f>
        <v>0</v>
      </c>
      <c r="AD146" s="309">
        <f>1403-'5-اطلاعات کلیه پرسنل'!E146:E1143</f>
        <v>1403</v>
      </c>
      <c r="AF146" s="67">
        <f>IF('5-اطلاعات کلیه پرسنل'!H146=option!$C$15,IF('5-اطلاعات کلیه پرسنل'!L146="دارد",'5-اطلاعات کلیه پرسنل'!M146/12*'5-اطلاعات کلیه پرسنل'!I146,'5-اطلاعات کلیه پرسنل'!N146/2000*'5-اطلاعات کلیه پرسنل'!I146),0)+IF('5-اطلاعات کلیه پرسنل'!J146=option!$C$15,IF('5-اطلاعات کلیه پرسنل'!L146="دارد",'5-اطلاعات کلیه پرسنل'!M146/12*'5-اطلاعات کلیه پرسنل'!K146,'5-اطلاعات کلیه پرسنل'!N146/2000*'5-اطلاعات کلیه پرسنل'!K146),0)</f>
        <v>0</v>
      </c>
      <c r="AG146" s="67">
        <f>IF('5-اطلاعات کلیه پرسنل'!H146=option!$C$11,IF('5-اطلاعات کلیه پرسنل'!L146="دارد",'5-اطلاعات کلیه پرسنل'!M146*'5-اطلاعات کلیه پرسنل'!I146/12*40,'5-اطلاعات کلیه پرسنل'!I146*'5-اطلاعات کلیه پرسنل'!N146/52),0)+IF('5-اطلاعات کلیه پرسنل'!J146=option!$C$11,IF('5-اطلاعات کلیه پرسنل'!L146="دارد",'5-اطلاعات کلیه پرسنل'!M146*'5-اطلاعات کلیه پرسنل'!K146/12*40,'5-اطلاعات کلیه پرسنل'!K146*'5-اطلاعات کلیه پرسنل'!N146/52),0)</f>
        <v>0</v>
      </c>
      <c r="AH146" s="82">
        <f>IF('5-اطلاعات کلیه پرسنل'!P146="دکتری",1,IF('5-اطلاعات کلیه پرسنل'!P146="فوق لیسانس",0.8,IF('5-اطلاعات کلیه پرسنل'!P146="لیسانس",0.6,IF('5-اطلاعات کلیه پرسنل'!P146="فوق دیپلم",0.3,IF('5-اطلاعات کلیه پرسنل'!P146="",0,0.1)))))</f>
        <v>0</v>
      </c>
      <c r="AI146" s="95">
        <f>IF('5-اطلاعات کلیه پرسنل'!L146="دارد",'5-اطلاعات کلیه پرسنل'!M146/12,'5-اطلاعات کلیه پرسنل'!N146/2000)</f>
        <v>0</v>
      </c>
      <c r="AJ146" s="94">
        <f t="shared" si="26"/>
        <v>0</v>
      </c>
    </row>
    <row r="147" spans="1:36" x14ac:dyDescent="0.45">
      <c r="A147" s="98">
        <v>145</v>
      </c>
      <c r="B147" s="69">
        <f>'6-اطلاعات کلیه محصولات - خدمات'!B147</f>
        <v>0</v>
      </c>
      <c r="C147" s="69">
        <f>'6-اطلاعات کلیه محصولات - خدمات'!D147</f>
        <v>0</v>
      </c>
      <c r="D147" s="22"/>
      <c r="E147" s="91"/>
      <c r="F147" s="91"/>
      <c r="G147" s="91"/>
      <c r="H147" s="69"/>
      <c r="I147" s="69"/>
      <c r="J147" s="69"/>
      <c r="K147" s="69"/>
      <c r="L147" s="69"/>
      <c r="M147" s="247">
        <f t="shared" si="27"/>
        <v>0</v>
      </c>
      <c r="N147" s="69" t="str">
        <f t="shared" si="28"/>
        <v>0</v>
      </c>
      <c r="O147" s="69" t="str">
        <f t="shared" si="29"/>
        <v>0</v>
      </c>
      <c r="P147" s="69" t="str">
        <f t="shared" si="30"/>
        <v>0</v>
      </c>
      <c r="Q147" s="69" t="str">
        <f t="shared" si="31"/>
        <v>0</v>
      </c>
      <c r="R147" s="69" t="str">
        <f t="shared" si="32"/>
        <v>0.2</v>
      </c>
      <c r="S147" s="100">
        <f t="shared" si="33"/>
        <v>0</v>
      </c>
      <c r="T147" s="69">
        <f t="shared" si="34"/>
        <v>0</v>
      </c>
      <c r="U147" s="69">
        <f t="shared" si="35"/>
        <v>0</v>
      </c>
      <c r="V147" s="69">
        <f t="shared" si="36"/>
        <v>0</v>
      </c>
      <c r="W147" s="69">
        <f t="shared" si="37"/>
        <v>0</v>
      </c>
      <c r="X147" s="195" t="str">
        <f>IF('6-اطلاعات کلیه محصولات - خدمات'!$N147="جدید",'6-اطلاعات کلیه محصولات - خدمات'!$B147,"")</f>
        <v/>
      </c>
      <c r="Y147" s="195" t="str">
        <f>IF('6-اطلاعات کلیه محصولات - خدمات'!$O147="دارد",'6-اطلاعات کلیه محصولات - خدمات'!$B147,"")</f>
        <v/>
      </c>
      <c r="AC147" s="199">
        <f>IF('6-اطلاعات کلیه محصولات - خدمات'!C147="دارد",'6-اطلاعات کلیه محصولات - خدمات'!Q147,0)</f>
        <v>0</v>
      </c>
      <c r="AD147" s="309">
        <f>1403-'5-اطلاعات کلیه پرسنل'!E147:E1144</f>
        <v>1403</v>
      </c>
      <c r="AF147" s="67">
        <f>IF('5-اطلاعات کلیه پرسنل'!H147=option!$C$15,IF('5-اطلاعات کلیه پرسنل'!L147="دارد",'5-اطلاعات کلیه پرسنل'!M147/12*'5-اطلاعات کلیه پرسنل'!I147,'5-اطلاعات کلیه پرسنل'!N147/2000*'5-اطلاعات کلیه پرسنل'!I147),0)+IF('5-اطلاعات کلیه پرسنل'!J147=option!$C$15,IF('5-اطلاعات کلیه پرسنل'!L147="دارد",'5-اطلاعات کلیه پرسنل'!M147/12*'5-اطلاعات کلیه پرسنل'!K147,'5-اطلاعات کلیه پرسنل'!N147/2000*'5-اطلاعات کلیه پرسنل'!K147),0)</f>
        <v>0</v>
      </c>
      <c r="AG147" s="67">
        <f>IF('5-اطلاعات کلیه پرسنل'!H147=option!$C$11,IF('5-اطلاعات کلیه پرسنل'!L147="دارد",'5-اطلاعات کلیه پرسنل'!M147*'5-اطلاعات کلیه پرسنل'!I147/12*40,'5-اطلاعات کلیه پرسنل'!I147*'5-اطلاعات کلیه پرسنل'!N147/52),0)+IF('5-اطلاعات کلیه پرسنل'!J147=option!$C$11,IF('5-اطلاعات کلیه پرسنل'!L147="دارد",'5-اطلاعات کلیه پرسنل'!M147*'5-اطلاعات کلیه پرسنل'!K147/12*40,'5-اطلاعات کلیه پرسنل'!K147*'5-اطلاعات کلیه پرسنل'!N147/52),0)</f>
        <v>0</v>
      </c>
      <c r="AH147" s="82">
        <f>IF('5-اطلاعات کلیه پرسنل'!P147="دکتری",1,IF('5-اطلاعات کلیه پرسنل'!P147="فوق لیسانس",0.8,IF('5-اطلاعات کلیه پرسنل'!P147="لیسانس",0.6,IF('5-اطلاعات کلیه پرسنل'!P147="فوق دیپلم",0.3,IF('5-اطلاعات کلیه پرسنل'!P147="",0,0.1)))))</f>
        <v>0</v>
      </c>
      <c r="AI147" s="95">
        <f>IF('5-اطلاعات کلیه پرسنل'!L147="دارد",'5-اطلاعات کلیه پرسنل'!M147/12,'5-اطلاعات کلیه پرسنل'!N147/2000)</f>
        <v>0</v>
      </c>
      <c r="AJ147" s="94">
        <f t="shared" si="26"/>
        <v>0</v>
      </c>
    </row>
    <row r="148" spans="1:36" x14ac:dyDescent="0.45">
      <c r="A148" s="98">
        <v>146</v>
      </c>
      <c r="B148" s="69">
        <f>'6-اطلاعات کلیه محصولات - خدمات'!B148</f>
        <v>0</v>
      </c>
      <c r="C148" s="69">
        <f>'6-اطلاعات کلیه محصولات - خدمات'!D148</f>
        <v>0</v>
      </c>
      <c r="D148" s="22"/>
      <c r="E148" s="91"/>
      <c r="F148" s="91"/>
      <c r="G148" s="91"/>
      <c r="H148" s="69"/>
      <c r="I148" s="69"/>
      <c r="J148" s="69"/>
      <c r="K148" s="69"/>
      <c r="L148" s="69"/>
      <c r="M148" s="247">
        <f t="shared" si="27"/>
        <v>0</v>
      </c>
      <c r="N148" s="69" t="str">
        <f t="shared" si="28"/>
        <v>0</v>
      </c>
      <c r="O148" s="69" t="str">
        <f t="shared" si="29"/>
        <v>0</v>
      </c>
      <c r="P148" s="69" t="str">
        <f t="shared" si="30"/>
        <v>0</v>
      </c>
      <c r="Q148" s="69" t="str">
        <f t="shared" si="31"/>
        <v>0</v>
      </c>
      <c r="R148" s="69" t="str">
        <f t="shared" si="32"/>
        <v>0.2</v>
      </c>
      <c r="S148" s="100">
        <f t="shared" si="33"/>
        <v>0</v>
      </c>
      <c r="T148" s="69">
        <f t="shared" si="34"/>
        <v>0</v>
      </c>
      <c r="U148" s="69">
        <f t="shared" si="35"/>
        <v>0</v>
      </c>
      <c r="V148" s="69">
        <f t="shared" si="36"/>
        <v>0</v>
      </c>
      <c r="W148" s="69">
        <f t="shared" si="37"/>
        <v>0</v>
      </c>
      <c r="X148" s="195" t="str">
        <f>IF('6-اطلاعات کلیه محصولات - خدمات'!$N148="جدید",'6-اطلاعات کلیه محصولات - خدمات'!$B148,"")</f>
        <v/>
      </c>
      <c r="Y148" s="195" t="str">
        <f>IF('6-اطلاعات کلیه محصولات - خدمات'!$O148="دارد",'6-اطلاعات کلیه محصولات - خدمات'!$B148,"")</f>
        <v/>
      </c>
      <c r="AC148" s="199">
        <f>IF('6-اطلاعات کلیه محصولات - خدمات'!C148="دارد",'6-اطلاعات کلیه محصولات - خدمات'!Q148,0)</f>
        <v>0</v>
      </c>
      <c r="AD148" s="309">
        <f>1403-'5-اطلاعات کلیه پرسنل'!E148:E1145</f>
        <v>1403</v>
      </c>
      <c r="AF148" s="67">
        <f>IF('5-اطلاعات کلیه پرسنل'!H148=option!$C$15,IF('5-اطلاعات کلیه پرسنل'!L148="دارد",'5-اطلاعات کلیه پرسنل'!M148/12*'5-اطلاعات کلیه پرسنل'!I148,'5-اطلاعات کلیه پرسنل'!N148/2000*'5-اطلاعات کلیه پرسنل'!I148),0)+IF('5-اطلاعات کلیه پرسنل'!J148=option!$C$15,IF('5-اطلاعات کلیه پرسنل'!L148="دارد",'5-اطلاعات کلیه پرسنل'!M148/12*'5-اطلاعات کلیه پرسنل'!K148,'5-اطلاعات کلیه پرسنل'!N148/2000*'5-اطلاعات کلیه پرسنل'!K148),0)</f>
        <v>0</v>
      </c>
      <c r="AG148" s="67">
        <f>IF('5-اطلاعات کلیه پرسنل'!H148=option!$C$11,IF('5-اطلاعات کلیه پرسنل'!L148="دارد",'5-اطلاعات کلیه پرسنل'!M148*'5-اطلاعات کلیه پرسنل'!I148/12*40,'5-اطلاعات کلیه پرسنل'!I148*'5-اطلاعات کلیه پرسنل'!N148/52),0)+IF('5-اطلاعات کلیه پرسنل'!J148=option!$C$11,IF('5-اطلاعات کلیه پرسنل'!L148="دارد",'5-اطلاعات کلیه پرسنل'!M148*'5-اطلاعات کلیه پرسنل'!K148/12*40,'5-اطلاعات کلیه پرسنل'!K148*'5-اطلاعات کلیه پرسنل'!N148/52),0)</f>
        <v>0</v>
      </c>
      <c r="AH148" s="82">
        <f>IF('5-اطلاعات کلیه پرسنل'!P148="دکتری",1,IF('5-اطلاعات کلیه پرسنل'!P148="فوق لیسانس",0.8,IF('5-اطلاعات کلیه پرسنل'!P148="لیسانس",0.6,IF('5-اطلاعات کلیه پرسنل'!P148="فوق دیپلم",0.3,IF('5-اطلاعات کلیه پرسنل'!P148="",0,0.1)))))</f>
        <v>0</v>
      </c>
      <c r="AI148" s="95">
        <f>IF('5-اطلاعات کلیه پرسنل'!L148="دارد",'5-اطلاعات کلیه پرسنل'!M148/12,'5-اطلاعات کلیه پرسنل'!N148/2000)</f>
        <v>0</v>
      </c>
      <c r="AJ148" s="94">
        <f t="shared" si="26"/>
        <v>0</v>
      </c>
    </row>
    <row r="149" spans="1:36" x14ac:dyDescent="0.45">
      <c r="A149" s="98">
        <v>147</v>
      </c>
      <c r="B149" s="69">
        <f>'6-اطلاعات کلیه محصولات - خدمات'!B149</f>
        <v>0</v>
      </c>
      <c r="C149" s="69">
        <f>'6-اطلاعات کلیه محصولات - خدمات'!D149</f>
        <v>0</v>
      </c>
      <c r="D149" s="22"/>
      <c r="E149" s="91"/>
      <c r="F149" s="91"/>
      <c r="G149" s="91"/>
      <c r="H149" s="69"/>
      <c r="I149" s="69"/>
      <c r="J149" s="69"/>
      <c r="K149" s="69"/>
      <c r="L149" s="69"/>
      <c r="M149" s="247">
        <f t="shared" si="27"/>
        <v>0</v>
      </c>
      <c r="N149" s="69" t="str">
        <f t="shared" si="28"/>
        <v>0</v>
      </c>
      <c r="O149" s="69" t="str">
        <f t="shared" si="29"/>
        <v>0</v>
      </c>
      <c r="P149" s="69" t="str">
        <f t="shared" si="30"/>
        <v>0</v>
      </c>
      <c r="Q149" s="69" t="str">
        <f t="shared" si="31"/>
        <v>0</v>
      </c>
      <c r="R149" s="69" t="str">
        <f t="shared" si="32"/>
        <v>0.2</v>
      </c>
      <c r="S149" s="100">
        <f t="shared" si="33"/>
        <v>0</v>
      </c>
      <c r="T149" s="69">
        <f t="shared" si="34"/>
        <v>0</v>
      </c>
      <c r="U149" s="69">
        <f t="shared" si="35"/>
        <v>0</v>
      </c>
      <c r="V149" s="69">
        <f t="shared" si="36"/>
        <v>0</v>
      </c>
      <c r="W149" s="69">
        <f t="shared" si="37"/>
        <v>0</v>
      </c>
      <c r="X149" s="195" t="str">
        <f>IF('6-اطلاعات کلیه محصولات - خدمات'!$N149="جدید",'6-اطلاعات کلیه محصولات - خدمات'!$B149,"")</f>
        <v/>
      </c>
      <c r="Y149" s="195" t="str">
        <f>IF('6-اطلاعات کلیه محصولات - خدمات'!$O149="دارد",'6-اطلاعات کلیه محصولات - خدمات'!$B149,"")</f>
        <v/>
      </c>
      <c r="AC149" s="199">
        <f>IF('6-اطلاعات کلیه محصولات - خدمات'!C149="دارد",'6-اطلاعات کلیه محصولات - خدمات'!Q149,0)</f>
        <v>0</v>
      </c>
      <c r="AD149" s="309">
        <f>1403-'5-اطلاعات کلیه پرسنل'!E149:E1146</f>
        <v>1403</v>
      </c>
      <c r="AF149" s="67">
        <f>IF('5-اطلاعات کلیه پرسنل'!H149=option!$C$15,IF('5-اطلاعات کلیه پرسنل'!L149="دارد",'5-اطلاعات کلیه پرسنل'!M149/12*'5-اطلاعات کلیه پرسنل'!I149,'5-اطلاعات کلیه پرسنل'!N149/2000*'5-اطلاعات کلیه پرسنل'!I149),0)+IF('5-اطلاعات کلیه پرسنل'!J149=option!$C$15,IF('5-اطلاعات کلیه پرسنل'!L149="دارد",'5-اطلاعات کلیه پرسنل'!M149/12*'5-اطلاعات کلیه پرسنل'!K149,'5-اطلاعات کلیه پرسنل'!N149/2000*'5-اطلاعات کلیه پرسنل'!K149),0)</f>
        <v>0</v>
      </c>
      <c r="AG149" s="67">
        <f>IF('5-اطلاعات کلیه پرسنل'!H149=option!$C$11,IF('5-اطلاعات کلیه پرسنل'!L149="دارد",'5-اطلاعات کلیه پرسنل'!M149*'5-اطلاعات کلیه پرسنل'!I149/12*40,'5-اطلاعات کلیه پرسنل'!I149*'5-اطلاعات کلیه پرسنل'!N149/52),0)+IF('5-اطلاعات کلیه پرسنل'!J149=option!$C$11,IF('5-اطلاعات کلیه پرسنل'!L149="دارد",'5-اطلاعات کلیه پرسنل'!M149*'5-اطلاعات کلیه پرسنل'!K149/12*40,'5-اطلاعات کلیه پرسنل'!K149*'5-اطلاعات کلیه پرسنل'!N149/52),0)</f>
        <v>0</v>
      </c>
      <c r="AH149" s="82">
        <f>IF('5-اطلاعات کلیه پرسنل'!P149="دکتری",1,IF('5-اطلاعات کلیه پرسنل'!P149="فوق لیسانس",0.8,IF('5-اطلاعات کلیه پرسنل'!P149="لیسانس",0.6,IF('5-اطلاعات کلیه پرسنل'!P149="فوق دیپلم",0.3,IF('5-اطلاعات کلیه پرسنل'!P149="",0,0.1)))))</f>
        <v>0</v>
      </c>
      <c r="AI149" s="95">
        <f>IF('5-اطلاعات کلیه پرسنل'!L149="دارد",'5-اطلاعات کلیه پرسنل'!M149/12,'5-اطلاعات کلیه پرسنل'!N149/2000)</f>
        <v>0</v>
      </c>
      <c r="AJ149" s="94">
        <f t="shared" si="26"/>
        <v>0</v>
      </c>
    </row>
    <row r="150" spans="1:36" x14ac:dyDescent="0.45">
      <c r="A150" s="98">
        <v>148</v>
      </c>
      <c r="B150" s="69">
        <f>'6-اطلاعات کلیه محصولات - خدمات'!B150</f>
        <v>0</v>
      </c>
      <c r="C150" s="69">
        <f>'6-اطلاعات کلیه محصولات - خدمات'!D150</f>
        <v>0</v>
      </c>
      <c r="D150" s="22"/>
      <c r="E150" s="91"/>
      <c r="F150" s="91"/>
      <c r="G150" s="91"/>
      <c r="H150" s="69"/>
      <c r="I150" s="69"/>
      <c r="J150" s="69"/>
      <c r="K150" s="69"/>
      <c r="L150" s="69"/>
      <c r="M150" s="247">
        <f t="shared" si="27"/>
        <v>0</v>
      </c>
      <c r="N150" s="69" t="str">
        <f t="shared" si="28"/>
        <v>0</v>
      </c>
      <c r="O150" s="69" t="str">
        <f t="shared" si="29"/>
        <v>0</v>
      </c>
      <c r="P150" s="69" t="str">
        <f t="shared" si="30"/>
        <v>0</v>
      </c>
      <c r="Q150" s="69" t="str">
        <f t="shared" si="31"/>
        <v>0</v>
      </c>
      <c r="R150" s="69" t="str">
        <f t="shared" si="32"/>
        <v>0.2</v>
      </c>
      <c r="S150" s="100">
        <f t="shared" si="33"/>
        <v>0</v>
      </c>
      <c r="T150" s="69">
        <f t="shared" si="34"/>
        <v>0</v>
      </c>
      <c r="U150" s="69">
        <f t="shared" si="35"/>
        <v>0</v>
      </c>
      <c r="V150" s="69">
        <f t="shared" si="36"/>
        <v>0</v>
      </c>
      <c r="W150" s="69">
        <f t="shared" si="37"/>
        <v>0</v>
      </c>
      <c r="X150" s="195" t="str">
        <f>IF('6-اطلاعات کلیه محصولات - خدمات'!$N150="جدید",'6-اطلاعات کلیه محصولات - خدمات'!$B150,"")</f>
        <v/>
      </c>
      <c r="Y150" s="195" t="str">
        <f>IF('6-اطلاعات کلیه محصولات - خدمات'!$O150="دارد",'6-اطلاعات کلیه محصولات - خدمات'!$B150,"")</f>
        <v/>
      </c>
      <c r="AC150" s="199">
        <f>IF('6-اطلاعات کلیه محصولات - خدمات'!C150="دارد",'6-اطلاعات کلیه محصولات - خدمات'!Q150,0)</f>
        <v>0</v>
      </c>
      <c r="AD150" s="309">
        <f>1403-'5-اطلاعات کلیه پرسنل'!E150:E1147</f>
        <v>1403</v>
      </c>
      <c r="AF150" s="67">
        <f>IF('5-اطلاعات کلیه پرسنل'!H150=option!$C$15,IF('5-اطلاعات کلیه پرسنل'!L150="دارد",'5-اطلاعات کلیه پرسنل'!M150/12*'5-اطلاعات کلیه پرسنل'!I150,'5-اطلاعات کلیه پرسنل'!N150/2000*'5-اطلاعات کلیه پرسنل'!I150),0)+IF('5-اطلاعات کلیه پرسنل'!J150=option!$C$15,IF('5-اطلاعات کلیه پرسنل'!L150="دارد",'5-اطلاعات کلیه پرسنل'!M150/12*'5-اطلاعات کلیه پرسنل'!K150,'5-اطلاعات کلیه پرسنل'!N150/2000*'5-اطلاعات کلیه پرسنل'!K150),0)</f>
        <v>0</v>
      </c>
      <c r="AG150" s="67">
        <f>IF('5-اطلاعات کلیه پرسنل'!H150=option!$C$11,IF('5-اطلاعات کلیه پرسنل'!L150="دارد",'5-اطلاعات کلیه پرسنل'!M150*'5-اطلاعات کلیه پرسنل'!I150/12*40,'5-اطلاعات کلیه پرسنل'!I150*'5-اطلاعات کلیه پرسنل'!N150/52),0)+IF('5-اطلاعات کلیه پرسنل'!J150=option!$C$11,IF('5-اطلاعات کلیه پرسنل'!L150="دارد",'5-اطلاعات کلیه پرسنل'!M150*'5-اطلاعات کلیه پرسنل'!K150/12*40,'5-اطلاعات کلیه پرسنل'!K150*'5-اطلاعات کلیه پرسنل'!N150/52),0)</f>
        <v>0</v>
      </c>
      <c r="AH150" s="82">
        <f>IF('5-اطلاعات کلیه پرسنل'!P150="دکتری",1,IF('5-اطلاعات کلیه پرسنل'!P150="فوق لیسانس",0.8,IF('5-اطلاعات کلیه پرسنل'!P150="لیسانس",0.6,IF('5-اطلاعات کلیه پرسنل'!P150="فوق دیپلم",0.3,IF('5-اطلاعات کلیه پرسنل'!P150="",0,0.1)))))</f>
        <v>0</v>
      </c>
      <c r="AI150" s="95">
        <f>IF('5-اطلاعات کلیه پرسنل'!L150="دارد",'5-اطلاعات کلیه پرسنل'!M150/12,'5-اطلاعات کلیه پرسنل'!N150/2000)</f>
        <v>0</v>
      </c>
      <c r="AJ150" s="94">
        <f t="shared" si="26"/>
        <v>0</v>
      </c>
    </row>
    <row r="151" spans="1:36" x14ac:dyDescent="0.45">
      <c r="A151" s="98">
        <v>149</v>
      </c>
      <c r="B151" s="69">
        <f>'6-اطلاعات کلیه محصولات - خدمات'!B151</f>
        <v>0</v>
      </c>
      <c r="C151" s="69">
        <f>'6-اطلاعات کلیه محصولات - خدمات'!D151</f>
        <v>0</v>
      </c>
      <c r="D151" s="22"/>
      <c r="E151" s="91"/>
      <c r="F151" s="91"/>
      <c r="G151" s="91"/>
      <c r="H151" s="69"/>
      <c r="I151" s="69"/>
      <c r="J151" s="69"/>
      <c r="K151" s="69"/>
      <c r="L151" s="69"/>
      <c r="M151" s="247">
        <f t="shared" si="27"/>
        <v>0</v>
      </c>
      <c r="N151" s="69" t="str">
        <f t="shared" si="28"/>
        <v>0</v>
      </c>
      <c r="O151" s="69" t="str">
        <f t="shared" si="29"/>
        <v>0</v>
      </c>
      <c r="P151" s="69" t="str">
        <f t="shared" si="30"/>
        <v>0</v>
      </c>
      <c r="Q151" s="69" t="str">
        <f t="shared" si="31"/>
        <v>0</v>
      </c>
      <c r="R151" s="69" t="str">
        <f t="shared" si="32"/>
        <v>0.2</v>
      </c>
      <c r="S151" s="100">
        <f t="shared" si="33"/>
        <v>0</v>
      </c>
      <c r="T151" s="69">
        <f t="shared" si="34"/>
        <v>0</v>
      </c>
      <c r="U151" s="69">
        <f t="shared" si="35"/>
        <v>0</v>
      </c>
      <c r="V151" s="69">
        <f t="shared" si="36"/>
        <v>0</v>
      </c>
      <c r="W151" s="69">
        <f t="shared" si="37"/>
        <v>0</v>
      </c>
      <c r="X151" s="195" t="str">
        <f>IF('6-اطلاعات کلیه محصولات - خدمات'!$N151="جدید",'6-اطلاعات کلیه محصولات - خدمات'!$B151,"")</f>
        <v/>
      </c>
      <c r="Y151" s="195" t="str">
        <f>IF('6-اطلاعات کلیه محصولات - خدمات'!$O151="دارد",'6-اطلاعات کلیه محصولات - خدمات'!$B151,"")</f>
        <v/>
      </c>
      <c r="AC151" s="199">
        <f>IF('6-اطلاعات کلیه محصولات - خدمات'!C151="دارد",'6-اطلاعات کلیه محصولات - خدمات'!Q151,0)</f>
        <v>0</v>
      </c>
      <c r="AD151" s="309">
        <f>1403-'5-اطلاعات کلیه پرسنل'!E151:E1148</f>
        <v>1403</v>
      </c>
      <c r="AF151" s="67">
        <f>IF('5-اطلاعات کلیه پرسنل'!H151=option!$C$15,IF('5-اطلاعات کلیه پرسنل'!L151="دارد",'5-اطلاعات کلیه پرسنل'!M151/12*'5-اطلاعات کلیه پرسنل'!I151,'5-اطلاعات کلیه پرسنل'!N151/2000*'5-اطلاعات کلیه پرسنل'!I151),0)+IF('5-اطلاعات کلیه پرسنل'!J151=option!$C$15,IF('5-اطلاعات کلیه پرسنل'!L151="دارد",'5-اطلاعات کلیه پرسنل'!M151/12*'5-اطلاعات کلیه پرسنل'!K151,'5-اطلاعات کلیه پرسنل'!N151/2000*'5-اطلاعات کلیه پرسنل'!K151),0)</f>
        <v>0</v>
      </c>
      <c r="AG151" s="67">
        <f>IF('5-اطلاعات کلیه پرسنل'!H151=option!$C$11,IF('5-اطلاعات کلیه پرسنل'!L151="دارد",'5-اطلاعات کلیه پرسنل'!M151*'5-اطلاعات کلیه پرسنل'!I151/12*40,'5-اطلاعات کلیه پرسنل'!I151*'5-اطلاعات کلیه پرسنل'!N151/52),0)+IF('5-اطلاعات کلیه پرسنل'!J151=option!$C$11,IF('5-اطلاعات کلیه پرسنل'!L151="دارد",'5-اطلاعات کلیه پرسنل'!M151*'5-اطلاعات کلیه پرسنل'!K151/12*40,'5-اطلاعات کلیه پرسنل'!K151*'5-اطلاعات کلیه پرسنل'!N151/52),0)</f>
        <v>0</v>
      </c>
      <c r="AH151" s="82">
        <f>IF('5-اطلاعات کلیه پرسنل'!P151="دکتری",1,IF('5-اطلاعات کلیه پرسنل'!P151="فوق لیسانس",0.8,IF('5-اطلاعات کلیه پرسنل'!P151="لیسانس",0.6,IF('5-اطلاعات کلیه پرسنل'!P151="فوق دیپلم",0.3,IF('5-اطلاعات کلیه پرسنل'!P151="",0,0.1)))))</f>
        <v>0</v>
      </c>
      <c r="AI151" s="95">
        <f>IF('5-اطلاعات کلیه پرسنل'!L151="دارد",'5-اطلاعات کلیه پرسنل'!M151/12,'5-اطلاعات کلیه پرسنل'!N151/2000)</f>
        <v>0</v>
      </c>
      <c r="AJ151" s="94">
        <f t="shared" si="26"/>
        <v>0</v>
      </c>
    </row>
    <row r="152" spans="1:36" x14ac:dyDescent="0.45">
      <c r="A152" s="98">
        <v>150</v>
      </c>
      <c r="B152" s="69">
        <f>'6-اطلاعات کلیه محصولات - خدمات'!B152</f>
        <v>0</v>
      </c>
      <c r="C152" s="69">
        <f>'6-اطلاعات کلیه محصولات - خدمات'!D152</f>
        <v>0</v>
      </c>
      <c r="D152" s="22"/>
      <c r="E152" s="91"/>
      <c r="F152" s="91"/>
      <c r="G152" s="91"/>
      <c r="H152" s="69"/>
      <c r="I152" s="69"/>
      <c r="J152" s="69"/>
      <c r="K152" s="69"/>
      <c r="L152" s="69"/>
      <c r="M152" s="247">
        <f t="shared" si="27"/>
        <v>0</v>
      </c>
      <c r="N152" s="69" t="str">
        <f t="shared" si="28"/>
        <v>0</v>
      </c>
      <c r="O152" s="69" t="str">
        <f t="shared" si="29"/>
        <v>0</v>
      </c>
      <c r="P152" s="69" t="str">
        <f t="shared" si="30"/>
        <v>0</v>
      </c>
      <c r="Q152" s="69" t="str">
        <f t="shared" si="31"/>
        <v>0</v>
      </c>
      <c r="R152" s="69" t="str">
        <f t="shared" si="32"/>
        <v>0.2</v>
      </c>
      <c r="S152" s="100">
        <f t="shared" si="33"/>
        <v>0</v>
      </c>
      <c r="T152" s="69">
        <f t="shared" si="34"/>
        <v>0</v>
      </c>
      <c r="U152" s="69">
        <f t="shared" si="35"/>
        <v>0</v>
      </c>
      <c r="V152" s="69">
        <f t="shared" si="36"/>
        <v>0</v>
      </c>
      <c r="W152" s="69">
        <f t="shared" si="37"/>
        <v>0</v>
      </c>
      <c r="X152" s="195" t="str">
        <f>IF('6-اطلاعات کلیه محصولات - خدمات'!$N152="جدید",'6-اطلاعات کلیه محصولات - خدمات'!$B152,"")</f>
        <v/>
      </c>
      <c r="Y152" s="195" t="str">
        <f>IF('6-اطلاعات کلیه محصولات - خدمات'!$O152="دارد",'6-اطلاعات کلیه محصولات - خدمات'!$B152,"")</f>
        <v/>
      </c>
      <c r="AC152" s="199">
        <f>IF('6-اطلاعات کلیه محصولات - خدمات'!C152="دارد",'6-اطلاعات کلیه محصولات - خدمات'!Q152,0)</f>
        <v>0</v>
      </c>
      <c r="AD152" s="309">
        <f>1403-'5-اطلاعات کلیه پرسنل'!E152:E1149</f>
        <v>1403</v>
      </c>
      <c r="AF152" s="67">
        <f>IF('5-اطلاعات کلیه پرسنل'!H152=option!$C$15,IF('5-اطلاعات کلیه پرسنل'!L152="دارد",'5-اطلاعات کلیه پرسنل'!M152/12*'5-اطلاعات کلیه پرسنل'!I152,'5-اطلاعات کلیه پرسنل'!N152/2000*'5-اطلاعات کلیه پرسنل'!I152),0)+IF('5-اطلاعات کلیه پرسنل'!J152=option!$C$15,IF('5-اطلاعات کلیه پرسنل'!L152="دارد",'5-اطلاعات کلیه پرسنل'!M152/12*'5-اطلاعات کلیه پرسنل'!K152,'5-اطلاعات کلیه پرسنل'!N152/2000*'5-اطلاعات کلیه پرسنل'!K152),0)</f>
        <v>0</v>
      </c>
      <c r="AG152" s="67">
        <f>IF('5-اطلاعات کلیه پرسنل'!H152=option!$C$11,IF('5-اطلاعات کلیه پرسنل'!L152="دارد",'5-اطلاعات کلیه پرسنل'!M152*'5-اطلاعات کلیه پرسنل'!I152/12*40,'5-اطلاعات کلیه پرسنل'!I152*'5-اطلاعات کلیه پرسنل'!N152/52),0)+IF('5-اطلاعات کلیه پرسنل'!J152=option!$C$11,IF('5-اطلاعات کلیه پرسنل'!L152="دارد",'5-اطلاعات کلیه پرسنل'!M152*'5-اطلاعات کلیه پرسنل'!K152/12*40,'5-اطلاعات کلیه پرسنل'!K152*'5-اطلاعات کلیه پرسنل'!N152/52),0)</f>
        <v>0</v>
      </c>
      <c r="AH152" s="82">
        <f>IF('5-اطلاعات کلیه پرسنل'!P152="دکتری",1,IF('5-اطلاعات کلیه پرسنل'!P152="فوق لیسانس",0.8,IF('5-اطلاعات کلیه پرسنل'!P152="لیسانس",0.6,IF('5-اطلاعات کلیه پرسنل'!P152="فوق دیپلم",0.3,IF('5-اطلاعات کلیه پرسنل'!P152="",0,0.1)))))</f>
        <v>0</v>
      </c>
      <c r="AI152" s="95">
        <f>IF('5-اطلاعات کلیه پرسنل'!L152="دارد",'5-اطلاعات کلیه پرسنل'!M152/12,'5-اطلاعات کلیه پرسنل'!N152/2000)</f>
        <v>0</v>
      </c>
      <c r="AJ152" s="94">
        <f t="shared" si="26"/>
        <v>0</v>
      </c>
    </row>
    <row r="153" spans="1:36" x14ac:dyDescent="0.45">
      <c r="A153" s="98">
        <v>151</v>
      </c>
      <c r="B153" s="69">
        <f>'6-اطلاعات کلیه محصولات - خدمات'!B153</f>
        <v>0</v>
      </c>
      <c r="C153" s="69">
        <f>'6-اطلاعات کلیه محصولات - خدمات'!D153</f>
        <v>0</v>
      </c>
      <c r="D153" s="22"/>
      <c r="E153" s="91"/>
      <c r="F153" s="91"/>
      <c r="G153" s="91"/>
      <c r="H153" s="69"/>
      <c r="I153" s="69"/>
      <c r="J153" s="69"/>
      <c r="K153" s="69"/>
      <c r="L153" s="69"/>
      <c r="M153" s="247">
        <f t="shared" si="27"/>
        <v>0</v>
      </c>
      <c r="N153" s="69" t="str">
        <f t="shared" si="28"/>
        <v>0</v>
      </c>
      <c r="O153" s="69" t="str">
        <f t="shared" si="29"/>
        <v>0</v>
      </c>
      <c r="P153" s="69" t="str">
        <f t="shared" si="30"/>
        <v>0</v>
      </c>
      <c r="Q153" s="69" t="str">
        <f t="shared" si="31"/>
        <v>0</v>
      </c>
      <c r="R153" s="69" t="str">
        <f t="shared" si="32"/>
        <v>0.2</v>
      </c>
      <c r="S153" s="100">
        <f t="shared" si="33"/>
        <v>0</v>
      </c>
      <c r="T153" s="69">
        <f t="shared" si="34"/>
        <v>0</v>
      </c>
      <c r="U153" s="69">
        <f t="shared" si="35"/>
        <v>0</v>
      </c>
      <c r="V153" s="69">
        <f t="shared" si="36"/>
        <v>0</v>
      </c>
      <c r="W153" s="69">
        <f t="shared" si="37"/>
        <v>0</v>
      </c>
      <c r="X153" s="195" t="str">
        <f>IF('6-اطلاعات کلیه محصولات - خدمات'!$N153="جدید",'6-اطلاعات کلیه محصولات - خدمات'!$B153,"")</f>
        <v/>
      </c>
      <c r="Y153" s="195" t="str">
        <f>IF('6-اطلاعات کلیه محصولات - خدمات'!$O153="دارد",'6-اطلاعات کلیه محصولات - خدمات'!$B153,"")</f>
        <v/>
      </c>
      <c r="AC153" s="199">
        <f>IF('6-اطلاعات کلیه محصولات - خدمات'!C153="دارد",'6-اطلاعات کلیه محصولات - خدمات'!Q153,0)</f>
        <v>0</v>
      </c>
      <c r="AD153" s="309">
        <f>1403-'5-اطلاعات کلیه پرسنل'!E153:E1150</f>
        <v>1403</v>
      </c>
      <c r="AF153" s="67">
        <f>IF('5-اطلاعات کلیه پرسنل'!H153=option!$C$15,IF('5-اطلاعات کلیه پرسنل'!L153="دارد",'5-اطلاعات کلیه پرسنل'!M153/12*'5-اطلاعات کلیه پرسنل'!I153,'5-اطلاعات کلیه پرسنل'!N153/2000*'5-اطلاعات کلیه پرسنل'!I153),0)+IF('5-اطلاعات کلیه پرسنل'!J153=option!$C$15,IF('5-اطلاعات کلیه پرسنل'!L153="دارد",'5-اطلاعات کلیه پرسنل'!M153/12*'5-اطلاعات کلیه پرسنل'!K153,'5-اطلاعات کلیه پرسنل'!N153/2000*'5-اطلاعات کلیه پرسنل'!K153),0)</f>
        <v>0</v>
      </c>
      <c r="AG153" s="67">
        <f>IF('5-اطلاعات کلیه پرسنل'!H153=option!$C$11,IF('5-اطلاعات کلیه پرسنل'!L153="دارد",'5-اطلاعات کلیه پرسنل'!M153*'5-اطلاعات کلیه پرسنل'!I153/12*40,'5-اطلاعات کلیه پرسنل'!I153*'5-اطلاعات کلیه پرسنل'!N153/52),0)+IF('5-اطلاعات کلیه پرسنل'!J153=option!$C$11,IF('5-اطلاعات کلیه پرسنل'!L153="دارد",'5-اطلاعات کلیه پرسنل'!M153*'5-اطلاعات کلیه پرسنل'!K153/12*40,'5-اطلاعات کلیه پرسنل'!K153*'5-اطلاعات کلیه پرسنل'!N153/52),0)</f>
        <v>0</v>
      </c>
      <c r="AH153" s="82">
        <f>IF('5-اطلاعات کلیه پرسنل'!P153="دکتری",1,IF('5-اطلاعات کلیه پرسنل'!P153="فوق لیسانس",0.8,IF('5-اطلاعات کلیه پرسنل'!P153="لیسانس",0.6,IF('5-اطلاعات کلیه پرسنل'!P153="فوق دیپلم",0.3,IF('5-اطلاعات کلیه پرسنل'!P153="",0,0.1)))))</f>
        <v>0</v>
      </c>
      <c r="AI153" s="95">
        <f>IF('5-اطلاعات کلیه پرسنل'!L153="دارد",'5-اطلاعات کلیه پرسنل'!M153/12,'5-اطلاعات کلیه پرسنل'!N153/2000)</f>
        <v>0</v>
      </c>
      <c r="AJ153" s="94">
        <f t="shared" si="26"/>
        <v>0</v>
      </c>
    </row>
    <row r="154" spans="1:36" x14ac:dyDescent="0.45">
      <c r="A154" s="98">
        <v>152</v>
      </c>
      <c r="B154" s="69">
        <f>'6-اطلاعات کلیه محصولات - خدمات'!B154</f>
        <v>0</v>
      </c>
      <c r="C154" s="69">
        <f>'6-اطلاعات کلیه محصولات - خدمات'!D154</f>
        <v>0</v>
      </c>
      <c r="D154" s="22"/>
      <c r="E154" s="91"/>
      <c r="F154" s="91"/>
      <c r="G154" s="91"/>
      <c r="H154" s="69"/>
      <c r="I154" s="69"/>
      <c r="J154" s="69"/>
      <c r="K154" s="69"/>
      <c r="L154" s="69"/>
      <c r="M154" s="247">
        <f t="shared" si="27"/>
        <v>0</v>
      </c>
      <c r="N154" s="69" t="str">
        <f t="shared" si="28"/>
        <v>0</v>
      </c>
      <c r="O154" s="69" t="str">
        <f t="shared" si="29"/>
        <v>0</v>
      </c>
      <c r="P154" s="69" t="str">
        <f t="shared" si="30"/>
        <v>0</v>
      </c>
      <c r="Q154" s="69" t="str">
        <f t="shared" si="31"/>
        <v>0</v>
      </c>
      <c r="R154" s="69" t="str">
        <f t="shared" si="32"/>
        <v>0.2</v>
      </c>
      <c r="S154" s="100">
        <f t="shared" si="33"/>
        <v>0</v>
      </c>
      <c r="T154" s="69">
        <f t="shared" si="34"/>
        <v>0</v>
      </c>
      <c r="U154" s="69">
        <f t="shared" si="35"/>
        <v>0</v>
      </c>
      <c r="V154" s="69">
        <f t="shared" si="36"/>
        <v>0</v>
      </c>
      <c r="W154" s="69">
        <f t="shared" si="37"/>
        <v>0</v>
      </c>
      <c r="X154" s="195" t="str">
        <f>IF('6-اطلاعات کلیه محصولات - خدمات'!$N154="جدید",'6-اطلاعات کلیه محصولات - خدمات'!$B154,"")</f>
        <v/>
      </c>
      <c r="Y154" s="195" t="str">
        <f>IF('6-اطلاعات کلیه محصولات - خدمات'!$O154="دارد",'6-اطلاعات کلیه محصولات - خدمات'!$B154,"")</f>
        <v/>
      </c>
      <c r="AC154" s="199">
        <f>IF('6-اطلاعات کلیه محصولات - خدمات'!C154="دارد",'6-اطلاعات کلیه محصولات - خدمات'!Q154,0)</f>
        <v>0</v>
      </c>
      <c r="AD154" s="309">
        <f>1403-'5-اطلاعات کلیه پرسنل'!E154:E1151</f>
        <v>1403</v>
      </c>
      <c r="AF154" s="67">
        <f>IF('5-اطلاعات کلیه پرسنل'!H154=option!$C$15,IF('5-اطلاعات کلیه پرسنل'!L154="دارد",'5-اطلاعات کلیه پرسنل'!M154/12*'5-اطلاعات کلیه پرسنل'!I154,'5-اطلاعات کلیه پرسنل'!N154/2000*'5-اطلاعات کلیه پرسنل'!I154),0)+IF('5-اطلاعات کلیه پرسنل'!J154=option!$C$15,IF('5-اطلاعات کلیه پرسنل'!L154="دارد",'5-اطلاعات کلیه پرسنل'!M154/12*'5-اطلاعات کلیه پرسنل'!K154,'5-اطلاعات کلیه پرسنل'!N154/2000*'5-اطلاعات کلیه پرسنل'!K154),0)</f>
        <v>0</v>
      </c>
      <c r="AG154" s="67">
        <f>IF('5-اطلاعات کلیه پرسنل'!H154=option!$C$11,IF('5-اطلاعات کلیه پرسنل'!L154="دارد",'5-اطلاعات کلیه پرسنل'!M154*'5-اطلاعات کلیه پرسنل'!I154/12*40,'5-اطلاعات کلیه پرسنل'!I154*'5-اطلاعات کلیه پرسنل'!N154/52),0)+IF('5-اطلاعات کلیه پرسنل'!J154=option!$C$11,IF('5-اطلاعات کلیه پرسنل'!L154="دارد",'5-اطلاعات کلیه پرسنل'!M154*'5-اطلاعات کلیه پرسنل'!K154/12*40,'5-اطلاعات کلیه پرسنل'!K154*'5-اطلاعات کلیه پرسنل'!N154/52),0)</f>
        <v>0</v>
      </c>
      <c r="AH154" s="82">
        <f>IF('5-اطلاعات کلیه پرسنل'!P154="دکتری",1,IF('5-اطلاعات کلیه پرسنل'!P154="فوق لیسانس",0.8,IF('5-اطلاعات کلیه پرسنل'!P154="لیسانس",0.6,IF('5-اطلاعات کلیه پرسنل'!P154="فوق دیپلم",0.3,IF('5-اطلاعات کلیه پرسنل'!P154="",0,0.1)))))</f>
        <v>0</v>
      </c>
      <c r="AI154" s="95">
        <f>IF('5-اطلاعات کلیه پرسنل'!L154="دارد",'5-اطلاعات کلیه پرسنل'!M154/12,'5-اطلاعات کلیه پرسنل'!N154/2000)</f>
        <v>0</v>
      </c>
      <c r="AJ154" s="94">
        <f t="shared" si="26"/>
        <v>0</v>
      </c>
    </row>
    <row r="155" spans="1:36" x14ac:dyDescent="0.45">
      <c r="A155" s="98">
        <v>153</v>
      </c>
      <c r="B155" s="69">
        <f>'6-اطلاعات کلیه محصولات - خدمات'!B155</f>
        <v>0</v>
      </c>
      <c r="C155" s="69">
        <f>'6-اطلاعات کلیه محصولات - خدمات'!D155</f>
        <v>0</v>
      </c>
      <c r="D155" s="22"/>
      <c r="E155" s="91"/>
      <c r="F155" s="91"/>
      <c r="G155" s="91"/>
      <c r="H155" s="69"/>
      <c r="I155" s="69"/>
      <c r="J155" s="69"/>
      <c r="K155" s="69"/>
      <c r="L155" s="69"/>
      <c r="M155" s="247">
        <f t="shared" si="27"/>
        <v>0</v>
      </c>
      <c r="N155" s="69" t="str">
        <f t="shared" si="28"/>
        <v>0</v>
      </c>
      <c r="O155" s="69" t="str">
        <f t="shared" si="29"/>
        <v>0</v>
      </c>
      <c r="P155" s="69" t="str">
        <f t="shared" si="30"/>
        <v>0</v>
      </c>
      <c r="Q155" s="69" t="str">
        <f t="shared" si="31"/>
        <v>0</v>
      </c>
      <c r="R155" s="69" t="str">
        <f t="shared" si="32"/>
        <v>0.2</v>
      </c>
      <c r="S155" s="100">
        <f t="shared" si="33"/>
        <v>0</v>
      </c>
      <c r="T155" s="69">
        <f t="shared" si="34"/>
        <v>0</v>
      </c>
      <c r="U155" s="69">
        <f t="shared" si="35"/>
        <v>0</v>
      </c>
      <c r="V155" s="69">
        <f t="shared" si="36"/>
        <v>0</v>
      </c>
      <c r="W155" s="69">
        <f t="shared" si="37"/>
        <v>0</v>
      </c>
      <c r="X155" s="195" t="str">
        <f>IF('6-اطلاعات کلیه محصولات - خدمات'!$N155="جدید",'6-اطلاعات کلیه محصولات - خدمات'!$B155,"")</f>
        <v/>
      </c>
      <c r="Y155" s="195" t="str">
        <f>IF('6-اطلاعات کلیه محصولات - خدمات'!$O155="دارد",'6-اطلاعات کلیه محصولات - خدمات'!$B155,"")</f>
        <v/>
      </c>
      <c r="AC155" s="199">
        <f>IF('6-اطلاعات کلیه محصولات - خدمات'!C155="دارد",'6-اطلاعات کلیه محصولات - خدمات'!Q155,0)</f>
        <v>0</v>
      </c>
      <c r="AD155" s="309">
        <f>1403-'5-اطلاعات کلیه پرسنل'!E155:E1152</f>
        <v>1403</v>
      </c>
      <c r="AF155" s="67">
        <f>IF('5-اطلاعات کلیه پرسنل'!H155=option!$C$15,IF('5-اطلاعات کلیه پرسنل'!L155="دارد",'5-اطلاعات کلیه پرسنل'!M155/12*'5-اطلاعات کلیه پرسنل'!I155,'5-اطلاعات کلیه پرسنل'!N155/2000*'5-اطلاعات کلیه پرسنل'!I155),0)+IF('5-اطلاعات کلیه پرسنل'!J155=option!$C$15,IF('5-اطلاعات کلیه پرسنل'!L155="دارد",'5-اطلاعات کلیه پرسنل'!M155/12*'5-اطلاعات کلیه پرسنل'!K155,'5-اطلاعات کلیه پرسنل'!N155/2000*'5-اطلاعات کلیه پرسنل'!K155),0)</f>
        <v>0</v>
      </c>
      <c r="AG155" s="67">
        <f>IF('5-اطلاعات کلیه پرسنل'!H155=option!$C$11,IF('5-اطلاعات کلیه پرسنل'!L155="دارد",'5-اطلاعات کلیه پرسنل'!M155*'5-اطلاعات کلیه پرسنل'!I155/12*40,'5-اطلاعات کلیه پرسنل'!I155*'5-اطلاعات کلیه پرسنل'!N155/52),0)+IF('5-اطلاعات کلیه پرسنل'!J155=option!$C$11,IF('5-اطلاعات کلیه پرسنل'!L155="دارد",'5-اطلاعات کلیه پرسنل'!M155*'5-اطلاعات کلیه پرسنل'!K155/12*40,'5-اطلاعات کلیه پرسنل'!K155*'5-اطلاعات کلیه پرسنل'!N155/52),0)</f>
        <v>0</v>
      </c>
      <c r="AH155" s="82">
        <f>IF('5-اطلاعات کلیه پرسنل'!P155="دکتری",1,IF('5-اطلاعات کلیه پرسنل'!P155="فوق لیسانس",0.8,IF('5-اطلاعات کلیه پرسنل'!P155="لیسانس",0.6,IF('5-اطلاعات کلیه پرسنل'!P155="فوق دیپلم",0.3,IF('5-اطلاعات کلیه پرسنل'!P155="",0,0.1)))))</f>
        <v>0</v>
      </c>
      <c r="AI155" s="95">
        <f>IF('5-اطلاعات کلیه پرسنل'!L155="دارد",'5-اطلاعات کلیه پرسنل'!M155/12,'5-اطلاعات کلیه پرسنل'!N155/2000)</f>
        <v>0</v>
      </c>
      <c r="AJ155" s="94">
        <f t="shared" si="26"/>
        <v>0</v>
      </c>
    </row>
    <row r="156" spans="1:36" x14ac:dyDescent="0.45">
      <c r="A156" s="98">
        <v>154</v>
      </c>
      <c r="B156" s="69">
        <f>'6-اطلاعات کلیه محصولات - خدمات'!B156</f>
        <v>0</v>
      </c>
      <c r="C156" s="69">
        <f>'6-اطلاعات کلیه محصولات - خدمات'!D156</f>
        <v>0</v>
      </c>
      <c r="D156" s="22"/>
      <c r="E156" s="91"/>
      <c r="F156" s="91"/>
      <c r="G156" s="91"/>
      <c r="H156" s="69"/>
      <c r="I156" s="69"/>
      <c r="J156" s="69"/>
      <c r="K156" s="69"/>
      <c r="L156" s="69"/>
      <c r="M156" s="247">
        <f t="shared" si="27"/>
        <v>0</v>
      </c>
      <c r="N156" s="69" t="str">
        <f t="shared" si="28"/>
        <v>0</v>
      </c>
      <c r="O156" s="69" t="str">
        <f t="shared" si="29"/>
        <v>0</v>
      </c>
      <c r="P156" s="69" t="str">
        <f t="shared" si="30"/>
        <v>0</v>
      </c>
      <c r="Q156" s="69" t="str">
        <f t="shared" si="31"/>
        <v>0</v>
      </c>
      <c r="R156" s="69" t="str">
        <f t="shared" si="32"/>
        <v>0.2</v>
      </c>
      <c r="S156" s="100">
        <f t="shared" si="33"/>
        <v>0</v>
      </c>
      <c r="T156" s="69">
        <f t="shared" si="34"/>
        <v>0</v>
      </c>
      <c r="U156" s="69">
        <f t="shared" si="35"/>
        <v>0</v>
      </c>
      <c r="V156" s="69">
        <f t="shared" si="36"/>
        <v>0</v>
      </c>
      <c r="W156" s="69">
        <f t="shared" si="37"/>
        <v>0</v>
      </c>
      <c r="X156" s="195" t="str">
        <f>IF('6-اطلاعات کلیه محصولات - خدمات'!$N156="جدید",'6-اطلاعات کلیه محصولات - خدمات'!$B156,"")</f>
        <v/>
      </c>
      <c r="Y156" s="195" t="str">
        <f>IF('6-اطلاعات کلیه محصولات - خدمات'!$O156="دارد",'6-اطلاعات کلیه محصولات - خدمات'!$B156,"")</f>
        <v/>
      </c>
      <c r="AC156" s="199">
        <f>IF('6-اطلاعات کلیه محصولات - خدمات'!C156="دارد",'6-اطلاعات کلیه محصولات - خدمات'!Q156,0)</f>
        <v>0</v>
      </c>
      <c r="AD156" s="309">
        <f>1403-'5-اطلاعات کلیه پرسنل'!E156:E1153</f>
        <v>1403</v>
      </c>
      <c r="AF156" s="67">
        <f>IF('5-اطلاعات کلیه پرسنل'!H156=option!$C$15,IF('5-اطلاعات کلیه پرسنل'!L156="دارد",'5-اطلاعات کلیه پرسنل'!M156/12*'5-اطلاعات کلیه پرسنل'!I156,'5-اطلاعات کلیه پرسنل'!N156/2000*'5-اطلاعات کلیه پرسنل'!I156),0)+IF('5-اطلاعات کلیه پرسنل'!J156=option!$C$15,IF('5-اطلاعات کلیه پرسنل'!L156="دارد",'5-اطلاعات کلیه پرسنل'!M156/12*'5-اطلاعات کلیه پرسنل'!K156,'5-اطلاعات کلیه پرسنل'!N156/2000*'5-اطلاعات کلیه پرسنل'!K156),0)</f>
        <v>0</v>
      </c>
      <c r="AG156" s="67">
        <f>IF('5-اطلاعات کلیه پرسنل'!H156=option!$C$11,IF('5-اطلاعات کلیه پرسنل'!L156="دارد",'5-اطلاعات کلیه پرسنل'!M156*'5-اطلاعات کلیه پرسنل'!I156/12*40,'5-اطلاعات کلیه پرسنل'!I156*'5-اطلاعات کلیه پرسنل'!N156/52),0)+IF('5-اطلاعات کلیه پرسنل'!J156=option!$C$11,IF('5-اطلاعات کلیه پرسنل'!L156="دارد",'5-اطلاعات کلیه پرسنل'!M156*'5-اطلاعات کلیه پرسنل'!K156/12*40,'5-اطلاعات کلیه پرسنل'!K156*'5-اطلاعات کلیه پرسنل'!N156/52),0)</f>
        <v>0</v>
      </c>
      <c r="AH156" s="82">
        <f>IF('5-اطلاعات کلیه پرسنل'!P156="دکتری",1,IF('5-اطلاعات کلیه پرسنل'!P156="فوق لیسانس",0.8,IF('5-اطلاعات کلیه پرسنل'!P156="لیسانس",0.6,IF('5-اطلاعات کلیه پرسنل'!P156="فوق دیپلم",0.3,IF('5-اطلاعات کلیه پرسنل'!P156="",0,0.1)))))</f>
        <v>0</v>
      </c>
      <c r="AI156" s="95">
        <f>IF('5-اطلاعات کلیه پرسنل'!L156="دارد",'5-اطلاعات کلیه پرسنل'!M156/12,'5-اطلاعات کلیه پرسنل'!N156/2000)</f>
        <v>0</v>
      </c>
      <c r="AJ156" s="94">
        <f t="shared" si="26"/>
        <v>0</v>
      </c>
    </row>
    <row r="157" spans="1:36" x14ac:dyDescent="0.45">
      <c r="A157" s="98">
        <v>155</v>
      </c>
      <c r="B157" s="69">
        <f>'6-اطلاعات کلیه محصولات - خدمات'!B157</f>
        <v>0</v>
      </c>
      <c r="C157" s="69">
        <f>'6-اطلاعات کلیه محصولات - خدمات'!D157</f>
        <v>0</v>
      </c>
      <c r="D157" s="22"/>
      <c r="E157" s="91"/>
      <c r="F157" s="91"/>
      <c r="G157" s="91"/>
      <c r="H157" s="69"/>
      <c r="I157" s="69"/>
      <c r="J157" s="69"/>
      <c r="K157" s="69"/>
      <c r="L157" s="69"/>
      <c r="M157" s="247">
        <f t="shared" si="27"/>
        <v>0</v>
      </c>
      <c r="N157" s="69" t="str">
        <f t="shared" si="28"/>
        <v>0</v>
      </c>
      <c r="O157" s="69" t="str">
        <f t="shared" si="29"/>
        <v>0</v>
      </c>
      <c r="P157" s="69" t="str">
        <f t="shared" si="30"/>
        <v>0</v>
      </c>
      <c r="Q157" s="69" t="str">
        <f t="shared" si="31"/>
        <v>0</v>
      </c>
      <c r="R157" s="69" t="str">
        <f t="shared" si="32"/>
        <v>0.2</v>
      </c>
      <c r="S157" s="100">
        <f t="shared" si="33"/>
        <v>0</v>
      </c>
      <c r="T157" s="69">
        <f t="shared" si="34"/>
        <v>0</v>
      </c>
      <c r="U157" s="69">
        <f t="shared" si="35"/>
        <v>0</v>
      </c>
      <c r="V157" s="69">
        <f t="shared" si="36"/>
        <v>0</v>
      </c>
      <c r="W157" s="69">
        <f t="shared" si="37"/>
        <v>0</v>
      </c>
      <c r="X157" s="195" t="str">
        <f>IF('6-اطلاعات کلیه محصولات - خدمات'!$N157="جدید",'6-اطلاعات کلیه محصولات - خدمات'!$B157,"")</f>
        <v/>
      </c>
      <c r="Y157" s="195" t="str">
        <f>IF('6-اطلاعات کلیه محصولات - خدمات'!$O157="دارد",'6-اطلاعات کلیه محصولات - خدمات'!$B157,"")</f>
        <v/>
      </c>
      <c r="AC157" s="199">
        <f>IF('6-اطلاعات کلیه محصولات - خدمات'!C157="دارد",'6-اطلاعات کلیه محصولات - خدمات'!Q157,0)</f>
        <v>0</v>
      </c>
      <c r="AD157" s="309">
        <f>1403-'5-اطلاعات کلیه پرسنل'!E157:E1154</f>
        <v>1403</v>
      </c>
      <c r="AF157" s="67">
        <f>IF('5-اطلاعات کلیه پرسنل'!H157=option!$C$15,IF('5-اطلاعات کلیه پرسنل'!L157="دارد",'5-اطلاعات کلیه پرسنل'!M157/12*'5-اطلاعات کلیه پرسنل'!I157,'5-اطلاعات کلیه پرسنل'!N157/2000*'5-اطلاعات کلیه پرسنل'!I157),0)+IF('5-اطلاعات کلیه پرسنل'!J157=option!$C$15,IF('5-اطلاعات کلیه پرسنل'!L157="دارد",'5-اطلاعات کلیه پرسنل'!M157/12*'5-اطلاعات کلیه پرسنل'!K157,'5-اطلاعات کلیه پرسنل'!N157/2000*'5-اطلاعات کلیه پرسنل'!K157),0)</f>
        <v>0</v>
      </c>
      <c r="AG157" s="67">
        <f>IF('5-اطلاعات کلیه پرسنل'!H157=option!$C$11,IF('5-اطلاعات کلیه پرسنل'!L157="دارد",'5-اطلاعات کلیه پرسنل'!M157*'5-اطلاعات کلیه پرسنل'!I157/12*40,'5-اطلاعات کلیه پرسنل'!I157*'5-اطلاعات کلیه پرسنل'!N157/52),0)+IF('5-اطلاعات کلیه پرسنل'!J157=option!$C$11,IF('5-اطلاعات کلیه پرسنل'!L157="دارد",'5-اطلاعات کلیه پرسنل'!M157*'5-اطلاعات کلیه پرسنل'!K157/12*40,'5-اطلاعات کلیه پرسنل'!K157*'5-اطلاعات کلیه پرسنل'!N157/52),0)</f>
        <v>0</v>
      </c>
      <c r="AH157" s="82">
        <f>IF('5-اطلاعات کلیه پرسنل'!P157="دکتری",1,IF('5-اطلاعات کلیه پرسنل'!P157="فوق لیسانس",0.8,IF('5-اطلاعات کلیه پرسنل'!P157="لیسانس",0.6,IF('5-اطلاعات کلیه پرسنل'!P157="فوق دیپلم",0.3,IF('5-اطلاعات کلیه پرسنل'!P157="",0,0.1)))))</f>
        <v>0</v>
      </c>
      <c r="AI157" s="95">
        <f>IF('5-اطلاعات کلیه پرسنل'!L157="دارد",'5-اطلاعات کلیه پرسنل'!M157/12,'5-اطلاعات کلیه پرسنل'!N157/2000)</f>
        <v>0</v>
      </c>
      <c r="AJ157" s="94">
        <f t="shared" si="26"/>
        <v>0</v>
      </c>
    </row>
    <row r="158" spans="1:36" x14ac:dyDescent="0.45">
      <c r="A158" s="98">
        <v>156</v>
      </c>
      <c r="B158" s="69">
        <f>'6-اطلاعات کلیه محصولات - خدمات'!B158</f>
        <v>0</v>
      </c>
      <c r="C158" s="69">
        <f>'6-اطلاعات کلیه محصولات - خدمات'!D158</f>
        <v>0</v>
      </c>
      <c r="D158" s="22"/>
      <c r="E158" s="91"/>
      <c r="F158" s="91"/>
      <c r="G158" s="91"/>
      <c r="H158" s="69"/>
      <c r="I158" s="69"/>
      <c r="J158" s="69"/>
      <c r="K158" s="69"/>
      <c r="L158" s="69"/>
      <c r="M158" s="247">
        <f t="shared" si="27"/>
        <v>0</v>
      </c>
      <c r="N158" s="69" t="str">
        <f t="shared" si="28"/>
        <v>0</v>
      </c>
      <c r="O158" s="69" t="str">
        <f t="shared" si="29"/>
        <v>0</v>
      </c>
      <c r="P158" s="69" t="str">
        <f t="shared" si="30"/>
        <v>0</v>
      </c>
      <c r="Q158" s="69" t="str">
        <f t="shared" si="31"/>
        <v>0</v>
      </c>
      <c r="R158" s="69" t="str">
        <f t="shared" si="32"/>
        <v>0.2</v>
      </c>
      <c r="S158" s="100">
        <f t="shared" si="33"/>
        <v>0</v>
      </c>
      <c r="T158" s="69">
        <f t="shared" si="34"/>
        <v>0</v>
      </c>
      <c r="U158" s="69">
        <f t="shared" si="35"/>
        <v>0</v>
      </c>
      <c r="V158" s="69">
        <f t="shared" si="36"/>
        <v>0</v>
      </c>
      <c r="W158" s="69">
        <f t="shared" si="37"/>
        <v>0</v>
      </c>
      <c r="X158" s="195" t="str">
        <f>IF('6-اطلاعات کلیه محصولات - خدمات'!$N158="جدید",'6-اطلاعات کلیه محصولات - خدمات'!$B158,"")</f>
        <v/>
      </c>
      <c r="Y158" s="195" t="str">
        <f>IF('6-اطلاعات کلیه محصولات - خدمات'!$O158="دارد",'6-اطلاعات کلیه محصولات - خدمات'!$B158,"")</f>
        <v/>
      </c>
      <c r="AC158" s="199">
        <f>IF('6-اطلاعات کلیه محصولات - خدمات'!C158="دارد",'6-اطلاعات کلیه محصولات - خدمات'!Q158,0)</f>
        <v>0</v>
      </c>
      <c r="AD158" s="309">
        <f>1403-'5-اطلاعات کلیه پرسنل'!E158:E1155</f>
        <v>1403</v>
      </c>
      <c r="AF158" s="67">
        <f>IF('5-اطلاعات کلیه پرسنل'!H158=option!$C$15,IF('5-اطلاعات کلیه پرسنل'!L158="دارد",'5-اطلاعات کلیه پرسنل'!M158/12*'5-اطلاعات کلیه پرسنل'!I158,'5-اطلاعات کلیه پرسنل'!N158/2000*'5-اطلاعات کلیه پرسنل'!I158),0)+IF('5-اطلاعات کلیه پرسنل'!J158=option!$C$15,IF('5-اطلاعات کلیه پرسنل'!L158="دارد",'5-اطلاعات کلیه پرسنل'!M158/12*'5-اطلاعات کلیه پرسنل'!K158,'5-اطلاعات کلیه پرسنل'!N158/2000*'5-اطلاعات کلیه پرسنل'!K158),0)</f>
        <v>0</v>
      </c>
      <c r="AG158" s="67">
        <f>IF('5-اطلاعات کلیه پرسنل'!H158=option!$C$11,IF('5-اطلاعات کلیه پرسنل'!L158="دارد",'5-اطلاعات کلیه پرسنل'!M158*'5-اطلاعات کلیه پرسنل'!I158/12*40,'5-اطلاعات کلیه پرسنل'!I158*'5-اطلاعات کلیه پرسنل'!N158/52),0)+IF('5-اطلاعات کلیه پرسنل'!J158=option!$C$11,IF('5-اطلاعات کلیه پرسنل'!L158="دارد",'5-اطلاعات کلیه پرسنل'!M158*'5-اطلاعات کلیه پرسنل'!K158/12*40,'5-اطلاعات کلیه پرسنل'!K158*'5-اطلاعات کلیه پرسنل'!N158/52),0)</f>
        <v>0</v>
      </c>
      <c r="AH158" s="82">
        <f>IF('5-اطلاعات کلیه پرسنل'!P158="دکتری",1,IF('5-اطلاعات کلیه پرسنل'!P158="فوق لیسانس",0.8,IF('5-اطلاعات کلیه پرسنل'!P158="لیسانس",0.6,IF('5-اطلاعات کلیه پرسنل'!P158="فوق دیپلم",0.3,IF('5-اطلاعات کلیه پرسنل'!P158="",0,0.1)))))</f>
        <v>0</v>
      </c>
      <c r="AI158" s="95">
        <f>IF('5-اطلاعات کلیه پرسنل'!L158="دارد",'5-اطلاعات کلیه پرسنل'!M158/12,'5-اطلاعات کلیه پرسنل'!N158/2000)</f>
        <v>0</v>
      </c>
      <c r="AJ158" s="94">
        <f t="shared" si="26"/>
        <v>0</v>
      </c>
    </row>
    <row r="159" spans="1:36" x14ac:dyDescent="0.45">
      <c r="A159" s="98">
        <v>157</v>
      </c>
      <c r="B159" s="69">
        <f>'6-اطلاعات کلیه محصولات - خدمات'!B159</f>
        <v>0</v>
      </c>
      <c r="C159" s="69">
        <f>'6-اطلاعات کلیه محصولات - خدمات'!D159</f>
        <v>0</v>
      </c>
      <c r="D159" s="22"/>
      <c r="E159" s="91"/>
      <c r="F159" s="91"/>
      <c r="G159" s="91"/>
      <c r="H159" s="69"/>
      <c r="I159" s="69"/>
      <c r="J159" s="69"/>
      <c r="K159" s="69"/>
      <c r="L159" s="69"/>
      <c r="M159" s="247">
        <f t="shared" si="27"/>
        <v>0</v>
      </c>
      <c r="N159" s="69" t="str">
        <f t="shared" si="28"/>
        <v>0</v>
      </c>
      <c r="O159" s="69" t="str">
        <f t="shared" si="29"/>
        <v>0</v>
      </c>
      <c r="P159" s="69" t="str">
        <f t="shared" si="30"/>
        <v>0</v>
      </c>
      <c r="Q159" s="69" t="str">
        <f t="shared" si="31"/>
        <v>0</v>
      </c>
      <c r="R159" s="69" t="str">
        <f t="shared" si="32"/>
        <v>0.2</v>
      </c>
      <c r="S159" s="100">
        <f t="shared" si="33"/>
        <v>0</v>
      </c>
      <c r="T159" s="69">
        <f t="shared" si="34"/>
        <v>0</v>
      </c>
      <c r="U159" s="69">
        <f t="shared" si="35"/>
        <v>0</v>
      </c>
      <c r="V159" s="69">
        <f t="shared" si="36"/>
        <v>0</v>
      </c>
      <c r="W159" s="69">
        <f t="shared" si="37"/>
        <v>0</v>
      </c>
      <c r="X159" s="195" t="str">
        <f>IF('6-اطلاعات کلیه محصولات - خدمات'!$N159="جدید",'6-اطلاعات کلیه محصولات - خدمات'!$B159,"")</f>
        <v/>
      </c>
      <c r="Y159" s="195" t="str">
        <f>IF('6-اطلاعات کلیه محصولات - خدمات'!$O159="دارد",'6-اطلاعات کلیه محصولات - خدمات'!$B159,"")</f>
        <v/>
      </c>
      <c r="AC159" s="199">
        <f>IF('6-اطلاعات کلیه محصولات - خدمات'!C159="دارد",'6-اطلاعات کلیه محصولات - خدمات'!Q159,0)</f>
        <v>0</v>
      </c>
      <c r="AD159" s="309">
        <f>1403-'5-اطلاعات کلیه پرسنل'!E159:E1156</f>
        <v>1403</v>
      </c>
      <c r="AF159" s="67">
        <f>IF('5-اطلاعات کلیه پرسنل'!H159=option!$C$15,IF('5-اطلاعات کلیه پرسنل'!L159="دارد",'5-اطلاعات کلیه پرسنل'!M159/12*'5-اطلاعات کلیه پرسنل'!I159,'5-اطلاعات کلیه پرسنل'!N159/2000*'5-اطلاعات کلیه پرسنل'!I159),0)+IF('5-اطلاعات کلیه پرسنل'!J159=option!$C$15,IF('5-اطلاعات کلیه پرسنل'!L159="دارد",'5-اطلاعات کلیه پرسنل'!M159/12*'5-اطلاعات کلیه پرسنل'!K159,'5-اطلاعات کلیه پرسنل'!N159/2000*'5-اطلاعات کلیه پرسنل'!K159),0)</f>
        <v>0</v>
      </c>
      <c r="AG159" s="67">
        <f>IF('5-اطلاعات کلیه پرسنل'!H159=option!$C$11,IF('5-اطلاعات کلیه پرسنل'!L159="دارد",'5-اطلاعات کلیه پرسنل'!M159*'5-اطلاعات کلیه پرسنل'!I159/12*40,'5-اطلاعات کلیه پرسنل'!I159*'5-اطلاعات کلیه پرسنل'!N159/52),0)+IF('5-اطلاعات کلیه پرسنل'!J159=option!$C$11,IF('5-اطلاعات کلیه پرسنل'!L159="دارد",'5-اطلاعات کلیه پرسنل'!M159*'5-اطلاعات کلیه پرسنل'!K159/12*40,'5-اطلاعات کلیه پرسنل'!K159*'5-اطلاعات کلیه پرسنل'!N159/52),0)</f>
        <v>0</v>
      </c>
      <c r="AH159" s="82">
        <f>IF('5-اطلاعات کلیه پرسنل'!P159="دکتری",1,IF('5-اطلاعات کلیه پرسنل'!P159="فوق لیسانس",0.8,IF('5-اطلاعات کلیه پرسنل'!P159="لیسانس",0.6,IF('5-اطلاعات کلیه پرسنل'!P159="فوق دیپلم",0.3,IF('5-اطلاعات کلیه پرسنل'!P159="",0,0.1)))))</f>
        <v>0</v>
      </c>
      <c r="AI159" s="95">
        <f>IF('5-اطلاعات کلیه پرسنل'!L159="دارد",'5-اطلاعات کلیه پرسنل'!M159/12,'5-اطلاعات کلیه پرسنل'!N159/2000)</f>
        <v>0</v>
      </c>
      <c r="AJ159" s="94">
        <f t="shared" si="26"/>
        <v>0</v>
      </c>
    </row>
    <row r="160" spans="1:36" x14ac:dyDescent="0.45">
      <c r="A160" s="98">
        <v>158</v>
      </c>
      <c r="B160" s="69">
        <f>'6-اطلاعات کلیه محصولات - خدمات'!B160</f>
        <v>0</v>
      </c>
      <c r="C160" s="69">
        <f>'6-اطلاعات کلیه محصولات - خدمات'!D160</f>
        <v>0</v>
      </c>
      <c r="D160" s="22"/>
      <c r="E160" s="91"/>
      <c r="F160" s="91"/>
      <c r="G160" s="91"/>
      <c r="H160" s="69"/>
      <c r="I160" s="69"/>
      <c r="J160" s="69"/>
      <c r="K160" s="69"/>
      <c r="L160" s="69"/>
      <c r="M160" s="247">
        <f t="shared" si="27"/>
        <v>0</v>
      </c>
      <c r="N160" s="69" t="str">
        <f t="shared" si="28"/>
        <v>0</v>
      </c>
      <c r="O160" s="69" t="str">
        <f t="shared" si="29"/>
        <v>0</v>
      </c>
      <c r="P160" s="69" t="str">
        <f t="shared" si="30"/>
        <v>0</v>
      </c>
      <c r="Q160" s="69" t="str">
        <f t="shared" si="31"/>
        <v>0</v>
      </c>
      <c r="R160" s="69" t="str">
        <f t="shared" si="32"/>
        <v>0.2</v>
      </c>
      <c r="S160" s="100">
        <f t="shared" si="33"/>
        <v>0</v>
      </c>
      <c r="T160" s="69">
        <f t="shared" si="34"/>
        <v>0</v>
      </c>
      <c r="U160" s="69">
        <f t="shared" si="35"/>
        <v>0</v>
      </c>
      <c r="V160" s="69">
        <f t="shared" si="36"/>
        <v>0</v>
      </c>
      <c r="W160" s="69">
        <f t="shared" si="37"/>
        <v>0</v>
      </c>
      <c r="X160" s="195" t="str">
        <f>IF('6-اطلاعات کلیه محصولات - خدمات'!$N160="جدید",'6-اطلاعات کلیه محصولات - خدمات'!$B160,"")</f>
        <v/>
      </c>
      <c r="Y160" s="195" t="str">
        <f>IF('6-اطلاعات کلیه محصولات - خدمات'!$O160="دارد",'6-اطلاعات کلیه محصولات - خدمات'!$B160,"")</f>
        <v/>
      </c>
      <c r="AC160" s="199">
        <f>IF('6-اطلاعات کلیه محصولات - خدمات'!C160="دارد",'6-اطلاعات کلیه محصولات - خدمات'!Q160,0)</f>
        <v>0</v>
      </c>
      <c r="AD160" s="309">
        <f>1403-'5-اطلاعات کلیه پرسنل'!E160:E1157</f>
        <v>1403</v>
      </c>
      <c r="AF160" s="67">
        <f>IF('5-اطلاعات کلیه پرسنل'!H160=option!$C$15,IF('5-اطلاعات کلیه پرسنل'!L160="دارد",'5-اطلاعات کلیه پرسنل'!M160/12*'5-اطلاعات کلیه پرسنل'!I160,'5-اطلاعات کلیه پرسنل'!N160/2000*'5-اطلاعات کلیه پرسنل'!I160),0)+IF('5-اطلاعات کلیه پرسنل'!J160=option!$C$15,IF('5-اطلاعات کلیه پرسنل'!L160="دارد",'5-اطلاعات کلیه پرسنل'!M160/12*'5-اطلاعات کلیه پرسنل'!K160,'5-اطلاعات کلیه پرسنل'!N160/2000*'5-اطلاعات کلیه پرسنل'!K160),0)</f>
        <v>0</v>
      </c>
      <c r="AG160" s="67">
        <f>IF('5-اطلاعات کلیه پرسنل'!H160=option!$C$11,IF('5-اطلاعات کلیه پرسنل'!L160="دارد",'5-اطلاعات کلیه پرسنل'!M160*'5-اطلاعات کلیه پرسنل'!I160/12*40,'5-اطلاعات کلیه پرسنل'!I160*'5-اطلاعات کلیه پرسنل'!N160/52),0)+IF('5-اطلاعات کلیه پرسنل'!J160=option!$C$11,IF('5-اطلاعات کلیه پرسنل'!L160="دارد",'5-اطلاعات کلیه پرسنل'!M160*'5-اطلاعات کلیه پرسنل'!K160/12*40,'5-اطلاعات کلیه پرسنل'!K160*'5-اطلاعات کلیه پرسنل'!N160/52),0)</f>
        <v>0</v>
      </c>
      <c r="AH160" s="82">
        <f>IF('5-اطلاعات کلیه پرسنل'!P160="دکتری",1,IF('5-اطلاعات کلیه پرسنل'!P160="فوق لیسانس",0.8,IF('5-اطلاعات کلیه پرسنل'!P160="لیسانس",0.6,IF('5-اطلاعات کلیه پرسنل'!P160="فوق دیپلم",0.3,IF('5-اطلاعات کلیه پرسنل'!P160="",0,0.1)))))</f>
        <v>0</v>
      </c>
      <c r="AI160" s="95">
        <f>IF('5-اطلاعات کلیه پرسنل'!L160="دارد",'5-اطلاعات کلیه پرسنل'!M160/12,'5-اطلاعات کلیه پرسنل'!N160/2000)</f>
        <v>0</v>
      </c>
      <c r="AJ160" s="94">
        <f t="shared" si="26"/>
        <v>0</v>
      </c>
    </row>
    <row r="161" spans="1:36" x14ac:dyDescent="0.45">
      <c r="A161" s="98">
        <v>159</v>
      </c>
      <c r="B161" s="69">
        <f>'6-اطلاعات کلیه محصولات - خدمات'!B161</f>
        <v>0</v>
      </c>
      <c r="C161" s="69">
        <f>'6-اطلاعات کلیه محصولات - خدمات'!D161</f>
        <v>0</v>
      </c>
      <c r="D161" s="22"/>
      <c r="E161" s="91"/>
      <c r="F161" s="91"/>
      <c r="G161" s="91"/>
      <c r="H161" s="69"/>
      <c r="I161" s="69"/>
      <c r="J161" s="69"/>
      <c r="K161" s="69"/>
      <c r="L161" s="69"/>
      <c r="M161" s="247">
        <f t="shared" si="27"/>
        <v>0</v>
      </c>
      <c r="N161" s="69" t="str">
        <f t="shared" si="28"/>
        <v>0</v>
      </c>
      <c r="O161" s="69" t="str">
        <f t="shared" si="29"/>
        <v>0</v>
      </c>
      <c r="P161" s="69" t="str">
        <f t="shared" si="30"/>
        <v>0</v>
      </c>
      <c r="Q161" s="69" t="str">
        <f t="shared" si="31"/>
        <v>0</v>
      </c>
      <c r="R161" s="69" t="str">
        <f t="shared" si="32"/>
        <v>0.2</v>
      </c>
      <c r="S161" s="100">
        <f t="shared" si="33"/>
        <v>0</v>
      </c>
      <c r="T161" s="69">
        <f t="shared" si="34"/>
        <v>0</v>
      </c>
      <c r="U161" s="69">
        <f t="shared" si="35"/>
        <v>0</v>
      </c>
      <c r="V161" s="69">
        <f t="shared" si="36"/>
        <v>0</v>
      </c>
      <c r="W161" s="69">
        <f t="shared" si="37"/>
        <v>0</v>
      </c>
      <c r="X161" s="195" t="str">
        <f>IF('6-اطلاعات کلیه محصولات - خدمات'!$N161="جدید",'6-اطلاعات کلیه محصولات - خدمات'!$B161,"")</f>
        <v/>
      </c>
      <c r="Y161" s="195" t="str">
        <f>IF('6-اطلاعات کلیه محصولات - خدمات'!$O161="دارد",'6-اطلاعات کلیه محصولات - خدمات'!$B161,"")</f>
        <v/>
      </c>
      <c r="AC161" s="199">
        <f>IF('6-اطلاعات کلیه محصولات - خدمات'!C161="دارد",'6-اطلاعات کلیه محصولات - خدمات'!Q161,0)</f>
        <v>0</v>
      </c>
      <c r="AD161" s="309">
        <f>1403-'5-اطلاعات کلیه پرسنل'!E161:E1158</f>
        <v>1403</v>
      </c>
      <c r="AF161" s="67">
        <f>IF('5-اطلاعات کلیه پرسنل'!H161=option!$C$15,IF('5-اطلاعات کلیه پرسنل'!L161="دارد",'5-اطلاعات کلیه پرسنل'!M161/12*'5-اطلاعات کلیه پرسنل'!I161,'5-اطلاعات کلیه پرسنل'!N161/2000*'5-اطلاعات کلیه پرسنل'!I161),0)+IF('5-اطلاعات کلیه پرسنل'!J161=option!$C$15,IF('5-اطلاعات کلیه پرسنل'!L161="دارد",'5-اطلاعات کلیه پرسنل'!M161/12*'5-اطلاعات کلیه پرسنل'!K161,'5-اطلاعات کلیه پرسنل'!N161/2000*'5-اطلاعات کلیه پرسنل'!K161),0)</f>
        <v>0</v>
      </c>
      <c r="AG161" s="67">
        <f>IF('5-اطلاعات کلیه پرسنل'!H161=option!$C$11,IF('5-اطلاعات کلیه پرسنل'!L161="دارد",'5-اطلاعات کلیه پرسنل'!M161*'5-اطلاعات کلیه پرسنل'!I161/12*40,'5-اطلاعات کلیه پرسنل'!I161*'5-اطلاعات کلیه پرسنل'!N161/52),0)+IF('5-اطلاعات کلیه پرسنل'!J161=option!$C$11,IF('5-اطلاعات کلیه پرسنل'!L161="دارد",'5-اطلاعات کلیه پرسنل'!M161*'5-اطلاعات کلیه پرسنل'!K161/12*40,'5-اطلاعات کلیه پرسنل'!K161*'5-اطلاعات کلیه پرسنل'!N161/52),0)</f>
        <v>0</v>
      </c>
      <c r="AH161" s="82">
        <f>IF('5-اطلاعات کلیه پرسنل'!P161="دکتری",1,IF('5-اطلاعات کلیه پرسنل'!P161="فوق لیسانس",0.8,IF('5-اطلاعات کلیه پرسنل'!P161="لیسانس",0.6,IF('5-اطلاعات کلیه پرسنل'!P161="فوق دیپلم",0.3,IF('5-اطلاعات کلیه پرسنل'!P161="",0,0.1)))))</f>
        <v>0</v>
      </c>
      <c r="AI161" s="95">
        <f>IF('5-اطلاعات کلیه پرسنل'!L161="دارد",'5-اطلاعات کلیه پرسنل'!M161/12,'5-اطلاعات کلیه پرسنل'!N161/2000)</f>
        <v>0</v>
      </c>
      <c r="AJ161" s="94">
        <f t="shared" si="26"/>
        <v>0</v>
      </c>
    </row>
    <row r="162" spans="1:36" x14ac:dyDescent="0.45">
      <c r="A162" s="98">
        <v>160</v>
      </c>
      <c r="B162" s="69">
        <f>'6-اطلاعات کلیه محصولات - خدمات'!B162</f>
        <v>0</v>
      </c>
      <c r="C162" s="69">
        <f>'6-اطلاعات کلیه محصولات - خدمات'!D162</f>
        <v>0</v>
      </c>
      <c r="D162" s="22"/>
      <c r="E162" s="91"/>
      <c r="F162" s="91"/>
      <c r="G162" s="91"/>
      <c r="H162" s="69"/>
      <c r="I162" s="69"/>
      <c r="J162" s="69"/>
      <c r="K162" s="69"/>
      <c r="L162" s="69"/>
      <c r="M162" s="247">
        <f t="shared" si="27"/>
        <v>0</v>
      </c>
      <c r="N162" s="69" t="str">
        <f t="shared" si="28"/>
        <v>0</v>
      </c>
      <c r="O162" s="69" t="str">
        <f t="shared" si="29"/>
        <v>0</v>
      </c>
      <c r="P162" s="69" t="str">
        <f t="shared" si="30"/>
        <v>0</v>
      </c>
      <c r="Q162" s="69" t="str">
        <f t="shared" si="31"/>
        <v>0</v>
      </c>
      <c r="R162" s="69" t="str">
        <f t="shared" si="32"/>
        <v>0.2</v>
      </c>
      <c r="S162" s="100">
        <f t="shared" si="33"/>
        <v>0</v>
      </c>
      <c r="T162" s="69">
        <f t="shared" si="34"/>
        <v>0</v>
      </c>
      <c r="U162" s="69">
        <f t="shared" si="35"/>
        <v>0</v>
      </c>
      <c r="V162" s="69">
        <f t="shared" si="36"/>
        <v>0</v>
      </c>
      <c r="W162" s="69">
        <f t="shared" si="37"/>
        <v>0</v>
      </c>
      <c r="X162" s="195" t="str">
        <f>IF('6-اطلاعات کلیه محصولات - خدمات'!$N162="جدید",'6-اطلاعات کلیه محصولات - خدمات'!$B162,"")</f>
        <v/>
      </c>
      <c r="Y162" s="195" t="str">
        <f>IF('6-اطلاعات کلیه محصولات - خدمات'!$O162="دارد",'6-اطلاعات کلیه محصولات - خدمات'!$B162,"")</f>
        <v/>
      </c>
      <c r="AC162" s="199">
        <f>IF('6-اطلاعات کلیه محصولات - خدمات'!C162="دارد",'6-اطلاعات کلیه محصولات - خدمات'!Q162,0)</f>
        <v>0</v>
      </c>
      <c r="AD162" s="309">
        <f>1403-'5-اطلاعات کلیه پرسنل'!E162:E1159</f>
        <v>1403</v>
      </c>
      <c r="AF162" s="67">
        <f>IF('5-اطلاعات کلیه پرسنل'!H162=option!$C$15,IF('5-اطلاعات کلیه پرسنل'!L162="دارد",'5-اطلاعات کلیه پرسنل'!M162/12*'5-اطلاعات کلیه پرسنل'!I162,'5-اطلاعات کلیه پرسنل'!N162/2000*'5-اطلاعات کلیه پرسنل'!I162),0)+IF('5-اطلاعات کلیه پرسنل'!J162=option!$C$15,IF('5-اطلاعات کلیه پرسنل'!L162="دارد",'5-اطلاعات کلیه پرسنل'!M162/12*'5-اطلاعات کلیه پرسنل'!K162,'5-اطلاعات کلیه پرسنل'!N162/2000*'5-اطلاعات کلیه پرسنل'!K162),0)</f>
        <v>0</v>
      </c>
      <c r="AG162" s="67">
        <f>IF('5-اطلاعات کلیه پرسنل'!H162=option!$C$11,IF('5-اطلاعات کلیه پرسنل'!L162="دارد",'5-اطلاعات کلیه پرسنل'!M162*'5-اطلاعات کلیه پرسنل'!I162/12*40,'5-اطلاعات کلیه پرسنل'!I162*'5-اطلاعات کلیه پرسنل'!N162/52),0)+IF('5-اطلاعات کلیه پرسنل'!J162=option!$C$11,IF('5-اطلاعات کلیه پرسنل'!L162="دارد",'5-اطلاعات کلیه پرسنل'!M162*'5-اطلاعات کلیه پرسنل'!K162/12*40,'5-اطلاعات کلیه پرسنل'!K162*'5-اطلاعات کلیه پرسنل'!N162/52),0)</f>
        <v>0</v>
      </c>
      <c r="AH162" s="82">
        <f>IF('5-اطلاعات کلیه پرسنل'!P162="دکتری",1,IF('5-اطلاعات کلیه پرسنل'!P162="فوق لیسانس",0.8,IF('5-اطلاعات کلیه پرسنل'!P162="لیسانس",0.6,IF('5-اطلاعات کلیه پرسنل'!P162="فوق دیپلم",0.3,IF('5-اطلاعات کلیه پرسنل'!P162="",0,0.1)))))</f>
        <v>0</v>
      </c>
      <c r="AI162" s="95">
        <f>IF('5-اطلاعات کلیه پرسنل'!L162="دارد",'5-اطلاعات کلیه پرسنل'!M162/12,'5-اطلاعات کلیه پرسنل'!N162/2000)</f>
        <v>0</v>
      </c>
      <c r="AJ162" s="94">
        <f t="shared" si="26"/>
        <v>0</v>
      </c>
    </row>
    <row r="163" spans="1:36" x14ac:dyDescent="0.45">
      <c r="A163" s="98">
        <v>161</v>
      </c>
      <c r="B163" s="69">
        <f>'6-اطلاعات کلیه محصولات - خدمات'!B163</f>
        <v>0</v>
      </c>
      <c r="C163" s="69">
        <f>'6-اطلاعات کلیه محصولات - خدمات'!D163</f>
        <v>0</v>
      </c>
      <c r="D163" s="22"/>
      <c r="E163" s="91"/>
      <c r="F163" s="91"/>
      <c r="G163" s="91"/>
      <c r="H163" s="69"/>
      <c r="I163" s="69"/>
      <c r="J163" s="69"/>
      <c r="K163" s="69"/>
      <c r="L163" s="69"/>
      <c r="M163" s="247">
        <f t="shared" si="27"/>
        <v>0</v>
      </c>
      <c r="N163" s="69" t="str">
        <f t="shared" si="28"/>
        <v>0</v>
      </c>
      <c r="O163" s="69" t="str">
        <f t="shared" si="29"/>
        <v>0</v>
      </c>
      <c r="P163" s="69" t="str">
        <f t="shared" si="30"/>
        <v>0</v>
      </c>
      <c r="Q163" s="69" t="str">
        <f t="shared" si="31"/>
        <v>0</v>
      </c>
      <c r="R163" s="69" t="str">
        <f t="shared" si="32"/>
        <v>0.2</v>
      </c>
      <c r="S163" s="100">
        <f t="shared" si="33"/>
        <v>0</v>
      </c>
      <c r="T163" s="69">
        <f t="shared" si="34"/>
        <v>0</v>
      </c>
      <c r="U163" s="69">
        <f t="shared" si="35"/>
        <v>0</v>
      </c>
      <c r="V163" s="69">
        <f t="shared" si="36"/>
        <v>0</v>
      </c>
      <c r="W163" s="69">
        <f t="shared" si="37"/>
        <v>0</v>
      </c>
      <c r="X163" s="195" t="str">
        <f>IF('6-اطلاعات کلیه محصولات - خدمات'!$N163="جدید",'6-اطلاعات کلیه محصولات - خدمات'!$B163,"")</f>
        <v/>
      </c>
      <c r="Y163" s="195" t="str">
        <f>IF('6-اطلاعات کلیه محصولات - خدمات'!$O163="دارد",'6-اطلاعات کلیه محصولات - خدمات'!$B163,"")</f>
        <v/>
      </c>
      <c r="AC163" s="199">
        <f>IF('6-اطلاعات کلیه محصولات - خدمات'!C163="دارد",'6-اطلاعات کلیه محصولات - خدمات'!Q163,0)</f>
        <v>0</v>
      </c>
      <c r="AD163" s="309">
        <f>1403-'5-اطلاعات کلیه پرسنل'!E163:E1160</f>
        <v>1403</v>
      </c>
      <c r="AF163" s="67">
        <f>IF('5-اطلاعات کلیه پرسنل'!H163=option!$C$15,IF('5-اطلاعات کلیه پرسنل'!L163="دارد",'5-اطلاعات کلیه پرسنل'!M163/12*'5-اطلاعات کلیه پرسنل'!I163,'5-اطلاعات کلیه پرسنل'!N163/2000*'5-اطلاعات کلیه پرسنل'!I163),0)+IF('5-اطلاعات کلیه پرسنل'!J163=option!$C$15,IF('5-اطلاعات کلیه پرسنل'!L163="دارد",'5-اطلاعات کلیه پرسنل'!M163/12*'5-اطلاعات کلیه پرسنل'!K163,'5-اطلاعات کلیه پرسنل'!N163/2000*'5-اطلاعات کلیه پرسنل'!K163),0)</f>
        <v>0</v>
      </c>
      <c r="AG163" s="67">
        <f>IF('5-اطلاعات کلیه پرسنل'!H163=option!$C$11,IF('5-اطلاعات کلیه پرسنل'!L163="دارد",'5-اطلاعات کلیه پرسنل'!M163*'5-اطلاعات کلیه پرسنل'!I163/12*40,'5-اطلاعات کلیه پرسنل'!I163*'5-اطلاعات کلیه پرسنل'!N163/52),0)+IF('5-اطلاعات کلیه پرسنل'!J163=option!$C$11,IF('5-اطلاعات کلیه پرسنل'!L163="دارد",'5-اطلاعات کلیه پرسنل'!M163*'5-اطلاعات کلیه پرسنل'!K163/12*40,'5-اطلاعات کلیه پرسنل'!K163*'5-اطلاعات کلیه پرسنل'!N163/52),0)</f>
        <v>0</v>
      </c>
      <c r="AH163" s="82">
        <f>IF('5-اطلاعات کلیه پرسنل'!P163="دکتری",1,IF('5-اطلاعات کلیه پرسنل'!P163="فوق لیسانس",0.8,IF('5-اطلاعات کلیه پرسنل'!P163="لیسانس",0.6,IF('5-اطلاعات کلیه پرسنل'!P163="فوق دیپلم",0.3,IF('5-اطلاعات کلیه پرسنل'!P163="",0,0.1)))))</f>
        <v>0</v>
      </c>
      <c r="AI163" s="95">
        <f>IF('5-اطلاعات کلیه پرسنل'!L163="دارد",'5-اطلاعات کلیه پرسنل'!M163/12,'5-اطلاعات کلیه پرسنل'!N163/2000)</f>
        <v>0</v>
      </c>
      <c r="AJ163" s="94">
        <f t="shared" ref="AJ163:AJ194" si="38">AI163*AH163</f>
        <v>0</v>
      </c>
    </row>
    <row r="164" spans="1:36" x14ac:dyDescent="0.45">
      <c r="A164" s="98">
        <v>162</v>
      </c>
      <c r="B164" s="69">
        <f>'6-اطلاعات کلیه محصولات - خدمات'!B164</f>
        <v>0</v>
      </c>
      <c r="C164" s="69">
        <f>'6-اطلاعات کلیه محصولات - خدمات'!D164</f>
        <v>0</v>
      </c>
      <c r="D164" s="22"/>
      <c r="E164" s="91"/>
      <c r="F164" s="91"/>
      <c r="G164" s="91"/>
      <c r="H164" s="69"/>
      <c r="I164" s="69"/>
      <c r="J164" s="69"/>
      <c r="K164" s="69"/>
      <c r="L164" s="69"/>
      <c r="M164" s="247">
        <f t="shared" si="27"/>
        <v>0</v>
      </c>
      <c r="N164" s="69" t="str">
        <f t="shared" si="28"/>
        <v>0</v>
      </c>
      <c r="O164" s="69" t="str">
        <f t="shared" si="29"/>
        <v>0</v>
      </c>
      <c r="P164" s="69" t="str">
        <f t="shared" si="30"/>
        <v>0</v>
      </c>
      <c r="Q164" s="69" t="str">
        <f t="shared" si="31"/>
        <v>0</v>
      </c>
      <c r="R164" s="69" t="str">
        <f t="shared" si="32"/>
        <v>0.2</v>
      </c>
      <c r="S164" s="100">
        <f t="shared" si="33"/>
        <v>0</v>
      </c>
      <c r="T164" s="69">
        <f t="shared" si="34"/>
        <v>0</v>
      </c>
      <c r="U164" s="69">
        <f t="shared" si="35"/>
        <v>0</v>
      </c>
      <c r="V164" s="69">
        <f t="shared" si="36"/>
        <v>0</v>
      </c>
      <c r="W164" s="69">
        <f t="shared" si="37"/>
        <v>0</v>
      </c>
      <c r="X164" s="195" t="str">
        <f>IF('6-اطلاعات کلیه محصولات - خدمات'!$N164="جدید",'6-اطلاعات کلیه محصولات - خدمات'!$B164,"")</f>
        <v/>
      </c>
      <c r="Y164" s="195" t="str">
        <f>IF('6-اطلاعات کلیه محصولات - خدمات'!$O164="دارد",'6-اطلاعات کلیه محصولات - خدمات'!$B164,"")</f>
        <v/>
      </c>
      <c r="AC164" s="199">
        <f>IF('6-اطلاعات کلیه محصولات - خدمات'!C164="دارد",'6-اطلاعات کلیه محصولات - خدمات'!Q164,0)</f>
        <v>0</v>
      </c>
      <c r="AD164" s="309">
        <f>1403-'5-اطلاعات کلیه پرسنل'!E164:E1161</f>
        <v>1403</v>
      </c>
      <c r="AF164" s="67">
        <f>IF('5-اطلاعات کلیه پرسنل'!H164=option!$C$15,IF('5-اطلاعات کلیه پرسنل'!L164="دارد",'5-اطلاعات کلیه پرسنل'!M164/12*'5-اطلاعات کلیه پرسنل'!I164,'5-اطلاعات کلیه پرسنل'!N164/2000*'5-اطلاعات کلیه پرسنل'!I164),0)+IF('5-اطلاعات کلیه پرسنل'!J164=option!$C$15,IF('5-اطلاعات کلیه پرسنل'!L164="دارد",'5-اطلاعات کلیه پرسنل'!M164/12*'5-اطلاعات کلیه پرسنل'!K164,'5-اطلاعات کلیه پرسنل'!N164/2000*'5-اطلاعات کلیه پرسنل'!K164),0)</f>
        <v>0</v>
      </c>
      <c r="AG164" s="67">
        <f>IF('5-اطلاعات کلیه پرسنل'!H164=option!$C$11,IF('5-اطلاعات کلیه پرسنل'!L164="دارد",'5-اطلاعات کلیه پرسنل'!M164*'5-اطلاعات کلیه پرسنل'!I164/12*40,'5-اطلاعات کلیه پرسنل'!I164*'5-اطلاعات کلیه پرسنل'!N164/52),0)+IF('5-اطلاعات کلیه پرسنل'!J164=option!$C$11,IF('5-اطلاعات کلیه پرسنل'!L164="دارد",'5-اطلاعات کلیه پرسنل'!M164*'5-اطلاعات کلیه پرسنل'!K164/12*40,'5-اطلاعات کلیه پرسنل'!K164*'5-اطلاعات کلیه پرسنل'!N164/52),0)</f>
        <v>0</v>
      </c>
      <c r="AH164" s="82">
        <f>IF('5-اطلاعات کلیه پرسنل'!P164="دکتری",1,IF('5-اطلاعات کلیه پرسنل'!P164="فوق لیسانس",0.8,IF('5-اطلاعات کلیه پرسنل'!P164="لیسانس",0.6,IF('5-اطلاعات کلیه پرسنل'!P164="فوق دیپلم",0.3,IF('5-اطلاعات کلیه پرسنل'!P164="",0,0.1)))))</f>
        <v>0</v>
      </c>
      <c r="AI164" s="95">
        <f>IF('5-اطلاعات کلیه پرسنل'!L164="دارد",'5-اطلاعات کلیه پرسنل'!M164/12,'5-اطلاعات کلیه پرسنل'!N164/2000)</f>
        <v>0</v>
      </c>
      <c r="AJ164" s="94">
        <f t="shared" si="38"/>
        <v>0</v>
      </c>
    </row>
    <row r="165" spans="1:36" x14ac:dyDescent="0.45">
      <c r="A165" s="98">
        <v>163</v>
      </c>
      <c r="B165" s="69">
        <f>'6-اطلاعات کلیه محصولات - خدمات'!B165</f>
        <v>0</v>
      </c>
      <c r="C165" s="69">
        <f>'6-اطلاعات کلیه محصولات - خدمات'!D165</f>
        <v>0</v>
      </c>
      <c r="D165" s="22"/>
      <c r="E165" s="91"/>
      <c r="F165" s="91"/>
      <c r="G165" s="91"/>
      <c r="H165" s="69"/>
      <c r="I165" s="69"/>
      <c r="J165" s="69"/>
      <c r="K165" s="69"/>
      <c r="L165" s="69"/>
      <c r="M165" s="247">
        <f t="shared" si="27"/>
        <v>0</v>
      </c>
      <c r="N165" s="69" t="str">
        <f t="shared" si="28"/>
        <v>0</v>
      </c>
      <c r="O165" s="69" t="str">
        <f t="shared" si="29"/>
        <v>0</v>
      </c>
      <c r="P165" s="69" t="str">
        <f t="shared" si="30"/>
        <v>0</v>
      </c>
      <c r="Q165" s="69" t="str">
        <f t="shared" si="31"/>
        <v>0</v>
      </c>
      <c r="R165" s="69" t="str">
        <f t="shared" si="32"/>
        <v>0.2</v>
      </c>
      <c r="S165" s="100">
        <f t="shared" si="33"/>
        <v>0</v>
      </c>
      <c r="T165" s="69">
        <f t="shared" si="34"/>
        <v>0</v>
      </c>
      <c r="U165" s="69">
        <f t="shared" si="35"/>
        <v>0</v>
      </c>
      <c r="V165" s="69">
        <f t="shared" si="36"/>
        <v>0</v>
      </c>
      <c r="W165" s="69">
        <f t="shared" si="37"/>
        <v>0</v>
      </c>
      <c r="X165" s="195" t="str">
        <f>IF('6-اطلاعات کلیه محصولات - خدمات'!$N165="جدید",'6-اطلاعات کلیه محصولات - خدمات'!$B165,"")</f>
        <v/>
      </c>
      <c r="Y165" s="195" t="str">
        <f>IF('6-اطلاعات کلیه محصولات - خدمات'!$O165="دارد",'6-اطلاعات کلیه محصولات - خدمات'!$B165,"")</f>
        <v/>
      </c>
      <c r="AC165" s="199">
        <f>IF('6-اطلاعات کلیه محصولات - خدمات'!C165="دارد",'6-اطلاعات کلیه محصولات - خدمات'!Q165,0)</f>
        <v>0</v>
      </c>
      <c r="AD165" s="309">
        <f>1403-'5-اطلاعات کلیه پرسنل'!E165:E1162</f>
        <v>1403</v>
      </c>
      <c r="AF165" s="67">
        <f>IF('5-اطلاعات کلیه پرسنل'!H165=option!$C$15,IF('5-اطلاعات کلیه پرسنل'!L165="دارد",'5-اطلاعات کلیه پرسنل'!M165/12*'5-اطلاعات کلیه پرسنل'!I165,'5-اطلاعات کلیه پرسنل'!N165/2000*'5-اطلاعات کلیه پرسنل'!I165),0)+IF('5-اطلاعات کلیه پرسنل'!J165=option!$C$15,IF('5-اطلاعات کلیه پرسنل'!L165="دارد",'5-اطلاعات کلیه پرسنل'!M165/12*'5-اطلاعات کلیه پرسنل'!K165,'5-اطلاعات کلیه پرسنل'!N165/2000*'5-اطلاعات کلیه پرسنل'!K165),0)</f>
        <v>0</v>
      </c>
      <c r="AG165" s="67">
        <f>IF('5-اطلاعات کلیه پرسنل'!H165=option!$C$11,IF('5-اطلاعات کلیه پرسنل'!L165="دارد",'5-اطلاعات کلیه پرسنل'!M165*'5-اطلاعات کلیه پرسنل'!I165/12*40,'5-اطلاعات کلیه پرسنل'!I165*'5-اطلاعات کلیه پرسنل'!N165/52),0)+IF('5-اطلاعات کلیه پرسنل'!J165=option!$C$11,IF('5-اطلاعات کلیه پرسنل'!L165="دارد",'5-اطلاعات کلیه پرسنل'!M165*'5-اطلاعات کلیه پرسنل'!K165/12*40,'5-اطلاعات کلیه پرسنل'!K165*'5-اطلاعات کلیه پرسنل'!N165/52),0)</f>
        <v>0</v>
      </c>
      <c r="AH165" s="82">
        <f>IF('5-اطلاعات کلیه پرسنل'!P165="دکتری",1,IF('5-اطلاعات کلیه پرسنل'!P165="فوق لیسانس",0.8,IF('5-اطلاعات کلیه پرسنل'!P165="لیسانس",0.6,IF('5-اطلاعات کلیه پرسنل'!P165="فوق دیپلم",0.3,IF('5-اطلاعات کلیه پرسنل'!P165="",0,0.1)))))</f>
        <v>0</v>
      </c>
      <c r="AI165" s="95">
        <f>IF('5-اطلاعات کلیه پرسنل'!L165="دارد",'5-اطلاعات کلیه پرسنل'!M165/12,'5-اطلاعات کلیه پرسنل'!N165/2000)</f>
        <v>0</v>
      </c>
      <c r="AJ165" s="94">
        <f t="shared" si="38"/>
        <v>0</v>
      </c>
    </row>
    <row r="166" spans="1:36" x14ac:dyDescent="0.45">
      <c r="A166" s="98">
        <v>164</v>
      </c>
      <c r="B166" s="69">
        <f>'6-اطلاعات کلیه محصولات - خدمات'!B166</f>
        <v>0</v>
      </c>
      <c r="C166" s="69">
        <f>'6-اطلاعات کلیه محصولات - خدمات'!D166</f>
        <v>0</v>
      </c>
      <c r="D166" s="22"/>
      <c r="E166" s="91"/>
      <c r="F166" s="91"/>
      <c r="G166" s="91"/>
      <c r="H166" s="69"/>
      <c r="I166" s="69"/>
      <c r="J166" s="69"/>
      <c r="K166" s="69"/>
      <c r="L166" s="69"/>
      <c r="M166" s="247">
        <f t="shared" si="27"/>
        <v>0</v>
      </c>
      <c r="N166" s="69" t="str">
        <f t="shared" si="28"/>
        <v>0</v>
      </c>
      <c r="O166" s="69" t="str">
        <f t="shared" si="29"/>
        <v>0</v>
      </c>
      <c r="P166" s="69" t="str">
        <f t="shared" si="30"/>
        <v>0</v>
      </c>
      <c r="Q166" s="69" t="str">
        <f t="shared" si="31"/>
        <v>0</v>
      </c>
      <c r="R166" s="69" t="str">
        <f t="shared" si="32"/>
        <v>0.2</v>
      </c>
      <c r="S166" s="100">
        <f t="shared" si="33"/>
        <v>0</v>
      </c>
      <c r="T166" s="69">
        <f t="shared" si="34"/>
        <v>0</v>
      </c>
      <c r="U166" s="69">
        <f t="shared" si="35"/>
        <v>0</v>
      </c>
      <c r="V166" s="69">
        <f t="shared" si="36"/>
        <v>0</v>
      </c>
      <c r="W166" s="69">
        <f t="shared" si="37"/>
        <v>0</v>
      </c>
      <c r="X166" s="195" t="str">
        <f>IF('6-اطلاعات کلیه محصولات - خدمات'!$N166="جدید",'6-اطلاعات کلیه محصولات - خدمات'!$B166,"")</f>
        <v/>
      </c>
      <c r="Y166" s="195" t="str">
        <f>IF('6-اطلاعات کلیه محصولات - خدمات'!$O166="دارد",'6-اطلاعات کلیه محصولات - خدمات'!$B166,"")</f>
        <v/>
      </c>
      <c r="AC166" s="199">
        <f>IF('6-اطلاعات کلیه محصولات - خدمات'!C166="دارد",'6-اطلاعات کلیه محصولات - خدمات'!Q166,0)</f>
        <v>0</v>
      </c>
      <c r="AD166" s="309">
        <f>1403-'5-اطلاعات کلیه پرسنل'!E166:E1163</f>
        <v>1403</v>
      </c>
      <c r="AF166" s="67">
        <f>IF('5-اطلاعات کلیه پرسنل'!H166=option!$C$15,IF('5-اطلاعات کلیه پرسنل'!L166="دارد",'5-اطلاعات کلیه پرسنل'!M166/12*'5-اطلاعات کلیه پرسنل'!I166,'5-اطلاعات کلیه پرسنل'!N166/2000*'5-اطلاعات کلیه پرسنل'!I166),0)+IF('5-اطلاعات کلیه پرسنل'!J166=option!$C$15,IF('5-اطلاعات کلیه پرسنل'!L166="دارد",'5-اطلاعات کلیه پرسنل'!M166/12*'5-اطلاعات کلیه پرسنل'!K166,'5-اطلاعات کلیه پرسنل'!N166/2000*'5-اطلاعات کلیه پرسنل'!K166),0)</f>
        <v>0</v>
      </c>
      <c r="AG166" s="67">
        <f>IF('5-اطلاعات کلیه پرسنل'!H166=option!$C$11,IF('5-اطلاعات کلیه پرسنل'!L166="دارد",'5-اطلاعات کلیه پرسنل'!M166*'5-اطلاعات کلیه پرسنل'!I166/12*40,'5-اطلاعات کلیه پرسنل'!I166*'5-اطلاعات کلیه پرسنل'!N166/52),0)+IF('5-اطلاعات کلیه پرسنل'!J166=option!$C$11,IF('5-اطلاعات کلیه پرسنل'!L166="دارد",'5-اطلاعات کلیه پرسنل'!M166*'5-اطلاعات کلیه پرسنل'!K166/12*40,'5-اطلاعات کلیه پرسنل'!K166*'5-اطلاعات کلیه پرسنل'!N166/52),0)</f>
        <v>0</v>
      </c>
      <c r="AH166" s="82">
        <f>IF('5-اطلاعات کلیه پرسنل'!P166="دکتری",1,IF('5-اطلاعات کلیه پرسنل'!P166="فوق لیسانس",0.8,IF('5-اطلاعات کلیه پرسنل'!P166="لیسانس",0.6,IF('5-اطلاعات کلیه پرسنل'!P166="فوق دیپلم",0.3,IF('5-اطلاعات کلیه پرسنل'!P166="",0,0.1)))))</f>
        <v>0</v>
      </c>
      <c r="AI166" s="95">
        <f>IF('5-اطلاعات کلیه پرسنل'!L166="دارد",'5-اطلاعات کلیه پرسنل'!M166/12,'5-اطلاعات کلیه پرسنل'!N166/2000)</f>
        <v>0</v>
      </c>
      <c r="AJ166" s="94">
        <f t="shared" si="38"/>
        <v>0</v>
      </c>
    </row>
    <row r="167" spans="1:36" x14ac:dyDescent="0.45">
      <c r="A167" s="98">
        <v>165</v>
      </c>
      <c r="B167" s="69">
        <f>'6-اطلاعات کلیه محصولات - خدمات'!B167</f>
        <v>0</v>
      </c>
      <c r="C167" s="69">
        <f>'6-اطلاعات کلیه محصولات - خدمات'!D167</f>
        <v>0</v>
      </c>
      <c r="D167" s="22"/>
      <c r="E167" s="91"/>
      <c r="F167" s="91"/>
      <c r="G167" s="91"/>
      <c r="H167" s="69"/>
      <c r="I167" s="69"/>
      <c r="J167" s="69"/>
      <c r="K167" s="69"/>
      <c r="L167" s="69"/>
      <c r="M167" s="247">
        <f t="shared" si="27"/>
        <v>0</v>
      </c>
      <c r="N167" s="69" t="str">
        <f t="shared" si="28"/>
        <v>0</v>
      </c>
      <c r="O167" s="69" t="str">
        <f t="shared" si="29"/>
        <v>0</v>
      </c>
      <c r="P167" s="69" t="str">
        <f t="shared" si="30"/>
        <v>0</v>
      </c>
      <c r="Q167" s="69" t="str">
        <f t="shared" si="31"/>
        <v>0</v>
      </c>
      <c r="R167" s="69" t="str">
        <f t="shared" si="32"/>
        <v>0.2</v>
      </c>
      <c r="S167" s="100">
        <f t="shared" si="33"/>
        <v>0</v>
      </c>
      <c r="T167" s="69">
        <f t="shared" si="34"/>
        <v>0</v>
      </c>
      <c r="U167" s="69">
        <f t="shared" si="35"/>
        <v>0</v>
      </c>
      <c r="V167" s="69">
        <f t="shared" si="36"/>
        <v>0</v>
      </c>
      <c r="W167" s="69">
        <f t="shared" si="37"/>
        <v>0</v>
      </c>
      <c r="X167" s="195" t="str">
        <f>IF('6-اطلاعات کلیه محصولات - خدمات'!$N167="جدید",'6-اطلاعات کلیه محصولات - خدمات'!$B167,"")</f>
        <v/>
      </c>
      <c r="Y167" s="195" t="str">
        <f>IF('6-اطلاعات کلیه محصولات - خدمات'!$O167="دارد",'6-اطلاعات کلیه محصولات - خدمات'!$B167,"")</f>
        <v/>
      </c>
      <c r="AC167" s="199">
        <f>IF('6-اطلاعات کلیه محصولات - خدمات'!C167="دارد",'6-اطلاعات کلیه محصولات - خدمات'!Q167,0)</f>
        <v>0</v>
      </c>
      <c r="AD167" s="309">
        <f>1403-'5-اطلاعات کلیه پرسنل'!E167:E1164</f>
        <v>1403</v>
      </c>
      <c r="AF167" s="67">
        <f>IF('5-اطلاعات کلیه پرسنل'!H167=option!$C$15,IF('5-اطلاعات کلیه پرسنل'!L167="دارد",'5-اطلاعات کلیه پرسنل'!M167/12*'5-اطلاعات کلیه پرسنل'!I167,'5-اطلاعات کلیه پرسنل'!N167/2000*'5-اطلاعات کلیه پرسنل'!I167),0)+IF('5-اطلاعات کلیه پرسنل'!J167=option!$C$15,IF('5-اطلاعات کلیه پرسنل'!L167="دارد",'5-اطلاعات کلیه پرسنل'!M167/12*'5-اطلاعات کلیه پرسنل'!K167,'5-اطلاعات کلیه پرسنل'!N167/2000*'5-اطلاعات کلیه پرسنل'!K167),0)</f>
        <v>0</v>
      </c>
      <c r="AG167" s="67">
        <f>IF('5-اطلاعات کلیه پرسنل'!H167=option!$C$11,IF('5-اطلاعات کلیه پرسنل'!L167="دارد",'5-اطلاعات کلیه پرسنل'!M167*'5-اطلاعات کلیه پرسنل'!I167/12*40,'5-اطلاعات کلیه پرسنل'!I167*'5-اطلاعات کلیه پرسنل'!N167/52),0)+IF('5-اطلاعات کلیه پرسنل'!J167=option!$C$11,IF('5-اطلاعات کلیه پرسنل'!L167="دارد",'5-اطلاعات کلیه پرسنل'!M167*'5-اطلاعات کلیه پرسنل'!K167/12*40,'5-اطلاعات کلیه پرسنل'!K167*'5-اطلاعات کلیه پرسنل'!N167/52),0)</f>
        <v>0</v>
      </c>
      <c r="AH167" s="82">
        <f>IF('5-اطلاعات کلیه پرسنل'!P167="دکتری",1,IF('5-اطلاعات کلیه پرسنل'!P167="فوق لیسانس",0.8,IF('5-اطلاعات کلیه پرسنل'!P167="لیسانس",0.6,IF('5-اطلاعات کلیه پرسنل'!P167="فوق دیپلم",0.3,IF('5-اطلاعات کلیه پرسنل'!P167="",0,0.1)))))</f>
        <v>0</v>
      </c>
      <c r="AI167" s="95">
        <f>IF('5-اطلاعات کلیه پرسنل'!L167="دارد",'5-اطلاعات کلیه پرسنل'!M167/12,'5-اطلاعات کلیه پرسنل'!N167/2000)</f>
        <v>0</v>
      </c>
      <c r="AJ167" s="94">
        <f t="shared" si="38"/>
        <v>0</v>
      </c>
    </row>
    <row r="168" spans="1:36" x14ac:dyDescent="0.45">
      <c r="A168" s="98">
        <v>166</v>
      </c>
      <c r="B168" s="69">
        <f>'6-اطلاعات کلیه محصولات - خدمات'!B168</f>
        <v>0</v>
      </c>
      <c r="C168" s="69">
        <f>'6-اطلاعات کلیه محصولات - خدمات'!D168</f>
        <v>0</v>
      </c>
      <c r="D168" s="22"/>
      <c r="E168" s="91"/>
      <c r="F168" s="91"/>
      <c r="G168" s="91"/>
      <c r="H168" s="69"/>
      <c r="I168" s="69"/>
      <c r="J168" s="69"/>
      <c r="K168" s="69"/>
      <c r="L168" s="69"/>
      <c r="M168" s="247">
        <f t="shared" si="27"/>
        <v>0</v>
      </c>
      <c r="N168" s="69" t="str">
        <f t="shared" si="28"/>
        <v>0</v>
      </c>
      <c r="O168" s="69" t="str">
        <f t="shared" si="29"/>
        <v>0</v>
      </c>
      <c r="P168" s="69" t="str">
        <f t="shared" si="30"/>
        <v>0</v>
      </c>
      <c r="Q168" s="69" t="str">
        <f t="shared" si="31"/>
        <v>0</v>
      </c>
      <c r="R168" s="69" t="str">
        <f t="shared" si="32"/>
        <v>0.2</v>
      </c>
      <c r="S168" s="100">
        <f t="shared" si="33"/>
        <v>0</v>
      </c>
      <c r="T168" s="69">
        <f t="shared" si="34"/>
        <v>0</v>
      </c>
      <c r="U168" s="69">
        <f t="shared" si="35"/>
        <v>0</v>
      </c>
      <c r="V168" s="69">
        <f t="shared" si="36"/>
        <v>0</v>
      </c>
      <c r="W168" s="69">
        <f t="shared" si="37"/>
        <v>0</v>
      </c>
      <c r="X168" s="195" t="str">
        <f>IF('6-اطلاعات کلیه محصولات - خدمات'!$N168="جدید",'6-اطلاعات کلیه محصولات - خدمات'!$B168,"")</f>
        <v/>
      </c>
      <c r="Y168" s="195" t="str">
        <f>IF('6-اطلاعات کلیه محصولات - خدمات'!$O168="دارد",'6-اطلاعات کلیه محصولات - خدمات'!$B168,"")</f>
        <v/>
      </c>
      <c r="AC168" s="199">
        <f>IF('6-اطلاعات کلیه محصولات - خدمات'!C168="دارد",'6-اطلاعات کلیه محصولات - خدمات'!Q168,0)</f>
        <v>0</v>
      </c>
      <c r="AD168" s="309">
        <f>1403-'5-اطلاعات کلیه پرسنل'!E168:E1165</f>
        <v>1403</v>
      </c>
      <c r="AF168" s="67">
        <f>IF('5-اطلاعات کلیه پرسنل'!H168=option!$C$15,IF('5-اطلاعات کلیه پرسنل'!L168="دارد",'5-اطلاعات کلیه پرسنل'!M168/12*'5-اطلاعات کلیه پرسنل'!I168,'5-اطلاعات کلیه پرسنل'!N168/2000*'5-اطلاعات کلیه پرسنل'!I168),0)+IF('5-اطلاعات کلیه پرسنل'!J168=option!$C$15,IF('5-اطلاعات کلیه پرسنل'!L168="دارد",'5-اطلاعات کلیه پرسنل'!M168/12*'5-اطلاعات کلیه پرسنل'!K168,'5-اطلاعات کلیه پرسنل'!N168/2000*'5-اطلاعات کلیه پرسنل'!K168),0)</f>
        <v>0</v>
      </c>
      <c r="AG168" s="67">
        <f>IF('5-اطلاعات کلیه پرسنل'!H168=option!$C$11,IF('5-اطلاعات کلیه پرسنل'!L168="دارد",'5-اطلاعات کلیه پرسنل'!M168*'5-اطلاعات کلیه پرسنل'!I168/12*40,'5-اطلاعات کلیه پرسنل'!I168*'5-اطلاعات کلیه پرسنل'!N168/52),0)+IF('5-اطلاعات کلیه پرسنل'!J168=option!$C$11,IF('5-اطلاعات کلیه پرسنل'!L168="دارد",'5-اطلاعات کلیه پرسنل'!M168*'5-اطلاعات کلیه پرسنل'!K168/12*40,'5-اطلاعات کلیه پرسنل'!K168*'5-اطلاعات کلیه پرسنل'!N168/52),0)</f>
        <v>0</v>
      </c>
      <c r="AH168" s="82">
        <f>IF('5-اطلاعات کلیه پرسنل'!P168="دکتری",1,IF('5-اطلاعات کلیه پرسنل'!P168="فوق لیسانس",0.8,IF('5-اطلاعات کلیه پرسنل'!P168="لیسانس",0.6,IF('5-اطلاعات کلیه پرسنل'!P168="فوق دیپلم",0.3,IF('5-اطلاعات کلیه پرسنل'!P168="",0,0.1)))))</f>
        <v>0</v>
      </c>
      <c r="AI168" s="95">
        <f>IF('5-اطلاعات کلیه پرسنل'!L168="دارد",'5-اطلاعات کلیه پرسنل'!M168/12,'5-اطلاعات کلیه پرسنل'!N168/2000)</f>
        <v>0</v>
      </c>
      <c r="AJ168" s="94">
        <f t="shared" si="38"/>
        <v>0</v>
      </c>
    </row>
    <row r="169" spans="1:36" x14ac:dyDescent="0.45">
      <c r="A169" s="98">
        <v>167</v>
      </c>
      <c r="B169" s="69">
        <f>'6-اطلاعات کلیه محصولات - خدمات'!B169</f>
        <v>0</v>
      </c>
      <c r="C169" s="69">
        <f>'6-اطلاعات کلیه محصولات - خدمات'!D169</f>
        <v>0</v>
      </c>
      <c r="D169" s="22"/>
      <c r="E169" s="91"/>
      <c r="F169" s="91"/>
      <c r="G169" s="91"/>
      <c r="H169" s="69"/>
      <c r="I169" s="69"/>
      <c r="J169" s="69"/>
      <c r="K169" s="69"/>
      <c r="L169" s="69"/>
      <c r="M169" s="247">
        <f t="shared" si="27"/>
        <v>0</v>
      </c>
      <c r="N169" s="69" t="str">
        <f t="shared" si="28"/>
        <v>0</v>
      </c>
      <c r="O169" s="69" t="str">
        <f t="shared" si="29"/>
        <v>0</v>
      </c>
      <c r="P169" s="69" t="str">
        <f t="shared" si="30"/>
        <v>0</v>
      </c>
      <c r="Q169" s="69" t="str">
        <f t="shared" si="31"/>
        <v>0</v>
      </c>
      <c r="R169" s="69" t="str">
        <f t="shared" si="32"/>
        <v>0.2</v>
      </c>
      <c r="S169" s="100">
        <f t="shared" si="33"/>
        <v>0</v>
      </c>
      <c r="T169" s="69">
        <f t="shared" si="34"/>
        <v>0</v>
      </c>
      <c r="U169" s="69">
        <f t="shared" si="35"/>
        <v>0</v>
      </c>
      <c r="V169" s="69">
        <f t="shared" si="36"/>
        <v>0</v>
      </c>
      <c r="W169" s="69">
        <f t="shared" si="37"/>
        <v>0</v>
      </c>
      <c r="X169" s="195" t="str">
        <f>IF('6-اطلاعات کلیه محصولات - خدمات'!$N169="جدید",'6-اطلاعات کلیه محصولات - خدمات'!$B169,"")</f>
        <v/>
      </c>
      <c r="Y169" s="195" t="str">
        <f>IF('6-اطلاعات کلیه محصولات - خدمات'!$O169="دارد",'6-اطلاعات کلیه محصولات - خدمات'!$B169,"")</f>
        <v/>
      </c>
      <c r="AC169" s="199">
        <f>IF('6-اطلاعات کلیه محصولات - خدمات'!C169="دارد",'6-اطلاعات کلیه محصولات - خدمات'!Q169,0)</f>
        <v>0</v>
      </c>
      <c r="AD169" s="309">
        <f>1403-'5-اطلاعات کلیه پرسنل'!E169:E1166</f>
        <v>1403</v>
      </c>
      <c r="AF169" s="67">
        <f>IF('5-اطلاعات کلیه پرسنل'!H169=option!$C$15,IF('5-اطلاعات کلیه پرسنل'!L169="دارد",'5-اطلاعات کلیه پرسنل'!M169/12*'5-اطلاعات کلیه پرسنل'!I169,'5-اطلاعات کلیه پرسنل'!N169/2000*'5-اطلاعات کلیه پرسنل'!I169),0)+IF('5-اطلاعات کلیه پرسنل'!J169=option!$C$15,IF('5-اطلاعات کلیه پرسنل'!L169="دارد",'5-اطلاعات کلیه پرسنل'!M169/12*'5-اطلاعات کلیه پرسنل'!K169,'5-اطلاعات کلیه پرسنل'!N169/2000*'5-اطلاعات کلیه پرسنل'!K169),0)</f>
        <v>0</v>
      </c>
      <c r="AG169" s="67">
        <f>IF('5-اطلاعات کلیه پرسنل'!H169=option!$C$11,IF('5-اطلاعات کلیه پرسنل'!L169="دارد",'5-اطلاعات کلیه پرسنل'!M169*'5-اطلاعات کلیه پرسنل'!I169/12*40,'5-اطلاعات کلیه پرسنل'!I169*'5-اطلاعات کلیه پرسنل'!N169/52),0)+IF('5-اطلاعات کلیه پرسنل'!J169=option!$C$11,IF('5-اطلاعات کلیه پرسنل'!L169="دارد",'5-اطلاعات کلیه پرسنل'!M169*'5-اطلاعات کلیه پرسنل'!K169/12*40,'5-اطلاعات کلیه پرسنل'!K169*'5-اطلاعات کلیه پرسنل'!N169/52),0)</f>
        <v>0</v>
      </c>
      <c r="AH169" s="82">
        <f>IF('5-اطلاعات کلیه پرسنل'!P169="دکتری",1,IF('5-اطلاعات کلیه پرسنل'!P169="فوق لیسانس",0.8,IF('5-اطلاعات کلیه پرسنل'!P169="لیسانس",0.6,IF('5-اطلاعات کلیه پرسنل'!P169="فوق دیپلم",0.3,IF('5-اطلاعات کلیه پرسنل'!P169="",0,0.1)))))</f>
        <v>0</v>
      </c>
      <c r="AI169" s="95">
        <f>IF('5-اطلاعات کلیه پرسنل'!L169="دارد",'5-اطلاعات کلیه پرسنل'!M169/12,'5-اطلاعات کلیه پرسنل'!N169/2000)</f>
        <v>0</v>
      </c>
      <c r="AJ169" s="94">
        <f t="shared" si="38"/>
        <v>0</v>
      </c>
    </row>
    <row r="170" spans="1:36" x14ac:dyDescent="0.45">
      <c r="A170" s="98">
        <v>168</v>
      </c>
      <c r="B170" s="69">
        <f>'6-اطلاعات کلیه محصولات - خدمات'!B170</f>
        <v>0</v>
      </c>
      <c r="C170" s="69">
        <f>'6-اطلاعات کلیه محصولات - خدمات'!D170</f>
        <v>0</v>
      </c>
      <c r="D170" s="22"/>
      <c r="E170" s="91"/>
      <c r="F170" s="91"/>
      <c r="G170" s="91"/>
      <c r="H170" s="69"/>
      <c r="I170" s="69"/>
      <c r="J170" s="69"/>
      <c r="K170" s="69"/>
      <c r="L170" s="69"/>
      <c r="M170" s="247">
        <f t="shared" si="27"/>
        <v>0</v>
      </c>
      <c r="N170" s="69" t="str">
        <f t="shared" si="28"/>
        <v>0</v>
      </c>
      <c r="O170" s="69" t="str">
        <f t="shared" si="29"/>
        <v>0</v>
      </c>
      <c r="P170" s="69" t="str">
        <f t="shared" si="30"/>
        <v>0</v>
      </c>
      <c r="Q170" s="69" t="str">
        <f t="shared" si="31"/>
        <v>0</v>
      </c>
      <c r="R170" s="69" t="str">
        <f t="shared" si="32"/>
        <v>0.2</v>
      </c>
      <c r="S170" s="100">
        <f t="shared" si="33"/>
        <v>0</v>
      </c>
      <c r="T170" s="69">
        <f t="shared" si="34"/>
        <v>0</v>
      </c>
      <c r="U170" s="69">
        <f t="shared" si="35"/>
        <v>0</v>
      </c>
      <c r="V170" s="69">
        <f t="shared" si="36"/>
        <v>0</v>
      </c>
      <c r="W170" s="69">
        <f t="shared" si="37"/>
        <v>0</v>
      </c>
      <c r="X170" s="195" t="str">
        <f>IF('6-اطلاعات کلیه محصولات - خدمات'!$N170="جدید",'6-اطلاعات کلیه محصولات - خدمات'!$B170,"")</f>
        <v/>
      </c>
      <c r="Y170" s="195" t="str">
        <f>IF('6-اطلاعات کلیه محصولات - خدمات'!$O170="دارد",'6-اطلاعات کلیه محصولات - خدمات'!$B170,"")</f>
        <v/>
      </c>
      <c r="AC170" s="199">
        <f>IF('6-اطلاعات کلیه محصولات - خدمات'!C170="دارد",'6-اطلاعات کلیه محصولات - خدمات'!Q170,0)</f>
        <v>0</v>
      </c>
      <c r="AD170" s="309">
        <f>1403-'5-اطلاعات کلیه پرسنل'!E170:E1167</f>
        <v>1403</v>
      </c>
      <c r="AF170" s="67">
        <f>IF('5-اطلاعات کلیه پرسنل'!H170=option!$C$15,IF('5-اطلاعات کلیه پرسنل'!L170="دارد",'5-اطلاعات کلیه پرسنل'!M170/12*'5-اطلاعات کلیه پرسنل'!I170,'5-اطلاعات کلیه پرسنل'!N170/2000*'5-اطلاعات کلیه پرسنل'!I170),0)+IF('5-اطلاعات کلیه پرسنل'!J170=option!$C$15,IF('5-اطلاعات کلیه پرسنل'!L170="دارد",'5-اطلاعات کلیه پرسنل'!M170/12*'5-اطلاعات کلیه پرسنل'!K170,'5-اطلاعات کلیه پرسنل'!N170/2000*'5-اطلاعات کلیه پرسنل'!K170),0)</f>
        <v>0</v>
      </c>
      <c r="AG170" s="67">
        <f>IF('5-اطلاعات کلیه پرسنل'!H170=option!$C$11,IF('5-اطلاعات کلیه پرسنل'!L170="دارد",'5-اطلاعات کلیه پرسنل'!M170*'5-اطلاعات کلیه پرسنل'!I170/12*40,'5-اطلاعات کلیه پرسنل'!I170*'5-اطلاعات کلیه پرسنل'!N170/52),0)+IF('5-اطلاعات کلیه پرسنل'!J170=option!$C$11,IF('5-اطلاعات کلیه پرسنل'!L170="دارد",'5-اطلاعات کلیه پرسنل'!M170*'5-اطلاعات کلیه پرسنل'!K170/12*40,'5-اطلاعات کلیه پرسنل'!K170*'5-اطلاعات کلیه پرسنل'!N170/52),0)</f>
        <v>0</v>
      </c>
      <c r="AH170" s="82">
        <f>IF('5-اطلاعات کلیه پرسنل'!P170="دکتری",1,IF('5-اطلاعات کلیه پرسنل'!P170="فوق لیسانس",0.8,IF('5-اطلاعات کلیه پرسنل'!P170="لیسانس",0.6,IF('5-اطلاعات کلیه پرسنل'!P170="فوق دیپلم",0.3,IF('5-اطلاعات کلیه پرسنل'!P170="",0,0.1)))))</f>
        <v>0</v>
      </c>
      <c r="AI170" s="95">
        <f>IF('5-اطلاعات کلیه پرسنل'!L170="دارد",'5-اطلاعات کلیه پرسنل'!M170/12,'5-اطلاعات کلیه پرسنل'!N170/2000)</f>
        <v>0</v>
      </c>
      <c r="AJ170" s="94">
        <f t="shared" si="38"/>
        <v>0</v>
      </c>
    </row>
    <row r="171" spans="1:36" x14ac:dyDescent="0.45">
      <c r="A171" s="98">
        <v>169</v>
      </c>
      <c r="B171" s="69">
        <f>'6-اطلاعات کلیه محصولات - خدمات'!B171</f>
        <v>0</v>
      </c>
      <c r="C171" s="69">
        <f>'6-اطلاعات کلیه محصولات - خدمات'!D171</f>
        <v>0</v>
      </c>
      <c r="D171" s="22"/>
      <c r="E171" s="91"/>
      <c r="F171" s="91"/>
      <c r="G171" s="91"/>
      <c r="H171" s="69"/>
      <c r="I171" s="69"/>
      <c r="J171" s="69"/>
      <c r="K171" s="69"/>
      <c r="L171" s="69"/>
      <c r="M171" s="247">
        <f t="shared" si="27"/>
        <v>0</v>
      </c>
      <c r="N171" s="69" t="str">
        <f t="shared" si="28"/>
        <v>0</v>
      </c>
      <c r="O171" s="69" t="str">
        <f t="shared" si="29"/>
        <v>0</v>
      </c>
      <c r="P171" s="69" t="str">
        <f t="shared" si="30"/>
        <v>0</v>
      </c>
      <c r="Q171" s="69" t="str">
        <f t="shared" si="31"/>
        <v>0</v>
      </c>
      <c r="R171" s="69" t="str">
        <f t="shared" si="32"/>
        <v>0.2</v>
      </c>
      <c r="S171" s="100">
        <f t="shared" si="33"/>
        <v>0</v>
      </c>
      <c r="T171" s="69">
        <f t="shared" si="34"/>
        <v>0</v>
      </c>
      <c r="U171" s="69">
        <f t="shared" si="35"/>
        <v>0</v>
      </c>
      <c r="V171" s="69">
        <f t="shared" si="36"/>
        <v>0</v>
      </c>
      <c r="W171" s="69">
        <f t="shared" si="37"/>
        <v>0</v>
      </c>
      <c r="X171" s="195" t="str">
        <f>IF('6-اطلاعات کلیه محصولات - خدمات'!$N171="جدید",'6-اطلاعات کلیه محصولات - خدمات'!$B171,"")</f>
        <v/>
      </c>
      <c r="Y171" s="195" t="str">
        <f>IF('6-اطلاعات کلیه محصولات - خدمات'!$O171="دارد",'6-اطلاعات کلیه محصولات - خدمات'!$B171,"")</f>
        <v/>
      </c>
      <c r="AC171" s="199">
        <f>IF('6-اطلاعات کلیه محصولات - خدمات'!C171="دارد",'6-اطلاعات کلیه محصولات - خدمات'!Q171,0)</f>
        <v>0</v>
      </c>
      <c r="AD171" s="309">
        <f>1403-'5-اطلاعات کلیه پرسنل'!E171:E1168</f>
        <v>1403</v>
      </c>
      <c r="AF171" s="67">
        <f>IF('5-اطلاعات کلیه پرسنل'!H171=option!$C$15,IF('5-اطلاعات کلیه پرسنل'!L171="دارد",'5-اطلاعات کلیه پرسنل'!M171/12*'5-اطلاعات کلیه پرسنل'!I171,'5-اطلاعات کلیه پرسنل'!N171/2000*'5-اطلاعات کلیه پرسنل'!I171),0)+IF('5-اطلاعات کلیه پرسنل'!J171=option!$C$15,IF('5-اطلاعات کلیه پرسنل'!L171="دارد",'5-اطلاعات کلیه پرسنل'!M171/12*'5-اطلاعات کلیه پرسنل'!K171,'5-اطلاعات کلیه پرسنل'!N171/2000*'5-اطلاعات کلیه پرسنل'!K171),0)</f>
        <v>0</v>
      </c>
      <c r="AG171" s="67">
        <f>IF('5-اطلاعات کلیه پرسنل'!H171=option!$C$11,IF('5-اطلاعات کلیه پرسنل'!L171="دارد",'5-اطلاعات کلیه پرسنل'!M171*'5-اطلاعات کلیه پرسنل'!I171/12*40,'5-اطلاعات کلیه پرسنل'!I171*'5-اطلاعات کلیه پرسنل'!N171/52),0)+IF('5-اطلاعات کلیه پرسنل'!J171=option!$C$11,IF('5-اطلاعات کلیه پرسنل'!L171="دارد",'5-اطلاعات کلیه پرسنل'!M171*'5-اطلاعات کلیه پرسنل'!K171/12*40,'5-اطلاعات کلیه پرسنل'!K171*'5-اطلاعات کلیه پرسنل'!N171/52),0)</f>
        <v>0</v>
      </c>
      <c r="AH171" s="82">
        <f>IF('5-اطلاعات کلیه پرسنل'!P171="دکتری",1,IF('5-اطلاعات کلیه پرسنل'!P171="فوق لیسانس",0.8,IF('5-اطلاعات کلیه پرسنل'!P171="لیسانس",0.6,IF('5-اطلاعات کلیه پرسنل'!P171="فوق دیپلم",0.3,IF('5-اطلاعات کلیه پرسنل'!P171="",0,0.1)))))</f>
        <v>0</v>
      </c>
      <c r="AI171" s="95">
        <f>IF('5-اطلاعات کلیه پرسنل'!L171="دارد",'5-اطلاعات کلیه پرسنل'!M171/12,'5-اطلاعات کلیه پرسنل'!N171/2000)</f>
        <v>0</v>
      </c>
      <c r="AJ171" s="94">
        <f t="shared" si="38"/>
        <v>0</v>
      </c>
    </row>
    <row r="172" spans="1:36" x14ac:dyDescent="0.45">
      <c r="A172" s="98">
        <v>170</v>
      </c>
      <c r="B172" s="69">
        <f>'6-اطلاعات کلیه محصولات - خدمات'!B172</f>
        <v>0</v>
      </c>
      <c r="C172" s="69">
        <f>'6-اطلاعات کلیه محصولات - خدمات'!D172</f>
        <v>0</v>
      </c>
      <c r="D172" s="22"/>
      <c r="E172" s="91"/>
      <c r="F172" s="91"/>
      <c r="G172" s="91"/>
      <c r="H172" s="69"/>
      <c r="I172" s="69"/>
      <c r="J172" s="69"/>
      <c r="K172" s="69"/>
      <c r="L172" s="69"/>
      <c r="M172" s="247">
        <f t="shared" si="27"/>
        <v>0</v>
      </c>
      <c r="N172" s="69" t="str">
        <f t="shared" si="28"/>
        <v>0</v>
      </c>
      <c r="O172" s="69" t="str">
        <f t="shared" si="29"/>
        <v>0</v>
      </c>
      <c r="P172" s="69" t="str">
        <f t="shared" si="30"/>
        <v>0</v>
      </c>
      <c r="Q172" s="69" t="str">
        <f t="shared" si="31"/>
        <v>0</v>
      </c>
      <c r="R172" s="69" t="str">
        <f t="shared" si="32"/>
        <v>0.2</v>
      </c>
      <c r="S172" s="100">
        <f t="shared" si="33"/>
        <v>0</v>
      </c>
      <c r="T172" s="69">
        <f t="shared" si="34"/>
        <v>0</v>
      </c>
      <c r="U172" s="69">
        <f t="shared" si="35"/>
        <v>0</v>
      </c>
      <c r="V172" s="69">
        <f t="shared" si="36"/>
        <v>0</v>
      </c>
      <c r="W172" s="69">
        <f t="shared" si="37"/>
        <v>0</v>
      </c>
      <c r="X172" s="195" t="str">
        <f>IF('6-اطلاعات کلیه محصولات - خدمات'!$N172="جدید",'6-اطلاعات کلیه محصولات - خدمات'!$B172,"")</f>
        <v/>
      </c>
      <c r="Y172" s="195" t="str">
        <f>IF('6-اطلاعات کلیه محصولات - خدمات'!$O172="دارد",'6-اطلاعات کلیه محصولات - خدمات'!$B172,"")</f>
        <v/>
      </c>
      <c r="AC172" s="199">
        <f>IF('6-اطلاعات کلیه محصولات - خدمات'!C172="دارد",'6-اطلاعات کلیه محصولات - خدمات'!Q172,0)</f>
        <v>0</v>
      </c>
      <c r="AD172" s="309">
        <f>1403-'5-اطلاعات کلیه پرسنل'!E172:E1169</f>
        <v>1403</v>
      </c>
      <c r="AF172" s="67">
        <f>IF('5-اطلاعات کلیه پرسنل'!H172=option!$C$15,IF('5-اطلاعات کلیه پرسنل'!L172="دارد",'5-اطلاعات کلیه پرسنل'!M172/12*'5-اطلاعات کلیه پرسنل'!I172,'5-اطلاعات کلیه پرسنل'!N172/2000*'5-اطلاعات کلیه پرسنل'!I172),0)+IF('5-اطلاعات کلیه پرسنل'!J172=option!$C$15,IF('5-اطلاعات کلیه پرسنل'!L172="دارد",'5-اطلاعات کلیه پرسنل'!M172/12*'5-اطلاعات کلیه پرسنل'!K172,'5-اطلاعات کلیه پرسنل'!N172/2000*'5-اطلاعات کلیه پرسنل'!K172),0)</f>
        <v>0</v>
      </c>
      <c r="AG172" s="67">
        <f>IF('5-اطلاعات کلیه پرسنل'!H172=option!$C$11,IF('5-اطلاعات کلیه پرسنل'!L172="دارد",'5-اطلاعات کلیه پرسنل'!M172*'5-اطلاعات کلیه پرسنل'!I172/12*40,'5-اطلاعات کلیه پرسنل'!I172*'5-اطلاعات کلیه پرسنل'!N172/52),0)+IF('5-اطلاعات کلیه پرسنل'!J172=option!$C$11,IF('5-اطلاعات کلیه پرسنل'!L172="دارد",'5-اطلاعات کلیه پرسنل'!M172*'5-اطلاعات کلیه پرسنل'!K172/12*40,'5-اطلاعات کلیه پرسنل'!K172*'5-اطلاعات کلیه پرسنل'!N172/52),0)</f>
        <v>0</v>
      </c>
      <c r="AH172" s="82">
        <f>IF('5-اطلاعات کلیه پرسنل'!P172="دکتری",1,IF('5-اطلاعات کلیه پرسنل'!P172="فوق لیسانس",0.8,IF('5-اطلاعات کلیه پرسنل'!P172="لیسانس",0.6,IF('5-اطلاعات کلیه پرسنل'!P172="فوق دیپلم",0.3,IF('5-اطلاعات کلیه پرسنل'!P172="",0,0.1)))))</f>
        <v>0</v>
      </c>
      <c r="AI172" s="95">
        <f>IF('5-اطلاعات کلیه پرسنل'!L172="دارد",'5-اطلاعات کلیه پرسنل'!M172/12,'5-اطلاعات کلیه پرسنل'!N172/2000)</f>
        <v>0</v>
      </c>
      <c r="AJ172" s="94">
        <f t="shared" si="38"/>
        <v>0</v>
      </c>
    </row>
    <row r="173" spans="1:36" x14ac:dyDescent="0.45">
      <c r="A173" s="98">
        <v>171</v>
      </c>
      <c r="B173" s="69">
        <f>'6-اطلاعات کلیه محصولات - خدمات'!B173</f>
        <v>0</v>
      </c>
      <c r="C173" s="69">
        <f>'6-اطلاعات کلیه محصولات - خدمات'!D173</f>
        <v>0</v>
      </c>
      <c r="D173" s="22"/>
      <c r="E173" s="91"/>
      <c r="F173" s="91"/>
      <c r="G173" s="91"/>
      <c r="H173" s="69"/>
      <c r="I173" s="69"/>
      <c r="J173" s="69"/>
      <c r="K173" s="69"/>
      <c r="L173" s="69"/>
      <c r="M173" s="247">
        <f t="shared" si="27"/>
        <v>0</v>
      </c>
      <c r="N173" s="69" t="str">
        <f t="shared" si="28"/>
        <v>0</v>
      </c>
      <c r="O173" s="69" t="str">
        <f t="shared" si="29"/>
        <v>0</v>
      </c>
      <c r="P173" s="69" t="str">
        <f t="shared" si="30"/>
        <v>0</v>
      </c>
      <c r="Q173" s="69" t="str">
        <f t="shared" si="31"/>
        <v>0</v>
      </c>
      <c r="R173" s="69" t="str">
        <f t="shared" si="32"/>
        <v>0.2</v>
      </c>
      <c r="S173" s="100">
        <f t="shared" si="33"/>
        <v>0</v>
      </c>
      <c r="T173" s="69">
        <f t="shared" si="34"/>
        <v>0</v>
      </c>
      <c r="U173" s="69">
        <f t="shared" si="35"/>
        <v>0</v>
      </c>
      <c r="V173" s="69">
        <f t="shared" si="36"/>
        <v>0</v>
      </c>
      <c r="W173" s="69">
        <f t="shared" si="37"/>
        <v>0</v>
      </c>
      <c r="X173" s="195" t="str">
        <f>IF('6-اطلاعات کلیه محصولات - خدمات'!$N173="جدید",'6-اطلاعات کلیه محصولات - خدمات'!$B173,"")</f>
        <v/>
      </c>
      <c r="Y173" s="195" t="str">
        <f>IF('6-اطلاعات کلیه محصولات - خدمات'!$O173="دارد",'6-اطلاعات کلیه محصولات - خدمات'!$B173,"")</f>
        <v/>
      </c>
      <c r="AC173" s="199">
        <f>IF('6-اطلاعات کلیه محصولات - خدمات'!C173="دارد",'6-اطلاعات کلیه محصولات - خدمات'!Q173,0)</f>
        <v>0</v>
      </c>
      <c r="AD173" s="309">
        <f>1403-'5-اطلاعات کلیه پرسنل'!E173:E1170</f>
        <v>1403</v>
      </c>
      <c r="AF173" s="67">
        <f>IF('5-اطلاعات کلیه پرسنل'!H173=option!$C$15,IF('5-اطلاعات کلیه پرسنل'!L173="دارد",'5-اطلاعات کلیه پرسنل'!M173/12*'5-اطلاعات کلیه پرسنل'!I173,'5-اطلاعات کلیه پرسنل'!N173/2000*'5-اطلاعات کلیه پرسنل'!I173),0)+IF('5-اطلاعات کلیه پرسنل'!J173=option!$C$15,IF('5-اطلاعات کلیه پرسنل'!L173="دارد",'5-اطلاعات کلیه پرسنل'!M173/12*'5-اطلاعات کلیه پرسنل'!K173,'5-اطلاعات کلیه پرسنل'!N173/2000*'5-اطلاعات کلیه پرسنل'!K173),0)</f>
        <v>0</v>
      </c>
      <c r="AG173" s="67">
        <f>IF('5-اطلاعات کلیه پرسنل'!H173=option!$C$11,IF('5-اطلاعات کلیه پرسنل'!L173="دارد",'5-اطلاعات کلیه پرسنل'!M173*'5-اطلاعات کلیه پرسنل'!I173/12*40,'5-اطلاعات کلیه پرسنل'!I173*'5-اطلاعات کلیه پرسنل'!N173/52),0)+IF('5-اطلاعات کلیه پرسنل'!J173=option!$C$11,IF('5-اطلاعات کلیه پرسنل'!L173="دارد",'5-اطلاعات کلیه پرسنل'!M173*'5-اطلاعات کلیه پرسنل'!K173/12*40,'5-اطلاعات کلیه پرسنل'!K173*'5-اطلاعات کلیه پرسنل'!N173/52),0)</f>
        <v>0</v>
      </c>
      <c r="AH173" s="82">
        <f>IF('5-اطلاعات کلیه پرسنل'!P173="دکتری",1,IF('5-اطلاعات کلیه پرسنل'!P173="فوق لیسانس",0.8,IF('5-اطلاعات کلیه پرسنل'!P173="لیسانس",0.6,IF('5-اطلاعات کلیه پرسنل'!P173="فوق دیپلم",0.3,IF('5-اطلاعات کلیه پرسنل'!P173="",0,0.1)))))</f>
        <v>0</v>
      </c>
      <c r="AI173" s="95">
        <f>IF('5-اطلاعات کلیه پرسنل'!L173="دارد",'5-اطلاعات کلیه پرسنل'!M173/12,'5-اطلاعات کلیه پرسنل'!N173/2000)</f>
        <v>0</v>
      </c>
      <c r="AJ173" s="94">
        <f t="shared" si="38"/>
        <v>0</v>
      </c>
    </row>
    <row r="174" spans="1:36" x14ac:dyDescent="0.45">
      <c r="A174" s="98">
        <v>172</v>
      </c>
      <c r="B174" s="69">
        <f>'6-اطلاعات کلیه محصولات - خدمات'!B174</f>
        <v>0</v>
      </c>
      <c r="C174" s="69">
        <f>'6-اطلاعات کلیه محصولات - خدمات'!D174</f>
        <v>0</v>
      </c>
      <c r="D174" s="22"/>
      <c r="E174" s="91"/>
      <c r="F174" s="91"/>
      <c r="G174" s="91"/>
      <c r="H174" s="69"/>
      <c r="I174" s="69"/>
      <c r="J174" s="69"/>
      <c r="K174" s="69"/>
      <c r="L174" s="69"/>
      <c r="M174" s="247">
        <f t="shared" si="27"/>
        <v>0</v>
      </c>
      <c r="N174" s="69" t="str">
        <f t="shared" si="28"/>
        <v>0</v>
      </c>
      <c r="O174" s="69" t="str">
        <f t="shared" si="29"/>
        <v>0</v>
      </c>
      <c r="P174" s="69" t="str">
        <f t="shared" si="30"/>
        <v>0</v>
      </c>
      <c r="Q174" s="69" t="str">
        <f t="shared" si="31"/>
        <v>0</v>
      </c>
      <c r="R174" s="69" t="str">
        <f t="shared" si="32"/>
        <v>0.2</v>
      </c>
      <c r="S174" s="100">
        <f t="shared" si="33"/>
        <v>0</v>
      </c>
      <c r="T174" s="69">
        <f t="shared" si="34"/>
        <v>0</v>
      </c>
      <c r="U174" s="69">
        <f t="shared" si="35"/>
        <v>0</v>
      </c>
      <c r="V174" s="69">
        <f t="shared" si="36"/>
        <v>0</v>
      </c>
      <c r="W174" s="69">
        <f t="shared" si="37"/>
        <v>0</v>
      </c>
      <c r="X174" s="195" t="str">
        <f>IF('6-اطلاعات کلیه محصولات - خدمات'!$N174="جدید",'6-اطلاعات کلیه محصولات - خدمات'!$B174,"")</f>
        <v/>
      </c>
      <c r="Y174" s="195" t="str">
        <f>IF('6-اطلاعات کلیه محصولات - خدمات'!$O174="دارد",'6-اطلاعات کلیه محصولات - خدمات'!$B174,"")</f>
        <v/>
      </c>
      <c r="AC174" s="199">
        <f>IF('6-اطلاعات کلیه محصولات - خدمات'!C174="دارد",'6-اطلاعات کلیه محصولات - خدمات'!Q174,0)</f>
        <v>0</v>
      </c>
      <c r="AD174" s="309">
        <f>1403-'5-اطلاعات کلیه پرسنل'!E174:E1171</f>
        <v>1403</v>
      </c>
      <c r="AF174" s="67">
        <f>IF('5-اطلاعات کلیه پرسنل'!H174=option!$C$15,IF('5-اطلاعات کلیه پرسنل'!L174="دارد",'5-اطلاعات کلیه پرسنل'!M174/12*'5-اطلاعات کلیه پرسنل'!I174,'5-اطلاعات کلیه پرسنل'!N174/2000*'5-اطلاعات کلیه پرسنل'!I174),0)+IF('5-اطلاعات کلیه پرسنل'!J174=option!$C$15,IF('5-اطلاعات کلیه پرسنل'!L174="دارد",'5-اطلاعات کلیه پرسنل'!M174/12*'5-اطلاعات کلیه پرسنل'!K174,'5-اطلاعات کلیه پرسنل'!N174/2000*'5-اطلاعات کلیه پرسنل'!K174),0)</f>
        <v>0</v>
      </c>
      <c r="AG174" s="67">
        <f>IF('5-اطلاعات کلیه پرسنل'!H174=option!$C$11,IF('5-اطلاعات کلیه پرسنل'!L174="دارد",'5-اطلاعات کلیه پرسنل'!M174*'5-اطلاعات کلیه پرسنل'!I174/12*40,'5-اطلاعات کلیه پرسنل'!I174*'5-اطلاعات کلیه پرسنل'!N174/52),0)+IF('5-اطلاعات کلیه پرسنل'!J174=option!$C$11,IF('5-اطلاعات کلیه پرسنل'!L174="دارد",'5-اطلاعات کلیه پرسنل'!M174*'5-اطلاعات کلیه پرسنل'!K174/12*40,'5-اطلاعات کلیه پرسنل'!K174*'5-اطلاعات کلیه پرسنل'!N174/52),0)</f>
        <v>0</v>
      </c>
      <c r="AH174" s="82">
        <f>IF('5-اطلاعات کلیه پرسنل'!P174="دکتری",1,IF('5-اطلاعات کلیه پرسنل'!P174="فوق لیسانس",0.8,IF('5-اطلاعات کلیه پرسنل'!P174="لیسانس",0.6,IF('5-اطلاعات کلیه پرسنل'!P174="فوق دیپلم",0.3,IF('5-اطلاعات کلیه پرسنل'!P174="",0,0.1)))))</f>
        <v>0</v>
      </c>
      <c r="AI174" s="95">
        <f>IF('5-اطلاعات کلیه پرسنل'!L174="دارد",'5-اطلاعات کلیه پرسنل'!M174/12,'5-اطلاعات کلیه پرسنل'!N174/2000)</f>
        <v>0</v>
      </c>
      <c r="AJ174" s="94">
        <f t="shared" si="38"/>
        <v>0</v>
      </c>
    </row>
    <row r="175" spans="1:36" x14ac:dyDescent="0.45">
      <c r="A175" s="98">
        <v>173</v>
      </c>
      <c r="B175" s="69">
        <f>'6-اطلاعات کلیه محصولات - خدمات'!B175</f>
        <v>0</v>
      </c>
      <c r="C175" s="69">
        <f>'6-اطلاعات کلیه محصولات - خدمات'!D175</f>
        <v>0</v>
      </c>
      <c r="D175" s="22"/>
      <c r="E175" s="91"/>
      <c r="F175" s="91"/>
      <c r="G175" s="91"/>
      <c r="H175" s="69"/>
      <c r="I175" s="69"/>
      <c r="J175" s="69"/>
      <c r="K175" s="69"/>
      <c r="L175" s="69"/>
      <c r="M175" s="247">
        <f t="shared" si="27"/>
        <v>0</v>
      </c>
      <c r="N175" s="69" t="str">
        <f t="shared" si="28"/>
        <v>0</v>
      </c>
      <c r="O175" s="69" t="str">
        <f t="shared" si="29"/>
        <v>0</v>
      </c>
      <c r="P175" s="69" t="str">
        <f t="shared" si="30"/>
        <v>0</v>
      </c>
      <c r="Q175" s="69" t="str">
        <f t="shared" si="31"/>
        <v>0</v>
      </c>
      <c r="R175" s="69" t="str">
        <f t="shared" si="32"/>
        <v>0.2</v>
      </c>
      <c r="S175" s="100">
        <f t="shared" si="33"/>
        <v>0</v>
      </c>
      <c r="T175" s="69">
        <f t="shared" si="34"/>
        <v>0</v>
      </c>
      <c r="U175" s="69">
        <f t="shared" si="35"/>
        <v>0</v>
      </c>
      <c r="V175" s="69">
        <f t="shared" si="36"/>
        <v>0</v>
      </c>
      <c r="W175" s="69">
        <f t="shared" si="37"/>
        <v>0</v>
      </c>
      <c r="X175" s="195" t="str">
        <f>IF('6-اطلاعات کلیه محصولات - خدمات'!$N175="جدید",'6-اطلاعات کلیه محصولات - خدمات'!$B175,"")</f>
        <v/>
      </c>
      <c r="Y175" s="195" t="str">
        <f>IF('6-اطلاعات کلیه محصولات - خدمات'!$O175="دارد",'6-اطلاعات کلیه محصولات - خدمات'!$B175,"")</f>
        <v/>
      </c>
      <c r="AC175" s="199">
        <f>IF('6-اطلاعات کلیه محصولات - خدمات'!C175="دارد",'6-اطلاعات کلیه محصولات - خدمات'!Q175,0)</f>
        <v>0</v>
      </c>
      <c r="AD175" s="309">
        <f>1403-'5-اطلاعات کلیه پرسنل'!E175:E1172</f>
        <v>1403</v>
      </c>
      <c r="AF175" s="67">
        <f>IF('5-اطلاعات کلیه پرسنل'!H175=option!$C$15,IF('5-اطلاعات کلیه پرسنل'!L175="دارد",'5-اطلاعات کلیه پرسنل'!M175/12*'5-اطلاعات کلیه پرسنل'!I175,'5-اطلاعات کلیه پرسنل'!N175/2000*'5-اطلاعات کلیه پرسنل'!I175),0)+IF('5-اطلاعات کلیه پرسنل'!J175=option!$C$15,IF('5-اطلاعات کلیه پرسنل'!L175="دارد",'5-اطلاعات کلیه پرسنل'!M175/12*'5-اطلاعات کلیه پرسنل'!K175,'5-اطلاعات کلیه پرسنل'!N175/2000*'5-اطلاعات کلیه پرسنل'!K175),0)</f>
        <v>0</v>
      </c>
      <c r="AG175" s="67">
        <f>IF('5-اطلاعات کلیه پرسنل'!H175=option!$C$11,IF('5-اطلاعات کلیه پرسنل'!L175="دارد",'5-اطلاعات کلیه پرسنل'!M175*'5-اطلاعات کلیه پرسنل'!I175/12*40,'5-اطلاعات کلیه پرسنل'!I175*'5-اطلاعات کلیه پرسنل'!N175/52),0)+IF('5-اطلاعات کلیه پرسنل'!J175=option!$C$11,IF('5-اطلاعات کلیه پرسنل'!L175="دارد",'5-اطلاعات کلیه پرسنل'!M175*'5-اطلاعات کلیه پرسنل'!K175/12*40,'5-اطلاعات کلیه پرسنل'!K175*'5-اطلاعات کلیه پرسنل'!N175/52),0)</f>
        <v>0</v>
      </c>
      <c r="AH175" s="82">
        <f>IF('5-اطلاعات کلیه پرسنل'!P175="دکتری",1,IF('5-اطلاعات کلیه پرسنل'!P175="فوق لیسانس",0.8,IF('5-اطلاعات کلیه پرسنل'!P175="لیسانس",0.6,IF('5-اطلاعات کلیه پرسنل'!P175="فوق دیپلم",0.3,IF('5-اطلاعات کلیه پرسنل'!P175="",0,0.1)))))</f>
        <v>0</v>
      </c>
      <c r="AI175" s="95">
        <f>IF('5-اطلاعات کلیه پرسنل'!L175="دارد",'5-اطلاعات کلیه پرسنل'!M175/12,'5-اطلاعات کلیه پرسنل'!N175/2000)</f>
        <v>0</v>
      </c>
      <c r="AJ175" s="94">
        <f t="shared" si="38"/>
        <v>0</v>
      </c>
    </row>
    <row r="176" spans="1:36" x14ac:dyDescent="0.45">
      <c r="A176" s="98">
        <v>174</v>
      </c>
      <c r="B176" s="69">
        <f>'6-اطلاعات کلیه محصولات - خدمات'!B176</f>
        <v>0</v>
      </c>
      <c r="C176" s="69">
        <f>'6-اطلاعات کلیه محصولات - خدمات'!D176</f>
        <v>0</v>
      </c>
      <c r="D176" s="22"/>
      <c r="E176" s="91"/>
      <c r="F176" s="91"/>
      <c r="G176" s="91"/>
      <c r="H176" s="69"/>
      <c r="I176" s="69"/>
      <c r="J176" s="69"/>
      <c r="K176" s="69"/>
      <c r="L176" s="69"/>
      <c r="M176" s="247">
        <f t="shared" si="27"/>
        <v>0</v>
      </c>
      <c r="N176" s="69" t="str">
        <f t="shared" si="28"/>
        <v>0</v>
      </c>
      <c r="O176" s="69" t="str">
        <f t="shared" si="29"/>
        <v>0</v>
      </c>
      <c r="P176" s="69" t="str">
        <f t="shared" si="30"/>
        <v>0</v>
      </c>
      <c r="Q176" s="69" t="str">
        <f t="shared" si="31"/>
        <v>0</v>
      </c>
      <c r="R176" s="69" t="str">
        <f t="shared" si="32"/>
        <v>0.2</v>
      </c>
      <c r="S176" s="100">
        <f t="shared" si="33"/>
        <v>0</v>
      </c>
      <c r="T176" s="69">
        <f t="shared" si="34"/>
        <v>0</v>
      </c>
      <c r="U176" s="69">
        <f t="shared" si="35"/>
        <v>0</v>
      </c>
      <c r="V176" s="69">
        <f t="shared" si="36"/>
        <v>0</v>
      </c>
      <c r="W176" s="69">
        <f t="shared" si="37"/>
        <v>0</v>
      </c>
      <c r="X176" s="195" t="str">
        <f>IF('6-اطلاعات کلیه محصولات - خدمات'!$N176="جدید",'6-اطلاعات کلیه محصولات - خدمات'!$B176,"")</f>
        <v/>
      </c>
      <c r="Y176" s="195" t="str">
        <f>IF('6-اطلاعات کلیه محصولات - خدمات'!$O176="دارد",'6-اطلاعات کلیه محصولات - خدمات'!$B176,"")</f>
        <v/>
      </c>
      <c r="AC176" s="199">
        <f>IF('6-اطلاعات کلیه محصولات - خدمات'!C176="دارد",'6-اطلاعات کلیه محصولات - خدمات'!Q176,0)</f>
        <v>0</v>
      </c>
      <c r="AD176" s="309">
        <f>1403-'5-اطلاعات کلیه پرسنل'!E176:E1173</f>
        <v>1403</v>
      </c>
      <c r="AF176" s="67">
        <f>IF('5-اطلاعات کلیه پرسنل'!H176=option!$C$15,IF('5-اطلاعات کلیه پرسنل'!L176="دارد",'5-اطلاعات کلیه پرسنل'!M176/12*'5-اطلاعات کلیه پرسنل'!I176,'5-اطلاعات کلیه پرسنل'!N176/2000*'5-اطلاعات کلیه پرسنل'!I176),0)+IF('5-اطلاعات کلیه پرسنل'!J176=option!$C$15,IF('5-اطلاعات کلیه پرسنل'!L176="دارد",'5-اطلاعات کلیه پرسنل'!M176/12*'5-اطلاعات کلیه پرسنل'!K176,'5-اطلاعات کلیه پرسنل'!N176/2000*'5-اطلاعات کلیه پرسنل'!K176),0)</f>
        <v>0</v>
      </c>
      <c r="AG176" s="67">
        <f>IF('5-اطلاعات کلیه پرسنل'!H176=option!$C$11,IF('5-اطلاعات کلیه پرسنل'!L176="دارد",'5-اطلاعات کلیه پرسنل'!M176*'5-اطلاعات کلیه پرسنل'!I176/12*40,'5-اطلاعات کلیه پرسنل'!I176*'5-اطلاعات کلیه پرسنل'!N176/52),0)+IF('5-اطلاعات کلیه پرسنل'!J176=option!$C$11,IF('5-اطلاعات کلیه پرسنل'!L176="دارد",'5-اطلاعات کلیه پرسنل'!M176*'5-اطلاعات کلیه پرسنل'!K176/12*40,'5-اطلاعات کلیه پرسنل'!K176*'5-اطلاعات کلیه پرسنل'!N176/52),0)</f>
        <v>0</v>
      </c>
      <c r="AH176" s="82">
        <f>IF('5-اطلاعات کلیه پرسنل'!P176="دکتری",1,IF('5-اطلاعات کلیه پرسنل'!P176="فوق لیسانس",0.8,IF('5-اطلاعات کلیه پرسنل'!P176="لیسانس",0.6,IF('5-اطلاعات کلیه پرسنل'!P176="فوق دیپلم",0.3,IF('5-اطلاعات کلیه پرسنل'!P176="",0,0.1)))))</f>
        <v>0</v>
      </c>
      <c r="AI176" s="95">
        <f>IF('5-اطلاعات کلیه پرسنل'!L176="دارد",'5-اطلاعات کلیه پرسنل'!M176/12,'5-اطلاعات کلیه پرسنل'!N176/2000)</f>
        <v>0</v>
      </c>
      <c r="AJ176" s="94">
        <f t="shared" si="38"/>
        <v>0</v>
      </c>
    </row>
    <row r="177" spans="1:36" x14ac:dyDescent="0.45">
      <c r="A177" s="98">
        <v>175</v>
      </c>
      <c r="B177" s="69">
        <f>'6-اطلاعات کلیه محصولات - خدمات'!B177</f>
        <v>0</v>
      </c>
      <c r="C177" s="69">
        <f>'6-اطلاعات کلیه محصولات - خدمات'!D177</f>
        <v>0</v>
      </c>
      <c r="D177" s="22"/>
      <c r="E177" s="91"/>
      <c r="F177" s="91"/>
      <c r="G177" s="91"/>
      <c r="H177" s="69"/>
      <c r="I177" s="69"/>
      <c r="J177" s="69"/>
      <c r="K177" s="69"/>
      <c r="L177" s="69"/>
      <c r="M177" s="247">
        <f t="shared" si="27"/>
        <v>0</v>
      </c>
      <c r="N177" s="69" t="str">
        <f t="shared" si="28"/>
        <v>0</v>
      </c>
      <c r="O177" s="69" t="str">
        <f t="shared" si="29"/>
        <v>0</v>
      </c>
      <c r="P177" s="69" t="str">
        <f t="shared" si="30"/>
        <v>0</v>
      </c>
      <c r="Q177" s="69" t="str">
        <f t="shared" si="31"/>
        <v>0</v>
      </c>
      <c r="R177" s="69" t="str">
        <f t="shared" si="32"/>
        <v>0.2</v>
      </c>
      <c r="S177" s="100">
        <f t="shared" si="33"/>
        <v>0</v>
      </c>
      <c r="T177" s="69">
        <f t="shared" si="34"/>
        <v>0</v>
      </c>
      <c r="U177" s="69">
        <f t="shared" si="35"/>
        <v>0</v>
      </c>
      <c r="V177" s="69">
        <f t="shared" si="36"/>
        <v>0</v>
      </c>
      <c r="W177" s="69">
        <f t="shared" si="37"/>
        <v>0</v>
      </c>
      <c r="X177" s="195" t="str">
        <f>IF('6-اطلاعات کلیه محصولات - خدمات'!$N177="جدید",'6-اطلاعات کلیه محصولات - خدمات'!$B177,"")</f>
        <v/>
      </c>
      <c r="Y177" s="195" t="str">
        <f>IF('6-اطلاعات کلیه محصولات - خدمات'!$O177="دارد",'6-اطلاعات کلیه محصولات - خدمات'!$B177,"")</f>
        <v/>
      </c>
      <c r="AC177" s="199">
        <f>IF('6-اطلاعات کلیه محصولات - خدمات'!C177="دارد",'6-اطلاعات کلیه محصولات - خدمات'!Q177,0)</f>
        <v>0</v>
      </c>
      <c r="AD177" s="309">
        <f>1403-'5-اطلاعات کلیه پرسنل'!E177:E1174</f>
        <v>1403</v>
      </c>
      <c r="AF177" s="67">
        <f>IF('5-اطلاعات کلیه پرسنل'!H177=option!$C$15,IF('5-اطلاعات کلیه پرسنل'!L177="دارد",'5-اطلاعات کلیه پرسنل'!M177/12*'5-اطلاعات کلیه پرسنل'!I177,'5-اطلاعات کلیه پرسنل'!N177/2000*'5-اطلاعات کلیه پرسنل'!I177),0)+IF('5-اطلاعات کلیه پرسنل'!J177=option!$C$15,IF('5-اطلاعات کلیه پرسنل'!L177="دارد",'5-اطلاعات کلیه پرسنل'!M177/12*'5-اطلاعات کلیه پرسنل'!K177,'5-اطلاعات کلیه پرسنل'!N177/2000*'5-اطلاعات کلیه پرسنل'!K177),0)</f>
        <v>0</v>
      </c>
      <c r="AG177" s="67">
        <f>IF('5-اطلاعات کلیه پرسنل'!H177=option!$C$11,IF('5-اطلاعات کلیه پرسنل'!L177="دارد",'5-اطلاعات کلیه پرسنل'!M177*'5-اطلاعات کلیه پرسنل'!I177/12*40,'5-اطلاعات کلیه پرسنل'!I177*'5-اطلاعات کلیه پرسنل'!N177/52),0)+IF('5-اطلاعات کلیه پرسنل'!J177=option!$C$11,IF('5-اطلاعات کلیه پرسنل'!L177="دارد",'5-اطلاعات کلیه پرسنل'!M177*'5-اطلاعات کلیه پرسنل'!K177/12*40,'5-اطلاعات کلیه پرسنل'!K177*'5-اطلاعات کلیه پرسنل'!N177/52),0)</f>
        <v>0</v>
      </c>
      <c r="AH177" s="82">
        <f>IF('5-اطلاعات کلیه پرسنل'!P177="دکتری",1,IF('5-اطلاعات کلیه پرسنل'!P177="فوق لیسانس",0.8,IF('5-اطلاعات کلیه پرسنل'!P177="لیسانس",0.6,IF('5-اطلاعات کلیه پرسنل'!P177="فوق دیپلم",0.3,IF('5-اطلاعات کلیه پرسنل'!P177="",0,0.1)))))</f>
        <v>0</v>
      </c>
      <c r="AI177" s="95">
        <f>IF('5-اطلاعات کلیه پرسنل'!L177="دارد",'5-اطلاعات کلیه پرسنل'!M177/12,'5-اطلاعات کلیه پرسنل'!N177/2000)</f>
        <v>0</v>
      </c>
      <c r="AJ177" s="94">
        <f t="shared" si="38"/>
        <v>0</v>
      </c>
    </row>
    <row r="178" spans="1:36" x14ac:dyDescent="0.45">
      <c r="A178" s="98">
        <v>176</v>
      </c>
      <c r="B178" s="69">
        <f>'6-اطلاعات کلیه محصولات - خدمات'!B178</f>
        <v>0</v>
      </c>
      <c r="C178" s="69">
        <f>'6-اطلاعات کلیه محصولات - خدمات'!D178</f>
        <v>0</v>
      </c>
      <c r="D178" s="22"/>
      <c r="E178" s="91"/>
      <c r="F178" s="91"/>
      <c r="G178" s="91"/>
      <c r="H178" s="69"/>
      <c r="I178" s="69"/>
      <c r="J178" s="69"/>
      <c r="K178" s="69"/>
      <c r="L178" s="69"/>
      <c r="M178" s="247">
        <f t="shared" si="27"/>
        <v>0</v>
      </c>
      <c r="N178" s="69" t="str">
        <f t="shared" si="28"/>
        <v>0</v>
      </c>
      <c r="O178" s="69" t="str">
        <f t="shared" si="29"/>
        <v>0</v>
      </c>
      <c r="P178" s="69" t="str">
        <f t="shared" si="30"/>
        <v>0</v>
      </c>
      <c r="Q178" s="69" t="str">
        <f t="shared" si="31"/>
        <v>0</v>
      </c>
      <c r="R178" s="69" t="str">
        <f t="shared" si="32"/>
        <v>0.2</v>
      </c>
      <c r="S178" s="100">
        <f t="shared" si="33"/>
        <v>0</v>
      </c>
      <c r="T178" s="69">
        <f t="shared" si="34"/>
        <v>0</v>
      </c>
      <c r="U178" s="69">
        <f t="shared" si="35"/>
        <v>0</v>
      </c>
      <c r="V178" s="69">
        <f t="shared" si="36"/>
        <v>0</v>
      </c>
      <c r="W178" s="69">
        <f t="shared" si="37"/>
        <v>0</v>
      </c>
      <c r="X178" s="195" t="str">
        <f>IF('6-اطلاعات کلیه محصولات - خدمات'!$N178="جدید",'6-اطلاعات کلیه محصولات - خدمات'!$B178,"")</f>
        <v/>
      </c>
      <c r="Y178" s="195" t="str">
        <f>IF('6-اطلاعات کلیه محصولات - خدمات'!$O178="دارد",'6-اطلاعات کلیه محصولات - خدمات'!$B178,"")</f>
        <v/>
      </c>
      <c r="AC178" s="199">
        <f>IF('6-اطلاعات کلیه محصولات - خدمات'!C178="دارد",'6-اطلاعات کلیه محصولات - خدمات'!Q178,0)</f>
        <v>0</v>
      </c>
      <c r="AD178" s="309">
        <f>1403-'5-اطلاعات کلیه پرسنل'!E178:E1175</f>
        <v>1403</v>
      </c>
      <c r="AF178" s="67">
        <f>IF('5-اطلاعات کلیه پرسنل'!H178=option!$C$15,IF('5-اطلاعات کلیه پرسنل'!L178="دارد",'5-اطلاعات کلیه پرسنل'!M178/12*'5-اطلاعات کلیه پرسنل'!I178,'5-اطلاعات کلیه پرسنل'!N178/2000*'5-اطلاعات کلیه پرسنل'!I178),0)+IF('5-اطلاعات کلیه پرسنل'!J178=option!$C$15,IF('5-اطلاعات کلیه پرسنل'!L178="دارد",'5-اطلاعات کلیه پرسنل'!M178/12*'5-اطلاعات کلیه پرسنل'!K178,'5-اطلاعات کلیه پرسنل'!N178/2000*'5-اطلاعات کلیه پرسنل'!K178),0)</f>
        <v>0</v>
      </c>
      <c r="AG178" s="67">
        <f>IF('5-اطلاعات کلیه پرسنل'!H178=option!$C$11,IF('5-اطلاعات کلیه پرسنل'!L178="دارد",'5-اطلاعات کلیه پرسنل'!M178*'5-اطلاعات کلیه پرسنل'!I178/12*40,'5-اطلاعات کلیه پرسنل'!I178*'5-اطلاعات کلیه پرسنل'!N178/52),0)+IF('5-اطلاعات کلیه پرسنل'!J178=option!$C$11,IF('5-اطلاعات کلیه پرسنل'!L178="دارد",'5-اطلاعات کلیه پرسنل'!M178*'5-اطلاعات کلیه پرسنل'!K178/12*40,'5-اطلاعات کلیه پرسنل'!K178*'5-اطلاعات کلیه پرسنل'!N178/52),0)</f>
        <v>0</v>
      </c>
      <c r="AH178" s="82">
        <f>IF('5-اطلاعات کلیه پرسنل'!P178="دکتری",1,IF('5-اطلاعات کلیه پرسنل'!P178="فوق لیسانس",0.8,IF('5-اطلاعات کلیه پرسنل'!P178="لیسانس",0.6,IF('5-اطلاعات کلیه پرسنل'!P178="فوق دیپلم",0.3,IF('5-اطلاعات کلیه پرسنل'!P178="",0,0.1)))))</f>
        <v>0</v>
      </c>
      <c r="AI178" s="95">
        <f>IF('5-اطلاعات کلیه پرسنل'!L178="دارد",'5-اطلاعات کلیه پرسنل'!M178/12,'5-اطلاعات کلیه پرسنل'!N178/2000)</f>
        <v>0</v>
      </c>
      <c r="AJ178" s="94">
        <f t="shared" si="38"/>
        <v>0</v>
      </c>
    </row>
    <row r="179" spans="1:36" x14ac:dyDescent="0.45">
      <c r="A179" s="98">
        <v>177</v>
      </c>
      <c r="B179" s="69">
        <f>'6-اطلاعات کلیه محصولات - خدمات'!B179</f>
        <v>0</v>
      </c>
      <c r="C179" s="69">
        <f>'6-اطلاعات کلیه محصولات - خدمات'!D179</f>
        <v>0</v>
      </c>
      <c r="D179" s="22"/>
      <c r="E179" s="91"/>
      <c r="F179" s="91"/>
      <c r="G179" s="91"/>
      <c r="H179" s="69"/>
      <c r="I179" s="69"/>
      <c r="J179" s="69"/>
      <c r="K179" s="69"/>
      <c r="L179" s="69"/>
      <c r="M179" s="247">
        <f t="shared" si="27"/>
        <v>0</v>
      </c>
      <c r="N179" s="69" t="str">
        <f t="shared" si="28"/>
        <v>0</v>
      </c>
      <c r="O179" s="69" t="str">
        <f t="shared" si="29"/>
        <v>0</v>
      </c>
      <c r="P179" s="69" t="str">
        <f t="shared" si="30"/>
        <v>0</v>
      </c>
      <c r="Q179" s="69" t="str">
        <f t="shared" si="31"/>
        <v>0</v>
      </c>
      <c r="R179" s="69" t="str">
        <f t="shared" si="32"/>
        <v>0.2</v>
      </c>
      <c r="S179" s="100">
        <f t="shared" si="33"/>
        <v>0</v>
      </c>
      <c r="T179" s="69">
        <f t="shared" si="34"/>
        <v>0</v>
      </c>
      <c r="U179" s="69">
        <f t="shared" si="35"/>
        <v>0</v>
      </c>
      <c r="V179" s="69">
        <f t="shared" si="36"/>
        <v>0</v>
      </c>
      <c r="W179" s="69">
        <f t="shared" si="37"/>
        <v>0</v>
      </c>
      <c r="X179" s="195" t="str">
        <f>IF('6-اطلاعات کلیه محصولات - خدمات'!$N179="جدید",'6-اطلاعات کلیه محصولات - خدمات'!$B179,"")</f>
        <v/>
      </c>
      <c r="Y179" s="195" t="str">
        <f>IF('6-اطلاعات کلیه محصولات - خدمات'!$O179="دارد",'6-اطلاعات کلیه محصولات - خدمات'!$B179,"")</f>
        <v/>
      </c>
      <c r="AC179" s="199">
        <f>IF('6-اطلاعات کلیه محصولات - خدمات'!C179="دارد",'6-اطلاعات کلیه محصولات - خدمات'!Q179,0)</f>
        <v>0</v>
      </c>
      <c r="AD179" s="309">
        <f>1403-'5-اطلاعات کلیه پرسنل'!E179:E1176</f>
        <v>1403</v>
      </c>
      <c r="AF179" s="67">
        <f>IF('5-اطلاعات کلیه پرسنل'!H179=option!$C$15,IF('5-اطلاعات کلیه پرسنل'!L179="دارد",'5-اطلاعات کلیه پرسنل'!M179/12*'5-اطلاعات کلیه پرسنل'!I179,'5-اطلاعات کلیه پرسنل'!N179/2000*'5-اطلاعات کلیه پرسنل'!I179),0)+IF('5-اطلاعات کلیه پرسنل'!J179=option!$C$15,IF('5-اطلاعات کلیه پرسنل'!L179="دارد",'5-اطلاعات کلیه پرسنل'!M179/12*'5-اطلاعات کلیه پرسنل'!K179,'5-اطلاعات کلیه پرسنل'!N179/2000*'5-اطلاعات کلیه پرسنل'!K179),0)</f>
        <v>0</v>
      </c>
      <c r="AG179" s="67">
        <f>IF('5-اطلاعات کلیه پرسنل'!H179=option!$C$11,IF('5-اطلاعات کلیه پرسنل'!L179="دارد",'5-اطلاعات کلیه پرسنل'!M179*'5-اطلاعات کلیه پرسنل'!I179/12*40,'5-اطلاعات کلیه پرسنل'!I179*'5-اطلاعات کلیه پرسنل'!N179/52),0)+IF('5-اطلاعات کلیه پرسنل'!J179=option!$C$11,IF('5-اطلاعات کلیه پرسنل'!L179="دارد",'5-اطلاعات کلیه پرسنل'!M179*'5-اطلاعات کلیه پرسنل'!K179/12*40,'5-اطلاعات کلیه پرسنل'!K179*'5-اطلاعات کلیه پرسنل'!N179/52),0)</f>
        <v>0</v>
      </c>
      <c r="AH179" s="82">
        <f>IF('5-اطلاعات کلیه پرسنل'!P179="دکتری",1,IF('5-اطلاعات کلیه پرسنل'!P179="فوق لیسانس",0.8,IF('5-اطلاعات کلیه پرسنل'!P179="لیسانس",0.6,IF('5-اطلاعات کلیه پرسنل'!P179="فوق دیپلم",0.3,IF('5-اطلاعات کلیه پرسنل'!P179="",0,0.1)))))</f>
        <v>0</v>
      </c>
      <c r="AI179" s="95">
        <f>IF('5-اطلاعات کلیه پرسنل'!L179="دارد",'5-اطلاعات کلیه پرسنل'!M179/12,'5-اطلاعات کلیه پرسنل'!N179/2000)</f>
        <v>0</v>
      </c>
      <c r="AJ179" s="94">
        <f t="shared" si="38"/>
        <v>0</v>
      </c>
    </row>
    <row r="180" spans="1:36" x14ac:dyDescent="0.45">
      <c r="A180" s="98">
        <v>178</v>
      </c>
      <c r="B180" s="69">
        <f>'6-اطلاعات کلیه محصولات - خدمات'!B180</f>
        <v>0</v>
      </c>
      <c r="C180" s="69">
        <f>'6-اطلاعات کلیه محصولات - خدمات'!D180</f>
        <v>0</v>
      </c>
      <c r="D180" s="22"/>
      <c r="E180" s="91"/>
      <c r="F180" s="91"/>
      <c r="G180" s="91"/>
      <c r="H180" s="69"/>
      <c r="I180" s="69"/>
      <c r="J180" s="69"/>
      <c r="K180" s="69"/>
      <c r="L180" s="69"/>
      <c r="M180" s="247">
        <f t="shared" si="27"/>
        <v>0</v>
      </c>
      <c r="N180" s="69" t="str">
        <f t="shared" si="28"/>
        <v>0</v>
      </c>
      <c r="O180" s="69" t="str">
        <f t="shared" si="29"/>
        <v>0</v>
      </c>
      <c r="P180" s="69" t="str">
        <f t="shared" si="30"/>
        <v>0</v>
      </c>
      <c r="Q180" s="69" t="str">
        <f t="shared" si="31"/>
        <v>0</v>
      </c>
      <c r="R180" s="69" t="str">
        <f t="shared" si="32"/>
        <v>0.2</v>
      </c>
      <c r="S180" s="100">
        <f t="shared" si="33"/>
        <v>0</v>
      </c>
      <c r="T180" s="69">
        <f t="shared" si="34"/>
        <v>0</v>
      </c>
      <c r="U180" s="69">
        <f t="shared" si="35"/>
        <v>0</v>
      </c>
      <c r="V180" s="69">
        <f t="shared" si="36"/>
        <v>0</v>
      </c>
      <c r="W180" s="69">
        <f t="shared" si="37"/>
        <v>0</v>
      </c>
      <c r="X180" s="195" t="str">
        <f>IF('6-اطلاعات کلیه محصولات - خدمات'!$N180="جدید",'6-اطلاعات کلیه محصولات - خدمات'!$B180,"")</f>
        <v/>
      </c>
      <c r="Y180" s="195" t="str">
        <f>IF('6-اطلاعات کلیه محصولات - خدمات'!$O180="دارد",'6-اطلاعات کلیه محصولات - خدمات'!$B180,"")</f>
        <v/>
      </c>
      <c r="AC180" s="199">
        <f>IF('6-اطلاعات کلیه محصولات - خدمات'!C180="دارد",'6-اطلاعات کلیه محصولات - خدمات'!Q180,0)</f>
        <v>0</v>
      </c>
      <c r="AD180" s="309">
        <f>1403-'5-اطلاعات کلیه پرسنل'!E180:E1177</f>
        <v>1403</v>
      </c>
      <c r="AF180" s="67">
        <f>IF('5-اطلاعات کلیه پرسنل'!H180=option!$C$15,IF('5-اطلاعات کلیه پرسنل'!L180="دارد",'5-اطلاعات کلیه پرسنل'!M180/12*'5-اطلاعات کلیه پرسنل'!I180,'5-اطلاعات کلیه پرسنل'!N180/2000*'5-اطلاعات کلیه پرسنل'!I180),0)+IF('5-اطلاعات کلیه پرسنل'!J180=option!$C$15,IF('5-اطلاعات کلیه پرسنل'!L180="دارد",'5-اطلاعات کلیه پرسنل'!M180/12*'5-اطلاعات کلیه پرسنل'!K180,'5-اطلاعات کلیه پرسنل'!N180/2000*'5-اطلاعات کلیه پرسنل'!K180),0)</f>
        <v>0</v>
      </c>
      <c r="AG180" s="67">
        <f>IF('5-اطلاعات کلیه پرسنل'!H180=option!$C$11,IF('5-اطلاعات کلیه پرسنل'!L180="دارد",'5-اطلاعات کلیه پرسنل'!M180*'5-اطلاعات کلیه پرسنل'!I180/12*40,'5-اطلاعات کلیه پرسنل'!I180*'5-اطلاعات کلیه پرسنل'!N180/52),0)+IF('5-اطلاعات کلیه پرسنل'!J180=option!$C$11,IF('5-اطلاعات کلیه پرسنل'!L180="دارد",'5-اطلاعات کلیه پرسنل'!M180*'5-اطلاعات کلیه پرسنل'!K180/12*40,'5-اطلاعات کلیه پرسنل'!K180*'5-اطلاعات کلیه پرسنل'!N180/52),0)</f>
        <v>0</v>
      </c>
      <c r="AH180" s="82">
        <f>IF('5-اطلاعات کلیه پرسنل'!P180="دکتری",1,IF('5-اطلاعات کلیه پرسنل'!P180="فوق لیسانس",0.8,IF('5-اطلاعات کلیه پرسنل'!P180="لیسانس",0.6,IF('5-اطلاعات کلیه پرسنل'!P180="فوق دیپلم",0.3,IF('5-اطلاعات کلیه پرسنل'!P180="",0,0.1)))))</f>
        <v>0</v>
      </c>
      <c r="AI180" s="95">
        <f>IF('5-اطلاعات کلیه پرسنل'!L180="دارد",'5-اطلاعات کلیه پرسنل'!M180/12,'5-اطلاعات کلیه پرسنل'!N180/2000)</f>
        <v>0</v>
      </c>
      <c r="AJ180" s="94">
        <f t="shared" si="38"/>
        <v>0</v>
      </c>
    </row>
    <row r="181" spans="1:36" x14ac:dyDescent="0.45">
      <c r="A181" s="98">
        <v>179</v>
      </c>
      <c r="B181" s="69">
        <f>'6-اطلاعات کلیه محصولات - خدمات'!B181</f>
        <v>0</v>
      </c>
      <c r="C181" s="69">
        <f>'6-اطلاعات کلیه محصولات - خدمات'!D181</f>
        <v>0</v>
      </c>
      <c r="D181" s="22"/>
      <c r="E181" s="91"/>
      <c r="F181" s="91"/>
      <c r="G181" s="91"/>
      <c r="H181" s="69"/>
      <c r="I181" s="69"/>
      <c r="J181" s="69"/>
      <c r="K181" s="69"/>
      <c r="L181" s="69"/>
      <c r="M181" s="247">
        <f t="shared" si="27"/>
        <v>0</v>
      </c>
      <c r="N181" s="69" t="str">
        <f t="shared" si="28"/>
        <v>0</v>
      </c>
      <c r="O181" s="69" t="str">
        <f t="shared" si="29"/>
        <v>0</v>
      </c>
      <c r="P181" s="69" t="str">
        <f t="shared" si="30"/>
        <v>0</v>
      </c>
      <c r="Q181" s="69" t="str">
        <f t="shared" si="31"/>
        <v>0</v>
      </c>
      <c r="R181" s="69" t="str">
        <f t="shared" si="32"/>
        <v>0.2</v>
      </c>
      <c r="S181" s="100">
        <f t="shared" si="33"/>
        <v>0</v>
      </c>
      <c r="T181" s="69">
        <f t="shared" si="34"/>
        <v>0</v>
      </c>
      <c r="U181" s="69">
        <f t="shared" si="35"/>
        <v>0</v>
      </c>
      <c r="V181" s="69">
        <f t="shared" si="36"/>
        <v>0</v>
      </c>
      <c r="W181" s="69">
        <f t="shared" si="37"/>
        <v>0</v>
      </c>
      <c r="X181" s="195" t="str">
        <f>IF('6-اطلاعات کلیه محصولات - خدمات'!$N181="جدید",'6-اطلاعات کلیه محصولات - خدمات'!$B181,"")</f>
        <v/>
      </c>
      <c r="Y181" s="195" t="str">
        <f>IF('6-اطلاعات کلیه محصولات - خدمات'!$O181="دارد",'6-اطلاعات کلیه محصولات - خدمات'!$B181,"")</f>
        <v/>
      </c>
      <c r="AC181" s="199">
        <f>IF('6-اطلاعات کلیه محصولات - خدمات'!C181="دارد",'6-اطلاعات کلیه محصولات - خدمات'!Q181,0)</f>
        <v>0</v>
      </c>
      <c r="AD181" s="309">
        <f>1403-'5-اطلاعات کلیه پرسنل'!E181:E1178</f>
        <v>1403</v>
      </c>
      <c r="AF181" s="67">
        <f>IF('5-اطلاعات کلیه پرسنل'!H181=option!$C$15,IF('5-اطلاعات کلیه پرسنل'!L181="دارد",'5-اطلاعات کلیه پرسنل'!M181/12*'5-اطلاعات کلیه پرسنل'!I181,'5-اطلاعات کلیه پرسنل'!N181/2000*'5-اطلاعات کلیه پرسنل'!I181),0)+IF('5-اطلاعات کلیه پرسنل'!J181=option!$C$15,IF('5-اطلاعات کلیه پرسنل'!L181="دارد",'5-اطلاعات کلیه پرسنل'!M181/12*'5-اطلاعات کلیه پرسنل'!K181,'5-اطلاعات کلیه پرسنل'!N181/2000*'5-اطلاعات کلیه پرسنل'!K181),0)</f>
        <v>0</v>
      </c>
      <c r="AG181" s="67">
        <f>IF('5-اطلاعات کلیه پرسنل'!H181=option!$C$11,IF('5-اطلاعات کلیه پرسنل'!L181="دارد",'5-اطلاعات کلیه پرسنل'!M181*'5-اطلاعات کلیه پرسنل'!I181/12*40,'5-اطلاعات کلیه پرسنل'!I181*'5-اطلاعات کلیه پرسنل'!N181/52),0)+IF('5-اطلاعات کلیه پرسنل'!J181=option!$C$11,IF('5-اطلاعات کلیه پرسنل'!L181="دارد",'5-اطلاعات کلیه پرسنل'!M181*'5-اطلاعات کلیه پرسنل'!K181/12*40,'5-اطلاعات کلیه پرسنل'!K181*'5-اطلاعات کلیه پرسنل'!N181/52),0)</f>
        <v>0</v>
      </c>
      <c r="AH181" s="82">
        <f>IF('5-اطلاعات کلیه پرسنل'!P181="دکتری",1,IF('5-اطلاعات کلیه پرسنل'!P181="فوق لیسانس",0.8,IF('5-اطلاعات کلیه پرسنل'!P181="لیسانس",0.6,IF('5-اطلاعات کلیه پرسنل'!P181="فوق دیپلم",0.3,IF('5-اطلاعات کلیه پرسنل'!P181="",0,0.1)))))</f>
        <v>0</v>
      </c>
      <c r="AI181" s="95">
        <f>IF('5-اطلاعات کلیه پرسنل'!L181="دارد",'5-اطلاعات کلیه پرسنل'!M181/12,'5-اطلاعات کلیه پرسنل'!N181/2000)</f>
        <v>0</v>
      </c>
      <c r="AJ181" s="94">
        <f t="shared" si="38"/>
        <v>0</v>
      </c>
    </row>
    <row r="182" spans="1:36" x14ac:dyDescent="0.45">
      <c r="A182" s="98">
        <v>180</v>
      </c>
      <c r="B182" s="69">
        <f>'6-اطلاعات کلیه محصولات - خدمات'!B182</f>
        <v>0</v>
      </c>
      <c r="C182" s="69">
        <f>'6-اطلاعات کلیه محصولات - خدمات'!D182</f>
        <v>0</v>
      </c>
      <c r="D182" s="22"/>
      <c r="E182" s="91"/>
      <c r="F182" s="91"/>
      <c r="G182" s="91"/>
      <c r="H182" s="69"/>
      <c r="I182" s="69"/>
      <c r="J182" s="69"/>
      <c r="K182" s="69"/>
      <c r="L182" s="69"/>
      <c r="M182" s="247">
        <f t="shared" si="27"/>
        <v>0</v>
      </c>
      <c r="N182" s="69" t="str">
        <f t="shared" si="28"/>
        <v>0</v>
      </c>
      <c r="O182" s="69" t="str">
        <f t="shared" si="29"/>
        <v>0</v>
      </c>
      <c r="P182" s="69" t="str">
        <f t="shared" si="30"/>
        <v>0</v>
      </c>
      <c r="Q182" s="69" t="str">
        <f t="shared" si="31"/>
        <v>0</v>
      </c>
      <c r="R182" s="69" t="str">
        <f t="shared" si="32"/>
        <v>0.2</v>
      </c>
      <c r="S182" s="100">
        <f t="shared" si="33"/>
        <v>0</v>
      </c>
      <c r="T182" s="69">
        <f t="shared" si="34"/>
        <v>0</v>
      </c>
      <c r="U182" s="69">
        <f t="shared" si="35"/>
        <v>0</v>
      </c>
      <c r="V182" s="69">
        <f t="shared" si="36"/>
        <v>0</v>
      </c>
      <c r="W182" s="69">
        <f t="shared" si="37"/>
        <v>0</v>
      </c>
      <c r="X182" s="195" t="str">
        <f>IF('6-اطلاعات کلیه محصولات - خدمات'!$N182="جدید",'6-اطلاعات کلیه محصولات - خدمات'!$B182,"")</f>
        <v/>
      </c>
      <c r="Y182" s="195" t="str">
        <f>IF('6-اطلاعات کلیه محصولات - خدمات'!$O182="دارد",'6-اطلاعات کلیه محصولات - خدمات'!$B182,"")</f>
        <v/>
      </c>
      <c r="AC182" s="199">
        <f>IF('6-اطلاعات کلیه محصولات - خدمات'!C182="دارد",'6-اطلاعات کلیه محصولات - خدمات'!Q182,0)</f>
        <v>0</v>
      </c>
      <c r="AD182" s="309">
        <f>1403-'5-اطلاعات کلیه پرسنل'!E182:E1179</f>
        <v>1403</v>
      </c>
      <c r="AF182" s="67">
        <f>IF('5-اطلاعات کلیه پرسنل'!H182=option!$C$15,IF('5-اطلاعات کلیه پرسنل'!L182="دارد",'5-اطلاعات کلیه پرسنل'!M182/12*'5-اطلاعات کلیه پرسنل'!I182,'5-اطلاعات کلیه پرسنل'!N182/2000*'5-اطلاعات کلیه پرسنل'!I182),0)+IF('5-اطلاعات کلیه پرسنل'!J182=option!$C$15,IF('5-اطلاعات کلیه پرسنل'!L182="دارد",'5-اطلاعات کلیه پرسنل'!M182/12*'5-اطلاعات کلیه پرسنل'!K182,'5-اطلاعات کلیه پرسنل'!N182/2000*'5-اطلاعات کلیه پرسنل'!K182),0)</f>
        <v>0</v>
      </c>
      <c r="AG182" s="67">
        <f>IF('5-اطلاعات کلیه پرسنل'!H182=option!$C$11,IF('5-اطلاعات کلیه پرسنل'!L182="دارد",'5-اطلاعات کلیه پرسنل'!M182*'5-اطلاعات کلیه پرسنل'!I182/12*40,'5-اطلاعات کلیه پرسنل'!I182*'5-اطلاعات کلیه پرسنل'!N182/52),0)+IF('5-اطلاعات کلیه پرسنل'!J182=option!$C$11,IF('5-اطلاعات کلیه پرسنل'!L182="دارد",'5-اطلاعات کلیه پرسنل'!M182*'5-اطلاعات کلیه پرسنل'!K182/12*40,'5-اطلاعات کلیه پرسنل'!K182*'5-اطلاعات کلیه پرسنل'!N182/52),0)</f>
        <v>0</v>
      </c>
      <c r="AH182" s="82">
        <f>IF('5-اطلاعات کلیه پرسنل'!P182="دکتری",1,IF('5-اطلاعات کلیه پرسنل'!P182="فوق لیسانس",0.8,IF('5-اطلاعات کلیه پرسنل'!P182="لیسانس",0.6,IF('5-اطلاعات کلیه پرسنل'!P182="فوق دیپلم",0.3,IF('5-اطلاعات کلیه پرسنل'!P182="",0,0.1)))))</f>
        <v>0</v>
      </c>
      <c r="AI182" s="95">
        <f>IF('5-اطلاعات کلیه پرسنل'!L182="دارد",'5-اطلاعات کلیه پرسنل'!M182/12,'5-اطلاعات کلیه پرسنل'!N182/2000)</f>
        <v>0</v>
      </c>
      <c r="AJ182" s="94">
        <f t="shared" si="38"/>
        <v>0</v>
      </c>
    </row>
    <row r="183" spans="1:36" x14ac:dyDescent="0.45">
      <c r="A183" s="98">
        <v>181</v>
      </c>
      <c r="B183" s="69">
        <f>'6-اطلاعات کلیه محصولات - خدمات'!B183</f>
        <v>0</v>
      </c>
      <c r="C183" s="69">
        <f>'6-اطلاعات کلیه محصولات - خدمات'!D183</f>
        <v>0</v>
      </c>
      <c r="D183" s="22"/>
      <c r="E183" s="91"/>
      <c r="F183" s="91"/>
      <c r="G183" s="91"/>
      <c r="H183" s="69"/>
      <c r="I183" s="69"/>
      <c r="J183" s="69"/>
      <c r="K183" s="69"/>
      <c r="L183" s="69"/>
      <c r="M183" s="247">
        <f t="shared" si="27"/>
        <v>0</v>
      </c>
      <c r="N183" s="69" t="str">
        <f t="shared" si="28"/>
        <v>0</v>
      </c>
      <c r="O183" s="69" t="str">
        <f t="shared" si="29"/>
        <v>0</v>
      </c>
      <c r="P183" s="69" t="str">
        <f t="shared" si="30"/>
        <v>0</v>
      </c>
      <c r="Q183" s="69" t="str">
        <f t="shared" si="31"/>
        <v>0</v>
      </c>
      <c r="R183" s="69" t="str">
        <f t="shared" si="32"/>
        <v>0.2</v>
      </c>
      <c r="S183" s="100">
        <f t="shared" si="33"/>
        <v>0</v>
      </c>
      <c r="T183" s="69">
        <f t="shared" si="34"/>
        <v>0</v>
      </c>
      <c r="U183" s="69">
        <f t="shared" si="35"/>
        <v>0</v>
      </c>
      <c r="V183" s="69">
        <f t="shared" si="36"/>
        <v>0</v>
      </c>
      <c r="W183" s="69">
        <f t="shared" si="37"/>
        <v>0</v>
      </c>
      <c r="X183" s="195" t="str">
        <f>IF('6-اطلاعات کلیه محصولات - خدمات'!$N183="جدید",'6-اطلاعات کلیه محصولات - خدمات'!$B183,"")</f>
        <v/>
      </c>
      <c r="Y183" s="195" t="str">
        <f>IF('6-اطلاعات کلیه محصولات - خدمات'!$O183="دارد",'6-اطلاعات کلیه محصولات - خدمات'!$B183,"")</f>
        <v/>
      </c>
      <c r="AC183" s="199">
        <f>IF('6-اطلاعات کلیه محصولات - خدمات'!C183="دارد",'6-اطلاعات کلیه محصولات - خدمات'!Q183,0)</f>
        <v>0</v>
      </c>
      <c r="AD183" s="309">
        <f>1403-'5-اطلاعات کلیه پرسنل'!E183:E1180</f>
        <v>1403</v>
      </c>
      <c r="AF183" s="67">
        <f>IF('5-اطلاعات کلیه پرسنل'!H183=option!$C$15,IF('5-اطلاعات کلیه پرسنل'!L183="دارد",'5-اطلاعات کلیه پرسنل'!M183/12*'5-اطلاعات کلیه پرسنل'!I183,'5-اطلاعات کلیه پرسنل'!N183/2000*'5-اطلاعات کلیه پرسنل'!I183),0)+IF('5-اطلاعات کلیه پرسنل'!J183=option!$C$15,IF('5-اطلاعات کلیه پرسنل'!L183="دارد",'5-اطلاعات کلیه پرسنل'!M183/12*'5-اطلاعات کلیه پرسنل'!K183,'5-اطلاعات کلیه پرسنل'!N183/2000*'5-اطلاعات کلیه پرسنل'!K183),0)</f>
        <v>0</v>
      </c>
      <c r="AG183" s="67">
        <f>IF('5-اطلاعات کلیه پرسنل'!H183=option!$C$11,IF('5-اطلاعات کلیه پرسنل'!L183="دارد",'5-اطلاعات کلیه پرسنل'!M183*'5-اطلاعات کلیه پرسنل'!I183/12*40,'5-اطلاعات کلیه پرسنل'!I183*'5-اطلاعات کلیه پرسنل'!N183/52),0)+IF('5-اطلاعات کلیه پرسنل'!J183=option!$C$11,IF('5-اطلاعات کلیه پرسنل'!L183="دارد",'5-اطلاعات کلیه پرسنل'!M183*'5-اطلاعات کلیه پرسنل'!K183/12*40,'5-اطلاعات کلیه پرسنل'!K183*'5-اطلاعات کلیه پرسنل'!N183/52),0)</f>
        <v>0</v>
      </c>
      <c r="AH183" s="82">
        <f>IF('5-اطلاعات کلیه پرسنل'!P183="دکتری",1,IF('5-اطلاعات کلیه پرسنل'!P183="فوق لیسانس",0.8,IF('5-اطلاعات کلیه پرسنل'!P183="لیسانس",0.6,IF('5-اطلاعات کلیه پرسنل'!P183="فوق دیپلم",0.3,IF('5-اطلاعات کلیه پرسنل'!P183="",0,0.1)))))</f>
        <v>0</v>
      </c>
      <c r="AI183" s="95">
        <f>IF('5-اطلاعات کلیه پرسنل'!L183="دارد",'5-اطلاعات کلیه پرسنل'!M183/12,'5-اطلاعات کلیه پرسنل'!N183/2000)</f>
        <v>0</v>
      </c>
      <c r="AJ183" s="94">
        <f t="shared" si="38"/>
        <v>0</v>
      </c>
    </row>
    <row r="184" spans="1:36" x14ac:dyDescent="0.45">
      <c r="A184" s="98">
        <v>182</v>
      </c>
      <c r="B184" s="69">
        <f>'6-اطلاعات کلیه محصولات - خدمات'!B184</f>
        <v>0</v>
      </c>
      <c r="C184" s="69">
        <f>'6-اطلاعات کلیه محصولات - خدمات'!D184</f>
        <v>0</v>
      </c>
      <c r="D184" s="22"/>
      <c r="E184" s="91"/>
      <c r="F184" s="91"/>
      <c r="G184" s="91"/>
      <c r="H184" s="69"/>
      <c r="I184" s="69"/>
      <c r="J184" s="69"/>
      <c r="K184" s="69"/>
      <c r="L184" s="69"/>
      <c r="M184" s="247">
        <f t="shared" si="27"/>
        <v>0</v>
      </c>
      <c r="N184" s="69" t="str">
        <f t="shared" si="28"/>
        <v>0</v>
      </c>
      <c r="O184" s="69" t="str">
        <f t="shared" si="29"/>
        <v>0</v>
      </c>
      <c r="P184" s="69" t="str">
        <f t="shared" si="30"/>
        <v>0</v>
      </c>
      <c r="Q184" s="69" t="str">
        <f t="shared" si="31"/>
        <v>0</v>
      </c>
      <c r="R184" s="69" t="str">
        <f t="shared" si="32"/>
        <v>0.2</v>
      </c>
      <c r="S184" s="100">
        <f t="shared" si="33"/>
        <v>0</v>
      </c>
      <c r="T184" s="69">
        <f t="shared" si="34"/>
        <v>0</v>
      </c>
      <c r="U184" s="69">
        <f t="shared" si="35"/>
        <v>0</v>
      </c>
      <c r="V184" s="69">
        <f t="shared" si="36"/>
        <v>0</v>
      </c>
      <c r="W184" s="69">
        <f t="shared" si="37"/>
        <v>0</v>
      </c>
      <c r="X184" s="195" t="str">
        <f>IF('6-اطلاعات کلیه محصولات - خدمات'!$N184="جدید",'6-اطلاعات کلیه محصولات - خدمات'!$B184,"")</f>
        <v/>
      </c>
      <c r="Y184" s="195" t="str">
        <f>IF('6-اطلاعات کلیه محصولات - خدمات'!$O184="دارد",'6-اطلاعات کلیه محصولات - خدمات'!$B184,"")</f>
        <v/>
      </c>
      <c r="AC184" s="199">
        <f>IF('6-اطلاعات کلیه محصولات - خدمات'!C184="دارد",'6-اطلاعات کلیه محصولات - خدمات'!Q184,0)</f>
        <v>0</v>
      </c>
      <c r="AD184" s="309">
        <f>1403-'5-اطلاعات کلیه پرسنل'!E184:E1181</f>
        <v>1403</v>
      </c>
      <c r="AF184" s="67">
        <f>IF('5-اطلاعات کلیه پرسنل'!H184=option!$C$15,IF('5-اطلاعات کلیه پرسنل'!L184="دارد",'5-اطلاعات کلیه پرسنل'!M184/12*'5-اطلاعات کلیه پرسنل'!I184,'5-اطلاعات کلیه پرسنل'!N184/2000*'5-اطلاعات کلیه پرسنل'!I184),0)+IF('5-اطلاعات کلیه پرسنل'!J184=option!$C$15,IF('5-اطلاعات کلیه پرسنل'!L184="دارد",'5-اطلاعات کلیه پرسنل'!M184/12*'5-اطلاعات کلیه پرسنل'!K184,'5-اطلاعات کلیه پرسنل'!N184/2000*'5-اطلاعات کلیه پرسنل'!K184),0)</f>
        <v>0</v>
      </c>
      <c r="AG184" s="67">
        <f>IF('5-اطلاعات کلیه پرسنل'!H184=option!$C$11,IF('5-اطلاعات کلیه پرسنل'!L184="دارد",'5-اطلاعات کلیه پرسنل'!M184*'5-اطلاعات کلیه پرسنل'!I184/12*40,'5-اطلاعات کلیه پرسنل'!I184*'5-اطلاعات کلیه پرسنل'!N184/52),0)+IF('5-اطلاعات کلیه پرسنل'!J184=option!$C$11,IF('5-اطلاعات کلیه پرسنل'!L184="دارد",'5-اطلاعات کلیه پرسنل'!M184*'5-اطلاعات کلیه پرسنل'!K184/12*40,'5-اطلاعات کلیه پرسنل'!K184*'5-اطلاعات کلیه پرسنل'!N184/52),0)</f>
        <v>0</v>
      </c>
      <c r="AH184" s="82">
        <f>IF('5-اطلاعات کلیه پرسنل'!P184="دکتری",1,IF('5-اطلاعات کلیه پرسنل'!P184="فوق لیسانس",0.8,IF('5-اطلاعات کلیه پرسنل'!P184="لیسانس",0.6,IF('5-اطلاعات کلیه پرسنل'!P184="فوق دیپلم",0.3,IF('5-اطلاعات کلیه پرسنل'!P184="",0,0.1)))))</f>
        <v>0</v>
      </c>
      <c r="AI184" s="95">
        <f>IF('5-اطلاعات کلیه پرسنل'!L184="دارد",'5-اطلاعات کلیه پرسنل'!M184/12,'5-اطلاعات کلیه پرسنل'!N184/2000)</f>
        <v>0</v>
      </c>
      <c r="AJ184" s="94">
        <f t="shared" si="38"/>
        <v>0</v>
      </c>
    </row>
    <row r="185" spans="1:36" x14ac:dyDescent="0.45">
      <c r="A185" s="98">
        <v>183</v>
      </c>
      <c r="B185" s="69">
        <f>'6-اطلاعات کلیه محصولات - خدمات'!B185</f>
        <v>0</v>
      </c>
      <c r="C185" s="69">
        <f>'6-اطلاعات کلیه محصولات - خدمات'!D185</f>
        <v>0</v>
      </c>
      <c r="D185" s="22"/>
      <c r="E185" s="91"/>
      <c r="F185" s="91"/>
      <c r="G185" s="91"/>
      <c r="H185" s="69"/>
      <c r="I185" s="69"/>
      <c r="J185" s="69"/>
      <c r="K185" s="69"/>
      <c r="L185" s="69"/>
      <c r="M185" s="247">
        <f t="shared" si="27"/>
        <v>0</v>
      </c>
      <c r="N185" s="69" t="str">
        <f t="shared" si="28"/>
        <v>0</v>
      </c>
      <c r="O185" s="69" t="str">
        <f t="shared" si="29"/>
        <v>0</v>
      </c>
      <c r="P185" s="69" t="str">
        <f t="shared" si="30"/>
        <v>0</v>
      </c>
      <c r="Q185" s="69" t="str">
        <f t="shared" si="31"/>
        <v>0</v>
      </c>
      <c r="R185" s="69" t="str">
        <f t="shared" si="32"/>
        <v>0.2</v>
      </c>
      <c r="S185" s="100">
        <f t="shared" si="33"/>
        <v>0</v>
      </c>
      <c r="T185" s="69">
        <f t="shared" si="34"/>
        <v>0</v>
      </c>
      <c r="U185" s="69">
        <f t="shared" si="35"/>
        <v>0</v>
      </c>
      <c r="V185" s="69">
        <f t="shared" si="36"/>
        <v>0</v>
      </c>
      <c r="W185" s="69">
        <f t="shared" si="37"/>
        <v>0</v>
      </c>
      <c r="X185" s="195" t="str">
        <f>IF('6-اطلاعات کلیه محصولات - خدمات'!$N185="جدید",'6-اطلاعات کلیه محصولات - خدمات'!$B185,"")</f>
        <v/>
      </c>
      <c r="Y185" s="195" t="str">
        <f>IF('6-اطلاعات کلیه محصولات - خدمات'!$O185="دارد",'6-اطلاعات کلیه محصولات - خدمات'!$B185,"")</f>
        <v/>
      </c>
      <c r="AC185" s="199">
        <f>IF('6-اطلاعات کلیه محصولات - خدمات'!C185="دارد",'6-اطلاعات کلیه محصولات - خدمات'!Q185,0)</f>
        <v>0</v>
      </c>
      <c r="AD185" s="309">
        <f>1403-'5-اطلاعات کلیه پرسنل'!E185:E1182</f>
        <v>1403</v>
      </c>
      <c r="AF185" s="67">
        <f>IF('5-اطلاعات کلیه پرسنل'!H185=option!$C$15,IF('5-اطلاعات کلیه پرسنل'!L185="دارد",'5-اطلاعات کلیه پرسنل'!M185/12*'5-اطلاعات کلیه پرسنل'!I185,'5-اطلاعات کلیه پرسنل'!N185/2000*'5-اطلاعات کلیه پرسنل'!I185),0)+IF('5-اطلاعات کلیه پرسنل'!J185=option!$C$15,IF('5-اطلاعات کلیه پرسنل'!L185="دارد",'5-اطلاعات کلیه پرسنل'!M185/12*'5-اطلاعات کلیه پرسنل'!K185,'5-اطلاعات کلیه پرسنل'!N185/2000*'5-اطلاعات کلیه پرسنل'!K185),0)</f>
        <v>0</v>
      </c>
      <c r="AG185" s="67">
        <f>IF('5-اطلاعات کلیه پرسنل'!H185=option!$C$11,IF('5-اطلاعات کلیه پرسنل'!L185="دارد",'5-اطلاعات کلیه پرسنل'!M185*'5-اطلاعات کلیه پرسنل'!I185/12*40,'5-اطلاعات کلیه پرسنل'!I185*'5-اطلاعات کلیه پرسنل'!N185/52),0)+IF('5-اطلاعات کلیه پرسنل'!J185=option!$C$11,IF('5-اطلاعات کلیه پرسنل'!L185="دارد",'5-اطلاعات کلیه پرسنل'!M185*'5-اطلاعات کلیه پرسنل'!K185/12*40,'5-اطلاعات کلیه پرسنل'!K185*'5-اطلاعات کلیه پرسنل'!N185/52),0)</f>
        <v>0</v>
      </c>
      <c r="AH185" s="82">
        <f>IF('5-اطلاعات کلیه پرسنل'!P185="دکتری",1,IF('5-اطلاعات کلیه پرسنل'!P185="فوق لیسانس",0.8,IF('5-اطلاعات کلیه پرسنل'!P185="لیسانس",0.6,IF('5-اطلاعات کلیه پرسنل'!P185="فوق دیپلم",0.3,IF('5-اطلاعات کلیه پرسنل'!P185="",0,0.1)))))</f>
        <v>0</v>
      </c>
      <c r="AI185" s="95">
        <f>IF('5-اطلاعات کلیه پرسنل'!L185="دارد",'5-اطلاعات کلیه پرسنل'!M185/12,'5-اطلاعات کلیه پرسنل'!N185/2000)</f>
        <v>0</v>
      </c>
      <c r="AJ185" s="94">
        <f t="shared" si="38"/>
        <v>0</v>
      </c>
    </row>
    <row r="186" spans="1:36" x14ac:dyDescent="0.45">
      <c r="A186" s="98">
        <v>184</v>
      </c>
      <c r="B186" s="69">
        <f>'6-اطلاعات کلیه محصولات - خدمات'!B186</f>
        <v>0</v>
      </c>
      <c r="C186" s="69">
        <f>'6-اطلاعات کلیه محصولات - خدمات'!D186</f>
        <v>0</v>
      </c>
      <c r="D186" s="22"/>
      <c r="E186" s="91"/>
      <c r="F186" s="91"/>
      <c r="G186" s="91"/>
      <c r="H186" s="69"/>
      <c r="I186" s="69"/>
      <c r="J186" s="69"/>
      <c r="K186" s="69"/>
      <c r="L186" s="69"/>
      <c r="M186" s="247">
        <f t="shared" si="27"/>
        <v>0</v>
      </c>
      <c r="N186" s="69" t="str">
        <f t="shared" si="28"/>
        <v>0</v>
      </c>
      <c r="O186" s="69" t="str">
        <f t="shared" si="29"/>
        <v>0</v>
      </c>
      <c r="P186" s="69" t="str">
        <f t="shared" si="30"/>
        <v>0</v>
      </c>
      <c r="Q186" s="69" t="str">
        <f t="shared" si="31"/>
        <v>0</v>
      </c>
      <c r="R186" s="69" t="str">
        <f t="shared" si="32"/>
        <v>0.2</v>
      </c>
      <c r="S186" s="100">
        <f t="shared" si="33"/>
        <v>0</v>
      </c>
      <c r="T186" s="69">
        <f t="shared" si="34"/>
        <v>0</v>
      </c>
      <c r="U186" s="69">
        <f t="shared" si="35"/>
        <v>0</v>
      </c>
      <c r="V186" s="69">
        <f t="shared" si="36"/>
        <v>0</v>
      </c>
      <c r="W186" s="69">
        <f t="shared" si="37"/>
        <v>0</v>
      </c>
      <c r="X186" s="195" t="str">
        <f>IF('6-اطلاعات کلیه محصولات - خدمات'!$N186="جدید",'6-اطلاعات کلیه محصولات - خدمات'!$B186,"")</f>
        <v/>
      </c>
      <c r="Y186" s="195" t="str">
        <f>IF('6-اطلاعات کلیه محصولات - خدمات'!$O186="دارد",'6-اطلاعات کلیه محصولات - خدمات'!$B186,"")</f>
        <v/>
      </c>
      <c r="AC186" s="199">
        <f>IF('6-اطلاعات کلیه محصولات - خدمات'!C186="دارد",'6-اطلاعات کلیه محصولات - خدمات'!Q186,0)</f>
        <v>0</v>
      </c>
      <c r="AD186" s="309">
        <f>1403-'5-اطلاعات کلیه پرسنل'!E186:E1183</f>
        <v>1403</v>
      </c>
      <c r="AF186" s="67">
        <f>IF('5-اطلاعات کلیه پرسنل'!H186=option!$C$15,IF('5-اطلاعات کلیه پرسنل'!L186="دارد",'5-اطلاعات کلیه پرسنل'!M186/12*'5-اطلاعات کلیه پرسنل'!I186,'5-اطلاعات کلیه پرسنل'!N186/2000*'5-اطلاعات کلیه پرسنل'!I186),0)+IF('5-اطلاعات کلیه پرسنل'!J186=option!$C$15,IF('5-اطلاعات کلیه پرسنل'!L186="دارد",'5-اطلاعات کلیه پرسنل'!M186/12*'5-اطلاعات کلیه پرسنل'!K186,'5-اطلاعات کلیه پرسنل'!N186/2000*'5-اطلاعات کلیه پرسنل'!K186),0)</f>
        <v>0</v>
      </c>
      <c r="AG186" s="67">
        <f>IF('5-اطلاعات کلیه پرسنل'!H186=option!$C$11,IF('5-اطلاعات کلیه پرسنل'!L186="دارد",'5-اطلاعات کلیه پرسنل'!M186*'5-اطلاعات کلیه پرسنل'!I186/12*40,'5-اطلاعات کلیه پرسنل'!I186*'5-اطلاعات کلیه پرسنل'!N186/52),0)+IF('5-اطلاعات کلیه پرسنل'!J186=option!$C$11,IF('5-اطلاعات کلیه پرسنل'!L186="دارد",'5-اطلاعات کلیه پرسنل'!M186*'5-اطلاعات کلیه پرسنل'!K186/12*40,'5-اطلاعات کلیه پرسنل'!K186*'5-اطلاعات کلیه پرسنل'!N186/52),0)</f>
        <v>0</v>
      </c>
      <c r="AH186" s="82">
        <f>IF('5-اطلاعات کلیه پرسنل'!P186="دکتری",1,IF('5-اطلاعات کلیه پرسنل'!P186="فوق لیسانس",0.8,IF('5-اطلاعات کلیه پرسنل'!P186="لیسانس",0.6,IF('5-اطلاعات کلیه پرسنل'!P186="فوق دیپلم",0.3,IF('5-اطلاعات کلیه پرسنل'!P186="",0,0.1)))))</f>
        <v>0</v>
      </c>
      <c r="AI186" s="95">
        <f>IF('5-اطلاعات کلیه پرسنل'!L186="دارد",'5-اطلاعات کلیه پرسنل'!M186/12,'5-اطلاعات کلیه پرسنل'!N186/2000)</f>
        <v>0</v>
      </c>
      <c r="AJ186" s="94">
        <f t="shared" si="38"/>
        <v>0</v>
      </c>
    </row>
    <row r="187" spans="1:36" x14ac:dyDescent="0.45">
      <c r="A187" s="98">
        <v>185</v>
      </c>
      <c r="B187" s="69">
        <f>'6-اطلاعات کلیه محصولات - خدمات'!B187</f>
        <v>0</v>
      </c>
      <c r="C187" s="69">
        <f>'6-اطلاعات کلیه محصولات - خدمات'!D187</f>
        <v>0</v>
      </c>
      <c r="D187" s="22"/>
      <c r="E187" s="91"/>
      <c r="F187" s="91"/>
      <c r="G187" s="91"/>
      <c r="H187" s="69"/>
      <c r="I187" s="69"/>
      <c r="J187" s="69"/>
      <c r="K187" s="69"/>
      <c r="L187" s="69"/>
      <c r="M187" s="247">
        <f t="shared" si="27"/>
        <v>0</v>
      </c>
      <c r="N187" s="69" t="str">
        <f t="shared" si="28"/>
        <v>0</v>
      </c>
      <c r="O187" s="69" t="str">
        <f t="shared" si="29"/>
        <v>0</v>
      </c>
      <c r="P187" s="69" t="str">
        <f t="shared" si="30"/>
        <v>0</v>
      </c>
      <c r="Q187" s="69" t="str">
        <f t="shared" si="31"/>
        <v>0</v>
      </c>
      <c r="R187" s="69" t="str">
        <f t="shared" si="32"/>
        <v>0.2</v>
      </c>
      <c r="S187" s="100">
        <f t="shared" si="33"/>
        <v>0</v>
      </c>
      <c r="T187" s="69">
        <f t="shared" si="34"/>
        <v>0</v>
      </c>
      <c r="U187" s="69">
        <f t="shared" si="35"/>
        <v>0</v>
      </c>
      <c r="V187" s="69">
        <f t="shared" si="36"/>
        <v>0</v>
      </c>
      <c r="W187" s="69">
        <f t="shared" si="37"/>
        <v>0</v>
      </c>
      <c r="X187" s="195" t="str">
        <f>IF('6-اطلاعات کلیه محصولات - خدمات'!$N187="جدید",'6-اطلاعات کلیه محصولات - خدمات'!$B187,"")</f>
        <v/>
      </c>
      <c r="Y187" s="195" t="str">
        <f>IF('6-اطلاعات کلیه محصولات - خدمات'!$O187="دارد",'6-اطلاعات کلیه محصولات - خدمات'!$B187,"")</f>
        <v/>
      </c>
      <c r="AC187" s="199">
        <f>IF('6-اطلاعات کلیه محصولات - خدمات'!C187="دارد",'6-اطلاعات کلیه محصولات - خدمات'!Q187,0)</f>
        <v>0</v>
      </c>
      <c r="AD187" s="309">
        <f>1403-'5-اطلاعات کلیه پرسنل'!E187:E1184</f>
        <v>1403</v>
      </c>
      <c r="AF187" s="67">
        <f>IF('5-اطلاعات کلیه پرسنل'!H187=option!$C$15,IF('5-اطلاعات کلیه پرسنل'!L187="دارد",'5-اطلاعات کلیه پرسنل'!M187/12*'5-اطلاعات کلیه پرسنل'!I187,'5-اطلاعات کلیه پرسنل'!N187/2000*'5-اطلاعات کلیه پرسنل'!I187),0)+IF('5-اطلاعات کلیه پرسنل'!J187=option!$C$15,IF('5-اطلاعات کلیه پرسنل'!L187="دارد",'5-اطلاعات کلیه پرسنل'!M187/12*'5-اطلاعات کلیه پرسنل'!K187,'5-اطلاعات کلیه پرسنل'!N187/2000*'5-اطلاعات کلیه پرسنل'!K187),0)</f>
        <v>0</v>
      </c>
      <c r="AG187" s="67">
        <f>IF('5-اطلاعات کلیه پرسنل'!H187=option!$C$11,IF('5-اطلاعات کلیه پرسنل'!L187="دارد",'5-اطلاعات کلیه پرسنل'!M187*'5-اطلاعات کلیه پرسنل'!I187/12*40,'5-اطلاعات کلیه پرسنل'!I187*'5-اطلاعات کلیه پرسنل'!N187/52),0)+IF('5-اطلاعات کلیه پرسنل'!J187=option!$C$11,IF('5-اطلاعات کلیه پرسنل'!L187="دارد",'5-اطلاعات کلیه پرسنل'!M187*'5-اطلاعات کلیه پرسنل'!K187/12*40,'5-اطلاعات کلیه پرسنل'!K187*'5-اطلاعات کلیه پرسنل'!N187/52),0)</f>
        <v>0</v>
      </c>
      <c r="AH187" s="82">
        <f>IF('5-اطلاعات کلیه پرسنل'!P187="دکتری",1,IF('5-اطلاعات کلیه پرسنل'!P187="فوق لیسانس",0.8,IF('5-اطلاعات کلیه پرسنل'!P187="لیسانس",0.6,IF('5-اطلاعات کلیه پرسنل'!P187="فوق دیپلم",0.3,IF('5-اطلاعات کلیه پرسنل'!P187="",0,0.1)))))</f>
        <v>0</v>
      </c>
      <c r="AI187" s="95">
        <f>IF('5-اطلاعات کلیه پرسنل'!L187="دارد",'5-اطلاعات کلیه پرسنل'!M187/12,'5-اطلاعات کلیه پرسنل'!N187/2000)</f>
        <v>0</v>
      </c>
      <c r="AJ187" s="94">
        <f t="shared" si="38"/>
        <v>0</v>
      </c>
    </row>
    <row r="188" spans="1:36" x14ac:dyDescent="0.45">
      <c r="A188" s="98">
        <v>186</v>
      </c>
      <c r="B188" s="69">
        <f>'6-اطلاعات کلیه محصولات - خدمات'!B188</f>
        <v>0</v>
      </c>
      <c r="C188" s="69">
        <f>'6-اطلاعات کلیه محصولات - خدمات'!D188</f>
        <v>0</v>
      </c>
      <c r="D188" s="22"/>
      <c r="E188" s="91"/>
      <c r="F188" s="91"/>
      <c r="G188" s="91"/>
      <c r="H188" s="69"/>
      <c r="I188" s="69"/>
      <c r="J188" s="69"/>
      <c r="K188" s="69"/>
      <c r="L188" s="69"/>
      <c r="M188" s="247">
        <f t="shared" si="27"/>
        <v>0</v>
      </c>
      <c r="N188" s="69" t="str">
        <f t="shared" si="28"/>
        <v>0</v>
      </c>
      <c r="O188" s="69" t="str">
        <f t="shared" si="29"/>
        <v>0</v>
      </c>
      <c r="P188" s="69" t="str">
        <f t="shared" si="30"/>
        <v>0</v>
      </c>
      <c r="Q188" s="69" t="str">
        <f t="shared" si="31"/>
        <v>0</v>
      </c>
      <c r="R188" s="69" t="str">
        <f t="shared" si="32"/>
        <v>0.2</v>
      </c>
      <c r="S188" s="100">
        <f t="shared" si="33"/>
        <v>0</v>
      </c>
      <c r="T188" s="69">
        <f t="shared" si="34"/>
        <v>0</v>
      </c>
      <c r="U188" s="69">
        <f t="shared" si="35"/>
        <v>0</v>
      </c>
      <c r="V188" s="69">
        <f t="shared" si="36"/>
        <v>0</v>
      </c>
      <c r="W188" s="69">
        <f t="shared" si="37"/>
        <v>0</v>
      </c>
      <c r="X188" s="195" t="str">
        <f>IF('6-اطلاعات کلیه محصولات - خدمات'!$N188="جدید",'6-اطلاعات کلیه محصولات - خدمات'!$B188,"")</f>
        <v/>
      </c>
      <c r="Y188" s="195" t="str">
        <f>IF('6-اطلاعات کلیه محصولات - خدمات'!$O188="دارد",'6-اطلاعات کلیه محصولات - خدمات'!$B188,"")</f>
        <v/>
      </c>
      <c r="AC188" s="199">
        <f>IF('6-اطلاعات کلیه محصولات - خدمات'!C188="دارد",'6-اطلاعات کلیه محصولات - خدمات'!Q188,0)</f>
        <v>0</v>
      </c>
      <c r="AD188" s="309">
        <f>1403-'5-اطلاعات کلیه پرسنل'!E188:E1185</f>
        <v>1403</v>
      </c>
      <c r="AF188" s="67">
        <f>IF('5-اطلاعات کلیه پرسنل'!H188=option!$C$15,IF('5-اطلاعات کلیه پرسنل'!L188="دارد",'5-اطلاعات کلیه پرسنل'!M188/12*'5-اطلاعات کلیه پرسنل'!I188,'5-اطلاعات کلیه پرسنل'!N188/2000*'5-اطلاعات کلیه پرسنل'!I188),0)+IF('5-اطلاعات کلیه پرسنل'!J188=option!$C$15,IF('5-اطلاعات کلیه پرسنل'!L188="دارد",'5-اطلاعات کلیه پرسنل'!M188/12*'5-اطلاعات کلیه پرسنل'!K188,'5-اطلاعات کلیه پرسنل'!N188/2000*'5-اطلاعات کلیه پرسنل'!K188),0)</f>
        <v>0</v>
      </c>
      <c r="AG188" s="67">
        <f>IF('5-اطلاعات کلیه پرسنل'!H188=option!$C$11,IF('5-اطلاعات کلیه پرسنل'!L188="دارد",'5-اطلاعات کلیه پرسنل'!M188*'5-اطلاعات کلیه پرسنل'!I188/12*40,'5-اطلاعات کلیه پرسنل'!I188*'5-اطلاعات کلیه پرسنل'!N188/52),0)+IF('5-اطلاعات کلیه پرسنل'!J188=option!$C$11,IF('5-اطلاعات کلیه پرسنل'!L188="دارد",'5-اطلاعات کلیه پرسنل'!M188*'5-اطلاعات کلیه پرسنل'!K188/12*40,'5-اطلاعات کلیه پرسنل'!K188*'5-اطلاعات کلیه پرسنل'!N188/52),0)</f>
        <v>0</v>
      </c>
      <c r="AH188" s="82">
        <f>IF('5-اطلاعات کلیه پرسنل'!P188="دکتری",1,IF('5-اطلاعات کلیه پرسنل'!P188="فوق لیسانس",0.8,IF('5-اطلاعات کلیه پرسنل'!P188="لیسانس",0.6,IF('5-اطلاعات کلیه پرسنل'!P188="فوق دیپلم",0.3,IF('5-اطلاعات کلیه پرسنل'!P188="",0,0.1)))))</f>
        <v>0</v>
      </c>
      <c r="AI188" s="95">
        <f>IF('5-اطلاعات کلیه پرسنل'!L188="دارد",'5-اطلاعات کلیه پرسنل'!M188/12,'5-اطلاعات کلیه پرسنل'!N188/2000)</f>
        <v>0</v>
      </c>
      <c r="AJ188" s="94">
        <f t="shared" si="38"/>
        <v>0</v>
      </c>
    </row>
    <row r="189" spans="1:36" x14ac:dyDescent="0.45">
      <c r="A189" s="98">
        <v>187</v>
      </c>
      <c r="B189" s="69">
        <f>'6-اطلاعات کلیه محصولات - خدمات'!B189</f>
        <v>0</v>
      </c>
      <c r="C189" s="69">
        <f>'6-اطلاعات کلیه محصولات - خدمات'!D189</f>
        <v>0</v>
      </c>
      <c r="D189" s="22"/>
      <c r="E189" s="91"/>
      <c r="F189" s="91"/>
      <c r="G189" s="91"/>
      <c r="H189" s="69"/>
      <c r="I189" s="69"/>
      <c r="J189" s="69"/>
      <c r="K189" s="69"/>
      <c r="L189" s="69"/>
      <c r="M189" s="247">
        <f t="shared" si="27"/>
        <v>0</v>
      </c>
      <c r="N189" s="69" t="str">
        <f t="shared" si="28"/>
        <v>0</v>
      </c>
      <c r="O189" s="69" t="str">
        <f t="shared" si="29"/>
        <v>0</v>
      </c>
      <c r="P189" s="69" t="str">
        <f t="shared" si="30"/>
        <v>0</v>
      </c>
      <c r="Q189" s="69" t="str">
        <f t="shared" si="31"/>
        <v>0</v>
      </c>
      <c r="R189" s="69" t="str">
        <f t="shared" si="32"/>
        <v>0.2</v>
      </c>
      <c r="S189" s="100">
        <f t="shared" si="33"/>
        <v>0</v>
      </c>
      <c r="T189" s="69">
        <f t="shared" si="34"/>
        <v>0</v>
      </c>
      <c r="U189" s="69">
        <f t="shared" si="35"/>
        <v>0</v>
      </c>
      <c r="V189" s="69">
        <f t="shared" si="36"/>
        <v>0</v>
      </c>
      <c r="W189" s="69">
        <f t="shared" si="37"/>
        <v>0</v>
      </c>
      <c r="X189" s="195" t="str">
        <f>IF('6-اطلاعات کلیه محصولات - خدمات'!$N189="جدید",'6-اطلاعات کلیه محصولات - خدمات'!$B189,"")</f>
        <v/>
      </c>
      <c r="Y189" s="195" t="str">
        <f>IF('6-اطلاعات کلیه محصولات - خدمات'!$O189="دارد",'6-اطلاعات کلیه محصولات - خدمات'!$B189,"")</f>
        <v/>
      </c>
      <c r="AC189" s="199">
        <f>IF('6-اطلاعات کلیه محصولات - خدمات'!C189="دارد",'6-اطلاعات کلیه محصولات - خدمات'!Q189,0)</f>
        <v>0</v>
      </c>
      <c r="AD189" s="309">
        <f>1403-'5-اطلاعات کلیه پرسنل'!E189:E1186</f>
        <v>1403</v>
      </c>
      <c r="AF189" s="67">
        <f>IF('5-اطلاعات کلیه پرسنل'!H189=option!$C$15,IF('5-اطلاعات کلیه پرسنل'!L189="دارد",'5-اطلاعات کلیه پرسنل'!M189/12*'5-اطلاعات کلیه پرسنل'!I189,'5-اطلاعات کلیه پرسنل'!N189/2000*'5-اطلاعات کلیه پرسنل'!I189),0)+IF('5-اطلاعات کلیه پرسنل'!J189=option!$C$15,IF('5-اطلاعات کلیه پرسنل'!L189="دارد",'5-اطلاعات کلیه پرسنل'!M189/12*'5-اطلاعات کلیه پرسنل'!K189,'5-اطلاعات کلیه پرسنل'!N189/2000*'5-اطلاعات کلیه پرسنل'!K189),0)</f>
        <v>0</v>
      </c>
      <c r="AG189" s="67">
        <f>IF('5-اطلاعات کلیه پرسنل'!H189=option!$C$11,IF('5-اطلاعات کلیه پرسنل'!L189="دارد",'5-اطلاعات کلیه پرسنل'!M189*'5-اطلاعات کلیه پرسنل'!I189/12*40,'5-اطلاعات کلیه پرسنل'!I189*'5-اطلاعات کلیه پرسنل'!N189/52),0)+IF('5-اطلاعات کلیه پرسنل'!J189=option!$C$11,IF('5-اطلاعات کلیه پرسنل'!L189="دارد",'5-اطلاعات کلیه پرسنل'!M189*'5-اطلاعات کلیه پرسنل'!K189/12*40,'5-اطلاعات کلیه پرسنل'!K189*'5-اطلاعات کلیه پرسنل'!N189/52),0)</f>
        <v>0</v>
      </c>
      <c r="AH189" s="82">
        <f>IF('5-اطلاعات کلیه پرسنل'!P189="دکتری",1,IF('5-اطلاعات کلیه پرسنل'!P189="فوق لیسانس",0.8,IF('5-اطلاعات کلیه پرسنل'!P189="لیسانس",0.6,IF('5-اطلاعات کلیه پرسنل'!P189="فوق دیپلم",0.3,IF('5-اطلاعات کلیه پرسنل'!P189="",0,0.1)))))</f>
        <v>0</v>
      </c>
      <c r="AI189" s="95">
        <f>IF('5-اطلاعات کلیه پرسنل'!L189="دارد",'5-اطلاعات کلیه پرسنل'!M189/12,'5-اطلاعات کلیه پرسنل'!N189/2000)</f>
        <v>0</v>
      </c>
      <c r="AJ189" s="94">
        <f t="shared" si="38"/>
        <v>0</v>
      </c>
    </row>
    <row r="190" spans="1:36" x14ac:dyDescent="0.45">
      <c r="A190" s="98">
        <v>188</v>
      </c>
      <c r="B190" s="69">
        <f>'6-اطلاعات کلیه محصولات - خدمات'!B190</f>
        <v>0</v>
      </c>
      <c r="C190" s="69">
        <f>'6-اطلاعات کلیه محصولات - خدمات'!D190</f>
        <v>0</v>
      </c>
      <c r="D190" s="22"/>
      <c r="E190" s="91"/>
      <c r="F190" s="91"/>
      <c r="G190" s="91"/>
      <c r="H190" s="69"/>
      <c r="I190" s="69"/>
      <c r="J190" s="69"/>
      <c r="K190" s="69"/>
      <c r="L190" s="69"/>
      <c r="M190" s="247">
        <f t="shared" si="27"/>
        <v>0</v>
      </c>
      <c r="N190" s="69" t="str">
        <f t="shared" si="28"/>
        <v>0</v>
      </c>
      <c r="O190" s="69" t="str">
        <f t="shared" si="29"/>
        <v>0</v>
      </c>
      <c r="P190" s="69" t="str">
        <f t="shared" si="30"/>
        <v>0</v>
      </c>
      <c r="Q190" s="69" t="str">
        <f t="shared" si="31"/>
        <v>0</v>
      </c>
      <c r="R190" s="69" t="str">
        <f t="shared" si="32"/>
        <v>0.2</v>
      </c>
      <c r="S190" s="100">
        <f t="shared" si="33"/>
        <v>0</v>
      </c>
      <c r="T190" s="69">
        <f t="shared" si="34"/>
        <v>0</v>
      </c>
      <c r="U190" s="69">
        <f t="shared" si="35"/>
        <v>0</v>
      </c>
      <c r="V190" s="69">
        <f t="shared" si="36"/>
        <v>0</v>
      </c>
      <c r="W190" s="69">
        <f t="shared" si="37"/>
        <v>0</v>
      </c>
      <c r="X190" s="195" t="str">
        <f>IF('6-اطلاعات کلیه محصولات - خدمات'!$N190="جدید",'6-اطلاعات کلیه محصولات - خدمات'!$B190,"")</f>
        <v/>
      </c>
      <c r="Y190" s="195" t="str">
        <f>IF('6-اطلاعات کلیه محصولات - خدمات'!$O190="دارد",'6-اطلاعات کلیه محصولات - خدمات'!$B190,"")</f>
        <v/>
      </c>
      <c r="AC190" s="199">
        <f>IF('6-اطلاعات کلیه محصولات - خدمات'!C190="دارد",'6-اطلاعات کلیه محصولات - خدمات'!Q190,0)</f>
        <v>0</v>
      </c>
      <c r="AD190" s="309">
        <f>1403-'5-اطلاعات کلیه پرسنل'!E190:E1187</f>
        <v>1403</v>
      </c>
      <c r="AF190" s="67">
        <f>IF('5-اطلاعات کلیه پرسنل'!H190=option!$C$15,IF('5-اطلاعات کلیه پرسنل'!L190="دارد",'5-اطلاعات کلیه پرسنل'!M190/12*'5-اطلاعات کلیه پرسنل'!I190,'5-اطلاعات کلیه پرسنل'!N190/2000*'5-اطلاعات کلیه پرسنل'!I190),0)+IF('5-اطلاعات کلیه پرسنل'!J190=option!$C$15,IF('5-اطلاعات کلیه پرسنل'!L190="دارد",'5-اطلاعات کلیه پرسنل'!M190/12*'5-اطلاعات کلیه پرسنل'!K190,'5-اطلاعات کلیه پرسنل'!N190/2000*'5-اطلاعات کلیه پرسنل'!K190),0)</f>
        <v>0</v>
      </c>
      <c r="AG190" s="67">
        <f>IF('5-اطلاعات کلیه پرسنل'!H190=option!$C$11,IF('5-اطلاعات کلیه پرسنل'!L190="دارد",'5-اطلاعات کلیه پرسنل'!M190*'5-اطلاعات کلیه پرسنل'!I190/12*40,'5-اطلاعات کلیه پرسنل'!I190*'5-اطلاعات کلیه پرسنل'!N190/52),0)+IF('5-اطلاعات کلیه پرسنل'!J190=option!$C$11,IF('5-اطلاعات کلیه پرسنل'!L190="دارد",'5-اطلاعات کلیه پرسنل'!M190*'5-اطلاعات کلیه پرسنل'!K190/12*40,'5-اطلاعات کلیه پرسنل'!K190*'5-اطلاعات کلیه پرسنل'!N190/52),0)</f>
        <v>0</v>
      </c>
      <c r="AH190" s="82">
        <f>IF('5-اطلاعات کلیه پرسنل'!P190="دکتری",1,IF('5-اطلاعات کلیه پرسنل'!P190="فوق لیسانس",0.8,IF('5-اطلاعات کلیه پرسنل'!P190="لیسانس",0.6,IF('5-اطلاعات کلیه پرسنل'!P190="فوق دیپلم",0.3,IF('5-اطلاعات کلیه پرسنل'!P190="",0,0.1)))))</f>
        <v>0</v>
      </c>
      <c r="AI190" s="95">
        <f>IF('5-اطلاعات کلیه پرسنل'!L190="دارد",'5-اطلاعات کلیه پرسنل'!M190/12,'5-اطلاعات کلیه پرسنل'!N190/2000)</f>
        <v>0</v>
      </c>
      <c r="AJ190" s="94">
        <f t="shared" si="38"/>
        <v>0</v>
      </c>
    </row>
    <row r="191" spans="1:36" x14ac:dyDescent="0.45">
      <c r="A191" s="98">
        <v>189</v>
      </c>
      <c r="B191" s="69">
        <f>'6-اطلاعات کلیه محصولات - خدمات'!B191</f>
        <v>0</v>
      </c>
      <c r="C191" s="69">
        <f>'6-اطلاعات کلیه محصولات - خدمات'!D191</f>
        <v>0</v>
      </c>
      <c r="D191" s="22"/>
      <c r="E191" s="91"/>
      <c r="F191" s="91"/>
      <c r="G191" s="91"/>
      <c r="H191" s="69"/>
      <c r="I191" s="69"/>
      <c r="J191" s="69"/>
      <c r="K191" s="69"/>
      <c r="L191" s="69"/>
      <c r="M191" s="247">
        <f t="shared" si="27"/>
        <v>0</v>
      </c>
      <c r="N191" s="69" t="str">
        <f t="shared" si="28"/>
        <v>0</v>
      </c>
      <c r="O191" s="69" t="str">
        <f t="shared" si="29"/>
        <v>0</v>
      </c>
      <c r="P191" s="69" t="str">
        <f t="shared" si="30"/>
        <v>0</v>
      </c>
      <c r="Q191" s="69" t="str">
        <f t="shared" si="31"/>
        <v>0</v>
      </c>
      <c r="R191" s="69" t="str">
        <f t="shared" si="32"/>
        <v>0.2</v>
      </c>
      <c r="S191" s="100">
        <f t="shared" si="33"/>
        <v>0</v>
      </c>
      <c r="T191" s="69">
        <f t="shared" si="34"/>
        <v>0</v>
      </c>
      <c r="U191" s="69">
        <f t="shared" si="35"/>
        <v>0</v>
      </c>
      <c r="V191" s="69">
        <f t="shared" si="36"/>
        <v>0</v>
      </c>
      <c r="W191" s="69">
        <f t="shared" si="37"/>
        <v>0</v>
      </c>
      <c r="X191" s="195" t="str">
        <f>IF('6-اطلاعات کلیه محصولات - خدمات'!$N191="جدید",'6-اطلاعات کلیه محصولات - خدمات'!$B191,"")</f>
        <v/>
      </c>
      <c r="Y191" s="195" t="str">
        <f>IF('6-اطلاعات کلیه محصولات - خدمات'!$O191="دارد",'6-اطلاعات کلیه محصولات - خدمات'!$B191,"")</f>
        <v/>
      </c>
      <c r="AC191" s="199">
        <f>IF('6-اطلاعات کلیه محصولات - خدمات'!C191="دارد",'6-اطلاعات کلیه محصولات - خدمات'!Q191,0)</f>
        <v>0</v>
      </c>
      <c r="AD191" s="309">
        <f>1403-'5-اطلاعات کلیه پرسنل'!E191:E1188</f>
        <v>1403</v>
      </c>
      <c r="AF191" s="67">
        <f>IF('5-اطلاعات کلیه پرسنل'!H191=option!$C$15,IF('5-اطلاعات کلیه پرسنل'!L191="دارد",'5-اطلاعات کلیه پرسنل'!M191/12*'5-اطلاعات کلیه پرسنل'!I191,'5-اطلاعات کلیه پرسنل'!N191/2000*'5-اطلاعات کلیه پرسنل'!I191),0)+IF('5-اطلاعات کلیه پرسنل'!J191=option!$C$15,IF('5-اطلاعات کلیه پرسنل'!L191="دارد",'5-اطلاعات کلیه پرسنل'!M191/12*'5-اطلاعات کلیه پرسنل'!K191,'5-اطلاعات کلیه پرسنل'!N191/2000*'5-اطلاعات کلیه پرسنل'!K191),0)</f>
        <v>0</v>
      </c>
      <c r="AG191" s="67">
        <f>IF('5-اطلاعات کلیه پرسنل'!H191=option!$C$11,IF('5-اطلاعات کلیه پرسنل'!L191="دارد",'5-اطلاعات کلیه پرسنل'!M191*'5-اطلاعات کلیه پرسنل'!I191/12*40,'5-اطلاعات کلیه پرسنل'!I191*'5-اطلاعات کلیه پرسنل'!N191/52),0)+IF('5-اطلاعات کلیه پرسنل'!J191=option!$C$11,IF('5-اطلاعات کلیه پرسنل'!L191="دارد",'5-اطلاعات کلیه پرسنل'!M191*'5-اطلاعات کلیه پرسنل'!K191/12*40,'5-اطلاعات کلیه پرسنل'!K191*'5-اطلاعات کلیه پرسنل'!N191/52),0)</f>
        <v>0</v>
      </c>
      <c r="AH191" s="82">
        <f>IF('5-اطلاعات کلیه پرسنل'!P191="دکتری",1,IF('5-اطلاعات کلیه پرسنل'!P191="فوق لیسانس",0.8,IF('5-اطلاعات کلیه پرسنل'!P191="لیسانس",0.6,IF('5-اطلاعات کلیه پرسنل'!P191="فوق دیپلم",0.3,IF('5-اطلاعات کلیه پرسنل'!P191="",0,0.1)))))</f>
        <v>0</v>
      </c>
      <c r="AI191" s="95">
        <f>IF('5-اطلاعات کلیه پرسنل'!L191="دارد",'5-اطلاعات کلیه پرسنل'!M191/12,'5-اطلاعات کلیه پرسنل'!N191/2000)</f>
        <v>0</v>
      </c>
      <c r="AJ191" s="94">
        <f t="shared" si="38"/>
        <v>0</v>
      </c>
    </row>
    <row r="192" spans="1:36" x14ac:dyDescent="0.45">
      <c r="A192" s="98">
        <v>190</v>
      </c>
      <c r="B192" s="69">
        <f>'6-اطلاعات کلیه محصولات - خدمات'!B192</f>
        <v>0</v>
      </c>
      <c r="C192" s="69">
        <f>'6-اطلاعات کلیه محصولات - خدمات'!D192</f>
        <v>0</v>
      </c>
      <c r="D192" s="22"/>
      <c r="E192" s="91"/>
      <c r="F192" s="91"/>
      <c r="G192" s="91"/>
      <c r="H192" s="69"/>
      <c r="I192" s="69"/>
      <c r="J192" s="69"/>
      <c r="K192" s="69"/>
      <c r="L192" s="69"/>
      <c r="M192" s="247">
        <f t="shared" si="27"/>
        <v>0</v>
      </c>
      <c r="N192" s="69" t="str">
        <f t="shared" si="28"/>
        <v>0</v>
      </c>
      <c r="O192" s="69" t="str">
        <f t="shared" si="29"/>
        <v>0</v>
      </c>
      <c r="P192" s="69" t="str">
        <f t="shared" si="30"/>
        <v>0</v>
      </c>
      <c r="Q192" s="69" t="str">
        <f t="shared" si="31"/>
        <v>0</v>
      </c>
      <c r="R192" s="69" t="str">
        <f t="shared" si="32"/>
        <v>0.2</v>
      </c>
      <c r="S192" s="100">
        <f t="shared" si="33"/>
        <v>0</v>
      </c>
      <c r="T192" s="69">
        <f t="shared" si="34"/>
        <v>0</v>
      </c>
      <c r="U192" s="69">
        <f t="shared" si="35"/>
        <v>0</v>
      </c>
      <c r="V192" s="69">
        <f t="shared" si="36"/>
        <v>0</v>
      </c>
      <c r="W192" s="69">
        <f t="shared" si="37"/>
        <v>0</v>
      </c>
      <c r="X192" s="195" t="str">
        <f>IF('6-اطلاعات کلیه محصولات - خدمات'!$N192="جدید",'6-اطلاعات کلیه محصولات - خدمات'!$B192,"")</f>
        <v/>
      </c>
      <c r="Y192" s="195" t="str">
        <f>IF('6-اطلاعات کلیه محصولات - خدمات'!$O192="دارد",'6-اطلاعات کلیه محصولات - خدمات'!$B192,"")</f>
        <v/>
      </c>
      <c r="AC192" s="199">
        <f>IF('6-اطلاعات کلیه محصولات - خدمات'!C192="دارد",'6-اطلاعات کلیه محصولات - خدمات'!Q192,0)</f>
        <v>0</v>
      </c>
      <c r="AD192" s="309">
        <f>1403-'5-اطلاعات کلیه پرسنل'!E192:E1189</f>
        <v>1403</v>
      </c>
      <c r="AF192" s="67">
        <f>IF('5-اطلاعات کلیه پرسنل'!H192=option!$C$15,IF('5-اطلاعات کلیه پرسنل'!L192="دارد",'5-اطلاعات کلیه پرسنل'!M192/12*'5-اطلاعات کلیه پرسنل'!I192,'5-اطلاعات کلیه پرسنل'!N192/2000*'5-اطلاعات کلیه پرسنل'!I192),0)+IF('5-اطلاعات کلیه پرسنل'!J192=option!$C$15,IF('5-اطلاعات کلیه پرسنل'!L192="دارد",'5-اطلاعات کلیه پرسنل'!M192/12*'5-اطلاعات کلیه پرسنل'!K192,'5-اطلاعات کلیه پرسنل'!N192/2000*'5-اطلاعات کلیه پرسنل'!K192),0)</f>
        <v>0</v>
      </c>
      <c r="AG192" s="67">
        <f>IF('5-اطلاعات کلیه پرسنل'!H192=option!$C$11,IF('5-اطلاعات کلیه پرسنل'!L192="دارد",'5-اطلاعات کلیه پرسنل'!M192*'5-اطلاعات کلیه پرسنل'!I192/12*40,'5-اطلاعات کلیه پرسنل'!I192*'5-اطلاعات کلیه پرسنل'!N192/52),0)+IF('5-اطلاعات کلیه پرسنل'!J192=option!$C$11,IF('5-اطلاعات کلیه پرسنل'!L192="دارد",'5-اطلاعات کلیه پرسنل'!M192*'5-اطلاعات کلیه پرسنل'!K192/12*40,'5-اطلاعات کلیه پرسنل'!K192*'5-اطلاعات کلیه پرسنل'!N192/52),0)</f>
        <v>0</v>
      </c>
      <c r="AH192" s="82">
        <f>IF('5-اطلاعات کلیه پرسنل'!P192="دکتری",1,IF('5-اطلاعات کلیه پرسنل'!P192="فوق لیسانس",0.8,IF('5-اطلاعات کلیه پرسنل'!P192="لیسانس",0.6,IF('5-اطلاعات کلیه پرسنل'!P192="فوق دیپلم",0.3,IF('5-اطلاعات کلیه پرسنل'!P192="",0,0.1)))))</f>
        <v>0</v>
      </c>
      <c r="AI192" s="95">
        <f>IF('5-اطلاعات کلیه پرسنل'!L192="دارد",'5-اطلاعات کلیه پرسنل'!M192/12,'5-اطلاعات کلیه پرسنل'!N192/2000)</f>
        <v>0</v>
      </c>
      <c r="AJ192" s="94">
        <f t="shared" si="38"/>
        <v>0</v>
      </c>
    </row>
    <row r="193" spans="1:36" x14ac:dyDescent="0.45">
      <c r="A193" s="98">
        <v>191</v>
      </c>
      <c r="B193" s="69">
        <f>'6-اطلاعات کلیه محصولات - خدمات'!B193</f>
        <v>0</v>
      </c>
      <c r="C193" s="69">
        <f>'6-اطلاعات کلیه محصولات - خدمات'!D193</f>
        <v>0</v>
      </c>
      <c r="D193" s="22"/>
      <c r="E193" s="91"/>
      <c r="F193" s="91"/>
      <c r="G193" s="91"/>
      <c r="H193" s="69"/>
      <c r="I193" s="69"/>
      <c r="J193" s="69"/>
      <c r="K193" s="69"/>
      <c r="L193" s="69"/>
      <c r="M193" s="247">
        <f t="shared" si="27"/>
        <v>0</v>
      </c>
      <c r="N193" s="69" t="str">
        <f t="shared" si="28"/>
        <v>0</v>
      </c>
      <c r="O193" s="69" t="str">
        <f t="shared" si="29"/>
        <v>0</v>
      </c>
      <c r="P193" s="69" t="str">
        <f t="shared" si="30"/>
        <v>0</v>
      </c>
      <c r="Q193" s="69" t="str">
        <f t="shared" si="31"/>
        <v>0</v>
      </c>
      <c r="R193" s="69" t="str">
        <f t="shared" si="32"/>
        <v>0.2</v>
      </c>
      <c r="S193" s="100">
        <f t="shared" si="33"/>
        <v>0</v>
      </c>
      <c r="T193" s="69">
        <f t="shared" si="34"/>
        <v>0</v>
      </c>
      <c r="U193" s="69">
        <f t="shared" si="35"/>
        <v>0</v>
      </c>
      <c r="V193" s="69">
        <f t="shared" si="36"/>
        <v>0</v>
      </c>
      <c r="W193" s="69">
        <f t="shared" si="37"/>
        <v>0</v>
      </c>
      <c r="X193" s="195" t="str">
        <f>IF('6-اطلاعات کلیه محصولات - خدمات'!$N193="جدید",'6-اطلاعات کلیه محصولات - خدمات'!$B193,"")</f>
        <v/>
      </c>
      <c r="Y193" s="195" t="str">
        <f>IF('6-اطلاعات کلیه محصولات - خدمات'!$O193="دارد",'6-اطلاعات کلیه محصولات - خدمات'!$B193,"")</f>
        <v/>
      </c>
      <c r="AC193" s="199">
        <f>IF('6-اطلاعات کلیه محصولات - خدمات'!C193="دارد",'6-اطلاعات کلیه محصولات - خدمات'!Q193,0)</f>
        <v>0</v>
      </c>
      <c r="AD193" s="309">
        <f>1403-'5-اطلاعات کلیه پرسنل'!E193:E1190</f>
        <v>1403</v>
      </c>
      <c r="AF193" s="67">
        <f>IF('5-اطلاعات کلیه پرسنل'!H193=option!$C$15,IF('5-اطلاعات کلیه پرسنل'!L193="دارد",'5-اطلاعات کلیه پرسنل'!M193/12*'5-اطلاعات کلیه پرسنل'!I193,'5-اطلاعات کلیه پرسنل'!N193/2000*'5-اطلاعات کلیه پرسنل'!I193),0)+IF('5-اطلاعات کلیه پرسنل'!J193=option!$C$15,IF('5-اطلاعات کلیه پرسنل'!L193="دارد",'5-اطلاعات کلیه پرسنل'!M193/12*'5-اطلاعات کلیه پرسنل'!K193,'5-اطلاعات کلیه پرسنل'!N193/2000*'5-اطلاعات کلیه پرسنل'!K193),0)</f>
        <v>0</v>
      </c>
      <c r="AG193" s="67">
        <f>IF('5-اطلاعات کلیه پرسنل'!H193=option!$C$11,IF('5-اطلاعات کلیه پرسنل'!L193="دارد",'5-اطلاعات کلیه پرسنل'!M193*'5-اطلاعات کلیه پرسنل'!I193/12*40,'5-اطلاعات کلیه پرسنل'!I193*'5-اطلاعات کلیه پرسنل'!N193/52),0)+IF('5-اطلاعات کلیه پرسنل'!J193=option!$C$11,IF('5-اطلاعات کلیه پرسنل'!L193="دارد",'5-اطلاعات کلیه پرسنل'!M193*'5-اطلاعات کلیه پرسنل'!K193/12*40,'5-اطلاعات کلیه پرسنل'!K193*'5-اطلاعات کلیه پرسنل'!N193/52),0)</f>
        <v>0</v>
      </c>
      <c r="AH193" s="82">
        <f>IF('5-اطلاعات کلیه پرسنل'!P193="دکتری",1,IF('5-اطلاعات کلیه پرسنل'!P193="فوق لیسانس",0.8,IF('5-اطلاعات کلیه پرسنل'!P193="لیسانس",0.6,IF('5-اطلاعات کلیه پرسنل'!P193="فوق دیپلم",0.3,IF('5-اطلاعات کلیه پرسنل'!P193="",0,0.1)))))</f>
        <v>0</v>
      </c>
      <c r="AI193" s="95">
        <f>IF('5-اطلاعات کلیه پرسنل'!L193="دارد",'5-اطلاعات کلیه پرسنل'!M193/12,'5-اطلاعات کلیه پرسنل'!N193/2000)</f>
        <v>0</v>
      </c>
      <c r="AJ193" s="94">
        <f t="shared" si="38"/>
        <v>0</v>
      </c>
    </row>
    <row r="194" spans="1:36" x14ac:dyDescent="0.45">
      <c r="A194" s="98">
        <v>192</v>
      </c>
      <c r="B194" s="69">
        <f>'6-اطلاعات کلیه محصولات - خدمات'!B194</f>
        <v>0</v>
      </c>
      <c r="C194" s="69">
        <f>'6-اطلاعات کلیه محصولات - خدمات'!D194</f>
        <v>0</v>
      </c>
      <c r="D194" s="22"/>
      <c r="E194" s="91"/>
      <c r="F194" s="91"/>
      <c r="G194" s="91"/>
      <c r="H194" s="69"/>
      <c r="I194" s="69"/>
      <c r="J194" s="69"/>
      <c r="K194" s="69"/>
      <c r="L194" s="69"/>
      <c r="M194" s="247">
        <f t="shared" si="27"/>
        <v>0</v>
      </c>
      <c r="N194" s="69" t="str">
        <f t="shared" si="28"/>
        <v>0</v>
      </c>
      <c r="O194" s="69" t="str">
        <f t="shared" si="29"/>
        <v>0</v>
      </c>
      <c r="P194" s="69" t="str">
        <f t="shared" si="30"/>
        <v>0</v>
      </c>
      <c r="Q194" s="69" t="str">
        <f t="shared" si="31"/>
        <v>0</v>
      </c>
      <c r="R194" s="69" t="str">
        <f t="shared" si="32"/>
        <v>0.2</v>
      </c>
      <c r="S194" s="100">
        <f t="shared" si="33"/>
        <v>0</v>
      </c>
      <c r="T194" s="69">
        <f t="shared" si="34"/>
        <v>0</v>
      </c>
      <c r="U194" s="69">
        <f t="shared" si="35"/>
        <v>0</v>
      </c>
      <c r="V194" s="69">
        <f t="shared" si="36"/>
        <v>0</v>
      </c>
      <c r="W194" s="69">
        <f t="shared" si="37"/>
        <v>0</v>
      </c>
      <c r="X194" s="195" t="str">
        <f>IF('6-اطلاعات کلیه محصولات - خدمات'!$N194="جدید",'6-اطلاعات کلیه محصولات - خدمات'!$B194,"")</f>
        <v/>
      </c>
      <c r="Y194" s="195" t="str">
        <f>IF('6-اطلاعات کلیه محصولات - خدمات'!$O194="دارد",'6-اطلاعات کلیه محصولات - خدمات'!$B194,"")</f>
        <v/>
      </c>
      <c r="AC194" s="199">
        <f>IF('6-اطلاعات کلیه محصولات - خدمات'!C194="دارد",'6-اطلاعات کلیه محصولات - خدمات'!Q194,0)</f>
        <v>0</v>
      </c>
      <c r="AD194" s="309">
        <f>1403-'5-اطلاعات کلیه پرسنل'!E194:E1191</f>
        <v>1403</v>
      </c>
      <c r="AF194" s="67">
        <f>IF('5-اطلاعات کلیه پرسنل'!H194=option!$C$15,IF('5-اطلاعات کلیه پرسنل'!L194="دارد",'5-اطلاعات کلیه پرسنل'!M194/12*'5-اطلاعات کلیه پرسنل'!I194,'5-اطلاعات کلیه پرسنل'!N194/2000*'5-اطلاعات کلیه پرسنل'!I194),0)+IF('5-اطلاعات کلیه پرسنل'!J194=option!$C$15,IF('5-اطلاعات کلیه پرسنل'!L194="دارد",'5-اطلاعات کلیه پرسنل'!M194/12*'5-اطلاعات کلیه پرسنل'!K194,'5-اطلاعات کلیه پرسنل'!N194/2000*'5-اطلاعات کلیه پرسنل'!K194),0)</f>
        <v>0</v>
      </c>
      <c r="AG194" s="67">
        <f>IF('5-اطلاعات کلیه پرسنل'!H194=option!$C$11,IF('5-اطلاعات کلیه پرسنل'!L194="دارد",'5-اطلاعات کلیه پرسنل'!M194*'5-اطلاعات کلیه پرسنل'!I194/12*40,'5-اطلاعات کلیه پرسنل'!I194*'5-اطلاعات کلیه پرسنل'!N194/52),0)+IF('5-اطلاعات کلیه پرسنل'!J194=option!$C$11,IF('5-اطلاعات کلیه پرسنل'!L194="دارد",'5-اطلاعات کلیه پرسنل'!M194*'5-اطلاعات کلیه پرسنل'!K194/12*40,'5-اطلاعات کلیه پرسنل'!K194*'5-اطلاعات کلیه پرسنل'!N194/52),0)</f>
        <v>0</v>
      </c>
      <c r="AH194" s="82">
        <f>IF('5-اطلاعات کلیه پرسنل'!P194="دکتری",1,IF('5-اطلاعات کلیه پرسنل'!P194="فوق لیسانس",0.8,IF('5-اطلاعات کلیه پرسنل'!P194="لیسانس",0.6,IF('5-اطلاعات کلیه پرسنل'!P194="فوق دیپلم",0.3,IF('5-اطلاعات کلیه پرسنل'!P194="",0,0.1)))))</f>
        <v>0</v>
      </c>
      <c r="AI194" s="95">
        <f>IF('5-اطلاعات کلیه پرسنل'!L194="دارد",'5-اطلاعات کلیه پرسنل'!M194/12,'5-اطلاعات کلیه پرسنل'!N194/2000)</f>
        <v>0</v>
      </c>
      <c r="AJ194" s="94">
        <f t="shared" si="38"/>
        <v>0</v>
      </c>
    </row>
    <row r="195" spans="1:36" x14ac:dyDescent="0.45">
      <c r="A195" s="98">
        <v>193</v>
      </c>
      <c r="B195" s="69">
        <f>'6-اطلاعات کلیه محصولات - خدمات'!B195</f>
        <v>0</v>
      </c>
      <c r="C195" s="69">
        <f>'6-اطلاعات کلیه محصولات - خدمات'!D195</f>
        <v>0</v>
      </c>
      <c r="D195" s="22"/>
      <c r="E195" s="91"/>
      <c r="F195" s="91"/>
      <c r="G195" s="91"/>
      <c r="H195" s="69"/>
      <c r="I195" s="69"/>
      <c r="J195" s="69"/>
      <c r="K195" s="69"/>
      <c r="L195" s="69"/>
      <c r="M195" s="247">
        <f t="shared" si="27"/>
        <v>0</v>
      </c>
      <c r="N195" s="69" t="str">
        <f t="shared" si="28"/>
        <v>0</v>
      </c>
      <c r="O195" s="69" t="str">
        <f t="shared" si="29"/>
        <v>0</v>
      </c>
      <c r="P195" s="69" t="str">
        <f t="shared" si="30"/>
        <v>0</v>
      </c>
      <c r="Q195" s="69" t="str">
        <f t="shared" si="31"/>
        <v>0</v>
      </c>
      <c r="R195" s="69" t="str">
        <f t="shared" si="32"/>
        <v>0.2</v>
      </c>
      <c r="S195" s="100">
        <f t="shared" si="33"/>
        <v>0</v>
      </c>
      <c r="T195" s="69">
        <f t="shared" si="34"/>
        <v>0</v>
      </c>
      <c r="U195" s="69">
        <f t="shared" si="35"/>
        <v>0</v>
      </c>
      <c r="V195" s="69">
        <f t="shared" si="36"/>
        <v>0</v>
      </c>
      <c r="W195" s="69">
        <f t="shared" si="37"/>
        <v>0</v>
      </c>
      <c r="X195" s="195" t="str">
        <f>IF('6-اطلاعات کلیه محصولات - خدمات'!$N195="جدید",'6-اطلاعات کلیه محصولات - خدمات'!$B195,"")</f>
        <v/>
      </c>
      <c r="Y195" s="195" t="str">
        <f>IF('6-اطلاعات کلیه محصولات - خدمات'!$O195="دارد",'6-اطلاعات کلیه محصولات - خدمات'!$B195,"")</f>
        <v/>
      </c>
      <c r="AC195" s="199">
        <f>IF('6-اطلاعات کلیه محصولات - خدمات'!C195="دارد",'6-اطلاعات کلیه محصولات - خدمات'!Q195,0)</f>
        <v>0</v>
      </c>
      <c r="AD195" s="309">
        <f>1403-'5-اطلاعات کلیه پرسنل'!E195:E1192</f>
        <v>1403</v>
      </c>
      <c r="AF195" s="67">
        <f>IF('5-اطلاعات کلیه پرسنل'!H195=option!$C$15,IF('5-اطلاعات کلیه پرسنل'!L195="دارد",'5-اطلاعات کلیه پرسنل'!M195/12*'5-اطلاعات کلیه پرسنل'!I195,'5-اطلاعات کلیه پرسنل'!N195/2000*'5-اطلاعات کلیه پرسنل'!I195),0)+IF('5-اطلاعات کلیه پرسنل'!J195=option!$C$15,IF('5-اطلاعات کلیه پرسنل'!L195="دارد",'5-اطلاعات کلیه پرسنل'!M195/12*'5-اطلاعات کلیه پرسنل'!K195,'5-اطلاعات کلیه پرسنل'!N195/2000*'5-اطلاعات کلیه پرسنل'!K195),0)</f>
        <v>0</v>
      </c>
      <c r="AG195" s="67">
        <f>IF('5-اطلاعات کلیه پرسنل'!H195=option!$C$11,IF('5-اطلاعات کلیه پرسنل'!L195="دارد",'5-اطلاعات کلیه پرسنل'!M195*'5-اطلاعات کلیه پرسنل'!I195/12*40,'5-اطلاعات کلیه پرسنل'!I195*'5-اطلاعات کلیه پرسنل'!N195/52),0)+IF('5-اطلاعات کلیه پرسنل'!J195=option!$C$11,IF('5-اطلاعات کلیه پرسنل'!L195="دارد",'5-اطلاعات کلیه پرسنل'!M195*'5-اطلاعات کلیه پرسنل'!K195/12*40,'5-اطلاعات کلیه پرسنل'!K195*'5-اطلاعات کلیه پرسنل'!N195/52),0)</f>
        <v>0</v>
      </c>
      <c r="AH195" s="82">
        <f>IF('5-اطلاعات کلیه پرسنل'!P195="دکتری",1,IF('5-اطلاعات کلیه پرسنل'!P195="فوق لیسانس",0.8,IF('5-اطلاعات کلیه پرسنل'!P195="لیسانس",0.6,IF('5-اطلاعات کلیه پرسنل'!P195="فوق دیپلم",0.3,IF('5-اطلاعات کلیه پرسنل'!P195="",0,0.1)))))</f>
        <v>0</v>
      </c>
      <c r="AI195" s="95">
        <f>IF('5-اطلاعات کلیه پرسنل'!L195="دارد",'5-اطلاعات کلیه پرسنل'!M195/12,'5-اطلاعات کلیه پرسنل'!N195/2000)</f>
        <v>0</v>
      </c>
      <c r="AJ195" s="94">
        <f t="shared" ref="AJ195:AJ202" si="39">AI195*AH195</f>
        <v>0</v>
      </c>
    </row>
    <row r="196" spans="1:36" x14ac:dyDescent="0.45">
      <c r="A196" s="98">
        <v>194</v>
      </c>
      <c r="B196" s="69">
        <f>'6-اطلاعات کلیه محصولات - خدمات'!B196</f>
        <v>0</v>
      </c>
      <c r="C196" s="69">
        <f>'6-اطلاعات کلیه محصولات - خدمات'!D196</f>
        <v>0</v>
      </c>
      <c r="D196" s="22"/>
      <c r="E196" s="91"/>
      <c r="F196" s="91"/>
      <c r="G196" s="91"/>
      <c r="H196" s="69"/>
      <c r="I196" s="69"/>
      <c r="J196" s="69"/>
      <c r="K196" s="69"/>
      <c r="L196" s="69"/>
      <c r="M196" s="247">
        <f t="shared" ref="M196:M202" si="40">IF(C196="فرعی",1,IF(C196="اصلی ( بر اساس زمینه فعالیت)",3,0))</f>
        <v>0</v>
      </c>
      <c r="N196" s="69" t="str">
        <f t="shared" ref="N196:N202" si="41">IF(H196="Hi-Tec",1,IF(H196="medium/Hi-Tec",0.8,IF(H196="medium/Low",0.6,IF(H196="Low",0.4,"0"))))</f>
        <v>0</v>
      </c>
      <c r="O196" s="69" t="str">
        <f t="shared" ref="O196:O202" si="42">IF(I196="زیاد",1,IF(I196="متوسط به بالا",0.8,IF(I196="متوسط به پایین",0.6,IF(I196="کم",0.4,"0"))))</f>
        <v>0</v>
      </c>
      <c r="P196" s="69" t="str">
        <f t="shared" ref="P196:P202" si="43">IF(J196="زیاد",1,IF(J196="متوسط به بالا",0.8,IF(J196="متوسط به پایین",0.6,IF(J196="کم",0.4,"0"))))</f>
        <v>0</v>
      </c>
      <c r="Q196" s="69" t="str">
        <f t="shared" ref="Q196:Q202" si="44">IF(K196="تحقیق و توسعه داخلی",1,IF(K196="مهندسی معکوس",0.8,IF(K196="انتقال فناوری",0.6,IF(K196="مونتاژ و کپی کاری",0.4,"0"))))</f>
        <v>0</v>
      </c>
      <c r="R196" s="69" t="str">
        <f t="shared" ref="R196:R202" si="45">IF(L196="جدید در سطح بین المللی",1,IF(L196="جدید در سطح ملی",0.8,IF(L196="جدید در سطح شرکت",0.6,IF(L196="نوآوری و تغییرات عمده در محصولات فعلی",0.4,"0.2"))))</f>
        <v>0.2</v>
      </c>
      <c r="S196" s="100">
        <f t="shared" ref="S196:S202" si="46">SUM(N196:R196)/5*M196</f>
        <v>0</v>
      </c>
      <c r="T196" s="69">
        <f t="shared" ref="T196:T202" si="47">M196*D196</f>
        <v>0</v>
      </c>
      <c r="U196" s="69">
        <f t="shared" ref="U196:U202" si="48">M196*E196</f>
        <v>0</v>
      </c>
      <c r="V196" s="69">
        <f t="shared" ref="V196:V202" si="49">M196*F196</f>
        <v>0</v>
      </c>
      <c r="W196" s="69">
        <f t="shared" ref="W196:W202" si="50">M196*G196</f>
        <v>0</v>
      </c>
      <c r="X196" s="195" t="str">
        <f>IF('6-اطلاعات کلیه محصولات - خدمات'!$N196="جدید",'6-اطلاعات کلیه محصولات - خدمات'!$B196,"")</f>
        <v/>
      </c>
      <c r="Y196" s="195" t="str">
        <f>IF('6-اطلاعات کلیه محصولات - خدمات'!$O196="دارد",'6-اطلاعات کلیه محصولات - خدمات'!$B196,"")</f>
        <v/>
      </c>
      <c r="AC196" s="199">
        <f>IF('6-اطلاعات کلیه محصولات - خدمات'!C196="دارد",'6-اطلاعات کلیه محصولات - خدمات'!Q196,0)</f>
        <v>0</v>
      </c>
      <c r="AD196" s="309">
        <f>1403-'5-اطلاعات کلیه پرسنل'!E196:E1193</f>
        <v>1403</v>
      </c>
      <c r="AF196" s="67">
        <f>IF('5-اطلاعات کلیه پرسنل'!H196=option!$C$15,IF('5-اطلاعات کلیه پرسنل'!L196="دارد",'5-اطلاعات کلیه پرسنل'!M196/12*'5-اطلاعات کلیه پرسنل'!I196,'5-اطلاعات کلیه پرسنل'!N196/2000*'5-اطلاعات کلیه پرسنل'!I196),0)+IF('5-اطلاعات کلیه پرسنل'!J196=option!$C$15,IF('5-اطلاعات کلیه پرسنل'!L196="دارد",'5-اطلاعات کلیه پرسنل'!M196/12*'5-اطلاعات کلیه پرسنل'!K196,'5-اطلاعات کلیه پرسنل'!N196/2000*'5-اطلاعات کلیه پرسنل'!K196),0)</f>
        <v>0</v>
      </c>
      <c r="AG196" s="67">
        <f>IF('5-اطلاعات کلیه پرسنل'!H196=option!$C$11,IF('5-اطلاعات کلیه پرسنل'!L196="دارد",'5-اطلاعات کلیه پرسنل'!M196*'5-اطلاعات کلیه پرسنل'!I196/12*40,'5-اطلاعات کلیه پرسنل'!I196*'5-اطلاعات کلیه پرسنل'!N196/52),0)+IF('5-اطلاعات کلیه پرسنل'!J196=option!$C$11,IF('5-اطلاعات کلیه پرسنل'!L196="دارد",'5-اطلاعات کلیه پرسنل'!M196*'5-اطلاعات کلیه پرسنل'!K196/12*40,'5-اطلاعات کلیه پرسنل'!K196*'5-اطلاعات کلیه پرسنل'!N196/52),0)</f>
        <v>0</v>
      </c>
      <c r="AH196" s="82">
        <f>IF('5-اطلاعات کلیه پرسنل'!P196="دکتری",1,IF('5-اطلاعات کلیه پرسنل'!P196="فوق لیسانس",0.8,IF('5-اطلاعات کلیه پرسنل'!P196="لیسانس",0.6,IF('5-اطلاعات کلیه پرسنل'!P196="فوق دیپلم",0.3,IF('5-اطلاعات کلیه پرسنل'!P196="",0,0.1)))))</f>
        <v>0</v>
      </c>
      <c r="AI196" s="95">
        <f>IF('5-اطلاعات کلیه پرسنل'!L196="دارد",'5-اطلاعات کلیه پرسنل'!M196/12,'5-اطلاعات کلیه پرسنل'!N196/2000)</f>
        <v>0</v>
      </c>
      <c r="AJ196" s="94">
        <f t="shared" si="39"/>
        <v>0</v>
      </c>
    </row>
    <row r="197" spans="1:36" x14ac:dyDescent="0.45">
      <c r="A197" s="98">
        <v>195</v>
      </c>
      <c r="B197" s="69">
        <f>'6-اطلاعات کلیه محصولات - خدمات'!B197</f>
        <v>0</v>
      </c>
      <c r="C197" s="69">
        <f>'6-اطلاعات کلیه محصولات - خدمات'!D197</f>
        <v>0</v>
      </c>
      <c r="D197" s="22"/>
      <c r="E197" s="91"/>
      <c r="F197" s="91"/>
      <c r="G197" s="91"/>
      <c r="H197" s="69"/>
      <c r="I197" s="69"/>
      <c r="J197" s="69"/>
      <c r="K197" s="69"/>
      <c r="L197" s="69"/>
      <c r="M197" s="247">
        <f t="shared" si="40"/>
        <v>0</v>
      </c>
      <c r="N197" s="69" t="str">
        <f t="shared" si="41"/>
        <v>0</v>
      </c>
      <c r="O197" s="69" t="str">
        <f t="shared" si="42"/>
        <v>0</v>
      </c>
      <c r="P197" s="69" t="str">
        <f t="shared" si="43"/>
        <v>0</v>
      </c>
      <c r="Q197" s="69" t="str">
        <f t="shared" si="44"/>
        <v>0</v>
      </c>
      <c r="R197" s="69" t="str">
        <f t="shared" si="45"/>
        <v>0.2</v>
      </c>
      <c r="S197" s="100">
        <f t="shared" si="46"/>
        <v>0</v>
      </c>
      <c r="T197" s="69">
        <f t="shared" si="47"/>
        <v>0</v>
      </c>
      <c r="U197" s="69">
        <f t="shared" si="48"/>
        <v>0</v>
      </c>
      <c r="V197" s="69">
        <f t="shared" si="49"/>
        <v>0</v>
      </c>
      <c r="W197" s="69">
        <f t="shared" si="50"/>
        <v>0</v>
      </c>
      <c r="X197" s="195" t="str">
        <f>IF('6-اطلاعات کلیه محصولات - خدمات'!$N197="جدید",'6-اطلاعات کلیه محصولات - خدمات'!$B197,"")</f>
        <v/>
      </c>
      <c r="Y197" s="195" t="str">
        <f>IF('6-اطلاعات کلیه محصولات - خدمات'!$O197="دارد",'6-اطلاعات کلیه محصولات - خدمات'!$B197,"")</f>
        <v/>
      </c>
      <c r="AC197" s="199">
        <f>IF('6-اطلاعات کلیه محصولات - خدمات'!C197="دارد",'6-اطلاعات کلیه محصولات - خدمات'!Q197,0)</f>
        <v>0</v>
      </c>
      <c r="AD197" s="309">
        <f>1403-'5-اطلاعات کلیه پرسنل'!E197:E1194</f>
        <v>1403</v>
      </c>
      <c r="AF197" s="67">
        <f>IF('5-اطلاعات کلیه پرسنل'!H197=option!$C$15,IF('5-اطلاعات کلیه پرسنل'!L197="دارد",'5-اطلاعات کلیه پرسنل'!M197/12*'5-اطلاعات کلیه پرسنل'!I197,'5-اطلاعات کلیه پرسنل'!N197/2000*'5-اطلاعات کلیه پرسنل'!I197),0)+IF('5-اطلاعات کلیه پرسنل'!J197=option!$C$15,IF('5-اطلاعات کلیه پرسنل'!L197="دارد",'5-اطلاعات کلیه پرسنل'!M197/12*'5-اطلاعات کلیه پرسنل'!K197,'5-اطلاعات کلیه پرسنل'!N197/2000*'5-اطلاعات کلیه پرسنل'!K197),0)</f>
        <v>0</v>
      </c>
      <c r="AG197" s="67">
        <f>IF('5-اطلاعات کلیه پرسنل'!H197=option!$C$11,IF('5-اطلاعات کلیه پرسنل'!L197="دارد",'5-اطلاعات کلیه پرسنل'!M197*'5-اطلاعات کلیه پرسنل'!I197/12*40,'5-اطلاعات کلیه پرسنل'!I197*'5-اطلاعات کلیه پرسنل'!N197/52),0)+IF('5-اطلاعات کلیه پرسنل'!J197=option!$C$11,IF('5-اطلاعات کلیه پرسنل'!L197="دارد",'5-اطلاعات کلیه پرسنل'!M197*'5-اطلاعات کلیه پرسنل'!K197/12*40,'5-اطلاعات کلیه پرسنل'!K197*'5-اطلاعات کلیه پرسنل'!N197/52),0)</f>
        <v>0</v>
      </c>
      <c r="AH197" s="82">
        <f>IF('5-اطلاعات کلیه پرسنل'!P197="دکتری",1,IF('5-اطلاعات کلیه پرسنل'!P197="فوق لیسانس",0.8,IF('5-اطلاعات کلیه پرسنل'!P197="لیسانس",0.6,IF('5-اطلاعات کلیه پرسنل'!P197="فوق دیپلم",0.3,IF('5-اطلاعات کلیه پرسنل'!P197="",0,0.1)))))</f>
        <v>0</v>
      </c>
      <c r="AI197" s="95">
        <f>IF('5-اطلاعات کلیه پرسنل'!L197="دارد",'5-اطلاعات کلیه پرسنل'!M197/12,'5-اطلاعات کلیه پرسنل'!N197/2000)</f>
        <v>0</v>
      </c>
      <c r="AJ197" s="94">
        <f t="shared" si="39"/>
        <v>0</v>
      </c>
    </row>
    <row r="198" spans="1:36" x14ac:dyDescent="0.45">
      <c r="A198" s="98">
        <v>196</v>
      </c>
      <c r="B198" s="69">
        <f>'6-اطلاعات کلیه محصولات - خدمات'!B198</f>
        <v>0</v>
      </c>
      <c r="C198" s="69">
        <f>'6-اطلاعات کلیه محصولات - خدمات'!D198</f>
        <v>0</v>
      </c>
      <c r="D198" s="22"/>
      <c r="E198" s="91"/>
      <c r="F198" s="91"/>
      <c r="G198" s="91"/>
      <c r="H198" s="69"/>
      <c r="I198" s="69"/>
      <c r="J198" s="69"/>
      <c r="K198" s="69"/>
      <c r="L198" s="69"/>
      <c r="M198" s="247">
        <f t="shared" si="40"/>
        <v>0</v>
      </c>
      <c r="N198" s="69" t="str">
        <f t="shared" si="41"/>
        <v>0</v>
      </c>
      <c r="O198" s="69" t="str">
        <f t="shared" si="42"/>
        <v>0</v>
      </c>
      <c r="P198" s="69" t="str">
        <f t="shared" si="43"/>
        <v>0</v>
      </c>
      <c r="Q198" s="69" t="str">
        <f t="shared" si="44"/>
        <v>0</v>
      </c>
      <c r="R198" s="69" t="str">
        <f t="shared" si="45"/>
        <v>0.2</v>
      </c>
      <c r="S198" s="100">
        <f t="shared" si="46"/>
        <v>0</v>
      </c>
      <c r="T198" s="69">
        <f t="shared" si="47"/>
        <v>0</v>
      </c>
      <c r="U198" s="69">
        <f t="shared" si="48"/>
        <v>0</v>
      </c>
      <c r="V198" s="69">
        <f t="shared" si="49"/>
        <v>0</v>
      </c>
      <c r="W198" s="69">
        <f t="shared" si="50"/>
        <v>0</v>
      </c>
      <c r="X198" s="195" t="str">
        <f>IF('6-اطلاعات کلیه محصولات - خدمات'!$N198="جدید",'6-اطلاعات کلیه محصولات - خدمات'!$B198,"")</f>
        <v/>
      </c>
      <c r="Y198" s="195" t="str">
        <f>IF('6-اطلاعات کلیه محصولات - خدمات'!$O198="دارد",'6-اطلاعات کلیه محصولات - خدمات'!$B198,"")</f>
        <v/>
      </c>
      <c r="AC198" s="199">
        <f>IF('6-اطلاعات کلیه محصولات - خدمات'!C198="دارد",'6-اطلاعات کلیه محصولات - خدمات'!Q198,0)</f>
        <v>0</v>
      </c>
      <c r="AD198" s="309">
        <f>1403-'5-اطلاعات کلیه پرسنل'!E198:E1195</f>
        <v>1403</v>
      </c>
      <c r="AF198" s="67">
        <f>IF('5-اطلاعات کلیه پرسنل'!H198=option!$C$15,IF('5-اطلاعات کلیه پرسنل'!L198="دارد",'5-اطلاعات کلیه پرسنل'!M198/12*'5-اطلاعات کلیه پرسنل'!I198,'5-اطلاعات کلیه پرسنل'!N198/2000*'5-اطلاعات کلیه پرسنل'!I198),0)+IF('5-اطلاعات کلیه پرسنل'!J198=option!$C$15,IF('5-اطلاعات کلیه پرسنل'!L198="دارد",'5-اطلاعات کلیه پرسنل'!M198/12*'5-اطلاعات کلیه پرسنل'!K198,'5-اطلاعات کلیه پرسنل'!N198/2000*'5-اطلاعات کلیه پرسنل'!K198),0)</f>
        <v>0</v>
      </c>
      <c r="AG198" s="67">
        <f>IF('5-اطلاعات کلیه پرسنل'!H198=option!$C$11,IF('5-اطلاعات کلیه پرسنل'!L198="دارد",'5-اطلاعات کلیه پرسنل'!M198*'5-اطلاعات کلیه پرسنل'!I198/12*40,'5-اطلاعات کلیه پرسنل'!I198*'5-اطلاعات کلیه پرسنل'!N198/52),0)+IF('5-اطلاعات کلیه پرسنل'!J198=option!$C$11,IF('5-اطلاعات کلیه پرسنل'!L198="دارد",'5-اطلاعات کلیه پرسنل'!M198*'5-اطلاعات کلیه پرسنل'!K198/12*40,'5-اطلاعات کلیه پرسنل'!K198*'5-اطلاعات کلیه پرسنل'!N198/52),0)</f>
        <v>0</v>
      </c>
      <c r="AH198" s="82">
        <f>IF('5-اطلاعات کلیه پرسنل'!P198="دکتری",1,IF('5-اطلاعات کلیه پرسنل'!P198="فوق لیسانس",0.8,IF('5-اطلاعات کلیه پرسنل'!P198="لیسانس",0.6,IF('5-اطلاعات کلیه پرسنل'!P198="فوق دیپلم",0.3,IF('5-اطلاعات کلیه پرسنل'!P198="",0,0.1)))))</f>
        <v>0</v>
      </c>
      <c r="AI198" s="95">
        <f>IF('5-اطلاعات کلیه پرسنل'!L198="دارد",'5-اطلاعات کلیه پرسنل'!M198/12,'5-اطلاعات کلیه پرسنل'!N198/2000)</f>
        <v>0</v>
      </c>
      <c r="AJ198" s="94">
        <f t="shared" si="39"/>
        <v>0</v>
      </c>
    </row>
    <row r="199" spans="1:36" x14ac:dyDescent="0.45">
      <c r="A199" s="98">
        <v>197</v>
      </c>
      <c r="B199" s="69">
        <f>'6-اطلاعات کلیه محصولات - خدمات'!B199</f>
        <v>0</v>
      </c>
      <c r="C199" s="69">
        <f>'6-اطلاعات کلیه محصولات - خدمات'!D199</f>
        <v>0</v>
      </c>
      <c r="D199" s="22"/>
      <c r="E199" s="91"/>
      <c r="F199" s="91"/>
      <c r="G199" s="91"/>
      <c r="H199" s="69"/>
      <c r="I199" s="69"/>
      <c r="J199" s="69"/>
      <c r="K199" s="69"/>
      <c r="L199" s="69"/>
      <c r="M199" s="247">
        <f t="shared" si="40"/>
        <v>0</v>
      </c>
      <c r="N199" s="69" t="str">
        <f t="shared" si="41"/>
        <v>0</v>
      </c>
      <c r="O199" s="69" t="str">
        <f t="shared" si="42"/>
        <v>0</v>
      </c>
      <c r="P199" s="69" t="str">
        <f t="shared" si="43"/>
        <v>0</v>
      </c>
      <c r="Q199" s="69" t="str">
        <f t="shared" si="44"/>
        <v>0</v>
      </c>
      <c r="R199" s="69" t="str">
        <f t="shared" si="45"/>
        <v>0.2</v>
      </c>
      <c r="S199" s="100">
        <f t="shared" si="46"/>
        <v>0</v>
      </c>
      <c r="T199" s="69">
        <f t="shared" si="47"/>
        <v>0</v>
      </c>
      <c r="U199" s="69">
        <f t="shared" si="48"/>
        <v>0</v>
      </c>
      <c r="V199" s="69">
        <f t="shared" si="49"/>
        <v>0</v>
      </c>
      <c r="W199" s="69">
        <f t="shared" si="50"/>
        <v>0</v>
      </c>
      <c r="X199" s="195" t="str">
        <f>IF('6-اطلاعات کلیه محصولات - خدمات'!$N199="جدید",'6-اطلاعات کلیه محصولات - خدمات'!$B199,"")</f>
        <v/>
      </c>
      <c r="Y199" s="195" t="str">
        <f>IF('6-اطلاعات کلیه محصولات - خدمات'!$O199="دارد",'6-اطلاعات کلیه محصولات - خدمات'!$B199,"")</f>
        <v/>
      </c>
      <c r="AC199" s="199">
        <f>IF('6-اطلاعات کلیه محصولات - خدمات'!C199="دارد",'6-اطلاعات کلیه محصولات - خدمات'!Q199,0)</f>
        <v>0</v>
      </c>
      <c r="AD199" s="309">
        <f>1403-'5-اطلاعات کلیه پرسنل'!E199:E1196</f>
        <v>1403</v>
      </c>
      <c r="AF199" s="67">
        <f>IF('5-اطلاعات کلیه پرسنل'!H199=option!$C$15,IF('5-اطلاعات کلیه پرسنل'!L199="دارد",'5-اطلاعات کلیه پرسنل'!M199/12*'5-اطلاعات کلیه پرسنل'!I199,'5-اطلاعات کلیه پرسنل'!N199/2000*'5-اطلاعات کلیه پرسنل'!I199),0)+IF('5-اطلاعات کلیه پرسنل'!J199=option!$C$15,IF('5-اطلاعات کلیه پرسنل'!L199="دارد",'5-اطلاعات کلیه پرسنل'!M199/12*'5-اطلاعات کلیه پرسنل'!K199,'5-اطلاعات کلیه پرسنل'!N199/2000*'5-اطلاعات کلیه پرسنل'!K199),0)</f>
        <v>0</v>
      </c>
      <c r="AG199" s="67">
        <f>IF('5-اطلاعات کلیه پرسنل'!H199=option!$C$11,IF('5-اطلاعات کلیه پرسنل'!L199="دارد",'5-اطلاعات کلیه پرسنل'!M199*'5-اطلاعات کلیه پرسنل'!I199/12*40,'5-اطلاعات کلیه پرسنل'!I199*'5-اطلاعات کلیه پرسنل'!N199/52),0)+IF('5-اطلاعات کلیه پرسنل'!J199=option!$C$11,IF('5-اطلاعات کلیه پرسنل'!L199="دارد",'5-اطلاعات کلیه پرسنل'!M199*'5-اطلاعات کلیه پرسنل'!K199/12*40,'5-اطلاعات کلیه پرسنل'!K199*'5-اطلاعات کلیه پرسنل'!N199/52),0)</f>
        <v>0</v>
      </c>
      <c r="AH199" s="82">
        <f>IF('5-اطلاعات کلیه پرسنل'!P199="دکتری",1,IF('5-اطلاعات کلیه پرسنل'!P199="فوق لیسانس",0.8,IF('5-اطلاعات کلیه پرسنل'!P199="لیسانس",0.6,IF('5-اطلاعات کلیه پرسنل'!P199="فوق دیپلم",0.3,IF('5-اطلاعات کلیه پرسنل'!P199="",0,0.1)))))</f>
        <v>0</v>
      </c>
      <c r="AI199" s="95">
        <f>IF('5-اطلاعات کلیه پرسنل'!L199="دارد",'5-اطلاعات کلیه پرسنل'!M199/12,'5-اطلاعات کلیه پرسنل'!N199/2000)</f>
        <v>0</v>
      </c>
      <c r="AJ199" s="94">
        <f t="shared" si="39"/>
        <v>0</v>
      </c>
    </row>
    <row r="200" spans="1:36" x14ac:dyDescent="0.45">
      <c r="A200" s="98">
        <v>198</v>
      </c>
      <c r="B200" s="69">
        <f>'6-اطلاعات کلیه محصولات - خدمات'!B200</f>
        <v>0</v>
      </c>
      <c r="C200" s="69">
        <f>'6-اطلاعات کلیه محصولات - خدمات'!D200</f>
        <v>0</v>
      </c>
      <c r="D200" s="22"/>
      <c r="E200" s="91"/>
      <c r="F200" s="91"/>
      <c r="G200" s="91"/>
      <c r="H200" s="69"/>
      <c r="I200" s="69"/>
      <c r="J200" s="69"/>
      <c r="K200" s="69"/>
      <c r="L200" s="69"/>
      <c r="M200" s="247">
        <f t="shared" si="40"/>
        <v>0</v>
      </c>
      <c r="N200" s="69" t="str">
        <f t="shared" si="41"/>
        <v>0</v>
      </c>
      <c r="O200" s="69" t="str">
        <f t="shared" si="42"/>
        <v>0</v>
      </c>
      <c r="P200" s="69" t="str">
        <f t="shared" si="43"/>
        <v>0</v>
      </c>
      <c r="Q200" s="69" t="str">
        <f t="shared" si="44"/>
        <v>0</v>
      </c>
      <c r="R200" s="69" t="str">
        <f t="shared" si="45"/>
        <v>0.2</v>
      </c>
      <c r="S200" s="100">
        <f t="shared" si="46"/>
        <v>0</v>
      </c>
      <c r="T200" s="69">
        <f t="shared" si="47"/>
        <v>0</v>
      </c>
      <c r="U200" s="69">
        <f t="shared" si="48"/>
        <v>0</v>
      </c>
      <c r="V200" s="69">
        <f t="shared" si="49"/>
        <v>0</v>
      </c>
      <c r="W200" s="69">
        <f t="shared" si="50"/>
        <v>0</v>
      </c>
      <c r="X200" s="195" t="str">
        <f>IF('6-اطلاعات کلیه محصولات - خدمات'!$N200="جدید",'6-اطلاعات کلیه محصولات - خدمات'!$B200,"")</f>
        <v/>
      </c>
      <c r="Y200" s="195" t="str">
        <f>IF('6-اطلاعات کلیه محصولات - خدمات'!$O200="دارد",'6-اطلاعات کلیه محصولات - خدمات'!$B200,"")</f>
        <v/>
      </c>
      <c r="AC200" s="199">
        <f>IF('6-اطلاعات کلیه محصولات - خدمات'!C200="دارد",'6-اطلاعات کلیه محصولات - خدمات'!Q200,0)</f>
        <v>0</v>
      </c>
      <c r="AD200" s="309">
        <f>1403-'5-اطلاعات کلیه پرسنل'!E200:E1197</f>
        <v>1403</v>
      </c>
      <c r="AF200" s="67">
        <f>IF('5-اطلاعات کلیه پرسنل'!H200=option!$C$15,IF('5-اطلاعات کلیه پرسنل'!L200="دارد",'5-اطلاعات کلیه پرسنل'!M200/12*'5-اطلاعات کلیه پرسنل'!I200,'5-اطلاعات کلیه پرسنل'!N200/2000*'5-اطلاعات کلیه پرسنل'!I200),0)+IF('5-اطلاعات کلیه پرسنل'!J200=option!$C$15,IF('5-اطلاعات کلیه پرسنل'!L200="دارد",'5-اطلاعات کلیه پرسنل'!M200/12*'5-اطلاعات کلیه پرسنل'!K200,'5-اطلاعات کلیه پرسنل'!N200/2000*'5-اطلاعات کلیه پرسنل'!K200),0)</f>
        <v>0</v>
      </c>
      <c r="AG200" s="67">
        <f>IF('5-اطلاعات کلیه پرسنل'!H200=option!$C$11,IF('5-اطلاعات کلیه پرسنل'!L200="دارد",'5-اطلاعات کلیه پرسنل'!M200*'5-اطلاعات کلیه پرسنل'!I200/12*40,'5-اطلاعات کلیه پرسنل'!I200*'5-اطلاعات کلیه پرسنل'!N200/52),0)+IF('5-اطلاعات کلیه پرسنل'!J200=option!$C$11,IF('5-اطلاعات کلیه پرسنل'!L200="دارد",'5-اطلاعات کلیه پرسنل'!M200*'5-اطلاعات کلیه پرسنل'!K200/12*40,'5-اطلاعات کلیه پرسنل'!K200*'5-اطلاعات کلیه پرسنل'!N200/52),0)</f>
        <v>0</v>
      </c>
      <c r="AH200" s="82">
        <f>IF('5-اطلاعات کلیه پرسنل'!P200="دکتری",1,IF('5-اطلاعات کلیه پرسنل'!P200="فوق لیسانس",0.8,IF('5-اطلاعات کلیه پرسنل'!P200="لیسانس",0.6,IF('5-اطلاعات کلیه پرسنل'!P200="فوق دیپلم",0.3,IF('5-اطلاعات کلیه پرسنل'!P200="",0,0.1)))))</f>
        <v>0</v>
      </c>
      <c r="AI200" s="95">
        <f>IF('5-اطلاعات کلیه پرسنل'!L200="دارد",'5-اطلاعات کلیه پرسنل'!M200/12,'5-اطلاعات کلیه پرسنل'!N200/2000)</f>
        <v>0</v>
      </c>
      <c r="AJ200" s="94">
        <f t="shared" si="39"/>
        <v>0</v>
      </c>
    </row>
    <row r="201" spans="1:36" x14ac:dyDescent="0.45">
      <c r="A201" s="98">
        <v>199</v>
      </c>
      <c r="B201" s="69">
        <f>'6-اطلاعات کلیه محصولات - خدمات'!B201</f>
        <v>0</v>
      </c>
      <c r="C201" s="69">
        <f>'6-اطلاعات کلیه محصولات - خدمات'!D201</f>
        <v>0</v>
      </c>
      <c r="D201" s="22"/>
      <c r="E201" s="91"/>
      <c r="F201" s="91"/>
      <c r="G201" s="91"/>
      <c r="H201" s="69"/>
      <c r="I201" s="69"/>
      <c r="J201" s="69"/>
      <c r="K201" s="69"/>
      <c r="L201" s="69"/>
      <c r="M201" s="247">
        <f t="shared" si="40"/>
        <v>0</v>
      </c>
      <c r="N201" s="69" t="str">
        <f t="shared" si="41"/>
        <v>0</v>
      </c>
      <c r="O201" s="69" t="str">
        <f t="shared" si="42"/>
        <v>0</v>
      </c>
      <c r="P201" s="69" t="str">
        <f t="shared" si="43"/>
        <v>0</v>
      </c>
      <c r="Q201" s="69" t="str">
        <f t="shared" si="44"/>
        <v>0</v>
      </c>
      <c r="R201" s="69" t="str">
        <f t="shared" si="45"/>
        <v>0.2</v>
      </c>
      <c r="S201" s="100">
        <f t="shared" si="46"/>
        <v>0</v>
      </c>
      <c r="T201" s="69">
        <f t="shared" si="47"/>
        <v>0</v>
      </c>
      <c r="U201" s="69">
        <f t="shared" si="48"/>
        <v>0</v>
      </c>
      <c r="V201" s="69">
        <f t="shared" si="49"/>
        <v>0</v>
      </c>
      <c r="W201" s="69">
        <f t="shared" si="50"/>
        <v>0</v>
      </c>
      <c r="X201" s="195" t="str">
        <f>IF('6-اطلاعات کلیه محصولات - خدمات'!$N201="جدید",'6-اطلاعات کلیه محصولات - خدمات'!$B201,"")</f>
        <v/>
      </c>
      <c r="Y201" s="195" t="str">
        <f>IF('6-اطلاعات کلیه محصولات - خدمات'!$O201="دارد",'6-اطلاعات کلیه محصولات - خدمات'!$B201,"")</f>
        <v/>
      </c>
      <c r="AC201" s="199">
        <f>IF('6-اطلاعات کلیه محصولات - خدمات'!C201="دارد",'6-اطلاعات کلیه محصولات - خدمات'!Q201,0)</f>
        <v>0</v>
      </c>
      <c r="AD201" s="309">
        <f>1403-'5-اطلاعات کلیه پرسنل'!E201:E1198</f>
        <v>1403</v>
      </c>
      <c r="AF201" s="67">
        <f>IF('5-اطلاعات کلیه پرسنل'!H201=option!$C$15,IF('5-اطلاعات کلیه پرسنل'!L201="دارد",'5-اطلاعات کلیه پرسنل'!M201/12*'5-اطلاعات کلیه پرسنل'!I201,'5-اطلاعات کلیه پرسنل'!N201/2000*'5-اطلاعات کلیه پرسنل'!I201),0)+IF('5-اطلاعات کلیه پرسنل'!J201=option!$C$15,IF('5-اطلاعات کلیه پرسنل'!L201="دارد",'5-اطلاعات کلیه پرسنل'!M201/12*'5-اطلاعات کلیه پرسنل'!K201,'5-اطلاعات کلیه پرسنل'!N201/2000*'5-اطلاعات کلیه پرسنل'!K201),0)</f>
        <v>0</v>
      </c>
      <c r="AG201" s="67">
        <f>IF('5-اطلاعات کلیه پرسنل'!H201=option!$C$11,IF('5-اطلاعات کلیه پرسنل'!L201="دارد",'5-اطلاعات کلیه پرسنل'!M201*'5-اطلاعات کلیه پرسنل'!I201/12*40,'5-اطلاعات کلیه پرسنل'!I201*'5-اطلاعات کلیه پرسنل'!N201/52),0)+IF('5-اطلاعات کلیه پرسنل'!J201=option!$C$11,IF('5-اطلاعات کلیه پرسنل'!L201="دارد",'5-اطلاعات کلیه پرسنل'!M201*'5-اطلاعات کلیه پرسنل'!K201/12*40,'5-اطلاعات کلیه پرسنل'!K201*'5-اطلاعات کلیه پرسنل'!N201/52),0)</f>
        <v>0</v>
      </c>
      <c r="AH201" s="82">
        <f>IF('5-اطلاعات کلیه پرسنل'!P201="دکتری",1,IF('5-اطلاعات کلیه پرسنل'!P201="فوق لیسانس",0.8,IF('5-اطلاعات کلیه پرسنل'!P201="لیسانس",0.6,IF('5-اطلاعات کلیه پرسنل'!P201="فوق دیپلم",0.3,IF('5-اطلاعات کلیه پرسنل'!P201="",0,0.1)))))</f>
        <v>0</v>
      </c>
      <c r="AI201" s="95">
        <f>IF('5-اطلاعات کلیه پرسنل'!L201="دارد",'5-اطلاعات کلیه پرسنل'!M201/12,'5-اطلاعات کلیه پرسنل'!N201/2000)</f>
        <v>0</v>
      </c>
      <c r="AJ201" s="94">
        <f t="shared" si="39"/>
        <v>0</v>
      </c>
    </row>
    <row r="202" spans="1:36" x14ac:dyDescent="0.45">
      <c r="A202" s="98">
        <v>200</v>
      </c>
      <c r="B202" s="69">
        <f>'6-اطلاعات کلیه محصولات - خدمات'!B202</f>
        <v>0</v>
      </c>
      <c r="C202" s="69">
        <f>'6-اطلاعات کلیه محصولات - خدمات'!D202</f>
        <v>0</v>
      </c>
      <c r="D202" s="22"/>
      <c r="E202" s="91"/>
      <c r="F202" s="91"/>
      <c r="G202" s="91"/>
      <c r="H202" s="69"/>
      <c r="I202" s="69"/>
      <c r="J202" s="69"/>
      <c r="K202" s="69"/>
      <c r="L202" s="69"/>
      <c r="M202" s="247">
        <f t="shared" si="40"/>
        <v>0</v>
      </c>
      <c r="N202" s="69" t="str">
        <f t="shared" si="41"/>
        <v>0</v>
      </c>
      <c r="O202" s="69" t="str">
        <f t="shared" si="42"/>
        <v>0</v>
      </c>
      <c r="P202" s="69" t="str">
        <f t="shared" si="43"/>
        <v>0</v>
      </c>
      <c r="Q202" s="69" t="str">
        <f t="shared" si="44"/>
        <v>0</v>
      </c>
      <c r="R202" s="69" t="str">
        <f t="shared" si="45"/>
        <v>0.2</v>
      </c>
      <c r="S202" s="100">
        <f t="shared" si="46"/>
        <v>0</v>
      </c>
      <c r="T202" s="69">
        <f t="shared" si="47"/>
        <v>0</v>
      </c>
      <c r="U202" s="69">
        <f t="shared" si="48"/>
        <v>0</v>
      </c>
      <c r="V202" s="69">
        <f t="shared" si="49"/>
        <v>0</v>
      </c>
      <c r="W202" s="69">
        <f t="shared" si="50"/>
        <v>0</v>
      </c>
      <c r="X202" s="195" t="str">
        <f>IF('6-اطلاعات کلیه محصولات - خدمات'!$N202="جدید",'6-اطلاعات کلیه محصولات - خدمات'!$B202,"")</f>
        <v/>
      </c>
      <c r="Y202" s="195" t="str">
        <f>IF('6-اطلاعات کلیه محصولات - خدمات'!$O202="دارد",'6-اطلاعات کلیه محصولات - خدمات'!$B202,"")</f>
        <v/>
      </c>
      <c r="AC202" s="199">
        <f>IF('6-اطلاعات کلیه محصولات - خدمات'!C202="دارد",'6-اطلاعات کلیه محصولات - خدمات'!Q202,0)</f>
        <v>0</v>
      </c>
      <c r="AD202" s="309">
        <f>1403-'5-اطلاعات کلیه پرسنل'!E202:E1199</f>
        <v>1403</v>
      </c>
      <c r="AF202" s="67">
        <f>IF('5-اطلاعات کلیه پرسنل'!H202=option!$C$15,IF('5-اطلاعات کلیه پرسنل'!L202="دارد",'5-اطلاعات کلیه پرسنل'!M202/12*'5-اطلاعات کلیه پرسنل'!I202,'5-اطلاعات کلیه پرسنل'!N202/2000*'5-اطلاعات کلیه پرسنل'!I202),0)+IF('5-اطلاعات کلیه پرسنل'!J202=option!$C$15,IF('5-اطلاعات کلیه پرسنل'!L202="دارد",'5-اطلاعات کلیه پرسنل'!M202/12*'5-اطلاعات کلیه پرسنل'!K202,'5-اطلاعات کلیه پرسنل'!N202/2000*'5-اطلاعات کلیه پرسنل'!K202),0)</f>
        <v>0</v>
      </c>
      <c r="AG202" s="67">
        <f>IF('5-اطلاعات کلیه پرسنل'!H202=option!$C$11,IF('5-اطلاعات کلیه پرسنل'!L202="دارد",'5-اطلاعات کلیه پرسنل'!M202*'5-اطلاعات کلیه پرسنل'!I202/12*40,'5-اطلاعات کلیه پرسنل'!I202*'5-اطلاعات کلیه پرسنل'!N202/52),0)+IF('5-اطلاعات کلیه پرسنل'!J202=option!$C$11,IF('5-اطلاعات کلیه پرسنل'!L202="دارد",'5-اطلاعات کلیه پرسنل'!M202*'5-اطلاعات کلیه پرسنل'!K202/12*40,'5-اطلاعات کلیه پرسنل'!K202*'5-اطلاعات کلیه پرسنل'!N202/52),0)</f>
        <v>0</v>
      </c>
      <c r="AH202" s="82">
        <f>IF('5-اطلاعات کلیه پرسنل'!P202="دکتری",1,IF('5-اطلاعات کلیه پرسنل'!P202="فوق لیسانس",0.8,IF('5-اطلاعات کلیه پرسنل'!P202="لیسانس",0.6,IF('5-اطلاعات کلیه پرسنل'!P202="فوق دیپلم",0.3,IF('5-اطلاعات کلیه پرسنل'!P202="",0,0.1)))))</f>
        <v>0</v>
      </c>
      <c r="AI202" s="95">
        <f>IF('5-اطلاعات کلیه پرسنل'!L202="دارد",'5-اطلاعات کلیه پرسنل'!M202/12,'5-اطلاعات کلیه پرسنل'!N202/2000)</f>
        <v>0</v>
      </c>
      <c r="AJ202" s="94">
        <f t="shared" si="39"/>
        <v>0</v>
      </c>
    </row>
    <row r="203" spans="1:36" x14ac:dyDescent="0.45">
      <c r="AC203" s="309">
        <f>IF('6-اطلاعات کلیه محصولات - خدمات'!C203="دارد",'6-اطلاعات کلیه محصولات - خدمات'!Q203,0)</f>
        <v>0</v>
      </c>
      <c r="AD203" s="309">
        <f>1403-'5-اطلاعات کلیه پرسنل'!E203:E1200</f>
        <v>1403</v>
      </c>
      <c r="AE203" s="309"/>
      <c r="AF203" s="67">
        <f>IF('5-اطلاعات کلیه پرسنل'!H203=option!$C$15,IF('5-اطلاعات کلیه پرسنل'!L203="دارد",'5-اطلاعات کلیه پرسنل'!M203/12*'5-اطلاعات کلیه پرسنل'!I203,'5-اطلاعات کلیه پرسنل'!N203/2000*'5-اطلاعات کلیه پرسنل'!I203),0)+IF('5-اطلاعات کلیه پرسنل'!J203=option!$C$15,IF('5-اطلاعات کلیه پرسنل'!L203="دارد",'5-اطلاعات کلیه پرسنل'!M203/12*'5-اطلاعات کلیه پرسنل'!K203,'5-اطلاعات کلیه پرسنل'!N203/2000*'5-اطلاعات کلیه پرسنل'!K203),0)</f>
        <v>0</v>
      </c>
      <c r="AG203" s="67">
        <f>IF('5-اطلاعات کلیه پرسنل'!H203=option!$C$11,IF('5-اطلاعات کلیه پرسنل'!L203="دارد",'5-اطلاعات کلیه پرسنل'!M203*'5-اطلاعات کلیه پرسنل'!I203/12*40,'5-اطلاعات کلیه پرسنل'!I203*'5-اطلاعات کلیه پرسنل'!N203/52),0)+IF('5-اطلاعات کلیه پرسنل'!J203=option!$C$11,IF('5-اطلاعات کلیه پرسنل'!L203="دارد",'5-اطلاعات کلیه پرسنل'!M203*'5-اطلاعات کلیه پرسنل'!K203/12*40,'5-اطلاعات کلیه پرسنل'!K203*'5-اطلاعات کلیه پرسنل'!N203/52),0)</f>
        <v>0</v>
      </c>
      <c r="AH203" s="307">
        <f>IF('5-اطلاعات کلیه پرسنل'!P203="دکتری",1,IF('5-اطلاعات کلیه پرسنل'!P203="فوق لیسانس",0.8,IF('5-اطلاعات کلیه پرسنل'!P203="لیسانس",0.6,IF('5-اطلاعات کلیه پرسنل'!P203="فوق دیپلم",0.3,IF('5-اطلاعات کلیه پرسنل'!P203="",0,0.1)))))</f>
        <v>0</v>
      </c>
      <c r="AI203" s="95">
        <f>IF('5-اطلاعات کلیه پرسنل'!L203="دارد",'5-اطلاعات کلیه پرسنل'!M203/12,'5-اطلاعات کلیه پرسنل'!N203/2000)</f>
        <v>0</v>
      </c>
      <c r="AJ203" s="94">
        <f t="shared" ref="AJ203:AJ266" si="51">AI203*AH203</f>
        <v>0</v>
      </c>
    </row>
    <row r="204" spans="1:36" x14ac:dyDescent="0.45">
      <c r="AC204" s="309">
        <f>IF('6-اطلاعات کلیه محصولات - خدمات'!C204="دارد",'6-اطلاعات کلیه محصولات - خدمات'!Q204,0)</f>
        <v>0</v>
      </c>
      <c r="AD204" s="309">
        <f>1403-'5-اطلاعات کلیه پرسنل'!E204:E1201</f>
        <v>1403</v>
      </c>
      <c r="AE204" s="309"/>
      <c r="AF204" s="67">
        <f>IF('5-اطلاعات کلیه پرسنل'!H204=option!$C$15,IF('5-اطلاعات کلیه پرسنل'!L204="دارد",'5-اطلاعات کلیه پرسنل'!M204/12*'5-اطلاعات کلیه پرسنل'!I204,'5-اطلاعات کلیه پرسنل'!N204/2000*'5-اطلاعات کلیه پرسنل'!I204),0)+IF('5-اطلاعات کلیه پرسنل'!J204=option!$C$15,IF('5-اطلاعات کلیه پرسنل'!L204="دارد",'5-اطلاعات کلیه پرسنل'!M204/12*'5-اطلاعات کلیه پرسنل'!K204,'5-اطلاعات کلیه پرسنل'!N204/2000*'5-اطلاعات کلیه پرسنل'!K204),0)</f>
        <v>0</v>
      </c>
      <c r="AG204" s="67">
        <f>IF('5-اطلاعات کلیه پرسنل'!H204=option!$C$11,IF('5-اطلاعات کلیه پرسنل'!L204="دارد",'5-اطلاعات کلیه پرسنل'!M204*'5-اطلاعات کلیه پرسنل'!I204/12*40,'5-اطلاعات کلیه پرسنل'!I204*'5-اطلاعات کلیه پرسنل'!N204/52),0)+IF('5-اطلاعات کلیه پرسنل'!J204=option!$C$11,IF('5-اطلاعات کلیه پرسنل'!L204="دارد",'5-اطلاعات کلیه پرسنل'!M204*'5-اطلاعات کلیه پرسنل'!K204/12*40,'5-اطلاعات کلیه پرسنل'!K204*'5-اطلاعات کلیه پرسنل'!N204/52),0)</f>
        <v>0</v>
      </c>
      <c r="AH204" s="307">
        <f>IF('5-اطلاعات کلیه پرسنل'!P204="دکتری",1,IF('5-اطلاعات کلیه پرسنل'!P204="فوق لیسانس",0.8,IF('5-اطلاعات کلیه پرسنل'!P204="لیسانس",0.6,IF('5-اطلاعات کلیه پرسنل'!P204="فوق دیپلم",0.3,IF('5-اطلاعات کلیه پرسنل'!P204="",0,0.1)))))</f>
        <v>0</v>
      </c>
      <c r="AI204" s="95">
        <f>IF('5-اطلاعات کلیه پرسنل'!L204="دارد",'5-اطلاعات کلیه پرسنل'!M204/12,'5-اطلاعات کلیه پرسنل'!N204/2000)</f>
        <v>0</v>
      </c>
      <c r="AJ204" s="94">
        <f t="shared" si="51"/>
        <v>0</v>
      </c>
    </row>
    <row r="205" spans="1:36" x14ac:dyDescent="0.45">
      <c r="AC205" s="309">
        <f>IF('6-اطلاعات کلیه محصولات - خدمات'!C205="دارد",'6-اطلاعات کلیه محصولات - خدمات'!Q205,0)</f>
        <v>0</v>
      </c>
      <c r="AD205" s="309">
        <f>1403-'5-اطلاعات کلیه پرسنل'!E205:E1202</f>
        <v>1403</v>
      </c>
      <c r="AE205" s="309"/>
      <c r="AF205" s="67">
        <f>IF('5-اطلاعات کلیه پرسنل'!H205=option!$C$15,IF('5-اطلاعات کلیه پرسنل'!L205="دارد",'5-اطلاعات کلیه پرسنل'!M205/12*'5-اطلاعات کلیه پرسنل'!I205,'5-اطلاعات کلیه پرسنل'!N205/2000*'5-اطلاعات کلیه پرسنل'!I205),0)+IF('5-اطلاعات کلیه پرسنل'!J205=option!$C$15,IF('5-اطلاعات کلیه پرسنل'!L205="دارد",'5-اطلاعات کلیه پرسنل'!M205/12*'5-اطلاعات کلیه پرسنل'!K205,'5-اطلاعات کلیه پرسنل'!N205/2000*'5-اطلاعات کلیه پرسنل'!K205),0)</f>
        <v>0</v>
      </c>
      <c r="AG205" s="67">
        <f>IF('5-اطلاعات کلیه پرسنل'!H205=option!$C$11,IF('5-اطلاعات کلیه پرسنل'!L205="دارد",'5-اطلاعات کلیه پرسنل'!M205*'5-اطلاعات کلیه پرسنل'!I205/12*40,'5-اطلاعات کلیه پرسنل'!I205*'5-اطلاعات کلیه پرسنل'!N205/52),0)+IF('5-اطلاعات کلیه پرسنل'!J205=option!$C$11,IF('5-اطلاعات کلیه پرسنل'!L205="دارد",'5-اطلاعات کلیه پرسنل'!M205*'5-اطلاعات کلیه پرسنل'!K205/12*40,'5-اطلاعات کلیه پرسنل'!K205*'5-اطلاعات کلیه پرسنل'!N205/52),0)</f>
        <v>0</v>
      </c>
      <c r="AH205" s="307">
        <f>IF('5-اطلاعات کلیه پرسنل'!P205="دکتری",1,IF('5-اطلاعات کلیه پرسنل'!P205="فوق لیسانس",0.8,IF('5-اطلاعات کلیه پرسنل'!P205="لیسانس",0.6,IF('5-اطلاعات کلیه پرسنل'!P205="فوق دیپلم",0.3,IF('5-اطلاعات کلیه پرسنل'!P205="",0,0.1)))))</f>
        <v>0</v>
      </c>
      <c r="AI205" s="95">
        <f>IF('5-اطلاعات کلیه پرسنل'!L205="دارد",'5-اطلاعات کلیه پرسنل'!M205/12,'5-اطلاعات کلیه پرسنل'!N205/2000)</f>
        <v>0</v>
      </c>
      <c r="AJ205" s="94">
        <f t="shared" si="51"/>
        <v>0</v>
      </c>
    </row>
    <row r="206" spans="1:36" x14ac:dyDescent="0.45">
      <c r="AC206" s="309">
        <f>IF('6-اطلاعات کلیه محصولات - خدمات'!C206="دارد",'6-اطلاعات کلیه محصولات - خدمات'!Q206,0)</f>
        <v>0</v>
      </c>
      <c r="AD206" s="309">
        <f>1403-'5-اطلاعات کلیه پرسنل'!E206:E1203</f>
        <v>1403</v>
      </c>
      <c r="AE206" s="309"/>
      <c r="AF206" s="67">
        <f>IF('5-اطلاعات کلیه پرسنل'!H206=option!$C$15,IF('5-اطلاعات کلیه پرسنل'!L206="دارد",'5-اطلاعات کلیه پرسنل'!M206/12*'5-اطلاعات کلیه پرسنل'!I206,'5-اطلاعات کلیه پرسنل'!N206/2000*'5-اطلاعات کلیه پرسنل'!I206),0)+IF('5-اطلاعات کلیه پرسنل'!J206=option!$C$15,IF('5-اطلاعات کلیه پرسنل'!L206="دارد",'5-اطلاعات کلیه پرسنل'!M206/12*'5-اطلاعات کلیه پرسنل'!K206,'5-اطلاعات کلیه پرسنل'!N206/2000*'5-اطلاعات کلیه پرسنل'!K206),0)</f>
        <v>0</v>
      </c>
      <c r="AG206" s="67">
        <f>IF('5-اطلاعات کلیه پرسنل'!H206=option!$C$11,IF('5-اطلاعات کلیه پرسنل'!L206="دارد",'5-اطلاعات کلیه پرسنل'!M206*'5-اطلاعات کلیه پرسنل'!I206/12*40,'5-اطلاعات کلیه پرسنل'!I206*'5-اطلاعات کلیه پرسنل'!N206/52),0)+IF('5-اطلاعات کلیه پرسنل'!J206=option!$C$11,IF('5-اطلاعات کلیه پرسنل'!L206="دارد",'5-اطلاعات کلیه پرسنل'!M206*'5-اطلاعات کلیه پرسنل'!K206/12*40,'5-اطلاعات کلیه پرسنل'!K206*'5-اطلاعات کلیه پرسنل'!N206/52),0)</f>
        <v>0</v>
      </c>
      <c r="AH206" s="307">
        <f>IF('5-اطلاعات کلیه پرسنل'!P206="دکتری",1,IF('5-اطلاعات کلیه پرسنل'!P206="فوق لیسانس",0.8,IF('5-اطلاعات کلیه پرسنل'!P206="لیسانس",0.6,IF('5-اطلاعات کلیه پرسنل'!P206="فوق دیپلم",0.3,IF('5-اطلاعات کلیه پرسنل'!P206="",0,0.1)))))</f>
        <v>0</v>
      </c>
      <c r="AI206" s="95">
        <f>IF('5-اطلاعات کلیه پرسنل'!L206="دارد",'5-اطلاعات کلیه پرسنل'!M206/12,'5-اطلاعات کلیه پرسنل'!N206/2000)</f>
        <v>0</v>
      </c>
      <c r="AJ206" s="94">
        <f t="shared" si="51"/>
        <v>0</v>
      </c>
    </row>
    <row r="207" spans="1:36" x14ac:dyDescent="0.45">
      <c r="AC207" s="309">
        <f>IF('6-اطلاعات کلیه محصولات - خدمات'!C207="دارد",'6-اطلاعات کلیه محصولات - خدمات'!Q207,0)</f>
        <v>0</v>
      </c>
      <c r="AD207" s="309">
        <f>1403-'5-اطلاعات کلیه پرسنل'!E207:E1204</f>
        <v>1403</v>
      </c>
      <c r="AE207" s="309"/>
      <c r="AF207" s="67">
        <f>IF('5-اطلاعات کلیه پرسنل'!H207=option!$C$15,IF('5-اطلاعات کلیه پرسنل'!L207="دارد",'5-اطلاعات کلیه پرسنل'!M207/12*'5-اطلاعات کلیه پرسنل'!I207,'5-اطلاعات کلیه پرسنل'!N207/2000*'5-اطلاعات کلیه پرسنل'!I207),0)+IF('5-اطلاعات کلیه پرسنل'!J207=option!$C$15,IF('5-اطلاعات کلیه پرسنل'!L207="دارد",'5-اطلاعات کلیه پرسنل'!M207/12*'5-اطلاعات کلیه پرسنل'!K207,'5-اطلاعات کلیه پرسنل'!N207/2000*'5-اطلاعات کلیه پرسنل'!K207),0)</f>
        <v>0</v>
      </c>
      <c r="AG207" s="67">
        <f>IF('5-اطلاعات کلیه پرسنل'!H207=option!$C$11,IF('5-اطلاعات کلیه پرسنل'!L207="دارد",'5-اطلاعات کلیه پرسنل'!M207*'5-اطلاعات کلیه پرسنل'!I207/12*40,'5-اطلاعات کلیه پرسنل'!I207*'5-اطلاعات کلیه پرسنل'!N207/52),0)+IF('5-اطلاعات کلیه پرسنل'!J207=option!$C$11,IF('5-اطلاعات کلیه پرسنل'!L207="دارد",'5-اطلاعات کلیه پرسنل'!M207*'5-اطلاعات کلیه پرسنل'!K207/12*40,'5-اطلاعات کلیه پرسنل'!K207*'5-اطلاعات کلیه پرسنل'!N207/52),0)</f>
        <v>0</v>
      </c>
      <c r="AH207" s="307">
        <f>IF('5-اطلاعات کلیه پرسنل'!P207="دکتری",1,IF('5-اطلاعات کلیه پرسنل'!P207="فوق لیسانس",0.8,IF('5-اطلاعات کلیه پرسنل'!P207="لیسانس",0.6,IF('5-اطلاعات کلیه پرسنل'!P207="فوق دیپلم",0.3,IF('5-اطلاعات کلیه پرسنل'!P207="",0,0.1)))))</f>
        <v>0</v>
      </c>
      <c r="AI207" s="95">
        <f>IF('5-اطلاعات کلیه پرسنل'!L207="دارد",'5-اطلاعات کلیه پرسنل'!M207/12,'5-اطلاعات کلیه پرسنل'!N207/2000)</f>
        <v>0</v>
      </c>
      <c r="AJ207" s="94">
        <f t="shared" si="51"/>
        <v>0</v>
      </c>
    </row>
    <row r="208" spans="1:36" x14ac:dyDescent="0.45">
      <c r="AC208" s="309">
        <f>IF('6-اطلاعات کلیه محصولات - خدمات'!C208="دارد",'6-اطلاعات کلیه محصولات - خدمات'!Q208,0)</f>
        <v>0</v>
      </c>
      <c r="AD208" s="309">
        <f>1403-'5-اطلاعات کلیه پرسنل'!E208:E1205</f>
        <v>1403</v>
      </c>
      <c r="AE208" s="309"/>
      <c r="AF208" s="67">
        <f>IF('5-اطلاعات کلیه پرسنل'!H208=option!$C$15,IF('5-اطلاعات کلیه پرسنل'!L208="دارد",'5-اطلاعات کلیه پرسنل'!M208/12*'5-اطلاعات کلیه پرسنل'!I208,'5-اطلاعات کلیه پرسنل'!N208/2000*'5-اطلاعات کلیه پرسنل'!I208),0)+IF('5-اطلاعات کلیه پرسنل'!J208=option!$C$15,IF('5-اطلاعات کلیه پرسنل'!L208="دارد",'5-اطلاعات کلیه پرسنل'!M208/12*'5-اطلاعات کلیه پرسنل'!K208,'5-اطلاعات کلیه پرسنل'!N208/2000*'5-اطلاعات کلیه پرسنل'!K208),0)</f>
        <v>0</v>
      </c>
      <c r="AG208" s="67">
        <f>IF('5-اطلاعات کلیه پرسنل'!H208=option!$C$11,IF('5-اطلاعات کلیه پرسنل'!L208="دارد",'5-اطلاعات کلیه پرسنل'!M208*'5-اطلاعات کلیه پرسنل'!I208/12*40,'5-اطلاعات کلیه پرسنل'!I208*'5-اطلاعات کلیه پرسنل'!N208/52),0)+IF('5-اطلاعات کلیه پرسنل'!J208=option!$C$11,IF('5-اطلاعات کلیه پرسنل'!L208="دارد",'5-اطلاعات کلیه پرسنل'!M208*'5-اطلاعات کلیه پرسنل'!K208/12*40,'5-اطلاعات کلیه پرسنل'!K208*'5-اطلاعات کلیه پرسنل'!N208/52),0)</f>
        <v>0</v>
      </c>
      <c r="AH208" s="307">
        <f>IF('5-اطلاعات کلیه پرسنل'!P208="دکتری",1,IF('5-اطلاعات کلیه پرسنل'!P208="فوق لیسانس",0.8,IF('5-اطلاعات کلیه پرسنل'!P208="لیسانس",0.6,IF('5-اطلاعات کلیه پرسنل'!P208="فوق دیپلم",0.3,IF('5-اطلاعات کلیه پرسنل'!P208="",0,0.1)))))</f>
        <v>0</v>
      </c>
      <c r="AI208" s="95">
        <f>IF('5-اطلاعات کلیه پرسنل'!L208="دارد",'5-اطلاعات کلیه پرسنل'!M208/12,'5-اطلاعات کلیه پرسنل'!N208/2000)</f>
        <v>0</v>
      </c>
      <c r="AJ208" s="94">
        <f t="shared" si="51"/>
        <v>0</v>
      </c>
    </row>
    <row r="209" spans="29:36" x14ac:dyDescent="0.45">
      <c r="AC209" s="309">
        <f>IF('6-اطلاعات کلیه محصولات - خدمات'!C209="دارد",'6-اطلاعات کلیه محصولات - خدمات'!Q209,0)</f>
        <v>0</v>
      </c>
      <c r="AD209" s="309">
        <f>1403-'5-اطلاعات کلیه پرسنل'!E209:E1206</f>
        <v>1403</v>
      </c>
      <c r="AE209" s="309"/>
      <c r="AF209" s="67">
        <f>IF('5-اطلاعات کلیه پرسنل'!H209=option!$C$15,IF('5-اطلاعات کلیه پرسنل'!L209="دارد",'5-اطلاعات کلیه پرسنل'!M209/12*'5-اطلاعات کلیه پرسنل'!I209,'5-اطلاعات کلیه پرسنل'!N209/2000*'5-اطلاعات کلیه پرسنل'!I209),0)+IF('5-اطلاعات کلیه پرسنل'!J209=option!$C$15,IF('5-اطلاعات کلیه پرسنل'!L209="دارد",'5-اطلاعات کلیه پرسنل'!M209/12*'5-اطلاعات کلیه پرسنل'!K209,'5-اطلاعات کلیه پرسنل'!N209/2000*'5-اطلاعات کلیه پرسنل'!K209),0)</f>
        <v>0</v>
      </c>
      <c r="AG209" s="67">
        <f>IF('5-اطلاعات کلیه پرسنل'!H209=option!$C$11,IF('5-اطلاعات کلیه پرسنل'!L209="دارد",'5-اطلاعات کلیه پرسنل'!M209*'5-اطلاعات کلیه پرسنل'!I209/12*40,'5-اطلاعات کلیه پرسنل'!I209*'5-اطلاعات کلیه پرسنل'!N209/52),0)+IF('5-اطلاعات کلیه پرسنل'!J209=option!$C$11,IF('5-اطلاعات کلیه پرسنل'!L209="دارد",'5-اطلاعات کلیه پرسنل'!M209*'5-اطلاعات کلیه پرسنل'!K209/12*40,'5-اطلاعات کلیه پرسنل'!K209*'5-اطلاعات کلیه پرسنل'!N209/52),0)</f>
        <v>0</v>
      </c>
      <c r="AH209" s="307">
        <f>IF('5-اطلاعات کلیه پرسنل'!P209="دکتری",1,IF('5-اطلاعات کلیه پرسنل'!P209="فوق لیسانس",0.8,IF('5-اطلاعات کلیه پرسنل'!P209="لیسانس",0.6,IF('5-اطلاعات کلیه پرسنل'!P209="فوق دیپلم",0.3,IF('5-اطلاعات کلیه پرسنل'!P209="",0,0.1)))))</f>
        <v>0</v>
      </c>
      <c r="AI209" s="95">
        <f>IF('5-اطلاعات کلیه پرسنل'!L209="دارد",'5-اطلاعات کلیه پرسنل'!M209/12,'5-اطلاعات کلیه پرسنل'!N209/2000)</f>
        <v>0</v>
      </c>
      <c r="AJ209" s="94">
        <f t="shared" si="51"/>
        <v>0</v>
      </c>
    </row>
    <row r="210" spans="29:36" x14ac:dyDescent="0.45">
      <c r="AC210" s="309">
        <f>IF('6-اطلاعات کلیه محصولات - خدمات'!C210="دارد",'6-اطلاعات کلیه محصولات - خدمات'!Q210,0)</f>
        <v>0</v>
      </c>
      <c r="AD210" s="309">
        <f>1403-'5-اطلاعات کلیه پرسنل'!E210:E1207</f>
        <v>1403</v>
      </c>
      <c r="AE210" s="309"/>
      <c r="AF210" s="67">
        <f>IF('5-اطلاعات کلیه پرسنل'!H210=option!$C$15,IF('5-اطلاعات کلیه پرسنل'!L210="دارد",'5-اطلاعات کلیه پرسنل'!M210/12*'5-اطلاعات کلیه پرسنل'!I210,'5-اطلاعات کلیه پرسنل'!N210/2000*'5-اطلاعات کلیه پرسنل'!I210),0)+IF('5-اطلاعات کلیه پرسنل'!J210=option!$C$15,IF('5-اطلاعات کلیه پرسنل'!L210="دارد",'5-اطلاعات کلیه پرسنل'!M210/12*'5-اطلاعات کلیه پرسنل'!K210,'5-اطلاعات کلیه پرسنل'!N210/2000*'5-اطلاعات کلیه پرسنل'!K210),0)</f>
        <v>0</v>
      </c>
      <c r="AG210" s="67">
        <f>IF('5-اطلاعات کلیه پرسنل'!H210=option!$C$11,IF('5-اطلاعات کلیه پرسنل'!L210="دارد",'5-اطلاعات کلیه پرسنل'!M210*'5-اطلاعات کلیه پرسنل'!I210/12*40,'5-اطلاعات کلیه پرسنل'!I210*'5-اطلاعات کلیه پرسنل'!N210/52),0)+IF('5-اطلاعات کلیه پرسنل'!J210=option!$C$11,IF('5-اطلاعات کلیه پرسنل'!L210="دارد",'5-اطلاعات کلیه پرسنل'!M210*'5-اطلاعات کلیه پرسنل'!K210/12*40,'5-اطلاعات کلیه پرسنل'!K210*'5-اطلاعات کلیه پرسنل'!N210/52),0)</f>
        <v>0</v>
      </c>
      <c r="AH210" s="307">
        <f>IF('5-اطلاعات کلیه پرسنل'!P210="دکتری",1,IF('5-اطلاعات کلیه پرسنل'!P210="فوق لیسانس",0.8,IF('5-اطلاعات کلیه پرسنل'!P210="لیسانس",0.6,IF('5-اطلاعات کلیه پرسنل'!P210="فوق دیپلم",0.3,IF('5-اطلاعات کلیه پرسنل'!P210="",0,0.1)))))</f>
        <v>0</v>
      </c>
      <c r="AI210" s="95">
        <f>IF('5-اطلاعات کلیه پرسنل'!L210="دارد",'5-اطلاعات کلیه پرسنل'!M210/12,'5-اطلاعات کلیه پرسنل'!N210/2000)</f>
        <v>0</v>
      </c>
      <c r="AJ210" s="94">
        <f t="shared" si="51"/>
        <v>0</v>
      </c>
    </row>
    <row r="211" spans="29:36" x14ac:dyDescent="0.45">
      <c r="AC211" s="309">
        <f>IF('6-اطلاعات کلیه محصولات - خدمات'!C211="دارد",'6-اطلاعات کلیه محصولات - خدمات'!Q211,0)</f>
        <v>0</v>
      </c>
      <c r="AD211" s="309">
        <f>1403-'5-اطلاعات کلیه پرسنل'!E211:E1208</f>
        <v>1403</v>
      </c>
      <c r="AE211" s="309"/>
      <c r="AF211" s="67">
        <f>IF('5-اطلاعات کلیه پرسنل'!H211=option!$C$15,IF('5-اطلاعات کلیه پرسنل'!L211="دارد",'5-اطلاعات کلیه پرسنل'!M211/12*'5-اطلاعات کلیه پرسنل'!I211,'5-اطلاعات کلیه پرسنل'!N211/2000*'5-اطلاعات کلیه پرسنل'!I211),0)+IF('5-اطلاعات کلیه پرسنل'!J211=option!$C$15,IF('5-اطلاعات کلیه پرسنل'!L211="دارد",'5-اطلاعات کلیه پرسنل'!M211/12*'5-اطلاعات کلیه پرسنل'!K211,'5-اطلاعات کلیه پرسنل'!N211/2000*'5-اطلاعات کلیه پرسنل'!K211),0)</f>
        <v>0</v>
      </c>
      <c r="AG211" s="67">
        <f>IF('5-اطلاعات کلیه پرسنل'!H211=option!$C$11,IF('5-اطلاعات کلیه پرسنل'!L211="دارد",'5-اطلاعات کلیه پرسنل'!M211*'5-اطلاعات کلیه پرسنل'!I211/12*40,'5-اطلاعات کلیه پرسنل'!I211*'5-اطلاعات کلیه پرسنل'!N211/52),0)+IF('5-اطلاعات کلیه پرسنل'!J211=option!$C$11,IF('5-اطلاعات کلیه پرسنل'!L211="دارد",'5-اطلاعات کلیه پرسنل'!M211*'5-اطلاعات کلیه پرسنل'!K211/12*40,'5-اطلاعات کلیه پرسنل'!K211*'5-اطلاعات کلیه پرسنل'!N211/52),0)</f>
        <v>0</v>
      </c>
      <c r="AH211" s="307">
        <f>IF('5-اطلاعات کلیه پرسنل'!P211="دکتری",1,IF('5-اطلاعات کلیه پرسنل'!P211="فوق لیسانس",0.8,IF('5-اطلاعات کلیه پرسنل'!P211="لیسانس",0.6,IF('5-اطلاعات کلیه پرسنل'!P211="فوق دیپلم",0.3,IF('5-اطلاعات کلیه پرسنل'!P211="",0,0.1)))))</f>
        <v>0</v>
      </c>
      <c r="AI211" s="95">
        <f>IF('5-اطلاعات کلیه پرسنل'!L211="دارد",'5-اطلاعات کلیه پرسنل'!M211/12,'5-اطلاعات کلیه پرسنل'!N211/2000)</f>
        <v>0</v>
      </c>
      <c r="AJ211" s="94">
        <f t="shared" si="51"/>
        <v>0</v>
      </c>
    </row>
    <row r="212" spans="29:36" x14ac:dyDescent="0.45">
      <c r="AC212" s="309">
        <f>IF('6-اطلاعات کلیه محصولات - خدمات'!C212="دارد",'6-اطلاعات کلیه محصولات - خدمات'!Q212,0)</f>
        <v>0</v>
      </c>
      <c r="AD212" s="309">
        <f>1403-'5-اطلاعات کلیه پرسنل'!E212:E1209</f>
        <v>1403</v>
      </c>
      <c r="AE212" s="309"/>
      <c r="AF212" s="67">
        <f>IF('5-اطلاعات کلیه پرسنل'!H212=option!$C$15,IF('5-اطلاعات کلیه پرسنل'!L212="دارد",'5-اطلاعات کلیه پرسنل'!M212/12*'5-اطلاعات کلیه پرسنل'!I212,'5-اطلاعات کلیه پرسنل'!N212/2000*'5-اطلاعات کلیه پرسنل'!I212),0)+IF('5-اطلاعات کلیه پرسنل'!J212=option!$C$15,IF('5-اطلاعات کلیه پرسنل'!L212="دارد",'5-اطلاعات کلیه پرسنل'!M212/12*'5-اطلاعات کلیه پرسنل'!K212,'5-اطلاعات کلیه پرسنل'!N212/2000*'5-اطلاعات کلیه پرسنل'!K212),0)</f>
        <v>0</v>
      </c>
      <c r="AG212" s="67">
        <f>IF('5-اطلاعات کلیه پرسنل'!H212=option!$C$11,IF('5-اطلاعات کلیه پرسنل'!L212="دارد",'5-اطلاعات کلیه پرسنل'!M212*'5-اطلاعات کلیه پرسنل'!I212/12*40,'5-اطلاعات کلیه پرسنل'!I212*'5-اطلاعات کلیه پرسنل'!N212/52),0)+IF('5-اطلاعات کلیه پرسنل'!J212=option!$C$11,IF('5-اطلاعات کلیه پرسنل'!L212="دارد",'5-اطلاعات کلیه پرسنل'!M212*'5-اطلاعات کلیه پرسنل'!K212/12*40,'5-اطلاعات کلیه پرسنل'!K212*'5-اطلاعات کلیه پرسنل'!N212/52),0)</f>
        <v>0</v>
      </c>
      <c r="AH212" s="307">
        <f>IF('5-اطلاعات کلیه پرسنل'!P212="دکتری",1,IF('5-اطلاعات کلیه پرسنل'!P212="فوق لیسانس",0.8,IF('5-اطلاعات کلیه پرسنل'!P212="لیسانس",0.6,IF('5-اطلاعات کلیه پرسنل'!P212="فوق دیپلم",0.3,IF('5-اطلاعات کلیه پرسنل'!P212="",0,0.1)))))</f>
        <v>0</v>
      </c>
      <c r="AI212" s="95">
        <f>IF('5-اطلاعات کلیه پرسنل'!L212="دارد",'5-اطلاعات کلیه پرسنل'!M212/12,'5-اطلاعات کلیه پرسنل'!N212/2000)</f>
        <v>0</v>
      </c>
      <c r="AJ212" s="94">
        <f t="shared" si="51"/>
        <v>0</v>
      </c>
    </row>
    <row r="213" spans="29:36" x14ac:dyDescent="0.45">
      <c r="AC213" s="309">
        <f>IF('6-اطلاعات کلیه محصولات - خدمات'!C213="دارد",'6-اطلاعات کلیه محصولات - خدمات'!Q213,0)</f>
        <v>0</v>
      </c>
      <c r="AD213" s="309">
        <f>1403-'5-اطلاعات کلیه پرسنل'!E213:E1210</f>
        <v>1403</v>
      </c>
      <c r="AE213" s="309"/>
      <c r="AF213" s="67">
        <f>IF('5-اطلاعات کلیه پرسنل'!H213=option!$C$15,IF('5-اطلاعات کلیه پرسنل'!L213="دارد",'5-اطلاعات کلیه پرسنل'!M213/12*'5-اطلاعات کلیه پرسنل'!I213,'5-اطلاعات کلیه پرسنل'!N213/2000*'5-اطلاعات کلیه پرسنل'!I213),0)+IF('5-اطلاعات کلیه پرسنل'!J213=option!$C$15,IF('5-اطلاعات کلیه پرسنل'!L213="دارد",'5-اطلاعات کلیه پرسنل'!M213/12*'5-اطلاعات کلیه پرسنل'!K213,'5-اطلاعات کلیه پرسنل'!N213/2000*'5-اطلاعات کلیه پرسنل'!K213),0)</f>
        <v>0</v>
      </c>
      <c r="AG213" s="67">
        <f>IF('5-اطلاعات کلیه پرسنل'!H213=option!$C$11,IF('5-اطلاعات کلیه پرسنل'!L213="دارد",'5-اطلاعات کلیه پرسنل'!M213*'5-اطلاعات کلیه پرسنل'!I213/12*40,'5-اطلاعات کلیه پرسنل'!I213*'5-اطلاعات کلیه پرسنل'!N213/52),0)+IF('5-اطلاعات کلیه پرسنل'!J213=option!$C$11,IF('5-اطلاعات کلیه پرسنل'!L213="دارد",'5-اطلاعات کلیه پرسنل'!M213*'5-اطلاعات کلیه پرسنل'!K213/12*40,'5-اطلاعات کلیه پرسنل'!K213*'5-اطلاعات کلیه پرسنل'!N213/52),0)</f>
        <v>0</v>
      </c>
      <c r="AH213" s="307">
        <f>IF('5-اطلاعات کلیه پرسنل'!P213="دکتری",1,IF('5-اطلاعات کلیه پرسنل'!P213="فوق لیسانس",0.8,IF('5-اطلاعات کلیه پرسنل'!P213="لیسانس",0.6,IF('5-اطلاعات کلیه پرسنل'!P213="فوق دیپلم",0.3,IF('5-اطلاعات کلیه پرسنل'!P213="",0,0.1)))))</f>
        <v>0</v>
      </c>
      <c r="AI213" s="95">
        <f>IF('5-اطلاعات کلیه پرسنل'!L213="دارد",'5-اطلاعات کلیه پرسنل'!M213/12,'5-اطلاعات کلیه پرسنل'!N213/2000)</f>
        <v>0</v>
      </c>
      <c r="AJ213" s="94">
        <f t="shared" si="51"/>
        <v>0</v>
      </c>
    </row>
    <row r="214" spans="29:36" x14ac:dyDescent="0.45">
      <c r="AC214" s="309">
        <f>IF('6-اطلاعات کلیه محصولات - خدمات'!C214="دارد",'6-اطلاعات کلیه محصولات - خدمات'!Q214,0)</f>
        <v>0</v>
      </c>
      <c r="AD214" s="309">
        <f>1403-'5-اطلاعات کلیه پرسنل'!E214:E1211</f>
        <v>1403</v>
      </c>
      <c r="AE214" s="309"/>
      <c r="AF214" s="67">
        <f>IF('5-اطلاعات کلیه پرسنل'!H214=option!$C$15,IF('5-اطلاعات کلیه پرسنل'!L214="دارد",'5-اطلاعات کلیه پرسنل'!M214/12*'5-اطلاعات کلیه پرسنل'!I214,'5-اطلاعات کلیه پرسنل'!N214/2000*'5-اطلاعات کلیه پرسنل'!I214),0)+IF('5-اطلاعات کلیه پرسنل'!J214=option!$C$15,IF('5-اطلاعات کلیه پرسنل'!L214="دارد",'5-اطلاعات کلیه پرسنل'!M214/12*'5-اطلاعات کلیه پرسنل'!K214,'5-اطلاعات کلیه پرسنل'!N214/2000*'5-اطلاعات کلیه پرسنل'!K214),0)</f>
        <v>0</v>
      </c>
      <c r="AG214" s="67">
        <f>IF('5-اطلاعات کلیه پرسنل'!H214=option!$C$11,IF('5-اطلاعات کلیه پرسنل'!L214="دارد",'5-اطلاعات کلیه پرسنل'!M214*'5-اطلاعات کلیه پرسنل'!I214/12*40,'5-اطلاعات کلیه پرسنل'!I214*'5-اطلاعات کلیه پرسنل'!N214/52),0)+IF('5-اطلاعات کلیه پرسنل'!J214=option!$C$11,IF('5-اطلاعات کلیه پرسنل'!L214="دارد",'5-اطلاعات کلیه پرسنل'!M214*'5-اطلاعات کلیه پرسنل'!K214/12*40,'5-اطلاعات کلیه پرسنل'!K214*'5-اطلاعات کلیه پرسنل'!N214/52),0)</f>
        <v>0</v>
      </c>
      <c r="AH214" s="307">
        <f>IF('5-اطلاعات کلیه پرسنل'!P214="دکتری",1,IF('5-اطلاعات کلیه پرسنل'!P214="فوق لیسانس",0.8,IF('5-اطلاعات کلیه پرسنل'!P214="لیسانس",0.6,IF('5-اطلاعات کلیه پرسنل'!P214="فوق دیپلم",0.3,IF('5-اطلاعات کلیه پرسنل'!P214="",0,0.1)))))</f>
        <v>0</v>
      </c>
      <c r="AI214" s="95">
        <f>IF('5-اطلاعات کلیه پرسنل'!L214="دارد",'5-اطلاعات کلیه پرسنل'!M214/12,'5-اطلاعات کلیه پرسنل'!N214/2000)</f>
        <v>0</v>
      </c>
      <c r="AJ214" s="94">
        <f t="shared" si="51"/>
        <v>0</v>
      </c>
    </row>
    <row r="215" spans="29:36" x14ac:dyDescent="0.45">
      <c r="AC215" s="309">
        <f>IF('6-اطلاعات کلیه محصولات - خدمات'!C215="دارد",'6-اطلاعات کلیه محصولات - خدمات'!Q215,0)</f>
        <v>0</v>
      </c>
      <c r="AD215" s="309">
        <f>1403-'5-اطلاعات کلیه پرسنل'!E215:E1212</f>
        <v>1403</v>
      </c>
      <c r="AE215" s="309"/>
      <c r="AF215" s="67">
        <f>IF('5-اطلاعات کلیه پرسنل'!H215=option!$C$15,IF('5-اطلاعات کلیه پرسنل'!L215="دارد",'5-اطلاعات کلیه پرسنل'!M215/12*'5-اطلاعات کلیه پرسنل'!I215,'5-اطلاعات کلیه پرسنل'!N215/2000*'5-اطلاعات کلیه پرسنل'!I215),0)+IF('5-اطلاعات کلیه پرسنل'!J215=option!$C$15,IF('5-اطلاعات کلیه پرسنل'!L215="دارد",'5-اطلاعات کلیه پرسنل'!M215/12*'5-اطلاعات کلیه پرسنل'!K215,'5-اطلاعات کلیه پرسنل'!N215/2000*'5-اطلاعات کلیه پرسنل'!K215),0)</f>
        <v>0</v>
      </c>
      <c r="AG215" s="67">
        <f>IF('5-اطلاعات کلیه پرسنل'!H215=option!$C$11,IF('5-اطلاعات کلیه پرسنل'!L215="دارد",'5-اطلاعات کلیه پرسنل'!M215*'5-اطلاعات کلیه پرسنل'!I215/12*40,'5-اطلاعات کلیه پرسنل'!I215*'5-اطلاعات کلیه پرسنل'!N215/52),0)+IF('5-اطلاعات کلیه پرسنل'!J215=option!$C$11,IF('5-اطلاعات کلیه پرسنل'!L215="دارد",'5-اطلاعات کلیه پرسنل'!M215*'5-اطلاعات کلیه پرسنل'!K215/12*40,'5-اطلاعات کلیه پرسنل'!K215*'5-اطلاعات کلیه پرسنل'!N215/52),0)</f>
        <v>0</v>
      </c>
      <c r="AH215" s="307">
        <f>IF('5-اطلاعات کلیه پرسنل'!P215="دکتری",1,IF('5-اطلاعات کلیه پرسنل'!P215="فوق لیسانس",0.8,IF('5-اطلاعات کلیه پرسنل'!P215="لیسانس",0.6,IF('5-اطلاعات کلیه پرسنل'!P215="فوق دیپلم",0.3,IF('5-اطلاعات کلیه پرسنل'!P215="",0,0.1)))))</f>
        <v>0</v>
      </c>
      <c r="AI215" s="95">
        <f>IF('5-اطلاعات کلیه پرسنل'!L215="دارد",'5-اطلاعات کلیه پرسنل'!M215/12,'5-اطلاعات کلیه پرسنل'!N215/2000)</f>
        <v>0</v>
      </c>
      <c r="AJ215" s="94">
        <f t="shared" si="51"/>
        <v>0</v>
      </c>
    </row>
    <row r="216" spans="29:36" x14ac:dyDescent="0.45">
      <c r="AC216" s="309">
        <f>IF('6-اطلاعات کلیه محصولات - خدمات'!C216="دارد",'6-اطلاعات کلیه محصولات - خدمات'!Q216,0)</f>
        <v>0</v>
      </c>
      <c r="AD216" s="309">
        <f>1403-'5-اطلاعات کلیه پرسنل'!E216:E1213</f>
        <v>1403</v>
      </c>
      <c r="AE216" s="309"/>
      <c r="AF216" s="67">
        <f>IF('5-اطلاعات کلیه پرسنل'!H216=option!$C$15,IF('5-اطلاعات کلیه پرسنل'!L216="دارد",'5-اطلاعات کلیه پرسنل'!M216/12*'5-اطلاعات کلیه پرسنل'!I216,'5-اطلاعات کلیه پرسنل'!N216/2000*'5-اطلاعات کلیه پرسنل'!I216),0)+IF('5-اطلاعات کلیه پرسنل'!J216=option!$C$15,IF('5-اطلاعات کلیه پرسنل'!L216="دارد",'5-اطلاعات کلیه پرسنل'!M216/12*'5-اطلاعات کلیه پرسنل'!K216,'5-اطلاعات کلیه پرسنل'!N216/2000*'5-اطلاعات کلیه پرسنل'!K216),0)</f>
        <v>0</v>
      </c>
      <c r="AG216" s="67">
        <f>IF('5-اطلاعات کلیه پرسنل'!H216=option!$C$11,IF('5-اطلاعات کلیه پرسنل'!L216="دارد",'5-اطلاعات کلیه پرسنل'!M216*'5-اطلاعات کلیه پرسنل'!I216/12*40,'5-اطلاعات کلیه پرسنل'!I216*'5-اطلاعات کلیه پرسنل'!N216/52),0)+IF('5-اطلاعات کلیه پرسنل'!J216=option!$C$11,IF('5-اطلاعات کلیه پرسنل'!L216="دارد",'5-اطلاعات کلیه پرسنل'!M216*'5-اطلاعات کلیه پرسنل'!K216/12*40,'5-اطلاعات کلیه پرسنل'!K216*'5-اطلاعات کلیه پرسنل'!N216/52),0)</f>
        <v>0</v>
      </c>
      <c r="AH216" s="307">
        <f>IF('5-اطلاعات کلیه پرسنل'!P216="دکتری",1,IF('5-اطلاعات کلیه پرسنل'!P216="فوق لیسانس",0.8,IF('5-اطلاعات کلیه پرسنل'!P216="لیسانس",0.6,IF('5-اطلاعات کلیه پرسنل'!P216="فوق دیپلم",0.3,IF('5-اطلاعات کلیه پرسنل'!P216="",0,0.1)))))</f>
        <v>0</v>
      </c>
      <c r="AI216" s="95">
        <f>IF('5-اطلاعات کلیه پرسنل'!L216="دارد",'5-اطلاعات کلیه پرسنل'!M216/12,'5-اطلاعات کلیه پرسنل'!N216/2000)</f>
        <v>0</v>
      </c>
      <c r="AJ216" s="94">
        <f t="shared" si="51"/>
        <v>0</v>
      </c>
    </row>
    <row r="217" spans="29:36" x14ac:dyDescent="0.45">
      <c r="AC217" s="309">
        <f>IF('6-اطلاعات کلیه محصولات - خدمات'!C217="دارد",'6-اطلاعات کلیه محصولات - خدمات'!Q217,0)</f>
        <v>0</v>
      </c>
      <c r="AD217" s="309">
        <f>1403-'5-اطلاعات کلیه پرسنل'!E217:E1214</f>
        <v>1403</v>
      </c>
      <c r="AE217" s="309"/>
      <c r="AF217" s="67">
        <f>IF('5-اطلاعات کلیه پرسنل'!H217=option!$C$15,IF('5-اطلاعات کلیه پرسنل'!L217="دارد",'5-اطلاعات کلیه پرسنل'!M217/12*'5-اطلاعات کلیه پرسنل'!I217,'5-اطلاعات کلیه پرسنل'!N217/2000*'5-اطلاعات کلیه پرسنل'!I217),0)+IF('5-اطلاعات کلیه پرسنل'!J217=option!$C$15,IF('5-اطلاعات کلیه پرسنل'!L217="دارد",'5-اطلاعات کلیه پرسنل'!M217/12*'5-اطلاعات کلیه پرسنل'!K217,'5-اطلاعات کلیه پرسنل'!N217/2000*'5-اطلاعات کلیه پرسنل'!K217),0)</f>
        <v>0</v>
      </c>
      <c r="AG217" s="67">
        <f>IF('5-اطلاعات کلیه پرسنل'!H217=option!$C$11,IF('5-اطلاعات کلیه پرسنل'!L217="دارد",'5-اطلاعات کلیه پرسنل'!M217*'5-اطلاعات کلیه پرسنل'!I217/12*40,'5-اطلاعات کلیه پرسنل'!I217*'5-اطلاعات کلیه پرسنل'!N217/52),0)+IF('5-اطلاعات کلیه پرسنل'!J217=option!$C$11,IF('5-اطلاعات کلیه پرسنل'!L217="دارد",'5-اطلاعات کلیه پرسنل'!M217*'5-اطلاعات کلیه پرسنل'!K217/12*40,'5-اطلاعات کلیه پرسنل'!K217*'5-اطلاعات کلیه پرسنل'!N217/52),0)</f>
        <v>0</v>
      </c>
      <c r="AH217" s="307">
        <f>IF('5-اطلاعات کلیه پرسنل'!P217="دکتری",1,IF('5-اطلاعات کلیه پرسنل'!P217="فوق لیسانس",0.8,IF('5-اطلاعات کلیه پرسنل'!P217="لیسانس",0.6,IF('5-اطلاعات کلیه پرسنل'!P217="فوق دیپلم",0.3,IF('5-اطلاعات کلیه پرسنل'!P217="",0,0.1)))))</f>
        <v>0</v>
      </c>
      <c r="AI217" s="95">
        <f>IF('5-اطلاعات کلیه پرسنل'!L217="دارد",'5-اطلاعات کلیه پرسنل'!M217/12,'5-اطلاعات کلیه پرسنل'!N217/2000)</f>
        <v>0</v>
      </c>
      <c r="AJ217" s="94">
        <f t="shared" si="51"/>
        <v>0</v>
      </c>
    </row>
    <row r="218" spans="29:36" x14ac:dyDescent="0.45">
      <c r="AC218" s="309">
        <f>IF('6-اطلاعات کلیه محصولات - خدمات'!C218="دارد",'6-اطلاعات کلیه محصولات - خدمات'!Q218,0)</f>
        <v>0</v>
      </c>
      <c r="AD218" s="309">
        <f>1403-'5-اطلاعات کلیه پرسنل'!E218:E1215</f>
        <v>1403</v>
      </c>
      <c r="AE218" s="309"/>
      <c r="AF218" s="67">
        <f>IF('5-اطلاعات کلیه پرسنل'!H218=option!$C$15,IF('5-اطلاعات کلیه پرسنل'!L218="دارد",'5-اطلاعات کلیه پرسنل'!M218/12*'5-اطلاعات کلیه پرسنل'!I218,'5-اطلاعات کلیه پرسنل'!N218/2000*'5-اطلاعات کلیه پرسنل'!I218),0)+IF('5-اطلاعات کلیه پرسنل'!J218=option!$C$15,IF('5-اطلاعات کلیه پرسنل'!L218="دارد",'5-اطلاعات کلیه پرسنل'!M218/12*'5-اطلاعات کلیه پرسنل'!K218,'5-اطلاعات کلیه پرسنل'!N218/2000*'5-اطلاعات کلیه پرسنل'!K218),0)</f>
        <v>0</v>
      </c>
      <c r="AG218" s="67">
        <f>IF('5-اطلاعات کلیه پرسنل'!H218=option!$C$11,IF('5-اطلاعات کلیه پرسنل'!L218="دارد",'5-اطلاعات کلیه پرسنل'!M218*'5-اطلاعات کلیه پرسنل'!I218/12*40,'5-اطلاعات کلیه پرسنل'!I218*'5-اطلاعات کلیه پرسنل'!N218/52),0)+IF('5-اطلاعات کلیه پرسنل'!J218=option!$C$11,IF('5-اطلاعات کلیه پرسنل'!L218="دارد",'5-اطلاعات کلیه پرسنل'!M218*'5-اطلاعات کلیه پرسنل'!K218/12*40,'5-اطلاعات کلیه پرسنل'!K218*'5-اطلاعات کلیه پرسنل'!N218/52),0)</f>
        <v>0</v>
      </c>
      <c r="AH218" s="307">
        <f>IF('5-اطلاعات کلیه پرسنل'!P218="دکتری",1,IF('5-اطلاعات کلیه پرسنل'!P218="فوق لیسانس",0.8,IF('5-اطلاعات کلیه پرسنل'!P218="لیسانس",0.6,IF('5-اطلاعات کلیه پرسنل'!P218="فوق دیپلم",0.3,IF('5-اطلاعات کلیه پرسنل'!P218="",0,0.1)))))</f>
        <v>0</v>
      </c>
      <c r="AI218" s="95">
        <f>IF('5-اطلاعات کلیه پرسنل'!L218="دارد",'5-اطلاعات کلیه پرسنل'!M218/12,'5-اطلاعات کلیه پرسنل'!N218/2000)</f>
        <v>0</v>
      </c>
      <c r="AJ218" s="94">
        <f t="shared" si="51"/>
        <v>0</v>
      </c>
    </row>
    <row r="219" spans="29:36" x14ac:dyDescent="0.45">
      <c r="AC219" s="309">
        <f>IF('6-اطلاعات کلیه محصولات - خدمات'!C219="دارد",'6-اطلاعات کلیه محصولات - خدمات'!Q219,0)</f>
        <v>0</v>
      </c>
      <c r="AD219" s="309">
        <f>1403-'5-اطلاعات کلیه پرسنل'!E219:E1216</f>
        <v>1403</v>
      </c>
      <c r="AE219" s="309"/>
      <c r="AF219" s="67">
        <f>IF('5-اطلاعات کلیه پرسنل'!H219=option!$C$15,IF('5-اطلاعات کلیه پرسنل'!L219="دارد",'5-اطلاعات کلیه پرسنل'!M219/12*'5-اطلاعات کلیه پرسنل'!I219,'5-اطلاعات کلیه پرسنل'!N219/2000*'5-اطلاعات کلیه پرسنل'!I219),0)+IF('5-اطلاعات کلیه پرسنل'!J219=option!$C$15,IF('5-اطلاعات کلیه پرسنل'!L219="دارد",'5-اطلاعات کلیه پرسنل'!M219/12*'5-اطلاعات کلیه پرسنل'!K219,'5-اطلاعات کلیه پرسنل'!N219/2000*'5-اطلاعات کلیه پرسنل'!K219),0)</f>
        <v>0</v>
      </c>
      <c r="AG219" s="67">
        <f>IF('5-اطلاعات کلیه پرسنل'!H219=option!$C$11,IF('5-اطلاعات کلیه پرسنل'!L219="دارد",'5-اطلاعات کلیه پرسنل'!M219*'5-اطلاعات کلیه پرسنل'!I219/12*40,'5-اطلاعات کلیه پرسنل'!I219*'5-اطلاعات کلیه پرسنل'!N219/52),0)+IF('5-اطلاعات کلیه پرسنل'!J219=option!$C$11,IF('5-اطلاعات کلیه پرسنل'!L219="دارد",'5-اطلاعات کلیه پرسنل'!M219*'5-اطلاعات کلیه پرسنل'!K219/12*40,'5-اطلاعات کلیه پرسنل'!K219*'5-اطلاعات کلیه پرسنل'!N219/52),0)</f>
        <v>0</v>
      </c>
      <c r="AH219" s="307">
        <f>IF('5-اطلاعات کلیه پرسنل'!P219="دکتری",1,IF('5-اطلاعات کلیه پرسنل'!P219="فوق لیسانس",0.8,IF('5-اطلاعات کلیه پرسنل'!P219="لیسانس",0.6,IF('5-اطلاعات کلیه پرسنل'!P219="فوق دیپلم",0.3,IF('5-اطلاعات کلیه پرسنل'!P219="",0,0.1)))))</f>
        <v>0</v>
      </c>
      <c r="AI219" s="95">
        <f>IF('5-اطلاعات کلیه پرسنل'!L219="دارد",'5-اطلاعات کلیه پرسنل'!M219/12,'5-اطلاعات کلیه پرسنل'!N219/2000)</f>
        <v>0</v>
      </c>
      <c r="AJ219" s="94">
        <f t="shared" si="51"/>
        <v>0</v>
      </c>
    </row>
    <row r="220" spans="29:36" x14ac:dyDescent="0.45">
      <c r="AC220" s="309">
        <f>IF('6-اطلاعات کلیه محصولات - خدمات'!C220="دارد",'6-اطلاعات کلیه محصولات - خدمات'!Q220,0)</f>
        <v>0</v>
      </c>
      <c r="AD220" s="309">
        <f>1403-'5-اطلاعات کلیه پرسنل'!E220:E1217</f>
        <v>1403</v>
      </c>
      <c r="AE220" s="309"/>
      <c r="AF220" s="67">
        <f>IF('5-اطلاعات کلیه پرسنل'!H220=option!$C$15,IF('5-اطلاعات کلیه پرسنل'!L220="دارد",'5-اطلاعات کلیه پرسنل'!M220/12*'5-اطلاعات کلیه پرسنل'!I220,'5-اطلاعات کلیه پرسنل'!N220/2000*'5-اطلاعات کلیه پرسنل'!I220),0)+IF('5-اطلاعات کلیه پرسنل'!J220=option!$C$15,IF('5-اطلاعات کلیه پرسنل'!L220="دارد",'5-اطلاعات کلیه پرسنل'!M220/12*'5-اطلاعات کلیه پرسنل'!K220,'5-اطلاعات کلیه پرسنل'!N220/2000*'5-اطلاعات کلیه پرسنل'!K220),0)</f>
        <v>0</v>
      </c>
      <c r="AG220" s="67">
        <f>IF('5-اطلاعات کلیه پرسنل'!H220=option!$C$11,IF('5-اطلاعات کلیه پرسنل'!L220="دارد",'5-اطلاعات کلیه پرسنل'!M220*'5-اطلاعات کلیه پرسنل'!I220/12*40,'5-اطلاعات کلیه پرسنل'!I220*'5-اطلاعات کلیه پرسنل'!N220/52),0)+IF('5-اطلاعات کلیه پرسنل'!J220=option!$C$11,IF('5-اطلاعات کلیه پرسنل'!L220="دارد",'5-اطلاعات کلیه پرسنل'!M220*'5-اطلاعات کلیه پرسنل'!K220/12*40,'5-اطلاعات کلیه پرسنل'!K220*'5-اطلاعات کلیه پرسنل'!N220/52),0)</f>
        <v>0</v>
      </c>
      <c r="AH220" s="307">
        <f>IF('5-اطلاعات کلیه پرسنل'!P220="دکتری",1,IF('5-اطلاعات کلیه پرسنل'!P220="فوق لیسانس",0.8,IF('5-اطلاعات کلیه پرسنل'!P220="لیسانس",0.6,IF('5-اطلاعات کلیه پرسنل'!P220="فوق دیپلم",0.3,IF('5-اطلاعات کلیه پرسنل'!P220="",0,0.1)))))</f>
        <v>0</v>
      </c>
      <c r="AI220" s="95">
        <f>IF('5-اطلاعات کلیه پرسنل'!L220="دارد",'5-اطلاعات کلیه پرسنل'!M220/12,'5-اطلاعات کلیه پرسنل'!N220/2000)</f>
        <v>0</v>
      </c>
      <c r="AJ220" s="94">
        <f t="shared" si="51"/>
        <v>0</v>
      </c>
    </row>
    <row r="221" spans="29:36" x14ac:dyDescent="0.45">
      <c r="AC221" s="309">
        <f>IF('6-اطلاعات کلیه محصولات - خدمات'!C221="دارد",'6-اطلاعات کلیه محصولات - خدمات'!Q221,0)</f>
        <v>0</v>
      </c>
      <c r="AD221" s="309">
        <f>1403-'5-اطلاعات کلیه پرسنل'!E221:E1218</f>
        <v>1403</v>
      </c>
      <c r="AE221" s="309"/>
      <c r="AF221" s="67">
        <f>IF('5-اطلاعات کلیه پرسنل'!H221=option!$C$15,IF('5-اطلاعات کلیه پرسنل'!L221="دارد",'5-اطلاعات کلیه پرسنل'!M221/12*'5-اطلاعات کلیه پرسنل'!I221,'5-اطلاعات کلیه پرسنل'!N221/2000*'5-اطلاعات کلیه پرسنل'!I221),0)+IF('5-اطلاعات کلیه پرسنل'!J221=option!$C$15,IF('5-اطلاعات کلیه پرسنل'!L221="دارد",'5-اطلاعات کلیه پرسنل'!M221/12*'5-اطلاعات کلیه پرسنل'!K221,'5-اطلاعات کلیه پرسنل'!N221/2000*'5-اطلاعات کلیه پرسنل'!K221),0)</f>
        <v>0</v>
      </c>
      <c r="AG221" s="67">
        <f>IF('5-اطلاعات کلیه پرسنل'!H221=option!$C$11,IF('5-اطلاعات کلیه پرسنل'!L221="دارد",'5-اطلاعات کلیه پرسنل'!M221*'5-اطلاعات کلیه پرسنل'!I221/12*40,'5-اطلاعات کلیه پرسنل'!I221*'5-اطلاعات کلیه پرسنل'!N221/52),0)+IF('5-اطلاعات کلیه پرسنل'!J221=option!$C$11,IF('5-اطلاعات کلیه پرسنل'!L221="دارد",'5-اطلاعات کلیه پرسنل'!M221*'5-اطلاعات کلیه پرسنل'!K221/12*40,'5-اطلاعات کلیه پرسنل'!K221*'5-اطلاعات کلیه پرسنل'!N221/52),0)</f>
        <v>0</v>
      </c>
      <c r="AH221" s="307">
        <f>IF('5-اطلاعات کلیه پرسنل'!P221="دکتری",1,IF('5-اطلاعات کلیه پرسنل'!P221="فوق لیسانس",0.8,IF('5-اطلاعات کلیه پرسنل'!P221="لیسانس",0.6,IF('5-اطلاعات کلیه پرسنل'!P221="فوق دیپلم",0.3,IF('5-اطلاعات کلیه پرسنل'!P221="",0,0.1)))))</f>
        <v>0</v>
      </c>
      <c r="AI221" s="95">
        <f>IF('5-اطلاعات کلیه پرسنل'!L221="دارد",'5-اطلاعات کلیه پرسنل'!M221/12,'5-اطلاعات کلیه پرسنل'!N221/2000)</f>
        <v>0</v>
      </c>
      <c r="AJ221" s="94">
        <f t="shared" si="51"/>
        <v>0</v>
      </c>
    </row>
    <row r="222" spans="29:36" x14ac:dyDescent="0.45">
      <c r="AC222" s="309">
        <f>IF('6-اطلاعات کلیه محصولات - خدمات'!C222="دارد",'6-اطلاعات کلیه محصولات - خدمات'!Q222,0)</f>
        <v>0</v>
      </c>
      <c r="AD222" s="309">
        <f>1403-'5-اطلاعات کلیه پرسنل'!E222:E1219</f>
        <v>1403</v>
      </c>
      <c r="AE222" s="309"/>
      <c r="AF222" s="67">
        <f>IF('5-اطلاعات کلیه پرسنل'!H222=option!$C$15,IF('5-اطلاعات کلیه پرسنل'!L222="دارد",'5-اطلاعات کلیه پرسنل'!M222/12*'5-اطلاعات کلیه پرسنل'!I222,'5-اطلاعات کلیه پرسنل'!N222/2000*'5-اطلاعات کلیه پرسنل'!I222),0)+IF('5-اطلاعات کلیه پرسنل'!J222=option!$C$15,IF('5-اطلاعات کلیه پرسنل'!L222="دارد",'5-اطلاعات کلیه پرسنل'!M222/12*'5-اطلاعات کلیه پرسنل'!K222,'5-اطلاعات کلیه پرسنل'!N222/2000*'5-اطلاعات کلیه پرسنل'!K222),0)</f>
        <v>0</v>
      </c>
      <c r="AG222" s="67">
        <f>IF('5-اطلاعات کلیه پرسنل'!H222=option!$C$11,IF('5-اطلاعات کلیه پرسنل'!L222="دارد",'5-اطلاعات کلیه پرسنل'!M222*'5-اطلاعات کلیه پرسنل'!I222/12*40,'5-اطلاعات کلیه پرسنل'!I222*'5-اطلاعات کلیه پرسنل'!N222/52),0)+IF('5-اطلاعات کلیه پرسنل'!J222=option!$C$11,IF('5-اطلاعات کلیه پرسنل'!L222="دارد",'5-اطلاعات کلیه پرسنل'!M222*'5-اطلاعات کلیه پرسنل'!K222/12*40,'5-اطلاعات کلیه پرسنل'!K222*'5-اطلاعات کلیه پرسنل'!N222/52),0)</f>
        <v>0</v>
      </c>
      <c r="AH222" s="307">
        <f>IF('5-اطلاعات کلیه پرسنل'!P222="دکتری",1,IF('5-اطلاعات کلیه پرسنل'!P222="فوق لیسانس",0.8,IF('5-اطلاعات کلیه پرسنل'!P222="لیسانس",0.6,IF('5-اطلاعات کلیه پرسنل'!P222="فوق دیپلم",0.3,IF('5-اطلاعات کلیه پرسنل'!P222="",0,0.1)))))</f>
        <v>0</v>
      </c>
      <c r="AI222" s="95">
        <f>IF('5-اطلاعات کلیه پرسنل'!L222="دارد",'5-اطلاعات کلیه پرسنل'!M222/12,'5-اطلاعات کلیه پرسنل'!N222/2000)</f>
        <v>0</v>
      </c>
      <c r="AJ222" s="94">
        <f t="shared" si="51"/>
        <v>0</v>
      </c>
    </row>
    <row r="223" spans="29:36" x14ac:dyDescent="0.45">
      <c r="AC223" s="309">
        <f>IF('6-اطلاعات کلیه محصولات - خدمات'!C223="دارد",'6-اطلاعات کلیه محصولات - خدمات'!Q223,0)</f>
        <v>0</v>
      </c>
      <c r="AD223" s="309">
        <f>1403-'5-اطلاعات کلیه پرسنل'!E223:E1220</f>
        <v>1403</v>
      </c>
      <c r="AE223" s="309"/>
      <c r="AF223" s="67">
        <f>IF('5-اطلاعات کلیه پرسنل'!H223=option!$C$15,IF('5-اطلاعات کلیه پرسنل'!L223="دارد",'5-اطلاعات کلیه پرسنل'!M223/12*'5-اطلاعات کلیه پرسنل'!I223,'5-اطلاعات کلیه پرسنل'!N223/2000*'5-اطلاعات کلیه پرسنل'!I223),0)+IF('5-اطلاعات کلیه پرسنل'!J223=option!$C$15,IF('5-اطلاعات کلیه پرسنل'!L223="دارد",'5-اطلاعات کلیه پرسنل'!M223/12*'5-اطلاعات کلیه پرسنل'!K223,'5-اطلاعات کلیه پرسنل'!N223/2000*'5-اطلاعات کلیه پرسنل'!K223),0)</f>
        <v>0</v>
      </c>
      <c r="AG223" s="67">
        <f>IF('5-اطلاعات کلیه پرسنل'!H223=option!$C$11,IF('5-اطلاعات کلیه پرسنل'!L223="دارد",'5-اطلاعات کلیه پرسنل'!M223*'5-اطلاعات کلیه پرسنل'!I223/12*40,'5-اطلاعات کلیه پرسنل'!I223*'5-اطلاعات کلیه پرسنل'!N223/52),0)+IF('5-اطلاعات کلیه پرسنل'!J223=option!$C$11,IF('5-اطلاعات کلیه پرسنل'!L223="دارد",'5-اطلاعات کلیه پرسنل'!M223*'5-اطلاعات کلیه پرسنل'!K223/12*40,'5-اطلاعات کلیه پرسنل'!K223*'5-اطلاعات کلیه پرسنل'!N223/52),0)</f>
        <v>0</v>
      </c>
      <c r="AH223" s="307">
        <f>IF('5-اطلاعات کلیه پرسنل'!P223="دکتری",1,IF('5-اطلاعات کلیه پرسنل'!P223="فوق لیسانس",0.8,IF('5-اطلاعات کلیه پرسنل'!P223="لیسانس",0.6,IF('5-اطلاعات کلیه پرسنل'!P223="فوق دیپلم",0.3,IF('5-اطلاعات کلیه پرسنل'!P223="",0,0.1)))))</f>
        <v>0</v>
      </c>
      <c r="AI223" s="95">
        <f>IF('5-اطلاعات کلیه پرسنل'!L223="دارد",'5-اطلاعات کلیه پرسنل'!M223/12,'5-اطلاعات کلیه پرسنل'!N223/2000)</f>
        <v>0</v>
      </c>
      <c r="AJ223" s="94">
        <f t="shared" si="51"/>
        <v>0</v>
      </c>
    </row>
    <row r="224" spans="29:36" x14ac:dyDescent="0.45">
      <c r="AC224" s="309">
        <f>IF('6-اطلاعات کلیه محصولات - خدمات'!C224="دارد",'6-اطلاعات کلیه محصولات - خدمات'!Q224,0)</f>
        <v>0</v>
      </c>
      <c r="AD224" s="309">
        <f>1403-'5-اطلاعات کلیه پرسنل'!E224:E1221</f>
        <v>1403</v>
      </c>
      <c r="AE224" s="309"/>
      <c r="AF224" s="67">
        <f>IF('5-اطلاعات کلیه پرسنل'!H224=option!$C$15,IF('5-اطلاعات کلیه پرسنل'!L224="دارد",'5-اطلاعات کلیه پرسنل'!M224/12*'5-اطلاعات کلیه پرسنل'!I224,'5-اطلاعات کلیه پرسنل'!N224/2000*'5-اطلاعات کلیه پرسنل'!I224),0)+IF('5-اطلاعات کلیه پرسنل'!J224=option!$C$15,IF('5-اطلاعات کلیه پرسنل'!L224="دارد",'5-اطلاعات کلیه پرسنل'!M224/12*'5-اطلاعات کلیه پرسنل'!K224,'5-اطلاعات کلیه پرسنل'!N224/2000*'5-اطلاعات کلیه پرسنل'!K224),0)</f>
        <v>0</v>
      </c>
      <c r="AG224" s="67">
        <f>IF('5-اطلاعات کلیه پرسنل'!H224=option!$C$11,IF('5-اطلاعات کلیه پرسنل'!L224="دارد",'5-اطلاعات کلیه پرسنل'!M224*'5-اطلاعات کلیه پرسنل'!I224/12*40,'5-اطلاعات کلیه پرسنل'!I224*'5-اطلاعات کلیه پرسنل'!N224/52),0)+IF('5-اطلاعات کلیه پرسنل'!J224=option!$C$11,IF('5-اطلاعات کلیه پرسنل'!L224="دارد",'5-اطلاعات کلیه پرسنل'!M224*'5-اطلاعات کلیه پرسنل'!K224/12*40,'5-اطلاعات کلیه پرسنل'!K224*'5-اطلاعات کلیه پرسنل'!N224/52),0)</f>
        <v>0</v>
      </c>
      <c r="AH224" s="307">
        <f>IF('5-اطلاعات کلیه پرسنل'!P224="دکتری",1,IF('5-اطلاعات کلیه پرسنل'!P224="فوق لیسانس",0.8,IF('5-اطلاعات کلیه پرسنل'!P224="لیسانس",0.6,IF('5-اطلاعات کلیه پرسنل'!P224="فوق دیپلم",0.3,IF('5-اطلاعات کلیه پرسنل'!P224="",0,0.1)))))</f>
        <v>0</v>
      </c>
      <c r="AI224" s="95">
        <f>IF('5-اطلاعات کلیه پرسنل'!L224="دارد",'5-اطلاعات کلیه پرسنل'!M224/12,'5-اطلاعات کلیه پرسنل'!N224/2000)</f>
        <v>0</v>
      </c>
      <c r="AJ224" s="94">
        <f t="shared" si="51"/>
        <v>0</v>
      </c>
    </row>
    <row r="225" spans="29:36" x14ac:dyDescent="0.45">
      <c r="AC225" s="309">
        <f>IF('6-اطلاعات کلیه محصولات - خدمات'!C225="دارد",'6-اطلاعات کلیه محصولات - خدمات'!Q225,0)</f>
        <v>0</v>
      </c>
      <c r="AD225" s="309">
        <f>1403-'5-اطلاعات کلیه پرسنل'!E225:E1222</f>
        <v>1403</v>
      </c>
      <c r="AE225" s="309"/>
      <c r="AF225" s="67">
        <f>IF('5-اطلاعات کلیه پرسنل'!H225=option!$C$15,IF('5-اطلاعات کلیه پرسنل'!L225="دارد",'5-اطلاعات کلیه پرسنل'!M225/12*'5-اطلاعات کلیه پرسنل'!I225,'5-اطلاعات کلیه پرسنل'!N225/2000*'5-اطلاعات کلیه پرسنل'!I225),0)+IF('5-اطلاعات کلیه پرسنل'!J225=option!$C$15,IF('5-اطلاعات کلیه پرسنل'!L225="دارد",'5-اطلاعات کلیه پرسنل'!M225/12*'5-اطلاعات کلیه پرسنل'!K225,'5-اطلاعات کلیه پرسنل'!N225/2000*'5-اطلاعات کلیه پرسنل'!K225),0)</f>
        <v>0</v>
      </c>
      <c r="AG225" s="67">
        <f>IF('5-اطلاعات کلیه پرسنل'!H225=option!$C$11,IF('5-اطلاعات کلیه پرسنل'!L225="دارد",'5-اطلاعات کلیه پرسنل'!M225*'5-اطلاعات کلیه پرسنل'!I225/12*40,'5-اطلاعات کلیه پرسنل'!I225*'5-اطلاعات کلیه پرسنل'!N225/52),0)+IF('5-اطلاعات کلیه پرسنل'!J225=option!$C$11,IF('5-اطلاعات کلیه پرسنل'!L225="دارد",'5-اطلاعات کلیه پرسنل'!M225*'5-اطلاعات کلیه پرسنل'!K225/12*40,'5-اطلاعات کلیه پرسنل'!K225*'5-اطلاعات کلیه پرسنل'!N225/52),0)</f>
        <v>0</v>
      </c>
      <c r="AH225" s="307">
        <f>IF('5-اطلاعات کلیه پرسنل'!P225="دکتری",1,IF('5-اطلاعات کلیه پرسنل'!P225="فوق لیسانس",0.8,IF('5-اطلاعات کلیه پرسنل'!P225="لیسانس",0.6,IF('5-اطلاعات کلیه پرسنل'!P225="فوق دیپلم",0.3,IF('5-اطلاعات کلیه پرسنل'!P225="",0,0.1)))))</f>
        <v>0</v>
      </c>
      <c r="AI225" s="95">
        <f>IF('5-اطلاعات کلیه پرسنل'!L225="دارد",'5-اطلاعات کلیه پرسنل'!M225/12,'5-اطلاعات کلیه پرسنل'!N225/2000)</f>
        <v>0</v>
      </c>
      <c r="AJ225" s="94">
        <f t="shared" si="51"/>
        <v>0</v>
      </c>
    </row>
    <row r="226" spans="29:36" x14ac:dyDescent="0.45">
      <c r="AC226" s="309">
        <f>IF('6-اطلاعات کلیه محصولات - خدمات'!C226="دارد",'6-اطلاعات کلیه محصولات - خدمات'!Q226,0)</f>
        <v>0</v>
      </c>
      <c r="AD226" s="309">
        <f>1403-'5-اطلاعات کلیه پرسنل'!E226:E1223</f>
        <v>1403</v>
      </c>
      <c r="AE226" s="309"/>
      <c r="AF226" s="67">
        <f>IF('5-اطلاعات کلیه پرسنل'!H226=option!$C$15,IF('5-اطلاعات کلیه پرسنل'!L226="دارد",'5-اطلاعات کلیه پرسنل'!M226/12*'5-اطلاعات کلیه پرسنل'!I226,'5-اطلاعات کلیه پرسنل'!N226/2000*'5-اطلاعات کلیه پرسنل'!I226),0)+IF('5-اطلاعات کلیه پرسنل'!J226=option!$C$15,IF('5-اطلاعات کلیه پرسنل'!L226="دارد",'5-اطلاعات کلیه پرسنل'!M226/12*'5-اطلاعات کلیه پرسنل'!K226,'5-اطلاعات کلیه پرسنل'!N226/2000*'5-اطلاعات کلیه پرسنل'!K226),0)</f>
        <v>0</v>
      </c>
      <c r="AG226" s="67">
        <f>IF('5-اطلاعات کلیه پرسنل'!H226=option!$C$11,IF('5-اطلاعات کلیه پرسنل'!L226="دارد",'5-اطلاعات کلیه پرسنل'!M226*'5-اطلاعات کلیه پرسنل'!I226/12*40,'5-اطلاعات کلیه پرسنل'!I226*'5-اطلاعات کلیه پرسنل'!N226/52),0)+IF('5-اطلاعات کلیه پرسنل'!J226=option!$C$11,IF('5-اطلاعات کلیه پرسنل'!L226="دارد",'5-اطلاعات کلیه پرسنل'!M226*'5-اطلاعات کلیه پرسنل'!K226/12*40,'5-اطلاعات کلیه پرسنل'!K226*'5-اطلاعات کلیه پرسنل'!N226/52),0)</f>
        <v>0</v>
      </c>
      <c r="AH226" s="307">
        <f>IF('5-اطلاعات کلیه پرسنل'!P226="دکتری",1,IF('5-اطلاعات کلیه پرسنل'!P226="فوق لیسانس",0.8,IF('5-اطلاعات کلیه پرسنل'!P226="لیسانس",0.6,IF('5-اطلاعات کلیه پرسنل'!P226="فوق دیپلم",0.3,IF('5-اطلاعات کلیه پرسنل'!P226="",0,0.1)))))</f>
        <v>0</v>
      </c>
      <c r="AI226" s="95">
        <f>IF('5-اطلاعات کلیه پرسنل'!L226="دارد",'5-اطلاعات کلیه پرسنل'!M226/12,'5-اطلاعات کلیه پرسنل'!N226/2000)</f>
        <v>0</v>
      </c>
      <c r="AJ226" s="94">
        <f t="shared" si="51"/>
        <v>0</v>
      </c>
    </row>
    <row r="227" spans="29:36" x14ac:dyDescent="0.45">
      <c r="AC227" s="309">
        <f>IF('6-اطلاعات کلیه محصولات - خدمات'!C227="دارد",'6-اطلاعات کلیه محصولات - خدمات'!Q227,0)</f>
        <v>0</v>
      </c>
      <c r="AD227" s="309">
        <f>1403-'5-اطلاعات کلیه پرسنل'!E227:E1224</f>
        <v>1403</v>
      </c>
      <c r="AE227" s="309"/>
      <c r="AF227" s="67">
        <f>IF('5-اطلاعات کلیه پرسنل'!H227=option!$C$15,IF('5-اطلاعات کلیه پرسنل'!L227="دارد",'5-اطلاعات کلیه پرسنل'!M227/12*'5-اطلاعات کلیه پرسنل'!I227,'5-اطلاعات کلیه پرسنل'!N227/2000*'5-اطلاعات کلیه پرسنل'!I227),0)+IF('5-اطلاعات کلیه پرسنل'!J227=option!$C$15,IF('5-اطلاعات کلیه پرسنل'!L227="دارد",'5-اطلاعات کلیه پرسنل'!M227/12*'5-اطلاعات کلیه پرسنل'!K227,'5-اطلاعات کلیه پرسنل'!N227/2000*'5-اطلاعات کلیه پرسنل'!K227),0)</f>
        <v>0</v>
      </c>
      <c r="AG227" s="67">
        <f>IF('5-اطلاعات کلیه پرسنل'!H227=option!$C$11,IF('5-اطلاعات کلیه پرسنل'!L227="دارد",'5-اطلاعات کلیه پرسنل'!M227*'5-اطلاعات کلیه پرسنل'!I227/12*40,'5-اطلاعات کلیه پرسنل'!I227*'5-اطلاعات کلیه پرسنل'!N227/52),0)+IF('5-اطلاعات کلیه پرسنل'!J227=option!$C$11,IF('5-اطلاعات کلیه پرسنل'!L227="دارد",'5-اطلاعات کلیه پرسنل'!M227*'5-اطلاعات کلیه پرسنل'!K227/12*40,'5-اطلاعات کلیه پرسنل'!K227*'5-اطلاعات کلیه پرسنل'!N227/52),0)</f>
        <v>0</v>
      </c>
      <c r="AH227" s="307">
        <f>IF('5-اطلاعات کلیه پرسنل'!P227="دکتری",1,IF('5-اطلاعات کلیه پرسنل'!P227="فوق لیسانس",0.8,IF('5-اطلاعات کلیه پرسنل'!P227="لیسانس",0.6,IF('5-اطلاعات کلیه پرسنل'!P227="فوق دیپلم",0.3,IF('5-اطلاعات کلیه پرسنل'!P227="",0,0.1)))))</f>
        <v>0</v>
      </c>
      <c r="AI227" s="95">
        <f>IF('5-اطلاعات کلیه پرسنل'!L227="دارد",'5-اطلاعات کلیه پرسنل'!M227/12,'5-اطلاعات کلیه پرسنل'!N227/2000)</f>
        <v>0</v>
      </c>
      <c r="AJ227" s="94">
        <f t="shared" si="51"/>
        <v>0</v>
      </c>
    </row>
    <row r="228" spans="29:36" x14ac:dyDescent="0.45">
      <c r="AC228" s="309">
        <f>IF('6-اطلاعات کلیه محصولات - خدمات'!C228="دارد",'6-اطلاعات کلیه محصولات - خدمات'!Q228,0)</f>
        <v>0</v>
      </c>
      <c r="AD228" s="309">
        <f>1403-'5-اطلاعات کلیه پرسنل'!E228:E1225</f>
        <v>1403</v>
      </c>
      <c r="AE228" s="309"/>
      <c r="AF228" s="67">
        <f>IF('5-اطلاعات کلیه پرسنل'!H228=option!$C$15,IF('5-اطلاعات کلیه پرسنل'!L228="دارد",'5-اطلاعات کلیه پرسنل'!M228/12*'5-اطلاعات کلیه پرسنل'!I228,'5-اطلاعات کلیه پرسنل'!N228/2000*'5-اطلاعات کلیه پرسنل'!I228),0)+IF('5-اطلاعات کلیه پرسنل'!J228=option!$C$15,IF('5-اطلاعات کلیه پرسنل'!L228="دارد",'5-اطلاعات کلیه پرسنل'!M228/12*'5-اطلاعات کلیه پرسنل'!K228,'5-اطلاعات کلیه پرسنل'!N228/2000*'5-اطلاعات کلیه پرسنل'!K228),0)</f>
        <v>0</v>
      </c>
      <c r="AG228" s="67">
        <f>IF('5-اطلاعات کلیه پرسنل'!H228=option!$C$11,IF('5-اطلاعات کلیه پرسنل'!L228="دارد",'5-اطلاعات کلیه پرسنل'!M228*'5-اطلاعات کلیه پرسنل'!I228/12*40,'5-اطلاعات کلیه پرسنل'!I228*'5-اطلاعات کلیه پرسنل'!N228/52),0)+IF('5-اطلاعات کلیه پرسنل'!J228=option!$C$11,IF('5-اطلاعات کلیه پرسنل'!L228="دارد",'5-اطلاعات کلیه پرسنل'!M228*'5-اطلاعات کلیه پرسنل'!K228/12*40,'5-اطلاعات کلیه پرسنل'!K228*'5-اطلاعات کلیه پرسنل'!N228/52),0)</f>
        <v>0</v>
      </c>
      <c r="AH228" s="307">
        <f>IF('5-اطلاعات کلیه پرسنل'!P228="دکتری",1,IF('5-اطلاعات کلیه پرسنل'!P228="فوق لیسانس",0.8,IF('5-اطلاعات کلیه پرسنل'!P228="لیسانس",0.6,IF('5-اطلاعات کلیه پرسنل'!P228="فوق دیپلم",0.3,IF('5-اطلاعات کلیه پرسنل'!P228="",0,0.1)))))</f>
        <v>0</v>
      </c>
      <c r="AI228" s="95">
        <f>IF('5-اطلاعات کلیه پرسنل'!L228="دارد",'5-اطلاعات کلیه پرسنل'!M228/12,'5-اطلاعات کلیه پرسنل'!N228/2000)</f>
        <v>0</v>
      </c>
      <c r="AJ228" s="94">
        <f t="shared" si="51"/>
        <v>0</v>
      </c>
    </row>
    <row r="229" spans="29:36" x14ac:dyDescent="0.45">
      <c r="AC229" s="309">
        <f>IF('6-اطلاعات کلیه محصولات - خدمات'!C229="دارد",'6-اطلاعات کلیه محصولات - خدمات'!Q229,0)</f>
        <v>0</v>
      </c>
      <c r="AD229" s="309">
        <f>1403-'5-اطلاعات کلیه پرسنل'!E229:E1226</f>
        <v>1403</v>
      </c>
      <c r="AE229" s="309"/>
      <c r="AF229" s="67">
        <f>IF('5-اطلاعات کلیه پرسنل'!H229=option!$C$15,IF('5-اطلاعات کلیه پرسنل'!L229="دارد",'5-اطلاعات کلیه پرسنل'!M229/12*'5-اطلاعات کلیه پرسنل'!I229,'5-اطلاعات کلیه پرسنل'!N229/2000*'5-اطلاعات کلیه پرسنل'!I229),0)+IF('5-اطلاعات کلیه پرسنل'!J229=option!$C$15,IF('5-اطلاعات کلیه پرسنل'!L229="دارد",'5-اطلاعات کلیه پرسنل'!M229/12*'5-اطلاعات کلیه پرسنل'!K229,'5-اطلاعات کلیه پرسنل'!N229/2000*'5-اطلاعات کلیه پرسنل'!K229),0)</f>
        <v>0</v>
      </c>
      <c r="AG229" s="67">
        <f>IF('5-اطلاعات کلیه پرسنل'!H229=option!$C$11,IF('5-اطلاعات کلیه پرسنل'!L229="دارد",'5-اطلاعات کلیه پرسنل'!M229*'5-اطلاعات کلیه پرسنل'!I229/12*40,'5-اطلاعات کلیه پرسنل'!I229*'5-اطلاعات کلیه پرسنل'!N229/52),0)+IF('5-اطلاعات کلیه پرسنل'!J229=option!$C$11,IF('5-اطلاعات کلیه پرسنل'!L229="دارد",'5-اطلاعات کلیه پرسنل'!M229*'5-اطلاعات کلیه پرسنل'!K229/12*40,'5-اطلاعات کلیه پرسنل'!K229*'5-اطلاعات کلیه پرسنل'!N229/52),0)</f>
        <v>0</v>
      </c>
      <c r="AH229" s="307">
        <f>IF('5-اطلاعات کلیه پرسنل'!P229="دکتری",1,IF('5-اطلاعات کلیه پرسنل'!P229="فوق لیسانس",0.8,IF('5-اطلاعات کلیه پرسنل'!P229="لیسانس",0.6,IF('5-اطلاعات کلیه پرسنل'!P229="فوق دیپلم",0.3,IF('5-اطلاعات کلیه پرسنل'!P229="",0,0.1)))))</f>
        <v>0</v>
      </c>
      <c r="AI229" s="95">
        <f>IF('5-اطلاعات کلیه پرسنل'!L229="دارد",'5-اطلاعات کلیه پرسنل'!M229/12,'5-اطلاعات کلیه پرسنل'!N229/2000)</f>
        <v>0</v>
      </c>
      <c r="AJ229" s="94">
        <f t="shared" si="51"/>
        <v>0</v>
      </c>
    </row>
    <row r="230" spans="29:36" x14ac:dyDescent="0.45">
      <c r="AC230" s="309">
        <f>IF('6-اطلاعات کلیه محصولات - خدمات'!C230="دارد",'6-اطلاعات کلیه محصولات - خدمات'!Q230,0)</f>
        <v>0</v>
      </c>
      <c r="AD230" s="309">
        <f>1403-'5-اطلاعات کلیه پرسنل'!E230:E1227</f>
        <v>1403</v>
      </c>
      <c r="AE230" s="309"/>
      <c r="AF230" s="67">
        <f>IF('5-اطلاعات کلیه پرسنل'!H230=option!$C$15,IF('5-اطلاعات کلیه پرسنل'!L230="دارد",'5-اطلاعات کلیه پرسنل'!M230/12*'5-اطلاعات کلیه پرسنل'!I230,'5-اطلاعات کلیه پرسنل'!N230/2000*'5-اطلاعات کلیه پرسنل'!I230),0)+IF('5-اطلاعات کلیه پرسنل'!J230=option!$C$15,IF('5-اطلاعات کلیه پرسنل'!L230="دارد",'5-اطلاعات کلیه پرسنل'!M230/12*'5-اطلاعات کلیه پرسنل'!K230,'5-اطلاعات کلیه پرسنل'!N230/2000*'5-اطلاعات کلیه پرسنل'!K230),0)</f>
        <v>0</v>
      </c>
      <c r="AG230" s="67">
        <f>IF('5-اطلاعات کلیه پرسنل'!H230=option!$C$11,IF('5-اطلاعات کلیه پرسنل'!L230="دارد",'5-اطلاعات کلیه پرسنل'!M230*'5-اطلاعات کلیه پرسنل'!I230/12*40,'5-اطلاعات کلیه پرسنل'!I230*'5-اطلاعات کلیه پرسنل'!N230/52),0)+IF('5-اطلاعات کلیه پرسنل'!J230=option!$C$11,IF('5-اطلاعات کلیه پرسنل'!L230="دارد",'5-اطلاعات کلیه پرسنل'!M230*'5-اطلاعات کلیه پرسنل'!K230/12*40,'5-اطلاعات کلیه پرسنل'!K230*'5-اطلاعات کلیه پرسنل'!N230/52),0)</f>
        <v>0</v>
      </c>
      <c r="AH230" s="307">
        <f>IF('5-اطلاعات کلیه پرسنل'!P230="دکتری",1,IF('5-اطلاعات کلیه پرسنل'!P230="فوق لیسانس",0.8,IF('5-اطلاعات کلیه پرسنل'!P230="لیسانس",0.6,IF('5-اطلاعات کلیه پرسنل'!P230="فوق دیپلم",0.3,IF('5-اطلاعات کلیه پرسنل'!P230="",0,0.1)))))</f>
        <v>0</v>
      </c>
      <c r="AI230" s="95">
        <f>IF('5-اطلاعات کلیه پرسنل'!L230="دارد",'5-اطلاعات کلیه پرسنل'!M230/12,'5-اطلاعات کلیه پرسنل'!N230/2000)</f>
        <v>0</v>
      </c>
      <c r="AJ230" s="94">
        <f t="shared" si="51"/>
        <v>0</v>
      </c>
    </row>
    <row r="231" spans="29:36" x14ac:dyDescent="0.45">
      <c r="AC231" s="309">
        <f>IF('6-اطلاعات کلیه محصولات - خدمات'!C231="دارد",'6-اطلاعات کلیه محصولات - خدمات'!Q231,0)</f>
        <v>0</v>
      </c>
      <c r="AD231" s="309">
        <f>1403-'5-اطلاعات کلیه پرسنل'!E231:E1228</f>
        <v>1403</v>
      </c>
      <c r="AE231" s="309"/>
      <c r="AF231" s="67">
        <f>IF('5-اطلاعات کلیه پرسنل'!H231=option!$C$15,IF('5-اطلاعات کلیه پرسنل'!L231="دارد",'5-اطلاعات کلیه پرسنل'!M231/12*'5-اطلاعات کلیه پرسنل'!I231,'5-اطلاعات کلیه پرسنل'!N231/2000*'5-اطلاعات کلیه پرسنل'!I231),0)+IF('5-اطلاعات کلیه پرسنل'!J231=option!$C$15,IF('5-اطلاعات کلیه پرسنل'!L231="دارد",'5-اطلاعات کلیه پرسنل'!M231/12*'5-اطلاعات کلیه پرسنل'!K231,'5-اطلاعات کلیه پرسنل'!N231/2000*'5-اطلاعات کلیه پرسنل'!K231),0)</f>
        <v>0</v>
      </c>
      <c r="AG231" s="67">
        <f>IF('5-اطلاعات کلیه پرسنل'!H231=option!$C$11,IF('5-اطلاعات کلیه پرسنل'!L231="دارد",'5-اطلاعات کلیه پرسنل'!M231*'5-اطلاعات کلیه پرسنل'!I231/12*40,'5-اطلاعات کلیه پرسنل'!I231*'5-اطلاعات کلیه پرسنل'!N231/52),0)+IF('5-اطلاعات کلیه پرسنل'!J231=option!$C$11,IF('5-اطلاعات کلیه پرسنل'!L231="دارد",'5-اطلاعات کلیه پرسنل'!M231*'5-اطلاعات کلیه پرسنل'!K231/12*40,'5-اطلاعات کلیه پرسنل'!K231*'5-اطلاعات کلیه پرسنل'!N231/52),0)</f>
        <v>0</v>
      </c>
      <c r="AH231" s="307">
        <f>IF('5-اطلاعات کلیه پرسنل'!P231="دکتری",1,IF('5-اطلاعات کلیه پرسنل'!P231="فوق لیسانس",0.8,IF('5-اطلاعات کلیه پرسنل'!P231="لیسانس",0.6,IF('5-اطلاعات کلیه پرسنل'!P231="فوق دیپلم",0.3,IF('5-اطلاعات کلیه پرسنل'!P231="",0,0.1)))))</f>
        <v>0</v>
      </c>
      <c r="AI231" s="95">
        <f>IF('5-اطلاعات کلیه پرسنل'!L231="دارد",'5-اطلاعات کلیه پرسنل'!M231/12,'5-اطلاعات کلیه پرسنل'!N231/2000)</f>
        <v>0</v>
      </c>
      <c r="AJ231" s="94">
        <f t="shared" si="51"/>
        <v>0</v>
      </c>
    </row>
    <row r="232" spans="29:36" x14ac:dyDescent="0.45">
      <c r="AC232" s="309">
        <f>IF('6-اطلاعات کلیه محصولات - خدمات'!C232="دارد",'6-اطلاعات کلیه محصولات - خدمات'!Q232,0)</f>
        <v>0</v>
      </c>
      <c r="AD232" s="309">
        <f>1403-'5-اطلاعات کلیه پرسنل'!E232:E1229</f>
        <v>1403</v>
      </c>
      <c r="AE232" s="309"/>
      <c r="AF232" s="67">
        <f>IF('5-اطلاعات کلیه پرسنل'!H232=option!$C$15,IF('5-اطلاعات کلیه پرسنل'!L232="دارد",'5-اطلاعات کلیه پرسنل'!M232/12*'5-اطلاعات کلیه پرسنل'!I232,'5-اطلاعات کلیه پرسنل'!N232/2000*'5-اطلاعات کلیه پرسنل'!I232),0)+IF('5-اطلاعات کلیه پرسنل'!J232=option!$C$15,IF('5-اطلاعات کلیه پرسنل'!L232="دارد",'5-اطلاعات کلیه پرسنل'!M232/12*'5-اطلاعات کلیه پرسنل'!K232,'5-اطلاعات کلیه پرسنل'!N232/2000*'5-اطلاعات کلیه پرسنل'!K232),0)</f>
        <v>0</v>
      </c>
      <c r="AG232" s="67">
        <f>IF('5-اطلاعات کلیه پرسنل'!H232=option!$C$11,IF('5-اطلاعات کلیه پرسنل'!L232="دارد",'5-اطلاعات کلیه پرسنل'!M232*'5-اطلاعات کلیه پرسنل'!I232/12*40,'5-اطلاعات کلیه پرسنل'!I232*'5-اطلاعات کلیه پرسنل'!N232/52),0)+IF('5-اطلاعات کلیه پرسنل'!J232=option!$C$11,IF('5-اطلاعات کلیه پرسنل'!L232="دارد",'5-اطلاعات کلیه پرسنل'!M232*'5-اطلاعات کلیه پرسنل'!K232/12*40,'5-اطلاعات کلیه پرسنل'!K232*'5-اطلاعات کلیه پرسنل'!N232/52),0)</f>
        <v>0</v>
      </c>
      <c r="AH232" s="307">
        <f>IF('5-اطلاعات کلیه پرسنل'!P232="دکتری",1,IF('5-اطلاعات کلیه پرسنل'!P232="فوق لیسانس",0.8,IF('5-اطلاعات کلیه پرسنل'!P232="لیسانس",0.6,IF('5-اطلاعات کلیه پرسنل'!P232="فوق دیپلم",0.3,IF('5-اطلاعات کلیه پرسنل'!P232="",0,0.1)))))</f>
        <v>0</v>
      </c>
      <c r="AI232" s="95">
        <f>IF('5-اطلاعات کلیه پرسنل'!L232="دارد",'5-اطلاعات کلیه پرسنل'!M232/12,'5-اطلاعات کلیه پرسنل'!N232/2000)</f>
        <v>0</v>
      </c>
      <c r="AJ232" s="94">
        <f t="shared" si="51"/>
        <v>0</v>
      </c>
    </row>
    <row r="233" spans="29:36" x14ac:dyDescent="0.45">
      <c r="AC233" s="309">
        <f>IF('6-اطلاعات کلیه محصولات - خدمات'!C233="دارد",'6-اطلاعات کلیه محصولات - خدمات'!Q233,0)</f>
        <v>0</v>
      </c>
      <c r="AD233" s="309">
        <f>1403-'5-اطلاعات کلیه پرسنل'!E233:E1230</f>
        <v>1403</v>
      </c>
      <c r="AE233" s="309"/>
      <c r="AF233" s="67">
        <f>IF('5-اطلاعات کلیه پرسنل'!H233=option!$C$15,IF('5-اطلاعات کلیه پرسنل'!L233="دارد",'5-اطلاعات کلیه پرسنل'!M233/12*'5-اطلاعات کلیه پرسنل'!I233,'5-اطلاعات کلیه پرسنل'!N233/2000*'5-اطلاعات کلیه پرسنل'!I233),0)+IF('5-اطلاعات کلیه پرسنل'!J233=option!$C$15,IF('5-اطلاعات کلیه پرسنل'!L233="دارد",'5-اطلاعات کلیه پرسنل'!M233/12*'5-اطلاعات کلیه پرسنل'!K233,'5-اطلاعات کلیه پرسنل'!N233/2000*'5-اطلاعات کلیه پرسنل'!K233),0)</f>
        <v>0</v>
      </c>
      <c r="AG233" s="67">
        <f>IF('5-اطلاعات کلیه پرسنل'!H233=option!$C$11,IF('5-اطلاعات کلیه پرسنل'!L233="دارد",'5-اطلاعات کلیه پرسنل'!M233*'5-اطلاعات کلیه پرسنل'!I233/12*40,'5-اطلاعات کلیه پرسنل'!I233*'5-اطلاعات کلیه پرسنل'!N233/52),0)+IF('5-اطلاعات کلیه پرسنل'!J233=option!$C$11,IF('5-اطلاعات کلیه پرسنل'!L233="دارد",'5-اطلاعات کلیه پرسنل'!M233*'5-اطلاعات کلیه پرسنل'!K233/12*40,'5-اطلاعات کلیه پرسنل'!K233*'5-اطلاعات کلیه پرسنل'!N233/52),0)</f>
        <v>0</v>
      </c>
      <c r="AH233" s="307">
        <f>IF('5-اطلاعات کلیه پرسنل'!P233="دکتری",1,IF('5-اطلاعات کلیه پرسنل'!P233="فوق لیسانس",0.8,IF('5-اطلاعات کلیه پرسنل'!P233="لیسانس",0.6,IF('5-اطلاعات کلیه پرسنل'!P233="فوق دیپلم",0.3,IF('5-اطلاعات کلیه پرسنل'!P233="",0,0.1)))))</f>
        <v>0</v>
      </c>
      <c r="AI233" s="95">
        <f>IF('5-اطلاعات کلیه پرسنل'!L233="دارد",'5-اطلاعات کلیه پرسنل'!M233/12,'5-اطلاعات کلیه پرسنل'!N233/2000)</f>
        <v>0</v>
      </c>
      <c r="AJ233" s="94">
        <f t="shared" si="51"/>
        <v>0</v>
      </c>
    </row>
    <row r="234" spans="29:36" x14ac:dyDescent="0.45">
      <c r="AC234" s="309">
        <f>IF('6-اطلاعات کلیه محصولات - خدمات'!C234="دارد",'6-اطلاعات کلیه محصولات - خدمات'!Q234,0)</f>
        <v>0</v>
      </c>
      <c r="AD234" s="309">
        <f>1403-'5-اطلاعات کلیه پرسنل'!E234:E1231</f>
        <v>1403</v>
      </c>
      <c r="AE234" s="309"/>
      <c r="AF234" s="67">
        <f>IF('5-اطلاعات کلیه پرسنل'!H234=option!$C$15,IF('5-اطلاعات کلیه پرسنل'!L234="دارد",'5-اطلاعات کلیه پرسنل'!M234/12*'5-اطلاعات کلیه پرسنل'!I234,'5-اطلاعات کلیه پرسنل'!N234/2000*'5-اطلاعات کلیه پرسنل'!I234),0)+IF('5-اطلاعات کلیه پرسنل'!J234=option!$C$15,IF('5-اطلاعات کلیه پرسنل'!L234="دارد",'5-اطلاعات کلیه پرسنل'!M234/12*'5-اطلاعات کلیه پرسنل'!K234,'5-اطلاعات کلیه پرسنل'!N234/2000*'5-اطلاعات کلیه پرسنل'!K234),0)</f>
        <v>0</v>
      </c>
      <c r="AG234" s="67">
        <f>IF('5-اطلاعات کلیه پرسنل'!H234=option!$C$11,IF('5-اطلاعات کلیه پرسنل'!L234="دارد",'5-اطلاعات کلیه پرسنل'!M234*'5-اطلاعات کلیه پرسنل'!I234/12*40,'5-اطلاعات کلیه پرسنل'!I234*'5-اطلاعات کلیه پرسنل'!N234/52),0)+IF('5-اطلاعات کلیه پرسنل'!J234=option!$C$11,IF('5-اطلاعات کلیه پرسنل'!L234="دارد",'5-اطلاعات کلیه پرسنل'!M234*'5-اطلاعات کلیه پرسنل'!K234/12*40,'5-اطلاعات کلیه پرسنل'!K234*'5-اطلاعات کلیه پرسنل'!N234/52),0)</f>
        <v>0</v>
      </c>
      <c r="AH234" s="307">
        <f>IF('5-اطلاعات کلیه پرسنل'!P234="دکتری",1,IF('5-اطلاعات کلیه پرسنل'!P234="فوق لیسانس",0.8,IF('5-اطلاعات کلیه پرسنل'!P234="لیسانس",0.6,IF('5-اطلاعات کلیه پرسنل'!P234="فوق دیپلم",0.3,IF('5-اطلاعات کلیه پرسنل'!P234="",0,0.1)))))</f>
        <v>0</v>
      </c>
      <c r="AI234" s="95">
        <f>IF('5-اطلاعات کلیه پرسنل'!L234="دارد",'5-اطلاعات کلیه پرسنل'!M234/12,'5-اطلاعات کلیه پرسنل'!N234/2000)</f>
        <v>0</v>
      </c>
      <c r="AJ234" s="94">
        <f t="shared" si="51"/>
        <v>0</v>
      </c>
    </row>
    <row r="235" spans="29:36" x14ac:dyDescent="0.45">
      <c r="AC235" s="309">
        <f>IF('6-اطلاعات کلیه محصولات - خدمات'!C235="دارد",'6-اطلاعات کلیه محصولات - خدمات'!Q235,0)</f>
        <v>0</v>
      </c>
      <c r="AD235" s="309">
        <f>1403-'5-اطلاعات کلیه پرسنل'!E235:E1232</f>
        <v>1403</v>
      </c>
      <c r="AE235" s="309"/>
      <c r="AF235" s="67">
        <f>IF('5-اطلاعات کلیه پرسنل'!H235=option!$C$15,IF('5-اطلاعات کلیه پرسنل'!L235="دارد",'5-اطلاعات کلیه پرسنل'!M235/12*'5-اطلاعات کلیه پرسنل'!I235,'5-اطلاعات کلیه پرسنل'!N235/2000*'5-اطلاعات کلیه پرسنل'!I235),0)+IF('5-اطلاعات کلیه پرسنل'!J235=option!$C$15,IF('5-اطلاعات کلیه پرسنل'!L235="دارد",'5-اطلاعات کلیه پرسنل'!M235/12*'5-اطلاعات کلیه پرسنل'!K235,'5-اطلاعات کلیه پرسنل'!N235/2000*'5-اطلاعات کلیه پرسنل'!K235),0)</f>
        <v>0</v>
      </c>
      <c r="AG235" s="67">
        <f>IF('5-اطلاعات کلیه پرسنل'!H235=option!$C$11,IF('5-اطلاعات کلیه پرسنل'!L235="دارد",'5-اطلاعات کلیه پرسنل'!M235*'5-اطلاعات کلیه پرسنل'!I235/12*40,'5-اطلاعات کلیه پرسنل'!I235*'5-اطلاعات کلیه پرسنل'!N235/52),0)+IF('5-اطلاعات کلیه پرسنل'!J235=option!$C$11,IF('5-اطلاعات کلیه پرسنل'!L235="دارد",'5-اطلاعات کلیه پرسنل'!M235*'5-اطلاعات کلیه پرسنل'!K235/12*40,'5-اطلاعات کلیه پرسنل'!K235*'5-اطلاعات کلیه پرسنل'!N235/52),0)</f>
        <v>0</v>
      </c>
      <c r="AH235" s="307">
        <f>IF('5-اطلاعات کلیه پرسنل'!P235="دکتری",1,IF('5-اطلاعات کلیه پرسنل'!P235="فوق لیسانس",0.8,IF('5-اطلاعات کلیه پرسنل'!P235="لیسانس",0.6,IF('5-اطلاعات کلیه پرسنل'!P235="فوق دیپلم",0.3,IF('5-اطلاعات کلیه پرسنل'!P235="",0,0.1)))))</f>
        <v>0</v>
      </c>
      <c r="AI235" s="95">
        <f>IF('5-اطلاعات کلیه پرسنل'!L235="دارد",'5-اطلاعات کلیه پرسنل'!M235/12,'5-اطلاعات کلیه پرسنل'!N235/2000)</f>
        <v>0</v>
      </c>
      <c r="AJ235" s="94">
        <f t="shared" si="51"/>
        <v>0</v>
      </c>
    </row>
    <row r="236" spans="29:36" x14ac:dyDescent="0.45">
      <c r="AC236" s="309">
        <f>IF('6-اطلاعات کلیه محصولات - خدمات'!C236="دارد",'6-اطلاعات کلیه محصولات - خدمات'!Q236,0)</f>
        <v>0</v>
      </c>
      <c r="AD236" s="309">
        <f>1403-'5-اطلاعات کلیه پرسنل'!E236:E1233</f>
        <v>1403</v>
      </c>
      <c r="AE236" s="309"/>
      <c r="AF236" s="67">
        <f>IF('5-اطلاعات کلیه پرسنل'!H236=option!$C$15,IF('5-اطلاعات کلیه پرسنل'!L236="دارد",'5-اطلاعات کلیه پرسنل'!M236/12*'5-اطلاعات کلیه پرسنل'!I236,'5-اطلاعات کلیه پرسنل'!N236/2000*'5-اطلاعات کلیه پرسنل'!I236),0)+IF('5-اطلاعات کلیه پرسنل'!J236=option!$C$15,IF('5-اطلاعات کلیه پرسنل'!L236="دارد",'5-اطلاعات کلیه پرسنل'!M236/12*'5-اطلاعات کلیه پرسنل'!K236,'5-اطلاعات کلیه پرسنل'!N236/2000*'5-اطلاعات کلیه پرسنل'!K236),0)</f>
        <v>0</v>
      </c>
      <c r="AG236" s="67">
        <f>IF('5-اطلاعات کلیه پرسنل'!H236=option!$C$11,IF('5-اطلاعات کلیه پرسنل'!L236="دارد",'5-اطلاعات کلیه پرسنل'!M236*'5-اطلاعات کلیه پرسنل'!I236/12*40,'5-اطلاعات کلیه پرسنل'!I236*'5-اطلاعات کلیه پرسنل'!N236/52),0)+IF('5-اطلاعات کلیه پرسنل'!J236=option!$C$11,IF('5-اطلاعات کلیه پرسنل'!L236="دارد",'5-اطلاعات کلیه پرسنل'!M236*'5-اطلاعات کلیه پرسنل'!K236/12*40,'5-اطلاعات کلیه پرسنل'!K236*'5-اطلاعات کلیه پرسنل'!N236/52),0)</f>
        <v>0</v>
      </c>
      <c r="AH236" s="307">
        <f>IF('5-اطلاعات کلیه پرسنل'!P236="دکتری",1,IF('5-اطلاعات کلیه پرسنل'!P236="فوق لیسانس",0.8,IF('5-اطلاعات کلیه پرسنل'!P236="لیسانس",0.6,IF('5-اطلاعات کلیه پرسنل'!P236="فوق دیپلم",0.3,IF('5-اطلاعات کلیه پرسنل'!P236="",0,0.1)))))</f>
        <v>0</v>
      </c>
      <c r="AI236" s="95">
        <f>IF('5-اطلاعات کلیه پرسنل'!L236="دارد",'5-اطلاعات کلیه پرسنل'!M236/12,'5-اطلاعات کلیه پرسنل'!N236/2000)</f>
        <v>0</v>
      </c>
      <c r="AJ236" s="94">
        <f t="shared" si="51"/>
        <v>0</v>
      </c>
    </row>
    <row r="237" spans="29:36" x14ac:dyDescent="0.45">
      <c r="AC237" s="309">
        <f>IF('6-اطلاعات کلیه محصولات - خدمات'!C237="دارد",'6-اطلاعات کلیه محصولات - خدمات'!Q237,0)</f>
        <v>0</v>
      </c>
      <c r="AD237" s="309">
        <f>1403-'5-اطلاعات کلیه پرسنل'!E237:E1234</f>
        <v>1403</v>
      </c>
      <c r="AE237" s="309"/>
      <c r="AF237" s="67">
        <f>IF('5-اطلاعات کلیه پرسنل'!H237=option!$C$15,IF('5-اطلاعات کلیه پرسنل'!L237="دارد",'5-اطلاعات کلیه پرسنل'!M237/12*'5-اطلاعات کلیه پرسنل'!I237,'5-اطلاعات کلیه پرسنل'!N237/2000*'5-اطلاعات کلیه پرسنل'!I237),0)+IF('5-اطلاعات کلیه پرسنل'!J237=option!$C$15,IF('5-اطلاعات کلیه پرسنل'!L237="دارد",'5-اطلاعات کلیه پرسنل'!M237/12*'5-اطلاعات کلیه پرسنل'!K237,'5-اطلاعات کلیه پرسنل'!N237/2000*'5-اطلاعات کلیه پرسنل'!K237),0)</f>
        <v>0</v>
      </c>
      <c r="AG237" s="67">
        <f>IF('5-اطلاعات کلیه پرسنل'!H237=option!$C$11,IF('5-اطلاعات کلیه پرسنل'!L237="دارد",'5-اطلاعات کلیه پرسنل'!M237*'5-اطلاعات کلیه پرسنل'!I237/12*40,'5-اطلاعات کلیه پرسنل'!I237*'5-اطلاعات کلیه پرسنل'!N237/52),0)+IF('5-اطلاعات کلیه پرسنل'!J237=option!$C$11,IF('5-اطلاعات کلیه پرسنل'!L237="دارد",'5-اطلاعات کلیه پرسنل'!M237*'5-اطلاعات کلیه پرسنل'!K237/12*40,'5-اطلاعات کلیه پرسنل'!K237*'5-اطلاعات کلیه پرسنل'!N237/52),0)</f>
        <v>0</v>
      </c>
      <c r="AH237" s="307">
        <f>IF('5-اطلاعات کلیه پرسنل'!P237="دکتری",1,IF('5-اطلاعات کلیه پرسنل'!P237="فوق لیسانس",0.8,IF('5-اطلاعات کلیه پرسنل'!P237="لیسانس",0.6,IF('5-اطلاعات کلیه پرسنل'!P237="فوق دیپلم",0.3,IF('5-اطلاعات کلیه پرسنل'!P237="",0,0.1)))))</f>
        <v>0</v>
      </c>
      <c r="AI237" s="95">
        <f>IF('5-اطلاعات کلیه پرسنل'!L237="دارد",'5-اطلاعات کلیه پرسنل'!M237/12,'5-اطلاعات کلیه پرسنل'!N237/2000)</f>
        <v>0</v>
      </c>
      <c r="AJ237" s="94">
        <f t="shared" si="51"/>
        <v>0</v>
      </c>
    </row>
    <row r="238" spans="29:36" x14ac:dyDescent="0.45">
      <c r="AC238" s="309">
        <f>IF('6-اطلاعات کلیه محصولات - خدمات'!C238="دارد",'6-اطلاعات کلیه محصولات - خدمات'!Q238,0)</f>
        <v>0</v>
      </c>
      <c r="AD238" s="309">
        <f>1403-'5-اطلاعات کلیه پرسنل'!E238:E1235</f>
        <v>1403</v>
      </c>
      <c r="AE238" s="309"/>
      <c r="AF238" s="67">
        <f>IF('5-اطلاعات کلیه پرسنل'!H238=option!$C$15,IF('5-اطلاعات کلیه پرسنل'!L238="دارد",'5-اطلاعات کلیه پرسنل'!M238/12*'5-اطلاعات کلیه پرسنل'!I238,'5-اطلاعات کلیه پرسنل'!N238/2000*'5-اطلاعات کلیه پرسنل'!I238),0)+IF('5-اطلاعات کلیه پرسنل'!J238=option!$C$15,IF('5-اطلاعات کلیه پرسنل'!L238="دارد",'5-اطلاعات کلیه پرسنل'!M238/12*'5-اطلاعات کلیه پرسنل'!K238,'5-اطلاعات کلیه پرسنل'!N238/2000*'5-اطلاعات کلیه پرسنل'!K238),0)</f>
        <v>0</v>
      </c>
      <c r="AG238" s="67">
        <f>IF('5-اطلاعات کلیه پرسنل'!H238=option!$C$11,IF('5-اطلاعات کلیه پرسنل'!L238="دارد",'5-اطلاعات کلیه پرسنل'!M238*'5-اطلاعات کلیه پرسنل'!I238/12*40,'5-اطلاعات کلیه پرسنل'!I238*'5-اطلاعات کلیه پرسنل'!N238/52),0)+IF('5-اطلاعات کلیه پرسنل'!J238=option!$C$11,IF('5-اطلاعات کلیه پرسنل'!L238="دارد",'5-اطلاعات کلیه پرسنل'!M238*'5-اطلاعات کلیه پرسنل'!K238/12*40,'5-اطلاعات کلیه پرسنل'!K238*'5-اطلاعات کلیه پرسنل'!N238/52),0)</f>
        <v>0</v>
      </c>
      <c r="AH238" s="307">
        <f>IF('5-اطلاعات کلیه پرسنل'!P238="دکتری",1,IF('5-اطلاعات کلیه پرسنل'!P238="فوق لیسانس",0.8,IF('5-اطلاعات کلیه پرسنل'!P238="لیسانس",0.6,IF('5-اطلاعات کلیه پرسنل'!P238="فوق دیپلم",0.3,IF('5-اطلاعات کلیه پرسنل'!P238="",0,0.1)))))</f>
        <v>0</v>
      </c>
      <c r="AI238" s="95">
        <f>IF('5-اطلاعات کلیه پرسنل'!L238="دارد",'5-اطلاعات کلیه پرسنل'!M238/12,'5-اطلاعات کلیه پرسنل'!N238/2000)</f>
        <v>0</v>
      </c>
      <c r="AJ238" s="94">
        <f t="shared" si="51"/>
        <v>0</v>
      </c>
    </row>
    <row r="239" spans="29:36" x14ac:dyDescent="0.45">
      <c r="AC239" s="309">
        <f>IF('6-اطلاعات کلیه محصولات - خدمات'!C239="دارد",'6-اطلاعات کلیه محصولات - خدمات'!Q239,0)</f>
        <v>0</v>
      </c>
      <c r="AD239" s="309">
        <f>1403-'5-اطلاعات کلیه پرسنل'!E239:E1236</f>
        <v>1403</v>
      </c>
      <c r="AE239" s="309"/>
      <c r="AF239" s="67">
        <f>IF('5-اطلاعات کلیه پرسنل'!H239=option!$C$15,IF('5-اطلاعات کلیه پرسنل'!L239="دارد",'5-اطلاعات کلیه پرسنل'!M239/12*'5-اطلاعات کلیه پرسنل'!I239,'5-اطلاعات کلیه پرسنل'!N239/2000*'5-اطلاعات کلیه پرسنل'!I239),0)+IF('5-اطلاعات کلیه پرسنل'!J239=option!$C$15,IF('5-اطلاعات کلیه پرسنل'!L239="دارد",'5-اطلاعات کلیه پرسنل'!M239/12*'5-اطلاعات کلیه پرسنل'!K239,'5-اطلاعات کلیه پرسنل'!N239/2000*'5-اطلاعات کلیه پرسنل'!K239),0)</f>
        <v>0</v>
      </c>
      <c r="AG239" s="67">
        <f>IF('5-اطلاعات کلیه پرسنل'!H239=option!$C$11,IF('5-اطلاعات کلیه پرسنل'!L239="دارد",'5-اطلاعات کلیه پرسنل'!M239*'5-اطلاعات کلیه پرسنل'!I239/12*40,'5-اطلاعات کلیه پرسنل'!I239*'5-اطلاعات کلیه پرسنل'!N239/52),0)+IF('5-اطلاعات کلیه پرسنل'!J239=option!$C$11,IF('5-اطلاعات کلیه پرسنل'!L239="دارد",'5-اطلاعات کلیه پرسنل'!M239*'5-اطلاعات کلیه پرسنل'!K239/12*40,'5-اطلاعات کلیه پرسنل'!K239*'5-اطلاعات کلیه پرسنل'!N239/52),0)</f>
        <v>0</v>
      </c>
      <c r="AH239" s="307">
        <f>IF('5-اطلاعات کلیه پرسنل'!P239="دکتری",1,IF('5-اطلاعات کلیه پرسنل'!P239="فوق لیسانس",0.8,IF('5-اطلاعات کلیه پرسنل'!P239="لیسانس",0.6,IF('5-اطلاعات کلیه پرسنل'!P239="فوق دیپلم",0.3,IF('5-اطلاعات کلیه پرسنل'!P239="",0,0.1)))))</f>
        <v>0</v>
      </c>
      <c r="AI239" s="95">
        <f>IF('5-اطلاعات کلیه پرسنل'!L239="دارد",'5-اطلاعات کلیه پرسنل'!M239/12,'5-اطلاعات کلیه پرسنل'!N239/2000)</f>
        <v>0</v>
      </c>
      <c r="AJ239" s="94">
        <f t="shared" si="51"/>
        <v>0</v>
      </c>
    </row>
    <row r="240" spans="29:36" x14ac:dyDescent="0.45">
      <c r="AC240" s="309">
        <f>IF('6-اطلاعات کلیه محصولات - خدمات'!C240="دارد",'6-اطلاعات کلیه محصولات - خدمات'!Q240,0)</f>
        <v>0</v>
      </c>
      <c r="AD240" s="309">
        <f>1403-'5-اطلاعات کلیه پرسنل'!E240:E1237</f>
        <v>1403</v>
      </c>
      <c r="AE240" s="309"/>
      <c r="AF240" s="67">
        <f>IF('5-اطلاعات کلیه پرسنل'!H240=option!$C$15,IF('5-اطلاعات کلیه پرسنل'!L240="دارد",'5-اطلاعات کلیه پرسنل'!M240/12*'5-اطلاعات کلیه پرسنل'!I240,'5-اطلاعات کلیه پرسنل'!N240/2000*'5-اطلاعات کلیه پرسنل'!I240),0)+IF('5-اطلاعات کلیه پرسنل'!J240=option!$C$15,IF('5-اطلاعات کلیه پرسنل'!L240="دارد",'5-اطلاعات کلیه پرسنل'!M240/12*'5-اطلاعات کلیه پرسنل'!K240,'5-اطلاعات کلیه پرسنل'!N240/2000*'5-اطلاعات کلیه پرسنل'!K240),0)</f>
        <v>0</v>
      </c>
      <c r="AG240" s="67">
        <f>IF('5-اطلاعات کلیه پرسنل'!H240=option!$C$11,IF('5-اطلاعات کلیه پرسنل'!L240="دارد",'5-اطلاعات کلیه پرسنل'!M240*'5-اطلاعات کلیه پرسنل'!I240/12*40,'5-اطلاعات کلیه پرسنل'!I240*'5-اطلاعات کلیه پرسنل'!N240/52),0)+IF('5-اطلاعات کلیه پرسنل'!J240=option!$C$11,IF('5-اطلاعات کلیه پرسنل'!L240="دارد",'5-اطلاعات کلیه پرسنل'!M240*'5-اطلاعات کلیه پرسنل'!K240/12*40,'5-اطلاعات کلیه پرسنل'!K240*'5-اطلاعات کلیه پرسنل'!N240/52),0)</f>
        <v>0</v>
      </c>
      <c r="AH240" s="307">
        <f>IF('5-اطلاعات کلیه پرسنل'!P240="دکتری",1,IF('5-اطلاعات کلیه پرسنل'!P240="فوق لیسانس",0.8,IF('5-اطلاعات کلیه پرسنل'!P240="لیسانس",0.6,IF('5-اطلاعات کلیه پرسنل'!P240="فوق دیپلم",0.3,IF('5-اطلاعات کلیه پرسنل'!P240="",0,0.1)))))</f>
        <v>0</v>
      </c>
      <c r="AI240" s="95">
        <f>IF('5-اطلاعات کلیه پرسنل'!L240="دارد",'5-اطلاعات کلیه پرسنل'!M240/12,'5-اطلاعات کلیه پرسنل'!N240/2000)</f>
        <v>0</v>
      </c>
      <c r="AJ240" s="94">
        <f t="shared" si="51"/>
        <v>0</v>
      </c>
    </row>
    <row r="241" spans="29:36" x14ac:dyDescent="0.45">
      <c r="AC241" s="309">
        <f>IF('6-اطلاعات کلیه محصولات - خدمات'!C241="دارد",'6-اطلاعات کلیه محصولات - خدمات'!Q241,0)</f>
        <v>0</v>
      </c>
      <c r="AD241" s="309">
        <f>1403-'5-اطلاعات کلیه پرسنل'!E241:E1238</f>
        <v>1403</v>
      </c>
      <c r="AE241" s="309"/>
      <c r="AF241" s="67">
        <f>IF('5-اطلاعات کلیه پرسنل'!H241=option!$C$15,IF('5-اطلاعات کلیه پرسنل'!L241="دارد",'5-اطلاعات کلیه پرسنل'!M241/12*'5-اطلاعات کلیه پرسنل'!I241,'5-اطلاعات کلیه پرسنل'!N241/2000*'5-اطلاعات کلیه پرسنل'!I241),0)+IF('5-اطلاعات کلیه پرسنل'!J241=option!$C$15,IF('5-اطلاعات کلیه پرسنل'!L241="دارد",'5-اطلاعات کلیه پرسنل'!M241/12*'5-اطلاعات کلیه پرسنل'!K241,'5-اطلاعات کلیه پرسنل'!N241/2000*'5-اطلاعات کلیه پرسنل'!K241),0)</f>
        <v>0</v>
      </c>
      <c r="AG241" s="67">
        <f>IF('5-اطلاعات کلیه پرسنل'!H241=option!$C$11,IF('5-اطلاعات کلیه پرسنل'!L241="دارد",'5-اطلاعات کلیه پرسنل'!M241*'5-اطلاعات کلیه پرسنل'!I241/12*40,'5-اطلاعات کلیه پرسنل'!I241*'5-اطلاعات کلیه پرسنل'!N241/52),0)+IF('5-اطلاعات کلیه پرسنل'!J241=option!$C$11,IF('5-اطلاعات کلیه پرسنل'!L241="دارد",'5-اطلاعات کلیه پرسنل'!M241*'5-اطلاعات کلیه پرسنل'!K241/12*40,'5-اطلاعات کلیه پرسنل'!K241*'5-اطلاعات کلیه پرسنل'!N241/52),0)</f>
        <v>0</v>
      </c>
      <c r="AH241" s="307">
        <f>IF('5-اطلاعات کلیه پرسنل'!P241="دکتری",1,IF('5-اطلاعات کلیه پرسنل'!P241="فوق لیسانس",0.8,IF('5-اطلاعات کلیه پرسنل'!P241="لیسانس",0.6,IF('5-اطلاعات کلیه پرسنل'!P241="فوق دیپلم",0.3,IF('5-اطلاعات کلیه پرسنل'!P241="",0,0.1)))))</f>
        <v>0</v>
      </c>
      <c r="AI241" s="95">
        <f>IF('5-اطلاعات کلیه پرسنل'!L241="دارد",'5-اطلاعات کلیه پرسنل'!M241/12,'5-اطلاعات کلیه پرسنل'!N241/2000)</f>
        <v>0</v>
      </c>
      <c r="AJ241" s="94">
        <f t="shared" si="51"/>
        <v>0</v>
      </c>
    </row>
    <row r="242" spans="29:36" x14ac:dyDescent="0.45">
      <c r="AC242" s="309">
        <f>IF('6-اطلاعات کلیه محصولات - خدمات'!C242="دارد",'6-اطلاعات کلیه محصولات - خدمات'!Q242,0)</f>
        <v>0</v>
      </c>
      <c r="AD242" s="309">
        <f>1403-'5-اطلاعات کلیه پرسنل'!E242:E1239</f>
        <v>1403</v>
      </c>
      <c r="AE242" s="309"/>
      <c r="AF242" s="67">
        <f>IF('5-اطلاعات کلیه پرسنل'!H242=option!$C$15,IF('5-اطلاعات کلیه پرسنل'!L242="دارد",'5-اطلاعات کلیه پرسنل'!M242/12*'5-اطلاعات کلیه پرسنل'!I242,'5-اطلاعات کلیه پرسنل'!N242/2000*'5-اطلاعات کلیه پرسنل'!I242),0)+IF('5-اطلاعات کلیه پرسنل'!J242=option!$C$15,IF('5-اطلاعات کلیه پرسنل'!L242="دارد",'5-اطلاعات کلیه پرسنل'!M242/12*'5-اطلاعات کلیه پرسنل'!K242,'5-اطلاعات کلیه پرسنل'!N242/2000*'5-اطلاعات کلیه پرسنل'!K242),0)</f>
        <v>0</v>
      </c>
      <c r="AG242" s="67">
        <f>IF('5-اطلاعات کلیه پرسنل'!H242=option!$C$11,IF('5-اطلاعات کلیه پرسنل'!L242="دارد",'5-اطلاعات کلیه پرسنل'!M242*'5-اطلاعات کلیه پرسنل'!I242/12*40,'5-اطلاعات کلیه پرسنل'!I242*'5-اطلاعات کلیه پرسنل'!N242/52),0)+IF('5-اطلاعات کلیه پرسنل'!J242=option!$C$11,IF('5-اطلاعات کلیه پرسنل'!L242="دارد",'5-اطلاعات کلیه پرسنل'!M242*'5-اطلاعات کلیه پرسنل'!K242/12*40,'5-اطلاعات کلیه پرسنل'!K242*'5-اطلاعات کلیه پرسنل'!N242/52),0)</f>
        <v>0</v>
      </c>
      <c r="AH242" s="307">
        <f>IF('5-اطلاعات کلیه پرسنل'!P242="دکتری",1,IF('5-اطلاعات کلیه پرسنل'!P242="فوق لیسانس",0.8,IF('5-اطلاعات کلیه پرسنل'!P242="لیسانس",0.6,IF('5-اطلاعات کلیه پرسنل'!P242="فوق دیپلم",0.3,IF('5-اطلاعات کلیه پرسنل'!P242="",0,0.1)))))</f>
        <v>0</v>
      </c>
      <c r="AI242" s="95">
        <f>IF('5-اطلاعات کلیه پرسنل'!L242="دارد",'5-اطلاعات کلیه پرسنل'!M242/12,'5-اطلاعات کلیه پرسنل'!N242/2000)</f>
        <v>0</v>
      </c>
      <c r="AJ242" s="94">
        <f t="shared" si="51"/>
        <v>0</v>
      </c>
    </row>
    <row r="243" spans="29:36" x14ac:dyDescent="0.45">
      <c r="AC243" s="309">
        <f>IF('6-اطلاعات کلیه محصولات - خدمات'!C243="دارد",'6-اطلاعات کلیه محصولات - خدمات'!Q243,0)</f>
        <v>0</v>
      </c>
      <c r="AD243" s="309">
        <f>1403-'5-اطلاعات کلیه پرسنل'!E243:E1240</f>
        <v>1403</v>
      </c>
      <c r="AE243" s="309"/>
      <c r="AF243" s="67">
        <f>IF('5-اطلاعات کلیه پرسنل'!H243=option!$C$15,IF('5-اطلاعات کلیه پرسنل'!L243="دارد",'5-اطلاعات کلیه پرسنل'!M243/12*'5-اطلاعات کلیه پرسنل'!I243,'5-اطلاعات کلیه پرسنل'!N243/2000*'5-اطلاعات کلیه پرسنل'!I243),0)+IF('5-اطلاعات کلیه پرسنل'!J243=option!$C$15,IF('5-اطلاعات کلیه پرسنل'!L243="دارد",'5-اطلاعات کلیه پرسنل'!M243/12*'5-اطلاعات کلیه پرسنل'!K243,'5-اطلاعات کلیه پرسنل'!N243/2000*'5-اطلاعات کلیه پرسنل'!K243),0)</f>
        <v>0</v>
      </c>
      <c r="AG243" s="67">
        <f>IF('5-اطلاعات کلیه پرسنل'!H243=option!$C$11,IF('5-اطلاعات کلیه پرسنل'!L243="دارد",'5-اطلاعات کلیه پرسنل'!M243*'5-اطلاعات کلیه پرسنل'!I243/12*40,'5-اطلاعات کلیه پرسنل'!I243*'5-اطلاعات کلیه پرسنل'!N243/52),0)+IF('5-اطلاعات کلیه پرسنل'!J243=option!$C$11,IF('5-اطلاعات کلیه پرسنل'!L243="دارد",'5-اطلاعات کلیه پرسنل'!M243*'5-اطلاعات کلیه پرسنل'!K243/12*40,'5-اطلاعات کلیه پرسنل'!K243*'5-اطلاعات کلیه پرسنل'!N243/52),0)</f>
        <v>0</v>
      </c>
      <c r="AH243" s="307">
        <f>IF('5-اطلاعات کلیه پرسنل'!P243="دکتری",1,IF('5-اطلاعات کلیه پرسنل'!P243="فوق لیسانس",0.8,IF('5-اطلاعات کلیه پرسنل'!P243="لیسانس",0.6,IF('5-اطلاعات کلیه پرسنل'!P243="فوق دیپلم",0.3,IF('5-اطلاعات کلیه پرسنل'!P243="",0,0.1)))))</f>
        <v>0</v>
      </c>
      <c r="AI243" s="95">
        <f>IF('5-اطلاعات کلیه پرسنل'!L243="دارد",'5-اطلاعات کلیه پرسنل'!M243/12,'5-اطلاعات کلیه پرسنل'!N243/2000)</f>
        <v>0</v>
      </c>
      <c r="AJ243" s="94">
        <f t="shared" si="51"/>
        <v>0</v>
      </c>
    </row>
    <row r="244" spans="29:36" x14ac:dyDescent="0.45">
      <c r="AC244" s="309">
        <f>IF('6-اطلاعات کلیه محصولات - خدمات'!C244="دارد",'6-اطلاعات کلیه محصولات - خدمات'!Q244,0)</f>
        <v>0</v>
      </c>
      <c r="AD244" s="309">
        <f>1403-'5-اطلاعات کلیه پرسنل'!E244:E1241</f>
        <v>1403</v>
      </c>
      <c r="AE244" s="309"/>
      <c r="AF244" s="67">
        <f>IF('5-اطلاعات کلیه پرسنل'!H244=option!$C$15,IF('5-اطلاعات کلیه پرسنل'!L244="دارد",'5-اطلاعات کلیه پرسنل'!M244/12*'5-اطلاعات کلیه پرسنل'!I244,'5-اطلاعات کلیه پرسنل'!N244/2000*'5-اطلاعات کلیه پرسنل'!I244),0)+IF('5-اطلاعات کلیه پرسنل'!J244=option!$C$15,IF('5-اطلاعات کلیه پرسنل'!L244="دارد",'5-اطلاعات کلیه پرسنل'!M244/12*'5-اطلاعات کلیه پرسنل'!K244,'5-اطلاعات کلیه پرسنل'!N244/2000*'5-اطلاعات کلیه پرسنل'!K244),0)</f>
        <v>0</v>
      </c>
      <c r="AG244" s="67">
        <f>IF('5-اطلاعات کلیه پرسنل'!H244=option!$C$11,IF('5-اطلاعات کلیه پرسنل'!L244="دارد",'5-اطلاعات کلیه پرسنل'!M244*'5-اطلاعات کلیه پرسنل'!I244/12*40,'5-اطلاعات کلیه پرسنل'!I244*'5-اطلاعات کلیه پرسنل'!N244/52),0)+IF('5-اطلاعات کلیه پرسنل'!J244=option!$C$11,IF('5-اطلاعات کلیه پرسنل'!L244="دارد",'5-اطلاعات کلیه پرسنل'!M244*'5-اطلاعات کلیه پرسنل'!K244/12*40,'5-اطلاعات کلیه پرسنل'!K244*'5-اطلاعات کلیه پرسنل'!N244/52),0)</f>
        <v>0</v>
      </c>
      <c r="AH244" s="307">
        <f>IF('5-اطلاعات کلیه پرسنل'!P244="دکتری",1,IF('5-اطلاعات کلیه پرسنل'!P244="فوق لیسانس",0.8,IF('5-اطلاعات کلیه پرسنل'!P244="لیسانس",0.6,IF('5-اطلاعات کلیه پرسنل'!P244="فوق دیپلم",0.3,IF('5-اطلاعات کلیه پرسنل'!P244="",0,0.1)))))</f>
        <v>0</v>
      </c>
      <c r="AI244" s="95">
        <f>IF('5-اطلاعات کلیه پرسنل'!L244="دارد",'5-اطلاعات کلیه پرسنل'!M244/12,'5-اطلاعات کلیه پرسنل'!N244/2000)</f>
        <v>0</v>
      </c>
      <c r="AJ244" s="94">
        <f t="shared" si="51"/>
        <v>0</v>
      </c>
    </row>
    <row r="245" spans="29:36" x14ac:dyDescent="0.45">
      <c r="AC245" s="309">
        <f>IF('6-اطلاعات کلیه محصولات - خدمات'!C245="دارد",'6-اطلاعات کلیه محصولات - خدمات'!Q245,0)</f>
        <v>0</v>
      </c>
      <c r="AD245" s="309">
        <f>1403-'5-اطلاعات کلیه پرسنل'!E245:E1242</f>
        <v>1403</v>
      </c>
      <c r="AE245" s="309"/>
      <c r="AF245" s="67">
        <f>IF('5-اطلاعات کلیه پرسنل'!H245=option!$C$15,IF('5-اطلاعات کلیه پرسنل'!L245="دارد",'5-اطلاعات کلیه پرسنل'!M245/12*'5-اطلاعات کلیه پرسنل'!I245,'5-اطلاعات کلیه پرسنل'!N245/2000*'5-اطلاعات کلیه پرسنل'!I245),0)+IF('5-اطلاعات کلیه پرسنل'!J245=option!$C$15,IF('5-اطلاعات کلیه پرسنل'!L245="دارد",'5-اطلاعات کلیه پرسنل'!M245/12*'5-اطلاعات کلیه پرسنل'!K245,'5-اطلاعات کلیه پرسنل'!N245/2000*'5-اطلاعات کلیه پرسنل'!K245),0)</f>
        <v>0</v>
      </c>
      <c r="AG245" s="67">
        <f>IF('5-اطلاعات کلیه پرسنل'!H245=option!$C$11,IF('5-اطلاعات کلیه پرسنل'!L245="دارد",'5-اطلاعات کلیه پرسنل'!M245*'5-اطلاعات کلیه پرسنل'!I245/12*40,'5-اطلاعات کلیه پرسنل'!I245*'5-اطلاعات کلیه پرسنل'!N245/52),0)+IF('5-اطلاعات کلیه پرسنل'!J245=option!$C$11,IF('5-اطلاعات کلیه پرسنل'!L245="دارد",'5-اطلاعات کلیه پرسنل'!M245*'5-اطلاعات کلیه پرسنل'!K245/12*40,'5-اطلاعات کلیه پرسنل'!K245*'5-اطلاعات کلیه پرسنل'!N245/52),0)</f>
        <v>0</v>
      </c>
      <c r="AH245" s="307">
        <f>IF('5-اطلاعات کلیه پرسنل'!P245="دکتری",1,IF('5-اطلاعات کلیه پرسنل'!P245="فوق لیسانس",0.8,IF('5-اطلاعات کلیه پرسنل'!P245="لیسانس",0.6,IF('5-اطلاعات کلیه پرسنل'!P245="فوق دیپلم",0.3,IF('5-اطلاعات کلیه پرسنل'!P245="",0,0.1)))))</f>
        <v>0</v>
      </c>
      <c r="AI245" s="95">
        <f>IF('5-اطلاعات کلیه پرسنل'!L245="دارد",'5-اطلاعات کلیه پرسنل'!M245/12,'5-اطلاعات کلیه پرسنل'!N245/2000)</f>
        <v>0</v>
      </c>
      <c r="AJ245" s="94">
        <f t="shared" si="51"/>
        <v>0</v>
      </c>
    </row>
    <row r="246" spans="29:36" x14ac:dyDescent="0.45">
      <c r="AC246" s="309">
        <f>IF('6-اطلاعات کلیه محصولات - خدمات'!C246="دارد",'6-اطلاعات کلیه محصولات - خدمات'!Q246,0)</f>
        <v>0</v>
      </c>
      <c r="AD246" s="309">
        <f>1403-'5-اطلاعات کلیه پرسنل'!E246:E1243</f>
        <v>1403</v>
      </c>
      <c r="AE246" s="309"/>
      <c r="AF246" s="67">
        <f>IF('5-اطلاعات کلیه پرسنل'!H246=option!$C$15,IF('5-اطلاعات کلیه پرسنل'!L246="دارد",'5-اطلاعات کلیه پرسنل'!M246/12*'5-اطلاعات کلیه پرسنل'!I246,'5-اطلاعات کلیه پرسنل'!N246/2000*'5-اطلاعات کلیه پرسنل'!I246),0)+IF('5-اطلاعات کلیه پرسنل'!J246=option!$C$15,IF('5-اطلاعات کلیه پرسنل'!L246="دارد",'5-اطلاعات کلیه پرسنل'!M246/12*'5-اطلاعات کلیه پرسنل'!K246,'5-اطلاعات کلیه پرسنل'!N246/2000*'5-اطلاعات کلیه پرسنل'!K246),0)</f>
        <v>0</v>
      </c>
      <c r="AG246" s="67">
        <f>IF('5-اطلاعات کلیه پرسنل'!H246=option!$C$11,IF('5-اطلاعات کلیه پرسنل'!L246="دارد",'5-اطلاعات کلیه پرسنل'!M246*'5-اطلاعات کلیه پرسنل'!I246/12*40,'5-اطلاعات کلیه پرسنل'!I246*'5-اطلاعات کلیه پرسنل'!N246/52),0)+IF('5-اطلاعات کلیه پرسنل'!J246=option!$C$11,IF('5-اطلاعات کلیه پرسنل'!L246="دارد",'5-اطلاعات کلیه پرسنل'!M246*'5-اطلاعات کلیه پرسنل'!K246/12*40,'5-اطلاعات کلیه پرسنل'!K246*'5-اطلاعات کلیه پرسنل'!N246/52),0)</f>
        <v>0</v>
      </c>
      <c r="AH246" s="307">
        <f>IF('5-اطلاعات کلیه پرسنل'!P246="دکتری",1,IF('5-اطلاعات کلیه پرسنل'!P246="فوق لیسانس",0.8,IF('5-اطلاعات کلیه پرسنل'!P246="لیسانس",0.6,IF('5-اطلاعات کلیه پرسنل'!P246="فوق دیپلم",0.3,IF('5-اطلاعات کلیه پرسنل'!P246="",0,0.1)))))</f>
        <v>0</v>
      </c>
      <c r="AI246" s="95">
        <f>IF('5-اطلاعات کلیه پرسنل'!L246="دارد",'5-اطلاعات کلیه پرسنل'!M246/12,'5-اطلاعات کلیه پرسنل'!N246/2000)</f>
        <v>0</v>
      </c>
      <c r="AJ246" s="94">
        <f t="shared" si="51"/>
        <v>0</v>
      </c>
    </row>
    <row r="247" spans="29:36" x14ac:dyDescent="0.45">
      <c r="AC247" s="309">
        <f>IF('6-اطلاعات کلیه محصولات - خدمات'!C247="دارد",'6-اطلاعات کلیه محصولات - خدمات'!Q247,0)</f>
        <v>0</v>
      </c>
      <c r="AD247" s="309">
        <f>1403-'5-اطلاعات کلیه پرسنل'!E247:E1244</f>
        <v>1403</v>
      </c>
      <c r="AE247" s="309"/>
      <c r="AF247" s="67">
        <f>IF('5-اطلاعات کلیه پرسنل'!H247=option!$C$15,IF('5-اطلاعات کلیه پرسنل'!L247="دارد",'5-اطلاعات کلیه پرسنل'!M247/12*'5-اطلاعات کلیه پرسنل'!I247,'5-اطلاعات کلیه پرسنل'!N247/2000*'5-اطلاعات کلیه پرسنل'!I247),0)+IF('5-اطلاعات کلیه پرسنل'!J247=option!$C$15,IF('5-اطلاعات کلیه پرسنل'!L247="دارد",'5-اطلاعات کلیه پرسنل'!M247/12*'5-اطلاعات کلیه پرسنل'!K247,'5-اطلاعات کلیه پرسنل'!N247/2000*'5-اطلاعات کلیه پرسنل'!K247),0)</f>
        <v>0</v>
      </c>
      <c r="AG247" s="67">
        <f>IF('5-اطلاعات کلیه پرسنل'!H247=option!$C$11,IF('5-اطلاعات کلیه پرسنل'!L247="دارد",'5-اطلاعات کلیه پرسنل'!M247*'5-اطلاعات کلیه پرسنل'!I247/12*40,'5-اطلاعات کلیه پرسنل'!I247*'5-اطلاعات کلیه پرسنل'!N247/52),0)+IF('5-اطلاعات کلیه پرسنل'!J247=option!$C$11,IF('5-اطلاعات کلیه پرسنل'!L247="دارد",'5-اطلاعات کلیه پرسنل'!M247*'5-اطلاعات کلیه پرسنل'!K247/12*40,'5-اطلاعات کلیه پرسنل'!K247*'5-اطلاعات کلیه پرسنل'!N247/52),0)</f>
        <v>0</v>
      </c>
      <c r="AH247" s="307">
        <f>IF('5-اطلاعات کلیه پرسنل'!P247="دکتری",1,IF('5-اطلاعات کلیه پرسنل'!P247="فوق لیسانس",0.8,IF('5-اطلاعات کلیه پرسنل'!P247="لیسانس",0.6,IF('5-اطلاعات کلیه پرسنل'!P247="فوق دیپلم",0.3,IF('5-اطلاعات کلیه پرسنل'!P247="",0,0.1)))))</f>
        <v>0</v>
      </c>
      <c r="AI247" s="95">
        <f>IF('5-اطلاعات کلیه پرسنل'!L247="دارد",'5-اطلاعات کلیه پرسنل'!M247/12,'5-اطلاعات کلیه پرسنل'!N247/2000)</f>
        <v>0</v>
      </c>
      <c r="AJ247" s="94">
        <f t="shared" si="51"/>
        <v>0</v>
      </c>
    </row>
    <row r="248" spans="29:36" x14ac:dyDescent="0.45">
      <c r="AC248" s="309">
        <f>IF('6-اطلاعات کلیه محصولات - خدمات'!C248="دارد",'6-اطلاعات کلیه محصولات - خدمات'!Q248,0)</f>
        <v>0</v>
      </c>
      <c r="AD248" s="309">
        <f>1403-'5-اطلاعات کلیه پرسنل'!E248:E1245</f>
        <v>1403</v>
      </c>
      <c r="AE248" s="309"/>
      <c r="AF248" s="67">
        <f>IF('5-اطلاعات کلیه پرسنل'!H248=option!$C$15,IF('5-اطلاعات کلیه پرسنل'!L248="دارد",'5-اطلاعات کلیه پرسنل'!M248/12*'5-اطلاعات کلیه پرسنل'!I248,'5-اطلاعات کلیه پرسنل'!N248/2000*'5-اطلاعات کلیه پرسنل'!I248),0)+IF('5-اطلاعات کلیه پرسنل'!J248=option!$C$15,IF('5-اطلاعات کلیه پرسنل'!L248="دارد",'5-اطلاعات کلیه پرسنل'!M248/12*'5-اطلاعات کلیه پرسنل'!K248,'5-اطلاعات کلیه پرسنل'!N248/2000*'5-اطلاعات کلیه پرسنل'!K248),0)</f>
        <v>0</v>
      </c>
      <c r="AG248" s="67">
        <f>IF('5-اطلاعات کلیه پرسنل'!H248=option!$C$11,IF('5-اطلاعات کلیه پرسنل'!L248="دارد",'5-اطلاعات کلیه پرسنل'!M248*'5-اطلاعات کلیه پرسنل'!I248/12*40,'5-اطلاعات کلیه پرسنل'!I248*'5-اطلاعات کلیه پرسنل'!N248/52),0)+IF('5-اطلاعات کلیه پرسنل'!J248=option!$C$11,IF('5-اطلاعات کلیه پرسنل'!L248="دارد",'5-اطلاعات کلیه پرسنل'!M248*'5-اطلاعات کلیه پرسنل'!K248/12*40,'5-اطلاعات کلیه پرسنل'!K248*'5-اطلاعات کلیه پرسنل'!N248/52),0)</f>
        <v>0</v>
      </c>
      <c r="AH248" s="307">
        <f>IF('5-اطلاعات کلیه پرسنل'!P248="دکتری",1,IF('5-اطلاعات کلیه پرسنل'!P248="فوق لیسانس",0.8,IF('5-اطلاعات کلیه پرسنل'!P248="لیسانس",0.6,IF('5-اطلاعات کلیه پرسنل'!P248="فوق دیپلم",0.3,IF('5-اطلاعات کلیه پرسنل'!P248="",0,0.1)))))</f>
        <v>0</v>
      </c>
      <c r="AI248" s="95">
        <f>IF('5-اطلاعات کلیه پرسنل'!L248="دارد",'5-اطلاعات کلیه پرسنل'!M248/12,'5-اطلاعات کلیه پرسنل'!N248/2000)</f>
        <v>0</v>
      </c>
      <c r="AJ248" s="94">
        <f t="shared" si="51"/>
        <v>0</v>
      </c>
    </row>
    <row r="249" spans="29:36" x14ac:dyDescent="0.45">
      <c r="AC249" s="309">
        <f>IF('6-اطلاعات کلیه محصولات - خدمات'!C249="دارد",'6-اطلاعات کلیه محصولات - خدمات'!Q249,0)</f>
        <v>0</v>
      </c>
      <c r="AD249" s="309">
        <f>1403-'5-اطلاعات کلیه پرسنل'!E249:E1246</f>
        <v>1403</v>
      </c>
      <c r="AE249" s="309"/>
      <c r="AF249" s="67">
        <f>IF('5-اطلاعات کلیه پرسنل'!H249=option!$C$15,IF('5-اطلاعات کلیه پرسنل'!L249="دارد",'5-اطلاعات کلیه پرسنل'!M249/12*'5-اطلاعات کلیه پرسنل'!I249,'5-اطلاعات کلیه پرسنل'!N249/2000*'5-اطلاعات کلیه پرسنل'!I249),0)+IF('5-اطلاعات کلیه پرسنل'!J249=option!$C$15,IF('5-اطلاعات کلیه پرسنل'!L249="دارد",'5-اطلاعات کلیه پرسنل'!M249/12*'5-اطلاعات کلیه پرسنل'!K249,'5-اطلاعات کلیه پرسنل'!N249/2000*'5-اطلاعات کلیه پرسنل'!K249),0)</f>
        <v>0</v>
      </c>
      <c r="AG249" s="67">
        <f>IF('5-اطلاعات کلیه پرسنل'!H249=option!$C$11,IF('5-اطلاعات کلیه پرسنل'!L249="دارد",'5-اطلاعات کلیه پرسنل'!M249*'5-اطلاعات کلیه پرسنل'!I249/12*40,'5-اطلاعات کلیه پرسنل'!I249*'5-اطلاعات کلیه پرسنل'!N249/52),0)+IF('5-اطلاعات کلیه پرسنل'!J249=option!$C$11,IF('5-اطلاعات کلیه پرسنل'!L249="دارد",'5-اطلاعات کلیه پرسنل'!M249*'5-اطلاعات کلیه پرسنل'!K249/12*40,'5-اطلاعات کلیه پرسنل'!K249*'5-اطلاعات کلیه پرسنل'!N249/52),0)</f>
        <v>0</v>
      </c>
      <c r="AH249" s="307">
        <f>IF('5-اطلاعات کلیه پرسنل'!P249="دکتری",1,IF('5-اطلاعات کلیه پرسنل'!P249="فوق لیسانس",0.8,IF('5-اطلاعات کلیه پرسنل'!P249="لیسانس",0.6,IF('5-اطلاعات کلیه پرسنل'!P249="فوق دیپلم",0.3,IF('5-اطلاعات کلیه پرسنل'!P249="",0,0.1)))))</f>
        <v>0</v>
      </c>
      <c r="AI249" s="95">
        <f>IF('5-اطلاعات کلیه پرسنل'!L249="دارد",'5-اطلاعات کلیه پرسنل'!M249/12,'5-اطلاعات کلیه پرسنل'!N249/2000)</f>
        <v>0</v>
      </c>
      <c r="AJ249" s="94">
        <f t="shared" si="51"/>
        <v>0</v>
      </c>
    </row>
    <row r="250" spans="29:36" x14ac:dyDescent="0.45">
      <c r="AC250" s="309">
        <f>IF('6-اطلاعات کلیه محصولات - خدمات'!C250="دارد",'6-اطلاعات کلیه محصولات - خدمات'!Q250,0)</f>
        <v>0</v>
      </c>
      <c r="AD250" s="309">
        <f>1403-'5-اطلاعات کلیه پرسنل'!E250:E1247</f>
        <v>1403</v>
      </c>
      <c r="AE250" s="309"/>
      <c r="AF250" s="67">
        <f>IF('5-اطلاعات کلیه پرسنل'!H250=option!$C$15,IF('5-اطلاعات کلیه پرسنل'!L250="دارد",'5-اطلاعات کلیه پرسنل'!M250/12*'5-اطلاعات کلیه پرسنل'!I250,'5-اطلاعات کلیه پرسنل'!N250/2000*'5-اطلاعات کلیه پرسنل'!I250),0)+IF('5-اطلاعات کلیه پرسنل'!J250=option!$C$15,IF('5-اطلاعات کلیه پرسنل'!L250="دارد",'5-اطلاعات کلیه پرسنل'!M250/12*'5-اطلاعات کلیه پرسنل'!K250,'5-اطلاعات کلیه پرسنل'!N250/2000*'5-اطلاعات کلیه پرسنل'!K250),0)</f>
        <v>0</v>
      </c>
      <c r="AG250" s="67">
        <f>IF('5-اطلاعات کلیه پرسنل'!H250=option!$C$11,IF('5-اطلاعات کلیه پرسنل'!L250="دارد",'5-اطلاعات کلیه پرسنل'!M250*'5-اطلاعات کلیه پرسنل'!I250/12*40,'5-اطلاعات کلیه پرسنل'!I250*'5-اطلاعات کلیه پرسنل'!N250/52),0)+IF('5-اطلاعات کلیه پرسنل'!J250=option!$C$11,IF('5-اطلاعات کلیه پرسنل'!L250="دارد",'5-اطلاعات کلیه پرسنل'!M250*'5-اطلاعات کلیه پرسنل'!K250/12*40,'5-اطلاعات کلیه پرسنل'!K250*'5-اطلاعات کلیه پرسنل'!N250/52),0)</f>
        <v>0</v>
      </c>
      <c r="AH250" s="307">
        <f>IF('5-اطلاعات کلیه پرسنل'!P250="دکتری",1,IF('5-اطلاعات کلیه پرسنل'!P250="فوق لیسانس",0.8,IF('5-اطلاعات کلیه پرسنل'!P250="لیسانس",0.6,IF('5-اطلاعات کلیه پرسنل'!P250="فوق دیپلم",0.3,IF('5-اطلاعات کلیه پرسنل'!P250="",0,0.1)))))</f>
        <v>0</v>
      </c>
      <c r="AI250" s="95">
        <f>IF('5-اطلاعات کلیه پرسنل'!L250="دارد",'5-اطلاعات کلیه پرسنل'!M250/12,'5-اطلاعات کلیه پرسنل'!N250/2000)</f>
        <v>0</v>
      </c>
      <c r="AJ250" s="94">
        <f t="shared" si="51"/>
        <v>0</v>
      </c>
    </row>
    <row r="251" spans="29:36" x14ac:dyDescent="0.45">
      <c r="AC251" s="309">
        <f>IF('6-اطلاعات کلیه محصولات - خدمات'!C251="دارد",'6-اطلاعات کلیه محصولات - خدمات'!Q251,0)</f>
        <v>0</v>
      </c>
      <c r="AD251" s="309">
        <f>1403-'5-اطلاعات کلیه پرسنل'!E251:E1248</f>
        <v>1403</v>
      </c>
      <c r="AE251" s="309"/>
      <c r="AF251" s="67">
        <f>IF('5-اطلاعات کلیه پرسنل'!H251=option!$C$15,IF('5-اطلاعات کلیه پرسنل'!L251="دارد",'5-اطلاعات کلیه پرسنل'!M251/12*'5-اطلاعات کلیه پرسنل'!I251,'5-اطلاعات کلیه پرسنل'!N251/2000*'5-اطلاعات کلیه پرسنل'!I251),0)+IF('5-اطلاعات کلیه پرسنل'!J251=option!$C$15,IF('5-اطلاعات کلیه پرسنل'!L251="دارد",'5-اطلاعات کلیه پرسنل'!M251/12*'5-اطلاعات کلیه پرسنل'!K251,'5-اطلاعات کلیه پرسنل'!N251/2000*'5-اطلاعات کلیه پرسنل'!K251),0)</f>
        <v>0</v>
      </c>
      <c r="AG251" s="67">
        <f>IF('5-اطلاعات کلیه پرسنل'!H251=option!$C$11,IF('5-اطلاعات کلیه پرسنل'!L251="دارد",'5-اطلاعات کلیه پرسنل'!M251*'5-اطلاعات کلیه پرسنل'!I251/12*40,'5-اطلاعات کلیه پرسنل'!I251*'5-اطلاعات کلیه پرسنل'!N251/52),0)+IF('5-اطلاعات کلیه پرسنل'!J251=option!$C$11,IF('5-اطلاعات کلیه پرسنل'!L251="دارد",'5-اطلاعات کلیه پرسنل'!M251*'5-اطلاعات کلیه پرسنل'!K251/12*40,'5-اطلاعات کلیه پرسنل'!K251*'5-اطلاعات کلیه پرسنل'!N251/52),0)</f>
        <v>0</v>
      </c>
      <c r="AH251" s="307">
        <f>IF('5-اطلاعات کلیه پرسنل'!P251="دکتری",1,IF('5-اطلاعات کلیه پرسنل'!P251="فوق لیسانس",0.8,IF('5-اطلاعات کلیه پرسنل'!P251="لیسانس",0.6,IF('5-اطلاعات کلیه پرسنل'!P251="فوق دیپلم",0.3,IF('5-اطلاعات کلیه پرسنل'!P251="",0,0.1)))))</f>
        <v>0</v>
      </c>
      <c r="AI251" s="95">
        <f>IF('5-اطلاعات کلیه پرسنل'!L251="دارد",'5-اطلاعات کلیه پرسنل'!M251/12,'5-اطلاعات کلیه پرسنل'!N251/2000)</f>
        <v>0</v>
      </c>
      <c r="AJ251" s="94">
        <f t="shared" si="51"/>
        <v>0</v>
      </c>
    </row>
    <row r="252" spans="29:36" x14ac:dyDescent="0.45">
      <c r="AC252" s="309">
        <f>IF('6-اطلاعات کلیه محصولات - خدمات'!C252="دارد",'6-اطلاعات کلیه محصولات - خدمات'!Q252,0)</f>
        <v>0</v>
      </c>
      <c r="AD252" s="309">
        <f>1403-'5-اطلاعات کلیه پرسنل'!E252:E1249</f>
        <v>1403</v>
      </c>
      <c r="AE252" s="309"/>
      <c r="AF252" s="67">
        <f>IF('5-اطلاعات کلیه پرسنل'!H252=option!$C$15,IF('5-اطلاعات کلیه پرسنل'!L252="دارد",'5-اطلاعات کلیه پرسنل'!M252/12*'5-اطلاعات کلیه پرسنل'!I252,'5-اطلاعات کلیه پرسنل'!N252/2000*'5-اطلاعات کلیه پرسنل'!I252),0)+IF('5-اطلاعات کلیه پرسنل'!J252=option!$C$15,IF('5-اطلاعات کلیه پرسنل'!L252="دارد",'5-اطلاعات کلیه پرسنل'!M252/12*'5-اطلاعات کلیه پرسنل'!K252,'5-اطلاعات کلیه پرسنل'!N252/2000*'5-اطلاعات کلیه پرسنل'!K252),0)</f>
        <v>0</v>
      </c>
      <c r="AG252" s="67">
        <f>IF('5-اطلاعات کلیه پرسنل'!H252=option!$C$11,IF('5-اطلاعات کلیه پرسنل'!L252="دارد",'5-اطلاعات کلیه پرسنل'!M252*'5-اطلاعات کلیه پرسنل'!I252/12*40,'5-اطلاعات کلیه پرسنل'!I252*'5-اطلاعات کلیه پرسنل'!N252/52),0)+IF('5-اطلاعات کلیه پرسنل'!J252=option!$C$11,IF('5-اطلاعات کلیه پرسنل'!L252="دارد",'5-اطلاعات کلیه پرسنل'!M252*'5-اطلاعات کلیه پرسنل'!K252/12*40,'5-اطلاعات کلیه پرسنل'!K252*'5-اطلاعات کلیه پرسنل'!N252/52),0)</f>
        <v>0</v>
      </c>
      <c r="AH252" s="307">
        <f>IF('5-اطلاعات کلیه پرسنل'!P252="دکتری",1,IF('5-اطلاعات کلیه پرسنل'!P252="فوق لیسانس",0.8,IF('5-اطلاعات کلیه پرسنل'!P252="لیسانس",0.6,IF('5-اطلاعات کلیه پرسنل'!P252="فوق دیپلم",0.3,IF('5-اطلاعات کلیه پرسنل'!P252="",0,0.1)))))</f>
        <v>0</v>
      </c>
      <c r="AI252" s="95">
        <f>IF('5-اطلاعات کلیه پرسنل'!L252="دارد",'5-اطلاعات کلیه پرسنل'!M252/12,'5-اطلاعات کلیه پرسنل'!N252/2000)</f>
        <v>0</v>
      </c>
      <c r="AJ252" s="94">
        <f t="shared" si="51"/>
        <v>0</v>
      </c>
    </row>
    <row r="253" spans="29:36" x14ac:dyDescent="0.45">
      <c r="AC253" s="309">
        <f>IF('6-اطلاعات کلیه محصولات - خدمات'!C253="دارد",'6-اطلاعات کلیه محصولات - خدمات'!Q253,0)</f>
        <v>0</v>
      </c>
      <c r="AD253" s="309">
        <f>1403-'5-اطلاعات کلیه پرسنل'!E253:E1250</f>
        <v>1403</v>
      </c>
      <c r="AE253" s="309"/>
      <c r="AF253" s="67">
        <f>IF('5-اطلاعات کلیه پرسنل'!H253=option!$C$15,IF('5-اطلاعات کلیه پرسنل'!L253="دارد",'5-اطلاعات کلیه پرسنل'!M253/12*'5-اطلاعات کلیه پرسنل'!I253,'5-اطلاعات کلیه پرسنل'!N253/2000*'5-اطلاعات کلیه پرسنل'!I253),0)+IF('5-اطلاعات کلیه پرسنل'!J253=option!$C$15,IF('5-اطلاعات کلیه پرسنل'!L253="دارد",'5-اطلاعات کلیه پرسنل'!M253/12*'5-اطلاعات کلیه پرسنل'!K253,'5-اطلاعات کلیه پرسنل'!N253/2000*'5-اطلاعات کلیه پرسنل'!K253),0)</f>
        <v>0</v>
      </c>
      <c r="AG253" s="67">
        <f>IF('5-اطلاعات کلیه پرسنل'!H253=option!$C$11,IF('5-اطلاعات کلیه پرسنل'!L253="دارد",'5-اطلاعات کلیه پرسنل'!M253*'5-اطلاعات کلیه پرسنل'!I253/12*40,'5-اطلاعات کلیه پرسنل'!I253*'5-اطلاعات کلیه پرسنل'!N253/52),0)+IF('5-اطلاعات کلیه پرسنل'!J253=option!$C$11,IF('5-اطلاعات کلیه پرسنل'!L253="دارد",'5-اطلاعات کلیه پرسنل'!M253*'5-اطلاعات کلیه پرسنل'!K253/12*40,'5-اطلاعات کلیه پرسنل'!K253*'5-اطلاعات کلیه پرسنل'!N253/52),0)</f>
        <v>0</v>
      </c>
      <c r="AH253" s="307">
        <f>IF('5-اطلاعات کلیه پرسنل'!P253="دکتری",1,IF('5-اطلاعات کلیه پرسنل'!P253="فوق لیسانس",0.8,IF('5-اطلاعات کلیه پرسنل'!P253="لیسانس",0.6,IF('5-اطلاعات کلیه پرسنل'!P253="فوق دیپلم",0.3,IF('5-اطلاعات کلیه پرسنل'!P253="",0,0.1)))))</f>
        <v>0</v>
      </c>
      <c r="AI253" s="95">
        <f>IF('5-اطلاعات کلیه پرسنل'!L253="دارد",'5-اطلاعات کلیه پرسنل'!M253/12,'5-اطلاعات کلیه پرسنل'!N253/2000)</f>
        <v>0</v>
      </c>
      <c r="AJ253" s="94">
        <f t="shared" si="51"/>
        <v>0</v>
      </c>
    </row>
    <row r="254" spans="29:36" x14ac:dyDescent="0.45">
      <c r="AC254" s="309">
        <f>IF('6-اطلاعات کلیه محصولات - خدمات'!C254="دارد",'6-اطلاعات کلیه محصولات - خدمات'!Q254,0)</f>
        <v>0</v>
      </c>
      <c r="AD254" s="309">
        <f>1403-'5-اطلاعات کلیه پرسنل'!E254:E1251</f>
        <v>1403</v>
      </c>
      <c r="AE254" s="309"/>
      <c r="AF254" s="67">
        <f>IF('5-اطلاعات کلیه پرسنل'!H254=option!$C$15,IF('5-اطلاعات کلیه پرسنل'!L254="دارد",'5-اطلاعات کلیه پرسنل'!M254/12*'5-اطلاعات کلیه پرسنل'!I254,'5-اطلاعات کلیه پرسنل'!N254/2000*'5-اطلاعات کلیه پرسنل'!I254),0)+IF('5-اطلاعات کلیه پرسنل'!J254=option!$C$15,IF('5-اطلاعات کلیه پرسنل'!L254="دارد",'5-اطلاعات کلیه پرسنل'!M254/12*'5-اطلاعات کلیه پرسنل'!K254,'5-اطلاعات کلیه پرسنل'!N254/2000*'5-اطلاعات کلیه پرسنل'!K254),0)</f>
        <v>0</v>
      </c>
      <c r="AG254" s="67">
        <f>IF('5-اطلاعات کلیه پرسنل'!H254=option!$C$11,IF('5-اطلاعات کلیه پرسنل'!L254="دارد",'5-اطلاعات کلیه پرسنل'!M254*'5-اطلاعات کلیه پرسنل'!I254/12*40,'5-اطلاعات کلیه پرسنل'!I254*'5-اطلاعات کلیه پرسنل'!N254/52),0)+IF('5-اطلاعات کلیه پرسنل'!J254=option!$C$11,IF('5-اطلاعات کلیه پرسنل'!L254="دارد",'5-اطلاعات کلیه پرسنل'!M254*'5-اطلاعات کلیه پرسنل'!K254/12*40,'5-اطلاعات کلیه پرسنل'!K254*'5-اطلاعات کلیه پرسنل'!N254/52),0)</f>
        <v>0</v>
      </c>
      <c r="AH254" s="307">
        <f>IF('5-اطلاعات کلیه پرسنل'!P254="دکتری",1,IF('5-اطلاعات کلیه پرسنل'!P254="فوق لیسانس",0.8,IF('5-اطلاعات کلیه پرسنل'!P254="لیسانس",0.6,IF('5-اطلاعات کلیه پرسنل'!P254="فوق دیپلم",0.3,IF('5-اطلاعات کلیه پرسنل'!P254="",0,0.1)))))</f>
        <v>0</v>
      </c>
      <c r="AI254" s="95">
        <f>IF('5-اطلاعات کلیه پرسنل'!L254="دارد",'5-اطلاعات کلیه پرسنل'!M254/12,'5-اطلاعات کلیه پرسنل'!N254/2000)</f>
        <v>0</v>
      </c>
      <c r="AJ254" s="94">
        <f t="shared" si="51"/>
        <v>0</v>
      </c>
    </row>
    <row r="255" spans="29:36" x14ac:dyDescent="0.45">
      <c r="AC255" s="309">
        <f>IF('6-اطلاعات کلیه محصولات - خدمات'!C255="دارد",'6-اطلاعات کلیه محصولات - خدمات'!Q255,0)</f>
        <v>0</v>
      </c>
      <c r="AD255" s="309">
        <f>1403-'5-اطلاعات کلیه پرسنل'!E255:E1252</f>
        <v>1403</v>
      </c>
      <c r="AE255" s="309"/>
      <c r="AF255" s="67">
        <f>IF('5-اطلاعات کلیه پرسنل'!H255=option!$C$15,IF('5-اطلاعات کلیه پرسنل'!L255="دارد",'5-اطلاعات کلیه پرسنل'!M255/12*'5-اطلاعات کلیه پرسنل'!I255,'5-اطلاعات کلیه پرسنل'!N255/2000*'5-اطلاعات کلیه پرسنل'!I255),0)+IF('5-اطلاعات کلیه پرسنل'!J255=option!$C$15,IF('5-اطلاعات کلیه پرسنل'!L255="دارد",'5-اطلاعات کلیه پرسنل'!M255/12*'5-اطلاعات کلیه پرسنل'!K255,'5-اطلاعات کلیه پرسنل'!N255/2000*'5-اطلاعات کلیه پرسنل'!K255),0)</f>
        <v>0</v>
      </c>
      <c r="AG255" s="67">
        <f>IF('5-اطلاعات کلیه پرسنل'!H255=option!$C$11,IF('5-اطلاعات کلیه پرسنل'!L255="دارد",'5-اطلاعات کلیه پرسنل'!M255*'5-اطلاعات کلیه پرسنل'!I255/12*40,'5-اطلاعات کلیه پرسنل'!I255*'5-اطلاعات کلیه پرسنل'!N255/52),0)+IF('5-اطلاعات کلیه پرسنل'!J255=option!$C$11,IF('5-اطلاعات کلیه پرسنل'!L255="دارد",'5-اطلاعات کلیه پرسنل'!M255*'5-اطلاعات کلیه پرسنل'!K255/12*40,'5-اطلاعات کلیه پرسنل'!K255*'5-اطلاعات کلیه پرسنل'!N255/52),0)</f>
        <v>0</v>
      </c>
      <c r="AH255" s="307">
        <f>IF('5-اطلاعات کلیه پرسنل'!P255="دکتری",1,IF('5-اطلاعات کلیه پرسنل'!P255="فوق لیسانس",0.8,IF('5-اطلاعات کلیه پرسنل'!P255="لیسانس",0.6,IF('5-اطلاعات کلیه پرسنل'!P255="فوق دیپلم",0.3,IF('5-اطلاعات کلیه پرسنل'!P255="",0,0.1)))))</f>
        <v>0</v>
      </c>
      <c r="AI255" s="95">
        <f>IF('5-اطلاعات کلیه پرسنل'!L255="دارد",'5-اطلاعات کلیه پرسنل'!M255/12,'5-اطلاعات کلیه پرسنل'!N255/2000)</f>
        <v>0</v>
      </c>
      <c r="AJ255" s="94">
        <f t="shared" si="51"/>
        <v>0</v>
      </c>
    </row>
    <row r="256" spans="29:36" x14ac:dyDescent="0.45">
      <c r="AC256" s="309">
        <f>IF('6-اطلاعات کلیه محصولات - خدمات'!C256="دارد",'6-اطلاعات کلیه محصولات - خدمات'!Q256,0)</f>
        <v>0</v>
      </c>
      <c r="AD256" s="309">
        <f>1403-'5-اطلاعات کلیه پرسنل'!E256:E1253</f>
        <v>1403</v>
      </c>
      <c r="AE256" s="309"/>
      <c r="AF256" s="67">
        <f>IF('5-اطلاعات کلیه پرسنل'!H256=option!$C$15,IF('5-اطلاعات کلیه پرسنل'!L256="دارد",'5-اطلاعات کلیه پرسنل'!M256/12*'5-اطلاعات کلیه پرسنل'!I256,'5-اطلاعات کلیه پرسنل'!N256/2000*'5-اطلاعات کلیه پرسنل'!I256),0)+IF('5-اطلاعات کلیه پرسنل'!J256=option!$C$15,IF('5-اطلاعات کلیه پرسنل'!L256="دارد",'5-اطلاعات کلیه پرسنل'!M256/12*'5-اطلاعات کلیه پرسنل'!K256,'5-اطلاعات کلیه پرسنل'!N256/2000*'5-اطلاعات کلیه پرسنل'!K256),0)</f>
        <v>0</v>
      </c>
      <c r="AG256" s="67">
        <f>IF('5-اطلاعات کلیه پرسنل'!H256=option!$C$11,IF('5-اطلاعات کلیه پرسنل'!L256="دارد",'5-اطلاعات کلیه پرسنل'!M256*'5-اطلاعات کلیه پرسنل'!I256/12*40,'5-اطلاعات کلیه پرسنل'!I256*'5-اطلاعات کلیه پرسنل'!N256/52),0)+IF('5-اطلاعات کلیه پرسنل'!J256=option!$C$11,IF('5-اطلاعات کلیه پرسنل'!L256="دارد",'5-اطلاعات کلیه پرسنل'!M256*'5-اطلاعات کلیه پرسنل'!K256/12*40,'5-اطلاعات کلیه پرسنل'!K256*'5-اطلاعات کلیه پرسنل'!N256/52),0)</f>
        <v>0</v>
      </c>
      <c r="AH256" s="307">
        <f>IF('5-اطلاعات کلیه پرسنل'!P256="دکتری",1,IF('5-اطلاعات کلیه پرسنل'!P256="فوق لیسانس",0.8,IF('5-اطلاعات کلیه پرسنل'!P256="لیسانس",0.6,IF('5-اطلاعات کلیه پرسنل'!P256="فوق دیپلم",0.3,IF('5-اطلاعات کلیه پرسنل'!P256="",0,0.1)))))</f>
        <v>0</v>
      </c>
      <c r="AI256" s="95">
        <f>IF('5-اطلاعات کلیه پرسنل'!L256="دارد",'5-اطلاعات کلیه پرسنل'!M256/12,'5-اطلاعات کلیه پرسنل'!N256/2000)</f>
        <v>0</v>
      </c>
      <c r="AJ256" s="94">
        <f t="shared" si="51"/>
        <v>0</v>
      </c>
    </row>
    <row r="257" spans="29:36" x14ac:dyDescent="0.45">
      <c r="AC257" s="309">
        <f>IF('6-اطلاعات کلیه محصولات - خدمات'!C257="دارد",'6-اطلاعات کلیه محصولات - خدمات'!Q257,0)</f>
        <v>0</v>
      </c>
      <c r="AD257" s="309">
        <f>1403-'5-اطلاعات کلیه پرسنل'!E257:E1254</f>
        <v>1403</v>
      </c>
      <c r="AE257" s="309"/>
      <c r="AF257" s="67">
        <f>IF('5-اطلاعات کلیه پرسنل'!H257=option!$C$15,IF('5-اطلاعات کلیه پرسنل'!L257="دارد",'5-اطلاعات کلیه پرسنل'!M257/12*'5-اطلاعات کلیه پرسنل'!I257,'5-اطلاعات کلیه پرسنل'!N257/2000*'5-اطلاعات کلیه پرسنل'!I257),0)+IF('5-اطلاعات کلیه پرسنل'!J257=option!$C$15,IF('5-اطلاعات کلیه پرسنل'!L257="دارد",'5-اطلاعات کلیه پرسنل'!M257/12*'5-اطلاعات کلیه پرسنل'!K257,'5-اطلاعات کلیه پرسنل'!N257/2000*'5-اطلاعات کلیه پرسنل'!K257),0)</f>
        <v>0</v>
      </c>
      <c r="AG257" s="67">
        <f>IF('5-اطلاعات کلیه پرسنل'!H257=option!$C$11,IF('5-اطلاعات کلیه پرسنل'!L257="دارد",'5-اطلاعات کلیه پرسنل'!M257*'5-اطلاعات کلیه پرسنل'!I257/12*40,'5-اطلاعات کلیه پرسنل'!I257*'5-اطلاعات کلیه پرسنل'!N257/52),0)+IF('5-اطلاعات کلیه پرسنل'!J257=option!$C$11,IF('5-اطلاعات کلیه پرسنل'!L257="دارد",'5-اطلاعات کلیه پرسنل'!M257*'5-اطلاعات کلیه پرسنل'!K257/12*40,'5-اطلاعات کلیه پرسنل'!K257*'5-اطلاعات کلیه پرسنل'!N257/52),0)</f>
        <v>0</v>
      </c>
      <c r="AH257" s="307">
        <f>IF('5-اطلاعات کلیه پرسنل'!P257="دکتری",1,IF('5-اطلاعات کلیه پرسنل'!P257="فوق لیسانس",0.8,IF('5-اطلاعات کلیه پرسنل'!P257="لیسانس",0.6,IF('5-اطلاعات کلیه پرسنل'!P257="فوق دیپلم",0.3,IF('5-اطلاعات کلیه پرسنل'!P257="",0,0.1)))))</f>
        <v>0</v>
      </c>
      <c r="AI257" s="95">
        <f>IF('5-اطلاعات کلیه پرسنل'!L257="دارد",'5-اطلاعات کلیه پرسنل'!M257/12,'5-اطلاعات کلیه پرسنل'!N257/2000)</f>
        <v>0</v>
      </c>
      <c r="AJ257" s="94">
        <f t="shared" si="51"/>
        <v>0</v>
      </c>
    </row>
    <row r="258" spans="29:36" x14ac:dyDescent="0.45">
      <c r="AC258" s="309">
        <f>IF('6-اطلاعات کلیه محصولات - خدمات'!C258="دارد",'6-اطلاعات کلیه محصولات - خدمات'!Q258,0)</f>
        <v>0</v>
      </c>
      <c r="AD258" s="309">
        <f>1403-'5-اطلاعات کلیه پرسنل'!E258:E1255</f>
        <v>1403</v>
      </c>
      <c r="AE258" s="309"/>
      <c r="AF258" s="67">
        <f>IF('5-اطلاعات کلیه پرسنل'!H258=option!$C$15,IF('5-اطلاعات کلیه پرسنل'!L258="دارد",'5-اطلاعات کلیه پرسنل'!M258/12*'5-اطلاعات کلیه پرسنل'!I258,'5-اطلاعات کلیه پرسنل'!N258/2000*'5-اطلاعات کلیه پرسنل'!I258),0)+IF('5-اطلاعات کلیه پرسنل'!J258=option!$C$15,IF('5-اطلاعات کلیه پرسنل'!L258="دارد",'5-اطلاعات کلیه پرسنل'!M258/12*'5-اطلاعات کلیه پرسنل'!K258,'5-اطلاعات کلیه پرسنل'!N258/2000*'5-اطلاعات کلیه پرسنل'!K258),0)</f>
        <v>0</v>
      </c>
      <c r="AG258" s="67">
        <f>IF('5-اطلاعات کلیه پرسنل'!H258=option!$C$11,IF('5-اطلاعات کلیه پرسنل'!L258="دارد",'5-اطلاعات کلیه پرسنل'!M258*'5-اطلاعات کلیه پرسنل'!I258/12*40,'5-اطلاعات کلیه پرسنل'!I258*'5-اطلاعات کلیه پرسنل'!N258/52),0)+IF('5-اطلاعات کلیه پرسنل'!J258=option!$C$11,IF('5-اطلاعات کلیه پرسنل'!L258="دارد",'5-اطلاعات کلیه پرسنل'!M258*'5-اطلاعات کلیه پرسنل'!K258/12*40,'5-اطلاعات کلیه پرسنل'!K258*'5-اطلاعات کلیه پرسنل'!N258/52),0)</f>
        <v>0</v>
      </c>
      <c r="AH258" s="307">
        <f>IF('5-اطلاعات کلیه پرسنل'!P258="دکتری",1,IF('5-اطلاعات کلیه پرسنل'!P258="فوق لیسانس",0.8,IF('5-اطلاعات کلیه پرسنل'!P258="لیسانس",0.6,IF('5-اطلاعات کلیه پرسنل'!P258="فوق دیپلم",0.3,IF('5-اطلاعات کلیه پرسنل'!P258="",0,0.1)))))</f>
        <v>0</v>
      </c>
      <c r="AI258" s="95">
        <f>IF('5-اطلاعات کلیه پرسنل'!L258="دارد",'5-اطلاعات کلیه پرسنل'!M258/12,'5-اطلاعات کلیه پرسنل'!N258/2000)</f>
        <v>0</v>
      </c>
      <c r="AJ258" s="94">
        <f t="shared" si="51"/>
        <v>0</v>
      </c>
    </row>
    <row r="259" spans="29:36" x14ac:dyDescent="0.45">
      <c r="AC259" s="309">
        <f>IF('6-اطلاعات کلیه محصولات - خدمات'!C259="دارد",'6-اطلاعات کلیه محصولات - خدمات'!Q259,0)</f>
        <v>0</v>
      </c>
      <c r="AD259" s="309">
        <f>1403-'5-اطلاعات کلیه پرسنل'!E259:E1256</f>
        <v>1403</v>
      </c>
      <c r="AE259" s="309"/>
      <c r="AF259" s="67">
        <f>IF('5-اطلاعات کلیه پرسنل'!H259=option!$C$15,IF('5-اطلاعات کلیه پرسنل'!L259="دارد",'5-اطلاعات کلیه پرسنل'!M259/12*'5-اطلاعات کلیه پرسنل'!I259,'5-اطلاعات کلیه پرسنل'!N259/2000*'5-اطلاعات کلیه پرسنل'!I259),0)+IF('5-اطلاعات کلیه پرسنل'!J259=option!$C$15,IF('5-اطلاعات کلیه پرسنل'!L259="دارد",'5-اطلاعات کلیه پرسنل'!M259/12*'5-اطلاعات کلیه پرسنل'!K259,'5-اطلاعات کلیه پرسنل'!N259/2000*'5-اطلاعات کلیه پرسنل'!K259),0)</f>
        <v>0</v>
      </c>
      <c r="AG259" s="67">
        <f>IF('5-اطلاعات کلیه پرسنل'!H259=option!$C$11,IF('5-اطلاعات کلیه پرسنل'!L259="دارد",'5-اطلاعات کلیه پرسنل'!M259*'5-اطلاعات کلیه پرسنل'!I259/12*40,'5-اطلاعات کلیه پرسنل'!I259*'5-اطلاعات کلیه پرسنل'!N259/52),0)+IF('5-اطلاعات کلیه پرسنل'!J259=option!$C$11,IF('5-اطلاعات کلیه پرسنل'!L259="دارد",'5-اطلاعات کلیه پرسنل'!M259*'5-اطلاعات کلیه پرسنل'!K259/12*40,'5-اطلاعات کلیه پرسنل'!K259*'5-اطلاعات کلیه پرسنل'!N259/52),0)</f>
        <v>0</v>
      </c>
      <c r="AH259" s="307">
        <f>IF('5-اطلاعات کلیه پرسنل'!P259="دکتری",1,IF('5-اطلاعات کلیه پرسنل'!P259="فوق لیسانس",0.8,IF('5-اطلاعات کلیه پرسنل'!P259="لیسانس",0.6,IF('5-اطلاعات کلیه پرسنل'!P259="فوق دیپلم",0.3,IF('5-اطلاعات کلیه پرسنل'!P259="",0,0.1)))))</f>
        <v>0</v>
      </c>
      <c r="AI259" s="95">
        <f>IF('5-اطلاعات کلیه پرسنل'!L259="دارد",'5-اطلاعات کلیه پرسنل'!M259/12,'5-اطلاعات کلیه پرسنل'!N259/2000)</f>
        <v>0</v>
      </c>
      <c r="AJ259" s="94">
        <f t="shared" si="51"/>
        <v>0</v>
      </c>
    </row>
    <row r="260" spans="29:36" x14ac:dyDescent="0.45">
      <c r="AC260" s="309">
        <f>IF('6-اطلاعات کلیه محصولات - خدمات'!C260="دارد",'6-اطلاعات کلیه محصولات - خدمات'!Q260,0)</f>
        <v>0</v>
      </c>
      <c r="AD260" s="309">
        <f>1403-'5-اطلاعات کلیه پرسنل'!E260:E1257</f>
        <v>1403</v>
      </c>
      <c r="AE260" s="309"/>
      <c r="AF260" s="67">
        <f>IF('5-اطلاعات کلیه پرسنل'!H260=option!$C$15,IF('5-اطلاعات کلیه پرسنل'!L260="دارد",'5-اطلاعات کلیه پرسنل'!M260/12*'5-اطلاعات کلیه پرسنل'!I260,'5-اطلاعات کلیه پرسنل'!N260/2000*'5-اطلاعات کلیه پرسنل'!I260),0)+IF('5-اطلاعات کلیه پرسنل'!J260=option!$C$15,IF('5-اطلاعات کلیه پرسنل'!L260="دارد",'5-اطلاعات کلیه پرسنل'!M260/12*'5-اطلاعات کلیه پرسنل'!K260,'5-اطلاعات کلیه پرسنل'!N260/2000*'5-اطلاعات کلیه پرسنل'!K260),0)</f>
        <v>0</v>
      </c>
      <c r="AG260" s="67">
        <f>IF('5-اطلاعات کلیه پرسنل'!H260=option!$C$11,IF('5-اطلاعات کلیه پرسنل'!L260="دارد",'5-اطلاعات کلیه پرسنل'!M260*'5-اطلاعات کلیه پرسنل'!I260/12*40,'5-اطلاعات کلیه پرسنل'!I260*'5-اطلاعات کلیه پرسنل'!N260/52),0)+IF('5-اطلاعات کلیه پرسنل'!J260=option!$C$11,IF('5-اطلاعات کلیه پرسنل'!L260="دارد",'5-اطلاعات کلیه پرسنل'!M260*'5-اطلاعات کلیه پرسنل'!K260/12*40,'5-اطلاعات کلیه پرسنل'!K260*'5-اطلاعات کلیه پرسنل'!N260/52),0)</f>
        <v>0</v>
      </c>
      <c r="AH260" s="307">
        <f>IF('5-اطلاعات کلیه پرسنل'!P260="دکتری",1,IF('5-اطلاعات کلیه پرسنل'!P260="فوق لیسانس",0.8,IF('5-اطلاعات کلیه پرسنل'!P260="لیسانس",0.6,IF('5-اطلاعات کلیه پرسنل'!P260="فوق دیپلم",0.3,IF('5-اطلاعات کلیه پرسنل'!P260="",0,0.1)))))</f>
        <v>0</v>
      </c>
      <c r="AI260" s="95">
        <f>IF('5-اطلاعات کلیه پرسنل'!L260="دارد",'5-اطلاعات کلیه پرسنل'!M260/12,'5-اطلاعات کلیه پرسنل'!N260/2000)</f>
        <v>0</v>
      </c>
      <c r="AJ260" s="94">
        <f t="shared" si="51"/>
        <v>0</v>
      </c>
    </row>
    <row r="261" spans="29:36" x14ac:dyDescent="0.45">
      <c r="AC261" s="309">
        <f>IF('6-اطلاعات کلیه محصولات - خدمات'!C261="دارد",'6-اطلاعات کلیه محصولات - خدمات'!Q261,0)</f>
        <v>0</v>
      </c>
      <c r="AD261" s="309">
        <f>1403-'5-اطلاعات کلیه پرسنل'!E261:E1258</f>
        <v>1403</v>
      </c>
      <c r="AE261" s="309"/>
      <c r="AF261" s="67">
        <f>IF('5-اطلاعات کلیه پرسنل'!H261=option!$C$15,IF('5-اطلاعات کلیه پرسنل'!L261="دارد",'5-اطلاعات کلیه پرسنل'!M261/12*'5-اطلاعات کلیه پرسنل'!I261,'5-اطلاعات کلیه پرسنل'!N261/2000*'5-اطلاعات کلیه پرسنل'!I261),0)+IF('5-اطلاعات کلیه پرسنل'!J261=option!$C$15,IF('5-اطلاعات کلیه پرسنل'!L261="دارد",'5-اطلاعات کلیه پرسنل'!M261/12*'5-اطلاعات کلیه پرسنل'!K261,'5-اطلاعات کلیه پرسنل'!N261/2000*'5-اطلاعات کلیه پرسنل'!K261),0)</f>
        <v>0</v>
      </c>
      <c r="AG261" s="67">
        <f>IF('5-اطلاعات کلیه پرسنل'!H261=option!$C$11,IF('5-اطلاعات کلیه پرسنل'!L261="دارد",'5-اطلاعات کلیه پرسنل'!M261*'5-اطلاعات کلیه پرسنل'!I261/12*40,'5-اطلاعات کلیه پرسنل'!I261*'5-اطلاعات کلیه پرسنل'!N261/52),0)+IF('5-اطلاعات کلیه پرسنل'!J261=option!$C$11,IF('5-اطلاعات کلیه پرسنل'!L261="دارد",'5-اطلاعات کلیه پرسنل'!M261*'5-اطلاعات کلیه پرسنل'!K261/12*40,'5-اطلاعات کلیه پرسنل'!K261*'5-اطلاعات کلیه پرسنل'!N261/52),0)</f>
        <v>0</v>
      </c>
      <c r="AH261" s="307">
        <f>IF('5-اطلاعات کلیه پرسنل'!P261="دکتری",1,IF('5-اطلاعات کلیه پرسنل'!P261="فوق لیسانس",0.8,IF('5-اطلاعات کلیه پرسنل'!P261="لیسانس",0.6,IF('5-اطلاعات کلیه پرسنل'!P261="فوق دیپلم",0.3,IF('5-اطلاعات کلیه پرسنل'!P261="",0,0.1)))))</f>
        <v>0</v>
      </c>
      <c r="AI261" s="95">
        <f>IF('5-اطلاعات کلیه پرسنل'!L261="دارد",'5-اطلاعات کلیه پرسنل'!M261/12,'5-اطلاعات کلیه پرسنل'!N261/2000)</f>
        <v>0</v>
      </c>
      <c r="AJ261" s="94">
        <f t="shared" si="51"/>
        <v>0</v>
      </c>
    </row>
    <row r="262" spans="29:36" x14ac:dyDescent="0.45">
      <c r="AC262" s="309">
        <f>IF('6-اطلاعات کلیه محصولات - خدمات'!C262="دارد",'6-اطلاعات کلیه محصولات - خدمات'!Q262,0)</f>
        <v>0</v>
      </c>
      <c r="AD262" s="309">
        <f>1403-'5-اطلاعات کلیه پرسنل'!E262:E1259</f>
        <v>1403</v>
      </c>
      <c r="AE262" s="309"/>
      <c r="AF262" s="67">
        <f>IF('5-اطلاعات کلیه پرسنل'!H262=option!$C$15,IF('5-اطلاعات کلیه پرسنل'!L262="دارد",'5-اطلاعات کلیه پرسنل'!M262/12*'5-اطلاعات کلیه پرسنل'!I262,'5-اطلاعات کلیه پرسنل'!N262/2000*'5-اطلاعات کلیه پرسنل'!I262),0)+IF('5-اطلاعات کلیه پرسنل'!J262=option!$C$15,IF('5-اطلاعات کلیه پرسنل'!L262="دارد",'5-اطلاعات کلیه پرسنل'!M262/12*'5-اطلاعات کلیه پرسنل'!K262,'5-اطلاعات کلیه پرسنل'!N262/2000*'5-اطلاعات کلیه پرسنل'!K262),0)</f>
        <v>0</v>
      </c>
      <c r="AG262" s="67">
        <f>IF('5-اطلاعات کلیه پرسنل'!H262=option!$C$11,IF('5-اطلاعات کلیه پرسنل'!L262="دارد",'5-اطلاعات کلیه پرسنل'!M262*'5-اطلاعات کلیه پرسنل'!I262/12*40,'5-اطلاعات کلیه پرسنل'!I262*'5-اطلاعات کلیه پرسنل'!N262/52),0)+IF('5-اطلاعات کلیه پرسنل'!J262=option!$C$11,IF('5-اطلاعات کلیه پرسنل'!L262="دارد",'5-اطلاعات کلیه پرسنل'!M262*'5-اطلاعات کلیه پرسنل'!K262/12*40,'5-اطلاعات کلیه پرسنل'!K262*'5-اطلاعات کلیه پرسنل'!N262/52),0)</f>
        <v>0</v>
      </c>
      <c r="AH262" s="307">
        <f>IF('5-اطلاعات کلیه پرسنل'!P262="دکتری",1,IF('5-اطلاعات کلیه پرسنل'!P262="فوق لیسانس",0.8,IF('5-اطلاعات کلیه پرسنل'!P262="لیسانس",0.6,IF('5-اطلاعات کلیه پرسنل'!P262="فوق دیپلم",0.3,IF('5-اطلاعات کلیه پرسنل'!P262="",0,0.1)))))</f>
        <v>0</v>
      </c>
      <c r="AI262" s="95">
        <f>IF('5-اطلاعات کلیه پرسنل'!L262="دارد",'5-اطلاعات کلیه پرسنل'!M262/12,'5-اطلاعات کلیه پرسنل'!N262/2000)</f>
        <v>0</v>
      </c>
      <c r="AJ262" s="94">
        <f t="shared" si="51"/>
        <v>0</v>
      </c>
    </row>
    <row r="263" spans="29:36" x14ac:dyDescent="0.45">
      <c r="AC263" s="309">
        <f>IF('6-اطلاعات کلیه محصولات - خدمات'!C263="دارد",'6-اطلاعات کلیه محصولات - خدمات'!Q263,0)</f>
        <v>0</v>
      </c>
      <c r="AD263" s="309">
        <f>1403-'5-اطلاعات کلیه پرسنل'!E263:E1260</f>
        <v>1403</v>
      </c>
      <c r="AE263" s="309"/>
      <c r="AF263" s="67">
        <f>IF('5-اطلاعات کلیه پرسنل'!H263=option!$C$15,IF('5-اطلاعات کلیه پرسنل'!L263="دارد",'5-اطلاعات کلیه پرسنل'!M263/12*'5-اطلاعات کلیه پرسنل'!I263,'5-اطلاعات کلیه پرسنل'!N263/2000*'5-اطلاعات کلیه پرسنل'!I263),0)+IF('5-اطلاعات کلیه پرسنل'!J263=option!$C$15,IF('5-اطلاعات کلیه پرسنل'!L263="دارد",'5-اطلاعات کلیه پرسنل'!M263/12*'5-اطلاعات کلیه پرسنل'!K263,'5-اطلاعات کلیه پرسنل'!N263/2000*'5-اطلاعات کلیه پرسنل'!K263),0)</f>
        <v>0</v>
      </c>
      <c r="AG263" s="67">
        <f>IF('5-اطلاعات کلیه پرسنل'!H263=option!$C$11,IF('5-اطلاعات کلیه پرسنل'!L263="دارد",'5-اطلاعات کلیه پرسنل'!M263*'5-اطلاعات کلیه پرسنل'!I263/12*40,'5-اطلاعات کلیه پرسنل'!I263*'5-اطلاعات کلیه پرسنل'!N263/52),0)+IF('5-اطلاعات کلیه پرسنل'!J263=option!$C$11,IF('5-اطلاعات کلیه پرسنل'!L263="دارد",'5-اطلاعات کلیه پرسنل'!M263*'5-اطلاعات کلیه پرسنل'!K263/12*40,'5-اطلاعات کلیه پرسنل'!K263*'5-اطلاعات کلیه پرسنل'!N263/52),0)</f>
        <v>0</v>
      </c>
      <c r="AH263" s="307">
        <f>IF('5-اطلاعات کلیه پرسنل'!P263="دکتری",1,IF('5-اطلاعات کلیه پرسنل'!P263="فوق لیسانس",0.8,IF('5-اطلاعات کلیه پرسنل'!P263="لیسانس",0.6,IF('5-اطلاعات کلیه پرسنل'!P263="فوق دیپلم",0.3,IF('5-اطلاعات کلیه پرسنل'!P263="",0,0.1)))))</f>
        <v>0</v>
      </c>
      <c r="AI263" s="95">
        <f>IF('5-اطلاعات کلیه پرسنل'!L263="دارد",'5-اطلاعات کلیه پرسنل'!M263/12,'5-اطلاعات کلیه پرسنل'!N263/2000)</f>
        <v>0</v>
      </c>
      <c r="AJ263" s="94">
        <f t="shared" si="51"/>
        <v>0</v>
      </c>
    </row>
    <row r="264" spans="29:36" x14ac:dyDescent="0.45">
      <c r="AC264" s="309">
        <f>IF('6-اطلاعات کلیه محصولات - خدمات'!C264="دارد",'6-اطلاعات کلیه محصولات - خدمات'!Q264,0)</f>
        <v>0</v>
      </c>
      <c r="AD264" s="309">
        <f>1403-'5-اطلاعات کلیه پرسنل'!E264:E1261</f>
        <v>1403</v>
      </c>
      <c r="AE264" s="309"/>
      <c r="AF264" s="67">
        <f>IF('5-اطلاعات کلیه پرسنل'!H264=option!$C$15,IF('5-اطلاعات کلیه پرسنل'!L264="دارد",'5-اطلاعات کلیه پرسنل'!M264/12*'5-اطلاعات کلیه پرسنل'!I264,'5-اطلاعات کلیه پرسنل'!N264/2000*'5-اطلاعات کلیه پرسنل'!I264),0)+IF('5-اطلاعات کلیه پرسنل'!J264=option!$C$15,IF('5-اطلاعات کلیه پرسنل'!L264="دارد",'5-اطلاعات کلیه پرسنل'!M264/12*'5-اطلاعات کلیه پرسنل'!K264,'5-اطلاعات کلیه پرسنل'!N264/2000*'5-اطلاعات کلیه پرسنل'!K264),0)</f>
        <v>0</v>
      </c>
      <c r="AG264" s="67">
        <f>IF('5-اطلاعات کلیه پرسنل'!H264=option!$C$11,IF('5-اطلاعات کلیه پرسنل'!L264="دارد",'5-اطلاعات کلیه پرسنل'!M264*'5-اطلاعات کلیه پرسنل'!I264/12*40,'5-اطلاعات کلیه پرسنل'!I264*'5-اطلاعات کلیه پرسنل'!N264/52),0)+IF('5-اطلاعات کلیه پرسنل'!J264=option!$C$11,IF('5-اطلاعات کلیه پرسنل'!L264="دارد",'5-اطلاعات کلیه پرسنل'!M264*'5-اطلاعات کلیه پرسنل'!K264/12*40,'5-اطلاعات کلیه پرسنل'!K264*'5-اطلاعات کلیه پرسنل'!N264/52),0)</f>
        <v>0</v>
      </c>
      <c r="AH264" s="307">
        <f>IF('5-اطلاعات کلیه پرسنل'!P264="دکتری",1,IF('5-اطلاعات کلیه پرسنل'!P264="فوق لیسانس",0.8,IF('5-اطلاعات کلیه پرسنل'!P264="لیسانس",0.6,IF('5-اطلاعات کلیه پرسنل'!P264="فوق دیپلم",0.3,IF('5-اطلاعات کلیه پرسنل'!P264="",0,0.1)))))</f>
        <v>0</v>
      </c>
      <c r="AI264" s="95">
        <f>IF('5-اطلاعات کلیه پرسنل'!L264="دارد",'5-اطلاعات کلیه پرسنل'!M264/12,'5-اطلاعات کلیه پرسنل'!N264/2000)</f>
        <v>0</v>
      </c>
      <c r="AJ264" s="94">
        <f t="shared" si="51"/>
        <v>0</v>
      </c>
    </row>
    <row r="265" spans="29:36" x14ac:dyDescent="0.45">
      <c r="AC265" s="309">
        <f>IF('6-اطلاعات کلیه محصولات - خدمات'!C265="دارد",'6-اطلاعات کلیه محصولات - خدمات'!Q265,0)</f>
        <v>0</v>
      </c>
      <c r="AD265" s="309">
        <f>1403-'5-اطلاعات کلیه پرسنل'!E265:E1262</f>
        <v>1403</v>
      </c>
      <c r="AE265" s="309"/>
      <c r="AF265" s="67">
        <f>IF('5-اطلاعات کلیه پرسنل'!H265=option!$C$15,IF('5-اطلاعات کلیه پرسنل'!L265="دارد",'5-اطلاعات کلیه پرسنل'!M265/12*'5-اطلاعات کلیه پرسنل'!I265,'5-اطلاعات کلیه پرسنل'!N265/2000*'5-اطلاعات کلیه پرسنل'!I265),0)+IF('5-اطلاعات کلیه پرسنل'!J265=option!$C$15,IF('5-اطلاعات کلیه پرسنل'!L265="دارد",'5-اطلاعات کلیه پرسنل'!M265/12*'5-اطلاعات کلیه پرسنل'!K265,'5-اطلاعات کلیه پرسنل'!N265/2000*'5-اطلاعات کلیه پرسنل'!K265),0)</f>
        <v>0</v>
      </c>
      <c r="AG265" s="67">
        <f>IF('5-اطلاعات کلیه پرسنل'!H265=option!$C$11,IF('5-اطلاعات کلیه پرسنل'!L265="دارد",'5-اطلاعات کلیه پرسنل'!M265*'5-اطلاعات کلیه پرسنل'!I265/12*40,'5-اطلاعات کلیه پرسنل'!I265*'5-اطلاعات کلیه پرسنل'!N265/52),0)+IF('5-اطلاعات کلیه پرسنل'!J265=option!$C$11,IF('5-اطلاعات کلیه پرسنل'!L265="دارد",'5-اطلاعات کلیه پرسنل'!M265*'5-اطلاعات کلیه پرسنل'!K265/12*40,'5-اطلاعات کلیه پرسنل'!K265*'5-اطلاعات کلیه پرسنل'!N265/52),0)</f>
        <v>0</v>
      </c>
      <c r="AH265" s="307">
        <f>IF('5-اطلاعات کلیه پرسنل'!P265="دکتری",1,IF('5-اطلاعات کلیه پرسنل'!P265="فوق لیسانس",0.8,IF('5-اطلاعات کلیه پرسنل'!P265="لیسانس",0.6,IF('5-اطلاعات کلیه پرسنل'!P265="فوق دیپلم",0.3,IF('5-اطلاعات کلیه پرسنل'!P265="",0,0.1)))))</f>
        <v>0</v>
      </c>
      <c r="AI265" s="95">
        <f>IF('5-اطلاعات کلیه پرسنل'!L265="دارد",'5-اطلاعات کلیه پرسنل'!M265/12,'5-اطلاعات کلیه پرسنل'!N265/2000)</f>
        <v>0</v>
      </c>
      <c r="AJ265" s="94">
        <f t="shared" si="51"/>
        <v>0</v>
      </c>
    </row>
    <row r="266" spans="29:36" x14ac:dyDescent="0.45">
      <c r="AC266" s="309">
        <f>IF('6-اطلاعات کلیه محصولات - خدمات'!C266="دارد",'6-اطلاعات کلیه محصولات - خدمات'!Q266,0)</f>
        <v>0</v>
      </c>
      <c r="AD266" s="309">
        <f>1403-'5-اطلاعات کلیه پرسنل'!E266:E1263</f>
        <v>1403</v>
      </c>
      <c r="AE266" s="309"/>
      <c r="AF266" s="67">
        <f>IF('5-اطلاعات کلیه پرسنل'!H266=option!$C$15,IF('5-اطلاعات کلیه پرسنل'!L266="دارد",'5-اطلاعات کلیه پرسنل'!M266/12*'5-اطلاعات کلیه پرسنل'!I266,'5-اطلاعات کلیه پرسنل'!N266/2000*'5-اطلاعات کلیه پرسنل'!I266),0)+IF('5-اطلاعات کلیه پرسنل'!J266=option!$C$15,IF('5-اطلاعات کلیه پرسنل'!L266="دارد",'5-اطلاعات کلیه پرسنل'!M266/12*'5-اطلاعات کلیه پرسنل'!K266,'5-اطلاعات کلیه پرسنل'!N266/2000*'5-اطلاعات کلیه پرسنل'!K266),0)</f>
        <v>0</v>
      </c>
      <c r="AG266" s="67">
        <f>IF('5-اطلاعات کلیه پرسنل'!H266=option!$C$11,IF('5-اطلاعات کلیه پرسنل'!L266="دارد",'5-اطلاعات کلیه پرسنل'!M266*'5-اطلاعات کلیه پرسنل'!I266/12*40,'5-اطلاعات کلیه پرسنل'!I266*'5-اطلاعات کلیه پرسنل'!N266/52),0)+IF('5-اطلاعات کلیه پرسنل'!J266=option!$C$11,IF('5-اطلاعات کلیه پرسنل'!L266="دارد",'5-اطلاعات کلیه پرسنل'!M266*'5-اطلاعات کلیه پرسنل'!K266/12*40,'5-اطلاعات کلیه پرسنل'!K266*'5-اطلاعات کلیه پرسنل'!N266/52),0)</f>
        <v>0</v>
      </c>
      <c r="AH266" s="307">
        <f>IF('5-اطلاعات کلیه پرسنل'!P266="دکتری",1,IF('5-اطلاعات کلیه پرسنل'!P266="فوق لیسانس",0.8,IF('5-اطلاعات کلیه پرسنل'!P266="لیسانس",0.6,IF('5-اطلاعات کلیه پرسنل'!P266="فوق دیپلم",0.3,IF('5-اطلاعات کلیه پرسنل'!P266="",0,0.1)))))</f>
        <v>0</v>
      </c>
      <c r="AI266" s="95">
        <f>IF('5-اطلاعات کلیه پرسنل'!L266="دارد",'5-اطلاعات کلیه پرسنل'!M266/12,'5-اطلاعات کلیه پرسنل'!N266/2000)</f>
        <v>0</v>
      </c>
      <c r="AJ266" s="94">
        <f t="shared" si="51"/>
        <v>0</v>
      </c>
    </row>
    <row r="267" spans="29:36" x14ac:dyDescent="0.45">
      <c r="AC267" s="309">
        <f>IF('6-اطلاعات کلیه محصولات - خدمات'!C267="دارد",'6-اطلاعات کلیه محصولات - خدمات'!Q267,0)</f>
        <v>0</v>
      </c>
      <c r="AD267" s="309">
        <f>1403-'5-اطلاعات کلیه پرسنل'!E267:E1264</f>
        <v>1403</v>
      </c>
      <c r="AE267" s="309"/>
      <c r="AF267" s="67">
        <f>IF('5-اطلاعات کلیه پرسنل'!H267=option!$C$15,IF('5-اطلاعات کلیه پرسنل'!L267="دارد",'5-اطلاعات کلیه پرسنل'!M267/12*'5-اطلاعات کلیه پرسنل'!I267,'5-اطلاعات کلیه پرسنل'!N267/2000*'5-اطلاعات کلیه پرسنل'!I267),0)+IF('5-اطلاعات کلیه پرسنل'!J267=option!$C$15,IF('5-اطلاعات کلیه پرسنل'!L267="دارد",'5-اطلاعات کلیه پرسنل'!M267/12*'5-اطلاعات کلیه پرسنل'!K267,'5-اطلاعات کلیه پرسنل'!N267/2000*'5-اطلاعات کلیه پرسنل'!K267),0)</f>
        <v>0</v>
      </c>
      <c r="AG267" s="67">
        <f>IF('5-اطلاعات کلیه پرسنل'!H267=option!$C$11,IF('5-اطلاعات کلیه پرسنل'!L267="دارد",'5-اطلاعات کلیه پرسنل'!M267*'5-اطلاعات کلیه پرسنل'!I267/12*40,'5-اطلاعات کلیه پرسنل'!I267*'5-اطلاعات کلیه پرسنل'!N267/52),0)+IF('5-اطلاعات کلیه پرسنل'!J267=option!$C$11,IF('5-اطلاعات کلیه پرسنل'!L267="دارد",'5-اطلاعات کلیه پرسنل'!M267*'5-اطلاعات کلیه پرسنل'!K267/12*40,'5-اطلاعات کلیه پرسنل'!K267*'5-اطلاعات کلیه پرسنل'!N267/52),0)</f>
        <v>0</v>
      </c>
      <c r="AH267" s="307">
        <f>IF('5-اطلاعات کلیه پرسنل'!P267="دکتری",1,IF('5-اطلاعات کلیه پرسنل'!P267="فوق لیسانس",0.8,IF('5-اطلاعات کلیه پرسنل'!P267="لیسانس",0.6,IF('5-اطلاعات کلیه پرسنل'!P267="فوق دیپلم",0.3,IF('5-اطلاعات کلیه پرسنل'!P267="",0,0.1)))))</f>
        <v>0</v>
      </c>
      <c r="AI267" s="95">
        <f>IF('5-اطلاعات کلیه پرسنل'!L267="دارد",'5-اطلاعات کلیه پرسنل'!M267/12,'5-اطلاعات کلیه پرسنل'!N267/2000)</f>
        <v>0</v>
      </c>
      <c r="AJ267" s="94">
        <f t="shared" ref="AJ267:AJ330" si="52">AI267*AH267</f>
        <v>0</v>
      </c>
    </row>
    <row r="268" spans="29:36" x14ac:dyDescent="0.45">
      <c r="AC268" s="309">
        <f>IF('6-اطلاعات کلیه محصولات - خدمات'!C268="دارد",'6-اطلاعات کلیه محصولات - خدمات'!Q268,0)</f>
        <v>0</v>
      </c>
      <c r="AD268" s="309">
        <f>1403-'5-اطلاعات کلیه پرسنل'!E268:E1265</f>
        <v>1403</v>
      </c>
      <c r="AE268" s="309"/>
      <c r="AF268" s="67">
        <f>IF('5-اطلاعات کلیه پرسنل'!H268=option!$C$15,IF('5-اطلاعات کلیه پرسنل'!L268="دارد",'5-اطلاعات کلیه پرسنل'!M268/12*'5-اطلاعات کلیه پرسنل'!I268,'5-اطلاعات کلیه پرسنل'!N268/2000*'5-اطلاعات کلیه پرسنل'!I268),0)+IF('5-اطلاعات کلیه پرسنل'!J268=option!$C$15,IF('5-اطلاعات کلیه پرسنل'!L268="دارد",'5-اطلاعات کلیه پرسنل'!M268/12*'5-اطلاعات کلیه پرسنل'!K268,'5-اطلاعات کلیه پرسنل'!N268/2000*'5-اطلاعات کلیه پرسنل'!K268),0)</f>
        <v>0</v>
      </c>
      <c r="AG268" s="67">
        <f>IF('5-اطلاعات کلیه پرسنل'!H268=option!$C$11,IF('5-اطلاعات کلیه پرسنل'!L268="دارد",'5-اطلاعات کلیه پرسنل'!M268*'5-اطلاعات کلیه پرسنل'!I268/12*40,'5-اطلاعات کلیه پرسنل'!I268*'5-اطلاعات کلیه پرسنل'!N268/52),0)+IF('5-اطلاعات کلیه پرسنل'!J268=option!$C$11,IF('5-اطلاعات کلیه پرسنل'!L268="دارد",'5-اطلاعات کلیه پرسنل'!M268*'5-اطلاعات کلیه پرسنل'!K268/12*40,'5-اطلاعات کلیه پرسنل'!K268*'5-اطلاعات کلیه پرسنل'!N268/52),0)</f>
        <v>0</v>
      </c>
      <c r="AH268" s="307">
        <f>IF('5-اطلاعات کلیه پرسنل'!P268="دکتری",1,IF('5-اطلاعات کلیه پرسنل'!P268="فوق لیسانس",0.8,IF('5-اطلاعات کلیه پرسنل'!P268="لیسانس",0.6,IF('5-اطلاعات کلیه پرسنل'!P268="فوق دیپلم",0.3,IF('5-اطلاعات کلیه پرسنل'!P268="",0,0.1)))))</f>
        <v>0</v>
      </c>
      <c r="AI268" s="95">
        <f>IF('5-اطلاعات کلیه پرسنل'!L268="دارد",'5-اطلاعات کلیه پرسنل'!M268/12,'5-اطلاعات کلیه پرسنل'!N268/2000)</f>
        <v>0</v>
      </c>
      <c r="AJ268" s="94">
        <f t="shared" si="52"/>
        <v>0</v>
      </c>
    </row>
    <row r="269" spans="29:36" x14ac:dyDescent="0.45">
      <c r="AC269" s="309">
        <f>IF('6-اطلاعات کلیه محصولات - خدمات'!C269="دارد",'6-اطلاعات کلیه محصولات - خدمات'!Q269,0)</f>
        <v>0</v>
      </c>
      <c r="AD269" s="309">
        <f>1403-'5-اطلاعات کلیه پرسنل'!E269:E1266</f>
        <v>1403</v>
      </c>
      <c r="AE269" s="309"/>
      <c r="AF269" s="67">
        <f>IF('5-اطلاعات کلیه پرسنل'!H269=option!$C$15,IF('5-اطلاعات کلیه پرسنل'!L269="دارد",'5-اطلاعات کلیه پرسنل'!M269/12*'5-اطلاعات کلیه پرسنل'!I269,'5-اطلاعات کلیه پرسنل'!N269/2000*'5-اطلاعات کلیه پرسنل'!I269),0)+IF('5-اطلاعات کلیه پرسنل'!J269=option!$C$15,IF('5-اطلاعات کلیه پرسنل'!L269="دارد",'5-اطلاعات کلیه پرسنل'!M269/12*'5-اطلاعات کلیه پرسنل'!K269,'5-اطلاعات کلیه پرسنل'!N269/2000*'5-اطلاعات کلیه پرسنل'!K269),0)</f>
        <v>0</v>
      </c>
      <c r="AG269" s="67">
        <f>IF('5-اطلاعات کلیه پرسنل'!H269=option!$C$11,IF('5-اطلاعات کلیه پرسنل'!L269="دارد",'5-اطلاعات کلیه پرسنل'!M269*'5-اطلاعات کلیه پرسنل'!I269/12*40,'5-اطلاعات کلیه پرسنل'!I269*'5-اطلاعات کلیه پرسنل'!N269/52),0)+IF('5-اطلاعات کلیه پرسنل'!J269=option!$C$11,IF('5-اطلاعات کلیه پرسنل'!L269="دارد",'5-اطلاعات کلیه پرسنل'!M269*'5-اطلاعات کلیه پرسنل'!K269/12*40,'5-اطلاعات کلیه پرسنل'!K269*'5-اطلاعات کلیه پرسنل'!N269/52),0)</f>
        <v>0</v>
      </c>
      <c r="AH269" s="307">
        <f>IF('5-اطلاعات کلیه پرسنل'!P269="دکتری",1,IF('5-اطلاعات کلیه پرسنل'!P269="فوق لیسانس",0.8,IF('5-اطلاعات کلیه پرسنل'!P269="لیسانس",0.6,IF('5-اطلاعات کلیه پرسنل'!P269="فوق دیپلم",0.3,IF('5-اطلاعات کلیه پرسنل'!P269="",0,0.1)))))</f>
        <v>0</v>
      </c>
      <c r="AI269" s="95">
        <f>IF('5-اطلاعات کلیه پرسنل'!L269="دارد",'5-اطلاعات کلیه پرسنل'!M269/12,'5-اطلاعات کلیه پرسنل'!N269/2000)</f>
        <v>0</v>
      </c>
      <c r="AJ269" s="94">
        <f t="shared" si="52"/>
        <v>0</v>
      </c>
    </row>
    <row r="270" spans="29:36" x14ac:dyDescent="0.45">
      <c r="AC270" s="309">
        <f>IF('6-اطلاعات کلیه محصولات - خدمات'!C270="دارد",'6-اطلاعات کلیه محصولات - خدمات'!Q270,0)</f>
        <v>0</v>
      </c>
      <c r="AD270" s="309">
        <f>1403-'5-اطلاعات کلیه پرسنل'!E270:E1267</f>
        <v>1403</v>
      </c>
      <c r="AE270" s="309"/>
      <c r="AF270" s="67">
        <f>IF('5-اطلاعات کلیه پرسنل'!H270=option!$C$15,IF('5-اطلاعات کلیه پرسنل'!L270="دارد",'5-اطلاعات کلیه پرسنل'!M270/12*'5-اطلاعات کلیه پرسنل'!I270,'5-اطلاعات کلیه پرسنل'!N270/2000*'5-اطلاعات کلیه پرسنل'!I270),0)+IF('5-اطلاعات کلیه پرسنل'!J270=option!$C$15,IF('5-اطلاعات کلیه پرسنل'!L270="دارد",'5-اطلاعات کلیه پرسنل'!M270/12*'5-اطلاعات کلیه پرسنل'!K270,'5-اطلاعات کلیه پرسنل'!N270/2000*'5-اطلاعات کلیه پرسنل'!K270),0)</f>
        <v>0</v>
      </c>
      <c r="AG270" s="67">
        <f>IF('5-اطلاعات کلیه پرسنل'!H270=option!$C$11,IF('5-اطلاعات کلیه پرسنل'!L270="دارد",'5-اطلاعات کلیه پرسنل'!M270*'5-اطلاعات کلیه پرسنل'!I270/12*40,'5-اطلاعات کلیه پرسنل'!I270*'5-اطلاعات کلیه پرسنل'!N270/52),0)+IF('5-اطلاعات کلیه پرسنل'!J270=option!$C$11,IF('5-اطلاعات کلیه پرسنل'!L270="دارد",'5-اطلاعات کلیه پرسنل'!M270*'5-اطلاعات کلیه پرسنل'!K270/12*40,'5-اطلاعات کلیه پرسنل'!K270*'5-اطلاعات کلیه پرسنل'!N270/52),0)</f>
        <v>0</v>
      </c>
      <c r="AH270" s="307">
        <f>IF('5-اطلاعات کلیه پرسنل'!P270="دکتری",1,IF('5-اطلاعات کلیه پرسنل'!P270="فوق لیسانس",0.8,IF('5-اطلاعات کلیه پرسنل'!P270="لیسانس",0.6,IF('5-اطلاعات کلیه پرسنل'!P270="فوق دیپلم",0.3,IF('5-اطلاعات کلیه پرسنل'!P270="",0,0.1)))))</f>
        <v>0</v>
      </c>
      <c r="AI270" s="95">
        <f>IF('5-اطلاعات کلیه پرسنل'!L270="دارد",'5-اطلاعات کلیه پرسنل'!M270/12,'5-اطلاعات کلیه پرسنل'!N270/2000)</f>
        <v>0</v>
      </c>
      <c r="AJ270" s="94">
        <f t="shared" si="52"/>
        <v>0</v>
      </c>
    </row>
    <row r="271" spans="29:36" x14ac:dyDescent="0.45">
      <c r="AC271" s="309">
        <f>IF('6-اطلاعات کلیه محصولات - خدمات'!C271="دارد",'6-اطلاعات کلیه محصولات - خدمات'!Q271,0)</f>
        <v>0</v>
      </c>
      <c r="AD271" s="309">
        <f>1403-'5-اطلاعات کلیه پرسنل'!E271:E1268</f>
        <v>1403</v>
      </c>
      <c r="AE271" s="309"/>
      <c r="AF271" s="67">
        <f>IF('5-اطلاعات کلیه پرسنل'!H271=option!$C$15,IF('5-اطلاعات کلیه پرسنل'!L271="دارد",'5-اطلاعات کلیه پرسنل'!M271/12*'5-اطلاعات کلیه پرسنل'!I271,'5-اطلاعات کلیه پرسنل'!N271/2000*'5-اطلاعات کلیه پرسنل'!I271),0)+IF('5-اطلاعات کلیه پرسنل'!J271=option!$C$15,IF('5-اطلاعات کلیه پرسنل'!L271="دارد",'5-اطلاعات کلیه پرسنل'!M271/12*'5-اطلاعات کلیه پرسنل'!K271,'5-اطلاعات کلیه پرسنل'!N271/2000*'5-اطلاعات کلیه پرسنل'!K271),0)</f>
        <v>0</v>
      </c>
      <c r="AG271" s="67">
        <f>IF('5-اطلاعات کلیه پرسنل'!H271=option!$C$11,IF('5-اطلاعات کلیه پرسنل'!L271="دارد",'5-اطلاعات کلیه پرسنل'!M271*'5-اطلاعات کلیه پرسنل'!I271/12*40,'5-اطلاعات کلیه پرسنل'!I271*'5-اطلاعات کلیه پرسنل'!N271/52),0)+IF('5-اطلاعات کلیه پرسنل'!J271=option!$C$11,IF('5-اطلاعات کلیه پرسنل'!L271="دارد",'5-اطلاعات کلیه پرسنل'!M271*'5-اطلاعات کلیه پرسنل'!K271/12*40,'5-اطلاعات کلیه پرسنل'!K271*'5-اطلاعات کلیه پرسنل'!N271/52),0)</f>
        <v>0</v>
      </c>
      <c r="AH271" s="307">
        <f>IF('5-اطلاعات کلیه پرسنل'!P271="دکتری",1,IF('5-اطلاعات کلیه پرسنل'!P271="فوق لیسانس",0.8,IF('5-اطلاعات کلیه پرسنل'!P271="لیسانس",0.6,IF('5-اطلاعات کلیه پرسنل'!P271="فوق دیپلم",0.3,IF('5-اطلاعات کلیه پرسنل'!P271="",0,0.1)))))</f>
        <v>0</v>
      </c>
      <c r="AI271" s="95">
        <f>IF('5-اطلاعات کلیه پرسنل'!L271="دارد",'5-اطلاعات کلیه پرسنل'!M271/12,'5-اطلاعات کلیه پرسنل'!N271/2000)</f>
        <v>0</v>
      </c>
      <c r="AJ271" s="94">
        <f t="shared" si="52"/>
        <v>0</v>
      </c>
    </row>
    <row r="272" spans="29:36" x14ac:dyDescent="0.45">
      <c r="AC272" s="309">
        <f>IF('6-اطلاعات کلیه محصولات - خدمات'!C272="دارد",'6-اطلاعات کلیه محصولات - خدمات'!Q272,0)</f>
        <v>0</v>
      </c>
      <c r="AD272" s="309">
        <f>1403-'5-اطلاعات کلیه پرسنل'!E272:E1269</f>
        <v>1403</v>
      </c>
      <c r="AE272" s="309"/>
      <c r="AF272" s="67">
        <f>IF('5-اطلاعات کلیه پرسنل'!H272=option!$C$15,IF('5-اطلاعات کلیه پرسنل'!L272="دارد",'5-اطلاعات کلیه پرسنل'!M272/12*'5-اطلاعات کلیه پرسنل'!I272,'5-اطلاعات کلیه پرسنل'!N272/2000*'5-اطلاعات کلیه پرسنل'!I272),0)+IF('5-اطلاعات کلیه پرسنل'!J272=option!$C$15,IF('5-اطلاعات کلیه پرسنل'!L272="دارد",'5-اطلاعات کلیه پرسنل'!M272/12*'5-اطلاعات کلیه پرسنل'!K272,'5-اطلاعات کلیه پرسنل'!N272/2000*'5-اطلاعات کلیه پرسنل'!K272),0)</f>
        <v>0</v>
      </c>
      <c r="AG272" s="67">
        <f>IF('5-اطلاعات کلیه پرسنل'!H272=option!$C$11,IF('5-اطلاعات کلیه پرسنل'!L272="دارد",'5-اطلاعات کلیه پرسنل'!M272*'5-اطلاعات کلیه پرسنل'!I272/12*40,'5-اطلاعات کلیه پرسنل'!I272*'5-اطلاعات کلیه پرسنل'!N272/52),0)+IF('5-اطلاعات کلیه پرسنل'!J272=option!$C$11,IF('5-اطلاعات کلیه پرسنل'!L272="دارد",'5-اطلاعات کلیه پرسنل'!M272*'5-اطلاعات کلیه پرسنل'!K272/12*40,'5-اطلاعات کلیه پرسنل'!K272*'5-اطلاعات کلیه پرسنل'!N272/52),0)</f>
        <v>0</v>
      </c>
      <c r="AH272" s="307">
        <f>IF('5-اطلاعات کلیه پرسنل'!P272="دکتری",1,IF('5-اطلاعات کلیه پرسنل'!P272="فوق لیسانس",0.8,IF('5-اطلاعات کلیه پرسنل'!P272="لیسانس",0.6,IF('5-اطلاعات کلیه پرسنل'!P272="فوق دیپلم",0.3,IF('5-اطلاعات کلیه پرسنل'!P272="",0,0.1)))))</f>
        <v>0</v>
      </c>
      <c r="AI272" s="95">
        <f>IF('5-اطلاعات کلیه پرسنل'!L272="دارد",'5-اطلاعات کلیه پرسنل'!M272/12,'5-اطلاعات کلیه پرسنل'!N272/2000)</f>
        <v>0</v>
      </c>
      <c r="AJ272" s="94">
        <f t="shared" si="52"/>
        <v>0</v>
      </c>
    </row>
    <row r="273" spans="29:36" x14ac:dyDescent="0.45">
      <c r="AC273" s="309">
        <f>IF('6-اطلاعات کلیه محصولات - خدمات'!C273="دارد",'6-اطلاعات کلیه محصولات - خدمات'!Q273,0)</f>
        <v>0</v>
      </c>
      <c r="AD273" s="309">
        <f>1403-'5-اطلاعات کلیه پرسنل'!E273:E1270</f>
        <v>1403</v>
      </c>
      <c r="AE273" s="309"/>
      <c r="AF273" s="67">
        <f>IF('5-اطلاعات کلیه پرسنل'!H273=option!$C$15,IF('5-اطلاعات کلیه پرسنل'!L273="دارد",'5-اطلاعات کلیه پرسنل'!M273/12*'5-اطلاعات کلیه پرسنل'!I273,'5-اطلاعات کلیه پرسنل'!N273/2000*'5-اطلاعات کلیه پرسنل'!I273),0)+IF('5-اطلاعات کلیه پرسنل'!J273=option!$C$15,IF('5-اطلاعات کلیه پرسنل'!L273="دارد",'5-اطلاعات کلیه پرسنل'!M273/12*'5-اطلاعات کلیه پرسنل'!K273,'5-اطلاعات کلیه پرسنل'!N273/2000*'5-اطلاعات کلیه پرسنل'!K273),0)</f>
        <v>0</v>
      </c>
      <c r="AG273" s="67">
        <f>IF('5-اطلاعات کلیه پرسنل'!H273=option!$C$11,IF('5-اطلاعات کلیه پرسنل'!L273="دارد",'5-اطلاعات کلیه پرسنل'!M273*'5-اطلاعات کلیه پرسنل'!I273/12*40,'5-اطلاعات کلیه پرسنل'!I273*'5-اطلاعات کلیه پرسنل'!N273/52),0)+IF('5-اطلاعات کلیه پرسنل'!J273=option!$C$11,IF('5-اطلاعات کلیه پرسنل'!L273="دارد",'5-اطلاعات کلیه پرسنل'!M273*'5-اطلاعات کلیه پرسنل'!K273/12*40,'5-اطلاعات کلیه پرسنل'!K273*'5-اطلاعات کلیه پرسنل'!N273/52),0)</f>
        <v>0</v>
      </c>
      <c r="AH273" s="307">
        <f>IF('5-اطلاعات کلیه پرسنل'!P273="دکتری",1,IF('5-اطلاعات کلیه پرسنل'!P273="فوق لیسانس",0.8,IF('5-اطلاعات کلیه پرسنل'!P273="لیسانس",0.6,IF('5-اطلاعات کلیه پرسنل'!P273="فوق دیپلم",0.3,IF('5-اطلاعات کلیه پرسنل'!P273="",0,0.1)))))</f>
        <v>0</v>
      </c>
      <c r="AI273" s="95">
        <f>IF('5-اطلاعات کلیه پرسنل'!L273="دارد",'5-اطلاعات کلیه پرسنل'!M273/12,'5-اطلاعات کلیه پرسنل'!N273/2000)</f>
        <v>0</v>
      </c>
      <c r="AJ273" s="94">
        <f t="shared" si="52"/>
        <v>0</v>
      </c>
    </row>
    <row r="274" spans="29:36" x14ac:dyDescent="0.45">
      <c r="AC274" s="309">
        <f>IF('6-اطلاعات کلیه محصولات - خدمات'!C274="دارد",'6-اطلاعات کلیه محصولات - خدمات'!Q274,0)</f>
        <v>0</v>
      </c>
      <c r="AD274" s="309">
        <f>1403-'5-اطلاعات کلیه پرسنل'!E274:E1271</f>
        <v>1403</v>
      </c>
      <c r="AE274" s="309"/>
      <c r="AF274" s="67">
        <f>IF('5-اطلاعات کلیه پرسنل'!H274=option!$C$15,IF('5-اطلاعات کلیه پرسنل'!L274="دارد",'5-اطلاعات کلیه پرسنل'!M274/12*'5-اطلاعات کلیه پرسنل'!I274,'5-اطلاعات کلیه پرسنل'!N274/2000*'5-اطلاعات کلیه پرسنل'!I274),0)+IF('5-اطلاعات کلیه پرسنل'!J274=option!$C$15,IF('5-اطلاعات کلیه پرسنل'!L274="دارد",'5-اطلاعات کلیه پرسنل'!M274/12*'5-اطلاعات کلیه پرسنل'!K274,'5-اطلاعات کلیه پرسنل'!N274/2000*'5-اطلاعات کلیه پرسنل'!K274),0)</f>
        <v>0</v>
      </c>
      <c r="AG274" s="67">
        <f>IF('5-اطلاعات کلیه پرسنل'!H274=option!$C$11,IF('5-اطلاعات کلیه پرسنل'!L274="دارد",'5-اطلاعات کلیه پرسنل'!M274*'5-اطلاعات کلیه پرسنل'!I274/12*40,'5-اطلاعات کلیه پرسنل'!I274*'5-اطلاعات کلیه پرسنل'!N274/52),0)+IF('5-اطلاعات کلیه پرسنل'!J274=option!$C$11,IF('5-اطلاعات کلیه پرسنل'!L274="دارد",'5-اطلاعات کلیه پرسنل'!M274*'5-اطلاعات کلیه پرسنل'!K274/12*40,'5-اطلاعات کلیه پرسنل'!K274*'5-اطلاعات کلیه پرسنل'!N274/52),0)</f>
        <v>0</v>
      </c>
      <c r="AH274" s="307">
        <f>IF('5-اطلاعات کلیه پرسنل'!P274="دکتری",1,IF('5-اطلاعات کلیه پرسنل'!P274="فوق لیسانس",0.8,IF('5-اطلاعات کلیه پرسنل'!P274="لیسانس",0.6,IF('5-اطلاعات کلیه پرسنل'!P274="فوق دیپلم",0.3,IF('5-اطلاعات کلیه پرسنل'!P274="",0,0.1)))))</f>
        <v>0</v>
      </c>
      <c r="AI274" s="95">
        <f>IF('5-اطلاعات کلیه پرسنل'!L274="دارد",'5-اطلاعات کلیه پرسنل'!M274/12,'5-اطلاعات کلیه پرسنل'!N274/2000)</f>
        <v>0</v>
      </c>
      <c r="AJ274" s="94">
        <f t="shared" si="52"/>
        <v>0</v>
      </c>
    </row>
    <row r="275" spans="29:36" x14ac:dyDescent="0.45">
      <c r="AC275" s="309">
        <f>IF('6-اطلاعات کلیه محصولات - خدمات'!C275="دارد",'6-اطلاعات کلیه محصولات - خدمات'!Q275,0)</f>
        <v>0</v>
      </c>
      <c r="AD275" s="309">
        <f>1403-'5-اطلاعات کلیه پرسنل'!E275:E1272</f>
        <v>1403</v>
      </c>
      <c r="AE275" s="309"/>
      <c r="AF275" s="67">
        <f>IF('5-اطلاعات کلیه پرسنل'!H275=option!$C$15,IF('5-اطلاعات کلیه پرسنل'!L275="دارد",'5-اطلاعات کلیه پرسنل'!M275/12*'5-اطلاعات کلیه پرسنل'!I275,'5-اطلاعات کلیه پرسنل'!N275/2000*'5-اطلاعات کلیه پرسنل'!I275),0)+IF('5-اطلاعات کلیه پرسنل'!J275=option!$C$15,IF('5-اطلاعات کلیه پرسنل'!L275="دارد",'5-اطلاعات کلیه پرسنل'!M275/12*'5-اطلاعات کلیه پرسنل'!K275,'5-اطلاعات کلیه پرسنل'!N275/2000*'5-اطلاعات کلیه پرسنل'!K275),0)</f>
        <v>0</v>
      </c>
      <c r="AG275" s="67">
        <f>IF('5-اطلاعات کلیه پرسنل'!H275=option!$C$11,IF('5-اطلاعات کلیه پرسنل'!L275="دارد",'5-اطلاعات کلیه پرسنل'!M275*'5-اطلاعات کلیه پرسنل'!I275/12*40,'5-اطلاعات کلیه پرسنل'!I275*'5-اطلاعات کلیه پرسنل'!N275/52),0)+IF('5-اطلاعات کلیه پرسنل'!J275=option!$C$11,IF('5-اطلاعات کلیه پرسنل'!L275="دارد",'5-اطلاعات کلیه پرسنل'!M275*'5-اطلاعات کلیه پرسنل'!K275/12*40,'5-اطلاعات کلیه پرسنل'!K275*'5-اطلاعات کلیه پرسنل'!N275/52),0)</f>
        <v>0</v>
      </c>
      <c r="AH275" s="307">
        <f>IF('5-اطلاعات کلیه پرسنل'!P275="دکتری",1,IF('5-اطلاعات کلیه پرسنل'!P275="فوق لیسانس",0.8,IF('5-اطلاعات کلیه پرسنل'!P275="لیسانس",0.6,IF('5-اطلاعات کلیه پرسنل'!P275="فوق دیپلم",0.3,IF('5-اطلاعات کلیه پرسنل'!P275="",0,0.1)))))</f>
        <v>0</v>
      </c>
      <c r="AI275" s="95">
        <f>IF('5-اطلاعات کلیه پرسنل'!L275="دارد",'5-اطلاعات کلیه پرسنل'!M275/12,'5-اطلاعات کلیه پرسنل'!N275/2000)</f>
        <v>0</v>
      </c>
      <c r="AJ275" s="94">
        <f t="shared" si="52"/>
        <v>0</v>
      </c>
    </row>
    <row r="276" spans="29:36" x14ac:dyDescent="0.45">
      <c r="AC276" s="309">
        <f>IF('6-اطلاعات کلیه محصولات - خدمات'!C276="دارد",'6-اطلاعات کلیه محصولات - خدمات'!Q276,0)</f>
        <v>0</v>
      </c>
      <c r="AD276" s="309">
        <f>1403-'5-اطلاعات کلیه پرسنل'!E276:E1273</f>
        <v>1403</v>
      </c>
      <c r="AE276" s="309"/>
      <c r="AF276" s="67">
        <f>IF('5-اطلاعات کلیه پرسنل'!H276=option!$C$15,IF('5-اطلاعات کلیه پرسنل'!L276="دارد",'5-اطلاعات کلیه پرسنل'!M276/12*'5-اطلاعات کلیه پرسنل'!I276,'5-اطلاعات کلیه پرسنل'!N276/2000*'5-اطلاعات کلیه پرسنل'!I276),0)+IF('5-اطلاعات کلیه پرسنل'!J276=option!$C$15,IF('5-اطلاعات کلیه پرسنل'!L276="دارد",'5-اطلاعات کلیه پرسنل'!M276/12*'5-اطلاعات کلیه پرسنل'!K276,'5-اطلاعات کلیه پرسنل'!N276/2000*'5-اطلاعات کلیه پرسنل'!K276),0)</f>
        <v>0</v>
      </c>
      <c r="AG276" s="67">
        <f>IF('5-اطلاعات کلیه پرسنل'!H276=option!$C$11,IF('5-اطلاعات کلیه پرسنل'!L276="دارد",'5-اطلاعات کلیه پرسنل'!M276*'5-اطلاعات کلیه پرسنل'!I276/12*40,'5-اطلاعات کلیه پرسنل'!I276*'5-اطلاعات کلیه پرسنل'!N276/52),0)+IF('5-اطلاعات کلیه پرسنل'!J276=option!$C$11,IF('5-اطلاعات کلیه پرسنل'!L276="دارد",'5-اطلاعات کلیه پرسنل'!M276*'5-اطلاعات کلیه پرسنل'!K276/12*40,'5-اطلاعات کلیه پرسنل'!K276*'5-اطلاعات کلیه پرسنل'!N276/52),0)</f>
        <v>0</v>
      </c>
      <c r="AH276" s="307">
        <f>IF('5-اطلاعات کلیه پرسنل'!P276="دکتری",1,IF('5-اطلاعات کلیه پرسنل'!P276="فوق لیسانس",0.8,IF('5-اطلاعات کلیه پرسنل'!P276="لیسانس",0.6,IF('5-اطلاعات کلیه پرسنل'!P276="فوق دیپلم",0.3,IF('5-اطلاعات کلیه پرسنل'!P276="",0,0.1)))))</f>
        <v>0</v>
      </c>
      <c r="AI276" s="95">
        <f>IF('5-اطلاعات کلیه پرسنل'!L276="دارد",'5-اطلاعات کلیه پرسنل'!M276/12,'5-اطلاعات کلیه پرسنل'!N276/2000)</f>
        <v>0</v>
      </c>
      <c r="AJ276" s="94">
        <f t="shared" si="52"/>
        <v>0</v>
      </c>
    </row>
    <row r="277" spans="29:36" x14ac:dyDescent="0.45">
      <c r="AC277" s="309">
        <f>IF('6-اطلاعات کلیه محصولات - خدمات'!C277="دارد",'6-اطلاعات کلیه محصولات - خدمات'!Q277,0)</f>
        <v>0</v>
      </c>
      <c r="AD277" s="309">
        <f>1403-'5-اطلاعات کلیه پرسنل'!E277:E1274</f>
        <v>1403</v>
      </c>
      <c r="AE277" s="309"/>
      <c r="AF277" s="67">
        <f>IF('5-اطلاعات کلیه پرسنل'!H277=option!$C$15,IF('5-اطلاعات کلیه پرسنل'!L277="دارد",'5-اطلاعات کلیه پرسنل'!M277/12*'5-اطلاعات کلیه پرسنل'!I277,'5-اطلاعات کلیه پرسنل'!N277/2000*'5-اطلاعات کلیه پرسنل'!I277),0)+IF('5-اطلاعات کلیه پرسنل'!J277=option!$C$15,IF('5-اطلاعات کلیه پرسنل'!L277="دارد",'5-اطلاعات کلیه پرسنل'!M277/12*'5-اطلاعات کلیه پرسنل'!K277,'5-اطلاعات کلیه پرسنل'!N277/2000*'5-اطلاعات کلیه پرسنل'!K277),0)</f>
        <v>0</v>
      </c>
      <c r="AG277" s="67">
        <f>IF('5-اطلاعات کلیه پرسنل'!H277=option!$C$11,IF('5-اطلاعات کلیه پرسنل'!L277="دارد",'5-اطلاعات کلیه پرسنل'!M277*'5-اطلاعات کلیه پرسنل'!I277/12*40,'5-اطلاعات کلیه پرسنل'!I277*'5-اطلاعات کلیه پرسنل'!N277/52),0)+IF('5-اطلاعات کلیه پرسنل'!J277=option!$C$11,IF('5-اطلاعات کلیه پرسنل'!L277="دارد",'5-اطلاعات کلیه پرسنل'!M277*'5-اطلاعات کلیه پرسنل'!K277/12*40,'5-اطلاعات کلیه پرسنل'!K277*'5-اطلاعات کلیه پرسنل'!N277/52),0)</f>
        <v>0</v>
      </c>
      <c r="AH277" s="307">
        <f>IF('5-اطلاعات کلیه پرسنل'!P277="دکتری",1,IF('5-اطلاعات کلیه پرسنل'!P277="فوق لیسانس",0.8,IF('5-اطلاعات کلیه پرسنل'!P277="لیسانس",0.6,IF('5-اطلاعات کلیه پرسنل'!P277="فوق دیپلم",0.3,IF('5-اطلاعات کلیه پرسنل'!P277="",0,0.1)))))</f>
        <v>0</v>
      </c>
      <c r="AI277" s="95">
        <f>IF('5-اطلاعات کلیه پرسنل'!L277="دارد",'5-اطلاعات کلیه پرسنل'!M277/12,'5-اطلاعات کلیه پرسنل'!N277/2000)</f>
        <v>0</v>
      </c>
      <c r="AJ277" s="94">
        <f t="shared" si="52"/>
        <v>0</v>
      </c>
    </row>
    <row r="278" spans="29:36" x14ac:dyDescent="0.45">
      <c r="AC278" s="309">
        <f>IF('6-اطلاعات کلیه محصولات - خدمات'!C278="دارد",'6-اطلاعات کلیه محصولات - خدمات'!Q278,0)</f>
        <v>0</v>
      </c>
      <c r="AD278" s="309">
        <f>1403-'5-اطلاعات کلیه پرسنل'!E278:E1275</f>
        <v>1403</v>
      </c>
      <c r="AE278" s="309"/>
      <c r="AF278" s="67">
        <f>IF('5-اطلاعات کلیه پرسنل'!H278=option!$C$15,IF('5-اطلاعات کلیه پرسنل'!L278="دارد",'5-اطلاعات کلیه پرسنل'!M278/12*'5-اطلاعات کلیه پرسنل'!I278,'5-اطلاعات کلیه پرسنل'!N278/2000*'5-اطلاعات کلیه پرسنل'!I278),0)+IF('5-اطلاعات کلیه پرسنل'!J278=option!$C$15,IF('5-اطلاعات کلیه پرسنل'!L278="دارد",'5-اطلاعات کلیه پرسنل'!M278/12*'5-اطلاعات کلیه پرسنل'!K278,'5-اطلاعات کلیه پرسنل'!N278/2000*'5-اطلاعات کلیه پرسنل'!K278),0)</f>
        <v>0</v>
      </c>
      <c r="AG278" s="67">
        <f>IF('5-اطلاعات کلیه پرسنل'!H278=option!$C$11,IF('5-اطلاعات کلیه پرسنل'!L278="دارد",'5-اطلاعات کلیه پرسنل'!M278*'5-اطلاعات کلیه پرسنل'!I278/12*40,'5-اطلاعات کلیه پرسنل'!I278*'5-اطلاعات کلیه پرسنل'!N278/52),0)+IF('5-اطلاعات کلیه پرسنل'!J278=option!$C$11,IF('5-اطلاعات کلیه پرسنل'!L278="دارد",'5-اطلاعات کلیه پرسنل'!M278*'5-اطلاعات کلیه پرسنل'!K278/12*40,'5-اطلاعات کلیه پرسنل'!K278*'5-اطلاعات کلیه پرسنل'!N278/52),0)</f>
        <v>0</v>
      </c>
      <c r="AH278" s="307">
        <f>IF('5-اطلاعات کلیه پرسنل'!P278="دکتری",1,IF('5-اطلاعات کلیه پرسنل'!P278="فوق لیسانس",0.8,IF('5-اطلاعات کلیه پرسنل'!P278="لیسانس",0.6,IF('5-اطلاعات کلیه پرسنل'!P278="فوق دیپلم",0.3,IF('5-اطلاعات کلیه پرسنل'!P278="",0,0.1)))))</f>
        <v>0</v>
      </c>
      <c r="AI278" s="95">
        <f>IF('5-اطلاعات کلیه پرسنل'!L278="دارد",'5-اطلاعات کلیه پرسنل'!M278/12,'5-اطلاعات کلیه پرسنل'!N278/2000)</f>
        <v>0</v>
      </c>
      <c r="AJ278" s="94">
        <f t="shared" si="52"/>
        <v>0</v>
      </c>
    </row>
    <row r="279" spans="29:36" x14ac:dyDescent="0.45">
      <c r="AC279" s="309">
        <f>IF('6-اطلاعات کلیه محصولات - خدمات'!C279="دارد",'6-اطلاعات کلیه محصولات - خدمات'!Q279,0)</f>
        <v>0</v>
      </c>
      <c r="AD279" s="309">
        <f>1403-'5-اطلاعات کلیه پرسنل'!E279:E1276</f>
        <v>1403</v>
      </c>
      <c r="AE279" s="309"/>
      <c r="AF279" s="67">
        <f>IF('5-اطلاعات کلیه پرسنل'!H279=option!$C$15,IF('5-اطلاعات کلیه پرسنل'!L279="دارد",'5-اطلاعات کلیه پرسنل'!M279/12*'5-اطلاعات کلیه پرسنل'!I279,'5-اطلاعات کلیه پرسنل'!N279/2000*'5-اطلاعات کلیه پرسنل'!I279),0)+IF('5-اطلاعات کلیه پرسنل'!J279=option!$C$15,IF('5-اطلاعات کلیه پرسنل'!L279="دارد",'5-اطلاعات کلیه پرسنل'!M279/12*'5-اطلاعات کلیه پرسنل'!K279,'5-اطلاعات کلیه پرسنل'!N279/2000*'5-اطلاعات کلیه پرسنل'!K279),0)</f>
        <v>0</v>
      </c>
      <c r="AG279" s="67">
        <f>IF('5-اطلاعات کلیه پرسنل'!H279=option!$C$11,IF('5-اطلاعات کلیه پرسنل'!L279="دارد",'5-اطلاعات کلیه پرسنل'!M279*'5-اطلاعات کلیه پرسنل'!I279/12*40,'5-اطلاعات کلیه پرسنل'!I279*'5-اطلاعات کلیه پرسنل'!N279/52),0)+IF('5-اطلاعات کلیه پرسنل'!J279=option!$C$11,IF('5-اطلاعات کلیه پرسنل'!L279="دارد",'5-اطلاعات کلیه پرسنل'!M279*'5-اطلاعات کلیه پرسنل'!K279/12*40,'5-اطلاعات کلیه پرسنل'!K279*'5-اطلاعات کلیه پرسنل'!N279/52),0)</f>
        <v>0</v>
      </c>
      <c r="AH279" s="307">
        <f>IF('5-اطلاعات کلیه پرسنل'!P279="دکتری",1,IF('5-اطلاعات کلیه پرسنل'!P279="فوق لیسانس",0.8,IF('5-اطلاعات کلیه پرسنل'!P279="لیسانس",0.6,IF('5-اطلاعات کلیه پرسنل'!P279="فوق دیپلم",0.3,IF('5-اطلاعات کلیه پرسنل'!P279="",0,0.1)))))</f>
        <v>0</v>
      </c>
      <c r="AI279" s="95">
        <f>IF('5-اطلاعات کلیه پرسنل'!L279="دارد",'5-اطلاعات کلیه پرسنل'!M279/12,'5-اطلاعات کلیه پرسنل'!N279/2000)</f>
        <v>0</v>
      </c>
      <c r="AJ279" s="94">
        <f t="shared" si="52"/>
        <v>0</v>
      </c>
    </row>
    <row r="280" spans="29:36" x14ac:dyDescent="0.45">
      <c r="AC280" s="309">
        <f>IF('6-اطلاعات کلیه محصولات - خدمات'!C280="دارد",'6-اطلاعات کلیه محصولات - خدمات'!Q280,0)</f>
        <v>0</v>
      </c>
      <c r="AD280" s="309">
        <f>1403-'5-اطلاعات کلیه پرسنل'!E280:E1277</f>
        <v>1403</v>
      </c>
      <c r="AE280" s="309"/>
      <c r="AF280" s="67">
        <f>IF('5-اطلاعات کلیه پرسنل'!H280=option!$C$15,IF('5-اطلاعات کلیه پرسنل'!L280="دارد",'5-اطلاعات کلیه پرسنل'!M280/12*'5-اطلاعات کلیه پرسنل'!I280,'5-اطلاعات کلیه پرسنل'!N280/2000*'5-اطلاعات کلیه پرسنل'!I280),0)+IF('5-اطلاعات کلیه پرسنل'!J280=option!$C$15,IF('5-اطلاعات کلیه پرسنل'!L280="دارد",'5-اطلاعات کلیه پرسنل'!M280/12*'5-اطلاعات کلیه پرسنل'!K280,'5-اطلاعات کلیه پرسنل'!N280/2000*'5-اطلاعات کلیه پرسنل'!K280),0)</f>
        <v>0</v>
      </c>
      <c r="AG280" s="67">
        <f>IF('5-اطلاعات کلیه پرسنل'!H280=option!$C$11,IF('5-اطلاعات کلیه پرسنل'!L280="دارد",'5-اطلاعات کلیه پرسنل'!M280*'5-اطلاعات کلیه پرسنل'!I280/12*40,'5-اطلاعات کلیه پرسنل'!I280*'5-اطلاعات کلیه پرسنل'!N280/52),0)+IF('5-اطلاعات کلیه پرسنل'!J280=option!$C$11,IF('5-اطلاعات کلیه پرسنل'!L280="دارد",'5-اطلاعات کلیه پرسنل'!M280*'5-اطلاعات کلیه پرسنل'!K280/12*40,'5-اطلاعات کلیه پرسنل'!K280*'5-اطلاعات کلیه پرسنل'!N280/52),0)</f>
        <v>0</v>
      </c>
      <c r="AH280" s="307">
        <f>IF('5-اطلاعات کلیه پرسنل'!P280="دکتری",1,IF('5-اطلاعات کلیه پرسنل'!P280="فوق لیسانس",0.8,IF('5-اطلاعات کلیه پرسنل'!P280="لیسانس",0.6,IF('5-اطلاعات کلیه پرسنل'!P280="فوق دیپلم",0.3,IF('5-اطلاعات کلیه پرسنل'!P280="",0,0.1)))))</f>
        <v>0</v>
      </c>
      <c r="AI280" s="95">
        <f>IF('5-اطلاعات کلیه پرسنل'!L280="دارد",'5-اطلاعات کلیه پرسنل'!M280/12,'5-اطلاعات کلیه پرسنل'!N280/2000)</f>
        <v>0</v>
      </c>
      <c r="AJ280" s="94">
        <f t="shared" si="52"/>
        <v>0</v>
      </c>
    </row>
    <row r="281" spans="29:36" x14ac:dyDescent="0.45">
      <c r="AC281" s="309">
        <f>IF('6-اطلاعات کلیه محصولات - خدمات'!C281="دارد",'6-اطلاعات کلیه محصولات - خدمات'!Q281,0)</f>
        <v>0</v>
      </c>
      <c r="AD281" s="309">
        <f>1403-'5-اطلاعات کلیه پرسنل'!E281:E1278</f>
        <v>1403</v>
      </c>
      <c r="AE281" s="309"/>
      <c r="AF281" s="67">
        <f>IF('5-اطلاعات کلیه پرسنل'!H281=option!$C$15,IF('5-اطلاعات کلیه پرسنل'!L281="دارد",'5-اطلاعات کلیه پرسنل'!M281/12*'5-اطلاعات کلیه پرسنل'!I281,'5-اطلاعات کلیه پرسنل'!N281/2000*'5-اطلاعات کلیه پرسنل'!I281),0)+IF('5-اطلاعات کلیه پرسنل'!J281=option!$C$15,IF('5-اطلاعات کلیه پرسنل'!L281="دارد",'5-اطلاعات کلیه پرسنل'!M281/12*'5-اطلاعات کلیه پرسنل'!K281,'5-اطلاعات کلیه پرسنل'!N281/2000*'5-اطلاعات کلیه پرسنل'!K281),0)</f>
        <v>0</v>
      </c>
      <c r="AG281" s="67">
        <f>IF('5-اطلاعات کلیه پرسنل'!H281=option!$C$11,IF('5-اطلاعات کلیه پرسنل'!L281="دارد",'5-اطلاعات کلیه پرسنل'!M281*'5-اطلاعات کلیه پرسنل'!I281/12*40,'5-اطلاعات کلیه پرسنل'!I281*'5-اطلاعات کلیه پرسنل'!N281/52),0)+IF('5-اطلاعات کلیه پرسنل'!J281=option!$C$11,IF('5-اطلاعات کلیه پرسنل'!L281="دارد",'5-اطلاعات کلیه پرسنل'!M281*'5-اطلاعات کلیه پرسنل'!K281/12*40,'5-اطلاعات کلیه پرسنل'!K281*'5-اطلاعات کلیه پرسنل'!N281/52),0)</f>
        <v>0</v>
      </c>
      <c r="AH281" s="307">
        <f>IF('5-اطلاعات کلیه پرسنل'!P281="دکتری",1,IF('5-اطلاعات کلیه پرسنل'!P281="فوق لیسانس",0.8,IF('5-اطلاعات کلیه پرسنل'!P281="لیسانس",0.6,IF('5-اطلاعات کلیه پرسنل'!P281="فوق دیپلم",0.3,IF('5-اطلاعات کلیه پرسنل'!P281="",0,0.1)))))</f>
        <v>0</v>
      </c>
      <c r="AI281" s="95">
        <f>IF('5-اطلاعات کلیه پرسنل'!L281="دارد",'5-اطلاعات کلیه پرسنل'!M281/12,'5-اطلاعات کلیه پرسنل'!N281/2000)</f>
        <v>0</v>
      </c>
      <c r="AJ281" s="94">
        <f t="shared" si="52"/>
        <v>0</v>
      </c>
    </row>
    <row r="282" spans="29:36" x14ac:dyDescent="0.45">
      <c r="AC282" s="309">
        <f>IF('6-اطلاعات کلیه محصولات - خدمات'!C282="دارد",'6-اطلاعات کلیه محصولات - خدمات'!Q282,0)</f>
        <v>0</v>
      </c>
      <c r="AD282" s="309">
        <f>1403-'5-اطلاعات کلیه پرسنل'!E282:E1279</f>
        <v>1403</v>
      </c>
      <c r="AE282" s="309"/>
      <c r="AF282" s="67">
        <f>IF('5-اطلاعات کلیه پرسنل'!H282=option!$C$15,IF('5-اطلاعات کلیه پرسنل'!L282="دارد",'5-اطلاعات کلیه پرسنل'!M282/12*'5-اطلاعات کلیه پرسنل'!I282,'5-اطلاعات کلیه پرسنل'!N282/2000*'5-اطلاعات کلیه پرسنل'!I282),0)+IF('5-اطلاعات کلیه پرسنل'!J282=option!$C$15,IF('5-اطلاعات کلیه پرسنل'!L282="دارد",'5-اطلاعات کلیه پرسنل'!M282/12*'5-اطلاعات کلیه پرسنل'!K282,'5-اطلاعات کلیه پرسنل'!N282/2000*'5-اطلاعات کلیه پرسنل'!K282),0)</f>
        <v>0</v>
      </c>
      <c r="AG282" s="67">
        <f>IF('5-اطلاعات کلیه پرسنل'!H282=option!$C$11,IF('5-اطلاعات کلیه پرسنل'!L282="دارد",'5-اطلاعات کلیه پرسنل'!M282*'5-اطلاعات کلیه پرسنل'!I282/12*40,'5-اطلاعات کلیه پرسنل'!I282*'5-اطلاعات کلیه پرسنل'!N282/52),0)+IF('5-اطلاعات کلیه پرسنل'!J282=option!$C$11,IF('5-اطلاعات کلیه پرسنل'!L282="دارد",'5-اطلاعات کلیه پرسنل'!M282*'5-اطلاعات کلیه پرسنل'!K282/12*40,'5-اطلاعات کلیه پرسنل'!K282*'5-اطلاعات کلیه پرسنل'!N282/52),0)</f>
        <v>0</v>
      </c>
      <c r="AH282" s="307">
        <f>IF('5-اطلاعات کلیه پرسنل'!P282="دکتری",1,IF('5-اطلاعات کلیه پرسنل'!P282="فوق لیسانس",0.8,IF('5-اطلاعات کلیه پرسنل'!P282="لیسانس",0.6,IF('5-اطلاعات کلیه پرسنل'!P282="فوق دیپلم",0.3,IF('5-اطلاعات کلیه پرسنل'!P282="",0,0.1)))))</f>
        <v>0</v>
      </c>
      <c r="AI282" s="95">
        <f>IF('5-اطلاعات کلیه پرسنل'!L282="دارد",'5-اطلاعات کلیه پرسنل'!M282/12,'5-اطلاعات کلیه پرسنل'!N282/2000)</f>
        <v>0</v>
      </c>
      <c r="AJ282" s="94">
        <f t="shared" si="52"/>
        <v>0</v>
      </c>
    </row>
    <row r="283" spans="29:36" x14ac:dyDescent="0.45">
      <c r="AC283" s="309">
        <f>IF('6-اطلاعات کلیه محصولات - خدمات'!C283="دارد",'6-اطلاعات کلیه محصولات - خدمات'!Q283,0)</f>
        <v>0</v>
      </c>
      <c r="AD283" s="309">
        <f>1403-'5-اطلاعات کلیه پرسنل'!E283:E1280</f>
        <v>1403</v>
      </c>
      <c r="AE283" s="309"/>
      <c r="AF283" s="67">
        <f>IF('5-اطلاعات کلیه پرسنل'!H283=option!$C$15,IF('5-اطلاعات کلیه پرسنل'!L283="دارد",'5-اطلاعات کلیه پرسنل'!M283/12*'5-اطلاعات کلیه پرسنل'!I283,'5-اطلاعات کلیه پرسنل'!N283/2000*'5-اطلاعات کلیه پرسنل'!I283),0)+IF('5-اطلاعات کلیه پرسنل'!J283=option!$C$15,IF('5-اطلاعات کلیه پرسنل'!L283="دارد",'5-اطلاعات کلیه پرسنل'!M283/12*'5-اطلاعات کلیه پرسنل'!K283,'5-اطلاعات کلیه پرسنل'!N283/2000*'5-اطلاعات کلیه پرسنل'!K283),0)</f>
        <v>0</v>
      </c>
      <c r="AG283" s="67">
        <f>IF('5-اطلاعات کلیه پرسنل'!H283=option!$C$11,IF('5-اطلاعات کلیه پرسنل'!L283="دارد",'5-اطلاعات کلیه پرسنل'!M283*'5-اطلاعات کلیه پرسنل'!I283/12*40,'5-اطلاعات کلیه پرسنل'!I283*'5-اطلاعات کلیه پرسنل'!N283/52),0)+IF('5-اطلاعات کلیه پرسنل'!J283=option!$C$11,IF('5-اطلاعات کلیه پرسنل'!L283="دارد",'5-اطلاعات کلیه پرسنل'!M283*'5-اطلاعات کلیه پرسنل'!K283/12*40,'5-اطلاعات کلیه پرسنل'!K283*'5-اطلاعات کلیه پرسنل'!N283/52),0)</f>
        <v>0</v>
      </c>
      <c r="AH283" s="307">
        <f>IF('5-اطلاعات کلیه پرسنل'!P283="دکتری",1,IF('5-اطلاعات کلیه پرسنل'!P283="فوق لیسانس",0.8,IF('5-اطلاعات کلیه پرسنل'!P283="لیسانس",0.6,IF('5-اطلاعات کلیه پرسنل'!P283="فوق دیپلم",0.3,IF('5-اطلاعات کلیه پرسنل'!P283="",0,0.1)))))</f>
        <v>0</v>
      </c>
      <c r="AI283" s="95">
        <f>IF('5-اطلاعات کلیه پرسنل'!L283="دارد",'5-اطلاعات کلیه پرسنل'!M283/12,'5-اطلاعات کلیه پرسنل'!N283/2000)</f>
        <v>0</v>
      </c>
      <c r="AJ283" s="94">
        <f t="shared" si="52"/>
        <v>0</v>
      </c>
    </row>
    <row r="284" spans="29:36" x14ac:dyDescent="0.45">
      <c r="AC284" s="309">
        <f>IF('6-اطلاعات کلیه محصولات - خدمات'!C284="دارد",'6-اطلاعات کلیه محصولات - خدمات'!Q284,0)</f>
        <v>0</v>
      </c>
      <c r="AD284" s="309">
        <f>1403-'5-اطلاعات کلیه پرسنل'!E284:E1281</f>
        <v>1403</v>
      </c>
      <c r="AE284" s="309"/>
      <c r="AF284" s="67">
        <f>IF('5-اطلاعات کلیه پرسنل'!H284=option!$C$15,IF('5-اطلاعات کلیه پرسنل'!L284="دارد",'5-اطلاعات کلیه پرسنل'!M284/12*'5-اطلاعات کلیه پرسنل'!I284,'5-اطلاعات کلیه پرسنل'!N284/2000*'5-اطلاعات کلیه پرسنل'!I284),0)+IF('5-اطلاعات کلیه پرسنل'!J284=option!$C$15,IF('5-اطلاعات کلیه پرسنل'!L284="دارد",'5-اطلاعات کلیه پرسنل'!M284/12*'5-اطلاعات کلیه پرسنل'!K284,'5-اطلاعات کلیه پرسنل'!N284/2000*'5-اطلاعات کلیه پرسنل'!K284),0)</f>
        <v>0</v>
      </c>
      <c r="AG284" s="67">
        <f>IF('5-اطلاعات کلیه پرسنل'!H284=option!$C$11,IF('5-اطلاعات کلیه پرسنل'!L284="دارد",'5-اطلاعات کلیه پرسنل'!M284*'5-اطلاعات کلیه پرسنل'!I284/12*40,'5-اطلاعات کلیه پرسنل'!I284*'5-اطلاعات کلیه پرسنل'!N284/52),0)+IF('5-اطلاعات کلیه پرسنل'!J284=option!$C$11,IF('5-اطلاعات کلیه پرسنل'!L284="دارد",'5-اطلاعات کلیه پرسنل'!M284*'5-اطلاعات کلیه پرسنل'!K284/12*40,'5-اطلاعات کلیه پرسنل'!K284*'5-اطلاعات کلیه پرسنل'!N284/52),0)</f>
        <v>0</v>
      </c>
      <c r="AH284" s="307">
        <f>IF('5-اطلاعات کلیه پرسنل'!P284="دکتری",1,IF('5-اطلاعات کلیه پرسنل'!P284="فوق لیسانس",0.8,IF('5-اطلاعات کلیه پرسنل'!P284="لیسانس",0.6,IF('5-اطلاعات کلیه پرسنل'!P284="فوق دیپلم",0.3,IF('5-اطلاعات کلیه پرسنل'!P284="",0,0.1)))))</f>
        <v>0</v>
      </c>
      <c r="AI284" s="95">
        <f>IF('5-اطلاعات کلیه پرسنل'!L284="دارد",'5-اطلاعات کلیه پرسنل'!M284/12,'5-اطلاعات کلیه پرسنل'!N284/2000)</f>
        <v>0</v>
      </c>
      <c r="AJ284" s="94">
        <f t="shared" si="52"/>
        <v>0</v>
      </c>
    </row>
    <row r="285" spans="29:36" x14ac:dyDescent="0.45">
      <c r="AC285" s="309">
        <f>IF('6-اطلاعات کلیه محصولات - خدمات'!C285="دارد",'6-اطلاعات کلیه محصولات - خدمات'!Q285,0)</f>
        <v>0</v>
      </c>
      <c r="AD285" s="309">
        <f>1403-'5-اطلاعات کلیه پرسنل'!E285:E1282</f>
        <v>1403</v>
      </c>
      <c r="AE285" s="309"/>
      <c r="AF285" s="67">
        <f>IF('5-اطلاعات کلیه پرسنل'!H285=option!$C$15,IF('5-اطلاعات کلیه پرسنل'!L285="دارد",'5-اطلاعات کلیه پرسنل'!M285/12*'5-اطلاعات کلیه پرسنل'!I285,'5-اطلاعات کلیه پرسنل'!N285/2000*'5-اطلاعات کلیه پرسنل'!I285),0)+IF('5-اطلاعات کلیه پرسنل'!J285=option!$C$15,IF('5-اطلاعات کلیه پرسنل'!L285="دارد",'5-اطلاعات کلیه پرسنل'!M285/12*'5-اطلاعات کلیه پرسنل'!K285,'5-اطلاعات کلیه پرسنل'!N285/2000*'5-اطلاعات کلیه پرسنل'!K285),0)</f>
        <v>0</v>
      </c>
      <c r="AG285" s="67">
        <f>IF('5-اطلاعات کلیه پرسنل'!H285=option!$C$11,IF('5-اطلاعات کلیه پرسنل'!L285="دارد",'5-اطلاعات کلیه پرسنل'!M285*'5-اطلاعات کلیه پرسنل'!I285/12*40,'5-اطلاعات کلیه پرسنل'!I285*'5-اطلاعات کلیه پرسنل'!N285/52),0)+IF('5-اطلاعات کلیه پرسنل'!J285=option!$C$11,IF('5-اطلاعات کلیه پرسنل'!L285="دارد",'5-اطلاعات کلیه پرسنل'!M285*'5-اطلاعات کلیه پرسنل'!K285/12*40,'5-اطلاعات کلیه پرسنل'!K285*'5-اطلاعات کلیه پرسنل'!N285/52),0)</f>
        <v>0</v>
      </c>
      <c r="AH285" s="307">
        <f>IF('5-اطلاعات کلیه پرسنل'!P285="دکتری",1,IF('5-اطلاعات کلیه پرسنل'!P285="فوق لیسانس",0.8,IF('5-اطلاعات کلیه پرسنل'!P285="لیسانس",0.6,IF('5-اطلاعات کلیه پرسنل'!P285="فوق دیپلم",0.3,IF('5-اطلاعات کلیه پرسنل'!P285="",0,0.1)))))</f>
        <v>0</v>
      </c>
      <c r="AI285" s="95">
        <f>IF('5-اطلاعات کلیه پرسنل'!L285="دارد",'5-اطلاعات کلیه پرسنل'!M285/12,'5-اطلاعات کلیه پرسنل'!N285/2000)</f>
        <v>0</v>
      </c>
      <c r="AJ285" s="94">
        <f t="shared" si="52"/>
        <v>0</v>
      </c>
    </row>
    <row r="286" spans="29:36" x14ac:dyDescent="0.45">
      <c r="AC286" s="309">
        <f>IF('6-اطلاعات کلیه محصولات - خدمات'!C286="دارد",'6-اطلاعات کلیه محصولات - خدمات'!Q286,0)</f>
        <v>0</v>
      </c>
      <c r="AD286" s="309">
        <f>1403-'5-اطلاعات کلیه پرسنل'!E286:E1283</f>
        <v>1403</v>
      </c>
      <c r="AE286" s="309"/>
      <c r="AF286" s="67">
        <f>IF('5-اطلاعات کلیه پرسنل'!H286=option!$C$15,IF('5-اطلاعات کلیه پرسنل'!L286="دارد",'5-اطلاعات کلیه پرسنل'!M286/12*'5-اطلاعات کلیه پرسنل'!I286,'5-اطلاعات کلیه پرسنل'!N286/2000*'5-اطلاعات کلیه پرسنل'!I286),0)+IF('5-اطلاعات کلیه پرسنل'!J286=option!$C$15,IF('5-اطلاعات کلیه پرسنل'!L286="دارد",'5-اطلاعات کلیه پرسنل'!M286/12*'5-اطلاعات کلیه پرسنل'!K286,'5-اطلاعات کلیه پرسنل'!N286/2000*'5-اطلاعات کلیه پرسنل'!K286),0)</f>
        <v>0</v>
      </c>
      <c r="AG286" s="67">
        <f>IF('5-اطلاعات کلیه پرسنل'!H286=option!$C$11,IF('5-اطلاعات کلیه پرسنل'!L286="دارد",'5-اطلاعات کلیه پرسنل'!M286*'5-اطلاعات کلیه پرسنل'!I286/12*40,'5-اطلاعات کلیه پرسنل'!I286*'5-اطلاعات کلیه پرسنل'!N286/52),0)+IF('5-اطلاعات کلیه پرسنل'!J286=option!$C$11,IF('5-اطلاعات کلیه پرسنل'!L286="دارد",'5-اطلاعات کلیه پرسنل'!M286*'5-اطلاعات کلیه پرسنل'!K286/12*40,'5-اطلاعات کلیه پرسنل'!K286*'5-اطلاعات کلیه پرسنل'!N286/52),0)</f>
        <v>0</v>
      </c>
      <c r="AH286" s="307">
        <f>IF('5-اطلاعات کلیه پرسنل'!P286="دکتری",1,IF('5-اطلاعات کلیه پرسنل'!P286="فوق لیسانس",0.8,IF('5-اطلاعات کلیه پرسنل'!P286="لیسانس",0.6,IF('5-اطلاعات کلیه پرسنل'!P286="فوق دیپلم",0.3,IF('5-اطلاعات کلیه پرسنل'!P286="",0,0.1)))))</f>
        <v>0</v>
      </c>
      <c r="AI286" s="95">
        <f>IF('5-اطلاعات کلیه پرسنل'!L286="دارد",'5-اطلاعات کلیه پرسنل'!M286/12,'5-اطلاعات کلیه پرسنل'!N286/2000)</f>
        <v>0</v>
      </c>
      <c r="AJ286" s="94">
        <f t="shared" si="52"/>
        <v>0</v>
      </c>
    </row>
    <row r="287" spans="29:36" x14ac:dyDescent="0.45">
      <c r="AC287" s="309">
        <f>IF('6-اطلاعات کلیه محصولات - خدمات'!C287="دارد",'6-اطلاعات کلیه محصولات - خدمات'!Q287,0)</f>
        <v>0</v>
      </c>
      <c r="AD287" s="309">
        <f>1403-'5-اطلاعات کلیه پرسنل'!E287:E1284</f>
        <v>1403</v>
      </c>
      <c r="AE287" s="309"/>
      <c r="AF287" s="67">
        <f>IF('5-اطلاعات کلیه پرسنل'!H287=option!$C$15,IF('5-اطلاعات کلیه پرسنل'!L287="دارد",'5-اطلاعات کلیه پرسنل'!M287/12*'5-اطلاعات کلیه پرسنل'!I287,'5-اطلاعات کلیه پرسنل'!N287/2000*'5-اطلاعات کلیه پرسنل'!I287),0)+IF('5-اطلاعات کلیه پرسنل'!J287=option!$C$15,IF('5-اطلاعات کلیه پرسنل'!L287="دارد",'5-اطلاعات کلیه پرسنل'!M287/12*'5-اطلاعات کلیه پرسنل'!K287,'5-اطلاعات کلیه پرسنل'!N287/2000*'5-اطلاعات کلیه پرسنل'!K287),0)</f>
        <v>0</v>
      </c>
      <c r="AG287" s="67">
        <f>IF('5-اطلاعات کلیه پرسنل'!H287=option!$C$11,IF('5-اطلاعات کلیه پرسنل'!L287="دارد",'5-اطلاعات کلیه پرسنل'!M287*'5-اطلاعات کلیه پرسنل'!I287/12*40,'5-اطلاعات کلیه پرسنل'!I287*'5-اطلاعات کلیه پرسنل'!N287/52),0)+IF('5-اطلاعات کلیه پرسنل'!J287=option!$C$11,IF('5-اطلاعات کلیه پرسنل'!L287="دارد",'5-اطلاعات کلیه پرسنل'!M287*'5-اطلاعات کلیه پرسنل'!K287/12*40,'5-اطلاعات کلیه پرسنل'!K287*'5-اطلاعات کلیه پرسنل'!N287/52),0)</f>
        <v>0</v>
      </c>
      <c r="AH287" s="307">
        <f>IF('5-اطلاعات کلیه پرسنل'!P287="دکتری",1,IF('5-اطلاعات کلیه پرسنل'!P287="فوق لیسانس",0.8,IF('5-اطلاعات کلیه پرسنل'!P287="لیسانس",0.6,IF('5-اطلاعات کلیه پرسنل'!P287="فوق دیپلم",0.3,IF('5-اطلاعات کلیه پرسنل'!P287="",0,0.1)))))</f>
        <v>0</v>
      </c>
      <c r="AI287" s="95">
        <f>IF('5-اطلاعات کلیه پرسنل'!L287="دارد",'5-اطلاعات کلیه پرسنل'!M287/12,'5-اطلاعات کلیه پرسنل'!N287/2000)</f>
        <v>0</v>
      </c>
      <c r="AJ287" s="94">
        <f t="shared" si="52"/>
        <v>0</v>
      </c>
    </row>
    <row r="288" spans="29:36" x14ac:dyDescent="0.45">
      <c r="AC288" s="309">
        <f>IF('6-اطلاعات کلیه محصولات - خدمات'!C288="دارد",'6-اطلاعات کلیه محصولات - خدمات'!Q288,0)</f>
        <v>0</v>
      </c>
      <c r="AD288" s="309">
        <f>1403-'5-اطلاعات کلیه پرسنل'!E288:E1285</f>
        <v>1403</v>
      </c>
      <c r="AE288" s="309"/>
      <c r="AF288" s="67">
        <f>IF('5-اطلاعات کلیه پرسنل'!H288=option!$C$15,IF('5-اطلاعات کلیه پرسنل'!L288="دارد",'5-اطلاعات کلیه پرسنل'!M288/12*'5-اطلاعات کلیه پرسنل'!I288,'5-اطلاعات کلیه پرسنل'!N288/2000*'5-اطلاعات کلیه پرسنل'!I288),0)+IF('5-اطلاعات کلیه پرسنل'!J288=option!$C$15,IF('5-اطلاعات کلیه پرسنل'!L288="دارد",'5-اطلاعات کلیه پرسنل'!M288/12*'5-اطلاعات کلیه پرسنل'!K288,'5-اطلاعات کلیه پرسنل'!N288/2000*'5-اطلاعات کلیه پرسنل'!K288),0)</f>
        <v>0</v>
      </c>
      <c r="AG288" s="67">
        <f>IF('5-اطلاعات کلیه پرسنل'!H288=option!$C$11,IF('5-اطلاعات کلیه پرسنل'!L288="دارد",'5-اطلاعات کلیه پرسنل'!M288*'5-اطلاعات کلیه پرسنل'!I288/12*40,'5-اطلاعات کلیه پرسنل'!I288*'5-اطلاعات کلیه پرسنل'!N288/52),0)+IF('5-اطلاعات کلیه پرسنل'!J288=option!$C$11,IF('5-اطلاعات کلیه پرسنل'!L288="دارد",'5-اطلاعات کلیه پرسنل'!M288*'5-اطلاعات کلیه پرسنل'!K288/12*40,'5-اطلاعات کلیه پرسنل'!K288*'5-اطلاعات کلیه پرسنل'!N288/52),0)</f>
        <v>0</v>
      </c>
      <c r="AH288" s="307">
        <f>IF('5-اطلاعات کلیه پرسنل'!P288="دکتری",1,IF('5-اطلاعات کلیه پرسنل'!P288="فوق لیسانس",0.8,IF('5-اطلاعات کلیه پرسنل'!P288="لیسانس",0.6,IF('5-اطلاعات کلیه پرسنل'!P288="فوق دیپلم",0.3,IF('5-اطلاعات کلیه پرسنل'!P288="",0,0.1)))))</f>
        <v>0</v>
      </c>
      <c r="AI288" s="95">
        <f>IF('5-اطلاعات کلیه پرسنل'!L288="دارد",'5-اطلاعات کلیه پرسنل'!M288/12,'5-اطلاعات کلیه پرسنل'!N288/2000)</f>
        <v>0</v>
      </c>
      <c r="AJ288" s="94">
        <f t="shared" si="52"/>
        <v>0</v>
      </c>
    </row>
    <row r="289" spans="29:36" x14ac:dyDescent="0.45">
      <c r="AC289" s="309">
        <f>IF('6-اطلاعات کلیه محصولات - خدمات'!C289="دارد",'6-اطلاعات کلیه محصولات - خدمات'!Q289,0)</f>
        <v>0</v>
      </c>
      <c r="AD289" s="309">
        <f>1403-'5-اطلاعات کلیه پرسنل'!E289:E1286</f>
        <v>1403</v>
      </c>
      <c r="AE289" s="309"/>
      <c r="AF289" s="67">
        <f>IF('5-اطلاعات کلیه پرسنل'!H289=option!$C$15,IF('5-اطلاعات کلیه پرسنل'!L289="دارد",'5-اطلاعات کلیه پرسنل'!M289/12*'5-اطلاعات کلیه پرسنل'!I289,'5-اطلاعات کلیه پرسنل'!N289/2000*'5-اطلاعات کلیه پرسنل'!I289),0)+IF('5-اطلاعات کلیه پرسنل'!J289=option!$C$15,IF('5-اطلاعات کلیه پرسنل'!L289="دارد",'5-اطلاعات کلیه پرسنل'!M289/12*'5-اطلاعات کلیه پرسنل'!K289,'5-اطلاعات کلیه پرسنل'!N289/2000*'5-اطلاعات کلیه پرسنل'!K289),0)</f>
        <v>0</v>
      </c>
      <c r="AG289" s="67">
        <f>IF('5-اطلاعات کلیه پرسنل'!H289=option!$C$11,IF('5-اطلاعات کلیه پرسنل'!L289="دارد",'5-اطلاعات کلیه پرسنل'!M289*'5-اطلاعات کلیه پرسنل'!I289/12*40,'5-اطلاعات کلیه پرسنل'!I289*'5-اطلاعات کلیه پرسنل'!N289/52),0)+IF('5-اطلاعات کلیه پرسنل'!J289=option!$C$11,IF('5-اطلاعات کلیه پرسنل'!L289="دارد",'5-اطلاعات کلیه پرسنل'!M289*'5-اطلاعات کلیه پرسنل'!K289/12*40,'5-اطلاعات کلیه پرسنل'!K289*'5-اطلاعات کلیه پرسنل'!N289/52),0)</f>
        <v>0</v>
      </c>
      <c r="AH289" s="307">
        <f>IF('5-اطلاعات کلیه پرسنل'!P289="دکتری",1,IF('5-اطلاعات کلیه پرسنل'!P289="فوق لیسانس",0.8,IF('5-اطلاعات کلیه پرسنل'!P289="لیسانس",0.6,IF('5-اطلاعات کلیه پرسنل'!P289="فوق دیپلم",0.3,IF('5-اطلاعات کلیه پرسنل'!P289="",0,0.1)))))</f>
        <v>0</v>
      </c>
      <c r="AI289" s="95">
        <f>IF('5-اطلاعات کلیه پرسنل'!L289="دارد",'5-اطلاعات کلیه پرسنل'!M289/12,'5-اطلاعات کلیه پرسنل'!N289/2000)</f>
        <v>0</v>
      </c>
      <c r="AJ289" s="94">
        <f t="shared" si="52"/>
        <v>0</v>
      </c>
    </row>
    <row r="290" spans="29:36" x14ac:dyDescent="0.45">
      <c r="AC290" s="309">
        <f>IF('6-اطلاعات کلیه محصولات - خدمات'!C290="دارد",'6-اطلاعات کلیه محصولات - خدمات'!Q290,0)</f>
        <v>0</v>
      </c>
      <c r="AD290" s="309">
        <f>1403-'5-اطلاعات کلیه پرسنل'!E290:E1287</f>
        <v>1403</v>
      </c>
      <c r="AE290" s="309"/>
      <c r="AF290" s="67">
        <f>IF('5-اطلاعات کلیه پرسنل'!H290=option!$C$15,IF('5-اطلاعات کلیه پرسنل'!L290="دارد",'5-اطلاعات کلیه پرسنل'!M290/12*'5-اطلاعات کلیه پرسنل'!I290,'5-اطلاعات کلیه پرسنل'!N290/2000*'5-اطلاعات کلیه پرسنل'!I290),0)+IF('5-اطلاعات کلیه پرسنل'!J290=option!$C$15,IF('5-اطلاعات کلیه پرسنل'!L290="دارد",'5-اطلاعات کلیه پرسنل'!M290/12*'5-اطلاعات کلیه پرسنل'!K290,'5-اطلاعات کلیه پرسنل'!N290/2000*'5-اطلاعات کلیه پرسنل'!K290),0)</f>
        <v>0</v>
      </c>
      <c r="AG290" s="67">
        <f>IF('5-اطلاعات کلیه پرسنل'!H290=option!$C$11,IF('5-اطلاعات کلیه پرسنل'!L290="دارد",'5-اطلاعات کلیه پرسنل'!M290*'5-اطلاعات کلیه پرسنل'!I290/12*40,'5-اطلاعات کلیه پرسنل'!I290*'5-اطلاعات کلیه پرسنل'!N290/52),0)+IF('5-اطلاعات کلیه پرسنل'!J290=option!$C$11,IF('5-اطلاعات کلیه پرسنل'!L290="دارد",'5-اطلاعات کلیه پرسنل'!M290*'5-اطلاعات کلیه پرسنل'!K290/12*40,'5-اطلاعات کلیه پرسنل'!K290*'5-اطلاعات کلیه پرسنل'!N290/52),0)</f>
        <v>0</v>
      </c>
      <c r="AH290" s="307">
        <f>IF('5-اطلاعات کلیه پرسنل'!P290="دکتری",1,IF('5-اطلاعات کلیه پرسنل'!P290="فوق لیسانس",0.8,IF('5-اطلاعات کلیه پرسنل'!P290="لیسانس",0.6,IF('5-اطلاعات کلیه پرسنل'!P290="فوق دیپلم",0.3,IF('5-اطلاعات کلیه پرسنل'!P290="",0,0.1)))))</f>
        <v>0</v>
      </c>
      <c r="AI290" s="95">
        <f>IF('5-اطلاعات کلیه پرسنل'!L290="دارد",'5-اطلاعات کلیه پرسنل'!M290/12,'5-اطلاعات کلیه پرسنل'!N290/2000)</f>
        <v>0</v>
      </c>
      <c r="AJ290" s="94">
        <f t="shared" si="52"/>
        <v>0</v>
      </c>
    </row>
    <row r="291" spans="29:36" x14ac:dyDescent="0.45">
      <c r="AC291" s="309">
        <f>IF('6-اطلاعات کلیه محصولات - خدمات'!C291="دارد",'6-اطلاعات کلیه محصولات - خدمات'!Q291,0)</f>
        <v>0</v>
      </c>
      <c r="AD291" s="309">
        <f>1403-'5-اطلاعات کلیه پرسنل'!E291:E1288</f>
        <v>1403</v>
      </c>
      <c r="AE291" s="309"/>
      <c r="AF291" s="67">
        <f>IF('5-اطلاعات کلیه پرسنل'!H291=option!$C$15,IF('5-اطلاعات کلیه پرسنل'!L291="دارد",'5-اطلاعات کلیه پرسنل'!M291/12*'5-اطلاعات کلیه پرسنل'!I291,'5-اطلاعات کلیه پرسنل'!N291/2000*'5-اطلاعات کلیه پرسنل'!I291),0)+IF('5-اطلاعات کلیه پرسنل'!J291=option!$C$15,IF('5-اطلاعات کلیه پرسنل'!L291="دارد",'5-اطلاعات کلیه پرسنل'!M291/12*'5-اطلاعات کلیه پرسنل'!K291,'5-اطلاعات کلیه پرسنل'!N291/2000*'5-اطلاعات کلیه پرسنل'!K291),0)</f>
        <v>0</v>
      </c>
      <c r="AG291" s="67">
        <f>IF('5-اطلاعات کلیه پرسنل'!H291=option!$C$11,IF('5-اطلاعات کلیه پرسنل'!L291="دارد",'5-اطلاعات کلیه پرسنل'!M291*'5-اطلاعات کلیه پرسنل'!I291/12*40,'5-اطلاعات کلیه پرسنل'!I291*'5-اطلاعات کلیه پرسنل'!N291/52),0)+IF('5-اطلاعات کلیه پرسنل'!J291=option!$C$11,IF('5-اطلاعات کلیه پرسنل'!L291="دارد",'5-اطلاعات کلیه پرسنل'!M291*'5-اطلاعات کلیه پرسنل'!K291/12*40,'5-اطلاعات کلیه پرسنل'!K291*'5-اطلاعات کلیه پرسنل'!N291/52),0)</f>
        <v>0</v>
      </c>
      <c r="AH291" s="307">
        <f>IF('5-اطلاعات کلیه پرسنل'!P291="دکتری",1,IF('5-اطلاعات کلیه پرسنل'!P291="فوق لیسانس",0.8,IF('5-اطلاعات کلیه پرسنل'!P291="لیسانس",0.6,IF('5-اطلاعات کلیه پرسنل'!P291="فوق دیپلم",0.3,IF('5-اطلاعات کلیه پرسنل'!P291="",0,0.1)))))</f>
        <v>0</v>
      </c>
      <c r="AI291" s="95">
        <f>IF('5-اطلاعات کلیه پرسنل'!L291="دارد",'5-اطلاعات کلیه پرسنل'!M291/12,'5-اطلاعات کلیه پرسنل'!N291/2000)</f>
        <v>0</v>
      </c>
      <c r="AJ291" s="94">
        <f t="shared" si="52"/>
        <v>0</v>
      </c>
    </row>
    <row r="292" spans="29:36" x14ac:dyDescent="0.45">
      <c r="AC292" s="309">
        <f>IF('6-اطلاعات کلیه محصولات - خدمات'!C292="دارد",'6-اطلاعات کلیه محصولات - خدمات'!Q292,0)</f>
        <v>0</v>
      </c>
      <c r="AD292" s="309">
        <f>1403-'5-اطلاعات کلیه پرسنل'!E292:E1289</f>
        <v>1403</v>
      </c>
      <c r="AE292" s="309"/>
      <c r="AF292" s="67">
        <f>IF('5-اطلاعات کلیه پرسنل'!H292=option!$C$15,IF('5-اطلاعات کلیه پرسنل'!L292="دارد",'5-اطلاعات کلیه پرسنل'!M292/12*'5-اطلاعات کلیه پرسنل'!I292,'5-اطلاعات کلیه پرسنل'!N292/2000*'5-اطلاعات کلیه پرسنل'!I292),0)+IF('5-اطلاعات کلیه پرسنل'!J292=option!$C$15,IF('5-اطلاعات کلیه پرسنل'!L292="دارد",'5-اطلاعات کلیه پرسنل'!M292/12*'5-اطلاعات کلیه پرسنل'!K292,'5-اطلاعات کلیه پرسنل'!N292/2000*'5-اطلاعات کلیه پرسنل'!K292),0)</f>
        <v>0</v>
      </c>
      <c r="AG292" s="67">
        <f>IF('5-اطلاعات کلیه پرسنل'!H292=option!$C$11,IF('5-اطلاعات کلیه پرسنل'!L292="دارد",'5-اطلاعات کلیه پرسنل'!M292*'5-اطلاعات کلیه پرسنل'!I292/12*40,'5-اطلاعات کلیه پرسنل'!I292*'5-اطلاعات کلیه پرسنل'!N292/52),0)+IF('5-اطلاعات کلیه پرسنل'!J292=option!$C$11,IF('5-اطلاعات کلیه پرسنل'!L292="دارد",'5-اطلاعات کلیه پرسنل'!M292*'5-اطلاعات کلیه پرسنل'!K292/12*40,'5-اطلاعات کلیه پرسنل'!K292*'5-اطلاعات کلیه پرسنل'!N292/52),0)</f>
        <v>0</v>
      </c>
      <c r="AH292" s="307">
        <f>IF('5-اطلاعات کلیه پرسنل'!P292="دکتری",1,IF('5-اطلاعات کلیه پرسنل'!P292="فوق لیسانس",0.8,IF('5-اطلاعات کلیه پرسنل'!P292="لیسانس",0.6,IF('5-اطلاعات کلیه پرسنل'!P292="فوق دیپلم",0.3,IF('5-اطلاعات کلیه پرسنل'!P292="",0,0.1)))))</f>
        <v>0</v>
      </c>
      <c r="AI292" s="95">
        <f>IF('5-اطلاعات کلیه پرسنل'!L292="دارد",'5-اطلاعات کلیه پرسنل'!M292/12,'5-اطلاعات کلیه پرسنل'!N292/2000)</f>
        <v>0</v>
      </c>
      <c r="AJ292" s="94">
        <f t="shared" si="52"/>
        <v>0</v>
      </c>
    </row>
    <row r="293" spans="29:36" x14ac:dyDescent="0.45">
      <c r="AC293" s="309">
        <f>IF('6-اطلاعات کلیه محصولات - خدمات'!C293="دارد",'6-اطلاعات کلیه محصولات - خدمات'!Q293,0)</f>
        <v>0</v>
      </c>
      <c r="AD293" s="309">
        <f>1403-'5-اطلاعات کلیه پرسنل'!E293:E1290</f>
        <v>1403</v>
      </c>
      <c r="AE293" s="309"/>
      <c r="AF293" s="67">
        <f>IF('5-اطلاعات کلیه پرسنل'!H293=option!$C$15,IF('5-اطلاعات کلیه پرسنل'!L293="دارد",'5-اطلاعات کلیه پرسنل'!M293/12*'5-اطلاعات کلیه پرسنل'!I293,'5-اطلاعات کلیه پرسنل'!N293/2000*'5-اطلاعات کلیه پرسنل'!I293),0)+IF('5-اطلاعات کلیه پرسنل'!J293=option!$C$15,IF('5-اطلاعات کلیه پرسنل'!L293="دارد",'5-اطلاعات کلیه پرسنل'!M293/12*'5-اطلاعات کلیه پرسنل'!K293,'5-اطلاعات کلیه پرسنل'!N293/2000*'5-اطلاعات کلیه پرسنل'!K293),0)</f>
        <v>0</v>
      </c>
      <c r="AG293" s="67">
        <f>IF('5-اطلاعات کلیه پرسنل'!H293=option!$C$11,IF('5-اطلاعات کلیه پرسنل'!L293="دارد",'5-اطلاعات کلیه پرسنل'!M293*'5-اطلاعات کلیه پرسنل'!I293/12*40,'5-اطلاعات کلیه پرسنل'!I293*'5-اطلاعات کلیه پرسنل'!N293/52),0)+IF('5-اطلاعات کلیه پرسنل'!J293=option!$C$11,IF('5-اطلاعات کلیه پرسنل'!L293="دارد",'5-اطلاعات کلیه پرسنل'!M293*'5-اطلاعات کلیه پرسنل'!K293/12*40,'5-اطلاعات کلیه پرسنل'!K293*'5-اطلاعات کلیه پرسنل'!N293/52),0)</f>
        <v>0</v>
      </c>
      <c r="AH293" s="307">
        <f>IF('5-اطلاعات کلیه پرسنل'!P293="دکتری",1,IF('5-اطلاعات کلیه پرسنل'!P293="فوق لیسانس",0.8,IF('5-اطلاعات کلیه پرسنل'!P293="لیسانس",0.6,IF('5-اطلاعات کلیه پرسنل'!P293="فوق دیپلم",0.3,IF('5-اطلاعات کلیه پرسنل'!P293="",0,0.1)))))</f>
        <v>0</v>
      </c>
      <c r="AI293" s="95">
        <f>IF('5-اطلاعات کلیه پرسنل'!L293="دارد",'5-اطلاعات کلیه پرسنل'!M293/12,'5-اطلاعات کلیه پرسنل'!N293/2000)</f>
        <v>0</v>
      </c>
      <c r="AJ293" s="94">
        <f t="shared" si="52"/>
        <v>0</v>
      </c>
    </row>
    <row r="294" spans="29:36" x14ac:dyDescent="0.45">
      <c r="AC294" s="309">
        <f>IF('6-اطلاعات کلیه محصولات - خدمات'!C294="دارد",'6-اطلاعات کلیه محصولات - خدمات'!Q294,0)</f>
        <v>0</v>
      </c>
      <c r="AD294" s="309">
        <f>1403-'5-اطلاعات کلیه پرسنل'!E294:E1291</f>
        <v>1403</v>
      </c>
      <c r="AE294" s="309"/>
      <c r="AF294" s="67">
        <f>IF('5-اطلاعات کلیه پرسنل'!H294=option!$C$15,IF('5-اطلاعات کلیه پرسنل'!L294="دارد",'5-اطلاعات کلیه پرسنل'!M294/12*'5-اطلاعات کلیه پرسنل'!I294,'5-اطلاعات کلیه پرسنل'!N294/2000*'5-اطلاعات کلیه پرسنل'!I294),0)+IF('5-اطلاعات کلیه پرسنل'!J294=option!$C$15,IF('5-اطلاعات کلیه پرسنل'!L294="دارد",'5-اطلاعات کلیه پرسنل'!M294/12*'5-اطلاعات کلیه پرسنل'!K294,'5-اطلاعات کلیه پرسنل'!N294/2000*'5-اطلاعات کلیه پرسنل'!K294),0)</f>
        <v>0</v>
      </c>
      <c r="AG294" s="67">
        <f>IF('5-اطلاعات کلیه پرسنل'!H294=option!$C$11,IF('5-اطلاعات کلیه پرسنل'!L294="دارد",'5-اطلاعات کلیه پرسنل'!M294*'5-اطلاعات کلیه پرسنل'!I294/12*40,'5-اطلاعات کلیه پرسنل'!I294*'5-اطلاعات کلیه پرسنل'!N294/52),0)+IF('5-اطلاعات کلیه پرسنل'!J294=option!$C$11,IF('5-اطلاعات کلیه پرسنل'!L294="دارد",'5-اطلاعات کلیه پرسنل'!M294*'5-اطلاعات کلیه پرسنل'!K294/12*40,'5-اطلاعات کلیه پرسنل'!K294*'5-اطلاعات کلیه پرسنل'!N294/52),0)</f>
        <v>0</v>
      </c>
      <c r="AH294" s="307">
        <f>IF('5-اطلاعات کلیه پرسنل'!P294="دکتری",1,IF('5-اطلاعات کلیه پرسنل'!P294="فوق لیسانس",0.8,IF('5-اطلاعات کلیه پرسنل'!P294="لیسانس",0.6,IF('5-اطلاعات کلیه پرسنل'!P294="فوق دیپلم",0.3,IF('5-اطلاعات کلیه پرسنل'!P294="",0,0.1)))))</f>
        <v>0</v>
      </c>
      <c r="AI294" s="95">
        <f>IF('5-اطلاعات کلیه پرسنل'!L294="دارد",'5-اطلاعات کلیه پرسنل'!M294/12,'5-اطلاعات کلیه پرسنل'!N294/2000)</f>
        <v>0</v>
      </c>
      <c r="AJ294" s="94">
        <f t="shared" si="52"/>
        <v>0</v>
      </c>
    </row>
    <row r="295" spans="29:36" x14ac:dyDescent="0.45">
      <c r="AC295" s="309">
        <f>IF('6-اطلاعات کلیه محصولات - خدمات'!C295="دارد",'6-اطلاعات کلیه محصولات - خدمات'!Q295,0)</f>
        <v>0</v>
      </c>
      <c r="AD295" s="309">
        <f>1403-'5-اطلاعات کلیه پرسنل'!E295:E1292</f>
        <v>1403</v>
      </c>
      <c r="AE295" s="309"/>
      <c r="AF295" s="67">
        <f>IF('5-اطلاعات کلیه پرسنل'!H295=option!$C$15,IF('5-اطلاعات کلیه پرسنل'!L295="دارد",'5-اطلاعات کلیه پرسنل'!M295/12*'5-اطلاعات کلیه پرسنل'!I295,'5-اطلاعات کلیه پرسنل'!N295/2000*'5-اطلاعات کلیه پرسنل'!I295),0)+IF('5-اطلاعات کلیه پرسنل'!J295=option!$C$15,IF('5-اطلاعات کلیه پرسنل'!L295="دارد",'5-اطلاعات کلیه پرسنل'!M295/12*'5-اطلاعات کلیه پرسنل'!K295,'5-اطلاعات کلیه پرسنل'!N295/2000*'5-اطلاعات کلیه پرسنل'!K295),0)</f>
        <v>0</v>
      </c>
      <c r="AG295" s="67">
        <f>IF('5-اطلاعات کلیه پرسنل'!H295=option!$C$11,IF('5-اطلاعات کلیه پرسنل'!L295="دارد",'5-اطلاعات کلیه پرسنل'!M295*'5-اطلاعات کلیه پرسنل'!I295/12*40,'5-اطلاعات کلیه پرسنل'!I295*'5-اطلاعات کلیه پرسنل'!N295/52),0)+IF('5-اطلاعات کلیه پرسنل'!J295=option!$C$11,IF('5-اطلاعات کلیه پرسنل'!L295="دارد",'5-اطلاعات کلیه پرسنل'!M295*'5-اطلاعات کلیه پرسنل'!K295/12*40,'5-اطلاعات کلیه پرسنل'!K295*'5-اطلاعات کلیه پرسنل'!N295/52),0)</f>
        <v>0</v>
      </c>
      <c r="AH295" s="307">
        <f>IF('5-اطلاعات کلیه پرسنل'!P295="دکتری",1,IF('5-اطلاعات کلیه پرسنل'!P295="فوق لیسانس",0.8,IF('5-اطلاعات کلیه پرسنل'!P295="لیسانس",0.6,IF('5-اطلاعات کلیه پرسنل'!P295="فوق دیپلم",0.3,IF('5-اطلاعات کلیه پرسنل'!P295="",0,0.1)))))</f>
        <v>0</v>
      </c>
      <c r="AI295" s="95">
        <f>IF('5-اطلاعات کلیه پرسنل'!L295="دارد",'5-اطلاعات کلیه پرسنل'!M295/12,'5-اطلاعات کلیه پرسنل'!N295/2000)</f>
        <v>0</v>
      </c>
      <c r="AJ295" s="94">
        <f t="shared" si="52"/>
        <v>0</v>
      </c>
    </row>
    <row r="296" spans="29:36" x14ac:dyDescent="0.45">
      <c r="AC296" s="309">
        <f>IF('6-اطلاعات کلیه محصولات - خدمات'!C296="دارد",'6-اطلاعات کلیه محصولات - خدمات'!Q296,0)</f>
        <v>0</v>
      </c>
      <c r="AD296" s="309">
        <f>1403-'5-اطلاعات کلیه پرسنل'!E296:E1293</f>
        <v>1403</v>
      </c>
      <c r="AE296" s="309"/>
      <c r="AF296" s="67">
        <f>IF('5-اطلاعات کلیه پرسنل'!H296=option!$C$15,IF('5-اطلاعات کلیه پرسنل'!L296="دارد",'5-اطلاعات کلیه پرسنل'!M296/12*'5-اطلاعات کلیه پرسنل'!I296,'5-اطلاعات کلیه پرسنل'!N296/2000*'5-اطلاعات کلیه پرسنل'!I296),0)+IF('5-اطلاعات کلیه پرسنل'!J296=option!$C$15,IF('5-اطلاعات کلیه پرسنل'!L296="دارد",'5-اطلاعات کلیه پرسنل'!M296/12*'5-اطلاعات کلیه پرسنل'!K296,'5-اطلاعات کلیه پرسنل'!N296/2000*'5-اطلاعات کلیه پرسنل'!K296),0)</f>
        <v>0</v>
      </c>
      <c r="AG296" s="67">
        <f>IF('5-اطلاعات کلیه پرسنل'!H296=option!$C$11,IF('5-اطلاعات کلیه پرسنل'!L296="دارد",'5-اطلاعات کلیه پرسنل'!M296*'5-اطلاعات کلیه پرسنل'!I296/12*40,'5-اطلاعات کلیه پرسنل'!I296*'5-اطلاعات کلیه پرسنل'!N296/52),0)+IF('5-اطلاعات کلیه پرسنل'!J296=option!$C$11,IF('5-اطلاعات کلیه پرسنل'!L296="دارد",'5-اطلاعات کلیه پرسنل'!M296*'5-اطلاعات کلیه پرسنل'!K296/12*40,'5-اطلاعات کلیه پرسنل'!K296*'5-اطلاعات کلیه پرسنل'!N296/52),0)</f>
        <v>0</v>
      </c>
      <c r="AH296" s="307">
        <f>IF('5-اطلاعات کلیه پرسنل'!P296="دکتری",1,IF('5-اطلاعات کلیه پرسنل'!P296="فوق لیسانس",0.8,IF('5-اطلاعات کلیه پرسنل'!P296="لیسانس",0.6,IF('5-اطلاعات کلیه پرسنل'!P296="فوق دیپلم",0.3,IF('5-اطلاعات کلیه پرسنل'!P296="",0,0.1)))))</f>
        <v>0</v>
      </c>
      <c r="AI296" s="95">
        <f>IF('5-اطلاعات کلیه پرسنل'!L296="دارد",'5-اطلاعات کلیه پرسنل'!M296/12,'5-اطلاعات کلیه پرسنل'!N296/2000)</f>
        <v>0</v>
      </c>
      <c r="AJ296" s="94">
        <f t="shared" si="52"/>
        <v>0</v>
      </c>
    </row>
    <row r="297" spans="29:36" x14ac:dyDescent="0.45">
      <c r="AC297" s="309">
        <f>IF('6-اطلاعات کلیه محصولات - خدمات'!C297="دارد",'6-اطلاعات کلیه محصولات - خدمات'!Q297,0)</f>
        <v>0</v>
      </c>
      <c r="AD297" s="309">
        <f>1403-'5-اطلاعات کلیه پرسنل'!E297:E1294</f>
        <v>1403</v>
      </c>
      <c r="AE297" s="309"/>
      <c r="AF297" s="67">
        <f>IF('5-اطلاعات کلیه پرسنل'!H297=option!$C$15,IF('5-اطلاعات کلیه پرسنل'!L297="دارد",'5-اطلاعات کلیه پرسنل'!M297/12*'5-اطلاعات کلیه پرسنل'!I297,'5-اطلاعات کلیه پرسنل'!N297/2000*'5-اطلاعات کلیه پرسنل'!I297),0)+IF('5-اطلاعات کلیه پرسنل'!J297=option!$C$15,IF('5-اطلاعات کلیه پرسنل'!L297="دارد",'5-اطلاعات کلیه پرسنل'!M297/12*'5-اطلاعات کلیه پرسنل'!K297,'5-اطلاعات کلیه پرسنل'!N297/2000*'5-اطلاعات کلیه پرسنل'!K297),0)</f>
        <v>0</v>
      </c>
      <c r="AG297" s="67">
        <f>IF('5-اطلاعات کلیه پرسنل'!H297=option!$C$11,IF('5-اطلاعات کلیه پرسنل'!L297="دارد",'5-اطلاعات کلیه پرسنل'!M297*'5-اطلاعات کلیه پرسنل'!I297/12*40,'5-اطلاعات کلیه پرسنل'!I297*'5-اطلاعات کلیه پرسنل'!N297/52),0)+IF('5-اطلاعات کلیه پرسنل'!J297=option!$C$11,IF('5-اطلاعات کلیه پرسنل'!L297="دارد",'5-اطلاعات کلیه پرسنل'!M297*'5-اطلاعات کلیه پرسنل'!K297/12*40,'5-اطلاعات کلیه پرسنل'!K297*'5-اطلاعات کلیه پرسنل'!N297/52),0)</f>
        <v>0</v>
      </c>
      <c r="AH297" s="307">
        <f>IF('5-اطلاعات کلیه پرسنل'!P297="دکتری",1,IF('5-اطلاعات کلیه پرسنل'!P297="فوق لیسانس",0.8,IF('5-اطلاعات کلیه پرسنل'!P297="لیسانس",0.6,IF('5-اطلاعات کلیه پرسنل'!P297="فوق دیپلم",0.3,IF('5-اطلاعات کلیه پرسنل'!P297="",0,0.1)))))</f>
        <v>0</v>
      </c>
      <c r="AI297" s="95">
        <f>IF('5-اطلاعات کلیه پرسنل'!L297="دارد",'5-اطلاعات کلیه پرسنل'!M297/12,'5-اطلاعات کلیه پرسنل'!N297/2000)</f>
        <v>0</v>
      </c>
      <c r="AJ297" s="94">
        <f t="shared" si="52"/>
        <v>0</v>
      </c>
    </row>
    <row r="298" spans="29:36" x14ac:dyDescent="0.45">
      <c r="AC298" s="309">
        <f>IF('6-اطلاعات کلیه محصولات - خدمات'!C298="دارد",'6-اطلاعات کلیه محصولات - خدمات'!Q298,0)</f>
        <v>0</v>
      </c>
      <c r="AD298" s="309">
        <f>1403-'5-اطلاعات کلیه پرسنل'!E298:E1295</f>
        <v>1403</v>
      </c>
      <c r="AE298" s="309"/>
      <c r="AF298" s="67">
        <f>IF('5-اطلاعات کلیه پرسنل'!H298=option!$C$15,IF('5-اطلاعات کلیه پرسنل'!L298="دارد",'5-اطلاعات کلیه پرسنل'!M298/12*'5-اطلاعات کلیه پرسنل'!I298,'5-اطلاعات کلیه پرسنل'!N298/2000*'5-اطلاعات کلیه پرسنل'!I298),0)+IF('5-اطلاعات کلیه پرسنل'!J298=option!$C$15,IF('5-اطلاعات کلیه پرسنل'!L298="دارد",'5-اطلاعات کلیه پرسنل'!M298/12*'5-اطلاعات کلیه پرسنل'!K298,'5-اطلاعات کلیه پرسنل'!N298/2000*'5-اطلاعات کلیه پرسنل'!K298),0)</f>
        <v>0</v>
      </c>
      <c r="AG298" s="67">
        <f>IF('5-اطلاعات کلیه پرسنل'!H298=option!$C$11,IF('5-اطلاعات کلیه پرسنل'!L298="دارد",'5-اطلاعات کلیه پرسنل'!M298*'5-اطلاعات کلیه پرسنل'!I298/12*40,'5-اطلاعات کلیه پرسنل'!I298*'5-اطلاعات کلیه پرسنل'!N298/52),0)+IF('5-اطلاعات کلیه پرسنل'!J298=option!$C$11,IF('5-اطلاعات کلیه پرسنل'!L298="دارد",'5-اطلاعات کلیه پرسنل'!M298*'5-اطلاعات کلیه پرسنل'!K298/12*40,'5-اطلاعات کلیه پرسنل'!K298*'5-اطلاعات کلیه پرسنل'!N298/52),0)</f>
        <v>0</v>
      </c>
      <c r="AH298" s="307">
        <f>IF('5-اطلاعات کلیه پرسنل'!P298="دکتری",1,IF('5-اطلاعات کلیه پرسنل'!P298="فوق لیسانس",0.8,IF('5-اطلاعات کلیه پرسنل'!P298="لیسانس",0.6,IF('5-اطلاعات کلیه پرسنل'!P298="فوق دیپلم",0.3,IF('5-اطلاعات کلیه پرسنل'!P298="",0,0.1)))))</f>
        <v>0</v>
      </c>
      <c r="AI298" s="95">
        <f>IF('5-اطلاعات کلیه پرسنل'!L298="دارد",'5-اطلاعات کلیه پرسنل'!M298/12,'5-اطلاعات کلیه پرسنل'!N298/2000)</f>
        <v>0</v>
      </c>
      <c r="AJ298" s="94">
        <f t="shared" si="52"/>
        <v>0</v>
      </c>
    </row>
    <row r="299" spans="29:36" x14ac:dyDescent="0.45">
      <c r="AC299" s="309">
        <f>IF('6-اطلاعات کلیه محصولات - خدمات'!C299="دارد",'6-اطلاعات کلیه محصولات - خدمات'!Q299,0)</f>
        <v>0</v>
      </c>
      <c r="AD299" s="309">
        <f>1403-'5-اطلاعات کلیه پرسنل'!E299:E1296</f>
        <v>1403</v>
      </c>
      <c r="AE299" s="309"/>
      <c r="AF299" s="67">
        <f>IF('5-اطلاعات کلیه پرسنل'!H299=option!$C$15,IF('5-اطلاعات کلیه پرسنل'!L299="دارد",'5-اطلاعات کلیه پرسنل'!M299/12*'5-اطلاعات کلیه پرسنل'!I299,'5-اطلاعات کلیه پرسنل'!N299/2000*'5-اطلاعات کلیه پرسنل'!I299),0)+IF('5-اطلاعات کلیه پرسنل'!J299=option!$C$15,IF('5-اطلاعات کلیه پرسنل'!L299="دارد",'5-اطلاعات کلیه پرسنل'!M299/12*'5-اطلاعات کلیه پرسنل'!K299,'5-اطلاعات کلیه پرسنل'!N299/2000*'5-اطلاعات کلیه پرسنل'!K299),0)</f>
        <v>0</v>
      </c>
      <c r="AG299" s="67">
        <f>IF('5-اطلاعات کلیه پرسنل'!H299=option!$C$11,IF('5-اطلاعات کلیه پرسنل'!L299="دارد",'5-اطلاعات کلیه پرسنل'!M299*'5-اطلاعات کلیه پرسنل'!I299/12*40,'5-اطلاعات کلیه پرسنل'!I299*'5-اطلاعات کلیه پرسنل'!N299/52),0)+IF('5-اطلاعات کلیه پرسنل'!J299=option!$C$11,IF('5-اطلاعات کلیه پرسنل'!L299="دارد",'5-اطلاعات کلیه پرسنل'!M299*'5-اطلاعات کلیه پرسنل'!K299/12*40,'5-اطلاعات کلیه پرسنل'!K299*'5-اطلاعات کلیه پرسنل'!N299/52),0)</f>
        <v>0</v>
      </c>
      <c r="AH299" s="307">
        <f>IF('5-اطلاعات کلیه پرسنل'!P299="دکتری",1,IF('5-اطلاعات کلیه پرسنل'!P299="فوق لیسانس",0.8,IF('5-اطلاعات کلیه پرسنل'!P299="لیسانس",0.6,IF('5-اطلاعات کلیه پرسنل'!P299="فوق دیپلم",0.3,IF('5-اطلاعات کلیه پرسنل'!P299="",0,0.1)))))</f>
        <v>0</v>
      </c>
      <c r="AI299" s="95">
        <f>IF('5-اطلاعات کلیه پرسنل'!L299="دارد",'5-اطلاعات کلیه پرسنل'!M299/12,'5-اطلاعات کلیه پرسنل'!N299/2000)</f>
        <v>0</v>
      </c>
      <c r="AJ299" s="94">
        <f t="shared" si="52"/>
        <v>0</v>
      </c>
    </row>
    <row r="300" spans="29:36" x14ac:dyDescent="0.45">
      <c r="AC300" s="309">
        <f>IF('6-اطلاعات کلیه محصولات - خدمات'!C300="دارد",'6-اطلاعات کلیه محصولات - خدمات'!Q300,0)</f>
        <v>0</v>
      </c>
      <c r="AD300" s="309">
        <f>1403-'5-اطلاعات کلیه پرسنل'!E300:E1297</f>
        <v>1403</v>
      </c>
      <c r="AE300" s="309"/>
      <c r="AF300" s="67">
        <f>IF('5-اطلاعات کلیه پرسنل'!H300=option!$C$15,IF('5-اطلاعات کلیه پرسنل'!L300="دارد",'5-اطلاعات کلیه پرسنل'!M300/12*'5-اطلاعات کلیه پرسنل'!I300,'5-اطلاعات کلیه پرسنل'!N300/2000*'5-اطلاعات کلیه پرسنل'!I300),0)+IF('5-اطلاعات کلیه پرسنل'!J300=option!$C$15,IF('5-اطلاعات کلیه پرسنل'!L300="دارد",'5-اطلاعات کلیه پرسنل'!M300/12*'5-اطلاعات کلیه پرسنل'!K300,'5-اطلاعات کلیه پرسنل'!N300/2000*'5-اطلاعات کلیه پرسنل'!K300),0)</f>
        <v>0</v>
      </c>
      <c r="AG300" s="67">
        <f>IF('5-اطلاعات کلیه پرسنل'!H300=option!$C$11,IF('5-اطلاعات کلیه پرسنل'!L300="دارد",'5-اطلاعات کلیه پرسنل'!M300*'5-اطلاعات کلیه پرسنل'!I300/12*40,'5-اطلاعات کلیه پرسنل'!I300*'5-اطلاعات کلیه پرسنل'!N300/52),0)+IF('5-اطلاعات کلیه پرسنل'!J300=option!$C$11,IF('5-اطلاعات کلیه پرسنل'!L300="دارد",'5-اطلاعات کلیه پرسنل'!M300*'5-اطلاعات کلیه پرسنل'!K300/12*40,'5-اطلاعات کلیه پرسنل'!K300*'5-اطلاعات کلیه پرسنل'!N300/52),0)</f>
        <v>0</v>
      </c>
      <c r="AH300" s="307">
        <f>IF('5-اطلاعات کلیه پرسنل'!P300="دکتری",1,IF('5-اطلاعات کلیه پرسنل'!P300="فوق لیسانس",0.8,IF('5-اطلاعات کلیه پرسنل'!P300="لیسانس",0.6,IF('5-اطلاعات کلیه پرسنل'!P300="فوق دیپلم",0.3,IF('5-اطلاعات کلیه پرسنل'!P300="",0,0.1)))))</f>
        <v>0</v>
      </c>
      <c r="AI300" s="95">
        <f>IF('5-اطلاعات کلیه پرسنل'!L300="دارد",'5-اطلاعات کلیه پرسنل'!M300/12,'5-اطلاعات کلیه پرسنل'!N300/2000)</f>
        <v>0</v>
      </c>
      <c r="AJ300" s="94">
        <f t="shared" si="52"/>
        <v>0</v>
      </c>
    </row>
    <row r="301" spans="29:36" x14ac:dyDescent="0.45">
      <c r="AC301" s="309">
        <f>IF('6-اطلاعات کلیه محصولات - خدمات'!C301="دارد",'6-اطلاعات کلیه محصولات - خدمات'!Q301,0)</f>
        <v>0</v>
      </c>
      <c r="AD301" s="309">
        <f>1403-'5-اطلاعات کلیه پرسنل'!E301:E1298</f>
        <v>1403</v>
      </c>
      <c r="AE301" s="309"/>
      <c r="AF301" s="67">
        <f>IF('5-اطلاعات کلیه پرسنل'!H301=option!$C$15,IF('5-اطلاعات کلیه پرسنل'!L301="دارد",'5-اطلاعات کلیه پرسنل'!M301/12*'5-اطلاعات کلیه پرسنل'!I301,'5-اطلاعات کلیه پرسنل'!N301/2000*'5-اطلاعات کلیه پرسنل'!I301),0)+IF('5-اطلاعات کلیه پرسنل'!J301=option!$C$15,IF('5-اطلاعات کلیه پرسنل'!L301="دارد",'5-اطلاعات کلیه پرسنل'!M301/12*'5-اطلاعات کلیه پرسنل'!K301,'5-اطلاعات کلیه پرسنل'!N301/2000*'5-اطلاعات کلیه پرسنل'!K301),0)</f>
        <v>0</v>
      </c>
      <c r="AG301" s="67">
        <f>IF('5-اطلاعات کلیه پرسنل'!H301=option!$C$11,IF('5-اطلاعات کلیه پرسنل'!L301="دارد",'5-اطلاعات کلیه پرسنل'!M301*'5-اطلاعات کلیه پرسنل'!I301/12*40,'5-اطلاعات کلیه پرسنل'!I301*'5-اطلاعات کلیه پرسنل'!N301/52),0)+IF('5-اطلاعات کلیه پرسنل'!J301=option!$C$11,IF('5-اطلاعات کلیه پرسنل'!L301="دارد",'5-اطلاعات کلیه پرسنل'!M301*'5-اطلاعات کلیه پرسنل'!K301/12*40,'5-اطلاعات کلیه پرسنل'!K301*'5-اطلاعات کلیه پرسنل'!N301/52),0)</f>
        <v>0</v>
      </c>
      <c r="AH301" s="307">
        <f>IF('5-اطلاعات کلیه پرسنل'!P301="دکتری",1,IF('5-اطلاعات کلیه پرسنل'!P301="فوق لیسانس",0.8,IF('5-اطلاعات کلیه پرسنل'!P301="لیسانس",0.6,IF('5-اطلاعات کلیه پرسنل'!P301="فوق دیپلم",0.3,IF('5-اطلاعات کلیه پرسنل'!P301="",0,0.1)))))</f>
        <v>0</v>
      </c>
      <c r="AI301" s="95">
        <f>IF('5-اطلاعات کلیه پرسنل'!L301="دارد",'5-اطلاعات کلیه پرسنل'!M301/12,'5-اطلاعات کلیه پرسنل'!N301/2000)</f>
        <v>0</v>
      </c>
      <c r="AJ301" s="94">
        <f t="shared" si="52"/>
        <v>0</v>
      </c>
    </row>
    <row r="302" spans="29:36" x14ac:dyDescent="0.45">
      <c r="AC302" s="309">
        <f>IF('6-اطلاعات کلیه محصولات - خدمات'!C302="دارد",'6-اطلاعات کلیه محصولات - خدمات'!Q302,0)</f>
        <v>0</v>
      </c>
      <c r="AD302" s="309">
        <f>1403-'5-اطلاعات کلیه پرسنل'!E302:E1299</f>
        <v>1403</v>
      </c>
      <c r="AE302" s="309"/>
      <c r="AF302" s="67">
        <f>IF('5-اطلاعات کلیه پرسنل'!H302=option!$C$15,IF('5-اطلاعات کلیه پرسنل'!L302="دارد",'5-اطلاعات کلیه پرسنل'!M302/12*'5-اطلاعات کلیه پرسنل'!I302,'5-اطلاعات کلیه پرسنل'!N302/2000*'5-اطلاعات کلیه پرسنل'!I302),0)+IF('5-اطلاعات کلیه پرسنل'!J302=option!$C$15,IF('5-اطلاعات کلیه پرسنل'!L302="دارد",'5-اطلاعات کلیه پرسنل'!M302/12*'5-اطلاعات کلیه پرسنل'!K302,'5-اطلاعات کلیه پرسنل'!N302/2000*'5-اطلاعات کلیه پرسنل'!K302),0)</f>
        <v>0</v>
      </c>
      <c r="AG302" s="67">
        <f>IF('5-اطلاعات کلیه پرسنل'!H302=option!$C$11,IF('5-اطلاعات کلیه پرسنل'!L302="دارد",'5-اطلاعات کلیه پرسنل'!M302*'5-اطلاعات کلیه پرسنل'!I302/12*40,'5-اطلاعات کلیه پرسنل'!I302*'5-اطلاعات کلیه پرسنل'!N302/52),0)+IF('5-اطلاعات کلیه پرسنل'!J302=option!$C$11,IF('5-اطلاعات کلیه پرسنل'!L302="دارد",'5-اطلاعات کلیه پرسنل'!M302*'5-اطلاعات کلیه پرسنل'!K302/12*40,'5-اطلاعات کلیه پرسنل'!K302*'5-اطلاعات کلیه پرسنل'!N302/52),0)</f>
        <v>0</v>
      </c>
      <c r="AH302" s="307">
        <f>IF('5-اطلاعات کلیه پرسنل'!P302="دکتری",1,IF('5-اطلاعات کلیه پرسنل'!P302="فوق لیسانس",0.8,IF('5-اطلاعات کلیه پرسنل'!P302="لیسانس",0.6,IF('5-اطلاعات کلیه پرسنل'!P302="فوق دیپلم",0.3,IF('5-اطلاعات کلیه پرسنل'!P302="",0,0.1)))))</f>
        <v>0</v>
      </c>
      <c r="AI302" s="95">
        <f>IF('5-اطلاعات کلیه پرسنل'!L302="دارد",'5-اطلاعات کلیه پرسنل'!M302/12,'5-اطلاعات کلیه پرسنل'!N302/2000)</f>
        <v>0</v>
      </c>
      <c r="AJ302" s="94">
        <f t="shared" si="52"/>
        <v>0</v>
      </c>
    </row>
    <row r="303" spans="29:36" x14ac:dyDescent="0.45">
      <c r="AC303" s="309">
        <f>IF('6-اطلاعات کلیه محصولات - خدمات'!C303="دارد",'6-اطلاعات کلیه محصولات - خدمات'!Q303,0)</f>
        <v>0</v>
      </c>
      <c r="AD303" s="309">
        <f>1403-'5-اطلاعات کلیه پرسنل'!E303:E1300</f>
        <v>1403</v>
      </c>
      <c r="AE303" s="309"/>
      <c r="AF303" s="67">
        <f>IF('5-اطلاعات کلیه پرسنل'!H303=option!$C$15,IF('5-اطلاعات کلیه پرسنل'!L303="دارد",'5-اطلاعات کلیه پرسنل'!M303/12*'5-اطلاعات کلیه پرسنل'!I303,'5-اطلاعات کلیه پرسنل'!N303/2000*'5-اطلاعات کلیه پرسنل'!I303),0)+IF('5-اطلاعات کلیه پرسنل'!J303=option!$C$15,IF('5-اطلاعات کلیه پرسنل'!L303="دارد",'5-اطلاعات کلیه پرسنل'!M303/12*'5-اطلاعات کلیه پرسنل'!K303,'5-اطلاعات کلیه پرسنل'!N303/2000*'5-اطلاعات کلیه پرسنل'!K303),0)</f>
        <v>0</v>
      </c>
      <c r="AG303" s="67">
        <f>IF('5-اطلاعات کلیه پرسنل'!H303=option!$C$11,IF('5-اطلاعات کلیه پرسنل'!L303="دارد",'5-اطلاعات کلیه پرسنل'!M303*'5-اطلاعات کلیه پرسنل'!I303/12*40,'5-اطلاعات کلیه پرسنل'!I303*'5-اطلاعات کلیه پرسنل'!N303/52),0)+IF('5-اطلاعات کلیه پرسنل'!J303=option!$C$11,IF('5-اطلاعات کلیه پرسنل'!L303="دارد",'5-اطلاعات کلیه پرسنل'!M303*'5-اطلاعات کلیه پرسنل'!K303/12*40,'5-اطلاعات کلیه پرسنل'!K303*'5-اطلاعات کلیه پرسنل'!N303/52),0)</f>
        <v>0</v>
      </c>
      <c r="AH303" s="307">
        <f>IF('5-اطلاعات کلیه پرسنل'!P303="دکتری",1,IF('5-اطلاعات کلیه پرسنل'!P303="فوق لیسانس",0.8,IF('5-اطلاعات کلیه پرسنل'!P303="لیسانس",0.6,IF('5-اطلاعات کلیه پرسنل'!P303="فوق دیپلم",0.3,IF('5-اطلاعات کلیه پرسنل'!P303="",0,0.1)))))</f>
        <v>0</v>
      </c>
      <c r="AI303" s="95">
        <f>IF('5-اطلاعات کلیه پرسنل'!L303="دارد",'5-اطلاعات کلیه پرسنل'!M303/12,'5-اطلاعات کلیه پرسنل'!N303/2000)</f>
        <v>0</v>
      </c>
      <c r="AJ303" s="94">
        <f t="shared" si="52"/>
        <v>0</v>
      </c>
    </row>
    <row r="304" spans="29:36" x14ac:dyDescent="0.45">
      <c r="AC304" s="309">
        <f>IF('6-اطلاعات کلیه محصولات - خدمات'!C304="دارد",'6-اطلاعات کلیه محصولات - خدمات'!Q304,0)</f>
        <v>0</v>
      </c>
      <c r="AD304" s="309">
        <f>1403-'5-اطلاعات کلیه پرسنل'!E304:E1301</f>
        <v>1403</v>
      </c>
      <c r="AE304" s="309"/>
      <c r="AF304" s="67">
        <f>IF('5-اطلاعات کلیه پرسنل'!H304=option!$C$15,IF('5-اطلاعات کلیه پرسنل'!L304="دارد",'5-اطلاعات کلیه پرسنل'!M304/12*'5-اطلاعات کلیه پرسنل'!I304,'5-اطلاعات کلیه پرسنل'!N304/2000*'5-اطلاعات کلیه پرسنل'!I304),0)+IF('5-اطلاعات کلیه پرسنل'!J304=option!$C$15,IF('5-اطلاعات کلیه پرسنل'!L304="دارد",'5-اطلاعات کلیه پرسنل'!M304/12*'5-اطلاعات کلیه پرسنل'!K304,'5-اطلاعات کلیه پرسنل'!N304/2000*'5-اطلاعات کلیه پرسنل'!K304),0)</f>
        <v>0</v>
      </c>
      <c r="AG304" s="67">
        <f>IF('5-اطلاعات کلیه پرسنل'!H304=option!$C$11,IF('5-اطلاعات کلیه پرسنل'!L304="دارد",'5-اطلاعات کلیه پرسنل'!M304*'5-اطلاعات کلیه پرسنل'!I304/12*40,'5-اطلاعات کلیه پرسنل'!I304*'5-اطلاعات کلیه پرسنل'!N304/52),0)+IF('5-اطلاعات کلیه پرسنل'!J304=option!$C$11,IF('5-اطلاعات کلیه پرسنل'!L304="دارد",'5-اطلاعات کلیه پرسنل'!M304*'5-اطلاعات کلیه پرسنل'!K304/12*40,'5-اطلاعات کلیه پرسنل'!K304*'5-اطلاعات کلیه پرسنل'!N304/52),0)</f>
        <v>0</v>
      </c>
      <c r="AH304" s="307">
        <f>IF('5-اطلاعات کلیه پرسنل'!P304="دکتری",1,IF('5-اطلاعات کلیه پرسنل'!P304="فوق لیسانس",0.8,IF('5-اطلاعات کلیه پرسنل'!P304="لیسانس",0.6,IF('5-اطلاعات کلیه پرسنل'!P304="فوق دیپلم",0.3,IF('5-اطلاعات کلیه پرسنل'!P304="",0,0.1)))))</f>
        <v>0</v>
      </c>
      <c r="AI304" s="95">
        <f>IF('5-اطلاعات کلیه پرسنل'!L304="دارد",'5-اطلاعات کلیه پرسنل'!M304/12,'5-اطلاعات کلیه پرسنل'!N304/2000)</f>
        <v>0</v>
      </c>
      <c r="AJ304" s="94">
        <f t="shared" si="52"/>
        <v>0</v>
      </c>
    </row>
    <row r="305" spans="29:36" x14ac:dyDescent="0.45">
      <c r="AC305" s="309">
        <f>IF('6-اطلاعات کلیه محصولات - خدمات'!C305="دارد",'6-اطلاعات کلیه محصولات - خدمات'!Q305,0)</f>
        <v>0</v>
      </c>
      <c r="AD305" s="309">
        <f>1403-'5-اطلاعات کلیه پرسنل'!E305:E1302</f>
        <v>1403</v>
      </c>
      <c r="AE305" s="309"/>
      <c r="AF305" s="67">
        <f>IF('5-اطلاعات کلیه پرسنل'!H305=option!$C$15,IF('5-اطلاعات کلیه پرسنل'!L305="دارد",'5-اطلاعات کلیه پرسنل'!M305/12*'5-اطلاعات کلیه پرسنل'!I305,'5-اطلاعات کلیه پرسنل'!N305/2000*'5-اطلاعات کلیه پرسنل'!I305),0)+IF('5-اطلاعات کلیه پرسنل'!J305=option!$C$15,IF('5-اطلاعات کلیه پرسنل'!L305="دارد",'5-اطلاعات کلیه پرسنل'!M305/12*'5-اطلاعات کلیه پرسنل'!K305,'5-اطلاعات کلیه پرسنل'!N305/2000*'5-اطلاعات کلیه پرسنل'!K305),0)</f>
        <v>0</v>
      </c>
      <c r="AG305" s="67">
        <f>IF('5-اطلاعات کلیه پرسنل'!H305=option!$C$11,IF('5-اطلاعات کلیه پرسنل'!L305="دارد",'5-اطلاعات کلیه پرسنل'!M305*'5-اطلاعات کلیه پرسنل'!I305/12*40,'5-اطلاعات کلیه پرسنل'!I305*'5-اطلاعات کلیه پرسنل'!N305/52),0)+IF('5-اطلاعات کلیه پرسنل'!J305=option!$C$11,IF('5-اطلاعات کلیه پرسنل'!L305="دارد",'5-اطلاعات کلیه پرسنل'!M305*'5-اطلاعات کلیه پرسنل'!K305/12*40,'5-اطلاعات کلیه پرسنل'!K305*'5-اطلاعات کلیه پرسنل'!N305/52),0)</f>
        <v>0</v>
      </c>
      <c r="AH305" s="307">
        <f>IF('5-اطلاعات کلیه پرسنل'!P305="دکتری",1,IF('5-اطلاعات کلیه پرسنل'!P305="فوق لیسانس",0.8,IF('5-اطلاعات کلیه پرسنل'!P305="لیسانس",0.6,IF('5-اطلاعات کلیه پرسنل'!P305="فوق دیپلم",0.3,IF('5-اطلاعات کلیه پرسنل'!P305="",0,0.1)))))</f>
        <v>0</v>
      </c>
      <c r="AI305" s="95">
        <f>IF('5-اطلاعات کلیه پرسنل'!L305="دارد",'5-اطلاعات کلیه پرسنل'!M305/12,'5-اطلاعات کلیه پرسنل'!N305/2000)</f>
        <v>0</v>
      </c>
      <c r="AJ305" s="94">
        <f t="shared" si="52"/>
        <v>0</v>
      </c>
    </row>
    <row r="306" spans="29:36" x14ac:dyDescent="0.45">
      <c r="AC306" s="309">
        <f>IF('6-اطلاعات کلیه محصولات - خدمات'!C306="دارد",'6-اطلاعات کلیه محصولات - خدمات'!Q306,0)</f>
        <v>0</v>
      </c>
      <c r="AD306" s="309">
        <f>1403-'5-اطلاعات کلیه پرسنل'!E306:E1303</f>
        <v>1403</v>
      </c>
      <c r="AE306" s="309"/>
      <c r="AF306" s="67">
        <f>IF('5-اطلاعات کلیه پرسنل'!H306=option!$C$15,IF('5-اطلاعات کلیه پرسنل'!L306="دارد",'5-اطلاعات کلیه پرسنل'!M306/12*'5-اطلاعات کلیه پرسنل'!I306,'5-اطلاعات کلیه پرسنل'!N306/2000*'5-اطلاعات کلیه پرسنل'!I306),0)+IF('5-اطلاعات کلیه پرسنل'!J306=option!$C$15,IF('5-اطلاعات کلیه پرسنل'!L306="دارد",'5-اطلاعات کلیه پرسنل'!M306/12*'5-اطلاعات کلیه پرسنل'!K306,'5-اطلاعات کلیه پرسنل'!N306/2000*'5-اطلاعات کلیه پرسنل'!K306),0)</f>
        <v>0</v>
      </c>
      <c r="AG306" s="67">
        <f>IF('5-اطلاعات کلیه پرسنل'!H306=option!$C$11,IF('5-اطلاعات کلیه پرسنل'!L306="دارد",'5-اطلاعات کلیه پرسنل'!M306*'5-اطلاعات کلیه پرسنل'!I306/12*40,'5-اطلاعات کلیه پرسنل'!I306*'5-اطلاعات کلیه پرسنل'!N306/52),0)+IF('5-اطلاعات کلیه پرسنل'!J306=option!$C$11,IF('5-اطلاعات کلیه پرسنل'!L306="دارد",'5-اطلاعات کلیه پرسنل'!M306*'5-اطلاعات کلیه پرسنل'!K306/12*40,'5-اطلاعات کلیه پرسنل'!K306*'5-اطلاعات کلیه پرسنل'!N306/52),0)</f>
        <v>0</v>
      </c>
      <c r="AH306" s="307">
        <f>IF('5-اطلاعات کلیه پرسنل'!P306="دکتری",1,IF('5-اطلاعات کلیه پرسنل'!P306="فوق لیسانس",0.8,IF('5-اطلاعات کلیه پرسنل'!P306="لیسانس",0.6,IF('5-اطلاعات کلیه پرسنل'!P306="فوق دیپلم",0.3,IF('5-اطلاعات کلیه پرسنل'!P306="",0,0.1)))))</f>
        <v>0</v>
      </c>
      <c r="AI306" s="95">
        <f>IF('5-اطلاعات کلیه پرسنل'!L306="دارد",'5-اطلاعات کلیه پرسنل'!M306/12,'5-اطلاعات کلیه پرسنل'!N306/2000)</f>
        <v>0</v>
      </c>
      <c r="AJ306" s="94">
        <f t="shared" si="52"/>
        <v>0</v>
      </c>
    </row>
    <row r="307" spans="29:36" x14ac:dyDescent="0.45">
      <c r="AC307" s="309">
        <f>IF('6-اطلاعات کلیه محصولات - خدمات'!C307="دارد",'6-اطلاعات کلیه محصولات - خدمات'!Q307,0)</f>
        <v>0</v>
      </c>
      <c r="AD307" s="309">
        <f>1403-'5-اطلاعات کلیه پرسنل'!E307:E1304</f>
        <v>1403</v>
      </c>
      <c r="AE307" s="309"/>
      <c r="AF307" s="67">
        <f>IF('5-اطلاعات کلیه پرسنل'!H307=option!$C$15,IF('5-اطلاعات کلیه پرسنل'!L307="دارد",'5-اطلاعات کلیه پرسنل'!M307/12*'5-اطلاعات کلیه پرسنل'!I307,'5-اطلاعات کلیه پرسنل'!N307/2000*'5-اطلاعات کلیه پرسنل'!I307),0)+IF('5-اطلاعات کلیه پرسنل'!J307=option!$C$15,IF('5-اطلاعات کلیه پرسنل'!L307="دارد",'5-اطلاعات کلیه پرسنل'!M307/12*'5-اطلاعات کلیه پرسنل'!K307,'5-اطلاعات کلیه پرسنل'!N307/2000*'5-اطلاعات کلیه پرسنل'!K307),0)</f>
        <v>0</v>
      </c>
      <c r="AG307" s="67">
        <f>IF('5-اطلاعات کلیه پرسنل'!H307=option!$C$11,IF('5-اطلاعات کلیه پرسنل'!L307="دارد",'5-اطلاعات کلیه پرسنل'!M307*'5-اطلاعات کلیه پرسنل'!I307/12*40,'5-اطلاعات کلیه پرسنل'!I307*'5-اطلاعات کلیه پرسنل'!N307/52),0)+IF('5-اطلاعات کلیه پرسنل'!J307=option!$C$11,IF('5-اطلاعات کلیه پرسنل'!L307="دارد",'5-اطلاعات کلیه پرسنل'!M307*'5-اطلاعات کلیه پرسنل'!K307/12*40,'5-اطلاعات کلیه پرسنل'!K307*'5-اطلاعات کلیه پرسنل'!N307/52),0)</f>
        <v>0</v>
      </c>
      <c r="AH307" s="307">
        <f>IF('5-اطلاعات کلیه پرسنل'!P307="دکتری",1,IF('5-اطلاعات کلیه پرسنل'!P307="فوق لیسانس",0.8,IF('5-اطلاعات کلیه پرسنل'!P307="لیسانس",0.6,IF('5-اطلاعات کلیه پرسنل'!P307="فوق دیپلم",0.3,IF('5-اطلاعات کلیه پرسنل'!P307="",0,0.1)))))</f>
        <v>0</v>
      </c>
      <c r="AI307" s="95">
        <f>IF('5-اطلاعات کلیه پرسنل'!L307="دارد",'5-اطلاعات کلیه پرسنل'!M307/12,'5-اطلاعات کلیه پرسنل'!N307/2000)</f>
        <v>0</v>
      </c>
      <c r="AJ307" s="94">
        <f t="shared" si="52"/>
        <v>0</v>
      </c>
    </row>
    <row r="308" spans="29:36" x14ac:dyDescent="0.45">
      <c r="AC308" s="309">
        <f>IF('6-اطلاعات کلیه محصولات - خدمات'!C308="دارد",'6-اطلاعات کلیه محصولات - خدمات'!Q308,0)</f>
        <v>0</v>
      </c>
      <c r="AD308" s="309">
        <f>1403-'5-اطلاعات کلیه پرسنل'!E308:E1305</f>
        <v>1403</v>
      </c>
      <c r="AE308" s="309"/>
      <c r="AF308" s="67">
        <f>IF('5-اطلاعات کلیه پرسنل'!H308=option!$C$15,IF('5-اطلاعات کلیه پرسنل'!L308="دارد",'5-اطلاعات کلیه پرسنل'!M308/12*'5-اطلاعات کلیه پرسنل'!I308,'5-اطلاعات کلیه پرسنل'!N308/2000*'5-اطلاعات کلیه پرسنل'!I308),0)+IF('5-اطلاعات کلیه پرسنل'!J308=option!$C$15,IF('5-اطلاعات کلیه پرسنل'!L308="دارد",'5-اطلاعات کلیه پرسنل'!M308/12*'5-اطلاعات کلیه پرسنل'!K308,'5-اطلاعات کلیه پرسنل'!N308/2000*'5-اطلاعات کلیه پرسنل'!K308),0)</f>
        <v>0</v>
      </c>
      <c r="AG308" s="67">
        <f>IF('5-اطلاعات کلیه پرسنل'!H308=option!$C$11,IF('5-اطلاعات کلیه پرسنل'!L308="دارد",'5-اطلاعات کلیه پرسنل'!M308*'5-اطلاعات کلیه پرسنل'!I308/12*40,'5-اطلاعات کلیه پرسنل'!I308*'5-اطلاعات کلیه پرسنل'!N308/52),0)+IF('5-اطلاعات کلیه پرسنل'!J308=option!$C$11,IF('5-اطلاعات کلیه پرسنل'!L308="دارد",'5-اطلاعات کلیه پرسنل'!M308*'5-اطلاعات کلیه پرسنل'!K308/12*40,'5-اطلاعات کلیه پرسنل'!K308*'5-اطلاعات کلیه پرسنل'!N308/52),0)</f>
        <v>0</v>
      </c>
      <c r="AH308" s="307">
        <f>IF('5-اطلاعات کلیه پرسنل'!P308="دکتری",1,IF('5-اطلاعات کلیه پرسنل'!P308="فوق لیسانس",0.8,IF('5-اطلاعات کلیه پرسنل'!P308="لیسانس",0.6,IF('5-اطلاعات کلیه پرسنل'!P308="فوق دیپلم",0.3,IF('5-اطلاعات کلیه پرسنل'!P308="",0,0.1)))))</f>
        <v>0</v>
      </c>
      <c r="AI308" s="95">
        <f>IF('5-اطلاعات کلیه پرسنل'!L308="دارد",'5-اطلاعات کلیه پرسنل'!M308/12,'5-اطلاعات کلیه پرسنل'!N308/2000)</f>
        <v>0</v>
      </c>
      <c r="AJ308" s="94">
        <f t="shared" si="52"/>
        <v>0</v>
      </c>
    </row>
    <row r="309" spans="29:36" x14ac:dyDescent="0.45">
      <c r="AC309" s="309">
        <f>IF('6-اطلاعات کلیه محصولات - خدمات'!C309="دارد",'6-اطلاعات کلیه محصولات - خدمات'!Q309,0)</f>
        <v>0</v>
      </c>
      <c r="AD309" s="309">
        <f>1403-'5-اطلاعات کلیه پرسنل'!E309:E1306</f>
        <v>1403</v>
      </c>
      <c r="AE309" s="309"/>
      <c r="AF309" s="67">
        <f>IF('5-اطلاعات کلیه پرسنل'!H309=option!$C$15,IF('5-اطلاعات کلیه پرسنل'!L309="دارد",'5-اطلاعات کلیه پرسنل'!M309/12*'5-اطلاعات کلیه پرسنل'!I309,'5-اطلاعات کلیه پرسنل'!N309/2000*'5-اطلاعات کلیه پرسنل'!I309),0)+IF('5-اطلاعات کلیه پرسنل'!J309=option!$C$15,IF('5-اطلاعات کلیه پرسنل'!L309="دارد",'5-اطلاعات کلیه پرسنل'!M309/12*'5-اطلاعات کلیه پرسنل'!K309,'5-اطلاعات کلیه پرسنل'!N309/2000*'5-اطلاعات کلیه پرسنل'!K309),0)</f>
        <v>0</v>
      </c>
      <c r="AG309" s="67">
        <f>IF('5-اطلاعات کلیه پرسنل'!H309=option!$C$11,IF('5-اطلاعات کلیه پرسنل'!L309="دارد",'5-اطلاعات کلیه پرسنل'!M309*'5-اطلاعات کلیه پرسنل'!I309/12*40,'5-اطلاعات کلیه پرسنل'!I309*'5-اطلاعات کلیه پرسنل'!N309/52),0)+IF('5-اطلاعات کلیه پرسنل'!J309=option!$C$11,IF('5-اطلاعات کلیه پرسنل'!L309="دارد",'5-اطلاعات کلیه پرسنل'!M309*'5-اطلاعات کلیه پرسنل'!K309/12*40,'5-اطلاعات کلیه پرسنل'!K309*'5-اطلاعات کلیه پرسنل'!N309/52),0)</f>
        <v>0</v>
      </c>
      <c r="AH309" s="307">
        <f>IF('5-اطلاعات کلیه پرسنل'!P309="دکتری",1,IF('5-اطلاعات کلیه پرسنل'!P309="فوق لیسانس",0.8,IF('5-اطلاعات کلیه پرسنل'!P309="لیسانس",0.6,IF('5-اطلاعات کلیه پرسنل'!P309="فوق دیپلم",0.3,IF('5-اطلاعات کلیه پرسنل'!P309="",0,0.1)))))</f>
        <v>0</v>
      </c>
      <c r="AI309" s="95">
        <f>IF('5-اطلاعات کلیه پرسنل'!L309="دارد",'5-اطلاعات کلیه پرسنل'!M309/12,'5-اطلاعات کلیه پرسنل'!N309/2000)</f>
        <v>0</v>
      </c>
      <c r="AJ309" s="94">
        <f t="shared" si="52"/>
        <v>0</v>
      </c>
    </row>
    <row r="310" spans="29:36" x14ac:dyDescent="0.45">
      <c r="AC310" s="309">
        <f>IF('6-اطلاعات کلیه محصولات - خدمات'!C310="دارد",'6-اطلاعات کلیه محصولات - خدمات'!Q310,0)</f>
        <v>0</v>
      </c>
      <c r="AD310" s="309">
        <f>1403-'5-اطلاعات کلیه پرسنل'!E310:E1307</f>
        <v>1403</v>
      </c>
      <c r="AE310" s="309"/>
      <c r="AF310" s="67">
        <f>IF('5-اطلاعات کلیه پرسنل'!H310=option!$C$15,IF('5-اطلاعات کلیه پرسنل'!L310="دارد",'5-اطلاعات کلیه پرسنل'!M310/12*'5-اطلاعات کلیه پرسنل'!I310,'5-اطلاعات کلیه پرسنل'!N310/2000*'5-اطلاعات کلیه پرسنل'!I310),0)+IF('5-اطلاعات کلیه پرسنل'!J310=option!$C$15,IF('5-اطلاعات کلیه پرسنل'!L310="دارد",'5-اطلاعات کلیه پرسنل'!M310/12*'5-اطلاعات کلیه پرسنل'!K310,'5-اطلاعات کلیه پرسنل'!N310/2000*'5-اطلاعات کلیه پرسنل'!K310),0)</f>
        <v>0</v>
      </c>
      <c r="AG310" s="67">
        <f>IF('5-اطلاعات کلیه پرسنل'!H310=option!$C$11,IF('5-اطلاعات کلیه پرسنل'!L310="دارد",'5-اطلاعات کلیه پرسنل'!M310*'5-اطلاعات کلیه پرسنل'!I310/12*40,'5-اطلاعات کلیه پرسنل'!I310*'5-اطلاعات کلیه پرسنل'!N310/52),0)+IF('5-اطلاعات کلیه پرسنل'!J310=option!$C$11,IF('5-اطلاعات کلیه پرسنل'!L310="دارد",'5-اطلاعات کلیه پرسنل'!M310*'5-اطلاعات کلیه پرسنل'!K310/12*40,'5-اطلاعات کلیه پرسنل'!K310*'5-اطلاعات کلیه پرسنل'!N310/52),0)</f>
        <v>0</v>
      </c>
      <c r="AH310" s="307">
        <f>IF('5-اطلاعات کلیه پرسنل'!P310="دکتری",1,IF('5-اطلاعات کلیه پرسنل'!P310="فوق لیسانس",0.8,IF('5-اطلاعات کلیه پرسنل'!P310="لیسانس",0.6,IF('5-اطلاعات کلیه پرسنل'!P310="فوق دیپلم",0.3,IF('5-اطلاعات کلیه پرسنل'!P310="",0,0.1)))))</f>
        <v>0</v>
      </c>
      <c r="AI310" s="95">
        <f>IF('5-اطلاعات کلیه پرسنل'!L310="دارد",'5-اطلاعات کلیه پرسنل'!M310/12,'5-اطلاعات کلیه پرسنل'!N310/2000)</f>
        <v>0</v>
      </c>
      <c r="AJ310" s="94">
        <f t="shared" si="52"/>
        <v>0</v>
      </c>
    </row>
    <row r="311" spans="29:36" x14ac:dyDescent="0.45">
      <c r="AC311" s="309">
        <f>IF('6-اطلاعات کلیه محصولات - خدمات'!C311="دارد",'6-اطلاعات کلیه محصولات - خدمات'!Q311,0)</f>
        <v>0</v>
      </c>
      <c r="AD311" s="309">
        <f>1403-'5-اطلاعات کلیه پرسنل'!E311:E1308</f>
        <v>1403</v>
      </c>
      <c r="AE311" s="309"/>
      <c r="AF311" s="67">
        <f>IF('5-اطلاعات کلیه پرسنل'!H311=option!$C$15,IF('5-اطلاعات کلیه پرسنل'!L311="دارد",'5-اطلاعات کلیه پرسنل'!M311/12*'5-اطلاعات کلیه پرسنل'!I311,'5-اطلاعات کلیه پرسنل'!N311/2000*'5-اطلاعات کلیه پرسنل'!I311),0)+IF('5-اطلاعات کلیه پرسنل'!J311=option!$C$15,IF('5-اطلاعات کلیه پرسنل'!L311="دارد",'5-اطلاعات کلیه پرسنل'!M311/12*'5-اطلاعات کلیه پرسنل'!K311,'5-اطلاعات کلیه پرسنل'!N311/2000*'5-اطلاعات کلیه پرسنل'!K311),0)</f>
        <v>0</v>
      </c>
      <c r="AG311" s="67">
        <f>IF('5-اطلاعات کلیه پرسنل'!H311=option!$C$11,IF('5-اطلاعات کلیه پرسنل'!L311="دارد",'5-اطلاعات کلیه پرسنل'!M311*'5-اطلاعات کلیه پرسنل'!I311/12*40,'5-اطلاعات کلیه پرسنل'!I311*'5-اطلاعات کلیه پرسنل'!N311/52),0)+IF('5-اطلاعات کلیه پرسنل'!J311=option!$C$11,IF('5-اطلاعات کلیه پرسنل'!L311="دارد",'5-اطلاعات کلیه پرسنل'!M311*'5-اطلاعات کلیه پرسنل'!K311/12*40,'5-اطلاعات کلیه پرسنل'!K311*'5-اطلاعات کلیه پرسنل'!N311/52),0)</f>
        <v>0</v>
      </c>
      <c r="AH311" s="307">
        <f>IF('5-اطلاعات کلیه پرسنل'!P311="دکتری",1,IF('5-اطلاعات کلیه پرسنل'!P311="فوق لیسانس",0.8,IF('5-اطلاعات کلیه پرسنل'!P311="لیسانس",0.6,IF('5-اطلاعات کلیه پرسنل'!P311="فوق دیپلم",0.3,IF('5-اطلاعات کلیه پرسنل'!P311="",0,0.1)))))</f>
        <v>0</v>
      </c>
      <c r="AI311" s="95">
        <f>IF('5-اطلاعات کلیه پرسنل'!L311="دارد",'5-اطلاعات کلیه پرسنل'!M311/12,'5-اطلاعات کلیه پرسنل'!N311/2000)</f>
        <v>0</v>
      </c>
      <c r="AJ311" s="94">
        <f t="shared" si="52"/>
        <v>0</v>
      </c>
    </row>
    <row r="312" spans="29:36" x14ac:dyDescent="0.45">
      <c r="AC312" s="309">
        <f>IF('6-اطلاعات کلیه محصولات - خدمات'!C312="دارد",'6-اطلاعات کلیه محصولات - خدمات'!Q312,0)</f>
        <v>0</v>
      </c>
      <c r="AD312" s="309">
        <f>1403-'5-اطلاعات کلیه پرسنل'!E312:E1309</f>
        <v>1403</v>
      </c>
      <c r="AE312" s="309"/>
      <c r="AF312" s="67">
        <f>IF('5-اطلاعات کلیه پرسنل'!H312=option!$C$15,IF('5-اطلاعات کلیه پرسنل'!L312="دارد",'5-اطلاعات کلیه پرسنل'!M312/12*'5-اطلاعات کلیه پرسنل'!I312,'5-اطلاعات کلیه پرسنل'!N312/2000*'5-اطلاعات کلیه پرسنل'!I312),0)+IF('5-اطلاعات کلیه پرسنل'!J312=option!$C$15,IF('5-اطلاعات کلیه پرسنل'!L312="دارد",'5-اطلاعات کلیه پرسنل'!M312/12*'5-اطلاعات کلیه پرسنل'!K312,'5-اطلاعات کلیه پرسنل'!N312/2000*'5-اطلاعات کلیه پرسنل'!K312),0)</f>
        <v>0</v>
      </c>
      <c r="AG312" s="67">
        <f>IF('5-اطلاعات کلیه پرسنل'!H312=option!$C$11,IF('5-اطلاعات کلیه پرسنل'!L312="دارد",'5-اطلاعات کلیه پرسنل'!M312*'5-اطلاعات کلیه پرسنل'!I312/12*40,'5-اطلاعات کلیه پرسنل'!I312*'5-اطلاعات کلیه پرسنل'!N312/52),0)+IF('5-اطلاعات کلیه پرسنل'!J312=option!$C$11,IF('5-اطلاعات کلیه پرسنل'!L312="دارد",'5-اطلاعات کلیه پرسنل'!M312*'5-اطلاعات کلیه پرسنل'!K312/12*40,'5-اطلاعات کلیه پرسنل'!K312*'5-اطلاعات کلیه پرسنل'!N312/52),0)</f>
        <v>0</v>
      </c>
      <c r="AH312" s="307">
        <f>IF('5-اطلاعات کلیه پرسنل'!P312="دکتری",1,IF('5-اطلاعات کلیه پرسنل'!P312="فوق لیسانس",0.8,IF('5-اطلاعات کلیه پرسنل'!P312="لیسانس",0.6,IF('5-اطلاعات کلیه پرسنل'!P312="فوق دیپلم",0.3,IF('5-اطلاعات کلیه پرسنل'!P312="",0,0.1)))))</f>
        <v>0</v>
      </c>
      <c r="AI312" s="95">
        <f>IF('5-اطلاعات کلیه پرسنل'!L312="دارد",'5-اطلاعات کلیه پرسنل'!M312/12,'5-اطلاعات کلیه پرسنل'!N312/2000)</f>
        <v>0</v>
      </c>
      <c r="AJ312" s="94">
        <f t="shared" si="52"/>
        <v>0</v>
      </c>
    </row>
    <row r="313" spans="29:36" x14ac:dyDescent="0.45">
      <c r="AC313" s="309">
        <f>IF('6-اطلاعات کلیه محصولات - خدمات'!C313="دارد",'6-اطلاعات کلیه محصولات - خدمات'!Q313,0)</f>
        <v>0</v>
      </c>
      <c r="AD313" s="309">
        <f>1403-'5-اطلاعات کلیه پرسنل'!E313:E1310</f>
        <v>1403</v>
      </c>
      <c r="AE313" s="309"/>
      <c r="AF313" s="67">
        <f>IF('5-اطلاعات کلیه پرسنل'!H313=option!$C$15,IF('5-اطلاعات کلیه پرسنل'!L313="دارد",'5-اطلاعات کلیه پرسنل'!M313/12*'5-اطلاعات کلیه پرسنل'!I313,'5-اطلاعات کلیه پرسنل'!N313/2000*'5-اطلاعات کلیه پرسنل'!I313),0)+IF('5-اطلاعات کلیه پرسنل'!J313=option!$C$15,IF('5-اطلاعات کلیه پرسنل'!L313="دارد",'5-اطلاعات کلیه پرسنل'!M313/12*'5-اطلاعات کلیه پرسنل'!K313,'5-اطلاعات کلیه پرسنل'!N313/2000*'5-اطلاعات کلیه پرسنل'!K313),0)</f>
        <v>0</v>
      </c>
      <c r="AG313" s="67">
        <f>IF('5-اطلاعات کلیه پرسنل'!H313=option!$C$11,IF('5-اطلاعات کلیه پرسنل'!L313="دارد",'5-اطلاعات کلیه پرسنل'!M313*'5-اطلاعات کلیه پرسنل'!I313/12*40,'5-اطلاعات کلیه پرسنل'!I313*'5-اطلاعات کلیه پرسنل'!N313/52),0)+IF('5-اطلاعات کلیه پرسنل'!J313=option!$C$11,IF('5-اطلاعات کلیه پرسنل'!L313="دارد",'5-اطلاعات کلیه پرسنل'!M313*'5-اطلاعات کلیه پرسنل'!K313/12*40,'5-اطلاعات کلیه پرسنل'!K313*'5-اطلاعات کلیه پرسنل'!N313/52),0)</f>
        <v>0</v>
      </c>
      <c r="AH313" s="307">
        <f>IF('5-اطلاعات کلیه پرسنل'!P313="دکتری",1,IF('5-اطلاعات کلیه پرسنل'!P313="فوق لیسانس",0.8,IF('5-اطلاعات کلیه پرسنل'!P313="لیسانس",0.6,IF('5-اطلاعات کلیه پرسنل'!P313="فوق دیپلم",0.3,IF('5-اطلاعات کلیه پرسنل'!P313="",0,0.1)))))</f>
        <v>0</v>
      </c>
      <c r="AI313" s="95">
        <f>IF('5-اطلاعات کلیه پرسنل'!L313="دارد",'5-اطلاعات کلیه پرسنل'!M313/12,'5-اطلاعات کلیه پرسنل'!N313/2000)</f>
        <v>0</v>
      </c>
      <c r="AJ313" s="94">
        <f t="shared" si="52"/>
        <v>0</v>
      </c>
    </row>
    <row r="314" spans="29:36" x14ac:dyDescent="0.45">
      <c r="AC314" s="309">
        <f>IF('6-اطلاعات کلیه محصولات - خدمات'!C314="دارد",'6-اطلاعات کلیه محصولات - خدمات'!Q314,0)</f>
        <v>0</v>
      </c>
      <c r="AD314" s="309">
        <f>1403-'5-اطلاعات کلیه پرسنل'!E314:E1311</f>
        <v>1403</v>
      </c>
      <c r="AE314" s="309"/>
      <c r="AF314" s="67">
        <f>IF('5-اطلاعات کلیه پرسنل'!H314=option!$C$15,IF('5-اطلاعات کلیه پرسنل'!L314="دارد",'5-اطلاعات کلیه پرسنل'!M314/12*'5-اطلاعات کلیه پرسنل'!I314,'5-اطلاعات کلیه پرسنل'!N314/2000*'5-اطلاعات کلیه پرسنل'!I314),0)+IF('5-اطلاعات کلیه پرسنل'!J314=option!$C$15,IF('5-اطلاعات کلیه پرسنل'!L314="دارد",'5-اطلاعات کلیه پرسنل'!M314/12*'5-اطلاعات کلیه پرسنل'!K314,'5-اطلاعات کلیه پرسنل'!N314/2000*'5-اطلاعات کلیه پرسنل'!K314),0)</f>
        <v>0</v>
      </c>
      <c r="AG314" s="67">
        <f>IF('5-اطلاعات کلیه پرسنل'!H314=option!$C$11,IF('5-اطلاعات کلیه پرسنل'!L314="دارد",'5-اطلاعات کلیه پرسنل'!M314*'5-اطلاعات کلیه پرسنل'!I314/12*40,'5-اطلاعات کلیه پرسنل'!I314*'5-اطلاعات کلیه پرسنل'!N314/52),0)+IF('5-اطلاعات کلیه پرسنل'!J314=option!$C$11,IF('5-اطلاعات کلیه پرسنل'!L314="دارد",'5-اطلاعات کلیه پرسنل'!M314*'5-اطلاعات کلیه پرسنل'!K314/12*40,'5-اطلاعات کلیه پرسنل'!K314*'5-اطلاعات کلیه پرسنل'!N314/52),0)</f>
        <v>0</v>
      </c>
      <c r="AH314" s="307">
        <f>IF('5-اطلاعات کلیه پرسنل'!P314="دکتری",1,IF('5-اطلاعات کلیه پرسنل'!P314="فوق لیسانس",0.8,IF('5-اطلاعات کلیه پرسنل'!P314="لیسانس",0.6,IF('5-اطلاعات کلیه پرسنل'!P314="فوق دیپلم",0.3,IF('5-اطلاعات کلیه پرسنل'!P314="",0,0.1)))))</f>
        <v>0</v>
      </c>
      <c r="AI314" s="95">
        <f>IF('5-اطلاعات کلیه پرسنل'!L314="دارد",'5-اطلاعات کلیه پرسنل'!M314/12,'5-اطلاعات کلیه پرسنل'!N314/2000)</f>
        <v>0</v>
      </c>
      <c r="AJ314" s="94">
        <f t="shared" si="52"/>
        <v>0</v>
      </c>
    </row>
    <row r="315" spans="29:36" x14ac:dyDescent="0.45">
      <c r="AC315" s="309">
        <f>IF('6-اطلاعات کلیه محصولات - خدمات'!C315="دارد",'6-اطلاعات کلیه محصولات - خدمات'!Q315,0)</f>
        <v>0</v>
      </c>
      <c r="AD315" s="309">
        <f>1403-'5-اطلاعات کلیه پرسنل'!E315:E1312</f>
        <v>1403</v>
      </c>
      <c r="AE315" s="309"/>
      <c r="AF315" s="67">
        <f>IF('5-اطلاعات کلیه پرسنل'!H315=option!$C$15,IF('5-اطلاعات کلیه پرسنل'!L315="دارد",'5-اطلاعات کلیه پرسنل'!M315/12*'5-اطلاعات کلیه پرسنل'!I315,'5-اطلاعات کلیه پرسنل'!N315/2000*'5-اطلاعات کلیه پرسنل'!I315),0)+IF('5-اطلاعات کلیه پرسنل'!J315=option!$C$15,IF('5-اطلاعات کلیه پرسنل'!L315="دارد",'5-اطلاعات کلیه پرسنل'!M315/12*'5-اطلاعات کلیه پرسنل'!K315,'5-اطلاعات کلیه پرسنل'!N315/2000*'5-اطلاعات کلیه پرسنل'!K315),0)</f>
        <v>0</v>
      </c>
      <c r="AG315" s="67">
        <f>IF('5-اطلاعات کلیه پرسنل'!H315=option!$C$11,IF('5-اطلاعات کلیه پرسنل'!L315="دارد",'5-اطلاعات کلیه پرسنل'!M315*'5-اطلاعات کلیه پرسنل'!I315/12*40,'5-اطلاعات کلیه پرسنل'!I315*'5-اطلاعات کلیه پرسنل'!N315/52),0)+IF('5-اطلاعات کلیه پرسنل'!J315=option!$C$11,IF('5-اطلاعات کلیه پرسنل'!L315="دارد",'5-اطلاعات کلیه پرسنل'!M315*'5-اطلاعات کلیه پرسنل'!K315/12*40,'5-اطلاعات کلیه پرسنل'!K315*'5-اطلاعات کلیه پرسنل'!N315/52),0)</f>
        <v>0</v>
      </c>
      <c r="AH315" s="307">
        <f>IF('5-اطلاعات کلیه پرسنل'!P315="دکتری",1,IF('5-اطلاعات کلیه پرسنل'!P315="فوق لیسانس",0.8,IF('5-اطلاعات کلیه پرسنل'!P315="لیسانس",0.6,IF('5-اطلاعات کلیه پرسنل'!P315="فوق دیپلم",0.3,IF('5-اطلاعات کلیه پرسنل'!P315="",0,0.1)))))</f>
        <v>0</v>
      </c>
      <c r="AI315" s="95">
        <f>IF('5-اطلاعات کلیه پرسنل'!L315="دارد",'5-اطلاعات کلیه پرسنل'!M315/12,'5-اطلاعات کلیه پرسنل'!N315/2000)</f>
        <v>0</v>
      </c>
      <c r="AJ315" s="94">
        <f t="shared" si="52"/>
        <v>0</v>
      </c>
    </row>
    <row r="316" spans="29:36" x14ac:dyDescent="0.45">
      <c r="AC316" s="309">
        <f>IF('6-اطلاعات کلیه محصولات - خدمات'!C316="دارد",'6-اطلاعات کلیه محصولات - خدمات'!Q316,0)</f>
        <v>0</v>
      </c>
      <c r="AD316" s="309">
        <f>1403-'5-اطلاعات کلیه پرسنل'!E316:E1313</f>
        <v>1403</v>
      </c>
      <c r="AE316" s="309"/>
      <c r="AF316" s="67">
        <f>IF('5-اطلاعات کلیه پرسنل'!H316=option!$C$15,IF('5-اطلاعات کلیه پرسنل'!L316="دارد",'5-اطلاعات کلیه پرسنل'!M316/12*'5-اطلاعات کلیه پرسنل'!I316,'5-اطلاعات کلیه پرسنل'!N316/2000*'5-اطلاعات کلیه پرسنل'!I316),0)+IF('5-اطلاعات کلیه پرسنل'!J316=option!$C$15,IF('5-اطلاعات کلیه پرسنل'!L316="دارد",'5-اطلاعات کلیه پرسنل'!M316/12*'5-اطلاعات کلیه پرسنل'!K316,'5-اطلاعات کلیه پرسنل'!N316/2000*'5-اطلاعات کلیه پرسنل'!K316),0)</f>
        <v>0</v>
      </c>
      <c r="AG316" s="67">
        <f>IF('5-اطلاعات کلیه پرسنل'!H316=option!$C$11,IF('5-اطلاعات کلیه پرسنل'!L316="دارد",'5-اطلاعات کلیه پرسنل'!M316*'5-اطلاعات کلیه پرسنل'!I316/12*40,'5-اطلاعات کلیه پرسنل'!I316*'5-اطلاعات کلیه پرسنل'!N316/52),0)+IF('5-اطلاعات کلیه پرسنل'!J316=option!$C$11,IF('5-اطلاعات کلیه پرسنل'!L316="دارد",'5-اطلاعات کلیه پرسنل'!M316*'5-اطلاعات کلیه پرسنل'!K316/12*40,'5-اطلاعات کلیه پرسنل'!K316*'5-اطلاعات کلیه پرسنل'!N316/52),0)</f>
        <v>0</v>
      </c>
      <c r="AH316" s="307">
        <f>IF('5-اطلاعات کلیه پرسنل'!P316="دکتری",1,IF('5-اطلاعات کلیه پرسنل'!P316="فوق لیسانس",0.8,IF('5-اطلاعات کلیه پرسنل'!P316="لیسانس",0.6,IF('5-اطلاعات کلیه پرسنل'!P316="فوق دیپلم",0.3,IF('5-اطلاعات کلیه پرسنل'!P316="",0,0.1)))))</f>
        <v>0</v>
      </c>
      <c r="AI316" s="95">
        <f>IF('5-اطلاعات کلیه پرسنل'!L316="دارد",'5-اطلاعات کلیه پرسنل'!M316/12,'5-اطلاعات کلیه پرسنل'!N316/2000)</f>
        <v>0</v>
      </c>
      <c r="AJ316" s="94">
        <f t="shared" si="52"/>
        <v>0</v>
      </c>
    </row>
    <row r="317" spans="29:36" x14ac:dyDescent="0.45">
      <c r="AC317" s="309">
        <f>IF('6-اطلاعات کلیه محصولات - خدمات'!C317="دارد",'6-اطلاعات کلیه محصولات - خدمات'!Q317,0)</f>
        <v>0</v>
      </c>
      <c r="AD317" s="309">
        <f>1403-'5-اطلاعات کلیه پرسنل'!E317:E1314</f>
        <v>1403</v>
      </c>
      <c r="AE317" s="309"/>
      <c r="AF317" s="67">
        <f>IF('5-اطلاعات کلیه پرسنل'!H317=option!$C$15,IF('5-اطلاعات کلیه پرسنل'!L317="دارد",'5-اطلاعات کلیه پرسنل'!M317/12*'5-اطلاعات کلیه پرسنل'!I317,'5-اطلاعات کلیه پرسنل'!N317/2000*'5-اطلاعات کلیه پرسنل'!I317),0)+IF('5-اطلاعات کلیه پرسنل'!J317=option!$C$15,IF('5-اطلاعات کلیه پرسنل'!L317="دارد",'5-اطلاعات کلیه پرسنل'!M317/12*'5-اطلاعات کلیه پرسنل'!K317,'5-اطلاعات کلیه پرسنل'!N317/2000*'5-اطلاعات کلیه پرسنل'!K317),0)</f>
        <v>0</v>
      </c>
      <c r="AG317" s="67">
        <f>IF('5-اطلاعات کلیه پرسنل'!H317=option!$C$11,IF('5-اطلاعات کلیه پرسنل'!L317="دارد",'5-اطلاعات کلیه پرسنل'!M317*'5-اطلاعات کلیه پرسنل'!I317/12*40,'5-اطلاعات کلیه پرسنل'!I317*'5-اطلاعات کلیه پرسنل'!N317/52),0)+IF('5-اطلاعات کلیه پرسنل'!J317=option!$C$11,IF('5-اطلاعات کلیه پرسنل'!L317="دارد",'5-اطلاعات کلیه پرسنل'!M317*'5-اطلاعات کلیه پرسنل'!K317/12*40,'5-اطلاعات کلیه پرسنل'!K317*'5-اطلاعات کلیه پرسنل'!N317/52),0)</f>
        <v>0</v>
      </c>
      <c r="AH317" s="307">
        <f>IF('5-اطلاعات کلیه پرسنل'!P317="دکتری",1,IF('5-اطلاعات کلیه پرسنل'!P317="فوق لیسانس",0.8,IF('5-اطلاعات کلیه پرسنل'!P317="لیسانس",0.6,IF('5-اطلاعات کلیه پرسنل'!P317="فوق دیپلم",0.3,IF('5-اطلاعات کلیه پرسنل'!P317="",0,0.1)))))</f>
        <v>0</v>
      </c>
      <c r="AI317" s="95">
        <f>IF('5-اطلاعات کلیه پرسنل'!L317="دارد",'5-اطلاعات کلیه پرسنل'!M317/12,'5-اطلاعات کلیه پرسنل'!N317/2000)</f>
        <v>0</v>
      </c>
      <c r="AJ317" s="94">
        <f t="shared" si="52"/>
        <v>0</v>
      </c>
    </row>
    <row r="318" spans="29:36" x14ac:dyDescent="0.45">
      <c r="AC318" s="309">
        <f>IF('6-اطلاعات کلیه محصولات - خدمات'!C318="دارد",'6-اطلاعات کلیه محصولات - خدمات'!Q318,0)</f>
        <v>0</v>
      </c>
      <c r="AD318" s="309">
        <f>1403-'5-اطلاعات کلیه پرسنل'!E318:E1315</f>
        <v>1403</v>
      </c>
      <c r="AE318" s="309"/>
      <c r="AF318" s="67">
        <f>IF('5-اطلاعات کلیه پرسنل'!H318=option!$C$15,IF('5-اطلاعات کلیه پرسنل'!L318="دارد",'5-اطلاعات کلیه پرسنل'!M318/12*'5-اطلاعات کلیه پرسنل'!I318,'5-اطلاعات کلیه پرسنل'!N318/2000*'5-اطلاعات کلیه پرسنل'!I318),0)+IF('5-اطلاعات کلیه پرسنل'!J318=option!$C$15,IF('5-اطلاعات کلیه پرسنل'!L318="دارد",'5-اطلاعات کلیه پرسنل'!M318/12*'5-اطلاعات کلیه پرسنل'!K318,'5-اطلاعات کلیه پرسنل'!N318/2000*'5-اطلاعات کلیه پرسنل'!K318),0)</f>
        <v>0</v>
      </c>
      <c r="AG318" s="67">
        <f>IF('5-اطلاعات کلیه پرسنل'!H318=option!$C$11,IF('5-اطلاعات کلیه پرسنل'!L318="دارد",'5-اطلاعات کلیه پرسنل'!M318*'5-اطلاعات کلیه پرسنل'!I318/12*40,'5-اطلاعات کلیه پرسنل'!I318*'5-اطلاعات کلیه پرسنل'!N318/52),0)+IF('5-اطلاعات کلیه پرسنل'!J318=option!$C$11,IF('5-اطلاعات کلیه پرسنل'!L318="دارد",'5-اطلاعات کلیه پرسنل'!M318*'5-اطلاعات کلیه پرسنل'!K318/12*40,'5-اطلاعات کلیه پرسنل'!K318*'5-اطلاعات کلیه پرسنل'!N318/52),0)</f>
        <v>0</v>
      </c>
      <c r="AH318" s="307">
        <f>IF('5-اطلاعات کلیه پرسنل'!P318="دکتری",1,IF('5-اطلاعات کلیه پرسنل'!P318="فوق لیسانس",0.8,IF('5-اطلاعات کلیه پرسنل'!P318="لیسانس",0.6,IF('5-اطلاعات کلیه پرسنل'!P318="فوق دیپلم",0.3,IF('5-اطلاعات کلیه پرسنل'!P318="",0,0.1)))))</f>
        <v>0</v>
      </c>
      <c r="AI318" s="95">
        <f>IF('5-اطلاعات کلیه پرسنل'!L318="دارد",'5-اطلاعات کلیه پرسنل'!M318/12,'5-اطلاعات کلیه پرسنل'!N318/2000)</f>
        <v>0</v>
      </c>
      <c r="AJ318" s="94">
        <f t="shared" si="52"/>
        <v>0</v>
      </c>
    </row>
    <row r="319" spans="29:36" x14ac:dyDescent="0.45">
      <c r="AC319" s="309">
        <f>IF('6-اطلاعات کلیه محصولات - خدمات'!C319="دارد",'6-اطلاعات کلیه محصولات - خدمات'!Q319,0)</f>
        <v>0</v>
      </c>
      <c r="AD319" s="309">
        <f>1403-'5-اطلاعات کلیه پرسنل'!E319:E1316</f>
        <v>1403</v>
      </c>
      <c r="AE319" s="309"/>
      <c r="AF319" s="67">
        <f>IF('5-اطلاعات کلیه پرسنل'!H319=option!$C$15,IF('5-اطلاعات کلیه پرسنل'!L319="دارد",'5-اطلاعات کلیه پرسنل'!M319/12*'5-اطلاعات کلیه پرسنل'!I319,'5-اطلاعات کلیه پرسنل'!N319/2000*'5-اطلاعات کلیه پرسنل'!I319),0)+IF('5-اطلاعات کلیه پرسنل'!J319=option!$C$15,IF('5-اطلاعات کلیه پرسنل'!L319="دارد",'5-اطلاعات کلیه پرسنل'!M319/12*'5-اطلاعات کلیه پرسنل'!K319,'5-اطلاعات کلیه پرسنل'!N319/2000*'5-اطلاعات کلیه پرسنل'!K319),0)</f>
        <v>0</v>
      </c>
      <c r="AG319" s="67">
        <f>IF('5-اطلاعات کلیه پرسنل'!H319=option!$C$11,IF('5-اطلاعات کلیه پرسنل'!L319="دارد",'5-اطلاعات کلیه پرسنل'!M319*'5-اطلاعات کلیه پرسنل'!I319/12*40,'5-اطلاعات کلیه پرسنل'!I319*'5-اطلاعات کلیه پرسنل'!N319/52),0)+IF('5-اطلاعات کلیه پرسنل'!J319=option!$C$11,IF('5-اطلاعات کلیه پرسنل'!L319="دارد",'5-اطلاعات کلیه پرسنل'!M319*'5-اطلاعات کلیه پرسنل'!K319/12*40,'5-اطلاعات کلیه پرسنل'!K319*'5-اطلاعات کلیه پرسنل'!N319/52),0)</f>
        <v>0</v>
      </c>
      <c r="AH319" s="307">
        <f>IF('5-اطلاعات کلیه پرسنل'!P319="دکتری",1,IF('5-اطلاعات کلیه پرسنل'!P319="فوق لیسانس",0.8,IF('5-اطلاعات کلیه پرسنل'!P319="لیسانس",0.6,IF('5-اطلاعات کلیه پرسنل'!P319="فوق دیپلم",0.3,IF('5-اطلاعات کلیه پرسنل'!P319="",0,0.1)))))</f>
        <v>0</v>
      </c>
      <c r="AI319" s="95">
        <f>IF('5-اطلاعات کلیه پرسنل'!L319="دارد",'5-اطلاعات کلیه پرسنل'!M319/12,'5-اطلاعات کلیه پرسنل'!N319/2000)</f>
        <v>0</v>
      </c>
      <c r="AJ319" s="94">
        <f t="shared" si="52"/>
        <v>0</v>
      </c>
    </row>
    <row r="320" spans="29:36" x14ac:dyDescent="0.45">
      <c r="AC320" s="309">
        <f>IF('6-اطلاعات کلیه محصولات - خدمات'!C320="دارد",'6-اطلاعات کلیه محصولات - خدمات'!Q320,0)</f>
        <v>0</v>
      </c>
      <c r="AD320" s="309">
        <f>1403-'5-اطلاعات کلیه پرسنل'!E320:E1317</f>
        <v>1403</v>
      </c>
      <c r="AE320" s="309"/>
      <c r="AF320" s="67">
        <f>IF('5-اطلاعات کلیه پرسنل'!H320=option!$C$15,IF('5-اطلاعات کلیه پرسنل'!L320="دارد",'5-اطلاعات کلیه پرسنل'!M320/12*'5-اطلاعات کلیه پرسنل'!I320,'5-اطلاعات کلیه پرسنل'!N320/2000*'5-اطلاعات کلیه پرسنل'!I320),0)+IF('5-اطلاعات کلیه پرسنل'!J320=option!$C$15,IF('5-اطلاعات کلیه پرسنل'!L320="دارد",'5-اطلاعات کلیه پرسنل'!M320/12*'5-اطلاعات کلیه پرسنل'!K320,'5-اطلاعات کلیه پرسنل'!N320/2000*'5-اطلاعات کلیه پرسنل'!K320),0)</f>
        <v>0</v>
      </c>
      <c r="AG320" s="67">
        <f>IF('5-اطلاعات کلیه پرسنل'!H320=option!$C$11,IF('5-اطلاعات کلیه پرسنل'!L320="دارد",'5-اطلاعات کلیه پرسنل'!M320*'5-اطلاعات کلیه پرسنل'!I320/12*40,'5-اطلاعات کلیه پرسنل'!I320*'5-اطلاعات کلیه پرسنل'!N320/52),0)+IF('5-اطلاعات کلیه پرسنل'!J320=option!$C$11,IF('5-اطلاعات کلیه پرسنل'!L320="دارد",'5-اطلاعات کلیه پرسنل'!M320*'5-اطلاعات کلیه پرسنل'!K320/12*40,'5-اطلاعات کلیه پرسنل'!K320*'5-اطلاعات کلیه پرسنل'!N320/52),0)</f>
        <v>0</v>
      </c>
      <c r="AH320" s="307">
        <f>IF('5-اطلاعات کلیه پرسنل'!P320="دکتری",1,IF('5-اطلاعات کلیه پرسنل'!P320="فوق لیسانس",0.8,IF('5-اطلاعات کلیه پرسنل'!P320="لیسانس",0.6,IF('5-اطلاعات کلیه پرسنل'!P320="فوق دیپلم",0.3,IF('5-اطلاعات کلیه پرسنل'!P320="",0,0.1)))))</f>
        <v>0</v>
      </c>
      <c r="AI320" s="95">
        <f>IF('5-اطلاعات کلیه پرسنل'!L320="دارد",'5-اطلاعات کلیه پرسنل'!M320/12,'5-اطلاعات کلیه پرسنل'!N320/2000)</f>
        <v>0</v>
      </c>
      <c r="AJ320" s="94">
        <f t="shared" si="52"/>
        <v>0</v>
      </c>
    </row>
    <row r="321" spans="29:36" x14ac:dyDescent="0.45">
      <c r="AC321" s="309">
        <f>IF('6-اطلاعات کلیه محصولات - خدمات'!C321="دارد",'6-اطلاعات کلیه محصولات - خدمات'!Q321,0)</f>
        <v>0</v>
      </c>
      <c r="AD321" s="309">
        <f>1403-'5-اطلاعات کلیه پرسنل'!E321:E1318</f>
        <v>1403</v>
      </c>
      <c r="AE321" s="309"/>
      <c r="AF321" s="67">
        <f>IF('5-اطلاعات کلیه پرسنل'!H321=option!$C$15,IF('5-اطلاعات کلیه پرسنل'!L321="دارد",'5-اطلاعات کلیه پرسنل'!M321/12*'5-اطلاعات کلیه پرسنل'!I321,'5-اطلاعات کلیه پرسنل'!N321/2000*'5-اطلاعات کلیه پرسنل'!I321),0)+IF('5-اطلاعات کلیه پرسنل'!J321=option!$C$15,IF('5-اطلاعات کلیه پرسنل'!L321="دارد",'5-اطلاعات کلیه پرسنل'!M321/12*'5-اطلاعات کلیه پرسنل'!K321,'5-اطلاعات کلیه پرسنل'!N321/2000*'5-اطلاعات کلیه پرسنل'!K321),0)</f>
        <v>0</v>
      </c>
      <c r="AG321" s="67">
        <f>IF('5-اطلاعات کلیه پرسنل'!H321=option!$C$11,IF('5-اطلاعات کلیه پرسنل'!L321="دارد",'5-اطلاعات کلیه پرسنل'!M321*'5-اطلاعات کلیه پرسنل'!I321/12*40,'5-اطلاعات کلیه پرسنل'!I321*'5-اطلاعات کلیه پرسنل'!N321/52),0)+IF('5-اطلاعات کلیه پرسنل'!J321=option!$C$11,IF('5-اطلاعات کلیه پرسنل'!L321="دارد",'5-اطلاعات کلیه پرسنل'!M321*'5-اطلاعات کلیه پرسنل'!K321/12*40,'5-اطلاعات کلیه پرسنل'!K321*'5-اطلاعات کلیه پرسنل'!N321/52),0)</f>
        <v>0</v>
      </c>
      <c r="AH321" s="307">
        <f>IF('5-اطلاعات کلیه پرسنل'!P321="دکتری",1,IF('5-اطلاعات کلیه پرسنل'!P321="فوق لیسانس",0.8,IF('5-اطلاعات کلیه پرسنل'!P321="لیسانس",0.6,IF('5-اطلاعات کلیه پرسنل'!P321="فوق دیپلم",0.3,IF('5-اطلاعات کلیه پرسنل'!P321="",0,0.1)))))</f>
        <v>0</v>
      </c>
      <c r="AI321" s="95">
        <f>IF('5-اطلاعات کلیه پرسنل'!L321="دارد",'5-اطلاعات کلیه پرسنل'!M321/12,'5-اطلاعات کلیه پرسنل'!N321/2000)</f>
        <v>0</v>
      </c>
      <c r="AJ321" s="94">
        <f t="shared" si="52"/>
        <v>0</v>
      </c>
    </row>
    <row r="322" spans="29:36" x14ac:dyDescent="0.45">
      <c r="AC322" s="309">
        <f>IF('6-اطلاعات کلیه محصولات - خدمات'!C322="دارد",'6-اطلاعات کلیه محصولات - خدمات'!Q322,0)</f>
        <v>0</v>
      </c>
      <c r="AD322" s="309">
        <f>1403-'5-اطلاعات کلیه پرسنل'!E322:E1319</f>
        <v>1403</v>
      </c>
      <c r="AE322" s="309"/>
      <c r="AF322" s="67">
        <f>IF('5-اطلاعات کلیه پرسنل'!H322=option!$C$15,IF('5-اطلاعات کلیه پرسنل'!L322="دارد",'5-اطلاعات کلیه پرسنل'!M322/12*'5-اطلاعات کلیه پرسنل'!I322,'5-اطلاعات کلیه پرسنل'!N322/2000*'5-اطلاعات کلیه پرسنل'!I322),0)+IF('5-اطلاعات کلیه پرسنل'!J322=option!$C$15,IF('5-اطلاعات کلیه پرسنل'!L322="دارد",'5-اطلاعات کلیه پرسنل'!M322/12*'5-اطلاعات کلیه پرسنل'!K322,'5-اطلاعات کلیه پرسنل'!N322/2000*'5-اطلاعات کلیه پرسنل'!K322),0)</f>
        <v>0</v>
      </c>
      <c r="AG322" s="67">
        <f>IF('5-اطلاعات کلیه پرسنل'!H322=option!$C$11,IF('5-اطلاعات کلیه پرسنل'!L322="دارد",'5-اطلاعات کلیه پرسنل'!M322*'5-اطلاعات کلیه پرسنل'!I322/12*40,'5-اطلاعات کلیه پرسنل'!I322*'5-اطلاعات کلیه پرسنل'!N322/52),0)+IF('5-اطلاعات کلیه پرسنل'!J322=option!$C$11,IF('5-اطلاعات کلیه پرسنل'!L322="دارد",'5-اطلاعات کلیه پرسنل'!M322*'5-اطلاعات کلیه پرسنل'!K322/12*40,'5-اطلاعات کلیه پرسنل'!K322*'5-اطلاعات کلیه پرسنل'!N322/52),0)</f>
        <v>0</v>
      </c>
      <c r="AH322" s="307">
        <f>IF('5-اطلاعات کلیه پرسنل'!P322="دکتری",1,IF('5-اطلاعات کلیه پرسنل'!P322="فوق لیسانس",0.8,IF('5-اطلاعات کلیه پرسنل'!P322="لیسانس",0.6,IF('5-اطلاعات کلیه پرسنل'!P322="فوق دیپلم",0.3,IF('5-اطلاعات کلیه پرسنل'!P322="",0,0.1)))))</f>
        <v>0</v>
      </c>
      <c r="AI322" s="95">
        <f>IF('5-اطلاعات کلیه پرسنل'!L322="دارد",'5-اطلاعات کلیه پرسنل'!M322/12,'5-اطلاعات کلیه پرسنل'!N322/2000)</f>
        <v>0</v>
      </c>
      <c r="AJ322" s="94">
        <f t="shared" si="52"/>
        <v>0</v>
      </c>
    </row>
    <row r="323" spans="29:36" x14ac:dyDescent="0.45">
      <c r="AC323" s="309">
        <f>IF('6-اطلاعات کلیه محصولات - خدمات'!C323="دارد",'6-اطلاعات کلیه محصولات - خدمات'!Q323,0)</f>
        <v>0</v>
      </c>
      <c r="AD323" s="309">
        <f>1403-'5-اطلاعات کلیه پرسنل'!E323:E1320</f>
        <v>1403</v>
      </c>
      <c r="AE323" s="309"/>
      <c r="AF323" s="67">
        <f>IF('5-اطلاعات کلیه پرسنل'!H323=option!$C$15,IF('5-اطلاعات کلیه پرسنل'!L323="دارد",'5-اطلاعات کلیه پرسنل'!M323/12*'5-اطلاعات کلیه پرسنل'!I323,'5-اطلاعات کلیه پرسنل'!N323/2000*'5-اطلاعات کلیه پرسنل'!I323),0)+IF('5-اطلاعات کلیه پرسنل'!J323=option!$C$15,IF('5-اطلاعات کلیه پرسنل'!L323="دارد",'5-اطلاعات کلیه پرسنل'!M323/12*'5-اطلاعات کلیه پرسنل'!K323,'5-اطلاعات کلیه پرسنل'!N323/2000*'5-اطلاعات کلیه پرسنل'!K323),0)</f>
        <v>0</v>
      </c>
      <c r="AG323" s="67">
        <f>IF('5-اطلاعات کلیه پرسنل'!H323=option!$C$11,IF('5-اطلاعات کلیه پرسنل'!L323="دارد",'5-اطلاعات کلیه پرسنل'!M323*'5-اطلاعات کلیه پرسنل'!I323/12*40,'5-اطلاعات کلیه پرسنل'!I323*'5-اطلاعات کلیه پرسنل'!N323/52),0)+IF('5-اطلاعات کلیه پرسنل'!J323=option!$C$11,IF('5-اطلاعات کلیه پرسنل'!L323="دارد",'5-اطلاعات کلیه پرسنل'!M323*'5-اطلاعات کلیه پرسنل'!K323/12*40,'5-اطلاعات کلیه پرسنل'!K323*'5-اطلاعات کلیه پرسنل'!N323/52),0)</f>
        <v>0</v>
      </c>
      <c r="AH323" s="307">
        <f>IF('5-اطلاعات کلیه پرسنل'!P323="دکتری",1,IF('5-اطلاعات کلیه پرسنل'!P323="فوق لیسانس",0.8,IF('5-اطلاعات کلیه پرسنل'!P323="لیسانس",0.6,IF('5-اطلاعات کلیه پرسنل'!P323="فوق دیپلم",0.3,IF('5-اطلاعات کلیه پرسنل'!P323="",0,0.1)))))</f>
        <v>0</v>
      </c>
      <c r="AI323" s="95">
        <f>IF('5-اطلاعات کلیه پرسنل'!L323="دارد",'5-اطلاعات کلیه پرسنل'!M323/12,'5-اطلاعات کلیه پرسنل'!N323/2000)</f>
        <v>0</v>
      </c>
      <c r="AJ323" s="94">
        <f t="shared" si="52"/>
        <v>0</v>
      </c>
    </row>
    <row r="324" spans="29:36" x14ac:dyDescent="0.45">
      <c r="AC324" s="309">
        <f>IF('6-اطلاعات کلیه محصولات - خدمات'!C324="دارد",'6-اطلاعات کلیه محصولات - خدمات'!Q324,0)</f>
        <v>0</v>
      </c>
      <c r="AD324" s="309">
        <f>1403-'5-اطلاعات کلیه پرسنل'!E324:E1321</f>
        <v>1403</v>
      </c>
      <c r="AE324" s="309"/>
      <c r="AF324" s="67">
        <f>IF('5-اطلاعات کلیه پرسنل'!H324=option!$C$15,IF('5-اطلاعات کلیه پرسنل'!L324="دارد",'5-اطلاعات کلیه پرسنل'!M324/12*'5-اطلاعات کلیه پرسنل'!I324,'5-اطلاعات کلیه پرسنل'!N324/2000*'5-اطلاعات کلیه پرسنل'!I324),0)+IF('5-اطلاعات کلیه پرسنل'!J324=option!$C$15,IF('5-اطلاعات کلیه پرسنل'!L324="دارد",'5-اطلاعات کلیه پرسنل'!M324/12*'5-اطلاعات کلیه پرسنل'!K324,'5-اطلاعات کلیه پرسنل'!N324/2000*'5-اطلاعات کلیه پرسنل'!K324),0)</f>
        <v>0</v>
      </c>
      <c r="AG324" s="67">
        <f>IF('5-اطلاعات کلیه پرسنل'!H324=option!$C$11,IF('5-اطلاعات کلیه پرسنل'!L324="دارد",'5-اطلاعات کلیه پرسنل'!M324*'5-اطلاعات کلیه پرسنل'!I324/12*40,'5-اطلاعات کلیه پرسنل'!I324*'5-اطلاعات کلیه پرسنل'!N324/52),0)+IF('5-اطلاعات کلیه پرسنل'!J324=option!$C$11,IF('5-اطلاعات کلیه پرسنل'!L324="دارد",'5-اطلاعات کلیه پرسنل'!M324*'5-اطلاعات کلیه پرسنل'!K324/12*40,'5-اطلاعات کلیه پرسنل'!K324*'5-اطلاعات کلیه پرسنل'!N324/52),0)</f>
        <v>0</v>
      </c>
      <c r="AH324" s="307">
        <f>IF('5-اطلاعات کلیه پرسنل'!P324="دکتری",1,IF('5-اطلاعات کلیه پرسنل'!P324="فوق لیسانس",0.8,IF('5-اطلاعات کلیه پرسنل'!P324="لیسانس",0.6,IF('5-اطلاعات کلیه پرسنل'!P324="فوق دیپلم",0.3,IF('5-اطلاعات کلیه پرسنل'!P324="",0,0.1)))))</f>
        <v>0</v>
      </c>
      <c r="AI324" s="95">
        <f>IF('5-اطلاعات کلیه پرسنل'!L324="دارد",'5-اطلاعات کلیه پرسنل'!M324/12,'5-اطلاعات کلیه پرسنل'!N324/2000)</f>
        <v>0</v>
      </c>
      <c r="AJ324" s="94">
        <f t="shared" si="52"/>
        <v>0</v>
      </c>
    </row>
    <row r="325" spans="29:36" x14ac:dyDescent="0.45">
      <c r="AC325" s="309">
        <f>IF('6-اطلاعات کلیه محصولات - خدمات'!C325="دارد",'6-اطلاعات کلیه محصولات - خدمات'!Q325,0)</f>
        <v>0</v>
      </c>
      <c r="AD325" s="309">
        <f>1403-'5-اطلاعات کلیه پرسنل'!E325:E1322</f>
        <v>1403</v>
      </c>
      <c r="AE325" s="309"/>
      <c r="AF325" s="67">
        <f>IF('5-اطلاعات کلیه پرسنل'!H325=option!$C$15,IF('5-اطلاعات کلیه پرسنل'!L325="دارد",'5-اطلاعات کلیه پرسنل'!M325/12*'5-اطلاعات کلیه پرسنل'!I325,'5-اطلاعات کلیه پرسنل'!N325/2000*'5-اطلاعات کلیه پرسنل'!I325),0)+IF('5-اطلاعات کلیه پرسنل'!J325=option!$C$15,IF('5-اطلاعات کلیه پرسنل'!L325="دارد",'5-اطلاعات کلیه پرسنل'!M325/12*'5-اطلاعات کلیه پرسنل'!K325,'5-اطلاعات کلیه پرسنل'!N325/2000*'5-اطلاعات کلیه پرسنل'!K325),0)</f>
        <v>0</v>
      </c>
      <c r="AG325" s="67">
        <f>IF('5-اطلاعات کلیه پرسنل'!H325=option!$C$11,IF('5-اطلاعات کلیه پرسنل'!L325="دارد",'5-اطلاعات کلیه پرسنل'!M325*'5-اطلاعات کلیه پرسنل'!I325/12*40,'5-اطلاعات کلیه پرسنل'!I325*'5-اطلاعات کلیه پرسنل'!N325/52),0)+IF('5-اطلاعات کلیه پرسنل'!J325=option!$C$11,IF('5-اطلاعات کلیه پرسنل'!L325="دارد",'5-اطلاعات کلیه پرسنل'!M325*'5-اطلاعات کلیه پرسنل'!K325/12*40,'5-اطلاعات کلیه پرسنل'!K325*'5-اطلاعات کلیه پرسنل'!N325/52),0)</f>
        <v>0</v>
      </c>
      <c r="AH325" s="307">
        <f>IF('5-اطلاعات کلیه پرسنل'!P325="دکتری",1,IF('5-اطلاعات کلیه پرسنل'!P325="فوق لیسانس",0.8,IF('5-اطلاعات کلیه پرسنل'!P325="لیسانس",0.6,IF('5-اطلاعات کلیه پرسنل'!P325="فوق دیپلم",0.3,IF('5-اطلاعات کلیه پرسنل'!P325="",0,0.1)))))</f>
        <v>0</v>
      </c>
      <c r="AI325" s="95">
        <f>IF('5-اطلاعات کلیه پرسنل'!L325="دارد",'5-اطلاعات کلیه پرسنل'!M325/12,'5-اطلاعات کلیه پرسنل'!N325/2000)</f>
        <v>0</v>
      </c>
      <c r="AJ325" s="94">
        <f t="shared" si="52"/>
        <v>0</v>
      </c>
    </row>
    <row r="326" spans="29:36" x14ac:dyDescent="0.45">
      <c r="AC326" s="309">
        <f>IF('6-اطلاعات کلیه محصولات - خدمات'!C326="دارد",'6-اطلاعات کلیه محصولات - خدمات'!Q326,0)</f>
        <v>0</v>
      </c>
      <c r="AD326" s="309">
        <f>1403-'5-اطلاعات کلیه پرسنل'!E326:E1323</f>
        <v>1403</v>
      </c>
      <c r="AE326" s="309"/>
      <c r="AF326" s="67">
        <f>IF('5-اطلاعات کلیه پرسنل'!H326=option!$C$15,IF('5-اطلاعات کلیه پرسنل'!L326="دارد",'5-اطلاعات کلیه پرسنل'!M326/12*'5-اطلاعات کلیه پرسنل'!I326,'5-اطلاعات کلیه پرسنل'!N326/2000*'5-اطلاعات کلیه پرسنل'!I326),0)+IF('5-اطلاعات کلیه پرسنل'!J326=option!$C$15,IF('5-اطلاعات کلیه پرسنل'!L326="دارد",'5-اطلاعات کلیه پرسنل'!M326/12*'5-اطلاعات کلیه پرسنل'!K326,'5-اطلاعات کلیه پرسنل'!N326/2000*'5-اطلاعات کلیه پرسنل'!K326),0)</f>
        <v>0</v>
      </c>
      <c r="AG326" s="67">
        <f>IF('5-اطلاعات کلیه پرسنل'!H326=option!$C$11,IF('5-اطلاعات کلیه پرسنل'!L326="دارد",'5-اطلاعات کلیه پرسنل'!M326*'5-اطلاعات کلیه پرسنل'!I326/12*40,'5-اطلاعات کلیه پرسنل'!I326*'5-اطلاعات کلیه پرسنل'!N326/52),0)+IF('5-اطلاعات کلیه پرسنل'!J326=option!$C$11,IF('5-اطلاعات کلیه پرسنل'!L326="دارد",'5-اطلاعات کلیه پرسنل'!M326*'5-اطلاعات کلیه پرسنل'!K326/12*40,'5-اطلاعات کلیه پرسنل'!K326*'5-اطلاعات کلیه پرسنل'!N326/52),0)</f>
        <v>0</v>
      </c>
      <c r="AH326" s="307">
        <f>IF('5-اطلاعات کلیه پرسنل'!P326="دکتری",1,IF('5-اطلاعات کلیه پرسنل'!P326="فوق لیسانس",0.8,IF('5-اطلاعات کلیه پرسنل'!P326="لیسانس",0.6,IF('5-اطلاعات کلیه پرسنل'!P326="فوق دیپلم",0.3,IF('5-اطلاعات کلیه پرسنل'!P326="",0,0.1)))))</f>
        <v>0</v>
      </c>
      <c r="AI326" s="95">
        <f>IF('5-اطلاعات کلیه پرسنل'!L326="دارد",'5-اطلاعات کلیه پرسنل'!M326/12,'5-اطلاعات کلیه پرسنل'!N326/2000)</f>
        <v>0</v>
      </c>
      <c r="AJ326" s="94">
        <f t="shared" si="52"/>
        <v>0</v>
      </c>
    </row>
    <row r="327" spans="29:36" x14ac:dyDescent="0.45">
      <c r="AC327" s="309">
        <f>IF('6-اطلاعات کلیه محصولات - خدمات'!C327="دارد",'6-اطلاعات کلیه محصولات - خدمات'!Q327,0)</f>
        <v>0</v>
      </c>
      <c r="AD327" s="309">
        <f>1403-'5-اطلاعات کلیه پرسنل'!E327:E1324</f>
        <v>1403</v>
      </c>
      <c r="AE327" s="309"/>
      <c r="AF327" s="67">
        <f>IF('5-اطلاعات کلیه پرسنل'!H327=option!$C$15,IF('5-اطلاعات کلیه پرسنل'!L327="دارد",'5-اطلاعات کلیه پرسنل'!M327/12*'5-اطلاعات کلیه پرسنل'!I327,'5-اطلاعات کلیه پرسنل'!N327/2000*'5-اطلاعات کلیه پرسنل'!I327),0)+IF('5-اطلاعات کلیه پرسنل'!J327=option!$C$15,IF('5-اطلاعات کلیه پرسنل'!L327="دارد",'5-اطلاعات کلیه پرسنل'!M327/12*'5-اطلاعات کلیه پرسنل'!K327,'5-اطلاعات کلیه پرسنل'!N327/2000*'5-اطلاعات کلیه پرسنل'!K327),0)</f>
        <v>0</v>
      </c>
      <c r="AG327" s="67">
        <f>IF('5-اطلاعات کلیه پرسنل'!H327=option!$C$11,IF('5-اطلاعات کلیه پرسنل'!L327="دارد",'5-اطلاعات کلیه پرسنل'!M327*'5-اطلاعات کلیه پرسنل'!I327/12*40,'5-اطلاعات کلیه پرسنل'!I327*'5-اطلاعات کلیه پرسنل'!N327/52),0)+IF('5-اطلاعات کلیه پرسنل'!J327=option!$C$11,IF('5-اطلاعات کلیه پرسنل'!L327="دارد",'5-اطلاعات کلیه پرسنل'!M327*'5-اطلاعات کلیه پرسنل'!K327/12*40,'5-اطلاعات کلیه پرسنل'!K327*'5-اطلاعات کلیه پرسنل'!N327/52),0)</f>
        <v>0</v>
      </c>
      <c r="AH327" s="307">
        <f>IF('5-اطلاعات کلیه پرسنل'!P327="دکتری",1,IF('5-اطلاعات کلیه پرسنل'!P327="فوق لیسانس",0.8,IF('5-اطلاعات کلیه پرسنل'!P327="لیسانس",0.6,IF('5-اطلاعات کلیه پرسنل'!P327="فوق دیپلم",0.3,IF('5-اطلاعات کلیه پرسنل'!P327="",0,0.1)))))</f>
        <v>0</v>
      </c>
      <c r="AI327" s="95">
        <f>IF('5-اطلاعات کلیه پرسنل'!L327="دارد",'5-اطلاعات کلیه پرسنل'!M327/12,'5-اطلاعات کلیه پرسنل'!N327/2000)</f>
        <v>0</v>
      </c>
      <c r="AJ327" s="94">
        <f t="shared" si="52"/>
        <v>0</v>
      </c>
    </row>
    <row r="328" spans="29:36" x14ac:dyDescent="0.45">
      <c r="AC328" s="309">
        <f>IF('6-اطلاعات کلیه محصولات - خدمات'!C328="دارد",'6-اطلاعات کلیه محصولات - خدمات'!Q328,0)</f>
        <v>0</v>
      </c>
      <c r="AD328" s="309">
        <f>1403-'5-اطلاعات کلیه پرسنل'!E328:E1325</f>
        <v>1403</v>
      </c>
      <c r="AE328" s="309"/>
      <c r="AF328" s="67">
        <f>IF('5-اطلاعات کلیه پرسنل'!H328=option!$C$15,IF('5-اطلاعات کلیه پرسنل'!L328="دارد",'5-اطلاعات کلیه پرسنل'!M328/12*'5-اطلاعات کلیه پرسنل'!I328,'5-اطلاعات کلیه پرسنل'!N328/2000*'5-اطلاعات کلیه پرسنل'!I328),0)+IF('5-اطلاعات کلیه پرسنل'!J328=option!$C$15,IF('5-اطلاعات کلیه پرسنل'!L328="دارد",'5-اطلاعات کلیه پرسنل'!M328/12*'5-اطلاعات کلیه پرسنل'!K328,'5-اطلاعات کلیه پرسنل'!N328/2000*'5-اطلاعات کلیه پرسنل'!K328),0)</f>
        <v>0</v>
      </c>
      <c r="AG328" s="67">
        <f>IF('5-اطلاعات کلیه پرسنل'!H328=option!$C$11,IF('5-اطلاعات کلیه پرسنل'!L328="دارد",'5-اطلاعات کلیه پرسنل'!M328*'5-اطلاعات کلیه پرسنل'!I328/12*40,'5-اطلاعات کلیه پرسنل'!I328*'5-اطلاعات کلیه پرسنل'!N328/52),0)+IF('5-اطلاعات کلیه پرسنل'!J328=option!$C$11,IF('5-اطلاعات کلیه پرسنل'!L328="دارد",'5-اطلاعات کلیه پرسنل'!M328*'5-اطلاعات کلیه پرسنل'!K328/12*40,'5-اطلاعات کلیه پرسنل'!K328*'5-اطلاعات کلیه پرسنل'!N328/52),0)</f>
        <v>0</v>
      </c>
      <c r="AH328" s="307">
        <f>IF('5-اطلاعات کلیه پرسنل'!P328="دکتری",1,IF('5-اطلاعات کلیه پرسنل'!P328="فوق لیسانس",0.8,IF('5-اطلاعات کلیه پرسنل'!P328="لیسانس",0.6,IF('5-اطلاعات کلیه پرسنل'!P328="فوق دیپلم",0.3,IF('5-اطلاعات کلیه پرسنل'!P328="",0,0.1)))))</f>
        <v>0</v>
      </c>
      <c r="AI328" s="95">
        <f>IF('5-اطلاعات کلیه پرسنل'!L328="دارد",'5-اطلاعات کلیه پرسنل'!M328/12,'5-اطلاعات کلیه پرسنل'!N328/2000)</f>
        <v>0</v>
      </c>
      <c r="AJ328" s="94">
        <f t="shared" si="52"/>
        <v>0</v>
      </c>
    </row>
    <row r="329" spans="29:36" x14ac:dyDescent="0.45">
      <c r="AC329" s="309">
        <f>IF('6-اطلاعات کلیه محصولات - خدمات'!C329="دارد",'6-اطلاعات کلیه محصولات - خدمات'!Q329,0)</f>
        <v>0</v>
      </c>
      <c r="AD329" s="309">
        <f>1403-'5-اطلاعات کلیه پرسنل'!E329:E1326</f>
        <v>1403</v>
      </c>
      <c r="AE329" s="309"/>
      <c r="AF329" s="67">
        <f>IF('5-اطلاعات کلیه پرسنل'!H329=option!$C$15,IF('5-اطلاعات کلیه پرسنل'!L329="دارد",'5-اطلاعات کلیه پرسنل'!M329/12*'5-اطلاعات کلیه پرسنل'!I329,'5-اطلاعات کلیه پرسنل'!N329/2000*'5-اطلاعات کلیه پرسنل'!I329),0)+IF('5-اطلاعات کلیه پرسنل'!J329=option!$C$15,IF('5-اطلاعات کلیه پرسنل'!L329="دارد",'5-اطلاعات کلیه پرسنل'!M329/12*'5-اطلاعات کلیه پرسنل'!K329,'5-اطلاعات کلیه پرسنل'!N329/2000*'5-اطلاعات کلیه پرسنل'!K329),0)</f>
        <v>0</v>
      </c>
      <c r="AG329" s="67">
        <f>IF('5-اطلاعات کلیه پرسنل'!H329=option!$C$11,IF('5-اطلاعات کلیه پرسنل'!L329="دارد",'5-اطلاعات کلیه پرسنل'!M329*'5-اطلاعات کلیه پرسنل'!I329/12*40,'5-اطلاعات کلیه پرسنل'!I329*'5-اطلاعات کلیه پرسنل'!N329/52),0)+IF('5-اطلاعات کلیه پرسنل'!J329=option!$C$11,IF('5-اطلاعات کلیه پرسنل'!L329="دارد",'5-اطلاعات کلیه پرسنل'!M329*'5-اطلاعات کلیه پرسنل'!K329/12*40,'5-اطلاعات کلیه پرسنل'!K329*'5-اطلاعات کلیه پرسنل'!N329/52),0)</f>
        <v>0</v>
      </c>
      <c r="AH329" s="307">
        <f>IF('5-اطلاعات کلیه پرسنل'!P329="دکتری",1,IF('5-اطلاعات کلیه پرسنل'!P329="فوق لیسانس",0.8,IF('5-اطلاعات کلیه پرسنل'!P329="لیسانس",0.6,IF('5-اطلاعات کلیه پرسنل'!P329="فوق دیپلم",0.3,IF('5-اطلاعات کلیه پرسنل'!P329="",0,0.1)))))</f>
        <v>0</v>
      </c>
      <c r="AI329" s="95">
        <f>IF('5-اطلاعات کلیه پرسنل'!L329="دارد",'5-اطلاعات کلیه پرسنل'!M329/12,'5-اطلاعات کلیه پرسنل'!N329/2000)</f>
        <v>0</v>
      </c>
      <c r="AJ329" s="94">
        <f t="shared" si="52"/>
        <v>0</v>
      </c>
    </row>
    <row r="330" spans="29:36" x14ac:dyDescent="0.45">
      <c r="AC330" s="309">
        <f>IF('6-اطلاعات کلیه محصولات - خدمات'!C330="دارد",'6-اطلاعات کلیه محصولات - خدمات'!Q330,0)</f>
        <v>0</v>
      </c>
      <c r="AD330" s="309">
        <f>1403-'5-اطلاعات کلیه پرسنل'!E330:E1327</f>
        <v>1403</v>
      </c>
      <c r="AE330" s="309"/>
      <c r="AF330" s="67">
        <f>IF('5-اطلاعات کلیه پرسنل'!H330=option!$C$15,IF('5-اطلاعات کلیه پرسنل'!L330="دارد",'5-اطلاعات کلیه پرسنل'!M330/12*'5-اطلاعات کلیه پرسنل'!I330,'5-اطلاعات کلیه پرسنل'!N330/2000*'5-اطلاعات کلیه پرسنل'!I330),0)+IF('5-اطلاعات کلیه پرسنل'!J330=option!$C$15,IF('5-اطلاعات کلیه پرسنل'!L330="دارد",'5-اطلاعات کلیه پرسنل'!M330/12*'5-اطلاعات کلیه پرسنل'!K330,'5-اطلاعات کلیه پرسنل'!N330/2000*'5-اطلاعات کلیه پرسنل'!K330),0)</f>
        <v>0</v>
      </c>
      <c r="AG330" s="67">
        <f>IF('5-اطلاعات کلیه پرسنل'!H330=option!$C$11,IF('5-اطلاعات کلیه پرسنل'!L330="دارد",'5-اطلاعات کلیه پرسنل'!M330*'5-اطلاعات کلیه پرسنل'!I330/12*40,'5-اطلاعات کلیه پرسنل'!I330*'5-اطلاعات کلیه پرسنل'!N330/52),0)+IF('5-اطلاعات کلیه پرسنل'!J330=option!$C$11,IF('5-اطلاعات کلیه پرسنل'!L330="دارد",'5-اطلاعات کلیه پرسنل'!M330*'5-اطلاعات کلیه پرسنل'!K330/12*40,'5-اطلاعات کلیه پرسنل'!K330*'5-اطلاعات کلیه پرسنل'!N330/52),0)</f>
        <v>0</v>
      </c>
      <c r="AH330" s="307">
        <f>IF('5-اطلاعات کلیه پرسنل'!P330="دکتری",1,IF('5-اطلاعات کلیه پرسنل'!P330="فوق لیسانس",0.8,IF('5-اطلاعات کلیه پرسنل'!P330="لیسانس",0.6,IF('5-اطلاعات کلیه پرسنل'!P330="فوق دیپلم",0.3,IF('5-اطلاعات کلیه پرسنل'!P330="",0,0.1)))))</f>
        <v>0</v>
      </c>
      <c r="AI330" s="95">
        <f>IF('5-اطلاعات کلیه پرسنل'!L330="دارد",'5-اطلاعات کلیه پرسنل'!M330/12,'5-اطلاعات کلیه پرسنل'!N330/2000)</f>
        <v>0</v>
      </c>
      <c r="AJ330" s="94">
        <f t="shared" si="52"/>
        <v>0</v>
      </c>
    </row>
    <row r="331" spans="29:36" x14ac:dyDescent="0.45">
      <c r="AC331" s="309">
        <f>IF('6-اطلاعات کلیه محصولات - خدمات'!C331="دارد",'6-اطلاعات کلیه محصولات - خدمات'!Q331,0)</f>
        <v>0</v>
      </c>
      <c r="AD331" s="309">
        <f>1403-'5-اطلاعات کلیه پرسنل'!E331:E1328</f>
        <v>1403</v>
      </c>
      <c r="AE331" s="309"/>
      <c r="AF331" s="67">
        <f>IF('5-اطلاعات کلیه پرسنل'!H331=option!$C$15,IF('5-اطلاعات کلیه پرسنل'!L331="دارد",'5-اطلاعات کلیه پرسنل'!M331/12*'5-اطلاعات کلیه پرسنل'!I331,'5-اطلاعات کلیه پرسنل'!N331/2000*'5-اطلاعات کلیه پرسنل'!I331),0)+IF('5-اطلاعات کلیه پرسنل'!J331=option!$C$15,IF('5-اطلاعات کلیه پرسنل'!L331="دارد",'5-اطلاعات کلیه پرسنل'!M331/12*'5-اطلاعات کلیه پرسنل'!K331,'5-اطلاعات کلیه پرسنل'!N331/2000*'5-اطلاعات کلیه پرسنل'!K331),0)</f>
        <v>0</v>
      </c>
      <c r="AG331" s="67">
        <f>IF('5-اطلاعات کلیه پرسنل'!H331=option!$C$11,IF('5-اطلاعات کلیه پرسنل'!L331="دارد",'5-اطلاعات کلیه پرسنل'!M331*'5-اطلاعات کلیه پرسنل'!I331/12*40,'5-اطلاعات کلیه پرسنل'!I331*'5-اطلاعات کلیه پرسنل'!N331/52),0)+IF('5-اطلاعات کلیه پرسنل'!J331=option!$C$11,IF('5-اطلاعات کلیه پرسنل'!L331="دارد",'5-اطلاعات کلیه پرسنل'!M331*'5-اطلاعات کلیه پرسنل'!K331/12*40,'5-اطلاعات کلیه پرسنل'!K331*'5-اطلاعات کلیه پرسنل'!N331/52),0)</f>
        <v>0</v>
      </c>
      <c r="AH331" s="307">
        <f>IF('5-اطلاعات کلیه پرسنل'!P331="دکتری",1,IF('5-اطلاعات کلیه پرسنل'!P331="فوق لیسانس",0.8,IF('5-اطلاعات کلیه پرسنل'!P331="لیسانس",0.6,IF('5-اطلاعات کلیه پرسنل'!P331="فوق دیپلم",0.3,IF('5-اطلاعات کلیه پرسنل'!P331="",0,0.1)))))</f>
        <v>0</v>
      </c>
      <c r="AI331" s="95">
        <f>IF('5-اطلاعات کلیه پرسنل'!L331="دارد",'5-اطلاعات کلیه پرسنل'!M331/12,'5-اطلاعات کلیه پرسنل'!N331/2000)</f>
        <v>0</v>
      </c>
      <c r="AJ331" s="94">
        <f t="shared" ref="AJ331:AJ394" si="53">AI331*AH331</f>
        <v>0</v>
      </c>
    </row>
    <row r="332" spans="29:36" x14ac:dyDescent="0.45">
      <c r="AC332" s="309">
        <f>IF('6-اطلاعات کلیه محصولات - خدمات'!C332="دارد",'6-اطلاعات کلیه محصولات - خدمات'!Q332,0)</f>
        <v>0</v>
      </c>
      <c r="AD332" s="309">
        <f>1403-'5-اطلاعات کلیه پرسنل'!E332:E1329</f>
        <v>1403</v>
      </c>
      <c r="AE332" s="309"/>
      <c r="AF332" s="67">
        <f>IF('5-اطلاعات کلیه پرسنل'!H332=option!$C$15,IF('5-اطلاعات کلیه پرسنل'!L332="دارد",'5-اطلاعات کلیه پرسنل'!M332/12*'5-اطلاعات کلیه پرسنل'!I332,'5-اطلاعات کلیه پرسنل'!N332/2000*'5-اطلاعات کلیه پرسنل'!I332),0)+IF('5-اطلاعات کلیه پرسنل'!J332=option!$C$15,IF('5-اطلاعات کلیه پرسنل'!L332="دارد",'5-اطلاعات کلیه پرسنل'!M332/12*'5-اطلاعات کلیه پرسنل'!K332,'5-اطلاعات کلیه پرسنل'!N332/2000*'5-اطلاعات کلیه پرسنل'!K332),0)</f>
        <v>0</v>
      </c>
      <c r="AG332" s="67">
        <f>IF('5-اطلاعات کلیه پرسنل'!H332=option!$C$11,IF('5-اطلاعات کلیه پرسنل'!L332="دارد",'5-اطلاعات کلیه پرسنل'!M332*'5-اطلاعات کلیه پرسنل'!I332/12*40,'5-اطلاعات کلیه پرسنل'!I332*'5-اطلاعات کلیه پرسنل'!N332/52),0)+IF('5-اطلاعات کلیه پرسنل'!J332=option!$C$11,IF('5-اطلاعات کلیه پرسنل'!L332="دارد",'5-اطلاعات کلیه پرسنل'!M332*'5-اطلاعات کلیه پرسنل'!K332/12*40,'5-اطلاعات کلیه پرسنل'!K332*'5-اطلاعات کلیه پرسنل'!N332/52),0)</f>
        <v>0</v>
      </c>
      <c r="AH332" s="307">
        <f>IF('5-اطلاعات کلیه پرسنل'!P332="دکتری",1,IF('5-اطلاعات کلیه پرسنل'!P332="فوق لیسانس",0.8,IF('5-اطلاعات کلیه پرسنل'!P332="لیسانس",0.6,IF('5-اطلاعات کلیه پرسنل'!P332="فوق دیپلم",0.3,IF('5-اطلاعات کلیه پرسنل'!P332="",0,0.1)))))</f>
        <v>0</v>
      </c>
      <c r="AI332" s="95">
        <f>IF('5-اطلاعات کلیه پرسنل'!L332="دارد",'5-اطلاعات کلیه پرسنل'!M332/12,'5-اطلاعات کلیه پرسنل'!N332/2000)</f>
        <v>0</v>
      </c>
      <c r="AJ332" s="94">
        <f t="shared" si="53"/>
        <v>0</v>
      </c>
    </row>
    <row r="333" spans="29:36" x14ac:dyDescent="0.45">
      <c r="AC333" s="309">
        <f>IF('6-اطلاعات کلیه محصولات - خدمات'!C333="دارد",'6-اطلاعات کلیه محصولات - خدمات'!Q333,0)</f>
        <v>0</v>
      </c>
      <c r="AD333" s="309">
        <f>1403-'5-اطلاعات کلیه پرسنل'!E333:E1330</f>
        <v>1403</v>
      </c>
      <c r="AE333" s="309"/>
      <c r="AF333" s="67">
        <f>IF('5-اطلاعات کلیه پرسنل'!H333=option!$C$15,IF('5-اطلاعات کلیه پرسنل'!L333="دارد",'5-اطلاعات کلیه پرسنل'!M333/12*'5-اطلاعات کلیه پرسنل'!I333,'5-اطلاعات کلیه پرسنل'!N333/2000*'5-اطلاعات کلیه پرسنل'!I333),0)+IF('5-اطلاعات کلیه پرسنل'!J333=option!$C$15,IF('5-اطلاعات کلیه پرسنل'!L333="دارد",'5-اطلاعات کلیه پرسنل'!M333/12*'5-اطلاعات کلیه پرسنل'!K333,'5-اطلاعات کلیه پرسنل'!N333/2000*'5-اطلاعات کلیه پرسنل'!K333),0)</f>
        <v>0</v>
      </c>
      <c r="AG333" s="67">
        <f>IF('5-اطلاعات کلیه پرسنل'!H333=option!$C$11,IF('5-اطلاعات کلیه پرسنل'!L333="دارد",'5-اطلاعات کلیه پرسنل'!M333*'5-اطلاعات کلیه پرسنل'!I333/12*40,'5-اطلاعات کلیه پرسنل'!I333*'5-اطلاعات کلیه پرسنل'!N333/52),0)+IF('5-اطلاعات کلیه پرسنل'!J333=option!$C$11,IF('5-اطلاعات کلیه پرسنل'!L333="دارد",'5-اطلاعات کلیه پرسنل'!M333*'5-اطلاعات کلیه پرسنل'!K333/12*40,'5-اطلاعات کلیه پرسنل'!K333*'5-اطلاعات کلیه پرسنل'!N333/52),0)</f>
        <v>0</v>
      </c>
      <c r="AH333" s="307">
        <f>IF('5-اطلاعات کلیه پرسنل'!P333="دکتری",1,IF('5-اطلاعات کلیه پرسنل'!P333="فوق لیسانس",0.8,IF('5-اطلاعات کلیه پرسنل'!P333="لیسانس",0.6,IF('5-اطلاعات کلیه پرسنل'!P333="فوق دیپلم",0.3,IF('5-اطلاعات کلیه پرسنل'!P333="",0,0.1)))))</f>
        <v>0</v>
      </c>
      <c r="AI333" s="95">
        <f>IF('5-اطلاعات کلیه پرسنل'!L333="دارد",'5-اطلاعات کلیه پرسنل'!M333/12,'5-اطلاعات کلیه پرسنل'!N333/2000)</f>
        <v>0</v>
      </c>
      <c r="AJ333" s="94">
        <f t="shared" si="53"/>
        <v>0</v>
      </c>
    </row>
    <row r="334" spans="29:36" x14ac:dyDescent="0.45">
      <c r="AC334" s="309">
        <f>IF('6-اطلاعات کلیه محصولات - خدمات'!C334="دارد",'6-اطلاعات کلیه محصولات - خدمات'!Q334,0)</f>
        <v>0</v>
      </c>
      <c r="AD334" s="309">
        <f>1403-'5-اطلاعات کلیه پرسنل'!E334:E1331</f>
        <v>1403</v>
      </c>
      <c r="AE334" s="309"/>
      <c r="AF334" s="67">
        <f>IF('5-اطلاعات کلیه پرسنل'!H334=option!$C$15,IF('5-اطلاعات کلیه پرسنل'!L334="دارد",'5-اطلاعات کلیه پرسنل'!M334/12*'5-اطلاعات کلیه پرسنل'!I334,'5-اطلاعات کلیه پرسنل'!N334/2000*'5-اطلاعات کلیه پرسنل'!I334),0)+IF('5-اطلاعات کلیه پرسنل'!J334=option!$C$15,IF('5-اطلاعات کلیه پرسنل'!L334="دارد",'5-اطلاعات کلیه پرسنل'!M334/12*'5-اطلاعات کلیه پرسنل'!K334,'5-اطلاعات کلیه پرسنل'!N334/2000*'5-اطلاعات کلیه پرسنل'!K334),0)</f>
        <v>0</v>
      </c>
      <c r="AG334" s="67">
        <f>IF('5-اطلاعات کلیه پرسنل'!H334=option!$C$11,IF('5-اطلاعات کلیه پرسنل'!L334="دارد",'5-اطلاعات کلیه پرسنل'!M334*'5-اطلاعات کلیه پرسنل'!I334/12*40,'5-اطلاعات کلیه پرسنل'!I334*'5-اطلاعات کلیه پرسنل'!N334/52),0)+IF('5-اطلاعات کلیه پرسنل'!J334=option!$C$11,IF('5-اطلاعات کلیه پرسنل'!L334="دارد",'5-اطلاعات کلیه پرسنل'!M334*'5-اطلاعات کلیه پرسنل'!K334/12*40,'5-اطلاعات کلیه پرسنل'!K334*'5-اطلاعات کلیه پرسنل'!N334/52),0)</f>
        <v>0</v>
      </c>
      <c r="AH334" s="307">
        <f>IF('5-اطلاعات کلیه پرسنل'!P334="دکتری",1,IF('5-اطلاعات کلیه پرسنل'!P334="فوق لیسانس",0.8,IF('5-اطلاعات کلیه پرسنل'!P334="لیسانس",0.6,IF('5-اطلاعات کلیه پرسنل'!P334="فوق دیپلم",0.3,IF('5-اطلاعات کلیه پرسنل'!P334="",0,0.1)))))</f>
        <v>0</v>
      </c>
      <c r="AI334" s="95">
        <f>IF('5-اطلاعات کلیه پرسنل'!L334="دارد",'5-اطلاعات کلیه پرسنل'!M334/12,'5-اطلاعات کلیه پرسنل'!N334/2000)</f>
        <v>0</v>
      </c>
      <c r="AJ334" s="94">
        <f t="shared" si="53"/>
        <v>0</v>
      </c>
    </row>
    <row r="335" spans="29:36" x14ac:dyDescent="0.45">
      <c r="AC335" s="309">
        <f>IF('6-اطلاعات کلیه محصولات - خدمات'!C335="دارد",'6-اطلاعات کلیه محصولات - خدمات'!Q335,0)</f>
        <v>0</v>
      </c>
      <c r="AD335" s="309">
        <f>1403-'5-اطلاعات کلیه پرسنل'!E335:E1332</f>
        <v>1403</v>
      </c>
      <c r="AE335" s="309"/>
      <c r="AF335" s="67">
        <f>IF('5-اطلاعات کلیه پرسنل'!H335=option!$C$15,IF('5-اطلاعات کلیه پرسنل'!L335="دارد",'5-اطلاعات کلیه پرسنل'!M335/12*'5-اطلاعات کلیه پرسنل'!I335,'5-اطلاعات کلیه پرسنل'!N335/2000*'5-اطلاعات کلیه پرسنل'!I335),0)+IF('5-اطلاعات کلیه پرسنل'!J335=option!$C$15,IF('5-اطلاعات کلیه پرسنل'!L335="دارد",'5-اطلاعات کلیه پرسنل'!M335/12*'5-اطلاعات کلیه پرسنل'!K335,'5-اطلاعات کلیه پرسنل'!N335/2000*'5-اطلاعات کلیه پرسنل'!K335),0)</f>
        <v>0</v>
      </c>
      <c r="AG335" s="67">
        <f>IF('5-اطلاعات کلیه پرسنل'!H335=option!$C$11,IF('5-اطلاعات کلیه پرسنل'!L335="دارد",'5-اطلاعات کلیه پرسنل'!M335*'5-اطلاعات کلیه پرسنل'!I335/12*40,'5-اطلاعات کلیه پرسنل'!I335*'5-اطلاعات کلیه پرسنل'!N335/52),0)+IF('5-اطلاعات کلیه پرسنل'!J335=option!$C$11,IF('5-اطلاعات کلیه پرسنل'!L335="دارد",'5-اطلاعات کلیه پرسنل'!M335*'5-اطلاعات کلیه پرسنل'!K335/12*40,'5-اطلاعات کلیه پرسنل'!K335*'5-اطلاعات کلیه پرسنل'!N335/52),0)</f>
        <v>0</v>
      </c>
      <c r="AH335" s="307">
        <f>IF('5-اطلاعات کلیه پرسنل'!P335="دکتری",1,IF('5-اطلاعات کلیه پرسنل'!P335="فوق لیسانس",0.8,IF('5-اطلاعات کلیه پرسنل'!P335="لیسانس",0.6,IF('5-اطلاعات کلیه پرسنل'!P335="فوق دیپلم",0.3,IF('5-اطلاعات کلیه پرسنل'!P335="",0,0.1)))))</f>
        <v>0</v>
      </c>
      <c r="AI335" s="95">
        <f>IF('5-اطلاعات کلیه پرسنل'!L335="دارد",'5-اطلاعات کلیه پرسنل'!M335/12,'5-اطلاعات کلیه پرسنل'!N335/2000)</f>
        <v>0</v>
      </c>
      <c r="AJ335" s="94">
        <f t="shared" si="53"/>
        <v>0</v>
      </c>
    </row>
    <row r="336" spans="29:36" x14ac:dyDescent="0.45">
      <c r="AC336" s="309">
        <f>IF('6-اطلاعات کلیه محصولات - خدمات'!C336="دارد",'6-اطلاعات کلیه محصولات - خدمات'!Q336,0)</f>
        <v>0</v>
      </c>
      <c r="AD336" s="309">
        <f>1403-'5-اطلاعات کلیه پرسنل'!E336:E1333</f>
        <v>1403</v>
      </c>
      <c r="AE336" s="309"/>
      <c r="AF336" s="67">
        <f>IF('5-اطلاعات کلیه پرسنل'!H336=option!$C$15,IF('5-اطلاعات کلیه پرسنل'!L336="دارد",'5-اطلاعات کلیه پرسنل'!M336/12*'5-اطلاعات کلیه پرسنل'!I336,'5-اطلاعات کلیه پرسنل'!N336/2000*'5-اطلاعات کلیه پرسنل'!I336),0)+IF('5-اطلاعات کلیه پرسنل'!J336=option!$C$15,IF('5-اطلاعات کلیه پرسنل'!L336="دارد",'5-اطلاعات کلیه پرسنل'!M336/12*'5-اطلاعات کلیه پرسنل'!K336,'5-اطلاعات کلیه پرسنل'!N336/2000*'5-اطلاعات کلیه پرسنل'!K336),0)</f>
        <v>0</v>
      </c>
      <c r="AG336" s="67">
        <f>IF('5-اطلاعات کلیه پرسنل'!H336=option!$C$11,IF('5-اطلاعات کلیه پرسنل'!L336="دارد",'5-اطلاعات کلیه پرسنل'!M336*'5-اطلاعات کلیه پرسنل'!I336/12*40,'5-اطلاعات کلیه پرسنل'!I336*'5-اطلاعات کلیه پرسنل'!N336/52),0)+IF('5-اطلاعات کلیه پرسنل'!J336=option!$C$11,IF('5-اطلاعات کلیه پرسنل'!L336="دارد",'5-اطلاعات کلیه پرسنل'!M336*'5-اطلاعات کلیه پرسنل'!K336/12*40,'5-اطلاعات کلیه پرسنل'!K336*'5-اطلاعات کلیه پرسنل'!N336/52),0)</f>
        <v>0</v>
      </c>
      <c r="AH336" s="307">
        <f>IF('5-اطلاعات کلیه پرسنل'!P336="دکتری",1,IF('5-اطلاعات کلیه پرسنل'!P336="فوق لیسانس",0.8,IF('5-اطلاعات کلیه پرسنل'!P336="لیسانس",0.6,IF('5-اطلاعات کلیه پرسنل'!P336="فوق دیپلم",0.3,IF('5-اطلاعات کلیه پرسنل'!P336="",0,0.1)))))</f>
        <v>0</v>
      </c>
      <c r="AI336" s="95">
        <f>IF('5-اطلاعات کلیه پرسنل'!L336="دارد",'5-اطلاعات کلیه پرسنل'!M336/12,'5-اطلاعات کلیه پرسنل'!N336/2000)</f>
        <v>0</v>
      </c>
      <c r="AJ336" s="94">
        <f t="shared" si="53"/>
        <v>0</v>
      </c>
    </row>
    <row r="337" spans="29:36" x14ac:dyDescent="0.45">
      <c r="AC337" s="309">
        <f>IF('6-اطلاعات کلیه محصولات - خدمات'!C337="دارد",'6-اطلاعات کلیه محصولات - خدمات'!Q337,0)</f>
        <v>0</v>
      </c>
      <c r="AD337" s="309">
        <f>1403-'5-اطلاعات کلیه پرسنل'!E337:E1334</f>
        <v>1403</v>
      </c>
      <c r="AE337" s="309"/>
      <c r="AF337" s="67">
        <f>IF('5-اطلاعات کلیه پرسنل'!H337=option!$C$15,IF('5-اطلاعات کلیه پرسنل'!L337="دارد",'5-اطلاعات کلیه پرسنل'!M337/12*'5-اطلاعات کلیه پرسنل'!I337,'5-اطلاعات کلیه پرسنل'!N337/2000*'5-اطلاعات کلیه پرسنل'!I337),0)+IF('5-اطلاعات کلیه پرسنل'!J337=option!$C$15,IF('5-اطلاعات کلیه پرسنل'!L337="دارد",'5-اطلاعات کلیه پرسنل'!M337/12*'5-اطلاعات کلیه پرسنل'!K337,'5-اطلاعات کلیه پرسنل'!N337/2000*'5-اطلاعات کلیه پرسنل'!K337),0)</f>
        <v>0</v>
      </c>
      <c r="AG337" s="67">
        <f>IF('5-اطلاعات کلیه پرسنل'!H337=option!$C$11,IF('5-اطلاعات کلیه پرسنل'!L337="دارد",'5-اطلاعات کلیه پرسنل'!M337*'5-اطلاعات کلیه پرسنل'!I337/12*40,'5-اطلاعات کلیه پرسنل'!I337*'5-اطلاعات کلیه پرسنل'!N337/52),0)+IF('5-اطلاعات کلیه پرسنل'!J337=option!$C$11,IF('5-اطلاعات کلیه پرسنل'!L337="دارد",'5-اطلاعات کلیه پرسنل'!M337*'5-اطلاعات کلیه پرسنل'!K337/12*40,'5-اطلاعات کلیه پرسنل'!K337*'5-اطلاعات کلیه پرسنل'!N337/52),0)</f>
        <v>0</v>
      </c>
      <c r="AH337" s="307">
        <f>IF('5-اطلاعات کلیه پرسنل'!P337="دکتری",1,IF('5-اطلاعات کلیه پرسنل'!P337="فوق لیسانس",0.8,IF('5-اطلاعات کلیه پرسنل'!P337="لیسانس",0.6,IF('5-اطلاعات کلیه پرسنل'!P337="فوق دیپلم",0.3,IF('5-اطلاعات کلیه پرسنل'!P337="",0,0.1)))))</f>
        <v>0</v>
      </c>
      <c r="AI337" s="95">
        <f>IF('5-اطلاعات کلیه پرسنل'!L337="دارد",'5-اطلاعات کلیه پرسنل'!M337/12,'5-اطلاعات کلیه پرسنل'!N337/2000)</f>
        <v>0</v>
      </c>
      <c r="AJ337" s="94">
        <f t="shared" si="53"/>
        <v>0</v>
      </c>
    </row>
    <row r="338" spans="29:36" x14ac:dyDescent="0.45">
      <c r="AC338" s="309">
        <f>IF('6-اطلاعات کلیه محصولات - خدمات'!C338="دارد",'6-اطلاعات کلیه محصولات - خدمات'!Q338,0)</f>
        <v>0</v>
      </c>
      <c r="AD338" s="309">
        <f>1403-'5-اطلاعات کلیه پرسنل'!E338:E1335</f>
        <v>1403</v>
      </c>
      <c r="AE338" s="309"/>
      <c r="AF338" s="67">
        <f>IF('5-اطلاعات کلیه پرسنل'!H338=option!$C$15,IF('5-اطلاعات کلیه پرسنل'!L338="دارد",'5-اطلاعات کلیه پرسنل'!M338/12*'5-اطلاعات کلیه پرسنل'!I338,'5-اطلاعات کلیه پرسنل'!N338/2000*'5-اطلاعات کلیه پرسنل'!I338),0)+IF('5-اطلاعات کلیه پرسنل'!J338=option!$C$15,IF('5-اطلاعات کلیه پرسنل'!L338="دارد",'5-اطلاعات کلیه پرسنل'!M338/12*'5-اطلاعات کلیه پرسنل'!K338,'5-اطلاعات کلیه پرسنل'!N338/2000*'5-اطلاعات کلیه پرسنل'!K338),0)</f>
        <v>0</v>
      </c>
      <c r="AG338" s="67">
        <f>IF('5-اطلاعات کلیه پرسنل'!H338=option!$C$11,IF('5-اطلاعات کلیه پرسنل'!L338="دارد",'5-اطلاعات کلیه پرسنل'!M338*'5-اطلاعات کلیه پرسنل'!I338/12*40,'5-اطلاعات کلیه پرسنل'!I338*'5-اطلاعات کلیه پرسنل'!N338/52),0)+IF('5-اطلاعات کلیه پرسنل'!J338=option!$C$11,IF('5-اطلاعات کلیه پرسنل'!L338="دارد",'5-اطلاعات کلیه پرسنل'!M338*'5-اطلاعات کلیه پرسنل'!K338/12*40,'5-اطلاعات کلیه پرسنل'!K338*'5-اطلاعات کلیه پرسنل'!N338/52),0)</f>
        <v>0</v>
      </c>
      <c r="AH338" s="307">
        <f>IF('5-اطلاعات کلیه پرسنل'!P338="دکتری",1,IF('5-اطلاعات کلیه پرسنل'!P338="فوق لیسانس",0.8,IF('5-اطلاعات کلیه پرسنل'!P338="لیسانس",0.6,IF('5-اطلاعات کلیه پرسنل'!P338="فوق دیپلم",0.3,IF('5-اطلاعات کلیه پرسنل'!P338="",0,0.1)))))</f>
        <v>0</v>
      </c>
      <c r="AI338" s="95">
        <f>IF('5-اطلاعات کلیه پرسنل'!L338="دارد",'5-اطلاعات کلیه پرسنل'!M338/12,'5-اطلاعات کلیه پرسنل'!N338/2000)</f>
        <v>0</v>
      </c>
      <c r="AJ338" s="94">
        <f t="shared" si="53"/>
        <v>0</v>
      </c>
    </row>
    <row r="339" spans="29:36" x14ac:dyDescent="0.45">
      <c r="AC339" s="309">
        <f>IF('6-اطلاعات کلیه محصولات - خدمات'!C339="دارد",'6-اطلاعات کلیه محصولات - خدمات'!Q339,0)</f>
        <v>0</v>
      </c>
      <c r="AD339" s="309">
        <f>1403-'5-اطلاعات کلیه پرسنل'!E339:E1336</f>
        <v>1403</v>
      </c>
      <c r="AE339" s="309"/>
      <c r="AF339" s="67">
        <f>IF('5-اطلاعات کلیه پرسنل'!H339=option!$C$15,IF('5-اطلاعات کلیه پرسنل'!L339="دارد",'5-اطلاعات کلیه پرسنل'!M339/12*'5-اطلاعات کلیه پرسنل'!I339,'5-اطلاعات کلیه پرسنل'!N339/2000*'5-اطلاعات کلیه پرسنل'!I339),0)+IF('5-اطلاعات کلیه پرسنل'!J339=option!$C$15,IF('5-اطلاعات کلیه پرسنل'!L339="دارد",'5-اطلاعات کلیه پرسنل'!M339/12*'5-اطلاعات کلیه پرسنل'!K339,'5-اطلاعات کلیه پرسنل'!N339/2000*'5-اطلاعات کلیه پرسنل'!K339),0)</f>
        <v>0</v>
      </c>
      <c r="AG339" s="67">
        <f>IF('5-اطلاعات کلیه پرسنل'!H339=option!$C$11,IF('5-اطلاعات کلیه پرسنل'!L339="دارد",'5-اطلاعات کلیه پرسنل'!M339*'5-اطلاعات کلیه پرسنل'!I339/12*40,'5-اطلاعات کلیه پرسنل'!I339*'5-اطلاعات کلیه پرسنل'!N339/52),0)+IF('5-اطلاعات کلیه پرسنل'!J339=option!$C$11,IF('5-اطلاعات کلیه پرسنل'!L339="دارد",'5-اطلاعات کلیه پرسنل'!M339*'5-اطلاعات کلیه پرسنل'!K339/12*40,'5-اطلاعات کلیه پرسنل'!K339*'5-اطلاعات کلیه پرسنل'!N339/52),0)</f>
        <v>0</v>
      </c>
      <c r="AH339" s="307">
        <f>IF('5-اطلاعات کلیه پرسنل'!P339="دکتری",1,IF('5-اطلاعات کلیه پرسنل'!P339="فوق لیسانس",0.8,IF('5-اطلاعات کلیه پرسنل'!P339="لیسانس",0.6,IF('5-اطلاعات کلیه پرسنل'!P339="فوق دیپلم",0.3,IF('5-اطلاعات کلیه پرسنل'!P339="",0,0.1)))))</f>
        <v>0</v>
      </c>
      <c r="AI339" s="95">
        <f>IF('5-اطلاعات کلیه پرسنل'!L339="دارد",'5-اطلاعات کلیه پرسنل'!M339/12,'5-اطلاعات کلیه پرسنل'!N339/2000)</f>
        <v>0</v>
      </c>
      <c r="AJ339" s="94">
        <f t="shared" si="53"/>
        <v>0</v>
      </c>
    </row>
    <row r="340" spans="29:36" x14ac:dyDescent="0.45">
      <c r="AC340" s="309">
        <f>IF('6-اطلاعات کلیه محصولات - خدمات'!C340="دارد",'6-اطلاعات کلیه محصولات - خدمات'!Q340,0)</f>
        <v>0</v>
      </c>
      <c r="AD340" s="309">
        <f>1403-'5-اطلاعات کلیه پرسنل'!E340:E1337</f>
        <v>1403</v>
      </c>
      <c r="AE340" s="309"/>
      <c r="AF340" s="67">
        <f>IF('5-اطلاعات کلیه پرسنل'!H340=option!$C$15,IF('5-اطلاعات کلیه پرسنل'!L340="دارد",'5-اطلاعات کلیه پرسنل'!M340/12*'5-اطلاعات کلیه پرسنل'!I340,'5-اطلاعات کلیه پرسنل'!N340/2000*'5-اطلاعات کلیه پرسنل'!I340),0)+IF('5-اطلاعات کلیه پرسنل'!J340=option!$C$15,IF('5-اطلاعات کلیه پرسنل'!L340="دارد",'5-اطلاعات کلیه پرسنل'!M340/12*'5-اطلاعات کلیه پرسنل'!K340,'5-اطلاعات کلیه پرسنل'!N340/2000*'5-اطلاعات کلیه پرسنل'!K340),0)</f>
        <v>0</v>
      </c>
      <c r="AG340" s="67">
        <f>IF('5-اطلاعات کلیه پرسنل'!H340=option!$C$11,IF('5-اطلاعات کلیه پرسنل'!L340="دارد",'5-اطلاعات کلیه پرسنل'!M340*'5-اطلاعات کلیه پرسنل'!I340/12*40,'5-اطلاعات کلیه پرسنل'!I340*'5-اطلاعات کلیه پرسنل'!N340/52),0)+IF('5-اطلاعات کلیه پرسنل'!J340=option!$C$11,IF('5-اطلاعات کلیه پرسنل'!L340="دارد",'5-اطلاعات کلیه پرسنل'!M340*'5-اطلاعات کلیه پرسنل'!K340/12*40,'5-اطلاعات کلیه پرسنل'!K340*'5-اطلاعات کلیه پرسنل'!N340/52),0)</f>
        <v>0</v>
      </c>
      <c r="AH340" s="307">
        <f>IF('5-اطلاعات کلیه پرسنل'!P340="دکتری",1,IF('5-اطلاعات کلیه پرسنل'!P340="فوق لیسانس",0.8,IF('5-اطلاعات کلیه پرسنل'!P340="لیسانس",0.6,IF('5-اطلاعات کلیه پرسنل'!P340="فوق دیپلم",0.3,IF('5-اطلاعات کلیه پرسنل'!P340="",0,0.1)))))</f>
        <v>0</v>
      </c>
      <c r="AI340" s="95">
        <f>IF('5-اطلاعات کلیه پرسنل'!L340="دارد",'5-اطلاعات کلیه پرسنل'!M340/12,'5-اطلاعات کلیه پرسنل'!N340/2000)</f>
        <v>0</v>
      </c>
      <c r="AJ340" s="94">
        <f t="shared" si="53"/>
        <v>0</v>
      </c>
    </row>
    <row r="341" spans="29:36" x14ac:dyDescent="0.45">
      <c r="AC341" s="309">
        <f>IF('6-اطلاعات کلیه محصولات - خدمات'!C341="دارد",'6-اطلاعات کلیه محصولات - خدمات'!Q341,0)</f>
        <v>0</v>
      </c>
      <c r="AD341" s="309">
        <f>1403-'5-اطلاعات کلیه پرسنل'!E341:E1338</f>
        <v>1403</v>
      </c>
      <c r="AE341" s="309"/>
      <c r="AF341" s="67">
        <f>IF('5-اطلاعات کلیه پرسنل'!H341=option!$C$15,IF('5-اطلاعات کلیه پرسنل'!L341="دارد",'5-اطلاعات کلیه پرسنل'!M341/12*'5-اطلاعات کلیه پرسنل'!I341,'5-اطلاعات کلیه پرسنل'!N341/2000*'5-اطلاعات کلیه پرسنل'!I341),0)+IF('5-اطلاعات کلیه پرسنل'!J341=option!$C$15,IF('5-اطلاعات کلیه پرسنل'!L341="دارد",'5-اطلاعات کلیه پرسنل'!M341/12*'5-اطلاعات کلیه پرسنل'!K341,'5-اطلاعات کلیه پرسنل'!N341/2000*'5-اطلاعات کلیه پرسنل'!K341),0)</f>
        <v>0</v>
      </c>
      <c r="AG341" s="67">
        <f>IF('5-اطلاعات کلیه پرسنل'!H341=option!$C$11,IF('5-اطلاعات کلیه پرسنل'!L341="دارد",'5-اطلاعات کلیه پرسنل'!M341*'5-اطلاعات کلیه پرسنل'!I341/12*40,'5-اطلاعات کلیه پرسنل'!I341*'5-اطلاعات کلیه پرسنل'!N341/52),0)+IF('5-اطلاعات کلیه پرسنل'!J341=option!$C$11,IF('5-اطلاعات کلیه پرسنل'!L341="دارد",'5-اطلاعات کلیه پرسنل'!M341*'5-اطلاعات کلیه پرسنل'!K341/12*40,'5-اطلاعات کلیه پرسنل'!K341*'5-اطلاعات کلیه پرسنل'!N341/52),0)</f>
        <v>0</v>
      </c>
      <c r="AH341" s="307">
        <f>IF('5-اطلاعات کلیه پرسنل'!P341="دکتری",1,IF('5-اطلاعات کلیه پرسنل'!P341="فوق لیسانس",0.8,IF('5-اطلاعات کلیه پرسنل'!P341="لیسانس",0.6,IF('5-اطلاعات کلیه پرسنل'!P341="فوق دیپلم",0.3,IF('5-اطلاعات کلیه پرسنل'!P341="",0,0.1)))))</f>
        <v>0</v>
      </c>
      <c r="AI341" s="95">
        <f>IF('5-اطلاعات کلیه پرسنل'!L341="دارد",'5-اطلاعات کلیه پرسنل'!M341/12,'5-اطلاعات کلیه پرسنل'!N341/2000)</f>
        <v>0</v>
      </c>
      <c r="AJ341" s="94">
        <f t="shared" si="53"/>
        <v>0</v>
      </c>
    </row>
    <row r="342" spans="29:36" x14ac:dyDescent="0.45">
      <c r="AC342" s="309">
        <f>IF('6-اطلاعات کلیه محصولات - خدمات'!C342="دارد",'6-اطلاعات کلیه محصولات - خدمات'!Q342,0)</f>
        <v>0</v>
      </c>
      <c r="AD342" s="309">
        <f>1403-'5-اطلاعات کلیه پرسنل'!E342:E1339</f>
        <v>1403</v>
      </c>
      <c r="AE342" s="309"/>
      <c r="AF342" s="67">
        <f>IF('5-اطلاعات کلیه پرسنل'!H342=option!$C$15,IF('5-اطلاعات کلیه پرسنل'!L342="دارد",'5-اطلاعات کلیه پرسنل'!M342/12*'5-اطلاعات کلیه پرسنل'!I342,'5-اطلاعات کلیه پرسنل'!N342/2000*'5-اطلاعات کلیه پرسنل'!I342),0)+IF('5-اطلاعات کلیه پرسنل'!J342=option!$C$15,IF('5-اطلاعات کلیه پرسنل'!L342="دارد",'5-اطلاعات کلیه پرسنل'!M342/12*'5-اطلاعات کلیه پرسنل'!K342,'5-اطلاعات کلیه پرسنل'!N342/2000*'5-اطلاعات کلیه پرسنل'!K342),0)</f>
        <v>0</v>
      </c>
      <c r="AG342" s="67">
        <f>IF('5-اطلاعات کلیه پرسنل'!H342=option!$C$11,IF('5-اطلاعات کلیه پرسنل'!L342="دارد",'5-اطلاعات کلیه پرسنل'!M342*'5-اطلاعات کلیه پرسنل'!I342/12*40,'5-اطلاعات کلیه پرسنل'!I342*'5-اطلاعات کلیه پرسنل'!N342/52),0)+IF('5-اطلاعات کلیه پرسنل'!J342=option!$C$11,IF('5-اطلاعات کلیه پرسنل'!L342="دارد",'5-اطلاعات کلیه پرسنل'!M342*'5-اطلاعات کلیه پرسنل'!K342/12*40,'5-اطلاعات کلیه پرسنل'!K342*'5-اطلاعات کلیه پرسنل'!N342/52),0)</f>
        <v>0</v>
      </c>
      <c r="AH342" s="307">
        <f>IF('5-اطلاعات کلیه پرسنل'!P342="دکتری",1,IF('5-اطلاعات کلیه پرسنل'!P342="فوق لیسانس",0.8,IF('5-اطلاعات کلیه پرسنل'!P342="لیسانس",0.6,IF('5-اطلاعات کلیه پرسنل'!P342="فوق دیپلم",0.3,IF('5-اطلاعات کلیه پرسنل'!P342="",0,0.1)))))</f>
        <v>0</v>
      </c>
      <c r="AI342" s="95">
        <f>IF('5-اطلاعات کلیه پرسنل'!L342="دارد",'5-اطلاعات کلیه پرسنل'!M342/12,'5-اطلاعات کلیه پرسنل'!N342/2000)</f>
        <v>0</v>
      </c>
      <c r="AJ342" s="94">
        <f t="shared" si="53"/>
        <v>0</v>
      </c>
    </row>
    <row r="343" spans="29:36" x14ac:dyDescent="0.45">
      <c r="AC343" s="309">
        <f>IF('6-اطلاعات کلیه محصولات - خدمات'!C343="دارد",'6-اطلاعات کلیه محصولات - خدمات'!Q343,0)</f>
        <v>0</v>
      </c>
      <c r="AD343" s="309">
        <f>1403-'5-اطلاعات کلیه پرسنل'!E343:E1340</f>
        <v>1403</v>
      </c>
      <c r="AE343" s="309"/>
      <c r="AF343" s="67">
        <f>IF('5-اطلاعات کلیه پرسنل'!H343=option!$C$15,IF('5-اطلاعات کلیه پرسنل'!L343="دارد",'5-اطلاعات کلیه پرسنل'!M343/12*'5-اطلاعات کلیه پرسنل'!I343,'5-اطلاعات کلیه پرسنل'!N343/2000*'5-اطلاعات کلیه پرسنل'!I343),0)+IF('5-اطلاعات کلیه پرسنل'!J343=option!$C$15,IF('5-اطلاعات کلیه پرسنل'!L343="دارد",'5-اطلاعات کلیه پرسنل'!M343/12*'5-اطلاعات کلیه پرسنل'!K343,'5-اطلاعات کلیه پرسنل'!N343/2000*'5-اطلاعات کلیه پرسنل'!K343),0)</f>
        <v>0</v>
      </c>
      <c r="AG343" s="67">
        <f>IF('5-اطلاعات کلیه پرسنل'!H343=option!$C$11,IF('5-اطلاعات کلیه پرسنل'!L343="دارد",'5-اطلاعات کلیه پرسنل'!M343*'5-اطلاعات کلیه پرسنل'!I343/12*40,'5-اطلاعات کلیه پرسنل'!I343*'5-اطلاعات کلیه پرسنل'!N343/52),0)+IF('5-اطلاعات کلیه پرسنل'!J343=option!$C$11,IF('5-اطلاعات کلیه پرسنل'!L343="دارد",'5-اطلاعات کلیه پرسنل'!M343*'5-اطلاعات کلیه پرسنل'!K343/12*40,'5-اطلاعات کلیه پرسنل'!K343*'5-اطلاعات کلیه پرسنل'!N343/52),0)</f>
        <v>0</v>
      </c>
      <c r="AH343" s="307">
        <f>IF('5-اطلاعات کلیه پرسنل'!P343="دکتری",1,IF('5-اطلاعات کلیه پرسنل'!P343="فوق لیسانس",0.8,IF('5-اطلاعات کلیه پرسنل'!P343="لیسانس",0.6,IF('5-اطلاعات کلیه پرسنل'!P343="فوق دیپلم",0.3,IF('5-اطلاعات کلیه پرسنل'!P343="",0,0.1)))))</f>
        <v>0</v>
      </c>
      <c r="AI343" s="95">
        <f>IF('5-اطلاعات کلیه پرسنل'!L343="دارد",'5-اطلاعات کلیه پرسنل'!M343/12,'5-اطلاعات کلیه پرسنل'!N343/2000)</f>
        <v>0</v>
      </c>
      <c r="AJ343" s="94">
        <f t="shared" si="53"/>
        <v>0</v>
      </c>
    </row>
    <row r="344" spans="29:36" x14ac:dyDescent="0.45">
      <c r="AC344" s="309">
        <f>IF('6-اطلاعات کلیه محصولات - خدمات'!C344="دارد",'6-اطلاعات کلیه محصولات - خدمات'!Q344,0)</f>
        <v>0</v>
      </c>
      <c r="AD344" s="309">
        <f>1403-'5-اطلاعات کلیه پرسنل'!E344:E1341</f>
        <v>1403</v>
      </c>
      <c r="AE344" s="309"/>
      <c r="AF344" s="67">
        <f>IF('5-اطلاعات کلیه پرسنل'!H344=option!$C$15,IF('5-اطلاعات کلیه پرسنل'!L344="دارد",'5-اطلاعات کلیه پرسنل'!M344/12*'5-اطلاعات کلیه پرسنل'!I344,'5-اطلاعات کلیه پرسنل'!N344/2000*'5-اطلاعات کلیه پرسنل'!I344),0)+IF('5-اطلاعات کلیه پرسنل'!J344=option!$C$15,IF('5-اطلاعات کلیه پرسنل'!L344="دارد",'5-اطلاعات کلیه پرسنل'!M344/12*'5-اطلاعات کلیه پرسنل'!K344,'5-اطلاعات کلیه پرسنل'!N344/2000*'5-اطلاعات کلیه پرسنل'!K344),0)</f>
        <v>0</v>
      </c>
      <c r="AG344" s="67">
        <f>IF('5-اطلاعات کلیه پرسنل'!H344=option!$C$11,IF('5-اطلاعات کلیه پرسنل'!L344="دارد",'5-اطلاعات کلیه پرسنل'!M344*'5-اطلاعات کلیه پرسنل'!I344/12*40,'5-اطلاعات کلیه پرسنل'!I344*'5-اطلاعات کلیه پرسنل'!N344/52),0)+IF('5-اطلاعات کلیه پرسنل'!J344=option!$C$11,IF('5-اطلاعات کلیه پرسنل'!L344="دارد",'5-اطلاعات کلیه پرسنل'!M344*'5-اطلاعات کلیه پرسنل'!K344/12*40,'5-اطلاعات کلیه پرسنل'!K344*'5-اطلاعات کلیه پرسنل'!N344/52),0)</f>
        <v>0</v>
      </c>
      <c r="AH344" s="307">
        <f>IF('5-اطلاعات کلیه پرسنل'!P344="دکتری",1,IF('5-اطلاعات کلیه پرسنل'!P344="فوق لیسانس",0.8,IF('5-اطلاعات کلیه پرسنل'!P344="لیسانس",0.6,IF('5-اطلاعات کلیه پرسنل'!P344="فوق دیپلم",0.3,IF('5-اطلاعات کلیه پرسنل'!P344="",0,0.1)))))</f>
        <v>0</v>
      </c>
      <c r="AI344" s="95">
        <f>IF('5-اطلاعات کلیه پرسنل'!L344="دارد",'5-اطلاعات کلیه پرسنل'!M344/12,'5-اطلاعات کلیه پرسنل'!N344/2000)</f>
        <v>0</v>
      </c>
      <c r="AJ344" s="94">
        <f t="shared" si="53"/>
        <v>0</v>
      </c>
    </row>
    <row r="345" spans="29:36" x14ac:dyDescent="0.45">
      <c r="AC345" s="309">
        <f>IF('6-اطلاعات کلیه محصولات - خدمات'!C345="دارد",'6-اطلاعات کلیه محصولات - خدمات'!Q345,0)</f>
        <v>0</v>
      </c>
      <c r="AD345" s="309">
        <f>1403-'5-اطلاعات کلیه پرسنل'!E345:E1342</f>
        <v>1403</v>
      </c>
      <c r="AE345" s="309"/>
      <c r="AF345" s="67">
        <f>IF('5-اطلاعات کلیه پرسنل'!H345=option!$C$15,IF('5-اطلاعات کلیه پرسنل'!L345="دارد",'5-اطلاعات کلیه پرسنل'!M345/12*'5-اطلاعات کلیه پرسنل'!I345,'5-اطلاعات کلیه پرسنل'!N345/2000*'5-اطلاعات کلیه پرسنل'!I345),0)+IF('5-اطلاعات کلیه پرسنل'!J345=option!$C$15,IF('5-اطلاعات کلیه پرسنل'!L345="دارد",'5-اطلاعات کلیه پرسنل'!M345/12*'5-اطلاعات کلیه پرسنل'!K345,'5-اطلاعات کلیه پرسنل'!N345/2000*'5-اطلاعات کلیه پرسنل'!K345),0)</f>
        <v>0</v>
      </c>
      <c r="AG345" s="67">
        <f>IF('5-اطلاعات کلیه پرسنل'!H345=option!$C$11,IF('5-اطلاعات کلیه پرسنل'!L345="دارد",'5-اطلاعات کلیه پرسنل'!M345*'5-اطلاعات کلیه پرسنل'!I345/12*40,'5-اطلاعات کلیه پرسنل'!I345*'5-اطلاعات کلیه پرسنل'!N345/52),0)+IF('5-اطلاعات کلیه پرسنل'!J345=option!$C$11,IF('5-اطلاعات کلیه پرسنل'!L345="دارد",'5-اطلاعات کلیه پرسنل'!M345*'5-اطلاعات کلیه پرسنل'!K345/12*40,'5-اطلاعات کلیه پرسنل'!K345*'5-اطلاعات کلیه پرسنل'!N345/52),0)</f>
        <v>0</v>
      </c>
      <c r="AH345" s="307">
        <f>IF('5-اطلاعات کلیه پرسنل'!P345="دکتری",1,IF('5-اطلاعات کلیه پرسنل'!P345="فوق لیسانس",0.8,IF('5-اطلاعات کلیه پرسنل'!P345="لیسانس",0.6,IF('5-اطلاعات کلیه پرسنل'!P345="فوق دیپلم",0.3,IF('5-اطلاعات کلیه پرسنل'!P345="",0,0.1)))))</f>
        <v>0</v>
      </c>
      <c r="AI345" s="95">
        <f>IF('5-اطلاعات کلیه پرسنل'!L345="دارد",'5-اطلاعات کلیه پرسنل'!M345/12,'5-اطلاعات کلیه پرسنل'!N345/2000)</f>
        <v>0</v>
      </c>
      <c r="AJ345" s="94">
        <f t="shared" si="53"/>
        <v>0</v>
      </c>
    </row>
    <row r="346" spans="29:36" x14ac:dyDescent="0.45">
      <c r="AC346" s="309">
        <f>IF('6-اطلاعات کلیه محصولات - خدمات'!C346="دارد",'6-اطلاعات کلیه محصولات - خدمات'!Q346,0)</f>
        <v>0</v>
      </c>
      <c r="AD346" s="309">
        <f>1403-'5-اطلاعات کلیه پرسنل'!E346:E1343</f>
        <v>1403</v>
      </c>
      <c r="AE346" s="309"/>
      <c r="AF346" s="67">
        <f>IF('5-اطلاعات کلیه پرسنل'!H346=option!$C$15,IF('5-اطلاعات کلیه پرسنل'!L346="دارد",'5-اطلاعات کلیه پرسنل'!M346/12*'5-اطلاعات کلیه پرسنل'!I346,'5-اطلاعات کلیه پرسنل'!N346/2000*'5-اطلاعات کلیه پرسنل'!I346),0)+IF('5-اطلاعات کلیه پرسنل'!J346=option!$C$15,IF('5-اطلاعات کلیه پرسنل'!L346="دارد",'5-اطلاعات کلیه پرسنل'!M346/12*'5-اطلاعات کلیه پرسنل'!K346,'5-اطلاعات کلیه پرسنل'!N346/2000*'5-اطلاعات کلیه پرسنل'!K346),0)</f>
        <v>0</v>
      </c>
      <c r="AG346" s="67">
        <f>IF('5-اطلاعات کلیه پرسنل'!H346=option!$C$11,IF('5-اطلاعات کلیه پرسنل'!L346="دارد",'5-اطلاعات کلیه پرسنل'!M346*'5-اطلاعات کلیه پرسنل'!I346/12*40,'5-اطلاعات کلیه پرسنل'!I346*'5-اطلاعات کلیه پرسنل'!N346/52),0)+IF('5-اطلاعات کلیه پرسنل'!J346=option!$C$11,IF('5-اطلاعات کلیه پرسنل'!L346="دارد",'5-اطلاعات کلیه پرسنل'!M346*'5-اطلاعات کلیه پرسنل'!K346/12*40,'5-اطلاعات کلیه پرسنل'!K346*'5-اطلاعات کلیه پرسنل'!N346/52),0)</f>
        <v>0</v>
      </c>
      <c r="AH346" s="307">
        <f>IF('5-اطلاعات کلیه پرسنل'!P346="دکتری",1,IF('5-اطلاعات کلیه پرسنل'!P346="فوق لیسانس",0.8,IF('5-اطلاعات کلیه پرسنل'!P346="لیسانس",0.6,IF('5-اطلاعات کلیه پرسنل'!P346="فوق دیپلم",0.3,IF('5-اطلاعات کلیه پرسنل'!P346="",0,0.1)))))</f>
        <v>0</v>
      </c>
      <c r="AI346" s="95">
        <f>IF('5-اطلاعات کلیه پرسنل'!L346="دارد",'5-اطلاعات کلیه پرسنل'!M346/12,'5-اطلاعات کلیه پرسنل'!N346/2000)</f>
        <v>0</v>
      </c>
      <c r="AJ346" s="94">
        <f t="shared" si="53"/>
        <v>0</v>
      </c>
    </row>
    <row r="347" spans="29:36" x14ac:dyDescent="0.45">
      <c r="AC347" s="309">
        <f>IF('6-اطلاعات کلیه محصولات - خدمات'!C347="دارد",'6-اطلاعات کلیه محصولات - خدمات'!Q347,0)</f>
        <v>0</v>
      </c>
      <c r="AD347" s="309">
        <f>1403-'5-اطلاعات کلیه پرسنل'!E347:E1344</f>
        <v>1403</v>
      </c>
      <c r="AE347" s="309"/>
      <c r="AF347" s="67">
        <f>IF('5-اطلاعات کلیه پرسنل'!H347=option!$C$15,IF('5-اطلاعات کلیه پرسنل'!L347="دارد",'5-اطلاعات کلیه پرسنل'!M347/12*'5-اطلاعات کلیه پرسنل'!I347,'5-اطلاعات کلیه پرسنل'!N347/2000*'5-اطلاعات کلیه پرسنل'!I347),0)+IF('5-اطلاعات کلیه پرسنل'!J347=option!$C$15,IF('5-اطلاعات کلیه پرسنل'!L347="دارد",'5-اطلاعات کلیه پرسنل'!M347/12*'5-اطلاعات کلیه پرسنل'!K347,'5-اطلاعات کلیه پرسنل'!N347/2000*'5-اطلاعات کلیه پرسنل'!K347),0)</f>
        <v>0</v>
      </c>
      <c r="AG347" s="67">
        <f>IF('5-اطلاعات کلیه پرسنل'!H347=option!$C$11,IF('5-اطلاعات کلیه پرسنل'!L347="دارد",'5-اطلاعات کلیه پرسنل'!M347*'5-اطلاعات کلیه پرسنل'!I347/12*40,'5-اطلاعات کلیه پرسنل'!I347*'5-اطلاعات کلیه پرسنل'!N347/52),0)+IF('5-اطلاعات کلیه پرسنل'!J347=option!$C$11,IF('5-اطلاعات کلیه پرسنل'!L347="دارد",'5-اطلاعات کلیه پرسنل'!M347*'5-اطلاعات کلیه پرسنل'!K347/12*40,'5-اطلاعات کلیه پرسنل'!K347*'5-اطلاعات کلیه پرسنل'!N347/52),0)</f>
        <v>0</v>
      </c>
      <c r="AH347" s="307">
        <f>IF('5-اطلاعات کلیه پرسنل'!P347="دکتری",1,IF('5-اطلاعات کلیه پرسنل'!P347="فوق لیسانس",0.8,IF('5-اطلاعات کلیه پرسنل'!P347="لیسانس",0.6,IF('5-اطلاعات کلیه پرسنل'!P347="فوق دیپلم",0.3,IF('5-اطلاعات کلیه پرسنل'!P347="",0,0.1)))))</f>
        <v>0</v>
      </c>
      <c r="AI347" s="95">
        <f>IF('5-اطلاعات کلیه پرسنل'!L347="دارد",'5-اطلاعات کلیه پرسنل'!M347/12,'5-اطلاعات کلیه پرسنل'!N347/2000)</f>
        <v>0</v>
      </c>
      <c r="AJ347" s="94">
        <f t="shared" si="53"/>
        <v>0</v>
      </c>
    </row>
    <row r="348" spans="29:36" x14ac:dyDescent="0.45">
      <c r="AC348" s="309">
        <f>IF('6-اطلاعات کلیه محصولات - خدمات'!C348="دارد",'6-اطلاعات کلیه محصولات - خدمات'!Q348,0)</f>
        <v>0</v>
      </c>
      <c r="AD348" s="309">
        <f>1403-'5-اطلاعات کلیه پرسنل'!E348:E1345</f>
        <v>1403</v>
      </c>
      <c r="AE348" s="309"/>
      <c r="AF348" s="67">
        <f>IF('5-اطلاعات کلیه پرسنل'!H348=option!$C$15,IF('5-اطلاعات کلیه پرسنل'!L348="دارد",'5-اطلاعات کلیه پرسنل'!M348/12*'5-اطلاعات کلیه پرسنل'!I348,'5-اطلاعات کلیه پرسنل'!N348/2000*'5-اطلاعات کلیه پرسنل'!I348),0)+IF('5-اطلاعات کلیه پرسنل'!J348=option!$C$15,IF('5-اطلاعات کلیه پرسنل'!L348="دارد",'5-اطلاعات کلیه پرسنل'!M348/12*'5-اطلاعات کلیه پرسنل'!K348,'5-اطلاعات کلیه پرسنل'!N348/2000*'5-اطلاعات کلیه پرسنل'!K348),0)</f>
        <v>0</v>
      </c>
      <c r="AG348" s="67">
        <f>IF('5-اطلاعات کلیه پرسنل'!H348=option!$C$11,IF('5-اطلاعات کلیه پرسنل'!L348="دارد",'5-اطلاعات کلیه پرسنل'!M348*'5-اطلاعات کلیه پرسنل'!I348/12*40,'5-اطلاعات کلیه پرسنل'!I348*'5-اطلاعات کلیه پرسنل'!N348/52),0)+IF('5-اطلاعات کلیه پرسنل'!J348=option!$C$11,IF('5-اطلاعات کلیه پرسنل'!L348="دارد",'5-اطلاعات کلیه پرسنل'!M348*'5-اطلاعات کلیه پرسنل'!K348/12*40,'5-اطلاعات کلیه پرسنل'!K348*'5-اطلاعات کلیه پرسنل'!N348/52),0)</f>
        <v>0</v>
      </c>
      <c r="AH348" s="307">
        <f>IF('5-اطلاعات کلیه پرسنل'!P348="دکتری",1,IF('5-اطلاعات کلیه پرسنل'!P348="فوق لیسانس",0.8,IF('5-اطلاعات کلیه پرسنل'!P348="لیسانس",0.6,IF('5-اطلاعات کلیه پرسنل'!P348="فوق دیپلم",0.3,IF('5-اطلاعات کلیه پرسنل'!P348="",0,0.1)))))</f>
        <v>0</v>
      </c>
      <c r="AI348" s="95">
        <f>IF('5-اطلاعات کلیه پرسنل'!L348="دارد",'5-اطلاعات کلیه پرسنل'!M348/12,'5-اطلاعات کلیه پرسنل'!N348/2000)</f>
        <v>0</v>
      </c>
      <c r="AJ348" s="94">
        <f t="shared" si="53"/>
        <v>0</v>
      </c>
    </row>
    <row r="349" spans="29:36" x14ac:dyDescent="0.45">
      <c r="AC349" s="309">
        <f>IF('6-اطلاعات کلیه محصولات - خدمات'!C349="دارد",'6-اطلاعات کلیه محصولات - خدمات'!Q349,0)</f>
        <v>0</v>
      </c>
      <c r="AD349" s="309">
        <f>1403-'5-اطلاعات کلیه پرسنل'!E349:E1346</f>
        <v>1403</v>
      </c>
      <c r="AE349" s="309"/>
      <c r="AF349" s="67">
        <f>IF('5-اطلاعات کلیه پرسنل'!H349=option!$C$15,IF('5-اطلاعات کلیه پرسنل'!L349="دارد",'5-اطلاعات کلیه پرسنل'!M349/12*'5-اطلاعات کلیه پرسنل'!I349,'5-اطلاعات کلیه پرسنل'!N349/2000*'5-اطلاعات کلیه پرسنل'!I349),0)+IF('5-اطلاعات کلیه پرسنل'!J349=option!$C$15,IF('5-اطلاعات کلیه پرسنل'!L349="دارد",'5-اطلاعات کلیه پرسنل'!M349/12*'5-اطلاعات کلیه پرسنل'!K349,'5-اطلاعات کلیه پرسنل'!N349/2000*'5-اطلاعات کلیه پرسنل'!K349),0)</f>
        <v>0</v>
      </c>
      <c r="AG349" s="67">
        <f>IF('5-اطلاعات کلیه پرسنل'!H349=option!$C$11,IF('5-اطلاعات کلیه پرسنل'!L349="دارد",'5-اطلاعات کلیه پرسنل'!M349*'5-اطلاعات کلیه پرسنل'!I349/12*40,'5-اطلاعات کلیه پرسنل'!I349*'5-اطلاعات کلیه پرسنل'!N349/52),0)+IF('5-اطلاعات کلیه پرسنل'!J349=option!$C$11,IF('5-اطلاعات کلیه پرسنل'!L349="دارد",'5-اطلاعات کلیه پرسنل'!M349*'5-اطلاعات کلیه پرسنل'!K349/12*40,'5-اطلاعات کلیه پرسنل'!K349*'5-اطلاعات کلیه پرسنل'!N349/52),0)</f>
        <v>0</v>
      </c>
      <c r="AH349" s="307">
        <f>IF('5-اطلاعات کلیه پرسنل'!P349="دکتری",1,IF('5-اطلاعات کلیه پرسنل'!P349="فوق لیسانس",0.8,IF('5-اطلاعات کلیه پرسنل'!P349="لیسانس",0.6,IF('5-اطلاعات کلیه پرسنل'!P349="فوق دیپلم",0.3,IF('5-اطلاعات کلیه پرسنل'!P349="",0,0.1)))))</f>
        <v>0</v>
      </c>
      <c r="AI349" s="95">
        <f>IF('5-اطلاعات کلیه پرسنل'!L349="دارد",'5-اطلاعات کلیه پرسنل'!M349/12,'5-اطلاعات کلیه پرسنل'!N349/2000)</f>
        <v>0</v>
      </c>
      <c r="AJ349" s="94">
        <f t="shared" si="53"/>
        <v>0</v>
      </c>
    </row>
    <row r="350" spans="29:36" x14ac:dyDescent="0.45">
      <c r="AC350" s="309">
        <f>IF('6-اطلاعات کلیه محصولات - خدمات'!C350="دارد",'6-اطلاعات کلیه محصولات - خدمات'!Q350,0)</f>
        <v>0</v>
      </c>
      <c r="AD350" s="309">
        <f>1403-'5-اطلاعات کلیه پرسنل'!E350:E1347</f>
        <v>1403</v>
      </c>
      <c r="AE350" s="309"/>
      <c r="AF350" s="67">
        <f>IF('5-اطلاعات کلیه پرسنل'!H350=option!$C$15,IF('5-اطلاعات کلیه پرسنل'!L350="دارد",'5-اطلاعات کلیه پرسنل'!M350/12*'5-اطلاعات کلیه پرسنل'!I350,'5-اطلاعات کلیه پرسنل'!N350/2000*'5-اطلاعات کلیه پرسنل'!I350),0)+IF('5-اطلاعات کلیه پرسنل'!J350=option!$C$15,IF('5-اطلاعات کلیه پرسنل'!L350="دارد",'5-اطلاعات کلیه پرسنل'!M350/12*'5-اطلاعات کلیه پرسنل'!K350,'5-اطلاعات کلیه پرسنل'!N350/2000*'5-اطلاعات کلیه پرسنل'!K350),0)</f>
        <v>0</v>
      </c>
      <c r="AG350" s="67">
        <f>IF('5-اطلاعات کلیه پرسنل'!H350=option!$C$11,IF('5-اطلاعات کلیه پرسنل'!L350="دارد",'5-اطلاعات کلیه پرسنل'!M350*'5-اطلاعات کلیه پرسنل'!I350/12*40,'5-اطلاعات کلیه پرسنل'!I350*'5-اطلاعات کلیه پرسنل'!N350/52),0)+IF('5-اطلاعات کلیه پرسنل'!J350=option!$C$11,IF('5-اطلاعات کلیه پرسنل'!L350="دارد",'5-اطلاعات کلیه پرسنل'!M350*'5-اطلاعات کلیه پرسنل'!K350/12*40,'5-اطلاعات کلیه پرسنل'!K350*'5-اطلاعات کلیه پرسنل'!N350/52),0)</f>
        <v>0</v>
      </c>
      <c r="AH350" s="307">
        <f>IF('5-اطلاعات کلیه پرسنل'!P350="دکتری",1,IF('5-اطلاعات کلیه پرسنل'!P350="فوق لیسانس",0.8,IF('5-اطلاعات کلیه پرسنل'!P350="لیسانس",0.6,IF('5-اطلاعات کلیه پرسنل'!P350="فوق دیپلم",0.3,IF('5-اطلاعات کلیه پرسنل'!P350="",0,0.1)))))</f>
        <v>0</v>
      </c>
      <c r="AI350" s="95">
        <f>IF('5-اطلاعات کلیه پرسنل'!L350="دارد",'5-اطلاعات کلیه پرسنل'!M350/12,'5-اطلاعات کلیه پرسنل'!N350/2000)</f>
        <v>0</v>
      </c>
      <c r="AJ350" s="94">
        <f t="shared" si="53"/>
        <v>0</v>
      </c>
    </row>
    <row r="351" spans="29:36" x14ac:dyDescent="0.45">
      <c r="AC351" s="309">
        <f>IF('6-اطلاعات کلیه محصولات - خدمات'!C351="دارد",'6-اطلاعات کلیه محصولات - خدمات'!Q351,0)</f>
        <v>0</v>
      </c>
      <c r="AD351" s="309">
        <f>1403-'5-اطلاعات کلیه پرسنل'!E351:E1348</f>
        <v>1403</v>
      </c>
      <c r="AE351" s="309"/>
      <c r="AF351" s="67">
        <f>IF('5-اطلاعات کلیه پرسنل'!H351=option!$C$15,IF('5-اطلاعات کلیه پرسنل'!L351="دارد",'5-اطلاعات کلیه پرسنل'!M351/12*'5-اطلاعات کلیه پرسنل'!I351,'5-اطلاعات کلیه پرسنل'!N351/2000*'5-اطلاعات کلیه پرسنل'!I351),0)+IF('5-اطلاعات کلیه پرسنل'!J351=option!$C$15,IF('5-اطلاعات کلیه پرسنل'!L351="دارد",'5-اطلاعات کلیه پرسنل'!M351/12*'5-اطلاعات کلیه پرسنل'!K351,'5-اطلاعات کلیه پرسنل'!N351/2000*'5-اطلاعات کلیه پرسنل'!K351),0)</f>
        <v>0</v>
      </c>
      <c r="AG351" s="67">
        <f>IF('5-اطلاعات کلیه پرسنل'!H351=option!$C$11,IF('5-اطلاعات کلیه پرسنل'!L351="دارد",'5-اطلاعات کلیه پرسنل'!M351*'5-اطلاعات کلیه پرسنل'!I351/12*40,'5-اطلاعات کلیه پرسنل'!I351*'5-اطلاعات کلیه پرسنل'!N351/52),0)+IF('5-اطلاعات کلیه پرسنل'!J351=option!$C$11,IF('5-اطلاعات کلیه پرسنل'!L351="دارد",'5-اطلاعات کلیه پرسنل'!M351*'5-اطلاعات کلیه پرسنل'!K351/12*40,'5-اطلاعات کلیه پرسنل'!K351*'5-اطلاعات کلیه پرسنل'!N351/52),0)</f>
        <v>0</v>
      </c>
      <c r="AH351" s="307">
        <f>IF('5-اطلاعات کلیه پرسنل'!P351="دکتری",1,IF('5-اطلاعات کلیه پرسنل'!P351="فوق لیسانس",0.8,IF('5-اطلاعات کلیه پرسنل'!P351="لیسانس",0.6,IF('5-اطلاعات کلیه پرسنل'!P351="فوق دیپلم",0.3,IF('5-اطلاعات کلیه پرسنل'!P351="",0,0.1)))))</f>
        <v>0</v>
      </c>
      <c r="AI351" s="95">
        <f>IF('5-اطلاعات کلیه پرسنل'!L351="دارد",'5-اطلاعات کلیه پرسنل'!M351/12,'5-اطلاعات کلیه پرسنل'!N351/2000)</f>
        <v>0</v>
      </c>
      <c r="AJ351" s="94">
        <f t="shared" si="53"/>
        <v>0</v>
      </c>
    </row>
    <row r="352" spans="29:36" x14ac:dyDescent="0.45">
      <c r="AC352" s="309">
        <f>IF('6-اطلاعات کلیه محصولات - خدمات'!C352="دارد",'6-اطلاعات کلیه محصولات - خدمات'!Q352,0)</f>
        <v>0</v>
      </c>
      <c r="AD352" s="309">
        <f>1403-'5-اطلاعات کلیه پرسنل'!E352:E1349</f>
        <v>1403</v>
      </c>
      <c r="AE352" s="309"/>
      <c r="AF352" s="67">
        <f>IF('5-اطلاعات کلیه پرسنل'!H352=option!$C$15,IF('5-اطلاعات کلیه پرسنل'!L352="دارد",'5-اطلاعات کلیه پرسنل'!M352/12*'5-اطلاعات کلیه پرسنل'!I352,'5-اطلاعات کلیه پرسنل'!N352/2000*'5-اطلاعات کلیه پرسنل'!I352),0)+IF('5-اطلاعات کلیه پرسنل'!J352=option!$C$15,IF('5-اطلاعات کلیه پرسنل'!L352="دارد",'5-اطلاعات کلیه پرسنل'!M352/12*'5-اطلاعات کلیه پرسنل'!K352,'5-اطلاعات کلیه پرسنل'!N352/2000*'5-اطلاعات کلیه پرسنل'!K352),0)</f>
        <v>0</v>
      </c>
      <c r="AG352" s="67">
        <f>IF('5-اطلاعات کلیه پرسنل'!H352=option!$C$11,IF('5-اطلاعات کلیه پرسنل'!L352="دارد",'5-اطلاعات کلیه پرسنل'!M352*'5-اطلاعات کلیه پرسنل'!I352/12*40,'5-اطلاعات کلیه پرسنل'!I352*'5-اطلاعات کلیه پرسنل'!N352/52),0)+IF('5-اطلاعات کلیه پرسنل'!J352=option!$C$11,IF('5-اطلاعات کلیه پرسنل'!L352="دارد",'5-اطلاعات کلیه پرسنل'!M352*'5-اطلاعات کلیه پرسنل'!K352/12*40,'5-اطلاعات کلیه پرسنل'!K352*'5-اطلاعات کلیه پرسنل'!N352/52),0)</f>
        <v>0</v>
      </c>
      <c r="AH352" s="307">
        <f>IF('5-اطلاعات کلیه پرسنل'!P352="دکتری",1,IF('5-اطلاعات کلیه پرسنل'!P352="فوق لیسانس",0.8,IF('5-اطلاعات کلیه پرسنل'!P352="لیسانس",0.6,IF('5-اطلاعات کلیه پرسنل'!P352="فوق دیپلم",0.3,IF('5-اطلاعات کلیه پرسنل'!P352="",0,0.1)))))</f>
        <v>0</v>
      </c>
      <c r="AI352" s="95">
        <f>IF('5-اطلاعات کلیه پرسنل'!L352="دارد",'5-اطلاعات کلیه پرسنل'!M352/12,'5-اطلاعات کلیه پرسنل'!N352/2000)</f>
        <v>0</v>
      </c>
      <c r="AJ352" s="94">
        <f t="shared" si="53"/>
        <v>0</v>
      </c>
    </row>
    <row r="353" spans="29:36" x14ac:dyDescent="0.45">
      <c r="AC353" s="309">
        <f>IF('6-اطلاعات کلیه محصولات - خدمات'!C353="دارد",'6-اطلاعات کلیه محصولات - خدمات'!Q353,0)</f>
        <v>0</v>
      </c>
      <c r="AD353" s="309">
        <f>1403-'5-اطلاعات کلیه پرسنل'!E353:E1350</f>
        <v>1403</v>
      </c>
      <c r="AE353" s="309"/>
      <c r="AF353" s="67">
        <f>IF('5-اطلاعات کلیه پرسنل'!H353=option!$C$15,IF('5-اطلاعات کلیه پرسنل'!L353="دارد",'5-اطلاعات کلیه پرسنل'!M353/12*'5-اطلاعات کلیه پرسنل'!I353,'5-اطلاعات کلیه پرسنل'!N353/2000*'5-اطلاعات کلیه پرسنل'!I353),0)+IF('5-اطلاعات کلیه پرسنل'!J353=option!$C$15,IF('5-اطلاعات کلیه پرسنل'!L353="دارد",'5-اطلاعات کلیه پرسنل'!M353/12*'5-اطلاعات کلیه پرسنل'!K353,'5-اطلاعات کلیه پرسنل'!N353/2000*'5-اطلاعات کلیه پرسنل'!K353),0)</f>
        <v>0</v>
      </c>
      <c r="AG353" s="67">
        <f>IF('5-اطلاعات کلیه پرسنل'!H353=option!$C$11,IF('5-اطلاعات کلیه پرسنل'!L353="دارد",'5-اطلاعات کلیه پرسنل'!M353*'5-اطلاعات کلیه پرسنل'!I353/12*40,'5-اطلاعات کلیه پرسنل'!I353*'5-اطلاعات کلیه پرسنل'!N353/52),0)+IF('5-اطلاعات کلیه پرسنل'!J353=option!$C$11,IF('5-اطلاعات کلیه پرسنل'!L353="دارد",'5-اطلاعات کلیه پرسنل'!M353*'5-اطلاعات کلیه پرسنل'!K353/12*40,'5-اطلاعات کلیه پرسنل'!K353*'5-اطلاعات کلیه پرسنل'!N353/52),0)</f>
        <v>0</v>
      </c>
      <c r="AH353" s="307">
        <f>IF('5-اطلاعات کلیه پرسنل'!P353="دکتری",1,IF('5-اطلاعات کلیه پرسنل'!P353="فوق لیسانس",0.8,IF('5-اطلاعات کلیه پرسنل'!P353="لیسانس",0.6,IF('5-اطلاعات کلیه پرسنل'!P353="فوق دیپلم",0.3,IF('5-اطلاعات کلیه پرسنل'!P353="",0,0.1)))))</f>
        <v>0</v>
      </c>
      <c r="AI353" s="95">
        <f>IF('5-اطلاعات کلیه پرسنل'!L353="دارد",'5-اطلاعات کلیه پرسنل'!M353/12,'5-اطلاعات کلیه پرسنل'!N353/2000)</f>
        <v>0</v>
      </c>
      <c r="AJ353" s="94">
        <f t="shared" si="53"/>
        <v>0</v>
      </c>
    </row>
    <row r="354" spans="29:36" x14ac:dyDescent="0.45">
      <c r="AC354" s="309">
        <f>IF('6-اطلاعات کلیه محصولات - خدمات'!C354="دارد",'6-اطلاعات کلیه محصولات - خدمات'!Q354,0)</f>
        <v>0</v>
      </c>
      <c r="AD354" s="309">
        <f>1403-'5-اطلاعات کلیه پرسنل'!E354:E1351</f>
        <v>1403</v>
      </c>
      <c r="AE354" s="309"/>
      <c r="AF354" s="67">
        <f>IF('5-اطلاعات کلیه پرسنل'!H354=option!$C$15,IF('5-اطلاعات کلیه پرسنل'!L354="دارد",'5-اطلاعات کلیه پرسنل'!M354/12*'5-اطلاعات کلیه پرسنل'!I354,'5-اطلاعات کلیه پرسنل'!N354/2000*'5-اطلاعات کلیه پرسنل'!I354),0)+IF('5-اطلاعات کلیه پرسنل'!J354=option!$C$15,IF('5-اطلاعات کلیه پرسنل'!L354="دارد",'5-اطلاعات کلیه پرسنل'!M354/12*'5-اطلاعات کلیه پرسنل'!K354,'5-اطلاعات کلیه پرسنل'!N354/2000*'5-اطلاعات کلیه پرسنل'!K354),0)</f>
        <v>0</v>
      </c>
      <c r="AG354" s="67">
        <f>IF('5-اطلاعات کلیه پرسنل'!H354=option!$C$11,IF('5-اطلاعات کلیه پرسنل'!L354="دارد",'5-اطلاعات کلیه پرسنل'!M354*'5-اطلاعات کلیه پرسنل'!I354/12*40,'5-اطلاعات کلیه پرسنل'!I354*'5-اطلاعات کلیه پرسنل'!N354/52),0)+IF('5-اطلاعات کلیه پرسنل'!J354=option!$C$11,IF('5-اطلاعات کلیه پرسنل'!L354="دارد",'5-اطلاعات کلیه پرسنل'!M354*'5-اطلاعات کلیه پرسنل'!K354/12*40,'5-اطلاعات کلیه پرسنل'!K354*'5-اطلاعات کلیه پرسنل'!N354/52),0)</f>
        <v>0</v>
      </c>
      <c r="AH354" s="307">
        <f>IF('5-اطلاعات کلیه پرسنل'!P354="دکتری",1,IF('5-اطلاعات کلیه پرسنل'!P354="فوق لیسانس",0.8,IF('5-اطلاعات کلیه پرسنل'!P354="لیسانس",0.6,IF('5-اطلاعات کلیه پرسنل'!P354="فوق دیپلم",0.3,IF('5-اطلاعات کلیه پرسنل'!P354="",0,0.1)))))</f>
        <v>0</v>
      </c>
      <c r="AI354" s="95">
        <f>IF('5-اطلاعات کلیه پرسنل'!L354="دارد",'5-اطلاعات کلیه پرسنل'!M354/12,'5-اطلاعات کلیه پرسنل'!N354/2000)</f>
        <v>0</v>
      </c>
      <c r="AJ354" s="94">
        <f t="shared" si="53"/>
        <v>0</v>
      </c>
    </row>
    <row r="355" spans="29:36" x14ac:dyDescent="0.45">
      <c r="AC355" s="309">
        <f>IF('6-اطلاعات کلیه محصولات - خدمات'!C355="دارد",'6-اطلاعات کلیه محصولات - خدمات'!Q355,0)</f>
        <v>0</v>
      </c>
      <c r="AD355" s="309">
        <f>1403-'5-اطلاعات کلیه پرسنل'!E355:E1352</f>
        <v>1403</v>
      </c>
      <c r="AE355" s="309"/>
      <c r="AF355" s="67">
        <f>IF('5-اطلاعات کلیه پرسنل'!H355=option!$C$15,IF('5-اطلاعات کلیه پرسنل'!L355="دارد",'5-اطلاعات کلیه پرسنل'!M355/12*'5-اطلاعات کلیه پرسنل'!I355,'5-اطلاعات کلیه پرسنل'!N355/2000*'5-اطلاعات کلیه پرسنل'!I355),0)+IF('5-اطلاعات کلیه پرسنل'!J355=option!$C$15,IF('5-اطلاعات کلیه پرسنل'!L355="دارد",'5-اطلاعات کلیه پرسنل'!M355/12*'5-اطلاعات کلیه پرسنل'!K355,'5-اطلاعات کلیه پرسنل'!N355/2000*'5-اطلاعات کلیه پرسنل'!K355),0)</f>
        <v>0</v>
      </c>
      <c r="AG355" s="67">
        <f>IF('5-اطلاعات کلیه پرسنل'!H355=option!$C$11,IF('5-اطلاعات کلیه پرسنل'!L355="دارد",'5-اطلاعات کلیه پرسنل'!M355*'5-اطلاعات کلیه پرسنل'!I355/12*40,'5-اطلاعات کلیه پرسنل'!I355*'5-اطلاعات کلیه پرسنل'!N355/52),0)+IF('5-اطلاعات کلیه پرسنل'!J355=option!$C$11,IF('5-اطلاعات کلیه پرسنل'!L355="دارد",'5-اطلاعات کلیه پرسنل'!M355*'5-اطلاعات کلیه پرسنل'!K355/12*40,'5-اطلاعات کلیه پرسنل'!K355*'5-اطلاعات کلیه پرسنل'!N355/52),0)</f>
        <v>0</v>
      </c>
      <c r="AH355" s="307">
        <f>IF('5-اطلاعات کلیه پرسنل'!P355="دکتری",1,IF('5-اطلاعات کلیه پرسنل'!P355="فوق لیسانس",0.8,IF('5-اطلاعات کلیه پرسنل'!P355="لیسانس",0.6,IF('5-اطلاعات کلیه پرسنل'!P355="فوق دیپلم",0.3,IF('5-اطلاعات کلیه پرسنل'!P355="",0,0.1)))))</f>
        <v>0</v>
      </c>
      <c r="AI355" s="95">
        <f>IF('5-اطلاعات کلیه پرسنل'!L355="دارد",'5-اطلاعات کلیه پرسنل'!M355/12,'5-اطلاعات کلیه پرسنل'!N355/2000)</f>
        <v>0</v>
      </c>
      <c r="AJ355" s="94">
        <f t="shared" si="53"/>
        <v>0</v>
      </c>
    </row>
    <row r="356" spans="29:36" x14ac:dyDescent="0.45">
      <c r="AC356" s="309">
        <f>IF('6-اطلاعات کلیه محصولات - خدمات'!C356="دارد",'6-اطلاعات کلیه محصولات - خدمات'!Q356,0)</f>
        <v>0</v>
      </c>
      <c r="AD356" s="309">
        <f>1403-'5-اطلاعات کلیه پرسنل'!E356:E1353</f>
        <v>1403</v>
      </c>
      <c r="AE356" s="309"/>
      <c r="AF356" s="67">
        <f>IF('5-اطلاعات کلیه پرسنل'!H356=option!$C$15,IF('5-اطلاعات کلیه پرسنل'!L356="دارد",'5-اطلاعات کلیه پرسنل'!M356/12*'5-اطلاعات کلیه پرسنل'!I356,'5-اطلاعات کلیه پرسنل'!N356/2000*'5-اطلاعات کلیه پرسنل'!I356),0)+IF('5-اطلاعات کلیه پرسنل'!J356=option!$C$15,IF('5-اطلاعات کلیه پرسنل'!L356="دارد",'5-اطلاعات کلیه پرسنل'!M356/12*'5-اطلاعات کلیه پرسنل'!K356,'5-اطلاعات کلیه پرسنل'!N356/2000*'5-اطلاعات کلیه پرسنل'!K356),0)</f>
        <v>0</v>
      </c>
      <c r="AG356" s="67">
        <f>IF('5-اطلاعات کلیه پرسنل'!H356=option!$C$11,IF('5-اطلاعات کلیه پرسنل'!L356="دارد",'5-اطلاعات کلیه پرسنل'!M356*'5-اطلاعات کلیه پرسنل'!I356/12*40,'5-اطلاعات کلیه پرسنل'!I356*'5-اطلاعات کلیه پرسنل'!N356/52),0)+IF('5-اطلاعات کلیه پرسنل'!J356=option!$C$11,IF('5-اطلاعات کلیه پرسنل'!L356="دارد",'5-اطلاعات کلیه پرسنل'!M356*'5-اطلاعات کلیه پرسنل'!K356/12*40,'5-اطلاعات کلیه پرسنل'!K356*'5-اطلاعات کلیه پرسنل'!N356/52),0)</f>
        <v>0</v>
      </c>
      <c r="AH356" s="307">
        <f>IF('5-اطلاعات کلیه پرسنل'!P356="دکتری",1,IF('5-اطلاعات کلیه پرسنل'!P356="فوق لیسانس",0.8,IF('5-اطلاعات کلیه پرسنل'!P356="لیسانس",0.6,IF('5-اطلاعات کلیه پرسنل'!P356="فوق دیپلم",0.3,IF('5-اطلاعات کلیه پرسنل'!P356="",0,0.1)))))</f>
        <v>0</v>
      </c>
      <c r="AI356" s="95">
        <f>IF('5-اطلاعات کلیه پرسنل'!L356="دارد",'5-اطلاعات کلیه پرسنل'!M356/12,'5-اطلاعات کلیه پرسنل'!N356/2000)</f>
        <v>0</v>
      </c>
      <c r="AJ356" s="94">
        <f t="shared" si="53"/>
        <v>0</v>
      </c>
    </row>
    <row r="357" spans="29:36" x14ac:dyDescent="0.45">
      <c r="AC357" s="309">
        <f>IF('6-اطلاعات کلیه محصولات - خدمات'!C357="دارد",'6-اطلاعات کلیه محصولات - خدمات'!Q357,0)</f>
        <v>0</v>
      </c>
      <c r="AD357" s="309">
        <f>1403-'5-اطلاعات کلیه پرسنل'!E357:E1354</f>
        <v>1403</v>
      </c>
      <c r="AE357" s="309"/>
      <c r="AF357" s="67">
        <f>IF('5-اطلاعات کلیه پرسنل'!H357=option!$C$15,IF('5-اطلاعات کلیه پرسنل'!L357="دارد",'5-اطلاعات کلیه پرسنل'!M357/12*'5-اطلاعات کلیه پرسنل'!I357,'5-اطلاعات کلیه پرسنل'!N357/2000*'5-اطلاعات کلیه پرسنل'!I357),0)+IF('5-اطلاعات کلیه پرسنل'!J357=option!$C$15,IF('5-اطلاعات کلیه پرسنل'!L357="دارد",'5-اطلاعات کلیه پرسنل'!M357/12*'5-اطلاعات کلیه پرسنل'!K357,'5-اطلاعات کلیه پرسنل'!N357/2000*'5-اطلاعات کلیه پرسنل'!K357),0)</f>
        <v>0</v>
      </c>
      <c r="AG357" s="67">
        <f>IF('5-اطلاعات کلیه پرسنل'!H357=option!$C$11,IF('5-اطلاعات کلیه پرسنل'!L357="دارد",'5-اطلاعات کلیه پرسنل'!M357*'5-اطلاعات کلیه پرسنل'!I357/12*40,'5-اطلاعات کلیه پرسنل'!I357*'5-اطلاعات کلیه پرسنل'!N357/52),0)+IF('5-اطلاعات کلیه پرسنل'!J357=option!$C$11,IF('5-اطلاعات کلیه پرسنل'!L357="دارد",'5-اطلاعات کلیه پرسنل'!M357*'5-اطلاعات کلیه پرسنل'!K357/12*40,'5-اطلاعات کلیه پرسنل'!K357*'5-اطلاعات کلیه پرسنل'!N357/52),0)</f>
        <v>0</v>
      </c>
      <c r="AH357" s="307">
        <f>IF('5-اطلاعات کلیه پرسنل'!P357="دکتری",1,IF('5-اطلاعات کلیه پرسنل'!P357="فوق لیسانس",0.8,IF('5-اطلاعات کلیه پرسنل'!P357="لیسانس",0.6,IF('5-اطلاعات کلیه پرسنل'!P357="فوق دیپلم",0.3,IF('5-اطلاعات کلیه پرسنل'!P357="",0,0.1)))))</f>
        <v>0</v>
      </c>
      <c r="AI357" s="95">
        <f>IF('5-اطلاعات کلیه پرسنل'!L357="دارد",'5-اطلاعات کلیه پرسنل'!M357/12,'5-اطلاعات کلیه پرسنل'!N357/2000)</f>
        <v>0</v>
      </c>
      <c r="AJ357" s="94">
        <f t="shared" si="53"/>
        <v>0</v>
      </c>
    </row>
    <row r="358" spans="29:36" x14ac:dyDescent="0.45">
      <c r="AC358" s="309">
        <f>IF('6-اطلاعات کلیه محصولات - خدمات'!C358="دارد",'6-اطلاعات کلیه محصولات - خدمات'!Q358,0)</f>
        <v>0</v>
      </c>
      <c r="AD358" s="309">
        <f>1403-'5-اطلاعات کلیه پرسنل'!E358:E1355</f>
        <v>1403</v>
      </c>
      <c r="AE358" s="309"/>
      <c r="AF358" s="67">
        <f>IF('5-اطلاعات کلیه پرسنل'!H358=option!$C$15,IF('5-اطلاعات کلیه پرسنل'!L358="دارد",'5-اطلاعات کلیه پرسنل'!M358/12*'5-اطلاعات کلیه پرسنل'!I358,'5-اطلاعات کلیه پرسنل'!N358/2000*'5-اطلاعات کلیه پرسنل'!I358),0)+IF('5-اطلاعات کلیه پرسنل'!J358=option!$C$15,IF('5-اطلاعات کلیه پرسنل'!L358="دارد",'5-اطلاعات کلیه پرسنل'!M358/12*'5-اطلاعات کلیه پرسنل'!K358,'5-اطلاعات کلیه پرسنل'!N358/2000*'5-اطلاعات کلیه پرسنل'!K358),0)</f>
        <v>0</v>
      </c>
      <c r="AG358" s="67">
        <f>IF('5-اطلاعات کلیه پرسنل'!H358=option!$C$11,IF('5-اطلاعات کلیه پرسنل'!L358="دارد",'5-اطلاعات کلیه پرسنل'!M358*'5-اطلاعات کلیه پرسنل'!I358/12*40,'5-اطلاعات کلیه پرسنل'!I358*'5-اطلاعات کلیه پرسنل'!N358/52),0)+IF('5-اطلاعات کلیه پرسنل'!J358=option!$C$11,IF('5-اطلاعات کلیه پرسنل'!L358="دارد",'5-اطلاعات کلیه پرسنل'!M358*'5-اطلاعات کلیه پرسنل'!K358/12*40,'5-اطلاعات کلیه پرسنل'!K358*'5-اطلاعات کلیه پرسنل'!N358/52),0)</f>
        <v>0</v>
      </c>
      <c r="AH358" s="307">
        <f>IF('5-اطلاعات کلیه پرسنل'!P358="دکتری",1,IF('5-اطلاعات کلیه پرسنل'!P358="فوق لیسانس",0.8,IF('5-اطلاعات کلیه پرسنل'!P358="لیسانس",0.6,IF('5-اطلاعات کلیه پرسنل'!P358="فوق دیپلم",0.3,IF('5-اطلاعات کلیه پرسنل'!P358="",0,0.1)))))</f>
        <v>0</v>
      </c>
      <c r="AI358" s="95">
        <f>IF('5-اطلاعات کلیه پرسنل'!L358="دارد",'5-اطلاعات کلیه پرسنل'!M358/12,'5-اطلاعات کلیه پرسنل'!N358/2000)</f>
        <v>0</v>
      </c>
      <c r="AJ358" s="94">
        <f t="shared" si="53"/>
        <v>0</v>
      </c>
    </row>
    <row r="359" spans="29:36" x14ac:dyDescent="0.45">
      <c r="AC359" s="309">
        <f>IF('6-اطلاعات کلیه محصولات - خدمات'!C359="دارد",'6-اطلاعات کلیه محصولات - خدمات'!Q359,0)</f>
        <v>0</v>
      </c>
      <c r="AD359" s="309">
        <f>1403-'5-اطلاعات کلیه پرسنل'!E359:E1356</f>
        <v>1403</v>
      </c>
      <c r="AE359" s="309"/>
      <c r="AF359" s="67">
        <f>IF('5-اطلاعات کلیه پرسنل'!H359=option!$C$15,IF('5-اطلاعات کلیه پرسنل'!L359="دارد",'5-اطلاعات کلیه پرسنل'!M359/12*'5-اطلاعات کلیه پرسنل'!I359,'5-اطلاعات کلیه پرسنل'!N359/2000*'5-اطلاعات کلیه پرسنل'!I359),0)+IF('5-اطلاعات کلیه پرسنل'!J359=option!$C$15,IF('5-اطلاعات کلیه پرسنل'!L359="دارد",'5-اطلاعات کلیه پرسنل'!M359/12*'5-اطلاعات کلیه پرسنل'!K359,'5-اطلاعات کلیه پرسنل'!N359/2000*'5-اطلاعات کلیه پرسنل'!K359),0)</f>
        <v>0</v>
      </c>
      <c r="AG359" s="67">
        <f>IF('5-اطلاعات کلیه پرسنل'!H359=option!$C$11,IF('5-اطلاعات کلیه پرسنل'!L359="دارد",'5-اطلاعات کلیه پرسنل'!M359*'5-اطلاعات کلیه پرسنل'!I359/12*40,'5-اطلاعات کلیه پرسنل'!I359*'5-اطلاعات کلیه پرسنل'!N359/52),0)+IF('5-اطلاعات کلیه پرسنل'!J359=option!$C$11,IF('5-اطلاعات کلیه پرسنل'!L359="دارد",'5-اطلاعات کلیه پرسنل'!M359*'5-اطلاعات کلیه پرسنل'!K359/12*40,'5-اطلاعات کلیه پرسنل'!K359*'5-اطلاعات کلیه پرسنل'!N359/52),0)</f>
        <v>0</v>
      </c>
      <c r="AH359" s="307">
        <f>IF('5-اطلاعات کلیه پرسنل'!P359="دکتری",1,IF('5-اطلاعات کلیه پرسنل'!P359="فوق لیسانس",0.8,IF('5-اطلاعات کلیه پرسنل'!P359="لیسانس",0.6,IF('5-اطلاعات کلیه پرسنل'!P359="فوق دیپلم",0.3,IF('5-اطلاعات کلیه پرسنل'!P359="",0,0.1)))))</f>
        <v>0</v>
      </c>
      <c r="AI359" s="95">
        <f>IF('5-اطلاعات کلیه پرسنل'!L359="دارد",'5-اطلاعات کلیه پرسنل'!M359/12,'5-اطلاعات کلیه پرسنل'!N359/2000)</f>
        <v>0</v>
      </c>
      <c r="AJ359" s="94">
        <f t="shared" si="53"/>
        <v>0</v>
      </c>
    </row>
    <row r="360" spans="29:36" x14ac:dyDescent="0.45">
      <c r="AC360" s="309">
        <f>IF('6-اطلاعات کلیه محصولات - خدمات'!C360="دارد",'6-اطلاعات کلیه محصولات - خدمات'!Q360,0)</f>
        <v>0</v>
      </c>
      <c r="AD360" s="309">
        <f>1403-'5-اطلاعات کلیه پرسنل'!E360:E1357</f>
        <v>1403</v>
      </c>
      <c r="AE360" s="309"/>
      <c r="AF360" s="67">
        <f>IF('5-اطلاعات کلیه پرسنل'!H360=option!$C$15,IF('5-اطلاعات کلیه پرسنل'!L360="دارد",'5-اطلاعات کلیه پرسنل'!M360/12*'5-اطلاعات کلیه پرسنل'!I360,'5-اطلاعات کلیه پرسنل'!N360/2000*'5-اطلاعات کلیه پرسنل'!I360),0)+IF('5-اطلاعات کلیه پرسنل'!J360=option!$C$15,IF('5-اطلاعات کلیه پرسنل'!L360="دارد",'5-اطلاعات کلیه پرسنل'!M360/12*'5-اطلاعات کلیه پرسنل'!K360,'5-اطلاعات کلیه پرسنل'!N360/2000*'5-اطلاعات کلیه پرسنل'!K360),0)</f>
        <v>0</v>
      </c>
      <c r="AG360" s="67">
        <f>IF('5-اطلاعات کلیه پرسنل'!H360=option!$C$11,IF('5-اطلاعات کلیه پرسنل'!L360="دارد",'5-اطلاعات کلیه پرسنل'!M360*'5-اطلاعات کلیه پرسنل'!I360/12*40,'5-اطلاعات کلیه پرسنل'!I360*'5-اطلاعات کلیه پرسنل'!N360/52),0)+IF('5-اطلاعات کلیه پرسنل'!J360=option!$C$11,IF('5-اطلاعات کلیه پرسنل'!L360="دارد",'5-اطلاعات کلیه پرسنل'!M360*'5-اطلاعات کلیه پرسنل'!K360/12*40,'5-اطلاعات کلیه پرسنل'!K360*'5-اطلاعات کلیه پرسنل'!N360/52),0)</f>
        <v>0</v>
      </c>
      <c r="AH360" s="307">
        <f>IF('5-اطلاعات کلیه پرسنل'!P360="دکتری",1,IF('5-اطلاعات کلیه پرسنل'!P360="فوق لیسانس",0.8,IF('5-اطلاعات کلیه پرسنل'!P360="لیسانس",0.6,IF('5-اطلاعات کلیه پرسنل'!P360="فوق دیپلم",0.3,IF('5-اطلاعات کلیه پرسنل'!P360="",0,0.1)))))</f>
        <v>0</v>
      </c>
      <c r="AI360" s="95">
        <f>IF('5-اطلاعات کلیه پرسنل'!L360="دارد",'5-اطلاعات کلیه پرسنل'!M360/12,'5-اطلاعات کلیه پرسنل'!N360/2000)</f>
        <v>0</v>
      </c>
      <c r="AJ360" s="94">
        <f t="shared" si="53"/>
        <v>0</v>
      </c>
    </row>
    <row r="361" spans="29:36" x14ac:dyDescent="0.45">
      <c r="AC361" s="309">
        <f>IF('6-اطلاعات کلیه محصولات - خدمات'!C361="دارد",'6-اطلاعات کلیه محصولات - خدمات'!Q361,0)</f>
        <v>0</v>
      </c>
      <c r="AD361" s="309">
        <f>1403-'5-اطلاعات کلیه پرسنل'!E361:E1358</f>
        <v>1403</v>
      </c>
      <c r="AE361" s="309"/>
      <c r="AF361" s="67">
        <f>IF('5-اطلاعات کلیه پرسنل'!H361=option!$C$15,IF('5-اطلاعات کلیه پرسنل'!L361="دارد",'5-اطلاعات کلیه پرسنل'!M361/12*'5-اطلاعات کلیه پرسنل'!I361,'5-اطلاعات کلیه پرسنل'!N361/2000*'5-اطلاعات کلیه پرسنل'!I361),0)+IF('5-اطلاعات کلیه پرسنل'!J361=option!$C$15,IF('5-اطلاعات کلیه پرسنل'!L361="دارد",'5-اطلاعات کلیه پرسنل'!M361/12*'5-اطلاعات کلیه پرسنل'!K361,'5-اطلاعات کلیه پرسنل'!N361/2000*'5-اطلاعات کلیه پرسنل'!K361),0)</f>
        <v>0</v>
      </c>
      <c r="AG361" s="67">
        <f>IF('5-اطلاعات کلیه پرسنل'!H361=option!$C$11,IF('5-اطلاعات کلیه پرسنل'!L361="دارد",'5-اطلاعات کلیه پرسنل'!M361*'5-اطلاعات کلیه پرسنل'!I361/12*40,'5-اطلاعات کلیه پرسنل'!I361*'5-اطلاعات کلیه پرسنل'!N361/52),0)+IF('5-اطلاعات کلیه پرسنل'!J361=option!$C$11,IF('5-اطلاعات کلیه پرسنل'!L361="دارد",'5-اطلاعات کلیه پرسنل'!M361*'5-اطلاعات کلیه پرسنل'!K361/12*40,'5-اطلاعات کلیه پرسنل'!K361*'5-اطلاعات کلیه پرسنل'!N361/52),0)</f>
        <v>0</v>
      </c>
      <c r="AH361" s="307">
        <f>IF('5-اطلاعات کلیه پرسنل'!P361="دکتری",1,IF('5-اطلاعات کلیه پرسنل'!P361="فوق لیسانس",0.8,IF('5-اطلاعات کلیه پرسنل'!P361="لیسانس",0.6,IF('5-اطلاعات کلیه پرسنل'!P361="فوق دیپلم",0.3,IF('5-اطلاعات کلیه پرسنل'!P361="",0,0.1)))))</f>
        <v>0</v>
      </c>
      <c r="AI361" s="95">
        <f>IF('5-اطلاعات کلیه پرسنل'!L361="دارد",'5-اطلاعات کلیه پرسنل'!M361/12,'5-اطلاعات کلیه پرسنل'!N361/2000)</f>
        <v>0</v>
      </c>
      <c r="AJ361" s="94">
        <f t="shared" si="53"/>
        <v>0</v>
      </c>
    </row>
    <row r="362" spans="29:36" x14ac:dyDescent="0.45">
      <c r="AC362" s="309">
        <f>IF('6-اطلاعات کلیه محصولات - خدمات'!C362="دارد",'6-اطلاعات کلیه محصولات - خدمات'!Q362,0)</f>
        <v>0</v>
      </c>
      <c r="AD362" s="309">
        <f>1403-'5-اطلاعات کلیه پرسنل'!E362:E1359</f>
        <v>1403</v>
      </c>
      <c r="AE362" s="309"/>
      <c r="AF362" s="67">
        <f>IF('5-اطلاعات کلیه پرسنل'!H362=option!$C$15,IF('5-اطلاعات کلیه پرسنل'!L362="دارد",'5-اطلاعات کلیه پرسنل'!M362/12*'5-اطلاعات کلیه پرسنل'!I362,'5-اطلاعات کلیه پرسنل'!N362/2000*'5-اطلاعات کلیه پرسنل'!I362),0)+IF('5-اطلاعات کلیه پرسنل'!J362=option!$C$15,IF('5-اطلاعات کلیه پرسنل'!L362="دارد",'5-اطلاعات کلیه پرسنل'!M362/12*'5-اطلاعات کلیه پرسنل'!K362,'5-اطلاعات کلیه پرسنل'!N362/2000*'5-اطلاعات کلیه پرسنل'!K362),0)</f>
        <v>0</v>
      </c>
      <c r="AG362" s="67">
        <f>IF('5-اطلاعات کلیه پرسنل'!H362=option!$C$11,IF('5-اطلاعات کلیه پرسنل'!L362="دارد",'5-اطلاعات کلیه پرسنل'!M362*'5-اطلاعات کلیه پرسنل'!I362/12*40,'5-اطلاعات کلیه پرسنل'!I362*'5-اطلاعات کلیه پرسنل'!N362/52),0)+IF('5-اطلاعات کلیه پرسنل'!J362=option!$C$11,IF('5-اطلاعات کلیه پرسنل'!L362="دارد",'5-اطلاعات کلیه پرسنل'!M362*'5-اطلاعات کلیه پرسنل'!K362/12*40,'5-اطلاعات کلیه پرسنل'!K362*'5-اطلاعات کلیه پرسنل'!N362/52),0)</f>
        <v>0</v>
      </c>
      <c r="AH362" s="307">
        <f>IF('5-اطلاعات کلیه پرسنل'!P362="دکتری",1,IF('5-اطلاعات کلیه پرسنل'!P362="فوق لیسانس",0.8,IF('5-اطلاعات کلیه پرسنل'!P362="لیسانس",0.6,IF('5-اطلاعات کلیه پرسنل'!P362="فوق دیپلم",0.3,IF('5-اطلاعات کلیه پرسنل'!P362="",0,0.1)))))</f>
        <v>0</v>
      </c>
      <c r="AI362" s="95">
        <f>IF('5-اطلاعات کلیه پرسنل'!L362="دارد",'5-اطلاعات کلیه پرسنل'!M362/12,'5-اطلاعات کلیه پرسنل'!N362/2000)</f>
        <v>0</v>
      </c>
      <c r="AJ362" s="94">
        <f t="shared" si="53"/>
        <v>0</v>
      </c>
    </row>
    <row r="363" spans="29:36" x14ac:dyDescent="0.45">
      <c r="AC363" s="309">
        <f>IF('6-اطلاعات کلیه محصولات - خدمات'!C363="دارد",'6-اطلاعات کلیه محصولات - خدمات'!Q363,0)</f>
        <v>0</v>
      </c>
      <c r="AD363" s="309">
        <f>1403-'5-اطلاعات کلیه پرسنل'!E363:E1360</f>
        <v>1403</v>
      </c>
      <c r="AE363" s="309"/>
      <c r="AF363" s="67">
        <f>IF('5-اطلاعات کلیه پرسنل'!H363=option!$C$15,IF('5-اطلاعات کلیه پرسنل'!L363="دارد",'5-اطلاعات کلیه پرسنل'!M363/12*'5-اطلاعات کلیه پرسنل'!I363,'5-اطلاعات کلیه پرسنل'!N363/2000*'5-اطلاعات کلیه پرسنل'!I363),0)+IF('5-اطلاعات کلیه پرسنل'!J363=option!$C$15,IF('5-اطلاعات کلیه پرسنل'!L363="دارد",'5-اطلاعات کلیه پرسنل'!M363/12*'5-اطلاعات کلیه پرسنل'!K363,'5-اطلاعات کلیه پرسنل'!N363/2000*'5-اطلاعات کلیه پرسنل'!K363),0)</f>
        <v>0</v>
      </c>
      <c r="AG363" s="67">
        <f>IF('5-اطلاعات کلیه پرسنل'!H363=option!$C$11,IF('5-اطلاعات کلیه پرسنل'!L363="دارد",'5-اطلاعات کلیه پرسنل'!M363*'5-اطلاعات کلیه پرسنل'!I363/12*40,'5-اطلاعات کلیه پرسنل'!I363*'5-اطلاعات کلیه پرسنل'!N363/52),0)+IF('5-اطلاعات کلیه پرسنل'!J363=option!$C$11,IF('5-اطلاعات کلیه پرسنل'!L363="دارد",'5-اطلاعات کلیه پرسنل'!M363*'5-اطلاعات کلیه پرسنل'!K363/12*40,'5-اطلاعات کلیه پرسنل'!K363*'5-اطلاعات کلیه پرسنل'!N363/52),0)</f>
        <v>0</v>
      </c>
      <c r="AH363" s="307">
        <f>IF('5-اطلاعات کلیه پرسنل'!P363="دکتری",1,IF('5-اطلاعات کلیه پرسنل'!P363="فوق لیسانس",0.8,IF('5-اطلاعات کلیه پرسنل'!P363="لیسانس",0.6,IF('5-اطلاعات کلیه پرسنل'!P363="فوق دیپلم",0.3,IF('5-اطلاعات کلیه پرسنل'!P363="",0,0.1)))))</f>
        <v>0</v>
      </c>
      <c r="AI363" s="95">
        <f>IF('5-اطلاعات کلیه پرسنل'!L363="دارد",'5-اطلاعات کلیه پرسنل'!M363/12,'5-اطلاعات کلیه پرسنل'!N363/2000)</f>
        <v>0</v>
      </c>
      <c r="AJ363" s="94">
        <f t="shared" si="53"/>
        <v>0</v>
      </c>
    </row>
    <row r="364" spans="29:36" x14ac:dyDescent="0.45">
      <c r="AC364" s="309">
        <f>IF('6-اطلاعات کلیه محصولات - خدمات'!C364="دارد",'6-اطلاعات کلیه محصولات - خدمات'!Q364,0)</f>
        <v>0</v>
      </c>
      <c r="AD364" s="309">
        <f>1403-'5-اطلاعات کلیه پرسنل'!E364:E1361</f>
        <v>1403</v>
      </c>
      <c r="AE364" s="309"/>
      <c r="AF364" s="67">
        <f>IF('5-اطلاعات کلیه پرسنل'!H364=option!$C$15,IF('5-اطلاعات کلیه پرسنل'!L364="دارد",'5-اطلاعات کلیه پرسنل'!M364/12*'5-اطلاعات کلیه پرسنل'!I364,'5-اطلاعات کلیه پرسنل'!N364/2000*'5-اطلاعات کلیه پرسنل'!I364),0)+IF('5-اطلاعات کلیه پرسنل'!J364=option!$C$15,IF('5-اطلاعات کلیه پرسنل'!L364="دارد",'5-اطلاعات کلیه پرسنل'!M364/12*'5-اطلاعات کلیه پرسنل'!K364,'5-اطلاعات کلیه پرسنل'!N364/2000*'5-اطلاعات کلیه پرسنل'!K364),0)</f>
        <v>0</v>
      </c>
      <c r="AG364" s="67">
        <f>IF('5-اطلاعات کلیه پرسنل'!H364=option!$C$11,IF('5-اطلاعات کلیه پرسنل'!L364="دارد",'5-اطلاعات کلیه پرسنل'!M364*'5-اطلاعات کلیه پرسنل'!I364/12*40,'5-اطلاعات کلیه پرسنل'!I364*'5-اطلاعات کلیه پرسنل'!N364/52),0)+IF('5-اطلاعات کلیه پرسنل'!J364=option!$C$11,IF('5-اطلاعات کلیه پرسنل'!L364="دارد",'5-اطلاعات کلیه پرسنل'!M364*'5-اطلاعات کلیه پرسنل'!K364/12*40,'5-اطلاعات کلیه پرسنل'!K364*'5-اطلاعات کلیه پرسنل'!N364/52),0)</f>
        <v>0</v>
      </c>
      <c r="AH364" s="307">
        <f>IF('5-اطلاعات کلیه پرسنل'!P364="دکتری",1,IF('5-اطلاعات کلیه پرسنل'!P364="فوق لیسانس",0.8,IF('5-اطلاعات کلیه پرسنل'!P364="لیسانس",0.6,IF('5-اطلاعات کلیه پرسنل'!P364="فوق دیپلم",0.3,IF('5-اطلاعات کلیه پرسنل'!P364="",0,0.1)))))</f>
        <v>0</v>
      </c>
      <c r="AI364" s="95">
        <f>IF('5-اطلاعات کلیه پرسنل'!L364="دارد",'5-اطلاعات کلیه پرسنل'!M364/12,'5-اطلاعات کلیه پرسنل'!N364/2000)</f>
        <v>0</v>
      </c>
      <c r="AJ364" s="94">
        <f t="shared" si="53"/>
        <v>0</v>
      </c>
    </row>
    <row r="365" spans="29:36" x14ac:dyDescent="0.45">
      <c r="AC365" s="309">
        <f>IF('6-اطلاعات کلیه محصولات - خدمات'!C365="دارد",'6-اطلاعات کلیه محصولات - خدمات'!Q365,0)</f>
        <v>0</v>
      </c>
      <c r="AD365" s="309">
        <f>1403-'5-اطلاعات کلیه پرسنل'!E365:E1362</f>
        <v>1403</v>
      </c>
      <c r="AE365" s="309"/>
      <c r="AF365" s="67">
        <f>IF('5-اطلاعات کلیه پرسنل'!H365=option!$C$15,IF('5-اطلاعات کلیه پرسنل'!L365="دارد",'5-اطلاعات کلیه پرسنل'!M365/12*'5-اطلاعات کلیه پرسنل'!I365,'5-اطلاعات کلیه پرسنل'!N365/2000*'5-اطلاعات کلیه پرسنل'!I365),0)+IF('5-اطلاعات کلیه پرسنل'!J365=option!$C$15,IF('5-اطلاعات کلیه پرسنل'!L365="دارد",'5-اطلاعات کلیه پرسنل'!M365/12*'5-اطلاعات کلیه پرسنل'!K365,'5-اطلاعات کلیه پرسنل'!N365/2000*'5-اطلاعات کلیه پرسنل'!K365),0)</f>
        <v>0</v>
      </c>
      <c r="AG365" s="67">
        <f>IF('5-اطلاعات کلیه پرسنل'!H365=option!$C$11,IF('5-اطلاعات کلیه پرسنل'!L365="دارد",'5-اطلاعات کلیه پرسنل'!M365*'5-اطلاعات کلیه پرسنل'!I365/12*40,'5-اطلاعات کلیه پرسنل'!I365*'5-اطلاعات کلیه پرسنل'!N365/52),0)+IF('5-اطلاعات کلیه پرسنل'!J365=option!$C$11,IF('5-اطلاعات کلیه پرسنل'!L365="دارد",'5-اطلاعات کلیه پرسنل'!M365*'5-اطلاعات کلیه پرسنل'!K365/12*40,'5-اطلاعات کلیه پرسنل'!K365*'5-اطلاعات کلیه پرسنل'!N365/52),0)</f>
        <v>0</v>
      </c>
      <c r="AH365" s="307">
        <f>IF('5-اطلاعات کلیه پرسنل'!P365="دکتری",1,IF('5-اطلاعات کلیه پرسنل'!P365="فوق لیسانس",0.8,IF('5-اطلاعات کلیه پرسنل'!P365="لیسانس",0.6,IF('5-اطلاعات کلیه پرسنل'!P365="فوق دیپلم",0.3,IF('5-اطلاعات کلیه پرسنل'!P365="",0,0.1)))))</f>
        <v>0</v>
      </c>
      <c r="AI365" s="95">
        <f>IF('5-اطلاعات کلیه پرسنل'!L365="دارد",'5-اطلاعات کلیه پرسنل'!M365/12,'5-اطلاعات کلیه پرسنل'!N365/2000)</f>
        <v>0</v>
      </c>
      <c r="AJ365" s="94">
        <f t="shared" si="53"/>
        <v>0</v>
      </c>
    </row>
    <row r="366" spans="29:36" x14ac:dyDescent="0.45">
      <c r="AC366" s="309">
        <f>IF('6-اطلاعات کلیه محصولات - خدمات'!C366="دارد",'6-اطلاعات کلیه محصولات - خدمات'!Q366,0)</f>
        <v>0</v>
      </c>
      <c r="AD366" s="309">
        <f>1403-'5-اطلاعات کلیه پرسنل'!E366:E1363</f>
        <v>1403</v>
      </c>
      <c r="AE366" s="309"/>
      <c r="AF366" s="67">
        <f>IF('5-اطلاعات کلیه پرسنل'!H366=option!$C$15,IF('5-اطلاعات کلیه پرسنل'!L366="دارد",'5-اطلاعات کلیه پرسنل'!M366/12*'5-اطلاعات کلیه پرسنل'!I366,'5-اطلاعات کلیه پرسنل'!N366/2000*'5-اطلاعات کلیه پرسنل'!I366),0)+IF('5-اطلاعات کلیه پرسنل'!J366=option!$C$15,IF('5-اطلاعات کلیه پرسنل'!L366="دارد",'5-اطلاعات کلیه پرسنل'!M366/12*'5-اطلاعات کلیه پرسنل'!K366,'5-اطلاعات کلیه پرسنل'!N366/2000*'5-اطلاعات کلیه پرسنل'!K366),0)</f>
        <v>0</v>
      </c>
      <c r="AG366" s="67">
        <f>IF('5-اطلاعات کلیه پرسنل'!H366=option!$C$11,IF('5-اطلاعات کلیه پرسنل'!L366="دارد",'5-اطلاعات کلیه پرسنل'!M366*'5-اطلاعات کلیه پرسنل'!I366/12*40,'5-اطلاعات کلیه پرسنل'!I366*'5-اطلاعات کلیه پرسنل'!N366/52),0)+IF('5-اطلاعات کلیه پرسنل'!J366=option!$C$11,IF('5-اطلاعات کلیه پرسنل'!L366="دارد",'5-اطلاعات کلیه پرسنل'!M366*'5-اطلاعات کلیه پرسنل'!K366/12*40,'5-اطلاعات کلیه پرسنل'!K366*'5-اطلاعات کلیه پرسنل'!N366/52),0)</f>
        <v>0</v>
      </c>
      <c r="AH366" s="307">
        <f>IF('5-اطلاعات کلیه پرسنل'!P366="دکتری",1,IF('5-اطلاعات کلیه پرسنل'!P366="فوق لیسانس",0.8,IF('5-اطلاعات کلیه پرسنل'!P366="لیسانس",0.6,IF('5-اطلاعات کلیه پرسنل'!P366="فوق دیپلم",0.3,IF('5-اطلاعات کلیه پرسنل'!P366="",0,0.1)))))</f>
        <v>0</v>
      </c>
      <c r="AI366" s="95">
        <f>IF('5-اطلاعات کلیه پرسنل'!L366="دارد",'5-اطلاعات کلیه پرسنل'!M366/12,'5-اطلاعات کلیه پرسنل'!N366/2000)</f>
        <v>0</v>
      </c>
      <c r="AJ366" s="94">
        <f t="shared" si="53"/>
        <v>0</v>
      </c>
    </row>
    <row r="367" spans="29:36" x14ac:dyDescent="0.45">
      <c r="AC367" s="309">
        <f>IF('6-اطلاعات کلیه محصولات - خدمات'!C367="دارد",'6-اطلاعات کلیه محصولات - خدمات'!Q367,0)</f>
        <v>0</v>
      </c>
      <c r="AD367" s="309">
        <f>1403-'5-اطلاعات کلیه پرسنل'!E367:E1364</f>
        <v>1403</v>
      </c>
      <c r="AE367" s="309"/>
      <c r="AF367" s="67">
        <f>IF('5-اطلاعات کلیه پرسنل'!H367=option!$C$15,IF('5-اطلاعات کلیه پرسنل'!L367="دارد",'5-اطلاعات کلیه پرسنل'!M367/12*'5-اطلاعات کلیه پرسنل'!I367,'5-اطلاعات کلیه پرسنل'!N367/2000*'5-اطلاعات کلیه پرسنل'!I367),0)+IF('5-اطلاعات کلیه پرسنل'!J367=option!$C$15,IF('5-اطلاعات کلیه پرسنل'!L367="دارد",'5-اطلاعات کلیه پرسنل'!M367/12*'5-اطلاعات کلیه پرسنل'!K367,'5-اطلاعات کلیه پرسنل'!N367/2000*'5-اطلاعات کلیه پرسنل'!K367),0)</f>
        <v>0</v>
      </c>
      <c r="AG367" s="67">
        <f>IF('5-اطلاعات کلیه پرسنل'!H367=option!$C$11,IF('5-اطلاعات کلیه پرسنل'!L367="دارد",'5-اطلاعات کلیه پرسنل'!M367*'5-اطلاعات کلیه پرسنل'!I367/12*40,'5-اطلاعات کلیه پرسنل'!I367*'5-اطلاعات کلیه پرسنل'!N367/52),0)+IF('5-اطلاعات کلیه پرسنل'!J367=option!$C$11,IF('5-اطلاعات کلیه پرسنل'!L367="دارد",'5-اطلاعات کلیه پرسنل'!M367*'5-اطلاعات کلیه پرسنل'!K367/12*40,'5-اطلاعات کلیه پرسنل'!K367*'5-اطلاعات کلیه پرسنل'!N367/52),0)</f>
        <v>0</v>
      </c>
      <c r="AH367" s="307">
        <f>IF('5-اطلاعات کلیه پرسنل'!P367="دکتری",1,IF('5-اطلاعات کلیه پرسنل'!P367="فوق لیسانس",0.8,IF('5-اطلاعات کلیه پرسنل'!P367="لیسانس",0.6,IF('5-اطلاعات کلیه پرسنل'!P367="فوق دیپلم",0.3,IF('5-اطلاعات کلیه پرسنل'!P367="",0,0.1)))))</f>
        <v>0</v>
      </c>
      <c r="AI367" s="95">
        <f>IF('5-اطلاعات کلیه پرسنل'!L367="دارد",'5-اطلاعات کلیه پرسنل'!M367/12,'5-اطلاعات کلیه پرسنل'!N367/2000)</f>
        <v>0</v>
      </c>
      <c r="AJ367" s="94">
        <f t="shared" si="53"/>
        <v>0</v>
      </c>
    </row>
    <row r="368" spans="29:36" x14ac:dyDescent="0.45">
      <c r="AC368" s="309">
        <f>IF('6-اطلاعات کلیه محصولات - خدمات'!C368="دارد",'6-اطلاعات کلیه محصولات - خدمات'!Q368,0)</f>
        <v>0</v>
      </c>
      <c r="AD368" s="309">
        <f>1403-'5-اطلاعات کلیه پرسنل'!E368:E1365</f>
        <v>1403</v>
      </c>
      <c r="AE368" s="309"/>
      <c r="AF368" s="67">
        <f>IF('5-اطلاعات کلیه پرسنل'!H368=option!$C$15,IF('5-اطلاعات کلیه پرسنل'!L368="دارد",'5-اطلاعات کلیه پرسنل'!M368/12*'5-اطلاعات کلیه پرسنل'!I368,'5-اطلاعات کلیه پرسنل'!N368/2000*'5-اطلاعات کلیه پرسنل'!I368),0)+IF('5-اطلاعات کلیه پرسنل'!J368=option!$C$15,IF('5-اطلاعات کلیه پرسنل'!L368="دارد",'5-اطلاعات کلیه پرسنل'!M368/12*'5-اطلاعات کلیه پرسنل'!K368,'5-اطلاعات کلیه پرسنل'!N368/2000*'5-اطلاعات کلیه پرسنل'!K368),0)</f>
        <v>0</v>
      </c>
      <c r="AG368" s="67">
        <f>IF('5-اطلاعات کلیه پرسنل'!H368=option!$C$11,IF('5-اطلاعات کلیه پرسنل'!L368="دارد",'5-اطلاعات کلیه پرسنل'!M368*'5-اطلاعات کلیه پرسنل'!I368/12*40,'5-اطلاعات کلیه پرسنل'!I368*'5-اطلاعات کلیه پرسنل'!N368/52),0)+IF('5-اطلاعات کلیه پرسنل'!J368=option!$C$11,IF('5-اطلاعات کلیه پرسنل'!L368="دارد",'5-اطلاعات کلیه پرسنل'!M368*'5-اطلاعات کلیه پرسنل'!K368/12*40,'5-اطلاعات کلیه پرسنل'!K368*'5-اطلاعات کلیه پرسنل'!N368/52),0)</f>
        <v>0</v>
      </c>
      <c r="AH368" s="307">
        <f>IF('5-اطلاعات کلیه پرسنل'!P368="دکتری",1,IF('5-اطلاعات کلیه پرسنل'!P368="فوق لیسانس",0.8,IF('5-اطلاعات کلیه پرسنل'!P368="لیسانس",0.6,IF('5-اطلاعات کلیه پرسنل'!P368="فوق دیپلم",0.3,IF('5-اطلاعات کلیه پرسنل'!P368="",0,0.1)))))</f>
        <v>0</v>
      </c>
      <c r="AI368" s="95">
        <f>IF('5-اطلاعات کلیه پرسنل'!L368="دارد",'5-اطلاعات کلیه پرسنل'!M368/12,'5-اطلاعات کلیه پرسنل'!N368/2000)</f>
        <v>0</v>
      </c>
      <c r="AJ368" s="94">
        <f t="shared" si="53"/>
        <v>0</v>
      </c>
    </row>
    <row r="369" spans="29:36" x14ac:dyDescent="0.45">
      <c r="AC369" s="309">
        <f>IF('6-اطلاعات کلیه محصولات - خدمات'!C369="دارد",'6-اطلاعات کلیه محصولات - خدمات'!Q369,0)</f>
        <v>0</v>
      </c>
      <c r="AD369" s="309">
        <f>1403-'5-اطلاعات کلیه پرسنل'!E369:E1366</f>
        <v>1403</v>
      </c>
      <c r="AE369" s="309"/>
      <c r="AF369" s="67">
        <f>IF('5-اطلاعات کلیه پرسنل'!H369=option!$C$15,IF('5-اطلاعات کلیه پرسنل'!L369="دارد",'5-اطلاعات کلیه پرسنل'!M369/12*'5-اطلاعات کلیه پرسنل'!I369,'5-اطلاعات کلیه پرسنل'!N369/2000*'5-اطلاعات کلیه پرسنل'!I369),0)+IF('5-اطلاعات کلیه پرسنل'!J369=option!$C$15,IF('5-اطلاعات کلیه پرسنل'!L369="دارد",'5-اطلاعات کلیه پرسنل'!M369/12*'5-اطلاعات کلیه پرسنل'!K369,'5-اطلاعات کلیه پرسنل'!N369/2000*'5-اطلاعات کلیه پرسنل'!K369),0)</f>
        <v>0</v>
      </c>
      <c r="AG369" s="67">
        <f>IF('5-اطلاعات کلیه پرسنل'!H369=option!$C$11,IF('5-اطلاعات کلیه پرسنل'!L369="دارد",'5-اطلاعات کلیه پرسنل'!M369*'5-اطلاعات کلیه پرسنل'!I369/12*40,'5-اطلاعات کلیه پرسنل'!I369*'5-اطلاعات کلیه پرسنل'!N369/52),0)+IF('5-اطلاعات کلیه پرسنل'!J369=option!$C$11,IF('5-اطلاعات کلیه پرسنل'!L369="دارد",'5-اطلاعات کلیه پرسنل'!M369*'5-اطلاعات کلیه پرسنل'!K369/12*40,'5-اطلاعات کلیه پرسنل'!K369*'5-اطلاعات کلیه پرسنل'!N369/52),0)</f>
        <v>0</v>
      </c>
      <c r="AH369" s="307">
        <f>IF('5-اطلاعات کلیه پرسنل'!P369="دکتری",1,IF('5-اطلاعات کلیه پرسنل'!P369="فوق لیسانس",0.8,IF('5-اطلاعات کلیه پرسنل'!P369="لیسانس",0.6,IF('5-اطلاعات کلیه پرسنل'!P369="فوق دیپلم",0.3,IF('5-اطلاعات کلیه پرسنل'!P369="",0,0.1)))))</f>
        <v>0</v>
      </c>
      <c r="AI369" s="95">
        <f>IF('5-اطلاعات کلیه پرسنل'!L369="دارد",'5-اطلاعات کلیه پرسنل'!M369/12,'5-اطلاعات کلیه پرسنل'!N369/2000)</f>
        <v>0</v>
      </c>
      <c r="AJ369" s="94">
        <f t="shared" si="53"/>
        <v>0</v>
      </c>
    </row>
    <row r="370" spans="29:36" x14ac:dyDescent="0.45">
      <c r="AC370" s="309">
        <f>IF('6-اطلاعات کلیه محصولات - خدمات'!C370="دارد",'6-اطلاعات کلیه محصولات - خدمات'!Q370,0)</f>
        <v>0</v>
      </c>
      <c r="AD370" s="309">
        <f>1403-'5-اطلاعات کلیه پرسنل'!E370:E1367</f>
        <v>1403</v>
      </c>
      <c r="AE370" s="309"/>
      <c r="AF370" s="67">
        <f>IF('5-اطلاعات کلیه پرسنل'!H370=option!$C$15,IF('5-اطلاعات کلیه پرسنل'!L370="دارد",'5-اطلاعات کلیه پرسنل'!M370/12*'5-اطلاعات کلیه پرسنل'!I370,'5-اطلاعات کلیه پرسنل'!N370/2000*'5-اطلاعات کلیه پرسنل'!I370),0)+IF('5-اطلاعات کلیه پرسنل'!J370=option!$C$15,IF('5-اطلاعات کلیه پرسنل'!L370="دارد",'5-اطلاعات کلیه پرسنل'!M370/12*'5-اطلاعات کلیه پرسنل'!K370,'5-اطلاعات کلیه پرسنل'!N370/2000*'5-اطلاعات کلیه پرسنل'!K370),0)</f>
        <v>0</v>
      </c>
      <c r="AG370" s="67">
        <f>IF('5-اطلاعات کلیه پرسنل'!H370=option!$C$11,IF('5-اطلاعات کلیه پرسنل'!L370="دارد",'5-اطلاعات کلیه پرسنل'!M370*'5-اطلاعات کلیه پرسنل'!I370/12*40,'5-اطلاعات کلیه پرسنل'!I370*'5-اطلاعات کلیه پرسنل'!N370/52),0)+IF('5-اطلاعات کلیه پرسنل'!J370=option!$C$11,IF('5-اطلاعات کلیه پرسنل'!L370="دارد",'5-اطلاعات کلیه پرسنل'!M370*'5-اطلاعات کلیه پرسنل'!K370/12*40,'5-اطلاعات کلیه پرسنل'!K370*'5-اطلاعات کلیه پرسنل'!N370/52),0)</f>
        <v>0</v>
      </c>
      <c r="AH370" s="307">
        <f>IF('5-اطلاعات کلیه پرسنل'!P370="دکتری",1,IF('5-اطلاعات کلیه پرسنل'!P370="فوق لیسانس",0.8,IF('5-اطلاعات کلیه پرسنل'!P370="لیسانس",0.6,IF('5-اطلاعات کلیه پرسنل'!P370="فوق دیپلم",0.3,IF('5-اطلاعات کلیه پرسنل'!P370="",0,0.1)))))</f>
        <v>0</v>
      </c>
      <c r="AI370" s="95">
        <f>IF('5-اطلاعات کلیه پرسنل'!L370="دارد",'5-اطلاعات کلیه پرسنل'!M370/12,'5-اطلاعات کلیه پرسنل'!N370/2000)</f>
        <v>0</v>
      </c>
      <c r="AJ370" s="94">
        <f t="shared" si="53"/>
        <v>0</v>
      </c>
    </row>
    <row r="371" spans="29:36" x14ac:dyDescent="0.45">
      <c r="AC371" s="309">
        <f>IF('6-اطلاعات کلیه محصولات - خدمات'!C371="دارد",'6-اطلاعات کلیه محصولات - خدمات'!Q371,0)</f>
        <v>0</v>
      </c>
      <c r="AD371" s="309">
        <f>1403-'5-اطلاعات کلیه پرسنل'!E371:E1368</f>
        <v>1403</v>
      </c>
      <c r="AE371" s="309"/>
      <c r="AF371" s="67">
        <f>IF('5-اطلاعات کلیه پرسنل'!H371=option!$C$15,IF('5-اطلاعات کلیه پرسنل'!L371="دارد",'5-اطلاعات کلیه پرسنل'!M371/12*'5-اطلاعات کلیه پرسنل'!I371,'5-اطلاعات کلیه پرسنل'!N371/2000*'5-اطلاعات کلیه پرسنل'!I371),0)+IF('5-اطلاعات کلیه پرسنل'!J371=option!$C$15,IF('5-اطلاعات کلیه پرسنل'!L371="دارد",'5-اطلاعات کلیه پرسنل'!M371/12*'5-اطلاعات کلیه پرسنل'!K371,'5-اطلاعات کلیه پرسنل'!N371/2000*'5-اطلاعات کلیه پرسنل'!K371),0)</f>
        <v>0</v>
      </c>
      <c r="AG371" s="67">
        <f>IF('5-اطلاعات کلیه پرسنل'!H371=option!$C$11,IF('5-اطلاعات کلیه پرسنل'!L371="دارد",'5-اطلاعات کلیه پرسنل'!M371*'5-اطلاعات کلیه پرسنل'!I371/12*40,'5-اطلاعات کلیه پرسنل'!I371*'5-اطلاعات کلیه پرسنل'!N371/52),0)+IF('5-اطلاعات کلیه پرسنل'!J371=option!$C$11,IF('5-اطلاعات کلیه پرسنل'!L371="دارد",'5-اطلاعات کلیه پرسنل'!M371*'5-اطلاعات کلیه پرسنل'!K371/12*40,'5-اطلاعات کلیه پرسنل'!K371*'5-اطلاعات کلیه پرسنل'!N371/52),0)</f>
        <v>0</v>
      </c>
      <c r="AH371" s="307">
        <f>IF('5-اطلاعات کلیه پرسنل'!P371="دکتری",1,IF('5-اطلاعات کلیه پرسنل'!P371="فوق لیسانس",0.8,IF('5-اطلاعات کلیه پرسنل'!P371="لیسانس",0.6,IF('5-اطلاعات کلیه پرسنل'!P371="فوق دیپلم",0.3,IF('5-اطلاعات کلیه پرسنل'!P371="",0,0.1)))))</f>
        <v>0</v>
      </c>
      <c r="AI371" s="95">
        <f>IF('5-اطلاعات کلیه پرسنل'!L371="دارد",'5-اطلاعات کلیه پرسنل'!M371/12,'5-اطلاعات کلیه پرسنل'!N371/2000)</f>
        <v>0</v>
      </c>
      <c r="AJ371" s="94">
        <f t="shared" si="53"/>
        <v>0</v>
      </c>
    </row>
    <row r="372" spans="29:36" x14ac:dyDescent="0.45">
      <c r="AC372" s="309">
        <f>IF('6-اطلاعات کلیه محصولات - خدمات'!C372="دارد",'6-اطلاعات کلیه محصولات - خدمات'!Q372,0)</f>
        <v>0</v>
      </c>
      <c r="AD372" s="309">
        <f>1403-'5-اطلاعات کلیه پرسنل'!E372:E1369</f>
        <v>1403</v>
      </c>
      <c r="AE372" s="309"/>
      <c r="AF372" s="67">
        <f>IF('5-اطلاعات کلیه پرسنل'!H372=option!$C$15,IF('5-اطلاعات کلیه پرسنل'!L372="دارد",'5-اطلاعات کلیه پرسنل'!M372/12*'5-اطلاعات کلیه پرسنل'!I372,'5-اطلاعات کلیه پرسنل'!N372/2000*'5-اطلاعات کلیه پرسنل'!I372),0)+IF('5-اطلاعات کلیه پرسنل'!J372=option!$C$15,IF('5-اطلاعات کلیه پرسنل'!L372="دارد",'5-اطلاعات کلیه پرسنل'!M372/12*'5-اطلاعات کلیه پرسنل'!K372,'5-اطلاعات کلیه پرسنل'!N372/2000*'5-اطلاعات کلیه پرسنل'!K372),0)</f>
        <v>0</v>
      </c>
      <c r="AG372" s="67">
        <f>IF('5-اطلاعات کلیه پرسنل'!H372=option!$C$11,IF('5-اطلاعات کلیه پرسنل'!L372="دارد",'5-اطلاعات کلیه پرسنل'!M372*'5-اطلاعات کلیه پرسنل'!I372/12*40,'5-اطلاعات کلیه پرسنل'!I372*'5-اطلاعات کلیه پرسنل'!N372/52),0)+IF('5-اطلاعات کلیه پرسنل'!J372=option!$C$11,IF('5-اطلاعات کلیه پرسنل'!L372="دارد",'5-اطلاعات کلیه پرسنل'!M372*'5-اطلاعات کلیه پرسنل'!K372/12*40,'5-اطلاعات کلیه پرسنل'!K372*'5-اطلاعات کلیه پرسنل'!N372/52),0)</f>
        <v>0</v>
      </c>
      <c r="AH372" s="307">
        <f>IF('5-اطلاعات کلیه پرسنل'!P372="دکتری",1,IF('5-اطلاعات کلیه پرسنل'!P372="فوق لیسانس",0.8,IF('5-اطلاعات کلیه پرسنل'!P372="لیسانس",0.6,IF('5-اطلاعات کلیه پرسنل'!P372="فوق دیپلم",0.3,IF('5-اطلاعات کلیه پرسنل'!P372="",0,0.1)))))</f>
        <v>0</v>
      </c>
      <c r="AI372" s="95">
        <f>IF('5-اطلاعات کلیه پرسنل'!L372="دارد",'5-اطلاعات کلیه پرسنل'!M372/12,'5-اطلاعات کلیه پرسنل'!N372/2000)</f>
        <v>0</v>
      </c>
      <c r="AJ372" s="94">
        <f t="shared" si="53"/>
        <v>0</v>
      </c>
    </row>
    <row r="373" spans="29:36" x14ac:dyDescent="0.45">
      <c r="AC373" s="309">
        <f>IF('6-اطلاعات کلیه محصولات - خدمات'!C373="دارد",'6-اطلاعات کلیه محصولات - خدمات'!Q373,0)</f>
        <v>0</v>
      </c>
      <c r="AD373" s="309">
        <f>1403-'5-اطلاعات کلیه پرسنل'!E373:E1370</f>
        <v>1403</v>
      </c>
      <c r="AE373" s="309"/>
      <c r="AF373" s="67">
        <f>IF('5-اطلاعات کلیه پرسنل'!H373=option!$C$15,IF('5-اطلاعات کلیه پرسنل'!L373="دارد",'5-اطلاعات کلیه پرسنل'!M373/12*'5-اطلاعات کلیه پرسنل'!I373,'5-اطلاعات کلیه پرسنل'!N373/2000*'5-اطلاعات کلیه پرسنل'!I373),0)+IF('5-اطلاعات کلیه پرسنل'!J373=option!$C$15,IF('5-اطلاعات کلیه پرسنل'!L373="دارد",'5-اطلاعات کلیه پرسنل'!M373/12*'5-اطلاعات کلیه پرسنل'!K373,'5-اطلاعات کلیه پرسنل'!N373/2000*'5-اطلاعات کلیه پرسنل'!K373),0)</f>
        <v>0</v>
      </c>
      <c r="AG373" s="67">
        <f>IF('5-اطلاعات کلیه پرسنل'!H373=option!$C$11,IF('5-اطلاعات کلیه پرسنل'!L373="دارد",'5-اطلاعات کلیه پرسنل'!M373*'5-اطلاعات کلیه پرسنل'!I373/12*40,'5-اطلاعات کلیه پرسنل'!I373*'5-اطلاعات کلیه پرسنل'!N373/52),0)+IF('5-اطلاعات کلیه پرسنل'!J373=option!$C$11,IF('5-اطلاعات کلیه پرسنل'!L373="دارد",'5-اطلاعات کلیه پرسنل'!M373*'5-اطلاعات کلیه پرسنل'!K373/12*40,'5-اطلاعات کلیه پرسنل'!K373*'5-اطلاعات کلیه پرسنل'!N373/52),0)</f>
        <v>0</v>
      </c>
      <c r="AH373" s="307">
        <f>IF('5-اطلاعات کلیه پرسنل'!P373="دکتری",1,IF('5-اطلاعات کلیه پرسنل'!P373="فوق لیسانس",0.8,IF('5-اطلاعات کلیه پرسنل'!P373="لیسانس",0.6,IF('5-اطلاعات کلیه پرسنل'!P373="فوق دیپلم",0.3,IF('5-اطلاعات کلیه پرسنل'!P373="",0,0.1)))))</f>
        <v>0</v>
      </c>
      <c r="AI373" s="95">
        <f>IF('5-اطلاعات کلیه پرسنل'!L373="دارد",'5-اطلاعات کلیه پرسنل'!M373/12,'5-اطلاعات کلیه پرسنل'!N373/2000)</f>
        <v>0</v>
      </c>
      <c r="AJ373" s="94">
        <f t="shared" si="53"/>
        <v>0</v>
      </c>
    </row>
    <row r="374" spans="29:36" x14ac:dyDescent="0.45">
      <c r="AC374" s="309">
        <f>IF('6-اطلاعات کلیه محصولات - خدمات'!C374="دارد",'6-اطلاعات کلیه محصولات - خدمات'!Q374,0)</f>
        <v>0</v>
      </c>
      <c r="AD374" s="309">
        <f>1403-'5-اطلاعات کلیه پرسنل'!E374:E1371</f>
        <v>1403</v>
      </c>
      <c r="AE374" s="309"/>
      <c r="AF374" s="67">
        <f>IF('5-اطلاعات کلیه پرسنل'!H374=option!$C$15,IF('5-اطلاعات کلیه پرسنل'!L374="دارد",'5-اطلاعات کلیه پرسنل'!M374/12*'5-اطلاعات کلیه پرسنل'!I374,'5-اطلاعات کلیه پرسنل'!N374/2000*'5-اطلاعات کلیه پرسنل'!I374),0)+IF('5-اطلاعات کلیه پرسنل'!J374=option!$C$15,IF('5-اطلاعات کلیه پرسنل'!L374="دارد",'5-اطلاعات کلیه پرسنل'!M374/12*'5-اطلاعات کلیه پرسنل'!K374,'5-اطلاعات کلیه پرسنل'!N374/2000*'5-اطلاعات کلیه پرسنل'!K374),0)</f>
        <v>0</v>
      </c>
      <c r="AG374" s="67">
        <f>IF('5-اطلاعات کلیه پرسنل'!H374=option!$C$11,IF('5-اطلاعات کلیه پرسنل'!L374="دارد",'5-اطلاعات کلیه پرسنل'!M374*'5-اطلاعات کلیه پرسنل'!I374/12*40,'5-اطلاعات کلیه پرسنل'!I374*'5-اطلاعات کلیه پرسنل'!N374/52),0)+IF('5-اطلاعات کلیه پرسنل'!J374=option!$C$11,IF('5-اطلاعات کلیه پرسنل'!L374="دارد",'5-اطلاعات کلیه پرسنل'!M374*'5-اطلاعات کلیه پرسنل'!K374/12*40,'5-اطلاعات کلیه پرسنل'!K374*'5-اطلاعات کلیه پرسنل'!N374/52),0)</f>
        <v>0</v>
      </c>
      <c r="AH374" s="307">
        <f>IF('5-اطلاعات کلیه پرسنل'!P374="دکتری",1,IF('5-اطلاعات کلیه پرسنل'!P374="فوق لیسانس",0.8,IF('5-اطلاعات کلیه پرسنل'!P374="لیسانس",0.6,IF('5-اطلاعات کلیه پرسنل'!P374="فوق دیپلم",0.3,IF('5-اطلاعات کلیه پرسنل'!P374="",0,0.1)))))</f>
        <v>0</v>
      </c>
      <c r="AI374" s="95">
        <f>IF('5-اطلاعات کلیه پرسنل'!L374="دارد",'5-اطلاعات کلیه پرسنل'!M374/12,'5-اطلاعات کلیه پرسنل'!N374/2000)</f>
        <v>0</v>
      </c>
      <c r="AJ374" s="94">
        <f t="shared" si="53"/>
        <v>0</v>
      </c>
    </row>
    <row r="375" spans="29:36" x14ac:dyDescent="0.45">
      <c r="AC375" s="309">
        <f>IF('6-اطلاعات کلیه محصولات - خدمات'!C375="دارد",'6-اطلاعات کلیه محصولات - خدمات'!Q375,0)</f>
        <v>0</v>
      </c>
      <c r="AD375" s="309">
        <f>1403-'5-اطلاعات کلیه پرسنل'!E375:E1372</f>
        <v>1403</v>
      </c>
      <c r="AE375" s="309"/>
      <c r="AF375" s="67">
        <f>IF('5-اطلاعات کلیه پرسنل'!H375=option!$C$15,IF('5-اطلاعات کلیه پرسنل'!L375="دارد",'5-اطلاعات کلیه پرسنل'!M375/12*'5-اطلاعات کلیه پرسنل'!I375,'5-اطلاعات کلیه پرسنل'!N375/2000*'5-اطلاعات کلیه پرسنل'!I375),0)+IF('5-اطلاعات کلیه پرسنل'!J375=option!$C$15,IF('5-اطلاعات کلیه پرسنل'!L375="دارد",'5-اطلاعات کلیه پرسنل'!M375/12*'5-اطلاعات کلیه پرسنل'!K375,'5-اطلاعات کلیه پرسنل'!N375/2000*'5-اطلاعات کلیه پرسنل'!K375),0)</f>
        <v>0</v>
      </c>
      <c r="AG375" s="67">
        <f>IF('5-اطلاعات کلیه پرسنل'!H375=option!$C$11,IF('5-اطلاعات کلیه پرسنل'!L375="دارد",'5-اطلاعات کلیه پرسنل'!M375*'5-اطلاعات کلیه پرسنل'!I375/12*40,'5-اطلاعات کلیه پرسنل'!I375*'5-اطلاعات کلیه پرسنل'!N375/52),0)+IF('5-اطلاعات کلیه پرسنل'!J375=option!$C$11,IF('5-اطلاعات کلیه پرسنل'!L375="دارد",'5-اطلاعات کلیه پرسنل'!M375*'5-اطلاعات کلیه پرسنل'!K375/12*40,'5-اطلاعات کلیه پرسنل'!K375*'5-اطلاعات کلیه پرسنل'!N375/52),0)</f>
        <v>0</v>
      </c>
      <c r="AH375" s="307">
        <f>IF('5-اطلاعات کلیه پرسنل'!P375="دکتری",1,IF('5-اطلاعات کلیه پرسنل'!P375="فوق لیسانس",0.8,IF('5-اطلاعات کلیه پرسنل'!P375="لیسانس",0.6,IF('5-اطلاعات کلیه پرسنل'!P375="فوق دیپلم",0.3,IF('5-اطلاعات کلیه پرسنل'!P375="",0,0.1)))))</f>
        <v>0</v>
      </c>
      <c r="AI375" s="95">
        <f>IF('5-اطلاعات کلیه پرسنل'!L375="دارد",'5-اطلاعات کلیه پرسنل'!M375/12,'5-اطلاعات کلیه پرسنل'!N375/2000)</f>
        <v>0</v>
      </c>
      <c r="AJ375" s="94">
        <f t="shared" si="53"/>
        <v>0</v>
      </c>
    </row>
    <row r="376" spans="29:36" x14ac:dyDescent="0.45">
      <c r="AC376" s="309">
        <f>IF('6-اطلاعات کلیه محصولات - خدمات'!C376="دارد",'6-اطلاعات کلیه محصولات - خدمات'!Q376,0)</f>
        <v>0</v>
      </c>
      <c r="AD376" s="309">
        <f>1403-'5-اطلاعات کلیه پرسنل'!E376:E1373</f>
        <v>1403</v>
      </c>
      <c r="AE376" s="309"/>
      <c r="AF376" s="67">
        <f>IF('5-اطلاعات کلیه پرسنل'!H376=option!$C$15,IF('5-اطلاعات کلیه پرسنل'!L376="دارد",'5-اطلاعات کلیه پرسنل'!M376/12*'5-اطلاعات کلیه پرسنل'!I376,'5-اطلاعات کلیه پرسنل'!N376/2000*'5-اطلاعات کلیه پرسنل'!I376),0)+IF('5-اطلاعات کلیه پرسنل'!J376=option!$C$15,IF('5-اطلاعات کلیه پرسنل'!L376="دارد",'5-اطلاعات کلیه پرسنل'!M376/12*'5-اطلاعات کلیه پرسنل'!K376,'5-اطلاعات کلیه پرسنل'!N376/2000*'5-اطلاعات کلیه پرسنل'!K376),0)</f>
        <v>0</v>
      </c>
      <c r="AG376" s="67">
        <f>IF('5-اطلاعات کلیه پرسنل'!H376=option!$C$11,IF('5-اطلاعات کلیه پرسنل'!L376="دارد",'5-اطلاعات کلیه پرسنل'!M376*'5-اطلاعات کلیه پرسنل'!I376/12*40,'5-اطلاعات کلیه پرسنل'!I376*'5-اطلاعات کلیه پرسنل'!N376/52),0)+IF('5-اطلاعات کلیه پرسنل'!J376=option!$C$11,IF('5-اطلاعات کلیه پرسنل'!L376="دارد",'5-اطلاعات کلیه پرسنل'!M376*'5-اطلاعات کلیه پرسنل'!K376/12*40,'5-اطلاعات کلیه پرسنل'!K376*'5-اطلاعات کلیه پرسنل'!N376/52),0)</f>
        <v>0</v>
      </c>
      <c r="AH376" s="307">
        <f>IF('5-اطلاعات کلیه پرسنل'!P376="دکتری",1,IF('5-اطلاعات کلیه پرسنل'!P376="فوق لیسانس",0.8,IF('5-اطلاعات کلیه پرسنل'!P376="لیسانس",0.6,IF('5-اطلاعات کلیه پرسنل'!P376="فوق دیپلم",0.3,IF('5-اطلاعات کلیه پرسنل'!P376="",0,0.1)))))</f>
        <v>0</v>
      </c>
      <c r="AI376" s="95">
        <f>IF('5-اطلاعات کلیه پرسنل'!L376="دارد",'5-اطلاعات کلیه پرسنل'!M376/12,'5-اطلاعات کلیه پرسنل'!N376/2000)</f>
        <v>0</v>
      </c>
      <c r="AJ376" s="94">
        <f t="shared" si="53"/>
        <v>0</v>
      </c>
    </row>
    <row r="377" spans="29:36" x14ac:dyDescent="0.45">
      <c r="AC377" s="309">
        <f>IF('6-اطلاعات کلیه محصولات - خدمات'!C377="دارد",'6-اطلاعات کلیه محصولات - خدمات'!Q377,0)</f>
        <v>0</v>
      </c>
      <c r="AD377" s="309">
        <f>1403-'5-اطلاعات کلیه پرسنل'!E377:E1374</f>
        <v>1403</v>
      </c>
      <c r="AE377" s="309"/>
      <c r="AF377" s="67">
        <f>IF('5-اطلاعات کلیه پرسنل'!H377=option!$C$15,IF('5-اطلاعات کلیه پرسنل'!L377="دارد",'5-اطلاعات کلیه پرسنل'!M377/12*'5-اطلاعات کلیه پرسنل'!I377,'5-اطلاعات کلیه پرسنل'!N377/2000*'5-اطلاعات کلیه پرسنل'!I377),0)+IF('5-اطلاعات کلیه پرسنل'!J377=option!$C$15,IF('5-اطلاعات کلیه پرسنل'!L377="دارد",'5-اطلاعات کلیه پرسنل'!M377/12*'5-اطلاعات کلیه پرسنل'!K377,'5-اطلاعات کلیه پرسنل'!N377/2000*'5-اطلاعات کلیه پرسنل'!K377),0)</f>
        <v>0</v>
      </c>
      <c r="AG377" s="67">
        <f>IF('5-اطلاعات کلیه پرسنل'!H377=option!$C$11,IF('5-اطلاعات کلیه پرسنل'!L377="دارد",'5-اطلاعات کلیه پرسنل'!M377*'5-اطلاعات کلیه پرسنل'!I377/12*40,'5-اطلاعات کلیه پرسنل'!I377*'5-اطلاعات کلیه پرسنل'!N377/52),0)+IF('5-اطلاعات کلیه پرسنل'!J377=option!$C$11,IF('5-اطلاعات کلیه پرسنل'!L377="دارد",'5-اطلاعات کلیه پرسنل'!M377*'5-اطلاعات کلیه پرسنل'!K377/12*40,'5-اطلاعات کلیه پرسنل'!K377*'5-اطلاعات کلیه پرسنل'!N377/52),0)</f>
        <v>0</v>
      </c>
      <c r="AH377" s="307">
        <f>IF('5-اطلاعات کلیه پرسنل'!P377="دکتری",1,IF('5-اطلاعات کلیه پرسنل'!P377="فوق لیسانس",0.8,IF('5-اطلاعات کلیه پرسنل'!P377="لیسانس",0.6,IF('5-اطلاعات کلیه پرسنل'!P377="فوق دیپلم",0.3,IF('5-اطلاعات کلیه پرسنل'!P377="",0,0.1)))))</f>
        <v>0</v>
      </c>
      <c r="AI377" s="95">
        <f>IF('5-اطلاعات کلیه پرسنل'!L377="دارد",'5-اطلاعات کلیه پرسنل'!M377/12,'5-اطلاعات کلیه پرسنل'!N377/2000)</f>
        <v>0</v>
      </c>
      <c r="AJ377" s="94">
        <f t="shared" si="53"/>
        <v>0</v>
      </c>
    </row>
    <row r="378" spans="29:36" x14ac:dyDescent="0.45">
      <c r="AC378" s="309">
        <f>IF('6-اطلاعات کلیه محصولات - خدمات'!C378="دارد",'6-اطلاعات کلیه محصولات - خدمات'!Q378,0)</f>
        <v>0</v>
      </c>
      <c r="AD378" s="309">
        <f>1403-'5-اطلاعات کلیه پرسنل'!E378:E1375</f>
        <v>1403</v>
      </c>
      <c r="AE378" s="309"/>
      <c r="AF378" s="67">
        <f>IF('5-اطلاعات کلیه پرسنل'!H378=option!$C$15,IF('5-اطلاعات کلیه پرسنل'!L378="دارد",'5-اطلاعات کلیه پرسنل'!M378/12*'5-اطلاعات کلیه پرسنل'!I378,'5-اطلاعات کلیه پرسنل'!N378/2000*'5-اطلاعات کلیه پرسنل'!I378),0)+IF('5-اطلاعات کلیه پرسنل'!J378=option!$C$15,IF('5-اطلاعات کلیه پرسنل'!L378="دارد",'5-اطلاعات کلیه پرسنل'!M378/12*'5-اطلاعات کلیه پرسنل'!K378,'5-اطلاعات کلیه پرسنل'!N378/2000*'5-اطلاعات کلیه پرسنل'!K378),0)</f>
        <v>0</v>
      </c>
      <c r="AG378" s="67">
        <f>IF('5-اطلاعات کلیه پرسنل'!H378=option!$C$11,IF('5-اطلاعات کلیه پرسنل'!L378="دارد",'5-اطلاعات کلیه پرسنل'!M378*'5-اطلاعات کلیه پرسنل'!I378/12*40,'5-اطلاعات کلیه پرسنل'!I378*'5-اطلاعات کلیه پرسنل'!N378/52),0)+IF('5-اطلاعات کلیه پرسنل'!J378=option!$C$11,IF('5-اطلاعات کلیه پرسنل'!L378="دارد",'5-اطلاعات کلیه پرسنل'!M378*'5-اطلاعات کلیه پرسنل'!K378/12*40,'5-اطلاعات کلیه پرسنل'!K378*'5-اطلاعات کلیه پرسنل'!N378/52),0)</f>
        <v>0</v>
      </c>
      <c r="AH378" s="307">
        <f>IF('5-اطلاعات کلیه پرسنل'!P378="دکتری",1,IF('5-اطلاعات کلیه پرسنل'!P378="فوق لیسانس",0.8,IF('5-اطلاعات کلیه پرسنل'!P378="لیسانس",0.6,IF('5-اطلاعات کلیه پرسنل'!P378="فوق دیپلم",0.3,IF('5-اطلاعات کلیه پرسنل'!P378="",0,0.1)))))</f>
        <v>0</v>
      </c>
      <c r="AI378" s="95">
        <f>IF('5-اطلاعات کلیه پرسنل'!L378="دارد",'5-اطلاعات کلیه پرسنل'!M378/12,'5-اطلاعات کلیه پرسنل'!N378/2000)</f>
        <v>0</v>
      </c>
      <c r="AJ378" s="94">
        <f t="shared" si="53"/>
        <v>0</v>
      </c>
    </row>
    <row r="379" spans="29:36" x14ac:dyDescent="0.45">
      <c r="AC379" s="309">
        <f>IF('6-اطلاعات کلیه محصولات - خدمات'!C379="دارد",'6-اطلاعات کلیه محصولات - خدمات'!Q379,0)</f>
        <v>0</v>
      </c>
      <c r="AD379" s="309">
        <f>1403-'5-اطلاعات کلیه پرسنل'!E379:E1376</f>
        <v>1403</v>
      </c>
      <c r="AE379" s="309"/>
      <c r="AF379" s="67">
        <f>IF('5-اطلاعات کلیه پرسنل'!H379=option!$C$15,IF('5-اطلاعات کلیه پرسنل'!L379="دارد",'5-اطلاعات کلیه پرسنل'!M379/12*'5-اطلاعات کلیه پرسنل'!I379,'5-اطلاعات کلیه پرسنل'!N379/2000*'5-اطلاعات کلیه پرسنل'!I379),0)+IF('5-اطلاعات کلیه پرسنل'!J379=option!$C$15,IF('5-اطلاعات کلیه پرسنل'!L379="دارد",'5-اطلاعات کلیه پرسنل'!M379/12*'5-اطلاعات کلیه پرسنل'!K379,'5-اطلاعات کلیه پرسنل'!N379/2000*'5-اطلاعات کلیه پرسنل'!K379),0)</f>
        <v>0</v>
      </c>
      <c r="AG379" s="67">
        <f>IF('5-اطلاعات کلیه پرسنل'!H379=option!$C$11,IF('5-اطلاعات کلیه پرسنل'!L379="دارد",'5-اطلاعات کلیه پرسنل'!M379*'5-اطلاعات کلیه پرسنل'!I379/12*40,'5-اطلاعات کلیه پرسنل'!I379*'5-اطلاعات کلیه پرسنل'!N379/52),0)+IF('5-اطلاعات کلیه پرسنل'!J379=option!$C$11,IF('5-اطلاعات کلیه پرسنل'!L379="دارد",'5-اطلاعات کلیه پرسنل'!M379*'5-اطلاعات کلیه پرسنل'!K379/12*40,'5-اطلاعات کلیه پرسنل'!K379*'5-اطلاعات کلیه پرسنل'!N379/52),0)</f>
        <v>0</v>
      </c>
      <c r="AH379" s="307">
        <f>IF('5-اطلاعات کلیه پرسنل'!P379="دکتری",1,IF('5-اطلاعات کلیه پرسنل'!P379="فوق لیسانس",0.8,IF('5-اطلاعات کلیه پرسنل'!P379="لیسانس",0.6,IF('5-اطلاعات کلیه پرسنل'!P379="فوق دیپلم",0.3,IF('5-اطلاعات کلیه پرسنل'!P379="",0,0.1)))))</f>
        <v>0</v>
      </c>
      <c r="AI379" s="95">
        <f>IF('5-اطلاعات کلیه پرسنل'!L379="دارد",'5-اطلاعات کلیه پرسنل'!M379/12,'5-اطلاعات کلیه پرسنل'!N379/2000)</f>
        <v>0</v>
      </c>
      <c r="AJ379" s="94">
        <f t="shared" si="53"/>
        <v>0</v>
      </c>
    </row>
    <row r="380" spans="29:36" x14ac:dyDescent="0.45">
      <c r="AC380" s="309">
        <f>IF('6-اطلاعات کلیه محصولات - خدمات'!C380="دارد",'6-اطلاعات کلیه محصولات - خدمات'!Q380,0)</f>
        <v>0</v>
      </c>
      <c r="AD380" s="309">
        <f>1403-'5-اطلاعات کلیه پرسنل'!E380:E1377</f>
        <v>1403</v>
      </c>
      <c r="AE380" s="309"/>
      <c r="AF380" s="67">
        <f>IF('5-اطلاعات کلیه پرسنل'!H380=option!$C$15,IF('5-اطلاعات کلیه پرسنل'!L380="دارد",'5-اطلاعات کلیه پرسنل'!M380/12*'5-اطلاعات کلیه پرسنل'!I380,'5-اطلاعات کلیه پرسنل'!N380/2000*'5-اطلاعات کلیه پرسنل'!I380),0)+IF('5-اطلاعات کلیه پرسنل'!J380=option!$C$15,IF('5-اطلاعات کلیه پرسنل'!L380="دارد",'5-اطلاعات کلیه پرسنل'!M380/12*'5-اطلاعات کلیه پرسنل'!K380,'5-اطلاعات کلیه پرسنل'!N380/2000*'5-اطلاعات کلیه پرسنل'!K380),0)</f>
        <v>0</v>
      </c>
      <c r="AG380" s="67">
        <f>IF('5-اطلاعات کلیه پرسنل'!H380=option!$C$11,IF('5-اطلاعات کلیه پرسنل'!L380="دارد",'5-اطلاعات کلیه پرسنل'!M380*'5-اطلاعات کلیه پرسنل'!I380/12*40,'5-اطلاعات کلیه پرسنل'!I380*'5-اطلاعات کلیه پرسنل'!N380/52),0)+IF('5-اطلاعات کلیه پرسنل'!J380=option!$C$11,IF('5-اطلاعات کلیه پرسنل'!L380="دارد",'5-اطلاعات کلیه پرسنل'!M380*'5-اطلاعات کلیه پرسنل'!K380/12*40,'5-اطلاعات کلیه پرسنل'!K380*'5-اطلاعات کلیه پرسنل'!N380/52),0)</f>
        <v>0</v>
      </c>
      <c r="AH380" s="307">
        <f>IF('5-اطلاعات کلیه پرسنل'!P380="دکتری",1,IF('5-اطلاعات کلیه پرسنل'!P380="فوق لیسانس",0.8,IF('5-اطلاعات کلیه پرسنل'!P380="لیسانس",0.6,IF('5-اطلاعات کلیه پرسنل'!P380="فوق دیپلم",0.3,IF('5-اطلاعات کلیه پرسنل'!P380="",0,0.1)))))</f>
        <v>0</v>
      </c>
      <c r="AI380" s="95">
        <f>IF('5-اطلاعات کلیه پرسنل'!L380="دارد",'5-اطلاعات کلیه پرسنل'!M380/12,'5-اطلاعات کلیه پرسنل'!N380/2000)</f>
        <v>0</v>
      </c>
      <c r="AJ380" s="94">
        <f t="shared" si="53"/>
        <v>0</v>
      </c>
    </row>
    <row r="381" spans="29:36" x14ac:dyDescent="0.45">
      <c r="AC381" s="309">
        <f>IF('6-اطلاعات کلیه محصولات - خدمات'!C381="دارد",'6-اطلاعات کلیه محصولات - خدمات'!Q381,0)</f>
        <v>0</v>
      </c>
      <c r="AD381" s="309">
        <f>1403-'5-اطلاعات کلیه پرسنل'!E381:E1378</f>
        <v>1403</v>
      </c>
      <c r="AE381" s="309"/>
      <c r="AF381" s="67">
        <f>IF('5-اطلاعات کلیه پرسنل'!H381=option!$C$15,IF('5-اطلاعات کلیه پرسنل'!L381="دارد",'5-اطلاعات کلیه پرسنل'!M381/12*'5-اطلاعات کلیه پرسنل'!I381,'5-اطلاعات کلیه پرسنل'!N381/2000*'5-اطلاعات کلیه پرسنل'!I381),0)+IF('5-اطلاعات کلیه پرسنل'!J381=option!$C$15,IF('5-اطلاعات کلیه پرسنل'!L381="دارد",'5-اطلاعات کلیه پرسنل'!M381/12*'5-اطلاعات کلیه پرسنل'!K381,'5-اطلاعات کلیه پرسنل'!N381/2000*'5-اطلاعات کلیه پرسنل'!K381),0)</f>
        <v>0</v>
      </c>
      <c r="AG381" s="67">
        <f>IF('5-اطلاعات کلیه پرسنل'!H381=option!$C$11,IF('5-اطلاعات کلیه پرسنل'!L381="دارد",'5-اطلاعات کلیه پرسنل'!M381*'5-اطلاعات کلیه پرسنل'!I381/12*40,'5-اطلاعات کلیه پرسنل'!I381*'5-اطلاعات کلیه پرسنل'!N381/52),0)+IF('5-اطلاعات کلیه پرسنل'!J381=option!$C$11,IF('5-اطلاعات کلیه پرسنل'!L381="دارد",'5-اطلاعات کلیه پرسنل'!M381*'5-اطلاعات کلیه پرسنل'!K381/12*40,'5-اطلاعات کلیه پرسنل'!K381*'5-اطلاعات کلیه پرسنل'!N381/52),0)</f>
        <v>0</v>
      </c>
      <c r="AH381" s="307">
        <f>IF('5-اطلاعات کلیه پرسنل'!P381="دکتری",1,IF('5-اطلاعات کلیه پرسنل'!P381="فوق لیسانس",0.8,IF('5-اطلاعات کلیه پرسنل'!P381="لیسانس",0.6,IF('5-اطلاعات کلیه پرسنل'!P381="فوق دیپلم",0.3,IF('5-اطلاعات کلیه پرسنل'!P381="",0,0.1)))))</f>
        <v>0</v>
      </c>
      <c r="AI381" s="95">
        <f>IF('5-اطلاعات کلیه پرسنل'!L381="دارد",'5-اطلاعات کلیه پرسنل'!M381/12,'5-اطلاعات کلیه پرسنل'!N381/2000)</f>
        <v>0</v>
      </c>
      <c r="AJ381" s="94">
        <f t="shared" si="53"/>
        <v>0</v>
      </c>
    </row>
    <row r="382" spans="29:36" x14ac:dyDescent="0.45">
      <c r="AC382" s="309">
        <f>IF('6-اطلاعات کلیه محصولات - خدمات'!C382="دارد",'6-اطلاعات کلیه محصولات - خدمات'!Q382,0)</f>
        <v>0</v>
      </c>
      <c r="AD382" s="309">
        <f>1403-'5-اطلاعات کلیه پرسنل'!E382:E1379</f>
        <v>1403</v>
      </c>
      <c r="AE382" s="309"/>
      <c r="AF382" s="67">
        <f>IF('5-اطلاعات کلیه پرسنل'!H382=option!$C$15,IF('5-اطلاعات کلیه پرسنل'!L382="دارد",'5-اطلاعات کلیه پرسنل'!M382/12*'5-اطلاعات کلیه پرسنل'!I382,'5-اطلاعات کلیه پرسنل'!N382/2000*'5-اطلاعات کلیه پرسنل'!I382),0)+IF('5-اطلاعات کلیه پرسنل'!J382=option!$C$15,IF('5-اطلاعات کلیه پرسنل'!L382="دارد",'5-اطلاعات کلیه پرسنل'!M382/12*'5-اطلاعات کلیه پرسنل'!K382,'5-اطلاعات کلیه پرسنل'!N382/2000*'5-اطلاعات کلیه پرسنل'!K382),0)</f>
        <v>0</v>
      </c>
      <c r="AG382" s="67">
        <f>IF('5-اطلاعات کلیه پرسنل'!H382=option!$C$11,IF('5-اطلاعات کلیه پرسنل'!L382="دارد",'5-اطلاعات کلیه پرسنل'!M382*'5-اطلاعات کلیه پرسنل'!I382/12*40,'5-اطلاعات کلیه پرسنل'!I382*'5-اطلاعات کلیه پرسنل'!N382/52),0)+IF('5-اطلاعات کلیه پرسنل'!J382=option!$C$11,IF('5-اطلاعات کلیه پرسنل'!L382="دارد",'5-اطلاعات کلیه پرسنل'!M382*'5-اطلاعات کلیه پرسنل'!K382/12*40,'5-اطلاعات کلیه پرسنل'!K382*'5-اطلاعات کلیه پرسنل'!N382/52),0)</f>
        <v>0</v>
      </c>
      <c r="AH382" s="307">
        <f>IF('5-اطلاعات کلیه پرسنل'!P382="دکتری",1,IF('5-اطلاعات کلیه پرسنل'!P382="فوق لیسانس",0.8,IF('5-اطلاعات کلیه پرسنل'!P382="لیسانس",0.6,IF('5-اطلاعات کلیه پرسنل'!P382="فوق دیپلم",0.3,IF('5-اطلاعات کلیه پرسنل'!P382="",0,0.1)))))</f>
        <v>0</v>
      </c>
      <c r="AI382" s="95">
        <f>IF('5-اطلاعات کلیه پرسنل'!L382="دارد",'5-اطلاعات کلیه پرسنل'!M382/12,'5-اطلاعات کلیه پرسنل'!N382/2000)</f>
        <v>0</v>
      </c>
      <c r="AJ382" s="94">
        <f t="shared" si="53"/>
        <v>0</v>
      </c>
    </row>
    <row r="383" spans="29:36" x14ac:dyDescent="0.45">
      <c r="AC383" s="309">
        <f>IF('6-اطلاعات کلیه محصولات - خدمات'!C383="دارد",'6-اطلاعات کلیه محصولات - خدمات'!Q383,0)</f>
        <v>0</v>
      </c>
      <c r="AD383" s="309">
        <f>1403-'5-اطلاعات کلیه پرسنل'!E383:E1380</f>
        <v>1403</v>
      </c>
      <c r="AE383" s="309"/>
      <c r="AF383" s="67">
        <f>IF('5-اطلاعات کلیه پرسنل'!H383=option!$C$15,IF('5-اطلاعات کلیه پرسنل'!L383="دارد",'5-اطلاعات کلیه پرسنل'!M383/12*'5-اطلاعات کلیه پرسنل'!I383,'5-اطلاعات کلیه پرسنل'!N383/2000*'5-اطلاعات کلیه پرسنل'!I383),0)+IF('5-اطلاعات کلیه پرسنل'!J383=option!$C$15,IF('5-اطلاعات کلیه پرسنل'!L383="دارد",'5-اطلاعات کلیه پرسنل'!M383/12*'5-اطلاعات کلیه پرسنل'!K383,'5-اطلاعات کلیه پرسنل'!N383/2000*'5-اطلاعات کلیه پرسنل'!K383),0)</f>
        <v>0</v>
      </c>
      <c r="AG383" s="67">
        <f>IF('5-اطلاعات کلیه پرسنل'!H383=option!$C$11,IF('5-اطلاعات کلیه پرسنل'!L383="دارد",'5-اطلاعات کلیه پرسنل'!M383*'5-اطلاعات کلیه پرسنل'!I383/12*40,'5-اطلاعات کلیه پرسنل'!I383*'5-اطلاعات کلیه پرسنل'!N383/52),0)+IF('5-اطلاعات کلیه پرسنل'!J383=option!$C$11,IF('5-اطلاعات کلیه پرسنل'!L383="دارد",'5-اطلاعات کلیه پرسنل'!M383*'5-اطلاعات کلیه پرسنل'!K383/12*40,'5-اطلاعات کلیه پرسنل'!K383*'5-اطلاعات کلیه پرسنل'!N383/52),0)</f>
        <v>0</v>
      </c>
      <c r="AH383" s="307">
        <f>IF('5-اطلاعات کلیه پرسنل'!P383="دکتری",1,IF('5-اطلاعات کلیه پرسنل'!P383="فوق لیسانس",0.8,IF('5-اطلاعات کلیه پرسنل'!P383="لیسانس",0.6,IF('5-اطلاعات کلیه پرسنل'!P383="فوق دیپلم",0.3,IF('5-اطلاعات کلیه پرسنل'!P383="",0,0.1)))))</f>
        <v>0</v>
      </c>
      <c r="AI383" s="95">
        <f>IF('5-اطلاعات کلیه پرسنل'!L383="دارد",'5-اطلاعات کلیه پرسنل'!M383/12,'5-اطلاعات کلیه پرسنل'!N383/2000)</f>
        <v>0</v>
      </c>
      <c r="AJ383" s="94">
        <f t="shared" si="53"/>
        <v>0</v>
      </c>
    </row>
    <row r="384" spans="29:36" x14ac:dyDescent="0.45">
      <c r="AC384" s="309">
        <f>IF('6-اطلاعات کلیه محصولات - خدمات'!C384="دارد",'6-اطلاعات کلیه محصولات - خدمات'!Q384,0)</f>
        <v>0</v>
      </c>
      <c r="AD384" s="309">
        <f>1403-'5-اطلاعات کلیه پرسنل'!E384:E1381</f>
        <v>1403</v>
      </c>
      <c r="AE384" s="309"/>
      <c r="AF384" s="67">
        <f>IF('5-اطلاعات کلیه پرسنل'!H384=option!$C$15,IF('5-اطلاعات کلیه پرسنل'!L384="دارد",'5-اطلاعات کلیه پرسنل'!M384/12*'5-اطلاعات کلیه پرسنل'!I384,'5-اطلاعات کلیه پرسنل'!N384/2000*'5-اطلاعات کلیه پرسنل'!I384),0)+IF('5-اطلاعات کلیه پرسنل'!J384=option!$C$15,IF('5-اطلاعات کلیه پرسنل'!L384="دارد",'5-اطلاعات کلیه پرسنل'!M384/12*'5-اطلاعات کلیه پرسنل'!K384,'5-اطلاعات کلیه پرسنل'!N384/2000*'5-اطلاعات کلیه پرسنل'!K384),0)</f>
        <v>0</v>
      </c>
      <c r="AG384" s="67">
        <f>IF('5-اطلاعات کلیه پرسنل'!H384=option!$C$11,IF('5-اطلاعات کلیه پرسنل'!L384="دارد",'5-اطلاعات کلیه پرسنل'!M384*'5-اطلاعات کلیه پرسنل'!I384/12*40,'5-اطلاعات کلیه پرسنل'!I384*'5-اطلاعات کلیه پرسنل'!N384/52),0)+IF('5-اطلاعات کلیه پرسنل'!J384=option!$C$11,IF('5-اطلاعات کلیه پرسنل'!L384="دارد",'5-اطلاعات کلیه پرسنل'!M384*'5-اطلاعات کلیه پرسنل'!K384/12*40,'5-اطلاعات کلیه پرسنل'!K384*'5-اطلاعات کلیه پرسنل'!N384/52),0)</f>
        <v>0</v>
      </c>
      <c r="AH384" s="307">
        <f>IF('5-اطلاعات کلیه پرسنل'!P384="دکتری",1,IF('5-اطلاعات کلیه پرسنل'!P384="فوق لیسانس",0.8,IF('5-اطلاعات کلیه پرسنل'!P384="لیسانس",0.6,IF('5-اطلاعات کلیه پرسنل'!P384="فوق دیپلم",0.3,IF('5-اطلاعات کلیه پرسنل'!P384="",0,0.1)))))</f>
        <v>0</v>
      </c>
      <c r="AI384" s="95">
        <f>IF('5-اطلاعات کلیه پرسنل'!L384="دارد",'5-اطلاعات کلیه پرسنل'!M384/12,'5-اطلاعات کلیه پرسنل'!N384/2000)</f>
        <v>0</v>
      </c>
      <c r="AJ384" s="94">
        <f t="shared" si="53"/>
        <v>0</v>
      </c>
    </row>
    <row r="385" spans="29:36" x14ac:dyDescent="0.45">
      <c r="AC385" s="309">
        <f>IF('6-اطلاعات کلیه محصولات - خدمات'!C385="دارد",'6-اطلاعات کلیه محصولات - خدمات'!Q385,0)</f>
        <v>0</v>
      </c>
      <c r="AD385" s="309">
        <f>1403-'5-اطلاعات کلیه پرسنل'!E385:E1382</f>
        <v>1403</v>
      </c>
      <c r="AE385" s="309"/>
      <c r="AF385" s="67">
        <f>IF('5-اطلاعات کلیه پرسنل'!H385=option!$C$15,IF('5-اطلاعات کلیه پرسنل'!L385="دارد",'5-اطلاعات کلیه پرسنل'!M385/12*'5-اطلاعات کلیه پرسنل'!I385,'5-اطلاعات کلیه پرسنل'!N385/2000*'5-اطلاعات کلیه پرسنل'!I385),0)+IF('5-اطلاعات کلیه پرسنل'!J385=option!$C$15,IF('5-اطلاعات کلیه پرسنل'!L385="دارد",'5-اطلاعات کلیه پرسنل'!M385/12*'5-اطلاعات کلیه پرسنل'!K385,'5-اطلاعات کلیه پرسنل'!N385/2000*'5-اطلاعات کلیه پرسنل'!K385),0)</f>
        <v>0</v>
      </c>
      <c r="AG385" s="67">
        <f>IF('5-اطلاعات کلیه پرسنل'!H385=option!$C$11,IF('5-اطلاعات کلیه پرسنل'!L385="دارد",'5-اطلاعات کلیه پرسنل'!M385*'5-اطلاعات کلیه پرسنل'!I385/12*40,'5-اطلاعات کلیه پرسنل'!I385*'5-اطلاعات کلیه پرسنل'!N385/52),0)+IF('5-اطلاعات کلیه پرسنل'!J385=option!$C$11,IF('5-اطلاعات کلیه پرسنل'!L385="دارد",'5-اطلاعات کلیه پرسنل'!M385*'5-اطلاعات کلیه پرسنل'!K385/12*40,'5-اطلاعات کلیه پرسنل'!K385*'5-اطلاعات کلیه پرسنل'!N385/52),0)</f>
        <v>0</v>
      </c>
      <c r="AH385" s="307">
        <f>IF('5-اطلاعات کلیه پرسنل'!P385="دکتری",1,IF('5-اطلاعات کلیه پرسنل'!P385="فوق لیسانس",0.8,IF('5-اطلاعات کلیه پرسنل'!P385="لیسانس",0.6,IF('5-اطلاعات کلیه پرسنل'!P385="فوق دیپلم",0.3,IF('5-اطلاعات کلیه پرسنل'!P385="",0,0.1)))))</f>
        <v>0</v>
      </c>
      <c r="AI385" s="95">
        <f>IF('5-اطلاعات کلیه پرسنل'!L385="دارد",'5-اطلاعات کلیه پرسنل'!M385/12,'5-اطلاعات کلیه پرسنل'!N385/2000)</f>
        <v>0</v>
      </c>
      <c r="AJ385" s="94">
        <f t="shared" si="53"/>
        <v>0</v>
      </c>
    </row>
    <row r="386" spans="29:36" x14ac:dyDescent="0.45">
      <c r="AC386" s="309">
        <f>IF('6-اطلاعات کلیه محصولات - خدمات'!C386="دارد",'6-اطلاعات کلیه محصولات - خدمات'!Q386,0)</f>
        <v>0</v>
      </c>
      <c r="AD386" s="309">
        <f>1403-'5-اطلاعات کلیه پرسنل'!E386:E1383</f>
        <v>1403</v>
      </c>
      <c r="AE386" s="309"/>
      <c r="AF386" s="67">
        <f>IF('5-اطلاعات کلیه پرسنل'!H386=option!$C$15,IF('5-اطلاعات کلیه پرسنل'!L386="دارد",'5-اطلاعات کلیه پرسنل'!M386/12*'5-اطلاعات کلیه پرسنل'!I386,'5-اطلاعات کلیه پرسنل'!N386/2000*'5-اطلاعات کلیه پرسنل'!I386),0)+IF('5-اطلاعات کلیه پرسنل'!J386=option!$C$15,IF('5-اطلاعات کلیه پرسنل'!L386="دارد",'5-اطلاعات کلیه پرسنل'!M386/12*'5-اطلاعات کلیه پرسنل'!K386,'5-اطلاعات کلیه پرسنل'!N386/2000*'5-اطلاعات کلیه پرسنل'!K386),0)</f>
        <v>0</v>
      </c>
      <c r="AG386" s="67">
        <f>IF('5-اطلاعات کلیه پرسنل'!H386=option!$C$11,IF('5-اطلاعات کلیه پرسنل'!L386="دارد",'5-اطلاعات کلیه پرسنل'!M386*'5-اطلاعات کلیه پرسنل'!I386/12*40,'5-اطلاعات کلیه پرسنل'!I386*'5-اطلاعات کلیه پرسنل'!N386/52),0)+IF('5-اطلاعات کلیه پرسنل'!J386=option!$C$11,IF('5-اطلاعات کلیه پرسنل'!L386="دارد",'5-اطلاعات کلیه پرسنل'!M386*'5-اطلاعات کلیه پرسنل'!K386/12*40,'5-اطلاعات کلیه پرسنل'!K386*'5-اطلاعات کلیه پرسنل'!N386/52),0)</f>
        <v>0</v>
      </c>
      <c r="AH386" s="307">
        <f>IF('5-اطلاعات کلیه پرسنل'!P386="دکتری",1,IF('5-اطلاعات کلیه پرسنل'!P386="فوق لیسانس",0.8,IF('5-اطلاعات کلیه پرسنل'!P386="لیسانس",0.6,IF('5-اطلاعات کلیه پرسنل'!P386="فوق دیپلم",0.3,IF('5-اطلاعات کلیه پرسنل'!P386="",0,0.1)))))</f>
        <v>0</v>
      </c>
      <c r="AI386" s="95">
        <f>IF('5-اطلاعات کلیه پرسنل'!L386="دارد",'5-اطلاعات کلیه پرسنل'!M386/12,'5-اطلاعات کلیه پرسنل'!N386/2000)</f>
        <v>0</v>
      </c>
      <c r="AJ386" s="94">
        <f t="shared" si="53"/>
        <v>0</v>
      </c>
    </row>
    <row r="387" spans="29:36" x14ac:dyDescent="0.45">
      <c r="AC387" s="309">
        <f>IF('6-اطلاعات کلیه محصولات - خدمات'!C387="دارد",'6-اطلاعات کلیه محصولات - خدمات'!Q387,0)</f>
        <v>0</v>
      </c>
      <c r="AD387" s="309">
        <f>1403-'5-اطلاعات کلیه پرسنل'!E387:E1384</f>
        <v>1403</v>
      </c>
      <c r="AE387" s="309"/>
      <c r="AF387" s="67">
        <f>IF('5-اطلاعات کلیه پرسنل'!H387=option!$C$15,IF('5-اطلاعات کلیه پرسنل'!L387="دارد",'5-اطلاعات کلیه پرسنل'!M387/12*'5-اطلاعات کلیه پرسنل'!I387,'5-اطلاعات کلیه پرسنل'!N387/2000*'5-اطلاعات کلیه پرسنل'!I387),0)+IF('5-اطلاعات کلیه پرسنل'!J387=option!$C$15,IF('5-اطلاعات کلیه پرسنل'!L387="دارد",'5-اطلاعات کلیه پرسنل'!M387/12*'5-اطلاعات کلیه پرسنل'!K387,'5-اطلاعات کلیه پرسنل'!N387/2000*'5-اطلاعات کلیه پرسنل'!K387),0)</f>
        <v>0</v>
      </c>
      <c r="AG387" s="67">
        <f>IF('5-اطلاعات کلیه پرسنل'!H387=option!$C$11,IF('5-اطلاعات کلیه پرسنل'!L387="دارد",'5-اطلاعات کلیه پرسنل'!M387*'5-اطلاعات کلیه پرسنل'!I387/12*40,'5-اطلاعات کلیه پرسنل'!I387*'5-اطلاعات کلیه پرسنل'!N387/52),0)+IF('5-اطلاعات کلیه پرسنل'!J387=option!$C$11,IF('5-اطلاعات کلیه پرسنل'!L387="دارد",'5-اطلاعات کلیه پرسنل'!M387*'5-اطلاعات کلیه پرسنل'!K387/12*40,'5-اطلاعات کلیه پرسنل'!K387*'5-اطلاعات کلیه پرسنل'!N387/52),0)</f>
        <v>0</v>
      </c>
      <c r="AH387" s="307">
        <f>IF('5-اطلاعات کلیه پرسنل'!P387="دکتری",1,IF('5-اطلاعات کلیه پرسنل'!P387="فوق لیسانس",0.8,IF('5-اطلاعات کلیه پرسنل'!P387="لیسانس",0.6,IF('5-اطلاعات کلیه پرسنل'!P387="فوق دیپلم",0.3,IF('5-اطلاعات کلیه پرسنل'!P387="",0,0.1)))))</f>
        <v>0</v>
      </c>
      <c r="AI387" s="95">
        <f>IF('5-اطلاعات کلیه پرسنل'!L387="دارد",'5-اطلاعات کلیه پرسنل'!M387/12,'5-اطلاعات کلیه پرسنل'!N387/2000)</f>
        <v>0</v>
      </c>
      <c r="AJ387" s="94">
        <f t="shared" si="53"/>
        <v>0</v>
      </c>
    </row>
    <row r="388" spans="29:36" x14ac:dyDescent="0.45">
      <c r="AC388" s="309">
        <f>IF('6-اطلاعات کلیه محصولات - خدمات'!C388="دارد",'6-اطلاعات کلیه محصولات - خدمات'!Q388,0)</f>
        <v>0</v>
      </c>
      <c r="AD388" s="309">
        <f>1403-'5-اطلاعات کلیه پرسنل'!E388:E1385</f>
        <v>1403</v>
      </c>
      <c r="AE388" s="309"/>
      <c r="AF388" s="67">
        <f>IF('5-اطلاعات کلیه پرسنل'!H388=option!$C$15,IF('5-اطلاعات کلیه پرسنل'!L388="دارد",'5-اطلاعات کلیه پرسنل'!M388/12*'5-اطلاعات کلیه پرسنل'!I388,'5-اطلاعات کلیه پرسنل'!N388/2000*'5-اطلاعات کلیه پرسنل'!I388),0)+IF('5-اطلاعات کلیه پرسنل'!J388=option!$C$15,IF('5-اطلاعات کلیه پرسنل'!L388="دارد",'5-اطلاعات کلیه پرسنل'!M388/12*'5-اطلاعات کلیه پرسنل'!K388,'5-اطلاعات کلیه پرسنل'!N388/2000*'5-اطلاعات کلیه پرسنل'!K388),0)</f>
        <v>0</v>
      </c>
      <c r="AG388" s="67">
        <f>IF('5-اطلاعات کلیه پرسنل'!H388=option!$C$11,IF('5-اطلاعات کلیه پرسنل'!L388="دارد",'5-اطلاعات کلیه پرسنل'!M388*'5-اطلاعات کلیه پرسنل'!I388/12*40,'5-اطلاعات کلیه پرسنل'!I388*'5-اطلاعات کلیه پرسنل'!N388/52),0)+IF('5-اطلاعات کلیه پرسنل'!J388=option!$C$11,IF('5-اطلاعات کلیه پرسنل'!L388="دارد",'5-اطلاعات کلیه پرسنل'!M388*'5-اطلاعات کلیه پرسنل'!K388/12*40,'5-اطلاعات کلیه پرسنل'!K388*'5-اطلاعات کلیه پرسنل'!N388/52),0)</f>
        <v>0</v>
      </c>
      <c r="AH388" s="307">
        <f>IF('5-اطلاعات کلیه پرسنل'!P388="دکتری",1,IF('5-اطلاعات کلیه پرسنل'!P388="فوق لیسانس",0.8,IF('5-اطلاعات کلیه پرسنل'!P388="لیسانس",0.6,IF('5-اطلاعات کلیه پرسنل'!P388="فوق دیپلم",0.3,IF('5-اطلاعات کلیه پرسنل'!P388="",0,0.1)))))</f>
        <v>0</v>
      </c>
      <c r="AI388" s="95">
        <f>IF('5-اطلاعات کلیه پرسنل'!L388="دارد",'5-اطلاعات کلیه پرسنل'!M388/12,'5-اطلاعات کلیه پرسنل'!N388/2000)</f>
        <v>0</v>
      </c>
      <c r="AJ388" s="94">
        <f t="shared" si="53"/>
        <v>0</v>
      </c>
    </row>
    <row r="389" spans="29:36" x14ac:dyDescent="0.45">
      <c r="AC389" s="309">
        <f>IF('6-اطلاعات کلیه محصولات - خدمات'!C389="دارد",'6-اطلاعات کلیه محصولات - خدمات'!Q389,0)</f>
        <v>0</v>
      </c>
      <c r="AD389" s="309">
        <f>1403-'5-اطلاعات کلیه پرسنل'!E389:E1386</f>
        <v>1403</v>
      </c>
      <c r="AE389" s="309"/>
      <c r="AF389" s="67">
        <f>IF('5-اطلاعات کلیه پرسنل'!H389=option!$C$15,IF('5-اطلاعات کلیه پرسنل'!L389="دارد",'5-اطلاعات کلیه پرسنل'!M389/12*'5-اطلاعات کلیه پرسنل'!I389,'5-اطلاعات کلیه پرسنل'!N389/2000*'5-اطلاعات کلیه پرسنل'!I389),0)+IF('5-اطلاعات کلیه پرسنل'!J389=option!$C$15,IF('5-اطلاعات کلیه پرسنل'!L389="دارد",'5-اطلاعات کلیه پرسنل'!M389/12*'5-اطلاعات کلیه پرسنل'!K389,'5-اطلاعات کلیه پرسنل'!N389/2000*'5-اطلاعات کلیه پرسنل'!K389),0)</f>
        <v>0</v>
      </c>
      <c r="AG389" s="67">
        <f>IF('5-اطلاعات کلیه پرسنل'!H389=option!$C$11,IF('5-اطلاعات کلیه پرسنل'!L389="دارد",'5-اطلاعات کلیه پرسنل'!M389*'5-اطلاعات کلیه پرسنل'!I389/12*40,'5-اطلاعات کلیه پرسنل'!I389*'5-اطلاعات کلیه پرسنل'!N389/52),0)+IF('5-اطلاعات کلیه پرسنل'!J389=option!$C$11,IF('5-اطلاعات کلیه پرسنل'!L389="دارد",'5-اطلاعات کلیه پرسنل'!M389*'5-اطلاعات کلیه پرسنل'!K389/12*40,'5-اطلاعات کلیه پرسنل'!K389*'5-اطلاعات کلیه پرسنل'!N389/52),0)</f>
        <v>0</v>
      </c>
      <c r="AH389" s="307">
        <f>IF('5-اطلاعات کلیه پرسنل'!P389="دکتری",1,IF('5-اطلاعات کلیه پرسنل'!P389="فوق لیسانس",0.8,IF('5-اطلاعات کلیه پرسنل'!P389="لیسانس",0.6,IF('5-اطلاعات کلیه پرسنل'!P389="فوق دیپلم",0.3,IF('5-اطلاعات کلیه پرسنل'!P389="",0,0.1)))))</f>
        <v>0</v>
      </c>
      <c r="AI389" s="95">
        <f>IF('5-اطلاعات کلیه پرسنل'!L389="دارد",'5-اطلاعات کلیه پرسنل'!M389/12,'5-اطلاعات کلیه پرسنل'!N389/2000)</f>
        <v>0</v>
      </c>
      <c r="AJ389" s="94">
        <f t="shared" si="53"/>
        <v>0</v>
      </c>
    </row>
    <row r="390" spans="29:36" x14ac:dyDescent="0.45">
      <c r="AC390" s="309">
        <f>IF('6-اطلاعات کلیه محصولات - خدمات'!C390="دارد",'6-اطلاعات کلیه محصولات - خدمات'!Q390,0)</f>
        <v>0</v>
      </c>
      <c r="AD390" s="309">
        <f>1403-'5-اطلاعات کلیه پرسنل'!E390:E1387</f>
        <v>1403</v>
      </c>
      <c r="AE390" s="309"/>
      <c r="AF390" s="67">
        <f>IF('5-اطلاعات کلیه پرسنل'!H390=option!$C$15,IF('5-اطلاعات کلیه پرسنل'!L390="دارد",'5-اطلاعات کلیه پرسنل'!M390/12*'5-اطلاعات کلیه پرسنل'!I390,'5-اطلاعات کلیه پرسنل'!N390/2000*'5-اطلاعات کلیه پرسنل'!I390),0)+IF('5-اطلاعات کلیه پرسنل'!J390=option!$C$15,IF('5-اطلاعات کلیه پرسنل'!L390="دارد",'5-اطلاعات کلیه پرسنل'!M390/12*'5-اطلاعات کلیه پرسنل'!K390,'5-اطلاعات کلیه پرسنل'!N390/2000*'5-اطلاعات کلیه پرسنل'!K390),0)</f>
        <v>0</v>
      </c>
      <c r="AG390" s="67">
        <f>IF('5-اطلاعات کلیه پرسنل'!H390=option!$C$11,IF('5-اطلاعات کلیه پرسنل'!L390="دارد",'5-اطلاعات کلیه پرسنل'!M390*'5-اطلاعات کلیه پرسنل'!I390/12*40,'5-اطلاعات کلیه پرسنل'!I390*'5-اطلاعات کلیه پرسنل'!N390/52),0)+IF('5-اطلاعات کلیه پرسنل'!J390=option!$C$11,IF('5-اطلاعات کلیه پرسنل'!L390="دارد",'5-اطلاعات کلیه پرسنل'!M390*'5-اطلاعات کلیه پرسنل'!K390/12*40,'5-اطلاعات کلیه پرسنل'!K390*'5-اطلاعات کلیه پرسنل'!N390/52),0)</f>
        <v>0</v>
      </c>
      <c r="AH390" s="307">
        <f>IF('5-اطلاعات کلیه پرسنل'!P390="دکتری",1,IF('5-اطلاعات کلیه پرسنل'!P390="فوق لیسانس",0.8,IF('5-اطلاعات کلیه پرسنل'!P390="لیسانس",0.6,IF('5-اطلاعات کلیه پرسنل'!P390="فوق دیپلم",0.3,IF('5-اطلاعات کلیه پرسنل'!P390="",0,0.1)))))</f>
        <v>0</v>
      </c>
      <c r="AI390" s="95">
        <f>IF('5-اطلاعات کلیه پرسنل'!L390="دارد",'5-اطلاعات کلیه پرسنل'!M390/12,'5-اطلاعات کلیه پرسنل'!N390/2000)</f>
        <v>0</v>
      </c>
      <c r="AJ390" s="94">
        <f t="shared" si="53"/>
        <v>0</v>
      </c>
    </row>
    <row r="391" spans="29:36" x14ac:dyDescent="0.45">
      <c r="AC391" s="309">
        <f>IF('6-اطلاعات کلیه محصولات - خدمات'!C391="دارد",'6-اطلاعات کلیه محصولات - خدمات'!Q391,0)</f>
        <v>0</v>
      </c>
      <c r="AD391" s="309">
        <f>1403-'5-اطلاعات کلیه پرسنل'!E391:E1388</f>
        <v>1403</v>
      </c>
      <c r="AE391" s="309"/>
      <c r="AF391" s="67">
        <f>IF('5-اطلاعات کلیه پرسنل'!H391=option!$C$15,IF('5-اطلاعات کلیه پرسنل'!L391="دارد",'5-اطلاعات کلیه پرسنل'!M391/12*'5-اطلاعات کلیه پرسنل'!I391,'5-اطلاعات کلیه پرسنل'!N391/2000*'5-اطلاعات کلیه پرسنل'!I391),0)+IF('5-اطلاعات کلیه پرسنل'!J391=option!$C$15,IF('5-اطلاعات کلیه پرسنل'!L391="دارد",'5-اطلاعات کلیه پرسنل'!M391/12*'5-اطلاعات کلیه پرسنل'!K391,'5-اطلاعات کلیه پرسنل'!N391/2000*'5-اطلاعات کلیه پرسنل'!K391),0)</f>
        <v>0</v>
      </c>
      <c r="AG391" s="67">
        <f>IF('5-اطلاعات کلیه پرسنل'!H391=option!$C$11,IF('5-اطلاعات کلیه پرسنل'!L391="دارد",'5-اطلاعات کلیه پرسنل'!M391*'5-اطلاعات کلیه پرسنل'!I391/12*40,'5-اطلاعات کلیه پرسنل'!I391*'5-اطلاعات کلیه پرسنل'!N391/52),0)+IF('5-اطلاعات کلیه پرسنل'!J391=option!$C$11,IF('5-اطلاعات کلیه پرسنل'!L391="دارد",'5-اطلاعات کلیه پرسنل'!M391*'5-اطلاعات کلیه پرسنل'!K391/12*40,'5-اطلاعات کلیه پرسنل'!K391*'5-اطلاعات کلیه پرسنل'!N391/52),0)</f>
        <v>0</v>
      </c>
      <c r="AH391" s="307">
        <f>IF('5-اطلاعات کلیه پرسنل'!P391="دکتری",1,IF('5-اطلاعات کلیه پرسنل'!P391="فوق لیسانس",0.8,IF('5-اطلاعات کلیه پرسنل'!P391="لیسانس",0.6,IF('5-اطلاعات کلیه پرسنل'!P391="فوق دیپلم",0.3,IF('5-اطلاعات کلیه پرسنل'!P391="",0,0.1)))))</f>
        <v>0</v>
      </c>
      <c r="AI391" s="95">
        <f>IF('5-اطلاعات کلیه پرسنل'!L391="دارد",'5-اطلاعات کلیه پرسنل'!M391/12,'5-اطلاعات کلیه پرسنل'!N391/2000)</f>
        <v>0</v>
      </c>
      <c r="AJ391" s="94">
        <f t="shared" si="53"/>
        <v>0</v>
      </c>
    </row>
    <row r="392" spans="29:36" x14ac:dyDescent="0.45">
      <c r="AC392" s="309">
        <f>IF('6-اطلاعات کلیه محصولات - خدمات'!C392="دارد",'6-اطلاعات کلیه محصولات - خدمات'!Q392,0)</f>
        <v>0</v>
      </c>
      <c r="AD392" s="309">
        <f>1403-'5-اطلاعات کلیه پرسنل'!E392:E1389</f>
        <v>1403</v>
      </c>
      <c r="AE392" s="309"/>
      <c r="AF392" s="67">
        <f>IF('5-اطلاعات کلیه پرسنل'!H392=option!$C$15,IF('5-اطلاعات کلیه پرسنل'!L392="دارد",'5-اطلاعات کلیه پرسنل'!M392/12*'5-اطلاعات کلیه پرسنل'!I392,'5-اطلاعات کلیه پرسنل'!N392/2000*'5-اطلاعات کلیه پرسنل'!I392),0)+IF('5-اطلاعات کلیه پرسنل'!J392=option!$C$15,IF('5-اطلاعات کلیه پرسنل'!L392="دارد",'5-اطلاعات کلیه پرسنل'!M392/12*'5-اطلاعات کلیه پرسنل'!K392,'5-اطلاعات کلیه پرسنل'!N392/2000*'5-اطلاعات کلیه پرسنل'!K392),0)</f>
        <v>0</v>
      </c>
      <c r="AG392" s="67">
        <f>IF('5-اطلاعات کلیه پرسنل'!H392=option!$C$11,IF('5-اطلاعات کلیه پرسنل'!L392="دارد",'5-اطلاعات کلیه پرسنل'!M392*'5-اطلاعات کلیه پرسنل'!I392/12*40,'5-اطلاعات کلیه پرسنل'!I392*'5-اطلاعات کلیه پرسنل'!N392/52),0)+IF('5-اطلاعات کلیه پرسنل'!J392=option!$C$11,IF('5-اطلاعات کلیه پرسنل'!L392="دارد",'5-اطلاعات کلیه پرسنل'!M392*'5-اطلاعات کلیه پرسنل'!K392/12*40,'5-اطلاعات کلیه پرسنل'!K392*'5-اطلاعات کلیه پرسنل'!N392/52),0)</f>
        <v>0</v>
      </c>
      <c r="AH392" s="307">
        <f>IF('5-اطلاعات کلیه پرسنل'!P392="دکتری",1,IF('5-اطلاعات کلیه پرسنل'!P392="فوق لیسانس",0.8,IF('5-اطلاعات کلیه پرسنل'!P392="لیسانس",0.6,IF('5-اطلاعات کلیه پرسنل'!P392="فوق دیپلم",0.3,IF('5-اطلاعات کلیه پرسنل'!P392="",0,0.1)))))</f>
        <v>0</v>
      </c>
      <c r="AI392" s="95">
        <f>IF('5-اطلاعات کلیه پرسنل'!L392="دارد",'5-اطلاعات کلیه پرسنل'!M392/12,'5-اطلاعات کلیه پرسنل'!N392/2000)</f>
        <v>0</v>
      </c>
      <c r="AJ392" s="94">
        <f t="shared" si="53"/>
        <v>0</v>
      </c>
    </row>
    <row r="393" spans="29:36" x14ac:dyDescent="0.45">
      <c r="AC393" s="309">
        <f>IF('6-اطلاعات کلیه محصولات - خدمات'!C393="دارد",'6-اطلاعات کلیه محصولات - خدمات'!Q393,0)</f>
        <v>0</v>
      </c>
      <c r="AD393" s="309">
        <f>1403-'5-اطلاعات کلیه پرسنل'!E393:E1390</f>
        <v>1403</v>
      </c>
      <c r="AE393" s="309"/>
      <c r="AF393" s="67">
        <f>IF('5-اطلاعات کلیه پرسنل'!H393=option!$C$15,IF('5-اطلاعات کلیه پرسنل'!L393="دارد",'5-اطلاعات کلیه پرسنل'!M393/12*'5-اطلاعات کلیه پرسنل'!I393,'5-اطلاعات کلیه پرسنل'!N393/2000*'5-اطلاعات کلیه پرسنل'!I393),0)+IF('5-اطلاعات کلیه پرسنل'!J393=option!$C$15,IF('5-اطلاعات کلیه پرسنل'!L393="دارد",'5-اطلاعات کلیه پرسنل'!M393/12*'5-اطلاعات کلیه پرسنل'!K393,'5-اطلاعات کلیه پرسنل'!N393/2000*'5-اطلاعات کلیه پرسنل'!K393),0)</f>
        <v>0</v>
      </c>
      <c r="AG393" s="67">
        <f>IF('5-اطلاعات کلیه پرسنل'!H393=option!$C$11,IF('5-اطلاعات کلیه پرسنل'!L393="دارد",'5-اطلاعات کلیه پرسنل'!M393*'5-اطلاعات کلیه پرسنل'!I393/12*40,'5-اطلاعات کلیه پرسنل'!I393*'5-اطلاعات کلیه پرسنل'!N393/52),0)+IF('5-اطلاعات کلیه پرسنل'!J393=option!$C$11,IF('5-اطلاعات کلیه پرسنل'!L393="دارد",'5-اطلاعات کلیه پرسنل'!M393*'5-اطلاعات کلیه پرسنل'!K393/12*40,'5-اطلاعات کلیه پرسنل'!K393*'5-اطلاعات کلیه پرسنل'!N393/52),0)</f>
        <v>0</v>
      </c>
      <c r="AH393" s="307">
        <f>IF('5-اطلاعات کلیه پرسنل'!P393="دکتری",1,IF('5-اطلاعات کلیه پرسنل'!P393="فوق لیسانس",0.8,IF('5-اطلاعات کلیه پرسنل'!P393="لیسانس",0.6,IF('5-اطلاعات کلیه پرسنل'!P393="فوق دیپلم",0.3,IF('5-اطلاعات کلیه پرسنل'!P393="",0,0.1)))))</f>
        <v>0</v>
      </c>
      <c r="AI393" s="95">
        <f>IF('5-اطلاعات کلیه پرسنل'!L393="دارد",'5-اطلاعات کلیه پرسنل'!M393/12,'5-اطلاعات کلیه پرسنل'!N393/2000)</f>
        <v>0</v>
      </c>
      <c r="AJ393" s="94">
        <f t="shared" si="53"/>
        <v>0</v>
      </c>
    </row>
    <row r="394" spans="29:36" x14ac:dyDescent="0.45">
      <c r="AC394" s="309">
        <f>IF('6-اطلاعات کلیه محصولات - خدمات'!C394="دارد",'6-اطلاعات کلیه محصولات - خدمات'!Q394,0)</f>
        <v>0</v>
      </c>
      <c r="AD394" s="309">
        <f>1403-'5-اطلاعات کلیه پرسنل'!E394:E1391</f>
        <v>1403</v>
      </c>
      <c r="AE394" s="309"/>
      <c r="AF394" s="67">
        <f>IF('5-اطلاعات کلیه پرسنل'!H394=option!$C$15,IF('5-اطلاعات کلیه پرسنل'!L394="دارد",'5-اطلاعات کلیه پرسنل'!M394/12*'5-اطلاعات کلیه پرسنل'!I394,'5-اطلاعات کلیه پرسنل'!N394/2000*'5-اطلاعات کلیه پرسنل'!I394),0)+IF('5-اطلاعات کلیه پرسنل'!J394=option!$C$15,IF('5-اطلاعات کلیه پرسنل'!L394="دارد",'5-اطلاعات کلیه پرسنل'!M394/12*'5-اطلاعات کلیه پرسنل'!K394,'5-اطلاعات کلیه پرسنل'!N394/2000*'5-اطلاعات کلیه پرسنل'!K394),0)</f>
        <v>0</v>
      </c>
      <c r="AG394" s="67">
        <f>IF('5-اطلاعات کلیه پرسنل'!H394=option!$C$11,IF('5-اطلاعات کلیه پرسنل'!L394="دارد",'5-اطلاعات کلیه پرسنل'!M394*'5-اطلاعات کلیه پرسنل'!I394/12*40,'5-اطلاعات کلیه پرسنل'!I394*'5-اطلاعات کلیه پرسنل'!N394/52),0)+IF('5-اطلاعات کلیه پرسنل'!J394=option!$C$11,IF('5-اطلاعات کلیه پرسنل'!L394="دارد",'5-اطلاعات کلیه پرسنل'!M394*'5-اطلاعات کلیه پرسنل'!K394/12*40,'5-اطلاعات کلیه پرسنل'!K394*'5-اطلاعات کلیه پرسنل'!N394/52),0)</f>
        <v>0</v>
      </c>
      <c r="AH394" s="307">
        <f>IF('5-اطلاعات کلیه پرسنل'!P394="دکتری",1,IF('5-اطلاعات کلیه پرسنل'!P394="فوق لیسانس",0.8,IF('5-اطلاعات کلیه پرسنل'!P394="لیسانس",0.6,IF('5-اطلاعات کلیه پرسنل'!P394="فوق دیپلم",0.3,IF('5-اطلاعات کلیه پرسنل'!P394="",0,0.1)))))</f>
        <v>0</v>
      </c>
      <c r="AI394" s="95">
        <f>IF('5-اطلاعات کلیه پرسنل'!L394="دارد",'5-اطلاعات کلیه پرسنل'!M394/12,'5-اطلاعات کلیه پرسنل'!N394/2000)</f>
        <v>0</v>
      </c>
      <c r="AJ394" s="94">
        <f t="shared" si="53"/>
        <v>0</v>
      </c>
    </row>
    <row r="395" spans="29:36" x14ac:dyDescent="0.45">
      <c r="AC395" s="309">
        <f>IF('6-اطلاعات کلیه محصولات - خدمات'!C395="دارد",'6-اطلاعات کلیه محصولات - خدمات'!Q395,0)</f>
        <v>0</v>
      </c>
      <c r="AD395" s="309">
        <f>1403-'5-اطلاعات کلیه پرسنل'!E395:E1392</f>
        <v>1403</v>
      </c>
      <c r="AE395" s="309"/>
      <c r="AF395" s="67">
        <f>IF('5-اطلاعات کلیه پرسنل'!H395=option!$C$15,IF('5-اطلاعات کلیه پرسنل'!L395="دارد",'5-اطلاعات کلیه پرسنل'!M395/12*'5-اطلاعات کلیه پرسنل'!I395,'5-اطلاعات کلیه پرسنل'!N395/2000*'5-اطلاعات کلیه پرسنل'!I395),0)+IF('5-اطلاعات کلیه پرسنل'!J395=option!$C$15,IF('5-اطلاعات کلیه پرسنل'!L395="دارد",'5-اطلاعات کلیه پرسنل'!M395/12*'5-اطلاعات کلیه پرسنل'!K395,'5-اطلاعات کلیه پرسنل'!N395/2000*'5-اطلاعات کلیه پرسنل'!K395),0)</f>
        <v>0</v>
      </c>
      <c r="AG395" s="67">
        <f>IF('5-اطلاعات کلیه پرسنل'!H395=option!$C$11,IF('5-اطلاعات کلیه پرسنل'!L395="دارد",'5-اطلاعات کلیه پرسنل'!M395*'5-اطلاعات کلیه پرسنل'!I395/12*40,'5-اطلاعات کلیه پرسنل'!I395*'5-اطلاعات کلیه پرسنل'!N395/52),0)+IF('5-اطلاعات کلیه پرسنل'!J395=option!$C$11,IF('5-اطلاعات کلیه پرسنل'!L395="دارد",'5-اطلاعات کلیه پرسنل'!M395*'5-اطلاعات کلیه پرسنل'!K395/12*40,'5-اطلاعات کلیه پرسنل'!K395*'5-اطلاعات کلیه پرسنل'!N395/52),0)</f>
        <v>0</v>
      </c>
      <c r="AH395" s="307">
        <f>IF('5-اطلاعات کلیه پرسنل'!P395="دکتری",1,IF('5-اطلاعات کلیه پرسنل'!P395="فوق لیسانس",0.8,IF('5-اطلاعات کلیه پرسنل'!P395="لیسانس",0.6,IF('5-اطلاعات کلیه پرسنل'!P395="فوق دیپلم",0.3,IF('5-اطلاعات کلیه پرسنل'!P395="",0,0.1)))))</f>
        <v>0</v>
      </c>
      <c r="AI395" s="95">
        <f>IF('5-اطلاعات کلیه پرسنل'!L395="دارد",'5-اطلاعات کلیه پرسنل'!M395/12,'5-اطلاعات کلیه پرسنل'!N395/2000)</f>
        <v>0</v>
      </c>
      <c r="AJ395" s="94">
        <f t="shared" ref="AJ395:AJ458" si="54">AI395*AH395</f>
        <v>0</v>
      </c>
    </row>
    <row r="396" spans="29:36" x14ac:dyDescent="0.45">
      <c r="AC396" s="309">
        <f>IF('6-اطلاعات کلیه محصولات - خدمات'!C396="دارد",'6-اطلاعات کلیه محصولات - خدمات'!Q396,0)</f>
        <v>0</v>
      </c>
      <c r="AD396" s="309">
        <f>1403-'5-اطلاعات کلیه پرسنل'!E396:E1393</f>
        <v>1403</v>
      </c>
      <c r="AE396" s="309"/>
      <c r="AF396" s="67">
        <f>IF('5-اطلاعات کلیه پرسنل'!H396=option!$C$15,IF('5-اطلاعات کلیه پرسنل'!L396="دارد",'5-اطلاعات کلیه پرسنل'!M396/12*'5-اطلاعات کلیه پرسنل'!I396,'5-اطلاعات کلیه پرسنل'!N396/2000*'5-اطلاعات کلیه پرسنل'!I396),0)+IF('5-اطلاعات کلیه پرسنل'!J396=option!$C$15,IF('5-اطلاعات کلیه پرسنل'!L396="دارد",'5-اطلاعات کلیه پرسنل'!M396/12*'5-اطلاعات کلیه پرسنل'!K396,'5-اطلاعات کلیه پرسنل'!N396/2000*'5-اطلاعات کلیه پرسنل'!K396),0)</f>
        <v>0</v>
      </c>
      <c r="AG396" s="67">
        <f>IF('5-اطلاعات کلیه پرسنل'!H396=option!$C$11,IF('5-اطلاعات کلیه پرسنل'!L396="دارد",'5-اطلاعات کلیه پرسنل'!M396*'5-اطلاعات کلیه پرسنل'!I396/12*40,'5-اطلاعات کلیه پرسنل'!I396*'5-اطلاعات کلیه پرسنل'!N396/52),0)+IF('5-اطلاعات کلیه پرسنل'!J396=option!$C$11,IF('5-اطلاعات کلیه پرسنل'!L396="دارد",'5-اطلاعات کلیه پرسنل'!M396*'5-اطلاعات کلیه پرسنل'!K396/12*40,'5-اطلاعات کلیه پرسنل'!K396*'5-اطلاعات کلیه پرسنل'!N396/52),0)</f>
        <v>0</v>
      </c>
      <c r="AH396" s="307">
        <f>IF('5-اطلاعات کلیه پرسنل'!P396="دکتری",1,IF('5-اطلاعات کلیه پرسنل'!P396="فوق لیسانس",0.8,IF('5-اطلاعات کلیه پرسنل'!P396="لیسانس",0.6,IF('5-اطلاعات کلیه پرسنل'!P396="فوق دیپلم",0.3,IF('5-اطلاعات کلیه پرسنل'!P396="",0,0.1)))))</f>
        <v>0</v>
      </c>
      <c r="AI396" s="95">
        <f>IF('5-اطلاعات کلیه پرسنل'!L396="دارد",'5-اطلاعات کلیه پرسنل'!M396/12,'5-اطلاعات کلیه پرسنل'!N396/2000)</f>
        <v>0</v>
      </c>
      <c r="AJ396" s="94">
        <f t="shared" si="54"/>
        <v>0</v>
      </c>
    </row>
    <row r="397" spans="29:36" x14ac:dyDescent="0.45">
      <c r="AC397" s="309">
        <f>IF('6-اطلاعات کلیه محصولات - خدمات'!C397="دارد",'6-اطلاعات کلیه محصولات - خدمات'!Q397,0)</f>
        <v>0</v>
      </c>
      <c r="AD397" s="309">
        <f>1403-'5-اطلاعات کلیه پرسنل'!E397:E1394</f>
        <v>1403</v>
      </c>
      <c r="AE397" s="309"/>
      <c r="AF397" s="67">
        <f>IF('5-اطلاعات کلیه پرسنل'!H397=option!$C$15,IF('5-اطلاعات کلیه پرسنل'!L397="دارد",'5-اطلاعات کلیه پرسنل'!M397/12*'5-اطلاعات کلیه پرسنل'!I397,'5-اطلاعات کلیه پرسنل'!N397/2000*'5-اطلاعات کلیه پرسنل'!I397),0)+IF('5-اطلاعات کلیه پرسنل'!J397=option!$C$15,IF('5-اطلاعات کلیه پرسنل'!L397="دارد",'5-اطلاعات کلیه پرسنل'!M397/12*'5-اطلاعات کلیه پرسنل'!K397,'5-اطلاعات کلیه پرسنل'!N397/2000*'5-اطلاعات کلیه پرسنل'!K397),0)</f>
        <v>0</v>
      </c>
      <c r="AG397" s="67">
        <f>IF('5-اطلاعات کلیه پرسنل'!H397=option!$C$11,IF('5-اطلاعات کلیه پرسنل'!L397="دارد",'5-اطلاعات کلیه پرسنل'!M397*'5-اطلاعات کلیه پرسنل'!I397/12*40,'5-اطلاعات کلیه پرسنل'!I397*'5-اطلاعات کلیه پرسنل'!N397/52),0)+IF('5-اطلاعات کلیه پرسنل'!J397=option!$C$11,IF('5-اطلاعات کلیه پرسنل'!L397="دارد",'5-اطلاعات کلیه پرسنل'!M397*'5-اطلاعات کلیه پرسنل'!K397/12*40,'5-اطلاعات کلیه پرسنل'!K397*'5-اطلاعات کلیه پرسنل'!N397/52),0)</f>
        <v>0</v>
      </c>
      <c r="AH397" s="307">
        <f>IF('5-اطلاعات کلیه پرسنل'!P397="دکتری",1,IF('5-اطلاعات کلیه پرسنل'!P397="فوق لیسانس",0.8,IF('5-اطلاعات کلیه پرسنل'!P397="لیسانس",0.6,IF('5-اطلاعات کلیه پرسنل'!P397="فوق دیپلم",0.3,IF('5-اطلاعات کلیه پرسنل'!P397="",0,0.1)))))</f>
        <v>0</v>
      </c>
      <c r="AI397" s="95">
        <f>IF('5-اطلاعات کلیه پرسنل'!L397="دارد",'5-اطلاعات کلیه پرسنل'!M397/12,'5-اطلاعات کلیه پرسنل'!N397/2000)</f>
        <v>0</v>
      </c>
      <c r="AJ397" s="94">
        <f t="shared" si="54"/>
        <v>0</v>
      </c>
    </row>
    <row r="398" spans="29:36" x14ac:dyDescent="0.45">
      <c r="AC398" s="309">
        <f>IF('6-اطلاعات کلیه محصولات - خدمات'!C398="دارد",'6-اطلاعات کلیه محصولات - خدمات'!Q398,0)</f>
        <v>0</v>
      </c>
      <c r="AD398" s="309">
        <f>1403-'5-اطلاعات کلیه پرسنل'!E398:E1395</f>
        <v>1403</v>
      </c>
      <c r="AE398" s="309"/>
      <c r="AF398" s="67">
        <f>IF('5-اطلاعات کلیه پرسنل'!H398=option!$C$15,IF('5-اطلاعات کلیه پرسنل'!L398="دارد",'5-اطلاعات کلیه پرسنل'!M398/12*'5-اطلاعات کلیه پرسنل'!I398,'5-اطلاعات کلیه پرسنل'!N398/2000*'5-اطلاعات کلیه پرسنل'!I398),0)+IF('5-اطلاعات کلیه پرسنل'!J398=option!$C$15,IF('5-اطلاعات کلیه پرسنل'!L398="دارد",'5-اطلاعات کلیه پرسنل'!M398/12*'5-اطلاعات کلیه پرسنل'!K398,'5-اطلاعات کلیه پرسنل'!N398/2000*'5-اطلاعات کلیه پرسنل'!K398),0)</f>
        <v>0</v>
      </c>
      <c r="AG398" s="67">
        <f>IF('5-اطلاعات کلیه پرسنل'!H398=option!$C$11,IF('5-اطلاعات کلیه پرسنل'!L398="دارد",'5-اطلاعات کلیه پرسنل'!M398*'5-اطلاعات کلیه پرسنل'!I398/12*40,'5-اطلاعات کلیه پرسنل'!I398*'5-اطلاعات کلیه پرسنل'!N398/52),0)+IF('5-اطلاعات کلیه پرسنل'!J398=option!$C$11,IF('5-اطلاعات کلیه پرسنل'!L398="دارد",'5-اطلاعات کلیه پرسنل'!M398*'5-اطلاعات کلیه پرسنل'!K398/12*40,'5-اطلاعات کلیه پرسنل'!K398*'5-اطلاعات کلیه پرسنل'!N398/52),0)</f>
        <v>0</v>
      </c>
      <c r="AH398" s="307">
        <f>IF('5-اطلاعات کلیه پرسنل'!P398="دکتری",1,IF('5-اطلاعات کلیه پرسنل'!P398="فوق لیسانس",0.8,IF('5-اطلاعات کلیه پرسنل'!P398="لیسانس",0.6,IF('5-اطلاعات کلیه پرسنل'!P398="فوق دیپلم",0.3,IF('5-اطلاعات کلیه پرسنل'!P398="",0,0.1)))))</f>
        <v>0</v>
      </c>
      <c r="AI398" s="95">
        <f>IF('5-اطلاعات کلیه پرسنل'!L398="دارد",'5-اطلاعات کلیه پرسنل'!M398/12,'5-اطلاعات کلیه پرسنل'!N398/2000)</f>
        <v>0</v>
      </c>
      <c r="AJ398" s="94">
        <f t="shared" si="54"/>
        <v>0</v>
      </c>
    </row>
    <row r="399" spans="29:36" x14ac:dyDescent="0.45">
      <c r="AC399" s="309">
        <f>IF('6-اطلاعات کلیه محصولات - خدمات'!C399="دارد",'6-اطلاعات کلیه محصولات - خدمات'!Q399,0)</f>
        <v>0</v>
      </c>
      <c r="AD399" s="309">
        <f>1403-'5-اطلاعات کلیه پرسنل'!E399:E1396</f>
        <v>1403</v>
      </c>
      <c r="AE399" s="309"/>
      <c r="AF399" s="67">
        <f>IF('5-اطلاعات کلیه پرسنل'!H399=option!$C$15,IF('5-اطلاعات کلیه پرسنل'!L399="دارد",'5-اطلاعات کلیه پرسنل'!M399/12*'5-اطلاعات کلیه پرسنل'!I399,'5-اطلاعات کلیه پرسنل'!N399/2000*'5-اطلاعات کلیه پرسنل'!I399),0)+IF('5-اطلاعات کلیه پرسنل'!J399=option!$C$15,IF('5-اطلاعات کلیه پرسنل'!L399="دارد",'5-اطلاعات کلیه پرسنل'!M399/12*'5-اطلاعات کلیه پرسنل'!K399,'5-اطلاعات کلیه پرسنل'!N399/2000*'5-اطلاعات کلیه پرسنل'!K399),0)</f>
        <v>0</v>
      </c>
      <c r="AG399" s="67">
        <f>IF('5-اطلاعات کلیه پرسنل'!H399=option!$C$11,IF('5-اطلاعات کلیه پرسنل'!L399="دارد",'5-اطلاعات کلیه پرسنل'!M399*'5-اطلاعات کلیه پرسنل'!I399/12*40,'5-اطلاعات کلیه پرسنل'!I399*'5-اطلاعات کلیه پرسنل'!N399/52),0)+IF('5-اطلاعات کلیه پرسنل'!J399=option!$C$11,IF('5-اطلاعات کلیه پرسنل'!L399="دارد",'5-اطلاعات کلیه پرسنل'!M399*'5-اطلاعات کلیه پرسنل'!K399/12*40,'5-اطلاعات کلیه پرسنل'!K399*'5-اطلاعات کلیه پرسنل'!N399/52),0)</f>
        <v>0</v>
      </c>
      <c r="AH399" s="307">
        <f>IF('5-اطلاعات کلیه پرسنل'!P399="دکتری",1,IF('5-اطلاعات کلیه پرسنل'!P399="فوق لیسانس",0.8,IF('5-اطلاعات کلیه پرسنل'!P399="لیسانس",0.6,IF('5-اطلاعات کلیه پرسنل'!P399="فوق دیپلم",0.3,IF('5-اطلاعات کلیه پرسنل'!P399="",0,0.1)))))</f>
        <v>0</v>
      </c>
      <c r="AI399" s="95">
        <f>IF('5-اطلاعات کلیه پرسنل'!L399="دارد",'5-اطلاعات کلیه پرسنل'!M399/12,'5-اطلاعات کلیه پرسنل'!N399/2000)</f>
        <v>0</v>
      </c>
      <c r="AJ399" s="94">
        <f t="shared" si="54"/>
        <v>0</v>
      </c>
    </row>
    <row r="400" spans="29:36" x14ac:dyDescent="0.45">
      <c r="AC400" s="309">
        <f>IF('6-اطلاعات کلیه محصولات - خدمات'!C400="دارد",'6-اطلاعات کلیه محصولات - خدمات'!Q400,0)</f>
        <v>0</v>
      </c>
      <c r="AD400" s="309">
        <f>1403-'5-اطلاعات کلیه پرسنل'!E400:E1397</f>
        <v>1403</v>
      </c>
      <c r="AE400" s="309"/>
      <c r="AF400" s="67">
        <f>IF('5-اطلاعات کلیه پرسنل'!H400=option!$C$15,IF('5-اطلاعات کلیه پرسنل'!L400="دارد",'5-اطلاعات کلیه پرسنل'!M400/12*'5-اطلاعات کلیه پرسنل'!I400,'5-اطلاعات کلیه پرسنل'!N400/2000*'5-اطلاعات کلیه پرسنل'!I400),0)+IF('5-اطلاعات کلیه پرسنل'!J400=option!$C$15,IF('5-اطلاعات کلیه پرسنل'!L400="دارد",'5-اطلاعات کلیه پرسنل'!M400/12*'5-اطلاعات کلیه پرسنل'!K400,'5-اطلاعات کلیه پرسنل'!N400/2000*'5-اطلاعات کلیه پرسنل'!K400),0)</f>
        <v>0</v>
      </c>
      <c r="AG400" s="67">
        <f>IF('5-اطلاعات کلیه پرسنل'!H400=option!$C$11,IF('5-اطلاعات کلیه پرسنل'!L400="دارد",'5-اطلاعات کلیه پرسنل'!M400*'5-اطلاعات کلیه پرسنل'!I400/12*40,'5-اطلاعات کلیه پرسنل'!I400*'5-اطلاعات کلیه پرسنل'!N400/52),0)+IF('5-اطلاعات کلیه پرسنل'!J400=option!$C$11,IF('5-اطلاعات کلیه پرسنل'!L400="دارد",'5-اطلاعات کلیه پرسنل'!M400*'5-اطلاعات کلیه پرسنل'!K400/12*40,'5-اطلاعات کلیه پرسنل'!K400*'5-اطلاعات کلیه پرسنل'!N400/52),0)</f>
        <v>0</v>
      </c>
      <c r="AH400" s="307">
        <f>IF('5-اطلاعات کلیه پرسنل'!P400="دکتری",1,IF('5-اطلاعات کلیه پرسنل'!P400="فوق لیسانس",0.8,IF('5-اطلاعات کلیه پرسنل'!P400="لیسانس",0.6,IF('5-اطلاعات کلیه پرسنل'!P400="فوق دیپلم",0.3,IF('5-اطلاعات کلیه پرسنل'!P400="",0,0.1)))))</f>
        <v>0</v>
      </c>
      <c r="AI400" s="95">
        <f>IF('5-اطلاعات کلیه پرسنل'!L400="دارد",'5-اطلاعات کلیه پرسنل'!M400/12,'5-اطلاعات کلیه پرسنل'!N400/2000)</f>
        <v>0</v>
      </c>
      <c r="AJ400" s="94">
        <f t="shared" si="54"/>
        <v>0</v>
      </c>
    </row>
    <row r="401" spans="29:36" x14ac:dyDescent="0.45">
      <c r="AC401" s="309">
        <f>IF('6-اطلاعات کلیه محصولات - خدمات'!C401="دارد",'6-اطلاعات کلیه محصولات - خدمات'!Q401,0)</f>
        <v>0</v>
      </c>
      <c r="AD401" s="309">
        <f>1403-'5-اطلاعات کلیه پرسنل'!E401:E1398</f>
        <v>1403</v>
      </c>
      <c r="AE401" s="309"/>
      <c r="AF401" s="67">
        <f>IF('5-اطلاعات کلیه پرسنل'!H401=option!$C$15,IF('5-اطلاعات کلیه پرسنل'!L401="دارد",'5-اطلاعات کلیه پرسنل'!M401/12*'5-اطلاعات کلیه پرسنل'!I401,'5-اطلاعات کلیه پرسنل'!N401/2000*'5-اطلاعات کلیه پرسنل'!I401),0)+IF('5-اطلاعات کلیه پرسنل'!J401=option!$C$15,IF('5-اطلاعات کلیه پرسنل'!L401="دارد",'5-اطلاعات کلیه پرسنل'!M401/12*'5-اطلاعات کلیه پرسنل'!K401,'5-اطلاعات کلیه پرسنل'!N401/2000*'5-اطلاعات کلیه پرسنل'!K401),0)</f>
        <v>0</v>
      </c>
      <c r="AG401" s="67">
        <f>IF('5-اطلاعات کلیه پرسنل'!H401=option!$C$11,IF('5-اطلاعات کلیه پرسنل'!L401="دارد",'5-اطلاعات کلیه پرسنل'!M401*'5-اطلاعات کلیه پرسنل'!I401/12*40,'5-اطلاعات کلیه پرسنل'!I401*'5-اطلاعات کلیه پرسنل'!N401/52),0)+IF('5-اطلاعات کلیه پرسنل'!J401=option!$C$11,IF('5-اطلاعات کلیه پرسنل'!L401="دارد",'5-اطلاعات کلیه پرسنل'!M401*'5-اطلاعات کلیه پرسنل'!K401/12*40,'5-اطلاعات کلیه پرسنل'!K401*'5-اطلاعات کلیه پرسنل'!N401/52),0)</f>
        <v>0</v>
      </c>
      <c r="AH401" s="307">
        <f>IF('5-اطلاعات کلیه پرسنل'!P401="دکتری",1,IF('5-اطلاعات کلیه پرسنل'!P401="فوق لیسانس",0.8,IF('5-اطلاعات کلیه پرسنل'!P401="لیسانس",0.6,IF('5-اطلاعات کلیه پرسنل'!P401="فوق دیپلم",0.3,IF('5-اطلاعات کلیه پرسنل'!P401="",0,0.1)))))</f>
        <v>0</v>
      </c>
      <c r="AI401" s="95">
        <f>IF('5-اطلاعات کلیه پرسنل'!L401="دارد",'5-اطلاعات کلیه پرسنل'!M401/12,'5-اطلاعات کلیه پرسنل'!N401/2000)</f>
        <v>0</v>
      </c>
      <c r="AJ401" s="94">
        <f t="shared" si="54"/>
        <v>0</v>
      </c>
    </row>
    <row r="402" spans="29:36" x14ac:dyDescent="0.45">
      <c r="AC402" s="309">
        <f>IF('6-اطلاعات کلیه محصولات - خدمات'!C402="دارد",'6-اطلاعات کلیه محصولات - خدمات'!Q402,0)</f>
        <v>0</v>
      </c>
      <c r="AD402" s="309">
        <f>1403-'5-اطلاعات کلیه پرسنل'!E402:E1399</f>
        <v>1403</v>
      </c>
      <c r="AE402" s="309"/>
      <c r="AF402" s="67">
        <f>IF('5-اطلاعات کلیه پرسنل'!H402=option!$C$15,IF('5-اطلاعات کلیه پرسنل'!L402="دارد",'5-اطلاعات کلیه پرسنل'!M402/12*'5-اطلاعات کلیه پرسنل'!I402,'5-اطلاعات کلیه پرسنل'!N402/2000*'5-اطلاعات کلیه پرسنل'!I402),0)+IF('5-اطلاعات کلیه پرسنل'!J402=option!$C$15,IF('5-اطلاعات کلیه پرسنل'!L402="دارد",'5-اطلاعات کلیه پرسنل'!M402/12*'5-اطلاعات کلیه پرسنل'!K402,'5-اطلاعات کلیه پرسنل'!N402/2000*'5-اطلاعات کلیه پرسنل'!K402),0)</f>
        <v>0</v>
      </c>
      <c r="AG402" s="67">
        <f>IF('5-اطلاعات کلیه پرسنل'!H402=option!$C$11,IF('5-اطلاعات کلیه پرسنل'!L402="دارد",'5-اطلاعات کلیه پرسنل'!M402*'5-اطلاعات کلیه پرسنل'!I402/12*40,'5-اطلاعات کلیه پرسنل'!I402*'5-اطلاعات کلیه پرسنل'!N402/52),0)+IF('5-اطلاعات کلیه پرسنل'!J402=option!$C$11,IF('5-اطلاعات کلیه پرسنل'!L402="دارد",'5-اطلاعات کلیه پرسنل'!M402*'5-اطلاعات کلیه پرسنل'!K402/12*40,'5-اطلاعات کلیه پرسنل'!K402*'5-اطلاعات کلیه پرسنل'!N402/52),0)</f>
        <v>0</v>
      </c>
      <c r="AH402" s="307">
        <f>IF('5-اطلاعات کلیه پرسنل'!P402="دکتری",1,IF('5-اطلاعات کلیه پرسنل'!P402="فوق لیسانس",0.8,IF('5-اطلاعات کلیه پرسنل'!P402="لیسانس",0.6,IF('5-اطلاعات کلیه پرسنل'!P402="فوق دیپلم",0.3,IF('5-اطلاعات کلیه پرسنل'!P402="",0,0.1)))))</f>
        <v>0</v>
      </c>
      <c r="AI402" s="95">
        <f>IF('5-اطلاعات کلیه پرسنل'!L402="دارد",'5-اطلاعات کلیه پرسنل'!M402/12,'5-اطلاعات کلیه پرسنل'!N402/2000)</f>
        <v>0</v>
      </c>
      <c r="AJ402" s="94">
        <f t="shared" si="54"/>
        <v>0</v>
      </c>
    </row>
    <row r="403" spans="29:36" x14ac:dyDescent="0.45">
      <c r="AC403" s="309">
        <f>IF('6-اطلاعات کلیه محصولات - خدمات'!C403="دارد",'6-اطلاعات کلیه محصولات - خدمات'!Q403,0)</f>
        <v>0</v>
      </c>
      <c r="AD403" s="309">
        <f>1403-'5-اطلاعات کلیه پرسنل'!E403:E1400</f>
        <v>1403</v>
      </c>
      <c r="AE403" s="309"/>
      <c r="AF403" s="67">
        <f>IF('5-اطلاعات کلیه پرسنل'!H403=option!$C$15,IF('5-اطلاعات کلیه پرسنل'!L403="دارد",'5-اطلاعات کلیه پرسنل'!M403/12*'5-اطلاعات کلیه پرسنل'!I403,'5-اطلاعات کلیه پرسنل'!N403/2000*'5-اطلاعات کلیه پرسنل'!I403),0)+IF('5-اطلاعات کلیه پرسنل'!J403=option!$C$15,IF('5-اطلاعات کلیه پرسنل'!L403="دارد",'5-اطلاعات کلیه پرسنل'!M403/12*'5-اطلاعات کلیه پرسنل'!K403,'5-اطلاعات کلیه پرسنل'!N403/2000*'5-اطلاعات کلیه پرسنل'!K403),0)</f>
        <v>0</v>
      </c>
      <c r="AG403" s="67">
        <f>IF('5-اطلاعات کلیه پرسنل'!H403=option!$C$11,IF('5-اطلاعات کلیه پرسنل'!L403="دارد",'5-اطلاعات کلیه پرسنل'!M403*'5-اطلاعات کلیه پرسنل'!I403/12*40,'5-اطلاعات کلیه پرسنل'!I403*'5-اطلاعات کلیه پرسنل'!N403/52),0)+IF('5-اطلاعات کلیه پرسنل'!J403=option!$C$11,IF('5-اطلاعات کلیه پرسنل'!L403="دارد",'5-اطلاعات کلیه پرسنل'!M403*'5-اطلاعات کلیه پرسنل'!K403/12*40,'5-اطلاعات کلیه پرسنل'!K403*'5-اطلاعات کلیه پرسنل'!N403/52),0)</f>
        <v>0</v>
      </c>
      <c r="AH403" s="307">
        <f>IF('5-اطلاعات کلیه پرسنل'!P403="دکتری",1,IF('5-اطلاعات کلیه پرسنل'!P403="فوق لیسانس",0.8,IF('5-اطلاعات کلیه پرسنل'!P403="لیسانس",0.6,IF('5-اطلاعات کلیه پرسنل'!P403="فوق دیپلم",0.3,IF('5-اطلاعات کلیه پرسنل'!P403="",0,0.1)))))</f>
        <v>0</v>
      </c>
      <c r="AI403" s="95">
        <f>IF('5-اطلاعات کلیه پرسنل'!L403="دارد",'5-اطلاعات کلیه پرسنل'!M403/12,'5-اطلاعات کلیه پرسنل'!N403/2000)</f>
        <v>0</v>
      </c>
      <c r="AJ403" s="94">
        <f t="shared" si="54"/>
        <v>0</v>
      </c>
    </row>
    <row r="404" spans="29:36" x14ac:dyDescent="0.45">
      <c r="AC404" s="309">
        <f>IF('6-اطلاعات کلیه محصولات - خدمات'!C404="دارد",'6-اطلاعات کلیه محصولات - خدمات'!Q404,0)</f>
        <v>0</v>
      </c>
      <c r="AD404" s="309">
        <f>1403-'5-اطلاعات کلیه پرسنل'!E404:E1401</f>
        <v>1403</v>
      </c>
      <c r="AE404" s="309"/>
      <c r="AF404" s="67">
        <f>IF('5-اطلاعات کلیه پرسنل'!H404=option!$C$15,IF('5-اطلاعات کلیه پرسنل'!L404="دارد",'5-اطلاعات کلیه پرسنل'!M404/12*'5-اطلاعات کلیه پرسنل'!I404,'5-اطلاعات کلیه پرسنل'!N404/2000*'5-اطلاعات کلیه پرسنل'!I404),0)+IF('5-اطلاعات کلیه پرسنل'!J404=option!$C$15,IF('5-اطلاعات کلیه پرسنل'!L404="دارد",'5-اطلاعات کلیه پرسنل'!M404/12*'5-اطلاعات کلیه پرسنل'!K404,'5-اطلاعات کلیه پرسنل'!N404/2000*'5-اطلاعات کلیه پرسنل'!K404),0)</f>
        <v>0</v>
      </c>
      <c r="AG404" s="67">
        <f>IF('5-اطلاعات کلیه پرسنل'!H404=option!$C$11,IF('5-اطلاعات کلیه پرسنل'!L404="دارد",'5-اطلاعات کلیه پرسنل'!M404*'5-اطلاعات کلیه پرسنل'!I404/12*40,'5-اطلاعات کلیه پرسنل'!I404*'5-اطلاعات کلیه پرسنل'!N404/52),0)+IF('5-اطلاعات کلیه پرسنل'!J404=option!$C$11,IF('5-اطلاعات کلیه پرسنل'!L404="دارد",'5-اطلاعات کلیه پرسنل'!M404*'5-اطلاعات کلیه پرسنل'!K404/12*40,'5-اطلاعات کلیه پرسنل'!K404*'5-اطلاعات کلیه پرسنل'!N404/52),0)</f>
        <v>0</v>
      </c>
      <c r="AH404" s="307">
        <f>IF('5-اطلاعات کلیه پرسنل'!P404="دکتری",1,IF('5-اطلاعات کلیه پرسنل'!P404="فوق لیسانس",0.8,IF('5-اطلاعات کلیه پرسنل'!P404="لیسانس",0.6,IF('5-اطلاعات کلیه پرسنل'!P404="فوق دیپلم",0.3,IF('5-اطلاعات کلیه پرسنل'!P404="",0,0.1)))))</f>
        <v>0</v>
      </c>
      <c r="AI404" s="95">
        <f>IF('5-اطلاعات کلیه پرسنل'!L404="دارد",'5-اطلاعات کلیه پرسنل'!M404/12,'5-اطلاعات کلیه پرسنل'!N404/2000)</f>
        <v>0</v>
      </c>
      <c r="AJ404" s="94">
        <f t="shared" si="54"/>
        <v>0</v>
      </c>
    </row>
    <row r="405" spans="29:36" x14ac:dyDescent="0.45">
      <c r="AC405" s="309">
        <f>IF('6-اطلاعات کلیه محصولات - خدمات'!C405="دارد",'6-اطلاعات کلیه محصولات - خدمات'!Q405,0)</f>
        <v>0</v>
      </c>
      <c r="AD405" s="309">
        <f>1403-'5-اطلاعات کلیه پرسنل'!E405:E1402</f>
        <v>1403</v>
      </c>
      <c r="AE405" s="309"/>
      <c r="AF405" s="67">
        <f>IF('5-اطلاعات کلیه پرسنل'!H405=option!$C$15,IF('5-اطلاعات کلیه پرسنل'!L405="دارد",'5-اطلاعات کلیه پرسنل'!M405/12*'5-اطلاعات کلیه پرسنل'!I405,'5-اطلاعات کلیه پرسنل'!N405/2000*'5-اطلاعات کلیه پرسنل'!I405),0)+IF('5-اطلاعات کلیه پرسنل'!J405=option!$C$15,IF('5-اطلاعات کلیه پرسنل'!L405="دارد",'5-اطلاعات کلیه پرسنل'!M405/12*'5-اطلاعات کلیه پرسنل'!K405,'5-اطلاعات کلیه پرسنل'!N405/2000*'5-اطلاعات کلیه پرسنل'!K405),0)</f>
        <v>0</v>
      </c>
      <c r="AG405" s="67">
        <f>IF('5-اطلاعات کلیه پرسنل'!H405=option!$C$11,IF('5-اطلاعات کلیه پرسنل'!L405="دارد",'5-اطلاعات کلیه پرسنل'!M405*'5-اطلاعات کلیه پرسنل'!I405/12*40,'5-اطلاعات کلیه پرسنل'!I405*'5-اطلاعات کلیه پرسنل'!N405/52),0)+IF('5-اطلاعات کلیه پرسنل'!J405=option!$C$11,IF('5-اطلاعات کلیه پرسنل'!L405="دارد",'5-اطلاعات کلیه پرسنل'!M405*'5-اطلاعات کلیه پرسنل'!K405/12*40,'5-اطلاعات کلیه پرسنل'!K405*'5-اطلاعات کلیه پرسنل'!N405/52),0)</f>
        <v>0</v>
      </c>
      <c r="AH405" s="307">
        <f>IF('5-اطلاعات کلیه پرسنل'!P405="دکتری",1,IF('5-اطلاعات کلیه پرسنل'!P405="فوق لیسانس",0.8,IF('5-اطلاعات کلیه پرسنل'!P405="لیسانس",0.6,IF('5-اطلاعات کلیه پرسنل'!P405="فوق دیپلم",0.3,IF('5-اطلاعات کلیه پرسنل'!P405="",0,0.1)))))</f>
        <v>0</v>
      </c>
      <c r="AI405" s="95">
        <f>IF('5-اطلاعات کلیه پرسنل'!L405="دارد",'5-اطلاعات کلیه پرسنل'!M405/12,'5-اطلاعات کلیه پرسنل'!N405/2000)</f>
        <v>0</v>
      </c>
      <c r="AJ405" s="94">
        <f t="shared" si="54"/>
        <v>0</v>
      </c>
    </row>
    <row r="406" spans="29:36" x14ac:dyDescent="0.45">
      <c r="AC406" s="309">
        <f>IF('6-اطلاعات کلیه محصولات - خدمات'!C406="دارد",'6-اطلاعات کلیه محصولات - خدمات'!Q406,0)</f>
        <v>0</v>
      </c>
      <c r="AD406" s="309">
        <f>1403-'5-اطلاعات کلیه پرسنل'!E406:E1403</f>
        <v>1403</v>
      </c>
      <c r="AE406" s="309"/>
      <c r="AF406" s="67">
        <f>IF('5-اطلاعات کلیه پرسنل'!H406=option!$C$15,IF('5-اطلاعات کلیه پرسنل'!L406="دارد",'5-اطلاعات کلیه پرسنل'!M406/12*'5-اطلاعات کلیه پرسنل'!I406,'5-اطلاعات کلیه پرسنل'!N406/2000*'5-اطلاعات کلیه پرسنل'!I406),0)+IF('5-اطلاعات کلیه پرسنل'!J406=option!$C$15,IF('5-اطلاعات کلیه پرسنل'!L406="دارد",'5-اطلاعات کلیه پرسنل'!M406/12*'5-اطلاعات کلیه پرسنل'!K406,'5-اطلاعات کلیه پرسنل'!N406/2000*'5-اطلاعات کلیه پرسنل'!K406),0)</f>
        <v>0</v>
      </c>
      <c r="AG406" s="67">
        <f>IF('5-اطلاعات کلیه پرسنل'!H406=option!$C$11,IF('5-اطلاعات کلیه پرسنل'!L406="دارد",'5-اطلاعات کلیه پرسنل'!M406*'5-اطلاعات کلیه پرسنل'!I406/12*40,'5-اطلاعات کلیه پرسنل'!I406*'5-اطلاعات کلیه پرسنل'!N406/52),0)+IF('5-اطلاعات کلیه پرسنل'!J406=option!$C$11,IF('5-اطلاعات کلیه پرسنل'!L406="دارد",'5-اطلاعات کلیه پرسنل'!M406*'5-اطلاعات کلیه پرسنل'!K406/12*40,'5-اطلاعات کلیه پرسنل'!K406*'5-اطلاعات کلیه پرسنل'!N406/52),0)</f>
        <v>0</v>
      </c>
      <c r="AH406" s="307">
        <f>IF('5-اطلاعات کلیه پرسنل'!P406="دکتری",1,IF('5-اطلاعات کلیه پرسنل'!P406="فوق لیسانس",0.8,IF('5-اطلاعات کلیه پرسنل'!P406="لیسانس",0.6,IF('5-اطلاعات کلیه پرسنل'!P406="فوق دیپلم",0.3,IF('5-اطلاعات کلیه پرسنل'!P406="",0,0.1)))))</f>
        <v>0</v>
      </c>
      <c r="AI406" s="95">
        <f>IF('5-اطلاعات کلیه پرسنل'!L406="دارد",'5-اطلاعات کلیه پرسنل'!M406/12,'5-اطلاعات کلیه پرسنل'!N406/2000)</f>
        <v>0</v>
      </c>
      <c r="AJ406" s="94">
        <f t="shared" si="54"/>
        <v>0</v>
      </c>
    </row>
    <row r="407" spans="29:36" x14ac:dyDescent="0.45">
      <c r="AC407" s="309">
        <f>IF('6-اطلاعات کلیه محصولات - خدمات'!C407="دارد",'6-اطلاعات کلیه محصولات - خدمات'!Q407,0)</f>
        <v>0</v>
      </c>
      <c r="AD407" s="309">
        <f>1403-'5-اطلاعات کلیه پرسنل'!E407:E1404</f>
        <v>1403</v>
      </c>
      <c r="AE407" s="309"/>
      <c r="AF407" s="67">
        <f>IF('5-اطلاعات کلیه پرسنل'!H407=option!$C$15,IF('5-اطلاعات کلیه پرسنل'!L407="دارد",'5-اطلاعات کلیه پرسنل'!M407/12*'5-اطلاعات کلیه پرسنل'!I407,'5-اطلاعات کلیه پرسنل'!N407/2000*'5-اطلاعات کلیه پرسنل'!I407),0)+IF('5-اطلاعات کلیه پرسنل'!J407=option!$C$15,IF('5-اطلاعات کلیه پرسنل'!L407="دارد",'5-اطلاعات کلیه پرسنل'!M407/12*'5-اطلاعات کلیه پرسنل'!K407,'5-اطلاعات کلیه پرسنل'!N407/2000*'5-اطلاعات کلیه پرسنل'!K407),0)</f>
        <v>0</v>
      </c>
      <c r="AG407" s="67">
        <f>IF('5-اطلاعات کلیه پرسنل'!H407=option!$C$11,IF('5-اطلاعات کلیه پرسنل'!L407="دارد",'5-اطلاعات کلیه پرسنل'!M407*'5-اطلاعات کلیه پرسنل'!I407/12*40,'5-اطلاعات کلیه پرسنل'!I407*'5-اطلاعات کلیه پرسنل'!N407/52),0)+IF('5-اطلاعات کلیه پرسنل'!J407=option!$C$11,IF('5-اطلاعات کلیه پرسنل'!L407="دارد",'5-اطلاعات کلیه پرسنل'!M407*'5-اطلاعات کلیه پرسنل'!K407/12*40,'5-اطلاعات کلیه پرسنل'!K407*'5-اطلاعات کلیه پرسنل'!N407/52),0)</f>
        <v>0</v>
      </c>
      <c r="AH407" s="307">
        <f>IF('5-اطلاعات کلیه پرسنل'!P407="دکتری",1,IF('5-اطلاعات کلیه پرسنل'!P407="فوق لیسانس",0.8,IF('5-اطلاعات کلیه پرسنل'!P407="لیسانس",0.6,IF('5-اطلاعات کلیه پرسنل'!P407="فوق دیپلم",0.3,IF('5-اطلاعات کلیه پرسنل'!P407="",0,0.1)))))</f>
        <v>0</v>
      </c>
      <c r="AI407" s="95">
        <f>IF('5-اطلاعات کلیه پرسنل'!L407="دارد",'5-اطلاعات کلیه پرسنل'!M407/12,'5-اطلاعات کلیه پرسنل'!N407/2000)</f>
        <v>0</v>
      </c>
      <c r="AJ407" s="94">
        <f t="shared" si="54"/>
        <v>0</v>
      </c>
    </row>
    <row r="408" spans="29:36" x14ac:dyDescent="0.45">
      <c r="AC408" s="309">
        <f>IF('6-اطلاعات کلیه محصولات - خدمات'!C408="دارد",'6-اطلاعات کلیه محصولات - خدمات'!Q408,0)</f>
        <v>0</v>
      </c>
      <c r="AD408" s="309">
        <f>1403-'5-اطلاعات کلیه پرسنل'!E408:E1405</f>
        <v>1403</v>
      </c>
      <c r="AE408" s="309"/>
      <c r="AF408" s="67">
        <f>IF('5-اطلاعات کلیه پرسنل'!H408=option!$C$15,IF('5-اطلاعات کلیه پرسنل'!L408="دارد",'5-اطلاعات کلیه پرسنل'!M408/12*'5-اطلاعات کلیه پرسنل'!I408,'5-اطلاعات کلیه پرسنل'!N408/2000*'5-اطلاعات کلیه پرسنل'!I408),0)+IF('5-اطلاعات کلیه پرسنل'!J408=option!$C$15,IF('5-اطلاعات کلیه پرسنل'!L408="دارد",'5-اطلاعات کلیه پرسنل'!M408/12*'5-اطلاعات کلیه پرسنل'!K408,'5-اطلاعات کلیه پرسنل'!N408/2000*'5-اطلاعات کلیه پرسنل'!K408),0)</f>
        <v>0</v>
      </c>
      <c r="AG408" s="67">
        <f>IF('5-اطلاعات کلیه پرسنل'!H408=option!$C$11,IF('5-اطلاعات کلیه پرسنل'!L408="دارد",'5-اطلاعات کلیه پرسنل'!M408*'5-اطلاعات کلیه پرسنل'!I408/12*40,'5-اطلاعات کلیه پرسنل'!I408*'5-اطلاعات کلیه پرسنل'!N408/52),0)+IF('5-اطلاعات کلیه پرسنل'!J408=option!$C$11,IF('5-اطلاعات کلیه پرسنل'!L408="دارد",'5-اطلاعات کلیه پرسنل'!M408*'5-اطلاعات کلیه پرسنل'!K408/12*40,'5-اطلاعات کلیه پرسنل'!K408*'5-اطلاعات کلیه پرسنل'!N408/52),0)</f>
        <v>0</v>
      </c>
      <c r="AH408" s="307">
        <f>IF('5-اطلاعات کلیه پرسنل'!P408="دکتری",1,IF('5-اطلاعات کلیه پرسنل'!P408="فوق لیسانس",0.8,IF('5-اطلاعات کلیه پرسنل'!P408="لیسانس",0.6,IF('5-اطلاعات کلیه پرسنل'!P408="فوق دیپلم",0.3,IF('5-اطلاعات کلیه پرسنل'!P408="",0,0.1)))))</f>
        <v>0</v>
      </c>
      <c r="AI408" s="95">
        <f>IF('5-اطلاعات کلیه پرسنل'!L408="دارد",'5-اطلاعات کلیه پرسنل'!M408/12,'5-اطلاعات کلیه پرسنل'!N408/2000)</f>
        <v>0</v>
      </c>
      <c r="AJ408" s="94">
        <f t="shared" si="54"/>
        <v>0</v>
      </c>
    </row>
    <row r="409" spans="29:36" x14ac:dyDescent="0.45">
      <c r="AC409" s="309">
        <f>IF('6-اطلاعات کلیه محصولات - خدمات'!C409="دارد",'6-اطلاعات کلیه محصولات - خدمات'!Q409,0)</f>
        <v>0</v>
      </c>
      <c r="AD409" s="309">
        <f>1403-'5-اطلاعات کلیه پرسنل'!E409:E1406</f>
        <v>1403</v>
      </c>
      <c r="AE409" s="309"/>
      <c r="AF409" s="67">
        <f>IF('5-اطلاعات کلیه پرسنل'!H409=option!$C$15,IF('5-اطلاعات کلیه پرسنل'!L409="دارد",'5-اطلاعات کلیه پرسنل'!M409/12*'5-اطلاعات کلیه پرسنل'!I409,'5-اطلاعات کلیه پرسنل'!N409/2000*'5-اطلاعات کلیه پرسنل'!I409),0)+IF('5-اطلاعات کلیه پرسنل'!J409=option!$C$15,IF('5-اطلاعات کلیه پرسنل'!L409="دارد",'5-اطلاعات کلیه پرسنل'!M409/12*'5-اطلاعات کلیه پرسنل'!K409,'5-اطلاعات کلیه پرسنل'!N409/2000*'5-اطلاعات کلیه پرسنل'!K409),0)</f>
        <v>0</v>
      </c>
      <c r="AG409" s="67">
        <f>IF('5-اطلاعات کلیه پرسنل'!H409=option!$C$11,IF('5-اطلاعات کلیه پرسنل'!L409="دارد",'5-اطلاعات کلیه پرسنل'!M409*'5-اطلاعات کلیه پرسنل'!I409/12*40,'5-اطلاعات کلیه پرسنل'!I409*'5-اطلاعات کلیه پرسنل'!N409/52),0)+IF('5-اطلاعات کلیه پرسنل'!J409=option!$C$11,IF('5-اطلاعات کلیه پرسنل'!L409="دارد",'5-اطلاعات کلیه پرسنل'!M409*'5-اطلاعات کلیه پرسنل'!K409/12*40,'5-اطلاعات کلیه پرسنل'!K409*'5-اطلاعات کلیه پرسنل'!N409/52),0)</f>
        <v>0</v>
      </c>
      <c r="AH409" s="307">
        <f>IF('5-اطلاعات کلیه پرسنل'!P409="دکتری",1,IF('5-اطلاعات کلیه پرسنل'!P409="فوق لیسانس",0.8,IF('5-اطلاعات کلیه پرسنل'!P409="لیسانس",0.6,IF('5-اطلاعات کلیه پرسنل'!P409="فوق دیپلم",0.3,IF('5-اطلاعات کلیه پرسنل'!P409="",0,0.1)))))</f>
        <v>0</v>
      </c>
      <c r="AI409" s="95">
        <f>IF('5-اطلاعات کلیه پرسنل'!L409="دارد",'5-اطلاعات کلیه پرسنل'!M409/12,'5-اطلاعات کلیه پرسنل'!N409/2000)</f>
        <v>0</v>
      </c>
      <c r="AJ409" s="94">
        <f t="shared" si="54"/>
        <v>0</v>
      </c>
    </row>
    <row r="410" spans="29:36" x14ac:dyDescent="0.45">
      <c r="AC410" s="309">
        <f>IF('6-اطلاعات کلیه محصولات - خدمات'!C410="دارد",'6-اطلاعات کلیه محصولات - خدمات'!Q410,0)</f>
        <v>0</v>
      </c>
      <c r="AD410" s="309">
        <f>1403-'5-اطلاعات کلیه پرسنل'!E410:E1407</f>
        <v>1403</v>
      </c>
      <c r="AE410" s="309"/>
      <c r="AF410" s="67">
        <f>IF('5-اطلاعات کلیه پرسنل'!H410=option!$C$15,IF('5-اطلاعات کلیه پرسنل'!L410="دارد",'5-اطلاعات کلیه پرسنل'!M410/12*'5-اطلاعات کلیه پرسنل'!I410,'5-اطلاعات کلیه پرسنل'!N410/2000*'5-اطلاعات کلیه پرسنل'!I410),0)+IF('5-اطلاعات کلیه پرسنل'!J410=option!$C$15,IF('5-اطلاعات کلیه پرسنل'!L410="دارد",'5-اطلاعات کلیه پرسنل'!M410/12*'5-اطلاعات کلیه پرسنل'!K410,'5-اطلاعات کلیه پرسنل'!N410/2000*'5-اطلاعات کلیه پرسنل'!K410),0)</f>
        <v>0</v>
      </c>
      <c r="AG410" s="67">
        <f>IF('5-اطلاعات کلیه پرسنل'!H410=option!$C$11,IF('5-اطلاعات کلیه پرسنل'!L410="دارد",'5-اطلاعات کلیه پرسنل'!M410*'5-اطلاعات کلیه پرسنل'!I410/12*40,'5-اطلاعات کلیه پرسنل'!I410*'5-اطلاعات کلیه پرسنل'!N410/52),0)+IF('5-اطلاعات کلیه پرسنل'!J410=option!$C$11,IF('5-اطلاعات کلیه پرسنل'!L410="دارد",'5-اطلاعات کلیه پرسنل'!M410*'5-اطلاعات کلیه پرسنل'!K410/12*40,'5-اطلاعات کلیه پرسنل'!K410*'5-اطلاعات کلیه پرسنل'!N410/52),0)</f>
        <v>0</v>
      </c>
      <c r="AH410" s="307">
        <f>IF('5-اطلاعات کلیه پرسنل'!P410="دکتری",1,IF('5-اطلاعات کلیه پرسنل'!P410="فوق لیسانس",0.8,IF('5-اطلاعات کلیه پرسنل'!P410="لیسانس",0.6,IF('5-اطلاعات کلیه پرسنل'!P410="فوق دیپلم",0.3,IF('5-اطلاعات کلیه پرسنل'!P410="",0,0.1)))))</f>
        <v>0</v>
      </c>
      <c r="AI410" s="95">
        <f>IF('5-اطلاعات کلیه پرسنل'!L410="دارد",'5-اطلاعات کلیه پرسنل'!M410/12,'5-اطلاعات کلیه پرسنل'!N410/2000)</f>
        <v>0</v>
      </c>
      <c r="AJ410" s="94">
        <f t="shared" si="54"/>
        <v>0</v>
      </c>
    </row>
    <row r="411" spans="29:36" x14ac:dyDescent="0.45">
      <c r="AC411" s="309">
        <f>IF('6-اطلاعات کلیه محصولات - خدمات'!C411="دارد",'6-اطلاعات کلیه محصولات - خدمات'!Q411,0)</f>
        <v>0</v>
      </c>
      <c r="AD411" s="309">
        <f>1403-'5-اطلاعات کلیه پرسنل'!E411:E1408</f>
        <v>1403</v>
      </c>
      <c r="AE411" s="309"/>
      <c r="AF411" s="67">
        <f>IF('5-اطلاعات کلیه پرسنل'!H411=option!$C$15,IF('5-اطلاعات کلیه پرسنل'!L411="دارد",'5-اطلاعات کلیه پرسنل'!M411/12*'5-اطلاعات کلیه پرسنل'!I411,'5-اطلاعات کلیه پرسنل'!N411/2000*'5-اطلاعات کلیه پرسنل'!I411),0)+IF('5-اطلاعات کلیه پرسنل'!J411=option!$C$15,IF('5-اطلاعات کلیه پرسنل'!L411="دارد",'5-اطلاعات کلیه پرسنل'!M411/12*'5-اطلاعات کلیه پرسنل'!K411,'5-اطلاعات کلیه پرسنل'!N411/2000*'5-اطلاعات کلیه پرسنل'!K411),0)</f>
        <v>0</v>
      </c>
      <c r="AG411" s="67">
        <f>IF('5-اطلاعات کلیه پرسنل'!H411=option!$C$11,IF('5-اطلاعات کلیه پرسنل'!L411="دارد",'5-اطلاعات کلیه پرسنل'!M411*'5-اطلاعات کلیه پرسنل'!I411/12*40,'5-اطلاعات کلیه پرسنل'!I411*'5-اطلاعات کلیه پرسنل'!N411/52),0)+IF('5-اطلاعات کلیه پرسنل'!J411=option!$C$11,IF('5-اطلاعات کلیه پرسنل'!L411="دارد",'5-اطلاعات کلیه پرسنل'!M411*'5-اطلاعات کلیه پرسنل'!K411/12*40,'5-اطلاعات کلیه پرسنل'!K411*'5-اطلاعات کلیه پرسنل'!N411/52),0)</f>
        <v>0</v>
      </c>
      <c r="AH411" s="307">
        <f>IF('5-اطلاعات کلیه پرسنل'!P411="دکتری",1,IF('5-اطلاعات کلیه پرسنل'!P411="فوق لیسانس",0.8,IF('5-اطلاعات کلیه پرسنل'!P411="لیسانس",0.6,IF('5-اطلاعات کلیه پرسنل'!P411="فوق دیپلم",0.3,IF('5-اطلاعات کلیه پرسنل'!P411="",0,0.1)))))</f>
        <v>0</v>
      </c>
      <c r="AI411" s="95">
        <f>IF('5-اطلاعات کلیه پرسنل'!L411="دارد",'5-اطلاعات کلیه پرسنل'!M411/12,'5-اطلاعات کلیه پرسنل'!N411/2000)</f>
        <v>0</v>
      </c>
      <c r="AJ411" s="94">
        <f t="shared" si="54"/>
        <v>0</v>
      </c>
    </row>
    <row r="412" spans="29:36" x14ac:dyDescent="0.45">
      <c r="AC412" s="309">
        <f>IF('6-اطلاعات کلیه محصولات - خدمات'!C412="دارد",'6-اطلاعات کلیه محصولات - خدمات'!Q412,0)</f>
        <v>0</v>
      </c>
      <c r="AD412" s="309">
        <f>1403-'5-اطلاعات کلیه پرسنل'!E412:E1409</f>
        <v>1403</v>
      </c>
      <c r="AE412" s="309"/>
      <c r="AF412" s="67">
        <f>IF('5-اطلاعات کلیه پرسنل'!H412=option!$C$15,IF('5-اطلاعات کلیه پرسنل'!L412="دارد",'5-اطلاعات کلیه پرسنل'!M412/12*'5-اطلاعات کلیه پرسنل'!I412,'5-اطلاعات کلیه پرسنل'!N412/2000*'5-اطلاعات کلیه پرسنل'!I412),0)+IF('5-اطلاعات کلیه پرسنل'!J412=option!$C$15,IF('5-اطلاعات کلیه پرسنل'!L412="دارد",'5-اطلاعات کلیه پرسنل'!M412/12*'5-اطلاعات کلیه پرسنل'!K412,'5-اطلاعات کلیه پرسنل'!N412/2000*'5-اطلاعات کلیه پرسنل'!K412),0)</f>
        <v>0</v>
      </c>
      <c r="AG412" s="67">
        <f>IF('5-اطلاعات کلیه پرسنل'!H412=option!$C$11,IF('5-اطلاعات کلیه پرسنل'!L412="دارد",'5-اطلاعات کلیه پرسنل'!M412*'5-اطلاعات کلیه پرسنل'!I412/12*40,'5-اطلاعات کلیه پرسنل'!I412*'5-اطلاعات کلیه پرسنل'!N412/52),0)+IF('5-اطلاعات کلیه پرسنل'!J412=option!$C$11,IF('5-اطلاعات کلیه پرسنل'!L412="دارد",'5-اطلاعات کلیه پرسنل'!M412*'5-اطلاعات کلیه پرسنل'!K412/12*40,'5-اطلاعات کلیه پرسنل'!K412*'5-اطلاعات کلیه پرسنل'!N412/52),0)</f>
        <v>0</v>
      </c>
      <c r="AH412" s="307">
        <f>IF('5-اطلاعات کلیه پرسنل'!P412="دکتری",1,IF('5-اطلاعات کلیه پرسنل'!P412="فوق لیسانس",0.8,IF('5-اطلاعات کلیه پرسنل'!P412="لیسانس",0.6,IF('5-اطلاعات کلیه پرسنل'!P412="فوق دیپلم",0.3,IF('5-اطلاعات کلیه پرسنل'!P412="",0,0.1)))))</f>
        <v>0</v>
      </c>
      <c r="AI412" s="95">
        <f>IF('5-اطلاعات کلیه پرسنل'!L412="دارد",'5-اطلاعات کلیه پرسنل'!M412/12,'5-اطلاعات کلیه پرسنل'!N412/2000)</f>
        <v>0</v>
      </c>
      <c r="AJ412" s="94">
        <f t="shared" si="54"/>
        <v>0</v>
      </c>
    </row>
    <row r="413" spans="29:36" x14ac:dyDescent="0.45">
      <c r="AC413" s="309">
        <f>IF('6-اطلاعات کلیه محصولات - خدمات'!C413="دارد",'6-اطلاعات کلیه محصولات - خدمات'!Q413,0)</f>
        <v>0</v>
      </c>
      <c r="AD413" s="309">
        <f>1403-'5-اطلاعات کلیه پرسنل'!E413:E1410</f>
        <v>1403</v>
      </c>
      <c r="AE413" s="309"/>
      <c r="AF413" s="67">
        <f>IF('5-اطلاعات کلیه پرسنل'!H413=option!$C$15,IF('5-اطلاعات کلیه پرسنل'!L413="دارد",'5-اطلاعات کلیه پرسنل'!M413/12*'5-اطلاعات کلیه پرسنل'!I413,'5-اطلاعات کلیه پرسنل'!N413/2000*'5-اطلاعات کلیه پرسنل'!I413),0)+IF('5-اطلاعات کلیه پرسنل'!J413=option!$C$15,IF('5-اطلاعات کلیه پرسنل'!L413="دارد",'5-اطلاعات کلیه پرسنل'!M413/12*'5-اطلاعات کلیه پرسنل'!K413,'5-اطلاعات کلیه پرسنل'!N413/2000*'5-اطلاعات کلیه پرسنل'!K413),0)</f>
        <v>0</v>
      </c>
      <c r="AG413" s="67">
        <f>IF('5-اطلاعات کلیه پرسنل'!H413=option!$C$11,IF('5-اطلاعات کلیه پرسنل'!L413="دارد",'5-اطلاعات کلیه پرسنل'!M413*'5-اطلاعات کلیه پرسنل'!I413/12*40,'5-اطلاعات کلیه پرسنل'!I413*'5-اطلاعات کلیه پرسنل'!N413/52),0)+IF('5-اطلاعات کلیه پرسنل'!J413=option!$C$11,IF('5-اطلاعات کلیه پرسنل'!L413="دارد",'5-اطلاعات کلیه پرسنل'!M413*'5-اطلاعات کلیه پرسنل'!K413/12*40,'5-اطلاعات کلیه پرسنل'!K413*'5-اطلاعات کلیه پرسنل'!N413/52),0)</f>
        <v>0</v>
      </c>
      <c r="AH413" s="307">
        <f>IF('5-اطلاعات کلیه پرسنل'!P413="دکتری",1,IF('5-اطلاعات کلیه پرسنل'!P413="فوق لیسانس",0.8,IF('5-اطلاعات کلیه پرسنل'!P413="لیسانس",0.6,IF('5-اطلاعات کلیه پرسنل'!P413="فوق دیپلم",0.3,IF('5-اطلاعات کلیه پرسنل'!P413="",0,0.1)))))</f>
        <v>0</v>
      </c>
      <c r="AI413" s="95">
        <f>IF('5-اطلاعات کلیه پرسنل'!L413="دارد",'5-اطلاعات کلیه پرسنل'!M413/12,'5-اطلاعات کلیه پرسنل'!N413/2000)</f>
        <v>0</v>
      </c>
      <c r="AJ413" s="94">
        <f t="shared" si="54"/>
        <v>0</v>
      </c>
    </row>
    <row r="414" spans="29:36" x14ac:dyDescent="0.45">
      <c r="AC414" s="309">
        <f>IF('6-اطلاعات کلیه محصولات - خدمات'!C414="دارد",'6-اطلاعات کلیه محصولات - خدمات'!Q414,0)</f>
        <v>0</v>
      </c>
      <c r="AD414" s="309">
        <f>1403-'5-اطلاعات کلیه پرسنل'!E414:E1411</f>
        <v>1403</v>
      </c>
      <c r="AE414" s="309"/>
      <c r="AF414" s="67">
        <f>IF('5-اطلاعات کلیه پرسنل'!H414=option!$C$15,IF('5-اطلاعات کلیه پرسنل'!L414="دارد",'5-اطلاعات کلیه پرسنل'!M414/12*'5-اطلاعات کلیه پرسنل'!I414,'5-اطلاعات کلیه پرسنل'!N414/2000*'5-اطلاعات کلیه پرسنل'!I414),0)+IF('5-اطلاعات کلیه پرسنل'!J414=option!$C$15,IF('5-اطلاعات کلیه پرسنل'!L414="دارد",'5-اطلاعات کلیه پرسنل'!M414/12*'5-اطلاعات کلیه پرسنل'!K414,'5-اطلاعات کلیه پرسنل'!N414/2000*'5-اطلاعات کلیه پرسنل'!K414),0)</f>
        <v>0</v>
      </c>
      <c r="AG414" s="67">
        <f>IF('5-اطلاعات کلیه پرسنل'!H414=option!$C$11,IF('5-اطلاعات کلیه پرسنل'!L414="دارد",'5-اطلاعات کلیه پرسنل'!M414*'5-اطلاعات کلیه پرسنل'!I414/12*40,'5-اطلاعات کلیه پرسنل'!I414*'5-اطلاعات کلیه پرسنل'!N414/52),0)+IF('5-اطلاعات کلیه پرسنل'!J414=option!$C$11,IF('5-اطلاعات کلیه پرسنل'!L414="دارد",'5-اطلاعات کلیه پرسنل'!M414*'5-اطلاعات کلیه پرسنل'!K414/12*40,'5-اطلاعات کلیه پرسنل'!K414*'5-اطلاعات کلیه پرسنل'!N414/52),0)</f>
        <v>0</v>
      </c>
      <c r="AH414" s="307">
        <f>IF('5-اطلاعات کلیه پرسنل'!P414="دکتری",1,IF('5-اطلاعات کلیه پرسنل'!P414="فوق لیسانس",0.8,IF('5-اطلاعات کلیه پرسنل'!P414="لیسانس",0.6,IF('5-اطلاعات کلیه پرسنل'!P414="فوق دیپلم",0.3,IF('5-اطلاعات کلیه پرسنل'!P414="",0,0.1)))))</f>
        <v>0</v>
      </c>
      <c r="AI414" s="95">
        <f>IF('5-اطلاعات کلیه پرسنل'!L414="دارد",'5-اطلاعات کلیه پرسنل'!M414/12,'5-اطلاعات کلیه پرسنل'!N414/2000)</f>
        <v>0</v>
      </c>
      <c r="AJ414" s="94">
        <f t="shared" si="54"/>
        <v>0</v>
      </c>
    </row>
    <row r="415" spans="29:36" x14ac:dyDescent="0.45">
      <c r="AC415" s="309">
        <f>IF('6-اطلاعات کلیه محصولات - خدمات'!C415="دارد",'6-اطلاعات کلیه محصولات - خدمات'!Q415,0)</f>
        <v>0</v>
      </c>
      <c r="AD415" s="309">
        <f>1403-'5-اطلاعات کلیه پرسنل'!E415:E1412</f>
        <v>1403</v>
      </c>
      <c r="AE415" s="309"/>
      <c r="AF415" s="67">
        <f>IF('5-اطلاعات کلیه پرسنل'!H415=option!$C$15,IF('5-اطلاعات کلیه پرسنل'!L415="دارد",'5-اطلاعات کلیه پرسنل'!M415/12*'5-اطلاعات کلیه پرسنل'!I415,'5-اطلاعات کلیه پرسنل'!N415/2000*'5-اطلاعات کلیه پرسنل'!I415),0)+IF('5-اطلاعات کلیه پرسنل'!J415=option!$C$15,IF('5-اطلاعات کلیه پرسنل'!L415="دارد",'5-اطلاعات کلیه پرسنل'!M415/12*'5-اطلاعات کلیه پرسنل'!K415,'5-اطلاعات کلیه پرسنل'!N415/2000*'5-اطلاعات کلیه پرسنل'!K415),0)</f>
        <v>0</v>
      </c>
      <c r="AG415" s="67">
        <f>IF('5-اطلاعات کلیه پرسنل'!H415=option!$C$11,IF('5-اطلاعات کلیه پرسنل'!L415="دارد",'5-اطلاعات کلیه پرسنل'!M415*'5-اطلاعات کلیه پرسنل'!I415/12*40,'5-اطلاعات کلیه پرسنل'!I415*'5-اطلاعات کلیه پرسنل'!N415/52),0)+IF('5-اطلاعات کلیه پرسنل'!J415=option!$C$11,IF('5-اطلاعات کلیه پرسنل'!L415="دارد",'5-اطلاعات کلیه پرسنل'!M415*'5-اطلاعات کلیه پرسنل'!K415/12*40,'5-اطلاعات کلیه پرسنل'!K415*'5-اطلاعات کلیه پرسنل'!N415/52),0)</f>
        <v>0</v>
      </c>
      <c r="AH415" s="307">
        <f>IF('5-اطلاعات کلیه پرسنل'!P415="دکتری",1,IF('5-اطلاعات کلیه پرسنل'!P415="فوق لیسانس",0.8,IF('5-اطلاعات کلیه پرسنل'!P415="لیسانس",0.6,IF('5-اطلاعات کلیه پرسنل'!P415="فوق دیپلم",0.3,IF('5-اطلاعات کلیه پرسنل'!P415="",0,0.1)))))</f>
        <v>0</v>
      </c>
      <c r="AI415" s="95">
        <f>IF('5-اطلاعات کلیه پرسنل'!L415="دارد",'5-اطلاعات کلیه پرسنل'!M415/12,'5-اطلاعات کلیه پرسنل'!N415/2000)</f>
        <v>0</v>
      </c>
      <c r="AJ415" s="94">
        <f t="shared" si="54"/>
        <v>0</v>
      </c>
    </row>
    <row r="416" spans="29:36" x14ac:dyDescent="0.45">
      <c r="AC416" s="309">
        <f>IF('6-اطلاعات کلیه محصولات - خدمات'!C416="دارد",'6-اطلاعات کلیه محصولات - خدمات'!Q416,0)</f>
        <v>0</v>
      </c>
      <c r="AD416" s="309">
        <f>1403-'5-اطلاعات کلیه پرسنل'!E416:E1413</f>
        <v>1403</v>
      </c>
      <c r="AE416" s="309"/>
      <c r="AF416" s="67">
        <f>IF('5-اطلاعات کلیه پرسنل'!H416=option!$C$15,IF('5-اطلاعات کلیه پرسنل'!L416="دارد",'5-اطلاعات کلیه پرسنل'!M416/12*'5-اطلاعات کلیه پرسنل'!I416,'5-اطلاعات کلیه پرسنل'!N416/2000*'5-اطلاعات کلیه پرسنل'!I416),0)+IF('5-اطلاعات کلیه پرسنل'!J416=option!$C$15,IF('5-اطلاعات کلیه پرسنل'!L416="دارد",'5-اطلاعات کلیه پرسنل'!M416/12*'5-اطلاعات کلیه پرسنل'!K416,'5-اطلاعات کلیه پرسنل'!N416/2000*'5-اطلاعات کلیه پرسنل'!K416),0)</f>
        <v>0</v>
      </c>
      <c r="AG416" s="67">
        <f>IF('5-اطلاعات کلیه پرسنل'!H416=option!$C$11,IF('5-اطلاعات کلیه پرسنل'!L416="دارد",'5-اطلاعات کلیه پرسنل'!M416*'5-اطلاعات کلیه پرسنل'!I416/12*40,'5-اطلاعات کلیه پرسنل'!I416*'5-اطلاعات کلیه پرسنل'!N416/52),0)+IF('5-اطلاعات کلیه پرسنل'!J416=option!$C$11,IF('5-اطلاعات کلیه پرسنل'!L416="دارد",'5-اطلاعات کلیه پرسنل'!M416*'5-اطلاعات کلیه پرسنل'!K416/12*40,'5-اطلاعات کلیه پرسنل'!K416*'5-اطلاعات کلیه پرسنل'!N416/52),0)</f>
        <v>0</v>
      </c>
      <c r="AH416" s="307">
        <f>IF('5-اطلاعات کلیه پرسنل'!P416="دکتری",1,IF('5-اطلاعات کلیه پرسنل'!P416="فوق لیسانس",0.8,IF('5-اطلاعات کلیه پرسنل'!P416="لیسانس",0.6,IF('5-اطلاعات کلیه پرسنل'!P416="فوق دیپلم",0.3,IF('5-اطلاعات کلیه پرسنل'!P416="",0,0.1)))))</f>
        <v>0</v>
      </c>
      <c r="AI416" s="95">
        <f>IF('5-اطلاعات کلیه پرسنل'!L416="دارد",'5-اطلاعات کلیه پرسنل'!M416/12,'5-اطلاعات کلیه پرسنل'!N416/2000)</f>
        <v>0</v>
      </c>
      <c r="AJ416" s="94">
        <f t="shared" si="54"/>
        <v>0</v>
      </c>
    </row>
    <row r="417" spans="29:36" x14ac:dyDescent="0.45">
      <c r="AC417" s="309">
        <f>IF('6-اطلاعات کلیه محصولات - خدمات'!C417="دارد",'6-اطلاعات کلیه محصولات - خدمات'!Q417,0)</f>
        <v>0</v>
      </c>
      <c r="AD417" s="309">
        <f>1403-'5-اطلاعات کلیه پرسنل'!E417:E1414</f>
        <v>1403</v>
      </c>
      <c r="AE417" s="309"/>
      <c r="AF417" s="67">
        <f>IF('5-اطلاعات کلیه پرسنل'!H417=option!$C$15,IF('5-اطلاعات کلیه پرسنل'!L417="دارد",'5-اطلاعات کلیه پرسنل'!M417/12*'5-اطلاعات کلیه پرسنل'!I417,'5-اطلاعات کلیه پرسنل'!N417/2000*'5-اطلاعات کلیه پرسنل'!I417),0)+IF('5-اطلاعات کلیه پرسنل'!J417=option!$C$15,IF('5-اطلاعات کلیه پرسنل'!L417="دارد",'5-اطلاعات کلیه پرسنل'!M417/12*'5-اطلاعات کلیه پرسنل'!K417,'5-اطلاعات کلیه پرسنل'!N417/2000*'5-اطلاعات کلیه پرسنل'!K417),0)</f>
        <v>0</v>
      </c>
      <c r="AG417" s="67">
        <f>IF('5-اطلاعات کلیه پرسنل'!H417=option!$C$11,IF('5-اطلاعات کلیه پرسنل'!L417="دارد",'5-اطلاعات کلیه پرسنل'!M417*'5-اطلاعات کلیه پرسنل'!I417/12*40,'5-اطلاعات کلیه پرسنل'!I417*'5-اطلاعات کلیه پرسنل'!N417/52),0)+IF('5-اطلاعات کلیه پرسنل'!J417=option!$C$11,IF('5-اطلاعات کلیه پرسنل'!L417="دارد",'5-اطلاعات کلیه پرسنل'!M417*'5-اطلاعات کلیه پرسنل'!K417/12*40,'5-اطلاعات کلیه پرسنل'!K417*'5-اطلاعات کلیه پرسنل'!N417/52),0)</f>
        <v>0</v>
      </c>
      <c r="AH417" s="307">
        <f>IF('5-اطلاعات کلیه پرسنل'!P417="دکتری",1,IF('5-اطلاعات کلیه پرسنل'!P417="فوق لیسانس",0.8,IF('5-اطلاعات کلیه پرسنل'!P417="لیسانس",0.6,IF('5-اطلاعات کلیه پرسنل'!P417="فوق دیپلم",0.3,IF('5-اطلاعات کلیه پرسنل'!P417="",0,0.1)))))</f>
        <v>0</v>
      </c>
      <c r="AI417" s="95">
        <f>IF('5-اطلاعات کلیه پرسنل'!L417="دارد",'5-اطلاعات کلیه پرسنل'!M417/12,'5-اطلاعات کلیه پرسنل'!N417/2000)</f>
        <v>0</v>
      </c>
      <c r="AJ417" s="94">
        <f t="shared" si="54"/>
        <v>0</v>
      </c>
    </row>
    <row r="418" spans="29:36" x14ac:dyDescent="0.45">
      <c r="AC418" s="309">
        <f>IF('6-اطلاعات کلیه محصولات - خدمات'!C418="دارد",'6-اطلاعات کلیه محصولات - خدمات'!Q418,0)</f>
        <v>0</v>
      </c>
      <c r="AD418" s="309">
        <f>1403-'5-اطلاعات کلیه پرسنل'!E418:E1415</f>
        <v>1403</v>
      </c>
      <c r="AE418" s="309"/>
      <c r="AF418" s="67">
        <f>IF('5-اطلاعات کلیه پرسنل'!H418=option!$C$15,IF('5-اطلاعات کلیه پرسنل'!L418="دارد",'5-اطلاعات کلیه پرسنل'!M418/12*'5-اطلاعات کلیه پرسنل'!I418,'5-اطلاعات کلیه پرسنل'!N418/2000*'5-اطلاعات کلیه پرسنل'!I418),0)+IF('5-اطلاعات کلیه پرسنل'!J418=option!$C$15,IF('5-اطلاعات کلیه پرسنل'!L418="دارد",'5-اطلاعات کلیه پرسنل'!M418/12*'5-اطلاعات کلیه پرسنل'!K418,'5-اطلاعات کلیه پرسنل'!N418/2000*'5-اطلاعات کلیه پرسنل'!K418),0)</f>
        <v>0</v>
      </c>
      <c r="AG418" s="67">
        <f>IF('5-اطلاعات کلیه پرسنل'!H418=option!$C$11,IF('5-اطلاعات کلیه پرسنل'!L418="دارد",'5-اطلاعات کلیه پرسنل'!M418*'5-اطلاعات کلیه پرسنل'!I418/12*40,'5-اطلاعات کلیه پرسنل'!I418*'5-اطلاعات کلیه پرسنل'!N418/52),0)+IF('5-اطلاعات کلیه پرسنل'!J418=option!$C$11,IF('5-اطلاعات کلیه پرسنل'!L418="دارد",'5-اطلاعات کلیه پرسنل'!M418*'5-اطلاعات کلیه پرسنل'!K418/12*40,'5-اطلاعات کلیه پرسنل'!K418*'5-اطلاعات کلیه پرسنل'!N418/52),0)</f>
        <v>0</v>
      </c>
      <c r="AH418" s="307">
        <f>IF('5-اطلاعات کلیه پرسنل'!P418="دکتری",1,IF('5-اطلاعات کلیه پرسنل'!P418="فوق لیسانس",0.8,IF('5-اطلاعات کلیه پرسنل'!P418="لیسانس",0.6,IF('5-اطلاعات کلیه پرسنل'!P418="فوق دیپلم",0.3,IF('5-اطلاعات کلیه پرسنل'!P418="",0,0.1)))))</f>
        <v>0</v>
      </c>
      <c r="AI418" s="95">
        <f>IF('5-اطلاعات کلیه پرسنل'!L418="دارد",'5-اطلاعات کلیه پرسنل'!M418/12,'5-اطلاعات کلیه پرسنل'!N418/2000)</f>
        <v>0</v>
      </c>
      <c r="AJ418" s="94">
        <f t="shared" si="54"/>
        <v>0</v>
      </c>
    </row>
    <row r="419" spans="29:36" x14ac:dyDescent="0.45">
      <c r="AC419" s="309">
        <f>IF('6-اطلاعات کلیه محصولات - خدمات'!C419="دارد",'6-اطلاعات کلیه محصولات - خدمات'!Q419,0)</f>
        <v>0</v>
      </c>
      <c r="AD419" s="309">
        <f>1403-'5-اطلاعات کلیه پرسنل'!E419:E1416</f>
        <v>1403</v>
      </c>
      <c r="AE419" s="309"/>
      <c r="AF419" s="67">
        <f>IF('5-اطلاعات کلیه پرسنل'!H419=option!$C$15,IF('5-اطلاعات کلیه پرسنل'!L419="دارد",'5-اطلاعات کلیه پرسنل'!M419/12*'5-اطلاعات کلیه پرسنل'!I419,'5-اطلاعات کلیه پرسنل'!N419/2000*'5-اطلاعات کلیه پرسنل'!I419),0)+IF('5-اطلاعات کلیه پرسنل'!J419=option!$C$15,IF('5-اطلاعات کلیه پرسنل'!L419="دارد",'5-اطلاعات کلیه پرسنل'!M419/12*'5-اطلاعات کلیه پرسنل'!K419,'5-اطلاعات کلیه پرسنل'!N419/2000*'5-اطلاعات کلیه پرسنل'!K419),0)</f>
        <v>0</v>
      </c>
      <c r="AG419" s="67">
        <f>IF('5-اطلاعات کلیه پرسنل'!H419=option!$C$11,IF('5-اطلاعات کلیه پرسنل'!L419="دارد",'5-اطلاعات کلیه پرسنل'!M419*'5-اطلاعات کلیه پرسنل'!I419/12*40,'5-اطلاعات کلیه پرسنل'!I419*'5-اطلاعات کلیه پرسنل'!N419/52),0)+IF('5-اطلاعات کلیه پرسنل'!J419=option!$C$11,IF('5-اطلاعات کلیه پرسنل'!L419="دارد",'5-اطلاعات کلیه پرسنل'!M419*'5-اطلاعات کلیه پرسنل'!K419/12*40,'5-اطلاعات کلیه پرسنل'!K419*'5-اطلاعات کلیه پرسنل'!N419/52),0)</f>
        <v>0</v>
      </c>
      <c r="AH419" s="307">
        <f>IF('5-اطلاعات کلیه پرسنل'!P419="دکتری",1,IF('5-اطلاعات کلیه پرسنل'!P419="فوق لیسانس",0.8,IF('5-اطلاعات کلیه پرسنل'!P419="لیسانس",0.6,IF('5-اطلاعات کلیه پرسنل'!P419="فوق دیپلم",0.3,IF('5-اطلاعات کلیه پرسنل'!P419="",0,0.1)))))</f>
        <v>0</v>
      </c>
      <c r="AI419" s="95">
        <f>IF('5-اطلاعات کلیه پرسنل'!L419="دارد",'5-اطلاعات کلیه پرسنل'!M419/12,'5-اطلاعات کلیه پرسنل'!N419/2000)</f>
        <v>0</v>
      </c>
      <c r="AJ419" s="94">
        <f t="shared" si="54"/>
        <v>0</v>
      </c>
    </row>
    <row r="420" spans="29:36" x14ac:dyDescent="0.45">
      <c r="AC420" s="309">
        <f>IF('6-اطلاعات کلیه محصولات - خدمات'!C420="دارد",'6-اطلاعات کلیه محصولات - خدمات'!Q420,0)</f>
        <v>0</v>
      </c>
      <c r="AD420" s="309">
        <f>1403-'5-اطلاعات کلیه پرسنل'!E420:E1417</f>
        <v>1403</v>
      </c>
      <c r="AE420" s="309"/>
      <c r="AF420" s="67">
        <f>IF('5-اطلاعات کلیه پرسنل'!H420=option!$C$15,IF('5-اطلاعات کلیه پرسنل'!L420="دارد",'5-اطلاعات کلیه پرسنل'!M420/12*'5-اطلاعات کلیه پرسنل'!I420,'5-اطلاعات کلیه پرسنل'!N420/2000*'5-اطلاعات کلیه پرسنل'!I420),0)+IF('5-اطلاعات کلیه پرسنل'!J420=option!$C$15,IF('5-اطلاعات کلیه پرسنل'!L420="دارد",'5-اطلاعات کلیه پرسنل'!M420/12*'5-اطلاعات کلیه پرسنل'!K420,'5-اطلاعات کلیه پرسنل'!N420/2000*'5-اطلاعات کلیه پرسنل'!K420),0)</f>
        <v>0</v>
      </c>
      <c r="AG420" s="67">
        <f>IF('5-اطلاعات کلیه پرسنل'!H420=option!$C$11,IF('5-اطلاعات کلیه پرسنل'!L420="دارد",'5-اطلاعات کلیه پرسنل'!M420*'5-اطلاعات کلیه پرسنل'!I420/12*40,'5-اطلاعات کلیه پرسنل'!I420*'5-اطلاعات کلیه پرسنل'!N420/52),0)+IF('5-اطلاعات کلیه پرسنل'!J420=option!$C$11,IF('5-اطلاعات کلیه پرسنل'!L420="دارد",'5-اطلاعات کلیه پرسنل'!M420*'5-اطلاعات کلیه پرسنل'!K420/12*40,'5-اطلاعات کلیه پرسنل'!K420*'5-اطلاعات کلیه پرسنل'!N420/52),0)</f>
        <v>0</v>
      </c>
      <c r="AH420" s="307">
        <f>IF('5-اطلاعات کلیه پرسنل'!P420="دکتری",1,IF('5-اطلاعات کلیه پرسنل'!P420="فوق لیسانس",0.8,IF('5-اطلاعات کلیه پرسنل'!P420="لیسانس",0.6,IF('5-اطلاعات کلیه پرسنل'!P420="فوق دیپلم",0.3,IF('5-اطلاعات کلیه پرسنل'!P420="",0,0.1)))))</f>
        <v>0</v>
      </c>
      <c r="AI420" s="95">
        <f>IF('5-اطلاعات کلیه پرسنل'!L420="دارد",'5-اطلاعات کلیه پرسنل'!M420/12,'5-اطلاعات کلیه پرسنل'!N420/2000)</f>
        <v>0</v>
      </c>
      <c r="AJ420" s="94">
        <f t="shared" si="54"/>
        <v>0</v>
      </c>
    </row>
    <row r="421" spans="29:36" x14ac:dyDescent="0.45">
      <c r="AC421" s="309">
        <f>IF('6-اطلاعات کلیه محصولات - خدمات'!C421="دارد",'6-اطلاعات کلیه محصولات - خدمات'!Q421,0)</f>
        <v>0</v>
      </c>
      <c r="AD421" s="309">
        <f>1403-'5-اطلاعات کلیه پرسنل'!E421:E1418</f>
        <v>1403</v>
      </c>
      <c r="AE421" s="309"/>
      <c r="AF421" s="67">
        <f>IF('5-اطلاعات کلیه پرسنل'!H421=option!$C$15,IF('5-اطلاعات کلیه پرسنل'!L421="دارد",'5-اطلاعات کلیه پرسنل'!M421/12*'5-اطلاعات کلیه پرسنل'!I421,'5-اطلاعات کلیه پرسنل'!N421/2000*'5-اطلاعات کلیه پرسنل'!I421),0)+IF('5-اطلاعات کلیه پرسنل'!J421=option!$C$15,IF('5-اطلاعات کلیه پرسنل'!L421="دارد",'5-اطلاعات کلیه پرسنل'!M421/12*'5-اطلاعات کلیه پرسنل'!K421,'5-اطلاعات کلیه پرسنل'!N421/2000*'5-اطلاعات کلیه پرسنل'!K421),0)</f>
        <v>0</v>
      </c>
      <c r="AG421" s="67">
        <f>IF('5-اطلاعات کلیه پرسنل'!H421=option!$C$11,IF('5-اطلاعات کلیه پرسنل'!L421="دارد",'5-اطلاعات کلیه پرسنل'!M421*'5-اطلاعات کلیه پرسنل'!I421/12*40,'5-اطلاعات کلیه پرسنل'!I421*'5-اطلاعات کلیه پرسنل'!N421/52),0)+IF('5-اطلاعات کلیه پرسنل'!J421=option!$C$11,IF('5-اطلاعات کلیه پرسنل'!L421="دارد",'5-اطلاعات کلیه پرسنل'!M421*'5-اطلاعات کلیه پرسنل'!K421/12*40,'5-اطلاعات کلیه پرسنل'!K421*'5-اطلاعات کلیه پرسنل'!N421/52),0)</f>
        <v>0</v>
      </c>
      <c r="AH421" s="307">
        <f>IF('5-اطلاعات کلیه پرسنل'!P421="دکتری",1,IF('5-اطلاعات کلیه پرسنل'!P421="فوق لیسانس",0.8,IF('5-اطلاعات کلیه پرسنل'!P421="لیسانس",0.6,IF('5-اطلاعات کلیه پرسنل'!P421="فوق دیپلم",0.3,IF('5-اطلاعات کلیه پرسنل'!P421="",0,0.1)))))</f>
        <v>0</v>
      </c>
      <c r="AI421" s="95">
        <f>IF('5-اطلاعات کلیه پرسنل'!L421="دارد",'5-اطلاعات کلیه پرسنل'!M421/12,'5-اطلاعات کلیه پرسنل'!N421/2000)</f>
        <v>0</v>
      </c>
      <c r="AJ421" s="94">
        <f t="shared" si="54"/>
        <v>0</v>
      </c>
    </row>
    <row r="422" spans="29:36" x14ac:dyDescent="0.45">
      <c r="AC422" s="309">
        <f>IF('6-اطلاعات کلیه محصولات - خدمات'!C422="دارد",'6-اطلاعات کلیه محصولات - خدمات'!Q422,0)</f>
        <v>0</v>
      </c>
      <c r="AD422" s="309">
        <f>1403-'5-اطلاعات کلیه پرسنل'!E422:E1419</f>
        <v>1403</v>
      </c>
      <c r="AE422" s="309"/>
      <c r="AF422" s="67">
        <f>IF('5-اطلاعات کلیه پرسنل'!H422=option!$C$15,IF('5-اطلاعات کلیه پرسنل'!L422="دارد",'5-اطلاعات کلیه پرسنل'!M422/12*'5-اطلاعات کلیه پرسنل'!I422,'5-اطلاعات کلیه پرسنل'!N422/2000*'5-اطلاعات کلیه پرسنل'!I422),0)+IF('5-اطلاعات کلیه پرسنل'!J422=option!$C$15,IF('5-اطلاعات کلیه پرسنل'!L422="دارد",'5-اطلاعات کلیه پرسنل'!M422/12*'5-اطلاعات کلیه پرسنل'!K422,'5-اطلاعات کلیه پرسنل'!N422/2000*'5-اطلاعات کلیه پرسنل'!K422),0)</f>
        <v>0</v>
      </c>
      <c r="AG422" s="67">
        <f>IF('5-اطلاعات کلیه پرسنل'!H422=option!$C$11,IF('5-اطلاعات کلیه پرسنل'!L422="دارد",'5-اطلاعات کلیه پرسنل'!M422*'5-اطلاعات کلیه پرسنل'!I422/12*40,'5-اطلاعات کلیه پرسنل'!I422*'5-اطلاعات کلیه پرسنل'!N422/52),0)+IF('5-اطلاعات کلیه پرسنل'!J422=option!$C$11,IF('5-اطلاعات کلیه پرسنل'!L422="دارد",'5-اطلاعات کلیه پرسنل'!M422*'5-اطلاعات کلیه پرسنل'!K422/12*40,'5-اطلاعات کلیه پرسنل'!K422*'5-اطلاعات کلیه پرسنل'!N422/52),0)</f>
        <v>0</v>
      </c>
      <c r="AH422" s="307">
        <f>IF('5-اطلاعات کلیه پرسنل'!P422="دکتری",1,IF('5-اطلاعات کلیه پرسنل'!P422="فوق لیسانس",0.8,IF('5-اطلاعات کلیه پرسنل'!P422="لیسانس",0.6,IF('5-اطلاعات کلیه پرسنل'!P422="فوق دیپلم",0.3,IF('5-اطلاعات کلیه پرسنل'!P422="",0,0.1)))))</f>
        <v>0</v>
      </c>
      <c r="AI422" s="95">
        <f>IF('5-اطلاعات کلیه پرسنل'!L422="دارد",'5-اطلاعات کلیه پرسنل'!M422/12,'5-اطلاعات کلیه پرسنل'!N422/2000)</f>
        <v>0</v>
      </c>
      <c r="AJ422" s="94">
        <f t="shared" si="54"/>
        <v>0</v>
      </c>
    </row>
    <row r="423" spans="29:36" x14ac:dyDescent="0.45">
      <c r="AC423" s="309">
        <f>IF('6-اطلاعات کلیه محصولات - خدمات'!C423="دارد",'6-اطلاعات کلیه محصولات - خدمات'!Q423,0)</f>
        <v>0</v>
      </c>
      <c r="AD423" s="309">
        <f>1403-'5-اطلاعات کلیه پرسنل'!E423:E1420</f>
        <v>1403</v>
      </c>
      <c r="AE423" s="309"/>
      <c r="AF423" s="67">
        <f>IF('5-اطلاعات کلیه پرسنل'!H423=option!$C$15,IF('5-اطلاعات کلیه پرسنل'!L423="دارد",'5-اطلاعات کلیه پرسنل'!M423/12*'5-اطلاعات کلیه پرسنل'!I423,'5-اطلاعات کلیه پرسنل'!N423/2000*'5-اطلاعات کلیه پرسنل'!I423),0)+IF('5-اطلاعات کلیه پرسنل'!J423=option!$C$15,IF('5-اطلاعات کلیه پرسنل'!L423="دارد",'5-اطلاعات کلیه پرسنل'!M423/12*'5-اطلاعات کلیه پرسنل'!K423,'5-اطلاعات کلیه پرسنل'!N423/2000*'5-اطلاعات کلیه پرسنل'!K423),0)</f>
        <v>0</v>
      </c>
      <c r="AG423" s="67">
        <f>IF('5-اطلاعات کلیه پرسنل'!H423=option!$C$11,IF('5-اطلاعات کلیه پرسنل'!L423="دارد",'5-اطلاعات کلیه پرسنل'!M423*'5-اطلاعات کلیه پرسنل'!I423/12*40,'5-اطلاعات کلیه پرسنل'!I423*'5-اطلاعات کلیه پرسنل'!N423/52),0)+IF('5-اطلاعات کلیه پرسنل'!J423=option!$C$11,IF('5-اطلاعات کلیه پرسنل'!L423="دارد",'5-اطلاعات کلیه پرسنل'!M423*'5-اطلاعات کلیه پرسنل'!K423/12*40,'5-اطلاعات کلیه پرسنل'!K423*'5-اطلاعات کلیه پرسنل'!N423/52),0)</f>
        <v>0</v>
      </c>
      <c r="AH423" s="307">
        <f>IF('5-اطلاعات کلیه پرسنل'!P423="دکتری",1,IF('5-اطلاعات کلیه پرسنل'!P423="فوق لیسانس",0.8,IF('5-اطلاعات کلیه پرسنل'!P423="لیسانس",0.6,IF('5-اطلاعات کلیه پرسنل'!P423="فوق دیپلم",0.3,IF('5-اطلاعات کلیه پرسنل'!P423="",0,0.1)))))</f>
        <v>0</v>
      </c>
      <c r="AI423" s="95">
        <f>IF('5-اطلاعات کلیه پرسنل'!L423="دارد",'5-اطلاعات کلیه پرسنل'!M423/12,'5-اطلاعات کلیه پرسنل'!N423/2000)</f>
        <v>0</v>
      </c>
      <c r="AJ423" s="94">
        <f t="shared" si="54"/>
        <v>0</v>
      </c>
    </row>
    <row r="424" spans="29:36" x14ac:dyDescent="0.45">
      <c r="AC424" s="309">
        <f>IF('6-اطلاعات کلیه محصولات - خدمات'!C424="دارد",'6-اطلاعات کلیه محصولات - خدمات'!Q424,0)</f>
        <v>0</v>
      </c>
      <c r="AD424" s="309">
        <f>1403-'5-اطلاعات کلیه پرسنل'!E424:E1421</f>
        <v>1403</v>
      </c>
      <c r="AE424" s="309"/>
      <c r="AF424" s="67">
        <f>IF('5-اطلاعات کلیه پرسنل'!H424=option!$C$15,IF('5-اطلاعات کلیه پرسنل'!L424="دارد",'5-اطلاعات کلیه پرسنل'!M424/12*'5-اطلاعات کلیه پرسنل'!I424,'5-اطلاعات کلیه پرسنل'!N424/2000*'5-اطلاعات کلیه پرسنل'!I424),0)+IF('5-اطلاعات کلیه پرسنل'!J424=option!$C$15,IF('5-اطلاعات کلیه پرسنل'!L424="دارد",'5-اطلاعات کلیه پرسنل'!M424/12*'5-اطلاعات کلیه پرسنل'!K424,'5-اطلاعات کلیه پرسنل'!N424/2000*'5-اطلاعات کلیه پرسنل'!K424),0)</f>
        <v>0</v>
      </c>
      <c r="AG424" s="67">
        <f>IF('5-اطلاعات کلیه پرسنل'!H424=option!$C$11,IF('5-اطلاعات کلیه پرسنل'!L424="دارد",'5-اطلاعات کلیه پرسنل'!M424*'5-اطلاعات کلیه پرسنل'!I424/12*40,'5-اطلاعات کلیه پرسنل'!I424*'5-اطلاعات کلیه پرسنل'!N424/52),0)+IF('5-اطلاعات کلیه پرسنل'!J424=option!$C$11,IF('5-اطلاعات کلیه پرسنل'!L424="دارد",'5-اطلاعات کلیه پرسنل'!M424*'5-اطلاعات کلیه پرسنل'!K424/12*40,'5-اطلاعات کلیه پرسنل'!K424*'5-اطلاعات کلیه پرسنل'!N424/52),0)</f>
        <v>0</v>
      </c>
      <c r="AH424" s="307">
        <f>IF('5-اطلاعات کلیه پرسنل'!P424="دکتری",1,IF('5-اطلاعات کلیه پرسنل'!P424="فوق لیسانس",0.8,IF('5-اطلاعات کلیه پرسنل'!P424="لیسانس",0.6,IF('5-اطلاعات کلیه پرسنل'!P424="فوق دیپلم",0.3,IF('5-اطلاعات کلیه پرسنل'!P424="",0,0.1)))))</f>
        <v>0</v>
      </c>
      <c r="AI424" s="95">
        <f>IF('5-اطلاعات کلیه پرسنل'!L424="دارد",'5-اطلاعات کلیه پرسنل'!M424/12,'5-اطلاعات کلیه پرسنل'!N424/2000)</f>
        <v>0</v>
      </c>
      <c r="AJ424" s="94">
        <f t="shared" si="54"/>
        <v>0</v>
      </c>
    </row>
    <row r="425" spans="29:36" x14ac:dyDescent="0.45">
      <c r="AC425" s="309">
        <f>IF('6-اطلاعات کلیه محصولات - خدمات'!C425="دارد",'6-اطلاعات کلیه محصولات - خدمات'!Q425,0)</f>
        <v>0</v>
      </c>
      <c r="AD425" s="309">
        <f>1403-'5-اطلاعات کلیه پرسنل'!E425:E1422</f>
        <v>1403</v>
      </c>
      <c r="AE425" s="309"/>
      <c r="AF425" s="67">
        <f>IF('5-اطلاعات کلیه پرسنل'!H425=option!$C$15,IF('5-اطلاعات کلیه پرسنل'!L425="دارد",'5-اطلاعات کلیه پرسنل'!M425/12*'5-اطلاعات کلیه پرسنل'!I425,'5-اطلاعات کلیه پرسنل'!N425/2000*'5-اطلاعات کلیه پرسنل'!I425),0)+IF('5-اطلاعات کلیه پرسنل'!J425=option!$C$15,IF('5-اطلاعات کلیه پرسنل'!L425="دارد",'5-اطلاعات کلیه پرسنل'!M425/12*'5-اطلاعات کلیه پرسنل'!K425,'5-اطلاعات کلیه پرسنل'!N425/2000*'5-اطلاعات کلیه پرسنل'!K425),0)</f>
        <v>0</v>
      </c>
      <c r="AG425" s="67">
        <f>IF('5-اطلاعات کلیه پرسنل'!H425=option!$C$11,IF('5-اطلاعات کلیه پرسنل'!L425="دارد",'5-اطلاعات کلیه پرسنل'!M425*'5-اطلاعات کلیه پرسنل'!I425/12*40,'5-اطلاعات کلیه پرسنل'!I425*'5-اطلاعات کلیه پرسنل'!N425/52),0)+IF('5-اطلاعات کلیه پرسنل'!J425=option!$C$11,IF('5-اطلاعات کلیه پرسنل'!L425="دارد",'5-اطلاعات کلیه پرسنل'!M425*'5-اطلاعات کلیه پرسنل'!K425/12*40,'5-اطلاعات کلیه پرسنل'!K425*'5-اطلاعات کلیه پرسنل'!N425/52),0)</f>
        <v>0</v>
      </c>
      <c r="AH425" s="307">
        <f>IF('5-اطلاعات کلیه پرسنل'!P425="دکتری",1,IF('5-اطلاعات کلیه پرسنل'!P425="فوق لیسانس",0.8,IF('5-اطلاعات کلیه پرسنل'!P425="لیسانس",0.6,IF('5-اطلاعات کلیه پرسنل'!P425="فوق دیپلم",0.3,IF('5-اطلاعات کلیه پرسنل'!P425="",0,0.1)))))</f>
        <v>0</v>
      </c>
      <c r="AI425" s="95">
        <f>IF('5-اطلاعات کلیه پرسنل'!L425="دارد",'5-اطلاعات کلیه پرسنل'!M425/12,'5-اطلاعات کلیه پرسنل'!N425/2000)</f>
        <v>0</v>
      </c>
      <c r="AJ425" s="94">
        <f t="shared" si="54"/>
        <v>0</v>
      </c>
    </row>
    <row r="426" spans="29:36" x14ac:dyDescent="0.45">
      <c r="AC426" s="309">
        <f>IF('6-اطلاعات کلیه محصولات - خدمات'!C426="دارد",'6-اطلاعات کلیه محصولات - خدمات'!Q426,0)</f>
        <v>0</v>
      </c>
      <c r="AD426" s="309">
        <f>1403-'5-اطلاعات کلیه پرسنل'!E426:E1423</f>
        <v>1403</v>
      </c>
      <c r="AE426" s="309"/>
      <c r="AF426" s="67">
        <f>IF('5-اطلاعات کلیه پرسنل'!H426=option!$C$15,IF('5-اطلاعات کلیه پرسنل'!L426="دارد",'5-اطلاعات کلیه پرسنل'!M426/12*'5-اطلاعات کلیه پرسنل'!I426,'5-اطلاعات کلیه پرسنل'!N426/2000*'5-اطلاعات کلیه پرسنل'!I426),0)+IF('5-اطلاعات کلیه پرسنل'!J426=option!$C$15,IF('5-اطلاعات کلیه پرسنل'!L426="دارد",'5-اطلاعات کلیه پرسنل'!M426/12*'5-اطلاعات کلیه پرسنل'!K426,'5-اطلاعات کلیه پرسنل'!N426/2000*'5-اطلاعات کلیه پرسنل'!K426),0)</f>
        <v>0</v>
      </c>
      <c r="AG426" s="67">
        <f>IF('5-اطلاعات کلیه پرسنل'!H426=option!$C$11,IF('5-اطلاعات کلیه پرسنل'!L426="دارد",'5-اطلاعات کلیه پرسنل'!M426*'5-اطلاعات کلیه پرسنل'!I426/12*40,'5-اطلاعات کلیه پرسنل'!I426*'5-اطلاعات کلیه پرسنل'!N426/52),0)+IF('5-اطلاعات کلیه پرسنل'!J426=option!$C$11,IF('5-اطلاعات کلیه پرسنل'!L426="دارد",'5-اطلاعات کلیه پرسنل'!M426*'5-اطلاعات کلیه پرسنل'!K426/12*40,'5-اطلاعات کلیه پرسنل'!K426*'5-اطلاعات کلیه پرسنل'!N426/52),0)</f>
        <v>0</v>
      </c>
      <c r="AH426" s="307">
        <f>IF('5-اطلاعات کلیه پرسنل'!P426="دکتری",1,IF('5-اطلاعات کلیه پرسنل'!P426="فوق لیسانس",0.8,IF('5-اطلاعات کلیه پرسنل'!P426="لیسانس",0.6,IF('5-اطلاعات کلیه پرسنل'!P426="فوق دیپلم",0.3,IF('5-اطلاعات کلیه پرسنل'!P426="",0,0.1)))))</f>
        <v>0</v>
      </c>
      <c r="AI426" s="95">
        <f>IF('5-اطلاعات کلیه پرسنل'!L426="دارد",'5-اطلاعات کلیه پرسنل'!M426/12,'5-اطلاعات کلیه پرسنل'!N426/2000)</f>
        <v>0</v>
      </c>
      <c r="AJ426" s="94">
        <f t="shared" si="54"/>
        <v>0</v>
      </c>
    </row>
    <row r="427" spans="29:36" x14ac:dyDescent="0.45">
      <c r="AC427" s="309">
        <f>IF('6-اطلاعات کلیه محصولات - خدمات'!C427="دارد",'6-اطلاعات کلیه محصولات - خدمات'!Q427,0)</f>
        <v>0</v>
      </c>
      <c r="AD427" s="309">
        <f>1403-'5-اطلاعات کلیه پرسنل'!E427:E1424</f>
        <v>1403</v>
      </c>
      <c r="AE427" s="309"/>
      <c r="AF427" s="67">
        <f>IF('5-اطلاعات کلیه پرسنل'!H427=option!$C$15,IF('5-اطلاعات کلیه پرسنل'!L427="دارد",'5-اطلاعات کلیه پرسنل'!M427/12*'5-اطلاعات کلیه پرسنل'!I427,'5-اطلاعات کلیه پرسنل'!N427/2000*'5-اطلاعات کلیه پرسنل'!I427),0)+IF('5-اطلاعات کلیه پرسنل'!J427=option!$C$15,IF('5-اطلاعات کلیه پرسنل'!L427="دارد",'5-اطلاعات کلیه پرسنل'!M427/12*'5-اطلاعات کلیه پرسنل'!K427,'5-اطلاعات کلیه پرسنل'!N427/2000*'5-اطلاعات کلیه پرسنل'!K427),0)</f>
        <v>0</v>
      </c>
      <c r="AG427" s="67">
        <f>IF('5-اطلاعات کلیه پرسنل'!H427=option!$C$11,IF('5-اطلاعات کلیه پرسنل'!L427="دارد",'5-اطلاعات کلیه پرسنل'!M427*'5-اطلاعات کلیه پرسنل'!I427/12*40,'5-اطلاعات کلیه پرسنل'!I427*'5-اطلاعات کلیه پرسنل'!N427/52),0)+IF('5-اطلاعات کلیه پرسنل'!J427=option!$C$11,IF('5-اطلاعات کلیه پرسنل'!L427="دارد",'5-اطلاعات کلیه پرسنل'!M427*'5-اطلاعات کلیه پرسنل'!K427/12*40,'5-اطلاعات کلیه پرسنل'!K427*'5-اطلاعات کلیه پرسنل'!N427/52),0)</f>
        <v>0</v>
      </c>
      <c r="AH427" s="307">
        <f>IF('5-اطلاعات کلیه پرسنل'!P427="دکتری",1,IF('5-اطلاعات کلیه پرسنل'!P427="فوق لیسانس",0.8,IF('5-اطلاعات کلیه پرسنل'!P427="لیسانس",0.6,IF('5-اطلاعات کلیه پرسنل'!P427="فوق دیپلم",0.3,IF('5-اطلاعات کلیه پرسنل'!P427="",0,0.1)))))</f>
        <v>0</v>
      </c>
      <c r="AI427" s="95">
        <f>IF('5-اطلاعات کلیه پرسنل'!L427="دارد",'5-اطلاعات کلیه پرسنل'!M427/12,'5-اطلاعات کلیه پرسنل'!N427/2000)</f>
        <v>0</v>
      </c>
      <c r="AJ427" s="94">
        <f t="shared" si="54"/>
        <v>0</v>
      </c>
    </row>
    <row r="428" spans="29:36" x14ac:dyDescent="0.45">
      <c r="AC428" s="309">
        <f>IF('6-اطلاعات کلیه محصولات - خدمات'!C428="دارد",'6-اطلاعات کلیه محصولات - خدمات'!Q428,0)</f>
        <v>0</v>
      </c>
      <c r="AD428" s="309">
        <f>1403-'5-اطلاعات کلیه پرسنل'!E428:E1425</f>
        <v>1403</v>
      </c>
      <c r="AE428" s="309"/>
      <c r="AF428" s="67">
        <f>IF('5-اطلاعات کلیه پرسنل'!H428=option!$C$15,IF('5-اطلاعات کلیه پرسنل'!L428="دارد",'5-اطلاعات کلیه پرسنل'!M428/12*'5-اطلاعات کلیه پرسنل'!I428,'5-اطلاعات کلیه پرسنل'!N428/2000*'5-اطلاعات کلیه پرسنل'!I428),0)+IF('5-اطلاعات کلیه پرسنل'!J428=option!$C$15,IF('5-اطلاعات کلیه پرسنل'!L428="دارد",'5-اطلاعات کلیه پرسنل'!M428/12*'5-اطلاعات کلیه پرسنل'!K428,'5-اطلاعات کلیه پرسنل'!N428/2000*'5-اطلاعات کلیه پرسنل'!K428),0)</f>
        <v>0</v>
      </c>
      <c r="AG428" s="67">
        <f>IF('5-اطلاعات کلیه پرسنل'!H428=option!$C$11,IF('5-اطلاعات کلیه پرسنل'!L428="دارد",'5-اطلاعات کلیه پرسنل'!M428*'5-اطلاعات کلیه پرسنل'!I428/12*40,'5-اطلاعات کلیه پرسنل'!I428*'5-اطلاعات کلیه پرسنل'!N428/52),0)+IF('5-اطلاعات کلیه پرسنل'!J428=option!$C$11,IF('5-اطلاعات کلیه پرسنل'!L428="دارد",'5-اطلاعات کلیه پرسنل'!M428*'5-اطلاعات کلیه پرسنل'!K428/12*40,'5-اطلاعات کلیه پرسنل'!K428*'5-اطلاعات کلیه پرسنل'!N428/52),0)</f>
        <v>0</v>
      </c>
      <c r="AH428" s="307">
        <f>IF('5-اطلاعات کلیه پرسنل'!P428="دکتری",1,IF('5-اطلاعات کلیه پرسنل'!P428="فوق لیسانس",0.8,IF('5-اطلاعات کلیه پرسنل'!P428="لیسانس",0.6,IF('5-اطلاعات کلیه پرسنل'!P428="فوق دیپلم",0.3,IF('5-اطلاعات کلیه پرسنل'!P428="",0,0.1)))))</f>
        <v>0</v>
      </c>
      <c r="AI428" s="95">
        <f>IF('5-اطلاعات کلیه پرسنل'!L428="دارد",'5-اطلاعات کلیه پرسنل'!M428/12,'5-اطلاعات کلیه پرسنل'!N428/2000)</f>
        <v>0</v>
      </c>
      <c r="AJ428" s="94">
        <f t="shared" si="54"/>
        <v>0</v>
      </c>
    </row>
    <row r="429" spans="29:36" x14ac:dyDescent="0.45">
      <c r="AC429" s="309">
        <f>IF('6-اطلاعات کلیه محصولات - خدمات'!C429="دارد",'6-اطلاعات کلیه محصولات - خدمات'!Q429,0)</f>
        <v>0</v>
      </c>
      <c r="AD429" s="309">
        <f>1403-'5-اطلاعات کلیه پرسنل'!E429:E1426</f>
        <v>1403</v>
      </c>
      <c r="AE429" s="309"/>
      <c r="AF429" s="67">
        <f>IF('5-اطلاعات کلیه پرسنل'!H429=option!$C$15,IF('5-اطلاعات کلیه پرسنل'!L429="دارد",'5-اطلاعات کلیه پرسنل'!M429/12*'5-اطلاعات کلیه پرسنل'!I429,'5-اطلاعات کلیه پرسنل'!N429/2000*'5-اطلاعات کلیه پرسنل'!I429),0)+IF('5-اطلاعات کلیه پرسنل'!J429=option!$C$15,IF('5-اطلاعات کلیه پرسنل'!L429="دارد",'5-اطلاعات کلیه پرسنل'!M429/12*'5-اطلاعات کلیه پرسنل'!K429,'5-اطلاعات کلیه پرسنل'!N429/2000*'5-اطلاعات کلیه پرسنل'!K429),0)</f>
        <v>0</v>
      </c>
      <c r="AG429" s="67">
        <f>IF('5-اطلاعات کلیه پرسنل'!H429=option!$C$11,IF('5-اطلاعات کلیه پرسنل'!L429="دارد",'5-اطلاعات کلیه پرسنل'!M429*'5-اطلاعات کلیه پرسنل'!I429/12*40,'5-اطلاعات کلیه پرسنل'!I429*'5-اطلاعات کلیه پرسنل'!N429/52),0)+IF('5-اطلاعات کلیه پرسنل'!J429=option!$C$11,IF('5-اطلاعات کلیه پرسنل'!L429="دارد",'5-اطلاعات کلیه پرسنل'!M429*'5-اطلاعات کلیه پرسنل'!K429/12*40,'5-اطلاعات کلیه پرسنل'!K429*'5-اطلاعات کلیه پرسنل'!N429/52),0)</f>
        <v>0</v>
      </c>
      <c r="AH429" s="307">
        <f>IF('5-اطلاعات کلیه پرسنل'!P429="دکتری",1,IF('5-اطلاعات کلیه پرسنل'!P429="فوق لیسانس",0.8,IF('5-اطلاعات کلیه پرسنل'!P429="لیسانس",0.6,IF('5-اطلاعات کلیه پرسنل'!P429="فوق دیپلم",0.3,IF('5-اطلاعات کلیه پرسنل'!P429="",0,0.1)))))</f>
        <v>0</v>
      </c>
      <c r="AI429" s="95">
        <f>IF('5-اطلاعات کلیه پرسنل'!L429="دارد",'5-اطلاعات کلیه پرسنل'!M429/12,'5-اطلاعات کلیه پرسنل'!N429/2000)</f>
        <v>0</v>
      </c>
      <c r="AJ429" s="94">
        <f t="shared" si="54"/>
        <v>0</v>
      </c>
    </row>
    <row r="430" spans="29:36" x14ac:dyDescent="0.45">
      <c r="AC430" s="309">
        <f>IF('6-اطلاعات کلیه محصولات - خدمات'!C430="دارد",'6-اطلاعات کلیه محصولات - خدمات'!Q430,0)</f>
        <v>0</v>
      </c>
      <c r="AD430" s="309">
        <f>1403-'5-اطلاعات کلیه پرسنل'!E430:E1427</f>
        <v>1403</v>
      </c>
      <c r="AE430" s="309"/>
      <c r="AF430" s="67">
        <f>IF('5-اطلاعات کلیه پرسنل'!H430=option!$C$15,IF('5-اطلاعات کلیه پرسنل'!L430="دارد",'5-اطلاعات کلیه پرسنل'!M430/12*'5-اطلاعات کلیه پرسنل'!I430,'5-اطلاعات کلیه پرسنل'!N430/2000*'5-اطلاعات کلیه پرسنل'!I430),0)+IF('5-اطلاعات کلیه پرسنل'!J430=option!$C$15,IF('5-اطلاعات کلیه پرسنل'!L430="دارد",'5-اطلاعات کلیه پرسنل'!M430/12*'5-اطلاعات کلیه پرسنل'!K430,'5-اطلاعات کلیه پرسنل'!N430/2000*'5-اطلاعات کلیه پرسنل'!K430),0)</f>
        <v>0</v>
      </c>
      <c r="AG430" s="67">
        <f>IF('5-اطلاعات کلیه پرسنل'!H430=option!$C$11,IF('5-اطلاعات کلیه پرسنل'!L430="دارد",'5-اطلاعات کلیه پرسنل'!M430*'5-اطلاعات کلیه پرسنل'!I430/12*40,'5-اطلاعات کلیه پرسنل'!I430*'5-اطلاعات کلیه پرسنل'!N430/52),0)+IF('5-اطلاعات کلیه پرسنل'!J430=option!$C$11,IF('5-اطلاعات کلیه پرسنل'!L430="دارد",'5-اطلاعات کلیه پرسنل'!M430*'5-اطلاعات کلیه پرسنل'!K430/12*40,'5-اطلاعات کلیه پرسنل'!K430*'5-اطلاعات کلیه پرسنل'!N430/52),0)</f>
        <v>0</v>
      </c>
      <c r="AH430" s="307">
        <f>IF('5-اطلاعات کلیه پرسنل'!P430="دکتری",1,IF('5-اطلاعات کلیه پرسنل'!P430="فوق لیسانس",0.8,IF('5-اطلاعات کلیه پرسنل'!P430="لیسانس",0.6,IF('5-اطلاعات کلیه پرسنل'!P430="فوق دیپلم",0.3,IF('5-اطلاعات کلیه پرسنل'!P430="",0,0.1)))))</f>
        <v>0</v>
      </c>
      <c r="AI430" s="95">
        <f>IF('5-اطلاعات کلیه پرسنل'!L430="دارد",'5-اطلاعات کلیه پرسنل'!M430/12,'5-اطلاعات کلیه پرسنل'!N430/2000)</f>
        <v>0</v>
      </c>
      <c r="AJ430" s="94">
        <f t="shared" si="54"/>
        <v>0</v>
      </c>
    </row>
    <row r="431" spans="29:36" x14ac:dyDescent="0.45">
      <c r="AC431" s="309">
        <f>IF('6-اطلاعات کلیه محصولات - خدمات'!C431="دارد",'6-اطلاعات کلیه محصولات - خدمات'!Q431,0)</f>
        <v>0</v>
      </c>
      <c r="AD431" s="309">
        <f>1403-'5-اطلاعات کلیه پرسنل'!E431:E1428</f>
        <v>1403</v>
      </c>
      <c r="AE431" s="309"/>
      <c r="AF431" s="67">
        <f>IF('5-اطلاعات کلیه پرسنل'!H431=option!$C$15,IF('5-اطلاعات کلیه پرسنل'!L431="دارد",'5-اطلاعات کلیه پرسنل'!M431/12*'5-اطلاعات کلیه پرسنل'!I431,'5-اطلاعات کلیه پرسنل'!N431/2000*'5-اطلاعات کلیه پرسنل'!I431),0)+IF('5-اطلاعات کلیه پرسنل'!J431=option!$C$15,IF('5-اطلاعات کلیه پرسنل'!L431="دارد",'5-اطلاعات کلیه پرسنل'!M431/12*'5-اطلاعات کلیه پرسنل'!K431,'5-اطلاعات کلیه پرسنل'!N431/2000*'5-اطلاعات کلیه پرسنل'!K431),0)</f>
        <v>0</v>
      </c>
      <c r="AG431" s="67">
        <f>IF('5-اطلاعات کلیه پرسنل'!H431=option!$C$11,IF('5-اطلاعات کلیه پرسنل'!L431="دارد",'5-اطلاعات کلیه پرسنل'!M431*'5-اطلاعات کلیه پرسنل'!I431/12*40,'5-اطلاعات کلیه پرسنل'!I431*'5-اطلاعات کلیه پرسنل'!N431/52),0)+IF('5-اطلاعات کلیه پرسنل'!J431=option!$C$11,IF('5-اطلاعات کلیه پرسنل'!L431="دارد",'5-اطلاعات کلیه پرسنل'!M431*'5-اطلاعات کلیه پرسنل'!K431/12*40,'5-اطلاعات کلیه پرسنل'!K431*'5-اطلاعات کلیه پرسنل'!N431/52),0)</f>
        <v>0</v>
      </c>
      <c r="AH431" s="307">
        <f>IF('5-اطلاعات کلیه پرسنل'!P431="دکتری",1,IF('5-اطلاعات کلیه پرسنل'!P431="فوق لیسانس",0.8,IF('5-اطلاعات کلیه پرسنل'!P431="لیسانس",0.6,IF('5-اطلاعات کلیه پرسنل'!P431="فوق دیپلم",0.3,IF('5-اطلاعات کلیه پرسنل'!P431="",0,0.1)))))</f>
        <v>0</v>
      </c>
      <c r="AI431" s="95">
        <f>IF('5-اطلاعات کلیه پرسنل'!L431="دارد",'5-اطلاعات کلیه پرسنل'!M431/12,'5-اطلاعات کلیه پرسنل'!N431/2000)</f>
        <v>0</v>
      </c>
      <c r="AJ431" s="94">
        <f t="shared" si="54"/>
        <v>0</v>
      </c>
    </row>
    <row r="432" spans="29:36" x14ac:dyDescent="0.45">
      <c r="AC432" s="309">
        <f>IF('6-اطلاعات کلیه محصولات - خدمات'!C432="دارد",'6-اطلاعات کلیه محصولات - خدمات'!Q432,0)</f>
        <v>0</v>
      </c>
      <c r="AD432" s="309">
        <f>1403-'5-اطلاعات کلیه پرسنل'!E432:E1429</f>
        <v>1403</v>
      </c>
      <c r="AE432" s="309"/>
      <c r="AF432" s="67">
        <f>IF('5-اطلاعات کلیه پرسنل'!H432=option!$C$15,IF('5-اطلاعات کلیه پرسنل'!L432="دارد",'5-اطلاعات کلیه پرسنل'!M432/12*'5-اطلاعات کلیه پرسنل'!I432,'5-اطلاعات کلیه پرسنل'!N432/2000*'5-اطلاعات کلیه پرسنل'!I432),0)+IF('5-اطلاعات کلیه پرسنل'!J432=option!$C$15,IF('5-اطلاعات کلیه پرسنل'!L432="دارد",'5-اطلاعات کلیه پرسنل'!M432/12*'5-اطلاعات کلیه پرسنل'!K432,'5-اطلاعات کلیه پرسنل'!N432/2000*'5-اطلاعات کلیه پرسنل'!K432),0)</f>
        <v>0</v>
      </c>
      <c r="AG432" s="67">
        <f>IF('5-اطلاعات کلیه پرسنل'!H432=option!$C$11,IF('5-اطلاعات کلیه پرسنل'!L432="دارد",'5-اطلاعات کلیه پرسنل'!M432*'5-اطلاعات کلیه پرسنل'!I432/12*40,'5-اطلاعات کلیه پرسنل'!I432*'5-اطلاعات کلیه پرسنل'!N432/52),0)+IF('5-اطلاعات کلیه پرسنل'!J432=option!$C$11,IF('5-اطلاعات کلیه پرسنل'!L432="دارد",'5-اطلاعات کلیه پرسنل'!M432*'5-اطلاعات کلیه پرسنل'!K432/12*40,'5-اطلاعات کلیه پرسنل'!K432*'5-اطلاعات کلیه پرسنل'!N432/52),0)</f>
        <v>0</v>
      </c>
      <c r="AH432" s="307">
        <f>IF('5-اطلاعات کلیه پرسنل'!P432="دکتری",1,IF('5-اطلاعات کلیه پرسنل'!P432="فوق لیسانس",0.8,IF('5-اطلاعات کلیه پرسنل'!P432="لیسانس",0.6,IF('5-اطلاعات کلیه پرسنل'!P432="فوق دیپلم",0.3,IF('5-اطلاعات کلیه پرسنل'!P432="",0,0.1)))))</f>
        <v>0</v>
      </c>
      <c r="AI432" s="95">
        <f>IF('5-اطلاعات کلیه پرسنل'!L432="دارد",'5-اطلاعات کلیه پرسنل'!M432/12,'5-اطلاعات کلیه پرسنل'!N432/2000)</f>
        <v>0</v>
      </c>
      <c r="AJ432" s="94">
        <f t="shared" si="54"/>
        <v>0</v>
      </c>
    </row>
    <row r="433" spans="29:36" x14ac:dyDescent="0.45">
      <c r="AC433" s="309">
        <f>IF('6-اطلاعات کلیه محصولات - خدمات'!C433="دارد",'6-اطلاعات کلیه محصولات - خدمات'!Q433,0)</f>
        <v>0</v>
      </c>
      <c r="AD433" s="309">
        <f>1403-'5-اطلاعات کلیه پرسنل'!E433:E1430</f>
        <v>1403</v>
      </c>
      <c r="AE433" s="309"/>
      <c r="AF433" s="67">
        <f>IF('5-اطلاعات کلیه پرسنل'!H433=option!$C$15,IF('5-اطلاعات کلیه پرسنل'!L433="دارد",'5-اطلاعات کلیه پرسنل'!M433/12*'5-اطلاعات کلیه پرسنل'!I433,'5-اطلاعات کلیه پرسنل'!N433/2000*'5-اطلاعات کلیه پرسنل'!I433),0)+IF('5-اطلاعات کلیه پرسنل'!J433=option!$C$15,IF('5-اطلاعات کلیه پرسنل'!L433="دارد",'5-اطلاعات کلیه پرسنل'!M433/12*'5-اطلاعات کلیه پرسنل'!K433,'5-اطلاعات کلیه پرسنل'!N433/2000*'5-اطلاعات کلیه پرسنل'!K433),0)</f>
        <v>0</v>
      </c>
      <c r="AG433" s="67">
        <f>IF('5-اطلاعات کلیه پرسنل'!H433=option!$C$11,IF('5-اطلاعات کلیه پرسنل'!L433="دارد",'5-اطلاعات کلیه پرسنل'!M433*'5-اطلاعات کلیه پرسنل'!I433/12*40,'5-اطلاعات کلیه پرسنل'!I433*'5-اطلاعات کلیه پرسنل'!N433/52),0)+IF('5-اطلاعات کلیه پرسنل'!J433=option!$C$11,IF('5-اطلاعات کلیه پرسنل'!L433="دارد",'5-اطلاعات کلیه پرسنل'!M433*'5-اطلاعات کلیه پرسنل'!K433/12*40,'5-اطلاعات کلیه پرسنل'!K433*'5-اطلاعات کلیه پرسنل'!N433/52),0)</f>
        <v>0</v>
      </c>
      <c r="AH433" s="307">
        <f>IF('5-اطلاعات کلیه پرسنل'!P433="دکتری",1,IF('5-اطلاعات کلیه پرسنل'!P433="فوق لیسانس",0.8,IF('5-اطلاعات کلیه پرسنل'!P433="لیسانس",0.6,IF('5-اطلاعات کلیه پرسنل'!P433="فوق دیپلم",0.3,IF('5-اطلاعات کلیه پرسنل'!P433="",0,0.1)))))</f>
        <v>0</v>
      </c>
      <c r="AI433" s="95">
        <f>IF('5-اطلاعات کلیه پرسنل'!L433="دارد",'5-اطلاعات کلیه پرسنل'!M433/12,'5-اطلاعات کلیه پرسنل'!N433/2000)</f>
        <v>0</v>
      </c>
      <c r="AJ433" s="94">
        <f t="shared" si="54"/>
        <v>0</v>
      </c>
    </row>
    <row r="434" spans="29:36" x14ac:dyDescent="0.45">
      <c r="AC434" s="309">
        <f>IF('6-اطلاعات کلیه محصولات - خدمات'!C434="دارد",'6-اطلاعات کلیه محصولات - خدمات'!Q434,0)</f>
        <v>0</v>
      </c>
      <c r="AD434" s="309">
        <f>1403-'5-اطلاعات کلیه پرسنل'!E434:E1431</f>
        <v>1403</v>
      </c>
      <c r="AE434" s="309"/>
      <c r="AF434" s="67">
        <f>IF('5-اطلاعات کلیه پرسنل'!H434=option!$C$15,IF('5-اطلاعات کلیه پرسنل'!L434="دارد",'5-اطلاعات کلیه پرسنل'!M434/12*'5-اطلاعات کلیه پرسنل'!I434,'5-اطلاعات کلیه پرسنل'!N434/2000*'5-اطلاعات کلیه پرسنل'!I434),0)+IF('5-اطلاعات کلیه پرسنل'!J434=option!$C$15,IF('5-اطلاعات کلیه پرسنل'!L434="دارد",'5-اطلاعات کلیه پرسنل'!M434/12*'5-اطلاعات کلیه پرسنل'!K434,'5-اطلاعات کلیه پرسنل'!N434/2000*'5-اطلاعات کلیه پرسنل'!K434),0)</f>
        <v>0</v>
      </c>
      <c r="AG434" s="67">
        <f>IF('5-اطلاعات کلیه پرسنل'!H434=option!$C$11,IF('5-اطلاعات کلیه پرسنل'!L434="دارد",'5-اطلاعات کلیه پرسنل'!M434*'5-اطلاعات کلیه پرسنل'!I434/12*40,'5-اطلاعات کلیه پرسنل'!I434*'5-اطلاعات کلیه پرسنل'!N434/52),0)+IF('5-اطلاعات کلیه پرسنل'!J434=option!$C$11,IF('5-اطلاعات کلیه پرسنل'!L434="دارد",'5-اطلاعات کلیه پرسنل'!M434*'5-اطلاعات کلیه پرسنل'!K434/12*40,'5-اطلاعات کلیه پرسنل'!K434*'5-اطلاعات کلیه پرسنل'!N434/52),0)</f>
        <v>0</v>
      </c>
      <c r="AH434" s="307">
        <f>IF('5-اطلاعات کلیه پرسنل'!P434="دکتری",1,IF('5-اطلاعات کلیه پرسنل'!P434="فوق لیسانس",0.8,IF('5-اطلاعات کلیه پرسنل'!P434="لیسانس",0.6,IF('5-اطلاعات کلیه پرسنل'!P434="فوق دیپلم",0.3,IF('5-اطلاعات کلیه پرسنل'!P434="",0,0.1)))))</f>
        <v>0</v>
      </c>
      <c r="AI434" s="95">
        <f>IF('5-اطلاعات کلیه پرسنل'!L434="دارد",'5-اطلاعات کلیه پرسنل'!M434/12,'5-اطلاعات کلیه پرسنل'!N434/2000)</f>
        <v>0</v>
      </c>
      <c r="AJ434" s="94">
        <f t="shared" si="54"/>
        <v>0</v>
      </c>
    </row>
    <row r="435" spans="29:36" x14ac:dyDescent="0.45">
      <c r="AC435" s="309">
        <f>IF('6-اطلاعات کلیه محصولات - خدمات'!C435="دارد",'6-اطلاعات کلیه محصولات - خدمات'!Q435,0)</f>
        <v>0</v>
      </c>
      <c r="AD435" s="309">
        <f>1403-'5-اطلاعات کلیه پرسنل'!E435:E1432</f>
        <v>1403</v>
      </c>
      <c r="AE435" s="309"/>
      <c r="AF435" s="67">
        <f>IF('5-اطلاعات کلیه پرسنل'!H435=option!$C$15,IF('5-اطلاعات کلیه پرسنل'!L435="دارد",'5-اطلاعات کلیه پرسنل'!M435/12*'5-اطلاعات کلیه پرسنل'!I435,'5-اطلاعات کلیه پرسنل'!N435/2000*'5-اطلاعات کلیه پرسنل'!I435),0)+IF('5-اطلاعات کلیه پرسنل'!J435=option!$C$15,IF('5-اطلاعات کلیه پرسنل'!L435="دارد",'5-اطلاعات کلیه پرسنل'!M435/12*'5-اطلاعات کلیه پرسنل'!K435,'5-اطلاعات کلیه پرسنل'!N435/2000*'5-اطلاعات کلیه پرسنل'!K435),0)</f>
        <v>0</v>
      </c>
      <c r="AG435" s="67">
        <f>IF('5-اطلاعات کلیه پرسنل'!H435=option!$C$11,IF('5-اطلاعات کلیه پرسنل'!L435="دارد",'5-اطلاعات کلیه پرسنل'!M435*'5-اطلاعات کلیه پرسنل'!I435/12*40,'5-اطلاعات کلیه پرسنل'!I435*'5-اطلاعات کلیه پرسنل'!N435/52),0)+IF('5-اطلاعات کلیه پرسنل'!J435=option!$C$11,IF('5-اطلاعات کلیه پرسنل'!L435="دارد",'5-اطلاعات کلیه پرسنل'!M435*'5-اطلاعات کلیه پرسنل'!K435/12*40,'5-اطلاعات کلیه پرسنل'!K435*'5-اطلاعات کلیه پرسنل'!N435/52),0)</f>
        <v>0</v>
      </c>
      <c r="AH435" s="307">
        <f>IF('5-اطلاعات کلیه پرسنل'!P435="دکتری",1,IF('5-اطلاعات کلیه پرسنل'!P435="فوق لیسانس",0.8,IF('5-اطلاعات کلیه پرسنل'!P435="لیسانس",0.6,IF('5-اطلاعات کلیه پرسنل'!P435="فوق دیپلم",0.3,IF('5-اطلاعات کلیه پرسنل'!P435="",0,0.1)))))</f>
        <v>0</v>
      </c>
      <c r="AI435" s="95">
        <f>IF('5-اطلاعات کلیه پرسنل'!L435="دارد",'5-اطلاعات کلیه پرسنل'!M435/12,'5-اطلاعات کلیه پرسنل'!N435/2000)</f>
        <v>0</v>
      </c>
      <c r="AJ435" s="94">
        <f t="shared" si="54"/>
        <v>0</v>
      </c>
    </row>
    <row r="436" spans="29:36" x14ac:dyDescent="0.45">
      <c r="AC436" s="309">
        <f>IF('6-اطلاعات کلیه محصولات - خدمات'!C436="دارد",'6-اطلاعات کلیه محصولات - خدمات'!Q436,0)</f>
        <v>0</v>
      </c>
      <c r="AD436" s="309">
        <f>1403-'5-اطلاعات کلیه پرسنل'!E436:E1433</f>
        <v>1403</v>
      </c>
      <c r="AE436" s="309"/>
      <c r="AF436" s="67">
        <f>IF('5-اطلاعات کلیه پرسنل'!H436=option!$C$15,IF('5-اطلاعات کلیه پرسنل'!L436="دارد",'5-اطلاعات کلیه پرسنل'!M436/12*'5-اطلاعات کلیه پرسنل'!I436,'5-اطلاعات کلیه پرسنل'!N436/2000*'5-اطلاعات کلیه پرسنل'!I436),0)+IF('5-اطلاعات کلیه پرسنل'!J436=option!$C$15,IF('5-اطلاعات کلیه پرسنل'!L436="دارد",'5-اطلاعات کلیه پرسنل'!M436/12*'5-اطلاعات کلیه پرسنل'!K436,'5-اطلاعات کلیه پرسنل'!N436/2000*'5-اطلاعات کلیه پرسنل'!K436),0)</f>
        <v>0</v>
      </c>
      <c r="AG436" s="67">
        <f>IF('5-اطلاعات کلیه پرسنل'!H436=option!$C$11,IF('5-اطلاعات کلیه پرسنل'!L436="دارد",'5-اطلاعات کلیه پرسنل'!M436*'5-اطلاعات کلیه پرسنل'!I436/12*40,'5-اطلاعات کلیه پرسنل'!I436*'5-اطلاعات کلیه پرسنل'!N436/52),0)+IF('5-اطلاعات کلیه پرسنل'!J436=option!$C$11,IF('5-اطلاعات کلیه پرسنل'!L436="دارد",'5-اطلاعات کلیه پرسنل'!M436*'5-اطلاعات کلیه پرسنل'!K436/12*40,'5-اطلاعات کلیه پرسنل'!K436*'5-اطلاعات کلیه پرسنل'!N436/52),0)</f>
        <v>0</v>
      </c>
      <c r="AH436" s="307">
        <f>IF('5-اطلاعات کلیه پرسنل'!P436="دکتری",1,IF('5-اطلاعات کلیه پرسنل'!P436="فوق لیسانس",0.8,IF('5-اطلاعات کلیه پرسنل'!P436="لیسانس",0.6,IF('5-اطلاعات کلیه پرسنل'!P436="فوق دیپلم",0.3,IF('5-اطلاعات کلیه پرسنل'!P436="",0,0.1)))))</f>
        <v>0</v>
      </c>
      <c r="AI436" s="95">
        <f>IF('5-اطلاعات کلیه پرسنل'!L436="دارد",'5-اطلاعات کلیه پرسنل'!M436/12,'5-اطلاعات کلیه پرسنل'!N436/2000)</f>
        <v>0</v>
      </c>
      <c r="AJ436" s="94">
        <f t="shared" si="54"/>
        <v>0</v>
      </c>
    </row>
    <row r="437" spans="29:36" x14ac:dyDescent="0.45">
      <c r="AC437" s="309">
        <f>IF('6-اطلاعات کلیه محصولات - خدمات'!C437="دارد",'6-اطلاعات کلیه محصولات - خدمات'!Q437,0)</f>
        <v>0</v>
      </c>
      <c r="AD437" s="309">
        <f>1403-'5-اطلاعات کلیه پرسنل'!E437:E1434</f>
        <v>1403</v>
      </c>
      <c r="AE437" s="309"/>
      <c r="AF437" s="67">
        <f>IF('5-اطلاعات کلیه پرسنل'!H437=option!$C$15,IF('5-اطلاعات کلیه پرسنل'!L437="دارد",'5-اطلاعات کلیه پرسنل'!M437/12*'5-اطلاعات کلیه پرسنل'!I437,'5-اطلاعات کلیه پرسنل'!N437/2000*'5-اطلاعات کلیه پرسنل'!I437),0)+IF('5-اطلاعات کلیه پرسنل'!J437=option!$C$15,IF('5-اطلاعات کلیه پرسنل'!L437="دارد",'5-اطلاعات کلیه پرسنل'!M437/12*'5-اطلاعات کلیه پرسنل'!K437,'5-اطلاعات کلیه پرسنل'!N437/2000*'5-اطلاعات کلیه پرسنل'!K437),0)</f>
        <v>0</v>
      </c>
      <c r="AG437" s="67">
        <f>IF('5-اطلاعات کلیه پرسنل'!H437=option!$C$11,IF('5-اطلاعات کلیه پرسنل'!L437="دارد",'5-اطلاعات کلیه پرسنل'!M437*'5-اطلاعات کلیه پرسنل'!I437/12*40,'5-اطلاعات کلیه پرسنل'!I437*'5-اطلاعات کلیه پرسنل'!N437/52),0)+IF('5-اطلاعات کلیه پرسنل'!J437=option!$C$11,IF('5-اطلاعات کلیه پرسنل'!L437="دارد",'5-اطلاعات کلیه پرسنل'!M437*'5-اطلاعات کلیه پرسنل'!K437/12*40,'5-اطلاعات کلیه پرسنل'!K437*'5-اطلاعات کلیه پرسنل'!N437/52),0)</f>
        <v>0</v>
      </c>
      <c r="AH437" s="307">
        <f>IF('5-اطلاعات کلیه پرسنل'!P437="دکتری",1,IF('5-اطلاعات کلیه پرسنل'!P437="فوق لیسانس",0.8,IF('5-اطلاعات کلیه پرسنل'!P437="لیسانس",0.6,IF('5-اطلاعات کلیه پرسنل'!P437="فوق دیپلم",0.3,IF('5-اطلاعات کلیه پرسنل'!P437="",0,0.1)))))</f>
        <v>0</v>
      </c>
      <c r="AI437" s="95">
        <f>IF('5-اطلاعات کلیه پرسنل'!L437="دارد",'5-اطلاعات کلیه پرسنل'!M437/12,'5-اطلاعات کلیه پرسنل'!N437/2000)</f>
        <v>0</v>
      </c>
      <c r="AJ437" s="94">
        <f t="shared" si="54"/>
        <v>0</v>
      </c>
    </row>
    <row r="438" spans="29:36" x14ac:dyDescent="0.45">
      <c r="AC438" s="309">
        <f>IF('6-اطلاعات کلیه محصولات - خدمات'!C438="دارد",'6-اطلاعات کلیه محصولات - خدمات'!Q438,0)</f>
        <v>0</v>
      </c>
      <c r="AD438" s="309">
        <f>1403-'5-اطلاعات کلیه پرسنل'!E438:E1435</f>
        <v>1403</v>
      </c>
      <c r="AE438" s="309"/>
      <c r="AF438" s="67">
        <f>IF('5-اطلاعات کلیه پرسنل'!H438=option!$C$15,IF('5-اطلاعات کلیه پرسنل'!L438="دارد",'5-اطلاعات کلیه پرسنل'!M438/12*'5-اطلاعات کلیه پرسنل'!I438,'5-اطلاعات کلیه پرسنل'!N438/2000*'5-اطلاعات کلیه پرسنل'!I438),0)+IF('5-اطلاعات کلیه پرسنل'!J438=option!$C$15,IF('5-اطلاعات کلیه پرسنل'!L438="دارد",'5-اطلاعات کلیه پرسنل'!M438/12*'5-اطلاعات کلیه پرسنل'!K438,'5-اطلاعات کلیه پرسنل'!N438/2000*'5-اطلاعات کلیه پرسنل'!K438),0)</f>
        <v>0</v>
      </c>
      <c r="AG438" s="67">
        <f>IF('5-اطلاعات کلیه پرسنل'!H438=option!$C$11,IF('5-اطلاعات کلیه پرسنل'!L438="دارد",'5-اطلاعات کلیه پرسنل'!M438*'5-اطلاعات کلیه پرسنل'!I438/12*40,'5-اطلاعات کلیه پرسنل'!I438*'5-اطلاعات کلیه پرسنل'!N438/52),0)+IF('5-اطلاعات کلیه پرسنل'!J438=option!$C$11,IF('5-اطلاعات کلیه پرسنل'!L438="دارد",'5-اطلاعات کلیه پرسنل'!M438*'5-اطلاعات کلیه پرسنل'!K438/12*40,'5-اطلاعات کلیه پرسنل'!K438*'5-اطلاعات کلیه پرسنل'!N438/52),0)</f>
        <v>0</v>
      </c>
      <c r="AH438" s="307">
        <f>IF('5-اطلاعات کلیه پرسنل'!P438="دکتری",1,IF('5-اطلاعات کلیه پرسنل'!P438="فوق لیسانس",0.8,IF('5-اطلاعات کلیه پرسنل'!P438="لیسانس",0.6,IF('5-اطلاعات کلیه پرسنل'!P438="فوق دیپلم",0.3,IF('5-اطلاعات کلیه پرسنل'!P438="",0,0.1)))))</f>
        <v>0</v>
      </c>
      <c r="AI438" s="95">
        <f>IF('5-اطلاعات کلیه پرسنل'!L438="دارد",'5-اطلاعات کلیه پرسنل'!M438/12,'5-اطلاعات کلیه پرسنل'!N438/2000)</f>
        <v>0</v>
      </c>
      <c r="AJ438" s="94">
        <f t="shared" si="54"/>
        <v>0</v>
      </c>
    </row>
    <row r="439" spans="29:36" x14ac:dyDescent="0.45">
      <c r="AC439" s="309">
        <f>IF('6-اطلاعات کلیه محصولات - خدمات'!C439="دارد",'6-اطلاعات کلیه محصولات - خدمات'!Q439,0)</f>
        <v>0</v>
      </c>
      <c r="AD439" s="309">
        <f>1403-'5-اطلاعات کلیه پرسنل'!E439:E1436</f>
        <v>1403</v>
      </c>
      <c r="AE439" s="309"/>
      <c r="AF439" s="67">
        <f>IF('5-اطلاعات کلیه پرسنل'!H439=option!$C$15,IF('5-اطلاعات کلیه پرسنل'!L439="دارد",'5-اطلاعات کلیه پرسنل'!M439/12*'5-اطلاعات کلیه پرسنل'!I439,'5-اطلاعات کلیه پرسنل'!N439/2000*'5-اطلاعات کلیه پرسنل'!I439),0)+IF('5-اطلاعات کلیه پرسنل'!J439=option!$C$15,IF('5-اطلاعات کلیه پرسنل'!L439="دارد",'5-اطلاعات کلیه پرسنل'!M439/12*'5-اطلاعات کلیه پرسنل'!K439,'5-اطلاعات کلیه پرسنل'!N439/2000*'5-اطلاعات کلیه پرسنل'!K439),0)</f>
        <v>0</v>
      </c>
      <c r="AG439" s="67">
        <f>IF('5-اطلاعات کلیه پرسنل'!H439=option!$C$11,IF('5-اطلاعات کلیه پرسنل'!L439="دارد",'5-اطلاعات کلیه پرسنل'!M439*'5-اطلاعات کلیه پرسنل'!I439/12*40,'5-اطلاعات کلیه پرسنل'!I439*'5-اطلاعات کلیه پرسنل'!N439/52),0)+IF('5-اطلاعات کلیه پرسنل'!J439=option!$C$11,IF('5-اطلاعات کلیه پرسنل'!L439="دارد",'5-اطلاعات کلیه پرسنل'!M439*'5-اطلاعات کلیه پرسنل'!K439/12*40,'5-اطلاعات کلیه پرسنل'!K439*'5-اطلاعات کلیه پرسنل'!N439/52),0)</f>
        <v>0</v>
      </c>
      <c r="AH439" s="307">
        <f>IF('5-اطلاعات کلیه پرسنل'!P439="دکتری",1,IF('5-اطلاعات کلیه پرسنل'!P439="فوق لیسانس",0.8,IF('5-اطلاعات کلیه پرسنل'!P439="لیسانس",0.6,IF('5-اطلاعات کلیه پرسنل'!P439="فوق دیپلم",0.3,IF('5-اطلاعات کلیه پرسنل'!P439="",0,0.1)))))</f>
        <v>0</v>
      </c>
      <c r="AI439" s="95">
        <f>IF('5-اطلاعات کلیه پرسنل'!L439="دارد",'5-اطلاعات کلیه پرسنل'!M439/12,'5-اطلاعات کلیه پرسنل'!N439/2000)</f>
        <v>0</v>
      </c>
      <c r="AJ439" s="94">
        <f t="shared" si="54"/>
        <v>0</v>
      </c>
    </row>
    <row r="440" spans="29:36" x14ac:dyDescent="0.45">
      <c r="AC440" s="309">
        <f>IF('6-اطلاعات کلیه محصولات - خدمات'!C440="دارد",'6-اطلاعات کلیه محصولات - خدمات'!Q440,0)</f>
        <v>0</v>
      </c>
      <c r="AD440" s="309">
        <f>1403-'5-اطلاعات کلیه پرسنل'!E440:E1437</f>
        <v>1403</v>
      </c>
      <c r="AE440" s="309"/>
      <c r="AF440" s="67">
        <f>IF('5-اطلاعات کلیه پرسنل'!H440=option!$C$15,IF('5-اطلاعات کلیه پرسنل'!L440="دارد",'5-اطلاعات کلیه پرسنل'!M440/12*'5-اطلاعات کلیه پرسنل'!I440,'5-اطلاعات کلیه پرسنل'!N440/2000*'5-اطلاعات کلیه پرسنل'!I440),0)+IF('5-اطلاعات کلیه پرسنل'!J440=option!$C$15,IF('5-اطلاعات کلیه پرسنل'!L440="دارد",'5-اطلاعات کلیه پرسنل'!M440/12*'5-اطلاعات کلیه پرسنل'!K440,'5-اطلاعات کلیه پرسنل'!N440/2000*'5-اطلاعات کلیه پرسنل'!K440),0)</f>
        <v>0</v>
      </c>
      <c r="AG440" s="67">
        <f>IF('5-اطلاعات کلیه پرسنل'!H440=option!$C$11,IF('5-اطلاعات کلیه پرسنل'!L440="دارد",'5-اطلاعات کلیه پرسنل'!M440*'5-اطلاعات کلیه پرسنل'!I440/12*40,'5-اطلاعات کلیه پرسنل'!I440*'5-اطلاعات کلیه پرسنل'!N440/52),0)+IF('5-اطلاعات کلیه پرسنل'!J440=option!$C$11,IF('5-اطلاعات کلیه پرسنل'!L440="دارد",'5-اطلاعات کلیه پرسنل'!M440*'5-اطلاعات کلیه پرسنل'!K440/12*40,'5-اطلاعات کلیه پرسنل'!K440*'5-اطلاعات کلیه پرسنل'!N440/52),0)</f>
        <v>0</v>
      </c>
      <c r="AH440" s="307">
        <f>IF('5-اطلاعات کلیه پرسنل'!P440="دکتری",1,IF('5-اطلاعات کلیه پرسنل'!P440="فوق لیسانس",0.8,IF('5-اطلاعات کلیه پرسنل'!P440="لیسانس",0.6,IF('5-اطلاعات کلیه پرسنل'!P440="فوق دیپلم",0.3,IF('5-اطلاعات کلیه پرسنل'!P440="",0,0.1)))))</f>
        <v>0</v>
      </c>
      <c r="AI440" s="95">
        <f>IF('5-اطلاعات کلیه پرسنل'!L440="دارد",'5-اطلاعات کلیه پرسنل'!M440/12,'5-اطلاعات کلیه پرسنل'!N440/2000)</f>
        <v>0</v>
      </c>
      <c r="AJ440" s="94">
        <f t="shared" si="54"/>
        <v>0</v>
      </c>
    </row>
    <row r="441" spans="29:36" x14ac:dyDescent="0.45">
      <c r="AC441" s="309">
        <f>IF('6-اطلاعات کلیه محصولات - خدمات'!C441="دارد",'6-اطلاعات کلیه محصولات - خدمات'!Q441,0)</f>
        <v>0</v>
      </c>
      <c r="AD441" s="309">
        <f>1403-'5-اطلاعات کلیه پرسنل'!E441:E1438</f>
        <v>1403</v>
      </c>
      <c r="AE441" s="309"/>
      <c r="AF441" s="67">
        <f>IF('5-اطلاعات کلیه پرسنل'!H441=option!$C$15,IF('5-اطلاعات کلیه پرسنل'!L441="دارد",'5-اطلاعات کلیه پرسنل'!M441/12*'5-اطلاعات کلیه پرسنل'!I441,'5-اطلاعات کلیه پرسنل'!N441/2000*'5-اطلاعات کلیه پرسنل'!I441),0)+IF('5-اطلاعات کلیه پرسنل'!J441=option!$C$15,IF('5-اطلاعات کلیه پرسنل'!L441="دارد",'5-اطلاعات کلیه پرسنل'!M441/12*'5-اطلاعات کلیه پرسنل'!K441,'5-اطلاعات کلیه پرسنل'!N441/2000*'5-اطلاعات کلیه پرسنل'!K441),0)</f>
        <v>0</v>
      </c>
      <c r="AG441" s="67">
        <f>IF('5-اطلاعات کلیه پرسنل'!H441=option!$C$11,IF('5-اطلاعات کلیه پرسنل'!L441="دارد",'5-اطلاعات کلیه پرسنل'!M441*'5-اطلاعات کلیه پرسنل'!I441/12*40,'5-اطلاعات کلیه پرسنل'!I441*'5-اطلاعات کلیه پرسنل'!N441/52),0)+IF('5-اطلاعات کلیه پرسنل'!J441=option!$C$11,IF('5-اطلاعات کلیه پرسنل'!L441="دارد",'5-اطلاعات کلیه پرسنل'!M441*'5-اطلاعات کلیه پرسنل'!K441/12*40,'5-اطلاعات کلیه پرسنل'!K441*'5-اطلاعات کلیه پرسنل'!N441/52),0)</f>
        <v>0</v>
      </c>
      <c r="AH441" s="307">
        <f>IF('5-اطلاعات کلیه پرسنل'!P441="دکتری",1,IF('5-اطلاعات کلیه پرسنل'!P441="فوق لیسانس",0.8,IF('5-اطلاعات کلیه پرسنل'!P441="لیسانس",0.6,IF('5-اطلاعات کلیه پرسنل'!P441="فوق دیپلم",0.3,IF('5-اطلاعات کلیه پرسنل'!P441="",0,0.1)))))</f>
        <v>0</v>
      </c>
      <c r="AI441" s="95">
        <f>IF('5-اطلاعات کلیه پرسنل'!L441="دارد",'5-اطلاعات کلیه پرسنل'!M441/12,'5-اطلاعات کلیه پرسنل'!N441/2000)</f>
        <v>0</v>
      </c>
      <c r="AJ441" s="94">
        <f t="shared" si="54"/>
        <v>0</v>
      </c>
    </row>
    <row r="442" spans="29:36" x14ac:dyDescent="0.45">
      <c r="AC442" s="309">
        <f>IF('6-اطلاعات کلیه محصولات - خدمات'!C442="دارد",'6-اطلاعات کلیه محصولات - خدمات'!Q442,0)</f>
        <v>0</v>
      </c>
      <c r="AD442" s="309">
        <f>1403-'5-اطلاعات کلیه پرسنل'!E442:E1439</f>
        <v>1403</v>
      </c>
      <c r="AE442" s="309"/>
      <c r="AF442" s="67">
        <f>IF('5-اطلاعات کلیه پرسنل'!H442=option!$C$15,IF('5-اطلاعات کلیه پرسنل'!L442="دارد",'5-اطلاعات کلیه پرسنل'!M442/12*'5-اطلاعات کلیه پرسنل'!I442,'5-اطلاعات کلیه پرسنل'!N442/2000*'5-اطلاعات کلیه پرسنل'!I442),0)+IF('5-اطلاعات کلیه پرسنل'!J442=option!$C$15,IF('5-اطلاعات کلیه پرسنل'!L442="دارد",'5-اطلاعات کلیه پرسنل'!M442/12*'5-اطلاعات کلیه پرسنل'!K442,'5-اطلاعات کلیه پرسنل'!N442/2000*'5-اطلاعات کلیه پرسنل'!K442),0)</f>
        <v>0</v>
      </c>
      <c r="AG442" s="67">
        <f>IF('5-اطلاعات کلیه پرسنل'!H442=option!$C$11,IF('5-اطلاعات کلیه پرسنل'!L442="دارد",'5-اطلاعات کلیه پرسنل'!M442*'5-اطلاعات کلیه پرسنل'!I442/12*40,'5-اطلاعات کلیه پرسنل'!I442*'5-اطلاعات کلیه پرسنل'!N442/52),0)+IF('5-اطلاعات کلیه پرسنل'!J442=option!$C$11,IF('5-اطلاعات کلیه پرسنل'!L442="دارد",'5-اطلاعات کلیه پرسنل'!M442*'5-اطلاعات کلیه پرسنل'!K442/12*40,'5-اطلاعات کلیه پرسنل'!K442*'5-اطلاعات کلیه پرسنل'!N442/52),0)</f>
        <v>0</v>
      </c>
      <c r="AH442" s="307">
        <f>IF('5-اطلاعات کلیه پرسنل'!P442="دکتری",1,IF('5-اطلاعات کلیه پرسنل'!P442="فوق لیسانس",0.8,IF('5-اطلاعات کلیه پرسنل'!P442="لیسانس",0.6,IF('5-اطلاعات کلیه پرسنل'!P442="فوق دیپلم",0.3,IF('5-اطلاعات کلیه پرسنل'!P442="",0,0.1)))))</f>
        <v>0</v>
      </c>
      <c r="AI442" s="95">
        <f>IF('5-اطلاعات کلیه پرسنل'!L442="دارد",'5-اطلاعات کلیه پرسنل'!M442/12,'5-اطلاعات کلیه پرسنل'!N442/2000)</f>
        <v>0</v>
      </c>
      <c r="AJ442" s="94">
        <f t="shared" si="54"/>
        <v>0</v>
      </c>
    </row>
    <row r="443" spans="29:36" x14ac:dyDescent="0.45">
      <c r="AC443" s="309">
        <f>IF('6-اطلاعات کلیه محصولات - خدمات'!C443="دارد",'6-اطلاعات کلیه محصولات - خدمات'!Q443,0)</f>
        <v>0</v>
      </c>
      <c r="AD443" s="309">
        <f>1403-'5-اطلاعات کلیه پرسنل'!E443:E1440</f>
        <v>1403</v>
      </c>
      <c r="AE443" s="309"/>
      <c r="AF443" s="67">
        <f>IF('5-اطلاعات کلیه پرسنل'!H443=option!$C$15,IF('5-اطلاعات کلیه پرسنل'!L443="دارد",'5-اطلاعات کلیه پرسنل'!M443/12*'5-اطلاعات کلیه پرسنل'!I443,'5-اطلاعات کلیه پرسنل'!N443/2000*'5-اطلاعات کلیه پرسنل'!I443),0)+IF('5-اطلاعات کلیه پرسنل'!J443=option!$C$15,IF('5-اطلاعات کلیه پرسنل'!L443="دارد",'5-اطلاعات کلیه پرسنل'!M443/12*'5-اطلاعات کلیه پرسنل'!K443,'5-اطلاعات کلیه پرسنل'!N443/2000*'5-اطلاعات کلیه پرسنل'!K443),0)</f>
        <v>0</v>
      </c>
      <c r="AG443" s="67">
        <f>IF('5-اطلاعات کلیه پرسنل'!H443=option!$C$11,IF('5-اطلاعات کلیه پرسنل'!L443="دارد",'5-اطلاعات کلیه پرسنل'!M443*'5-اطلاعات کلیه پرسنل'!I443/12*40,'5-اطلاعات کلیه پرسنل'!I443*'5-اطلاعات کلیه پرسنل'!N443/52),0)+IF('5-اطلاعات کلیه پرسنل'!J443=option!$C$11,IF('5-اطلاعات کلیه پرسنل'!L443="دارد",'5-اطلاعات کلیه پرسنل'!M443*'5-اطلاعات کلیه پرسنل'!K443/12*40,'5-اطلاعات کلیه پرسنل'!K443*'5-اطلاعات کلیه پرسنل'!N443/52),0)</f>
        <v>0</v>
      </c>
      <c r="AH443" s="307">
        <f>IF('5-اطلاعات کلیه پرسنل'!P443="دکتری",1,IF('5-اطلاعات کلیه پرسنل'!P443="فوق لیسانس",0.8,IF('5-اطلاعات کلیه پرسنل'!P443="لیسانس",0.6,IF('5-اطلاعات کلیه پرسنل'!P443="فوق دیپلم",0.3,IF('5-اطلاعات کلیه پرسنل'!P443="",0,0.1)))))</f>
        <v>0</v>
      </c>
      <c r="AI443" s="95">
        <f>IF('5-اطلاعات کلیه پرسنل'!L443="دارد",'5-اطلاعات کلیه پرسنل'!M443/12,'5-اطلاعات کلیه پرسنل'!N443/2000)</f>
        <v>0</v>
      </c>
      <c r="AJ443" s="94">
        <f t="shared" si="54"/>
        <v>0</v>
      </c>
    </row>
    <row r="444" spans="29:36" x14ac:dyDescent="0.45">
      <c r="AC444" s="309">
        <f>IF('6-اطلاعات کلیه محصولات - خدمات'!C444="دارد",'6-اطلاعات کلیه محصولات - خدمات'!Q444,0)</f>
        <v>0</v>
      </c>
      <c r="AD444" s="309">
        <f>1403-'5-اطلاعات کلیه پرسنل'!E444:E1441</f>
        <v>1403</v>
      </c>
      <c r="AE444" s="309"/>
      <c r="AF444" s="67">
        <f>IF('5-اطلاعات کلیه پرسنل'!H444=option!$C$15,IF('5-اطلاعات کلیه پرسنل'!L444="دارد",'5-اطلاعات کلیه پرسنل'!M444/12*'5-اطلاعات کلیه پرسنل'!I444,'5-اطلاعات کلیه پرسنل'!N444/2000*'5-اطلاعات کلیه پرسنل'!I444),0)+IF('5-اطلاعات کلیه پرسنل'!J444=option!$C$15,IF('5-اطلاعات کلیه پرسنل'!L444="دارد",'5-اطلاعات کلیه پرسنل'!M444/12*'5-اطلاعات کلیه پرسنل'!K444,'5-اطلاعات کلیه پرسنل'!N444/2000*'5-اطلاعات کلیه پرسنل'!K444),0)</f>
        <v>0</v>
      </c>
      <c r="AG444" s="67">
        <f>IF('5-اطلاعات کلیه پرسنل'!H444=option!$C$11,IF('5-اطلاعات کلیه پرسنل'!L444="دارد",'5-اطلاعات کلیه پرسنل'!M444*'5-اطلاعات کلیه پرسنل'!I444/12*40,'5-اطلاعات کلیه پرسنل'!I444*'5-اطلاعات کلیه پرسنل'!N444/52),0)+IF('5-اطلاعات کلیه پرسنل'!J444=option!$C$11,IF('5-اطلاعات کلیه پرسنل'!L444="دارد",'5-اطلاعات کلیه پرسنل'!M444*'5-اطلاعات کلیه پرسنل'!K444/12*40,'5-اطلاعات کلیه پرسنل'!K444*'5-اطلاعات کلیه پرسنل'!N444/52),0)</f>
        <v>0</v>
      </c>
      <c r="AH444" s="307">
        <f>IF('5-اطلاعات کلیه پرسنل'!P444="دکتری",1,IF('5-اطلاعات کلیه پرسنل'!P444="فوق لیسانس",0.8,IF('5-اطلاعات کلیه پرسنل'!P444="لیسانس",0.6,IF('5-اطلاعات کلیه پرسنل'!P444="فوق دیپلم",0.3,IF('5-اطلاعات کلیه پرسنل'!P444="",0,0.1)))))</f>
        <v>0</v>
      </c>
      <c r="AI444" s="95">
        <f>IF('5-اطلاعات کلیه پرسنل'!L444="دارد",'5-اطلاعات کلیه پرسنل'!M444/12,'5-اطلاعات کلیه پرسنل'!N444/2000)</f>
        <v>0</v>
      </c>
      <c r="AJ444" s="94">
        <f t="shared" si="54"/>
        <v>0</v>
      </c>
    </row>
    <row r="445" spans="29:36" x14ac:dyDescent="0.45">
      <c r="AC445" s="309">
        <f>IF('6-اطلاعات کلیه محصولات - خدمات'!C445="دارد",'6-اطلاعات کلیه محصولات - خدمات'!Q445,0)</f>
        <v>0</v>
      </c>
      <c r="AD445" s="309">
        <f>1403-'5-اطلاعات کلیه پرسنل'!E445:E1442</f>
        <v>1403</v>
      </c>
      <c r="AE445" s="309"/>
      <c r="AF445" s="67">
        <f>IF('5-اطلاعات کلیه پرسنل'!H445=option!$C$15,IF('5-اطلاعات کلیه پرسنل'!L445="دارد",'5-اطلاعات کلیه پرسنل'!M445/12*'5-اطلاعات کلیه پرسنل'!I445,'5-اطلاعات کلیه پرسنل'!N445/2000*'5-اطلاعات کلیه پرسنل'!I445),0)+IF('5-اطلاعات کلیه پرسنل'!J445=option!$C$15,IF('5-اطلاعات کلیه پرسنل'!L445="دارد",'5-اطلاعات کلیه پرسنل'!M445/12*'5-اطلاعات کلیه پرسنل'!K445,'5-اطلاعات کلیه پرسنل'!N445/2000*'5-اطلاعات کلیه پرسنل'!K445),0)</f>
        <v>0</v>
      </c>
      <c r="AG445" s="67">
        <f>IF('5-اطلاعات کلیه پرسنل'!H445=option!$C$11,IF('5-اطلاعات کلیه پرسنل'!L445="دارد",'5-اطلاعات کلیه پرسنل'!M445*'5-اطلاعات کلیه پرسنل'!I445/12*40,'5-اطلاعات کلیه پرسنل'!I445*'5-اطلاعات کلیه پرسنل'!N445/52),0)+IF('5-اطلاعات کلیه پرسنل'!J445=option!$C$11,IF('5-اطلاعات کلیه پرسنل'!L445="دارد",'5-اطلاعات کلیه پرسنل'!M445*'5-اطلاعات کلیه پرسنل'!K445/12*40,'5-اطلاعات کلیه پرسنل'!K445*'5-اطلاعات کلیه پرسنل'!N445/52),0)</f>
        <v>0</v>
      </c>
      <c r="AH445" s="307">
        <f>IF('5-اطلاعات کلیه پرسنل'!P445="دکتری",1,IF('5-اطلاعات کلیه پرسنل'!P445="فوق لیسانس",0.8,IF('5-اطلاعات کلیه پرسنل'!P445="لیسانس",0.6,IF('5-اطلاعات کلیه پرسنل'!P445="فوق دیپلم",0.3,IF('5-اطلاعات کلیه پرسنل'!P445="",0,0.1)))))</f>
        <v>0</v>
      </c>
      <c r="AI445" s="95">
        <f>IF('5-اطلاعات کلیه پرسنل'!L445="دارد",'5-اطلاعات کلیه پرسنل'!M445/12,'5-اطلاعات کلیه پرسنل'!N445/2000)</f>
        <v>0</v>
      </c>
      <c r="AJ445" s="94">
        <f t="shared" si="54"/>
        <v>0</v>
      </c>
    </row>
    <row r="446" spans="29:36" x14ac:dyDescent="0.45">
      <c r="AC446" s="309">
        <f>IF('6-اطلاعات کلیه محصولات - خدمات'!C446="دارد",'6-اطلاعات کلیه محصولات - خدمات'!Q446,0)</f>
        <v>0</v>
      </c>
      <c r="AD446" s="309">
        <f>1403-'5-اطلاعات کلیه پرسنل'!E446:E1443</f>
        <v>1403</v>
      </c>
      <c r="AE446" s="309"/>
      <c r="AF446" s="67">
        <f>IF('5-اطلاعات کلیه پرسنل'!H446=option!$C$15,IF('5-اطلاعات کلیه پرسنل'!L446="دارد",'5-اطلاعات کلیه پرسنل'!M446/12*'5-اطلاعات کلیه پرسنل'!I446,'5-اطلاعات کلیه پرسنل'!N446/2000*'5-اطلاعات کلیه پرسنل'!I446),0)+IF('5-اطلاعات کلیه پرسنل'!J446=option!$C$15,IF('5-اطلاعات کلیه پرسنل'!L446="دارد",'5-اطلاعات کلیه پرسنل'!M446/12*'5-اطلاعات کلیه پرسنل'!K446,'5-اطلاعات کلیه پرسنل'!N446/2000*'5-اطلاعات کلیه پرسنل'!K446),0)</f>
        <v>0</v>
      </c>
      <c r="AG446" s="67">
        <f>IF('5-اطلاعات کلیه پرسنل'!H446=option!$C$11,IF('5-اطلاعات کلیه پرسنل'!L446="دارد",'5-اطلاعات کلیه پرسنل'!M446*'5-اطلاعات کلیه پرسنل'!I446/12*40,'5-اطلاعات کلیه پرسنل'!I446*'5-اطلاعات کلیه پرسنل'!N446/52),0)+IF('5-اطلاعات کلیه پرسنل'!J446=option!$C$11,IF('5-اطلاعات کلیه پرسنل'!L446="دارد",'5-اطلاعات کلیه پرسنل'!M446*'5-اطلاعات کلیه پرسنل'!K446/12*40,'5-اطلاعات کلیه پرسنل'!K446*'5-اطلاعات کلیه پرسنل'!N446/52),0)</f>
        <v>0</v>
      </c>
      <c r="AH446" s="307">
        <f>IF('5-اطلاعات کلیه پرسنل'!P446="دکتری",1,IF('5-اطلاعات کلیه پرسنل'!P446="فوق لیسانس",0.8,IF('5-اطلاعات کلیه پرسنل'!P446="لیسانس",0.6,IF('5-اطلاعات کلیه پرسنل'!P446="فوق دیپلم",0.3,IF('5-اطلاعات کلیه پرسنل'!P446="",0,0.1)))))</f>
        <v>0</v>
      </c>
      <c r="AI446" s="95">
        <f>IF('5-اطلاعات کلیه پرسنل'!L446="دارد",'5-اطلاعات کلیه پرسنل'!M446/12,'5-اطلاعات کلیه پرسنل'!N446/2000)</f>
        <v>0</v>
      </c>
      <c r="AJ446" s="94">
        <f t="shared" si="54"/>
        <v>0</v>
      </c>
    </row>
    <row r="447" spans="29:36" x14ac:dyDescent="0.45">
      <c r="AC447" s="309">
        <f>IF('6-اطلاعات کلیه محصولات - خدمات'!C447="دارد",'6-اطلاعات کلیه محصولات - خدمات'!Q447,0)</f>
        <v>0</v>
      </c>
      <c r="AD447" s="309">
        <f>1403-'5-اطلاعات کلیه پرسنل'!E447:E1444</f>
        <v>1403</v>
      </c>
      <c r="AE447" s="309"/>
      <c r="AF447" s="67">
        <f>IF('5-اطلاعات کلیه پرسنل'!H447=option!$C$15,IF('5-اطلاعات کلیه پرسنل'!L447="دارد",'5-اطلاعات کلیه پرسنل'!M447/12*'5-اطلاعات کلیه پرسنل'!I447,'5-اطلاعات کلیه پرسنل'!N447/2000*'5-اطلاعات کلیه پرسنل'!I447),0)+IF('5-اطلاعات کلیه پرسنل'!J447=option!$C$15,IF('5-اطلاعات کلیه پرسنل'!L447="دارد",'5-اطلاعات کلیه پرسنل'!M447/12*'5-اطلاعات کلیه پرسنل'!K447,'5-اطلاعات کلیه پرسنل'!N447/2000*'5-اطلاعات کلیه پرسنل'!K447),0)</f>
        <v>0</v>
      </c>
      <c r="AG447" s="67">
        <f>IF('5-اطلاعات کلیه پرسنل'!H447=option!$C$11,IF('5-اطلاعات کلیه پرسنل'!L447="دارد",'5-اطلاعات کلیه پرسنل'!M447*'5-اطلاعات کلیه پرسنل'!I447/12*40,'5-اطلاعات کلیه پرسنل'!I447*'5-اطلاعات کلیه پرسنل'!N447/52),0)+IF('5-اطلاعات کلیه پرسنل'!J447=option!$C$11,IF('5-اطلاعات کلیه پرسنل'!L447="دارد",'5-اطلاعات کلیه پرسنل'!M447*'5-اطلاعات کلیه پرسنل'!K447/12*40,'5-اطلاعات کلیه پرسنل'!K447*'5-اطلاعات کلیه پرسنل'!N447/52),0)</f>
        <v>0</v>
      </c>
      <c r="AH447" s="307">
        <f>IF('5-اطلاعات کلیه پرسنل'!P447="دکتری",1,IF('5-اطلاعات کلیه پرسنل'!P447="فوق لیسانس",0.8,IF('5-اطلاعات کلیه پرسنل'!P447="لیسانس",0.6,IF('5-اطلاعات کلیه پرسنل'!P447="فوق دیپلم",0.3,IF('5-اطلاعات کلیه پرسنل'!P447="",0,0.1)))))</f>
        <v>0</v>
      </c>
      <c r="AI447" s="95">
        <f>IF('5-اطلاعات کلیه پرسنل'!L447="دارد",'5-اطلاعات کلیه پرسنل'!M447/12,'5-اطلاعات کلیه پرسنل'!N447/2000)</f>
        <v>0</v>
      </c>
      <c r="AJ447" s="94">
        <f t="shared" si="54"/>
        <v>0</v>
      </c>
    </row>
    <row r="448" spans="29:36" x14ac:dyDescent="0.45">
      <c r="AC448" s="309">
        <f>IF('6-اطلاعات کلیه محصولات - خدمات'!C448="دارد",'6-اطلاعات کلیه محصولات - خدمات'!Q448,0)</f>
        <v>0</v>
      </c>
      <c r="AD448" s="309">
        <f>1403-'5-اطلاعات کلیه پرسنل'!E448:E1445</f>
        <v>1403</v>
      </c>
      <c r="AE448" s="309"/>
      <c r="AF448" s="67">
        <f>IF('5-اطلاعات کلیه پرسنل'!H448=option!$C$15,IF('5-اطلاعات کلیه پرسنل'!L448="دارد",'5-اطلاعات کلیه پرسنل'!M448/12*'5-اطلاعات کلیه پرسنل'!I448,'5-اطلاعات کلیه پرسنل'!N448/2000*'5-اطلاعات کلیه پرسنل'!I448),0)+IF('5-اطلاعات کلیه پرسنل'!J448=option!$C$15,IF('5-اطلاعات کلیه پرسنل'!L448="دارد",'5-اطلاعات کلیه پرسنل'!M448/12*'5-اطلاعات کلیه پرسنل'!K448,'5-اطلاعات کلیه پرسنل'!N448/2000*'5-اطلاعات کلیه پرسنل'!K448),0)</f>
        <v>0</v>
      </c>
      <c r="AG448" s="67">
        <f>IF('5-اطلاعات کلیه پرسنل'!H448=option!$C$11,IF('5-اطلاعات کلیه پرسنل'!L448="دارد",'5-اطلاعات کلیه پرسنل'!M448*'5-اطلاعات کلیه پرسنل'!I448/12*40,'5-اطلاعات کلیه پرسنل'!I448*'5-اطلاعات کلیه پرسنل'!N448/52),0)+IF('5-اطلاعات کلیه پرسنل'!J448=option!$C$11,IF('5-اطلاعات کلیه پرسنل'!L448="دارد",'5-اطلاعات کلیه پرسنل'!M448*'5-اطلاعات کلیه پرسنل'!K448/12*40,'5-اطلاعات کلیه پرسنل'!K448*'5-اطلاعات کلیه پرسنل'!N448/52),0)</f>
        <v>0</v>
      </c>
      <c r="AH448" s="307">
        <f>IF('5-اطلاعات کلیه پرسنل'!P448="دکتری",1,IF('5-اطلاعات کلیه پرسنل'!P448="فوق لیسانس",0.8,IF('5-اطلاعات کلیه پرسنل'!P448="لیسانس",0.6,IF('5-اطلاعات کلیه پرسنل'!P448="فوق دیپلم",0.3,IF('5-اطلاعات کلیه پرسنل'!P448="",0,0.1)))))</f>
        <v>0</v>
      </c>
      <c r="AI448" s="95">
        <f>IF('5-اطلاعات کلیه پرسنل'!L448="دارد",'5-اطلاعات کلیه پرسنل'!M448/12,'5-اطلاعات کلیه پرسنل'!N448/2000)</f>
        <v>0</v>
      </c>
      <c r="AJ448" s="94">
        <f t="shared" si="54"/>
        <v>0</v>
      </c>
    </row>
    <row r="449" spans="29:36" x14ac:dyDescent="0.45">
      <c r="AC449" s="309">
        <f>IF('6-اطلاعات کلیه محصولات - خدمات'!C449="دارد",'6-اطلاعات کلیه محصولات - خدمات'!Q449,0)</f>
        <v>0</v>
      </c>
      <c r="AD449" s="309">
        <f>1403-'5-اطلاعات کلیه پرسنل'!E449:E1446</f>
        <v>1403</v>
      </c>
      <c r="AE449" s="309"/>
      <c r="AF449" s="67">
        <f>IF('5-اطلاعات کلیه پرسنل'!H449=option!$C$15,IF('5-اطلاعات کلیه پرسنل'!L449="دارد",'5-اطلاعات کلیه پرسنل'!M449/12*'5-اطلاعات کلیه پرسنل'!I449,'5-اطلاعات کلیه پرسنل'!N449/2000*'5-اطلاعات کلیه پرسنل'!I449),0)+IF('5-اطلاعات کلیه پرسنل'!J449=option!$C$15,IF('5-اطلاعات کلیه پرسنل'!L449="دارد",'5-اطلاعات کلیه پرسنل'!M449/12*'5-اطلاعات کلیه پرسنل'!K449,'5-اطلاعات کلیه پرسنل'!N449/2000*'5-اطلاعات کلیه پرسنل'!K449),0)</f>
        <v>0</v>
      </c>
      <c r="AG449" s="67">
        <f>IF('5-اطلاعات کلیه پرسنل'!H449=option!$C$11,IF('5-اطلاعات کلیه پرسنل'!L449="دارد",'5-اطلاعات کلیه پرسنل'!M449*'5-اطلاعات کلیه پرسنل'!I449/12*40,'5-اطلاعات کلیه پرسنل'!I449*'5-اطلاعات کلیه پرسنل'!N449/52),0)+IF('5-اطلاعات کلیه پرسنل'!J449=option!$C$11,IF('5-اطلاعات کلیه پرسنل'!L449="دارد",'5-اطلاعات کلیه پرسنل'!M449*'5-اطلاعات کلیه پرسنل'!K449/12*40,'5-اطلاعات کلیه پرسنل'!K449*'5-اطلاعات کلیه پرسنل'!N449/52),0)</f>
        <v>0</v>
      </c>
      <c r="AH449" s="307">
        <f>IF('5-اطلاعات کلیه پرسنل'!P449="دکتری",1,IF('5-اطلاعات کلیه پرسنل'!P449="فوق لیسانس",0.8,IF('5-اطلاعات کلیه پرسنل'!P449="لیسانس",0.6,IF('5-اطلاعات کلیه پرسنل'!P449="فوق دیپلم",0.3,IF('5-اطلاعات کلیه پرسنل'!P449="",0,0.1)))))</f>
        <v>0</v>
      </c>
      <c r="AI449" s="95">
        <f>IF('5-اطلاعات کلیه پرسنل'!L449="دارد",'5-اطلاعات کلیه پرسنل'!M449/12,'5-اطلاعات کلیه پرسنل'!N449/2000)</f>
        <v>0</v>
      </c>
      <c r="AJ449" s="94">
        <f t="shared" si="54"/>
        <v>0</v>
      </c>
    </row>
    <row r="450" spans="29:36" x14ac:dyDescent="0.45">
      <c r="AC450" s="309">
        <f>IF('6-اطلاعات کلیه محصولات - خدمات'!C450="دارد",'6-اطلاعات کلیه محصولات - خدمات'!Q450,0)</f>
        <v>0</v>
      </c>
      <c r="AD450" s="309">
        <f>1403-'5-اطلاعات کلیه پرسنل'!E450:E1447</f>
        <v>1403</v>
      </c>
      <c r="AE450" s="309"/>
      <c r="AF450" s="67">
        <f>IF('5-اطلاعات کلیه پرسنل'!H450=option!$C$15,IF('5-اطلاعات کلیه پرسنل'!L450="دارد",'5-اطلاعات کلیه پرسنل'!M450/12*'5-اطلاعات کلیه پرسنل'!I450,'5-اطلاعات کلیه پرسنل'!N450/2000*'5-اطلاعات کلیه پرسنل'!I450),0)+IF('5-اطلاعات کلیه پرسنل'!J450=option!$C$15,IF('5-اطلاعات کلیه پرسنل'!L450="دارد",'5-اطلاعات کلیه پرسنل'!M450/12*'5-اطلاعات کلیه پرسنل'!K450,'5-اطلاعات کلیه پرسنل'!N450/2000*'5-اطلاعات کلیه پرسنل'!K450),0)</f>
        <v>0</v>
      </c>
      <c r="AG450" s="67">
        <f>IF('5-اطلاعات کلیه پرسنل'!H450=option!$C$11,IF('5-اطلاعات کلیه پرسنل'!L450="دارد",'5-اطلاعات کلیه پرسنل'!M450*'5-اطلاعات کلیه پرسنل'!I450/12*40,'5-اطلاعات کلیه پرسنل'!I450*'5-اطلاعات کلیه پرسنل'!N450/52),0)+IF('5-اطلاعات کلیه پرسنل'!J450=option!$C$11,IF('5-اطلاعات کلیه پرسنل'!L450="دارد",'5-اطلاعات کلیه پرسنل'!M450*'5-اطلاعات کلیه پرسنل'!K450/12*40,'5-اطلاعات کلیه پرسنل'!K450*'5-اطلاعات کلیه پرسنل'!N450/52),0)</f>
        <v>0</v>
      </c>
      <c r="AH450" s="307">
        <f>IF('5-اطلاعات کلیه پرسنل'!P450="دکتری",1,IF('5-اطلاعات کلیه پرسنل'!P450="فوق لیسانس",0.8,IF('5-اطلاعات کلیه پرسنل'!P450="لیسانس",0.6,IF('5-اطلاعات کلیه پرسنل'!P450="فوق دیپلم",0.3,IF('5-اطلاعات کلیه پرسنل'!P450="",0,0.1)))))</f>
        <v>0</v>
      </c>
      <c r="AI450" s="95">
        <f>IF('5-اطلاعات کلیه پرسنل'!L450="دارد",'5-اطلاعات کلیه پرسنل'!M450/12,'5-اطلاعات کلیه پرسنل'!N450/2000)</f>
        <v>0</v>
      </c>
      <c r="AJ450" s="94">
        <f t="shared" si="54"/>
        <v>0</v>
      </c>
    </row>
    <row r="451" spans="29:36" x14ac:dyDescent="0.45">
      <c r="AC451" s="309">
        <f>IF('6-اطلاعات کلیه محصولات - خدمات'!C451="دارد",'6-اطلاعات کلیه محصولات - خدمات'!Q451,0)</f>
        <v>0</v>
      </c>
      <c r="AD451" s="309">
        <f>1403-'5-اطلاعات کلیه پرسنل'!E451:E1448</f>
        <v>1403</v>
      </c>
      <c r="AE451" s="309"/>
      <c r="AF451" s="67">
        <f>IF('5-اطلاعات کلیه پرسنل'!H451=option!$C$15,IF('5-اطلاعات کلیه پرسنل'!L451="دارد",'5-اطلاعات کلیه پرسنل'!M451/12*'5-اطلاعات کلیه پرسنل'!I451,'5-اطلاعات کلیه پرسنل'!N451/2000*'5-اطلاعات کلیه پرسنل'!I451),0)+IF('5-اطلاعات کلیه پرسنل'!J451=option!$C$15,IF('5-اطلاعات کلیه پرسنل'!L451="دارد",'5-اطلاعات کلیه پرسنل'!M451/12*'5-اطلاعات کلیه پرسنل'!K451,'5-اطلاعات کلیه پرسنل'!N451/2000*'5-اطلاعات کلیه پرسنل'!K451),0)</f>
        <v>0</v>
      </c>
      <c r="AG451" s="67">
        <f>IF('5-اطلاعات کلیه پرسنل'!H451=option!$C$11,IF('5-اطلاعات کلیه پرسنل'!L451="دارد",'5-اطلاعات کلیه پرسنل'!M451*'5-اطلاعات کلیه پرسنل'!I451/12*40,'5-اطلاعات کلیه پرسنل'!I451*'5-اطلاعات کلیه پرسنل'!N451/52),0)+IF('5-اطلاعات کلیه پرسنل'!J451=option!$C$11,IF('5-اطلاعات کلیه پرسنل'!L451="دارد",'5-اطلاعات کلیه پرسنل'!M451*'5-اطلاعات کلیه پرسنل'!K451/12*40,'5-اطلاعات کلیه پرسنل'!K451*'5-اطلاعات کلیه پرسنل'!N451/52),0)</f>
        <v>0</v>
      </c>
      <c r="AH451" s="307">
        <f>IF('5-اطلاعات کلیه پرسنل'!P451="دکتری",1,IF('5-اطلاعات کلیه پرسنل'!P451="فوق لیسانس",0.8,IF('5-اطلاعات کلیه پرسنل'!P451="لیسانس",0.6,IF('5-اطلاعات کلیه پرسنل'!P451="فوق دیپلم",0.3,IF('5-اطلاعات کلیه پرسنل'!P451="",0,0.1)))))</f>
        <v>0</v>
      </c>
      <c r="AI451" s="95">
        <f>IF('5-اطلاعات کلیه پرسنل'!L451="دارد",'5-اطلاعات کلیه پرسنل'!M451/12,'5-اطلاعات کلیه پرسنل'!N451/2000)</f>
        <v>0</v>
      </c>
      <c r="AJ451" s="94">
        <f t="shared" si="54"/>
        <v>0</v>
      </c>
    </row>
    <row r="452" spans="29:36" x14ac:dyDescent="0.45">
      <c r="AC452" s="309">
        <f>IF('6-اطلاعات کلیه محصولات - خدمات'!C452="دارد",'6-اطلاعات کلیه محصولات - خدمات'!Q452,0)</f>
        <v>0</v>
      </c>
      <c r="AD452" s="309">
        <f>1403-'5-اطلاعات کلیه پرسنل'!E452:E1449</f>
        <v>1403</v>
      </c>
      <c r="AE452" s="309"/>
      <c r="AF452" s="67">
        <f>IF('5-اطلاعات کلیه پرسنل'!H452=option!$C$15,IF('5-اطلاعات کلیه پرسنل'!L452="دارد",'5-اطلاعات کلیه پرسنل'!M452/12*'5-اطلاعات کلیه پرسنل'!I452,'5-اطلاعات کلیه پرسنل'!N452/2000*'5-اطلاعات کلیه پرسنل'!I452),0)+IF('5-اطلاعات کلیه پرسنل'!J452=option!$C$15,IF('5-اطلاعات کلیه پرسنل'!L452="دارد",'5-اطلاعات کلیه پرسنل'!M452/12*'5-اطلاعات کلیه پرسنل'!K452,'5-اطلاعات کلیه پرسنل'!N452/2000*'5-اطلاعات کلیه پرسنل'!K452),0)</f>
        <v>0</v>
      </c>
      <c r="AG452" s="67">
        <f>IF('5-اطلاعات کلیه پرسنل'!H452=option!$C$11,IF('5-اطلاعات کلیه پرسنل'!L452="دارد",'5-اطلاعات کلیه پرسنل'!M452*'5-اطلاعات کلیه پرسنل'!I452/12*40,'5-اطلاعات کلیه پرسنل'!I452*'5-اطلاعات کلیه پرسنل'!N452/52),0)+IF('5-اطلاعات کلیه پرسنل'!J452=option!$C$11,IF('5-اطلاعات کلیه پرسنل'!L452="دارد",'5-اطلاعات کلیه پرسنل'!M452*'5-اطلاعات کلیه پرسنل'!K452/12*40,'5-اطلاعات کلیه پرسنل'!K452*'5-اطلاعات کلیه پرسنل'!N452/52),0)</f>
        <v>0</v>
      </c>
      <c r="AH452" s="307">
        <f>IF('5-اطلاعات کلیه پرسنل'!P452="دکتری",1,IF('5-اطلاعات کلیه پرسنل'!P452="فوق لیسانس",0.8,IF('5-اطلاعات کلیه پرسنل'!P452="لیسانس",0.6,IF('5-اطلاعات کلیه پرسنل'!P452="فوق دیپلم",0.3,IF('5-اطلاعات کلیه پرسنل'!P452="",0,0.1)))))</f>
        <v>0</v>
      </c>
      <c r="AI452" s="95">
        <f>IF('5-اطلاعات کلیه پرسنل'!L452="دارد",'5-اطلاعات کلیه پرسنل'!M452/12,'5-اطلاعات کلیه پرسنل'!N452/2000)</f>
        <v>0</v>
      </c>
      <c r="AJ452" s="94">
        <f t="shared" si="54"/>
        <v>0</v>
      </c>
    </row>
    <row r="453" spans="29:36" x14ac:dyDescent="0.45">
      <c r="AC453" s="309">
        <f>IF('6-اطلاعات کلیه محصولات - خدمات'!C453="دارد",'6-اطلاعات کلیه محصولات - خدمات'!Q453,0)</f>
        <v>0</v>
      </c>
      <c r="AD453" s="309">
        <f>1403-'5-اطلاعات کلیه پرسنل'!E453:E1450</f>
        <v>1403</v>
      </c>
      <c r="AE453" s="309"/>
      <c r="AF453" s="67">
        <f>IF('5-اطلاعات کلیه پرسنل'!H453=option!$C$15,IF('5-اطلاعات کلیه پرسنل'!L453="دارد",'5-اطلاعات کلیه پرسنل'!M453/12*'5-اطلاعات کلیه پرسنل'!I453,'5-اطلاعات کلیه پرسنل'!N453/2000*'5-اطلاعات کلیه پرسنل'!I453),0)+IF('5-اطلاعات کلیه پرسنل'!J453=option!$C$15,IF('5-اطلاعات کلیه پرسنل'!L453="دارد",'5-اطلاعات کلیه پرسنل'!M453/12*'5-اطلاعات کلیه پرسنل'!K453,'5-اطلاعات کلیه پرسنل'!N453/2000*'5-اطلاعات کلیه پرسنل'!K453),0)</f>
        <v>0</v>
      </c>
      <c r="AG453" s="67">
        <f>IF('5-اطلاعات کلیه پرسنل'!H453=option!$C$11,IF('5-اطلاعات کلیه پرسنل'!L453="دارد",'5-اطلاعات کلیه پرسنل'!M453*'5-اطلاعات کلیه پرسنل'!I453/12*40,'5-اطلاعات کلیه پرسنل'!I453*'5-اطلاعات کلیه پرسنل'!N453/52),0)+IF('5-اطلاعات کلیه پرسنل'!J453=option!$C$11,IF('5-اطلاعات کلیه پرسنل'!L453="دارد",'5-اطلاعات کلیه پرسنل'!M453*'5-اطلاعات کلیه پرسنل'!K453/12*40,'5-اطلاعات کلیه پرسنل'!K453*'5-اطلاعات کلیه پرسنل'!N453/52),0)</f>
        <v>0</v>
      </c>
      <c r="AH453" s="307">
        <f>IF('5-اطلاعات کلیه پرسنل'!P453="دکتری",1,IF('5-اطلاعات کلیه پرسنل'!P453="فوق لیسانس",0.8,IF('5-اطلاعات کلیه پرسنل'!P453="لیسانس",0.6,IF('5-اطلاعات کلیه پرسنل'!P453="فوق دیپلم",0.3,IF('5-اطلاعات کلیه پرسنل'!P453="",0,0.1)))))</f>
        <v>0</v>
      </c>
      <c r="AI453" s="95">
        <f>IF('5-اطلاعات کلیه پرسنل'!L453="دارد",'5-اطلاعات کلیه پرسنل'!M453/12,'5-اطلاعات کلیه پرسنل'!N453/2000)</f>
        <v>0</v>
      </c>
      <c r="AJ453" s="94">
        <f t="shared" si="54"/>
        <v>0</v>
      </c>
    </row>
    <row r="454" spans="29:36" x14ac:dyDescent="0.45">
      <c r="AC454" s="309">
        <f>IF('6-اطلاعات کلیه محصولات - خدمات'!C454="دارد",'6-اطلاعات کلیه محصولات - خدمات'!Q454,0)</f>
        <v>0</v>
      </c>
      <c r="AD454" s="309">
        <f>1403-'5-اطلاعات کلیه پرسنل'!E454:E1451</f>
        <v>1403</v>
      </c>
      <c r="AE454" s="309"/>
      <c r="AF454" s="67">
        <f>IF('5-اطلاعات کلیه پرسنل'!H454=option!$C$15,IF('5-اطلاعات کلیه پرسنل'!L454="دارد",'5-اطلاعات کلیه پرسنل'!M454/12*'5-اطلاعات کلیه پرسنل'!I454,'5-اطلاعات کلیه پرسنل'!N454/2000*'5-اطلاعات کلیه پرسنل'!I454),0)+IF('5-اطلاعات کلیه پرسنل'!J454=option!$C$15,IF('5-اطلاعات کلیه پرسنل'!L454="دارد",'5-اطلاعات کلیه پرسنل'!M454/12*'5-اطلاعات کلیه پرسنل'!K454,'5-اطلاعات کلیه پرسنل'!N454/2000*'5-اطلاعات کلیه پرسنل'!K454),0)</f>
        <v>0</v>
      </c>
      <c r="AG454" s="67">
        <f>IF('5-اطلاعات کلیه پرسنل'!H454=option!$C$11,IF('5-اطلاعات کلیه پرسنل'!L454="دارد",'5-اطلاعات کلیه پرسنل'!M454*'5-اطلاعات کلیه پرسنل'!I454/12*40,'5-اطلاعات کلیه پرسنل'!I454*'5-اطلاعات کلیه پرسنل'!N454/52),0)+IF('5-اطلاعات کلیه پرسنل'!J454=option!$C$11,IF('5-اطلاعات کلیه پرسنل'!L454="دارد",'5-اطلاعات کلیه پرسنل'!M454*'5-اطلاعات کلیه پرسنل'!K454/12*40,'5-اطلاعات کلیه پرسنل'!K454*'5-اطلاعات کلیه پرسنل'!N454/52),0)</f>
        <v>0</v>
      </c>
      <c r="AH454" s="307">
        <f>IF('5-اطلاعات کلیه پرسنل'!P454="دکتری",1,IF('5-اطلاعات کلیه پرسنل'!P454="فوق لیسانس",0.8,IF('5-اطلاعات کلیه پرسنل'!P454="لیسانس",0.6,IF('5-اطلاعات کلیه پرسنل'!P454="فوق دیپلم",0.3,IF('5-اطلاعات کلیه پرسنل'!P454="",0,0.1)))))</f>
        <v>0</v>
      </c>
      <c r="AI454" s="95">
        <f>IF('5-اطلاعات کلیه پرسنل'!L454="دارد",'5-اطلاعات کلیه پرسنل'!M454/12,'5-اطلاعات کلیه پرسنل'!N454/2000)</f>
        <v>0</v>
      </c>
      <c r="AJ454" s="94">
        <f t="shared" si="54"/>
        <v>0</v>
      </c>
    </row>
    <row r="455" spans="29:36" x14ac:dyDescent="0.45">
      <c r="AC455" s="309">
        <f>IF('6-اطلاعات کلیه محصولات - خدمات'!C455="دارد",'6-اطلاعات کلیه محصولات - خدمات'!Q455,0)</f>
        <v>0</v>
      </c>
      <c r="AD455" s="309">
        <f>1403-'5-اطلاعات کلیه پرسنل'!E455:E1452</f>
        <v>1403</v>
      </c>
      <c r="AE455" s="309"/>
      <c r="AF455" s="67">
        <f>IF('5-اطلاعات کلیه پرسنل'!H455=option!$C$15,IF('5-اطلاعات کلیه پرسنل'!L455="دارد",'5-اطلاعات کلیه پرسنل'!M455/12*'5-اطلاعات کلیه پرسنل'!I455,'5-اطلاعات کلیه پرسنل'!N455/2000*'5-اطلاعات کلیه پرسنل'!I455),0)+IF('5-اطلاعات کلیه پرسنل'!J455=option!$C$15,IF('5-اطلاعات کلیه پرسنل'!L455="دارد",'5-اطلاعات کلیه پرسنل'!M455/12*'5-اطلاعات کلیه پرسنل'!K455,'5-اطلاعات کلیه پرسنل'!N455/2000*'5-اطلاعات کلیه پرسنل'!K455),0)</f>
        <v>0</v>
      </c>
      <c r="AG455" s="67">
        <f>IF('5-اطلاعات کلیه پرسنل'!H455=option!$C$11,IF('5-اطلاعات کلیه پرسنل'!L455="دارد",'5-اطلاعات کلیه پرسنل'!M455*'5-اطلاعات کلیه پرسنل'!I455/12*40,'5-اطلاعات کلیه پرسنل'!I455*'5-اطلاعات کلیه پرسنل'!N455/52),0)+IF('5-اطلاعات کلیه پرسنل'!J455=option!$C$11,IF('5-اطلاعات کلیه پرسنل'!L455="دارد",'5-اطلاعات کلیه پرسنل'!M455*'5-اطلاعات کلیه پرسنل'!K455/12*40,'5-اطلاعات کلیه پرسنل'!K455*'5-اطلاعات کلیه پرسنل'!N455/52),0)</f>
        <v>0</v>
      </c>
      <c r="AH455" s="307">
        <f>IF('5-اطلاعات کلیه پرسنل'!P455="دکتری",1,IF('5-اطلاعات کلیه پرسنل'!P455="فوق لیسانس",0.8,IF('5-اطلاعات کلیه پرسنل'!P455="لیسانس",0.6,IF('5-اطلاعات کلیه پرسنل'!P455="فوق دیپلم",0.3,IF('5-اطلاعات کلیه پرسنل'!P455="",0,0.1)))))</f>
        <v>0</v>
      </c>
      <c r="AI455" s="95">
        <f>IF('5-اطلاعات کلیه پرسنل'!L455="دارد",'5-اطلاعات کلیه پرسنل'!M455/12,'5-اطلاعات کلیه پرسنل'!N455/2000)</f>
        <v>0</v>
      </c>
      <c r="AJ455" s="94">
        <f t="shared" si="54"/>
        <v>0</v>
      </c>
    </row>
    <row r="456" spans="29:36" x14ac:dyDescent="0.45">
      <c r="AC456" s="309">
        <f>IF('6-اطلاعات کلیه محصولات - خدمات'!C456="دارد",'6-اطلاعات کلیه محصولات - خدمات'!Q456,0)</f>
        <v>0</v>
      </c>
      <c r="AD456" s="309">
        <f>1403-'5-اطلاعات کلیه پرسنل'!E456:E1453</f>
        <v>1403</v>
      </c>
      <c r="AE456" s="309"/>
      <c r="AF456" s="67">
        <f>IF('5-اطلاعات کلیه پرسنل'!H456=option!$C$15,IF('5-اطلاعات کلیه پرسنل'!L456="دارد",'5-اطلاعات کلیه پرسنل'!M456/12*'5-اطلاعات کلیه پرسنل'!I456,'5-اطلاعات کلیه پرسنل'!N456/2000*'5-اطلاعات کلیه پرسنل'!I456),0)+IF('5-اطلاعات کلیه پرسنل'!J456=option!$C$15,IF('5-اطلاعات کلیه پرسنل'!L456="دارد",'5-اطلاعات کلیه پرسنل'!M456/12*'5-اطلاعات کلیه پرسنل'!K456,'5-اطلاعات کلیه پرسنل'!N456/2000*'5-اطلاعات کلیه پرسنل'!K456),0)</f>
        <v>0</v>
      </c>
      <c r="AG456" s="67">
        <f>IF('5-اطلاعات کلیه پرسنل'!H456=option!$C$11,IF('5-اطلاعات کلیه پرسنل'!L456="دارد",'5-اطلاعات کلیه پرسنل'!M456*'5-اطلاعات کلیه پرسنل'!I456/12*40,'5-اطلاعات کلیه پرسنل'!I456*'5-اطلاعات کلیه پرسنل'!N456/52),0)+IF('5-اطلاعات کلیه پرسنل'!J456=option!$C$11,IF('5-اطلاعات کلیه پرسنل'!L456="دارد",'5-اطلاعات کلیه پرسنل'!M456*'5-اطلاعات کلیه پرسنل'!K456/12*40,'5-اطلاعات کلیه پرسنل'!K456*'5-اطلاعات کلیه پرسنل'!N456/52),0)</f>
        <v>0</v>
      </c>
      <c r="AH456" s="307">
        <f>IF('5-اطلاعات کلیه پرسنل'!P456="دکتری",1,IF('5-اطلاعات کلیه پرسنل'!P456="فوق لیسانس",0.8,IF('5-اطلاعات کلیه پرسنل'!P456="لیسانس",0.6,IF('5-اطلاعات کلیه پرسنل'!P456="فوق دیپلم",0.3,IF('5-اطلاعات کلیه پرسنل'!P456="",0,0.1)))))</f>
        <v>0</v>
      </c>
      <c r="AI456" s="95">
        <f>IF('5-اطلاعات کلیه پرسنل'!L456="دارد",'5-اطلاعات کلیه پرسنل'!M456/12,'5-اطلاعات کلیه پرسنل'!N456/2000)</f>
        <v>0</v>
      </c>
      <c r="AJ456" s="94">
        <f t="shared" si="54"/>
        <v>0</v>
      </c>
    </row>
    <row r="457" spans="29:36" x14ac:dyDescent="0.45">
      <c r="AC457" s="309">
        <f>IF('6-اطلاعات کلیه محصولات - خدمات'!C457="دارد",'6-اطلاعات کلیه محصولات - خدمات'!Q457,0)</f>
        <v>0</v>
      </c>
      <c r="AD457" s="309">
        <f>1403-'5-اطلاعات کلیه پرسنل'!E457:E1454</f>
        <v>1403</v>
      </c>
      <c r="AE457" s="309"/>
      <c r="AF457" s="67">
        <f>IF('5-اطلاعات کلیه پرسنل'!H457=option!$C$15,IF('5-اطلاعات کلیه پرسنل'!L457="دارد",'5-اطلاعات کلیه پرسنل'!M457/12*'5-اطلاعات کلیه پرسنل'!I457,'5-اطلاعات کلیه پرسنل'!N457/2000*'5-اطلاعات کلیه پرسنل'!I457),0)+IF('5-اطلاعات کلیه پرسنل'!J457=option!$C$15,IF('5-اطلاعات کلیه پرسنل'!L457="دارد",'5-اطلاعات کلیه پرسنل'!M457/12*'5-اطلاعات کلیه پرسنل'!K457,'5-اطلاعات کلیه پرسنل'!N457/2000*'5-اطلاعات کلیه پرسنل'!K457),0)</f>
        <v>0</v>
      </c>
      <c r="AG457" s="67">
        <f>IF('5-اطلاعات کلیه پرسنل'!H457=option!$C$11,IF('5-اطلاعات کلیه پرسنل'!L457="دارد",'5-اطلاعات کلیه پرسنل'!M457*'5-اطلاعات کلیه پرسنل'!I457/12*40,'5-اطلاعات کلیه پرسنل'!I457*'5-اطلاعات کلیه پرسنل'!N457/52),0)+IF('5-اطلاعات کلیه پرسنل'!J457=option!$C$11,IF('5-اطلاعات کلیه پرسنل'!L457="دارد",'5-اطلاعات کلیه پرسنل'!M457*'5-اطلاعات کلیه پرسنل'!K457/12*40,'5-اطلاعات کلیه پرسنل'!K457*'5-اطلاعات کلیه پرسنل'!N457/52),0)</f>
        <v>0</v>
      </c>
      <c r="AH457" s="307">
        <f>IF('5-اطلاعات کلیه پرسنل'!P457="دکتری",1,IF('5-اطلاعات کلیه پرسنل'!P457="فوق لیسانس",0.8,IF('5-اطلاعات کلیه پرسنل'!P457="لیسانس",0.6,IF('5-اطلاعات کلیه پرسنل'!P457="فوق دیپلم",0.3,IF('5-اطلاعات کلیه پرسنل'!P457="",0,0.1)))))</f>
        <v>0</v>
      </c>
      <c r="AI457" s="95">
        <f>IF('5-اطلاعات کلیه پرسنل'!L457="دارد",'5-اطلاعات کلیه پرسنل'!M457/12,'5-اطلاعات کلیه پرسنل'!N457/2000)</f>
        <v>0</v>
      </c>
      <c r="AJ457" s="94">
        <f t="shared" si="54"/>
        <v>0</v>
      </c>
    </row>
    <row r="458" spans="29:36" x14ac:dyDescent="0.45">
      <c r="AC458" s="309">
        <f>IF('6-اطلاعات کلیه محصولات - خدمات'!C458="دارد",'6-اطلاعات کلیه محصولات - خدمات'!Q458,0)</f>
        <v>0</v>
      </c>
      <c r="AD458" s="309">
        <f>1403-'5-اطلاعات کلیه پرسنل'!E458:E1455</f>
        <v>1403</v>
      </c>
      <c r="AE458" s="309"/>
      <c r="AF458" s="67">
        <f>IF('5-اطلاعات کلیه پرسنل'!H458=option!$C$15,IF('5-اطلاعات کلیه پرسنل'!L458="دارد",'5-اطلاعات کلیه پرسنل'!M458/12*'5-اطلاعات کلیه پرسنل'!I458,'5-اطلاعات کلیه پرسنل'!N458/2000*'5-اطلاعات کلیه پرسنل'!I458),0)+IF('5-اطلاعات کلیه پرسنل'!J458=option!$C$15,IF('5-اطلاعات کلیه پرسنل'!L458="دارد",'5-اطلاعات کلیه پرسنل'!M458/12*'5-اطلاعات کلیه پرسنل'!K458,'5-اطلاعات کلیه پرسنل'!N458/2000*'5-اطلاعات کلیه پرسنل'!K458),0)</f>
        <v>0</v>
      </c>
      <c r="AG458" s="67">
        <f>IF('5-اطلاعات کلیه پرسنل'!H458=option!$C$11,IF('5-اطلاعات کلیه پرسنل'!L458="دارد",'5-اطلاعات کلیه پرسنل'!M458*'5-اطلاعات کلیه پرسنل'!I458/12*40,'5-اطلاعات کلیه پرسنل'!I458*'5-اطلاعات کلیه پرسنل'!N458/52),0)+IF('5-اطلاعات کلیه پرسنل'!J458=option!$C$11,IF('5-اطلاعات کلیه پرسنل'!L458="دارد",'5-اطلاعات کلیه پرسنل'!M458*'5-اطلاعات کلیه پرسنل'!K458/12*40,'5-اطلاعات کلیه پرسنل'!K458*'5-اطلاعات کلیه پرسنل'!N458/52),0)</f>
        <v>0</v>
      </c>
      <c r="AH458" s="307">
        <f>IF('5-اطلاعات کلیه پرسنل'!P458="دکتری",1,IF('5-اطلاعات کلیه پرسنل'!P458="فوق لیسانس",0.8,IF('5-اطلاعات کلیه پرسنل'!P458="لیسانس",0.6,IF('5-اطلاعات کلیه پرسنل'!P458="فوق دیپلم",0.3,IF('5-اطلاعات کلیه پرسنل'!P458="",0,0.1)))))</f>
        <v>0</v>
      </c>
      <c r="AI458" s="95">
        <f>IF('5-اطلاعات کلیه پرسنل'!L458="دارد",'5-اطلاعات کلیه پرسنل'!M458/12,'5-اطلاعات کلیه پرسنل'!N458/2000)</f>
        <v>0</v>
      </c>
      <c r="AJ458" s="94">
        <f t="shared" si="54"/>
        <v>0</v>
      </c>
    </row>
    <row r="459" spans="29:36" x14ac:dyDescent="0.45">
      <c r="AC459" s="309">
        <f>IF('6-اطلاعات کلیه محصولات - خدمات'!C459="دارد",'6-اطلاعات کلیه محصولات - خدمات'!Q459,0)</f>
        <v>0</v>
      </c>
      <c r="AD459" s="309">
        <f>1403-'5-اطلاعات کلیه پرسنل'!E459:E1456</f>
        <v>1403</v>
      </c>
      <c r="AE459" s="309"/>
      <c r="AF459" s="67">
        <f>IF('5-اطلاعات کلیه پرسنل'!H459=option!$C$15,IF('5-اطلاعات کلیه پرسنل'!L459="دارد",'5-اطلاعات کلیه پرسنل'!M459/12*'5-اطلاعات کلیه پرسنل'!I459,'5-اطلاعات کلیه پرسنل'!N459/2000*'5-اطلاعات کلیه پرسنل'!I459),0)+IF('5-اطلاعات کلیه پرسنل'!J459=option!$C$15,IF('5-اطلاعات کلیه پرسنل'!L459="دارد",'5-اطلاعات کلیه پرسنل'!M459/12*'5-اطلاعات کلیه پرسنل'!K459,'5-اطلاعات کلیه پرسنل'!N459/2000*'5-اطلاعات کلیه پرسنل'!K459),0)</f>
        <v>0</v>
      </c>
      <c r="AG459" s="67">
        <f>IF('5-اطلاعات کلیه پرسنل'!H459=option!$C$11,IF('5-اطلاعات کلیه پرسنل'!L459="دارد",'5-اطلاعات کلیه پرسنل'!M459*'5-اطلاعات کلیه پرسنل'!I459/12*40,'5-اطلاعات کلیه پرسنل'!I459*'5-اطلاعات کلیه پرسنل'!N459/52),0)+IF('5-اطلاعات کلیه پرسنل'!J459=option!$C$11,IF('5-اطلاعات کلیه پرسنل'!L459="دارد",'5-اطلاعات کلیه پرسنل'!M459*'5-اطلاعات کلیه پرسنل'!K459/12*40,'5-اطلاعات کلیه پرسنل'!K459*'5-اطلاعات کلیه پرسنل'!N459/52),0)</f>
        <v>0</v>
      </c>
      <c r="AH459" s="307">
        <f>IF('5-اطلاعات کلیه پرسنل'!P459="دکتری",1,IF('5-اطلاعات کلیه پرسنل'!P459="فوق لیسانس",0.8,IF('5-اطلاعات کلیه پرسنل'!P459="لیسانس",0.6,IF('5-اطلاعات کلیه پرسنل'!P459="فوق دیپلم",0.3,IF('5-اطلاعات کلیه پرسنل'!P459="",0,0.1)))))</f>
        <v>0</v>
      </c>
      <c r="AI459" s="95">
        <f>IF('5-اطلاعات کلیه پرسنل'!L459="دارد",'5-اطلاعات کلیه پرسنل'!M459/12,'5-اطلاعات کلیه پرسنل'!N459/2000)</f>
        <v>0</v>
      </c>
      <c r="AJ459" s="94">
        <f t="shared" ref="AJ459:AJ522" si="55">AI459*AH459</f>
        <v>0</v>
      </c>
    </row>
    <row r="460" spans="29:36" x14ac:dyDescent="0.45">
      <c r="AC460" s="309">
        <f>IF('6-اطلاعات کلیه محصولات - خدمات'!C460="دارد",'6-اطلاعات کلیه محصولات - خدمات'!Q460,0)</f>
        <v>0</v>
      </c>
      <c r="AD460" s="309">
        <f>1403-'5-اطلاعات کلیه پرسنل'!E460:E1457</f>
        <v>1403</v>
      </c>
      <c r="AE460" s="309"/>
      <c r="AF460" s="67">
        <f>IF('5-اطلاعات کلیه پرسنل'!H460=option!$C$15,IF('5-اطلاعات کلیه پرسنل'!L460="دارد",'5-اطلاعات کلیه پرسنل'!M460/12*'5-اطلاعات کلیه پرسنل'!I460,'5-اطلاعات کلیه پرسنل'!N460/2000*'5-اطلاعات کلیه پرسنل'!I460),0)+IF('5-اطلاعات کلیه پرسنل'!J460=option!$C$15,IF('5-اطلاعات کلیه پرسنل'!L460="دارد",'5-اطلاعات کلیه پرسنل'!M460/12*'5-اطلاعات کلیه پرسنل'!K460,'5-اطلاعات کلیه پرسنل'!N460/2000*'5-اطلاعات کلیه پرسنل'!K460),0)</f>
        <v>0</v>
      </c>
      <c r="AG460" s="67">
        <f>IF('5-اطلاعات کلیه پرسنل'!H460=option!$C$11,IF('5-اطلاعات کلیه پرسنل'!L460="دارد",'5-اطلاعات کلیه پرسنل'!M460*'5-اطلاعات کلیه پرسنل'!I460/12*40,'5-اطلاعات کلیه پرسنل'!I460*'5-اطلاعات کلیه پرسنل'!N460/52),0)+IF('5-اطلاعات کلیه پرسنل'!J460=option!$C$11,IF('5-اطلاعات کلیه پرسنل'!L460="دارد",'5-اطلاعات کلیه پرسنل'!M460*'5-اطلاعات کلیه پرسنل'!K460/12*40,'5-اطلاعات کلیه پرسنل'!K460*'5-اطلاعات کلیه پرسنل'!N460/52),0)</f>
        <v>0</v>
      </c>
      <c r="AH460" s="307">
        <f>IF('5-اطلاعات کلیه پرسنل'!P460="دکتری",1,IF('5-اطلاعات کلیه پرسنل'!P460="فوق لیسانس",0.8,IF('5-اطلاعات کلیه پرسنل'!P460="لیسانس",0.6,IF('5-اطلاعات کلیه پرسنل'!P460="فوق دیپلم",0.3,IF('5-اطلاعات کلیه پرسنل'!P460="",0,0.1)))))</f>
        <v>0</v>
      </c>
      <c r="AI460" s="95">
        <f>IF('5-اطلاعات کلیه پرسنل'!L460="دارد",'5-اطلاعات کلیه پرسنل'!M460/12,'5-اطلاعات کلیه پرسنل'!N460/2000)</f>
        <v>0</v>
      </c>
      <c r="AJ460" s="94">
        <f t="shared" si="55"/>
        <v>0</v>
      </c>
    </row>
    <row r="461" spans="29:36" x14ac:dyDescent="0.45">
      <c r="AC461" s="309">
        <f>IF('6-اطلاعات کلیه محصولات - خدمات'!C461="دارد",'6-اطلاعات کلیه محصولات - خدمات'!Q461,0)</f>
        <v>0</v>
      </c>
      <c r="AD461" s="309">
        <f>1403-'5-اطلاعات کلیه پرسنل'!E461:E1458</f>
        <v>1403</v>
      </c>
      <c r="AE461" s="309"/>
      <c r="AF461" s="67">
        <f>IF('5-اطلاعات کلیه پرسنل'!H461=option!$C$15,IF('5-اطلاعات کلیه پرسنل'!L461="دارد",'5-اطلاعات کلیه پرسنل'!M461/12*'5-اطلاعات کلیه پرسنل'!I461,'5-اطلاعات کلیه پرسنل'!N461/2000*'5-اطلاعات کلیه پرسنل'!I461),0)+IF('5-اطلاعات کلیه پرسنل'!J461=option!$C$15,IF('5-اطلاعات کلیه پرسنل'!L461="دارد",'5-اطلاعات کلیه پرسنل'!M461/12*'5-اطلاعات کلیه پرسنل'!K461,'5-اطلاعات کلیه پرسنل'!N461/2000*'5-اطلاعات کلیه پرسنل'!K461),0)</f>
        <v>0</v>
      </c>
      <c r="AG461" s="67">
        <f>IF('5-اطلاعات کلیه پرسنل'!H461=option!$C$11,IF('5-اطلاعات کلیه پرسنل'!L461="دارد",'5-اطلاعات کلیه پرسنل'!M461*'5-اطلاعات کلیه پرسنل'!I461/12*40,'5-اطلاعات کلیه پرسنل'!I461*'5-اطلاعات کلیه پرسنل'!N461/52),0)+IF('5-اطلاعات کلیه پرسنل'!J461=option!$C$11,IF('5-اطلاعات کلیه پرسنل'!L461="دارد",'5-اطلاعات کلیه پرسنل'!M461*'5-اطلاعات کلیه پرسنل'!K461/12*40,'5-اطلاعات کلیه پرسنل'!K461*'5-اطلاعات کلیه پرسنل'!N461/52),0)</f>
        <v>0</v>
      </c>
      <c r="AH461" s="307">
        <f>IF('5-اطلاعات کلیه پرسنل'!P461="دکتری",1,IF('5-اطلاعات کلیه پرسنل'!P461="فوق لیسانس",0.8,IF('5-اطلاعات کلیه پرسنل'!P461="لیسانس",0.6,IF('5-اطلاعات کلیه پرسنل'!P461="فوق دیپلم",0.3,IF('5-اطلاعات کلیه پرسنل'!P461="",0,0.1)))))</f>
        <v>0</v>
      </c>
      <c r="AI461" s="95">
        <f>IF('5-اطلاعات کلیه پرسنل'!L461="دارد",'5-اطلاعات کلیه پرسنل'!M461/12,'5-اطلاعات کلیه پرسنل'!N461/2000)</f>
        <v>0</v>
      </c>
      <c r="AJ461" s="94">
        <f t="shared" si="55"/>
        <v>0</v>
      </c>
    </row>
    <row r="462" spans="29:36" x14ac:dyDescent="0.45">
      <c r="AC462" s="309">
        <f>IF('6-اطلاعات کلیه محصولات - خدمات'!C462="دارد",'6-اطلاعات کلیه محصولات - خدمات'!Q462,0)</f>
        <v>0</v>
      </c>
      <c r="AD462" s="309">
        <f>1403-'5-اطلاعات کلیه پرسنل'!E462:E1459</f>
        <v>1403</v>
      </c>
      <c r="AE462" s="309"/>
      <c r="AF462" s="67">
        <f>IF('5-اطلاعات کلیه پرسنل'!H462=option!$C$15,IF('5-اطلاعات کلیه پرسنل'!L462="دارد",'5-اطلاعات کلیه پرسنل'!M462/12*'5-اطلاعات کلیه پرسنل'!I462,'5-اطلاعات کلیه پرسنل'!N462/2000*'5-اطلاعات کلیه پرسنل'!I462),0)+IF('5-اطلاعات کلیه پرسنل'!J462=option!$C$15,IF('5-اطلاعات کلیه پرسنل'!L462="دارد",'5-اطلاعات کلیه پرسنل'!M462/12*'5-اطلاعات کلیه پرسنل'!K462,'5-اطلاعات کلیه پرسنل'!N462/2000*'5-اطلاعات کلیه پرسنل'!K462),0)</f>
        <v>0</v>
      </c>
      <c r="AG462" s="67">
        <f>IF('5-اطلاعات کلیه پرسنل'!H462=option!$C$11,IF('5-اطلاعات کلیه پرسنل'!L462="دارد",'5-اطلاعات کلیه پرسنل'!M462*'5-اطلاعات کلیه پرسنل'!I462/12*40,'5-اطلاعات کلیه پرسنل'!I462*'5-اطلاعات کلیه پرسنل'!N462/52),0)+IF('5-اطلاعات کلیه پرسنل'!J462=option!$C$11,IF('5-اطلاعات کلیه پرسنل'!L462="دارد",'5-اطلاعات کلیه پرسنل'!M462*'5-اطلاعات کلیه پرسنل'!K462/12*40,'5-اطلاعات کلیه پرسنل'!K462*'5-اطلاعات کلیه پرسنل'!N462/52),0)</f>
        <v>0</v>
      </c>
      <c r="AH462" s="307">
        <f>IF('5-اطلاعات کلیه پرسنل'!P462="دکتری",1,IF('5-اطلاعات کلیه پرسنل'!P462="فوق لیسانس",0.8,IF('5-اطلاعات کلیه پرسنل'!P462="لیسانس",0.6,IF('5-اطلاعات کلیه پرسنل'!P462="فوق دیپلم",0.3,IF('5-اطلاعات کلیه پرسنل'!P462="",0,0.1)))))</f>
        <v>0</v>
      </c>
      <c r="AI462" s="95">
        <f>IF('5-اطلاعات کلیه پرسنل'!L462="دارد",'5-اطلاعات کلیه پرسنل'!M462/12,'5-اطلاعات کلیه پرسنل'!N462/2000)</f>
        <v>0</v>
      </c>
      <c r="AJ462" s="94">
        <f t="shared" si="55"/>
        <v>0</v>
      </c>
    </row>
    <row r="463" spans="29:36" x14ac:dyDescent="0.45">
      <c r="AC463" s="309">
        <f>IF('6-اطلاعات کلیه محصولات - خدمات'!C463="دارد",'6-اطلاعات کلیه محصولات - خدمات'!Q463,0)</f>
        <v>0</v>
      </c>
      <c r="AD463" s="309">
        <f>1403-'5-اطلاعات کلیه پرسنل'!E463:E1460</f>
        <v>1403</v>
      </c>
      <c r="AE463" s="309"/>
      <c r="AF463" s="67">
        <f>IF('5-اطلاعات کلیه پرسنل'!H463=option!$C$15,IF('5-اطلاعات کلیه پرسنل'!L463="دارد",'5-اطلاعات کلیه پرسنل'!M463/12*'5-اطلاعات کلیه پرسنل'!I463,'5-اطلاعات کلیه پرسنل'!N463/2000*'5-اطلاعات کلیه پرسنل'!I463),0)+IF('5-اطلاعات کلیه پرسنل'!J463=option!$C$15,IF('5-اطلاعات کلیه پرسنل'!L463="دارد",'5-اطلاعات کلیه پرسنل'!M463/12*'5-اطلاعات کلیه پرسنل'!K463,'5-اطلاعات کلیه پرسنل'!N463/2000*'5-اطلاعات کلیه پرسنل'!K463),0)</f>
        <v>0</v>
      </c>
      <c r="AG463" s="67">
        <f>IF('5-اطلاعات کلیه پرسنل'!H463=option!$C$11,IF('5-اطلاعات کلیه پرسنل'!L463="دارد",'5-اطلاعات کلیه پرسنل'!M463*'5-اطلاعات کلیه پرسنل'!I463/12*40,'5-اطلاعات کلیه پرسنل'!I463*'5-اطلاعات کلیه پرسنل'!N463/52),0)+IF('5-اطلاعات کلیه پرسنل'!J463=option!$C$11,IF('5-اطلاعات کلیه پرسنل'!L463="دارد",'5-اطلاعات کلیه پرسنل'!M463*'5-اطلاعات کلیه پرسنل'!K463/12*40,'5-اطلاعات کلیه پرسنل'!K463*'5-اطلاعات کلیه پرسنل'!N463/52),0)</f>
        <v>0</v>
      </c>
      <c r="AH463" s="307">
        <f>IF('5-اطلاعات کلیه پرسنل'!P463="دکتری",1,IF('5-اطلاعات کلیه پرسنل'!P463="فوق لیسانس",0.8,IF('5-اطلاعات کلیه پرسنل'!P463="لیسانس",0.6,IF('5-اطلاعات کلیه پرسنل'!P463="فوق دیپلم",0.3,IF('5-اطلاعات کلیه پرسنل'!P463="",0,0.1)))))</f>
        <v>0</v>
      </c>
      <c r="AI463" s="95">
        <f>IF('5-اطلاعات کلیه پرسنل'!L463="دارد",'5-اطلاعات کلیه پرسنل'!M463/12,'5-اطلاعات کلیه پرسنل'!N463/2000)</f>
        <v>0</v>
      </c>
      <c r="AJ463" s="94">
        <f t="shared" si="55"/>
        <v>0</v>
      </c>
    </row>
    <row r="464" spans="29:36" x14ac:dyDescent="0.45">
      <c r="AC464" s="309">
        <f>IF('6-اطلاعات کلیه محصولات - خدمات'!C464="دارد",'6-اطلاعات کلیه محصولات - خدمات'!Q464,0)</f>
        <v>0</v>
      </c>
      <c r="AD464" s="309">
        <f>1403-'5-اطلاعات کلیه پرسنل'!E464:E1461</f>
        <v>1403</v>
      </c>
      <c r="AE464" s="309"/>
      <c r="AF464" s="67">
        <f>IF('5-اطلاعات کلیه پرسنل'!H464=option!$C$15,IF('5-اطلاعات کلیه پرسنل'!L464="دارد",'5-اطلاعات کلیه پرسنل'!M464/12*'5-اطلاعات کلیه پرسنل'!I464,'5-اطلاعات کلیه پرسنل'!N464/2000*'5-اطلاعات کلیه پرسنل'!I464),0)+IF('5-اطلاعات کلیه پرسنل'!J464=option!$C$15,IF('5-اطلاعات کلیه پرسنل'!L464="دارد",'5-اطلاعات کلیه پرسنل'!M464/12*'5-اطلاعات کلیه پرسنل'!K464,'5-اطلاعات کلیه پرسنل'!N464/2000*'5-اطلاعات کلیه پرسنل'!K464),0)</f>
        <v>0</v>
      </c>
      <c r="AG464" s="67">
        <f>IF('5-اطلاعات کلیه پرسنل'!H464=option!$C$11,IF('5-اطلاعات کلیه پرسنل'!L464="دارد",'5-اطلاعات کلیه پرسنل'!M464*'5-اطلاعات کلیه پرسنل'!I464/12*40,'5-اطلاعات کلیه پرسنل'!I464*'5-اطلاعات کلیه پرسنل'!N464/52),0)+IF('5-اطلاعات کلیه پرسنل'!J464=option!$C$11,IF('5-اطلاعات کلیه پرسنل'!L464="دارد",'5-اطلاعات کلیه پرسنل'!M464*'5-اطلاعات کلیه پرسنل'!K464/12*40,'5-اطلاعات کلیه پرسنل'!K464*'5-اطلاعات کلیه پرسنل'!N464/52),0)</f>
        <v>0</v>
      </c>
      <c r="AH464" s="307">
        <f>IF('5-اطلاعات کلیه پرسنل'!P464="دکتری",1,IF('5-اطلاعات کلیه پرسنل'!P464="فوق لیسانس",0.8,IF('5-اطلاعات کلیه پرسنل'!P464="لیسانس",0.6,IF('5-اطلاعات کلیه پرسنل'!P464="فوق دیپلم",0.3,IF('5-اطلاعات کلیه پرسنل'!P464="",0,0.1)))))</f>
        <v>0</v>
      </c>
      <c r="AI464" s="95">
        <f>IF('5-اطلاعات کلیه پرسنل'!L464="دارد",'5-اطلاعات کلیه پرسنل'!M464/12,'5-اطلاعات کلیه پرسنل'!N464/2000)</f>
        <v>0</v>
      </c>
      <c r="AJ464" s="94">
        <f t="shared" si="55"/>
        <v>0</v>
      </c>
    </row>
    <row r="465" spans="29:36" x14ac:dyDescent="0.45">
      <c r="AC465" s="309">
        <f>IF('6-اطلاعات کلیه محصولات - خدمات'!C465="دارد",'6-اطلاعات کلیه محصولات - خدمات'!Q465,0)</f>
        <v>0</v>
      </c>
      <c r="AD465" s="309">
        <f>1403-'5-اطلاعات کلیه پرسنل'!E465:E1462</f>
        <v>1403</v>
      </c>
      <c r="AE465" s="309"/>
      <c r="AF465" s="67">
        <f>IF('5-اطلاعات کلیه پرسنل'!H465=option!$C$15,IF('5-اطلاعات کلیه پرسنل'!L465="دارد",'5-اطلاعات کلیه پرسنل'!M465/12*'5-اطلاعات کلیه پرسنل'!I465,'5-اطلاعات کلیه پرسنل'!N465/2000*'5-اطلاعات کلیه پرسنل'!I465),0)+IF('5-اطلاعات کلیه پرسنل'!J465=option!$C$15,IF('5-اطلاعات کلیه پرسنل'!L465="دارد",'5-اطلاعات کلیه پرسنل'!M465/12*'5-اطلاعات کلیه پرسنل'!K465,'5-اطلاعات کلیه پرسنل'!N465/2000*'5-اطلاعات کلیه پرسنل'!K465),0)</f>
        <v>0</v>
      </c>
      <c r="AG465" s="67">
        <f>IF('5-اطلاعات کلیه پرسنل'!H465=option!$C$11,IF('5-اطلاعات کلیه پرسنل'!L465="دارد",'5-اطلاعات کلیه پرسنل'!M465*'5-اطلاعات کلیه پرسنل'!I465/12*40,'5-اطلاعات کلیه پرسنل'!I465*'5-اطلاعات کلیه پرسنل'!N465/52),0)+IF('5-اطلاعات کلیه پرسنل'!J465=option!$C$11,IF('5-اطلاعات کلیه پرسنل'!L465="دارد",'5-اطلاعات کلیه پرسنل'!M465*'5-اطلاعات کلیه پرسنل'!K465/12*40,'5-اطلاعات کلیه پرسنل'!K465*'5-اطلاعات کلیه پرسنل'!N465/52),0)</f>
        <v>0</v>
      </c>
      <c r="AH465" s="307">
        <f>IF('5-اطلاعات کلیه پرسنل'!P465="دکتری",1,IF('5-اطلاعات کلیه پرسنل'!P465="فوق لیسانس",0.8,IF('5-اطلاعات کلیه پرسنل'!P465="لیسانس",0.6,IF('5-اطلاعات کلیه پرسنل'!P465="فوق دیپلم",0.3,IF('5-اطلاعات کلیه پرسنل'!P465="",0,0.1)))))</f>
        <v>0</v>
      </c>
      <c r="AI465" s="95">
        <f>IF('5-اطلاعات کلیه پرسنل'!L465="دارد",'5-اطلاعات کلیه پرسنل'!M465/12,'5-اطلاعات کلیه پرسنل'!N465/2000)</f>
        <v>0</v>
      </c>
      <c r="AJ465" s="94">
        <f t="shared" si="55"/>
        <v>0</v>
      </c>
    </row>
    <row r="466" spans="29:36" x14ac:dyDescent="0.45">
      <c r="AC466" s="309">
        <f>IF('6-اطلاعات کلیه محصولات - خدمات'!C466="دارد",'6-اطلاعات کلیه محصولات - خدمات'!Q466,0)</f>
        <v>0</v>
      </c>
      <c r="AD466" s="309">
        <f>1403-'5-اطلاعات کلیه پرسنل'!E466:E1463</f>
        <v>1403</v>
      </c>
      <c r="AE466" s="309"/>
      <c r="AF466" s="67">
        <f>IF('5-اطلاعات کلیه پرسنل'!H466=option!$C$15,IF('5-اطلاعات کلیه پرسنل'!L466="دارد",'5-اطلاعات کلیه پرسنل'!M466/12*'5-اطلاعات کلیه پرسنل'!I466,'5-اطلاعات کلیه پرسنل'!N466/2000*'5-اطلاعات کلیه پرسنل'!I466),0)+IF('5-اطلاعات کلیه پرسنل'!J466=option!$C$15,IF('5-اطلاعات کلیه پرسنل'!L466="دارد",'5-اطلاعات کلیه پرسنل'!M466/12*'5-اطلاعات کلیه پرسنل'!K466,'5-اطلاعات کلیه پرسنل'!N466/2000*'5-اطلاعات کلیه پرسنل'!K466),0)</f>
        <v>0</v>
      </c>
      <c r="AG466" s="67">
        <f>IF('5-اطلاعات کلیه پرسنل'!H466=option!$C$11,IF('5-اطلاعات کلیه پرسنل'!L466="دارد",'5-اطلاعات کلیه پرسنل'!M466*'5-اطلاعات کلیه پرسنل'!I466/12*40,'5-اطلاعات کلیه پرسنل'!I466*'5-اطلاعات کلیه پرسنل'!N466/52),0)+IF('5-اطلاعات کلیه پرسنل'!J466=option!$C$11,IF('5-اطلاعات کلیه پرسنل'!L466="دارد",'5-اطلاعات کلیه پرسنل'!M466*'5-اطلاعات کلیه پرسنل'!K466/12*40,'5-اطلاعات کلیه پرسنل'!K466*'5-اطلاعات کلیه پرسنل'!N466/52),0)</f>
        <v>0</v>
      </c>
      <c r="AH466" s="307">
        <f>IF('5-اطلاعات کلیه پرسنل'!P466="دکتری",1,IF('5-اطلاعات کلیه پرسنل'!P466="فوق لیسانس",0.8,IF('5-اطلاعات کلیه پرسنل'!P466="لیسانس",0.6,IF('5-اطلاعات کلیه پرسنل'!P466="فوق دیپلم",0.3,IF('5-اطلاعات کلیه پرسنل'!P466="",0,0.1)))))</f>
        <v>0</v>
      </c>
      <c r="AI466" s="95">
        <f>IF('5-اطلاعات کلیه پرسنل'!L466="دارد",'5-اطلاعات کلیه پرسنل'!M466/12,'5-اطلاعات کلیه پرسنل'!N466/2000)</f>
        <v>0</v>
      </c>
      <c r="AJ466" s="94">
        <f t="shared" si="55"/>
        <v>0</v>
      </c>
    </row>
    <row r="467" spans="29:36" x14ac:dyDescent="0.45">
      <c r="AC467" s="309">
        <f>IF('6-اطلاعات کلیه محصولات - خدمات'!C467="دارد",'6-اطلاعات کلیه محصولات - خدمات'!Q467,0)</f>
        <v>0</v>
      </c>
      <c r="AD467" s="309">
        <f>1403-'5-اطلاعات کلیه پرسنل'!E467:E1464</f>
        <v>1403</v>
      </c>
      <c r="AE467" s="309"/>
      <c r="AF467" s="67">
        <f>IF('5-اطلاعات کلیه پرسنل'!H467=option!$C$15,IF('5-اطلاعات کلیه پرسنل'!L467="دارد",'5-اطلاعات کلیه پرسنل'!M467/12*'5-اطلاعات کلیه پرسنل'!I467,'5-اطلاعات کلیه پرسنل'!N467/2000*'5-اطلاعات کلیه پرسنل'!I467),0)+IF('5-اطلاعات کلیه پرسنل'!J467=option!$C$15,IF('5-اطلاعات کلیه پرسنل'!L467="دارد",'5-اطلاعات کلیه پرسنل'!M467/12*'5-اطلاعات کلیه پرسنل'!K467,'5-اطلاعات کلیه پرسنل'!N467/2000*'5-اطلاعات کلیه پرسنل'!K467),0)</f>
        <v>0</v>
      </c>
      <c r="AG467" s="67">
        <f>IF('5-اطلاعات کلیه پرسنل'!H467=option!$C$11,IF('5-اطلاعات کلیه پرسنل'!L467="دارد",'5-اطلاعات کلیه پرسنل'!M467*'5-اطلاعات کلیه پرسنل'!I467/12*40,'5-اطلاعات کلیه پرسنل'!I467*'5-اطلاعات کلیه پرسنل'!N467/52),0)+IF('5-اطلاعات کلیه پرسنل'!J467=option!$C$11,IF('5-اطلاعات کلیه پرسنل'!L467="دارد",'5-اطلاعات کلیه پرسنل'!M467*'5-اطلاعات کلیه پرسنل'!K467/12*40,'5-اطلاعات کلیه پرسنل'!K467*'5-اطلاعات کلیه پرسنل'!N467/52),0)</f>
        <v>0</v>
      </c>
      <c r="AH467" s="307">
        <f>IF('5-اطلاعات کلیه پرسنل'!P467="دکتری",1,IF('5-اطلاعات کلیه پرسنل'!P467="فوق لیسانس",0.8,IF('5-اطلاعات کلیه پرسنل'!P467="لیسانس",0.6,IF('5-اطلاعات کلیه پرسنل'!P467="فوق دیپلم",0.3,IF('5-اطلاعات کلیه پرسنل'!P467="",0,0.1)))))</f>
        <v>0</v>
      </c>
      <c r="AI467" s="95">
        <f>IF('5-اطلاعات کلیه پرسنل'!L467="دارد",'5-اطلاعات کلیه پرسنل'!M467/12,'5-اطلاعات کلیه پرسنل'!N467/2000)</f>
        <v>0</v>
      </c>
      <c r="AJ467" s="94">
        <f t="shared" si="55"/>
        <v>0</v>
      </c>
    </row>
    <row r="468" spans="29:36" x14ac:dyDescent="0.45">
      <c r="AC468" s="309">
        <f>IF('6-اطلاعات کلیه محصولات - خدمات'!C468="دارد",'6-اطلاعات کلیه محصولات - خدمات'!Q468,0)</f>
        <v>0</v>
      </c>
      <c r="AD468" s="309">
        <f>1403-'5-اطلاعات کلیه پرسنل'!E468:E1465</f>
        <v>1403</v>
      </c>
      <c r="AE468" s="309"/>
      <c r="AF468" s="67">
        <f>IF('5-اطلاعات کلیه پرسنل'!H468=option!$C$15,IF('5-اطلاعات کلیه پرسنل'!L468="دارد",'5-اطلاعات کلیه پرسنل'!M468/12*'5-اطلاعات کلیه پرسنل'!I468,'5-اطلاعات کلیه پرسنل'!N468/2000*'5-اطلاعات کلیه پرسنل'!I468),0)+IF('5-اطلاعات کلیه پرسنل'!J468=option!$C$15,IF('5-اطلاعات کلیه پرسنل'!L468="دارد",'5-اطلاعات کلیه پرسنل'!M468/12*'5-اطلاعات کلیه پرسنل'!K468,'5-اطلاعات کلیه پرسنل'!N468/2000*'5-اطلاعات کلیه پرسنل'!K468),0)</f>
        <v>0</v>
      </c>
      <c r="AG468" s="67">
        <f>IF('5-اطلاعات کلیه پرسنل'!H468=option!$C$11,IF('5-اطلاعات کلیه پرسنل'!L468="دارد",'5-اطلاعات کلیه پرسنل'!M468*'5-اطلاعات کلیه پرسنل'!I468/12*40,'5-اطلاعات کلیه پرسنل'!I468*'5-اطلاعات کلیه پرسنل'!N468/52),0)+IF('5-اطلاعات کلیه پرسنل'!J468=option!$C$11,IF('5-اطلاعات کلیه پرسنل'!L468="دارد",'5-اطلاعات کلیه پرسنل'!M468*'5-اطلاعات کلیه پرسنل'!K468/12*40,'5-اطلاعات کلیه پرسنل'!K468*'5-اطلاعات کلیه پرسنل'!N468/52),0)</f>
        <v>0</v>
      </c>
      <c r="AH468" s="307">
        <f>IF('5-اطلاعات کلیه پرسنل'!P468="دکتری",1,IF('5-اطلاعات کلیه پرسنل'!P468="فوق لیسانس",0.8,IF('5-اطلاعات کلیه پرسنل'!P468="لیسانس",0.6,IF('5-اطلاعات کلیه پرسنل'!P468="فوق دیپلم",0.3,IF('5-اطلاعات کلیه پرسنل'!P468="",0,0.1)))))</f>
        <v>0</v>
      </c>
      <c r="AI468" s="95">
        <f>IF('5-اطلاعات کلیه پرسنل'!L468="دارد",'5-اطلاعات کلیه پرسنل'!M468/12,'5-اطلاعات کلیه پرسنل'!N468/2000)</f>
        <v>0</v>
      </c>
      <c r="AJ468" s="94">
        <f t="shared" si="55"/>
        <v>0</v>
      </c>
    </row>
    <row r="469" spans="29:36" x14ac:dyDescent="0.45">
      <c r="AC469" s="309">
        <f>IF('6-اطلاعات کلیه محصولات - خدمات'!C469="دارد",'6-اطلاعات کلیه محصولات - خدمات'!Q469,0)</f>
        <v>0</v>
      </c>
      <c r="AD469" s="309">
        <f>1403-'5-اطلاعات کلیه پرسنل'!E469:E1466</f>
        <v>1403</v>
      </c>
      <c r="AE469" s="309"/>
      <c r="AF469" s="67">
        <f>IF('5-اطلاعات کلیه پرسنل'!H469=option!$C$15,IF('5-اطلاعات کلیه پرسنل'!L469="دارد",'5-اطلاعات کلیه پرسنل'!M469/12*'5-اطلاعات کلیه پرسنل'!I469,'5-اطلاعات کلیه پرسنل'!N469/2000*'5-اطلاعات کلیه پرسنل'!I469),0)+IF('5-اطلاعات کلیه پرسنل'!J469=option!$C$15,IF('5-اطلاعات کلیه پرسنل'!L469="دارد",'5-اطلاعات کلیه پرسنل'!M469/12*'5-اطلاعات کلیه پرسنل'!K469,'5-اطلاعات کلیه پرسنل'!N469/2000*'5-اطلاعات کلیه پرسنل'!K469),0)</f>
        <v>0</v>
      </c>
      <c r="AG469" s="67">
        <f>IF('5-اطلاعات کلیه پرسنل'!H469=option!$C$11,IF('5-اطلاعات کلیه پرسنل'!L469="دارد",'5-اطلاعات کلیه پرسنل'!M469*'5-اطلاعات کلیه پرسنل'!I469/12*40,'5-اطلاعات کلیه پرسنل'!I469*'5-اطلاعات کلیه پرسنل'!N469/52),0)+IF('5-اطلاعات کلیه پرسنل'!J469=option!$C$11,IF('5-اطلاعات کلیه پرسنل'!L469="دارد",'5-اطلاعات کلیه پرسنل'!M469*'5-اطلاعات کلیه پرسنل'!K469/12*40,'5-اطلاعات کلیه پرسنل'!K469*'5-اطلاعات کلیه پرسنل'!N469/52),0)</f>
        <v>0</v>
      </c>
      <c r="AH469" s="307">
        <f>IF('5-اطلاعات کلیه پرسنل'!P469="دکتری",1,IF('5-اطلاعات کلیه پرسنل'!P469="فوق لیسانس",0.8,IF('5-اطلاعات کلیه پرسنل'!P469="لیسانس",0.6,IF('5-اطلاعات کلیه پرسنل'!P469="فوق دیپلم",0.3,IF('5-اطلاعات کلیه پرسنل'!P469="",0,0.1)))))</f>
        <v>0</v>
      </c>
      <c r="AI469" s="95">
        <f>IF('5-اطلاعات کلیه پرسنل'!L469="دارد",'5-اطلاعات کلیه پرسنل'!M469/12,'5-اطلاعات کلیه پرسنل'!N469/2000)</f>
        <v>0</v>
      </c>
      <c r="AJ469" s="94">
        <f t="shared" si="55"/>
        <v>0</v>
      </c>
    </row>
    <row r="470" spans="29:36" x14ac:dyDescent="0.45">
      <c r="AC470" s="309">
        <f>IF('6-اطلاعات کلیه محصولات - خدمات'!C470="دارد",'6-اطلاعات کلیه محصولات - خدمات'!Q470,0)</f>
        <v>0</v>
      </c>
      <c r="AD470" s="309">
        <f>1403-'5-اطلاعات کلیه پرسنل'!E470:E1467</f>
        <v>1403</v>
      </c>
      <c r="AE470" s="309"/>
      <c r="AF470" s="67">
        <f>IF('5-اطلاعات کلیه پرسنل'!H470=option!$C$15,IF('5-اطلاعات کلیه پرسنل'!L470="دارد",'5-اطلاعات کلیه پرسنل'!M470/12*'5-اطلاعات کلیه پرسنل'!I470,'5-اطلاعات کلیه پرسنل'!N470/2000*'5-اطلاعات کلیه پرسنل'!I470),0)+IF('5-اطلاعات کلیه پرسنل'!J470=option!$C$15,IF('5-اطلاعات کلیه پرسنل'!L470="دارد",'5-اطلاعات کلیه پرسنل'!M470/12*'5-اطلاعات کلیه پرسنل'!K470,'5-اطلاعات کلیه پرسنل'!N470/2000*'5-اطلاعات کلیه پرسنل'!K470),0)</f>
        <v>0</v>
      </c>
      <c r="AG470" s="67">
        <f>IF('5-اطلاعات کلیه پرسنل'!H470=option!$C$11,IF('5-اطلاعات کلیه پرسنل'!L470="دارد",'5-اطلاعات کلیه پرسنل'!M470*'5-اطلاعات کلیه پرسنل'!I470/12*40,'5-اطلاعات کلیه پرسنل'!I470*'5-اطلاعات کلیه پرسنل'!N470/52),0)+IF('5-اطلاعات کلیه پرسنل'!J470=option!$C$11,IF('5-اطلاعات کلیه پرسنل'!L470="دارد",'5-اطلاعات کلیه پرسنل'!M470*'5-اطلاعات کلیه پرسنل'!K470/12*40,'5-اطلاعات کلیه پرسنل'!K470*'5-اطلاعات کلیه پرسنل'!N470/52),0)</f>
        <v>0</v>
      </c>
      <c r="AH470" s="307">
        <f>IF('5-اطلاعات کلیه پرسنل'!P470="دکتری",1,IF('5-اطلاعات کلیه پرسنل'!P470="فوق لیسانس",0.8,IF('5-اطلاعات کلیه پرسنل'!P470="لیسانس",0.6,IF('5-اطلاعات کلیه پرسنل'!P470="فوق دیپلم",0.3,IF('5-اطلاعات کلیه پرسنل'!P470="",0,0.1)))))</f>
        <v>0</v>
      </c>
      <c r="AI470" s="95">
        <f>IF('5-اطلاعات کلیه پرسنل'!L470="دارد",'5-اطلاعات کلیه پرسنل'!M470/12,'5-اطلاعات کلیه پرسنل'!N470/2000)</f>
        <v>0</v>
      </c>
      <c r="AJ470" s="94">
        <f t="shared" si="55"/>
        <v>0</v>
      </c>
    </row>
    <row r="471" spans="29:36" x14ac:dyDescent="0.45">
      <c r="AC471" s="309">
        <f>IF('6-اطلاعات کلیه محصولات - خدمات'!C471="دارد",'6-اطلاعات کلیه محصولات - خدمات'!Q471,0)</f>
        <v>0</v>
      </c>
      <c r="AD471" s="309">
        <f>1403-'5-اطلاعات کلیه پرسنل'!E471:E1468</f>
        <v>1403</v>
      </c>
      <c r="AE471" s="309"/>
      <c r="AF471" s="67">
        <f>IF('5-اطلاعات کلیه پرسنل'!H471=option!$C$15,IF('5-اطلاعات کلیه پرسنل'!L471="دارد",'5-اطلاعات کلیه پرسنل'!M471/12*'5-اطلاعات کلیه پرسنل'!I471,'5-اطلاعات کلیه پرسنل'!N471/2000*'5-اطلاعات کلیه پرسنل'!I471),0)+IF('5-اطلاعات کلیه پرسنل'!J471=option!$C$15,IF('5-اطلاعات کلیه پرسنل'!L471="دارد",'5-اطلاعات کلیه پرسنل'!M471/12*'5-اطلاعات کلیه پرسنل'!K471,'5-اطلاعات کلیه پرسنل'!N471/2000*'5-اطلاعات کلیه پرسنل'!K471),0)</f>
        <v>0</v>
      </c>
      <c r="AG471" s="67">
        <f>IF('5-اطلاعات کلیه پرسنل'!H471=option!$C$11,IF('5-اطلاعات کلیه پرسنل'!L471="دارد",'5-اطلاعات کلیه پرسنل'!M471*'5-اطلاعات کلیه پرسنل'!I471/12*40,'5-اطلاعات کلیه پرسنل'!I471*'5-اطلاعات کلیه پرسنل'!N471/52),0)+IF('5-اطلاعات کلیه پرسنل'!J471=option!$C$11,IF('5-اطلاعات کلیه پرسنل'!L471="دارد",'5-اطلاعات کلیه پرسنل'!M471*'5-اطلاعات کلیه پرسنل'!K471/12*40,'5-اطلاعات کلیه پرسنل'!K471*'5-اطلاعات کلیه پرسنل'!N471/52),0)</f>
        <v>0</v>
      </c>
      <c r="AH471" s="307">
        <f>IF('5-اطلاعات کلیه پرسنل'!P471="دکتری",1,IF('5-اطلاعات کلیه پرسنل'!P471="فوق لیسانس",0.8,IF('5-اطلاعات کلیه پرسنل'!P471="لیسانس",0.6,IF('5-اطلاعات کلیه پرسنل'!P471="فوق دیپلم",0.3,IF('5-اطلاعات کلیه پرسنل'!P471="",0,0.1)))))</f>
        <v>0</v>
      </c>
      <c r="AI471" s="95">
        <f>IF('5-اطلاعات کلیه پرسنل'!L471="دارد",'5-اطلاعات کلیه پرسنل'!M471/12,'5-اطلاعات کلیه پرسنل'!N471/2000)</f>
        <v>0</v>
      </c>
      <c r="AJ471" s="94">
        <f t="shared" si="55"/>
        <v>0</v>
      </c>
    </row>
    <row r="472" spans="29:36" x14ac:dyDescent="0.45">
      <c r="AC472" s="309">
        <f>IF('6-اطلاعات کلیه محصولات - خدمات'!C472="دارد",'6-اطلاعات کلیه محصولات - خدمات'!Q472,0)</f>
        <v>0</v>
      </c>
      <c r="AD472" s="309">
        <f>1403-'5-اطلاعات کلیه پرسنل'!E472:E1469</f>
        <v>1403</v>
      </c>
      <c r="AE472" s="309"/>
      <c r="AF472" s="67">
        <f>IF('5-اطلاعات کلیه پرسنل'!H472=option!$C$15,IF('5-اطلاعات کلیه پرسنل'!L472="دارد",'5-اطلاعات کلیه پرسنل'!M472/12*'5-اطلاعات کلیه پرسنل'!I472,'5-اطلاعات کلیه پرسنل'!N472/2000*'5-اطلاعات کلیه پرسنل'!I472),0)+IF('5-اطلاعات کلیه پرسنل'!J472=option!$C$15,IF('5-اطلاعات کلیه پرسنل'!L472="دارد",'5-اطلاعات کلیه پرسنل'!M472/12*'5-اطلاعات کلیه پرسنل'!K472,'5-اطلاعات کلیه پرسنل'!N472/2000*'5-اطلاعات کلیه پرسنل'!K472),0)</f>
        <v>0</v>
      </c>
      <c r="AG472" s="67">
        <f>IF('5-اطلاعات کلیه پرسنل'!H472=option!$C$11,IF('5-اطلاعات کلیه پرسنل'!L472="دارد",'5-اطلاعات کلیه پرسنل'!M472*'5-اطلاعات کلیه پرسنل'!I472/12*40,'5-اطلاعات کلیه پرسنل'!I472*'5-اطلاعات کلیه پرسنل'!N472/52),0)+IF('5-اطلاعات کلیه پرسنل'!J472=option!$C$11,IF('5-اطلاعات کلیه پرسنل'!L472="دارد",'5-اطلاعات کلیه پرسنل'!M472*'5-اطلاعات کلیه پرسنل'!K472/12*40,'5-اطلاعات کلیه پرسنل'!K472*'5-اطلاعات کلیه پرسنل'!N472/52),0)</f>
        <v>0</v>
      </c>
      <c r="AH472" s="307">
        <f>IF('5-اطلاعات کلیه پرسنل'!P472="دکتری",1,IF('5-اطلاعات کلیه پرسنل'!P472="فوق لیسانس",0.8,IF('5-اطلاعات کلیه پرسنل'!P472="لیسانس",0.6,IF('5-اطلاعات کلیه پرسنل'!P472="فوق دیپلم",0.3,IF('5-اطلاعات کلیه پرسنل'!P472="",0,0.1)))))</f>
        <v>0</v>
      </c>
      <c r="AI472" s="95">
        <f>IF('5-اطلاعات کلیه پرسنل'!L472="دارد",'5-اطلاعات کلیه پرسنل'!M472/12,'5-اطلاعات کلیه پرسنل'!N472/2000)</f>
        <v>0</v>
      </c>
      <c r="AJ472" s="94">
        <f t="shared" si="55"/>
        <v>0</v>
      </c>
    </row>
    <row r="473" spans="29:36" x14ac:dyDescent="0.45">
      <c r="AC473" s="309">
        <f>IF('6-اطلاعات کلیه محصولات - خدمات'!C473="دارد",'6-اطلاعات کلیه محصولات - خدمات'!Q473,0)</f>
        <v>0</v>
      </c>
      <c r="AD473" s="309">
        <f>1403-'5-اطلاعات کلیه پرسنل'!E473:E1470</f>
        <v>1403</v>
      </c>
      <c r="AE473" s="309"/>
      <c r="AF473" s="67">
        <f>IF('5-اطلاعات کلیه پرسنل'!H473=option!$C$15,IF('5-اطلاعات کلیه پرسنل'!L473="دارد",'5-اطلاعات کلیه پرسنل'!M473/12*'5-اطلاعات کلیه پرسنل'!I473,'5-اطلاعات کلیه پرسنل'!N473/2000*'5-اطلاعات کلیه پرسنل'!I473),0)+IF('5-اطلاعات کلیه پرسنل'!J473=option!$C$15,IF('5-اطلاعات کلیه پرسنل'!L473="دارد",'5-اطلاعات کلیه پرسنل'!M473/12*'5-اطلاعات کلیه پرسنل'!K473,'5-اطلاعات کلیه پرسنل'!N473/2000*'5-اطلاعات کلیه پرسنل'!K473),0)</f>
        <v>0</v>
      </c>
      <c r="AG473" s="67">
        <f>IF('5-اطلاعات کلیه پرسنل'!H473=option!$C$11,IF('5-اطلاعات کلیه پرسنل'!L473="دارد",'5-اطلاعات کلیه پرسنل'!M473*'5-اطلاعات کلیه پرسنل'!I473/12*40,'5-اطلاعات کلیه پرسنل'!I473*'5-اطلاعات کلیه پرسنل'!N473/52),0)+IF('5-اطلاعات کلیه پرسنل'!J473=option!$C$11,IF('5-اطلاعات کلیه پرسنل'!L473="دارد",'5-اطلاعات کلیه پرسنل'!M473*'5-اطلاعات کلیه پرسنل'!K473/12*40,'5-اطلاعات کلیه پرسنل'!K473*'5-اطلاعات کلیه پرسنل'!N473/52),0)</f>
        <v>0</v>
      </c>
      <c r="AH473" s="307">
        <f>IF('5-اطلاعات کلیه پرسنل'!P473="دکتری",1,IF('5-اطلاعات کلیه پرسنل'!P473="فوق لیسانس",0.8,IF('5-اطلاعات کلیه پرسنل'!P473="لیسانس",0.6,IF('5-اطلاعات کلیه پرسنل'!P473="فوق دیپلم",0.3,IF('5-اطلاعات کلیه پرسنل'!P473="",0,0.1)))))</f>
        <v>0</v>
      </c>
      <c r="AI473" s="95">
        <f>IF('5-اطلاعات کلیه پرسنل'!L473="دارد",'5-اطلاعات کلیه پرسنل'!M473/12,'5-اطلاعات کلیه پرسنل'!N473/2000)</f>
        <v>0</v>
      </c>
      <c r="AJ473" s="94">
        <f t="shared" si="55"/>
        <v>0</v>
      </c>
    </row>
    <row r="474" spans="29:36" x14ac:dyDescent="0.45">
      <c r="AC474" s="309">
        <f>IF('6-اطلاعات کلیه محصولات - خدمات'!C474="دارد",'6-اطلاعات کلیه محصولات - خدمات'!Q474,0)</f>
        <v>0</v>
      </c>
      <c r="AD474" s="309">
        <f>1403-'5-اطلاعات کلیه پرسنل'!E474:E1471</f>
        <v>1403</v>
      </c>
      <c r="AE474" s="309"/>
      <c r="AF474" s="67">
        <f>IF('5-اطلاعات کلیه پرسنل'!H474=option!$C$15,IF('5-اطلاعات کلیه پرسنل'!L474="دارد",'5-اطلاعات کلیه پرسنل'!M474/12*'5-اطلاعات کلیه پرسنل'!I474,'5-اطلاعات کلیه پرسنل'!N474/2000*'5-اطلاعات کلیه پرسنل'!I474),0)+IF('5-اطلاعات کلیه پرسنل'!J474=option!$C$15,IF('5-اطلاعات کلیه پرسنل'!L474="دارد",'5-اطلاعات کلیه پرسنل'!M474/12*'5-اطلاعات کلیه پرسنل'!K474,'5-اطلاعات کلیه پرسنل'!N474/2000*'5-اطلاعات کلیه پرسنل'!K474),0)</f>
        <v>0</v>
      </c>
      <c r="AG474" s="67">
        <f>IF('5-اطلاعات کلیه پرسنل'!H474=option!$C$11,IF('5-اطلاعات کلیه پرسنل'!L474="دارد",'5-اطلاعات کلیه پرسنل'!M474*'5-اطلاعات کلیه پرسنل'!I474/12*40,'5-اطلاعات کلیه پرسنل'!I474*'5-اطلاعات کلیه پرسنل'!N474/52),0)+IF('5-اطلاعات کلیه پرسنل'!J474=option!$C$11,IF('5-اطلاعات کلیه پرسنل'!L474="دارد",'5-اطلاعات کلیه پرسنل'!M474*'5-اطلاعات کلیه پرسنل'!K474/12*40,'5-اطلاعات کلیه پرسنل'!K474*'5-اطلاعات کلیه پرسنل'!N474/52),0)</f>
        <v>0</v>
      </c>
      <c r="AH474" s="307">
        <f>IF('5-اطلاعات کلیه پرسنل'!P474="دکتری",1,IF('5-اطلاعات کلیه پرسنل'!P474="فوق لیسانس",0.8,IF('5-اطلاعات کلیه پرسنل'!P474="لیسانس",0.6,IF('5-اطلاعات کلیه پرسنل'!P474="فوق دیپلم",0.3,IF('5-اطلاعات کلیه پرسنل'!P474="",0,0.1)))))</f>
        <v>0</v>
      </c>
      <c r="AI474" s="95">
        <f>IF('5-اطلاعات کلیه پرسنل'!L474="دارد",'5-اطلاعات کلیه پرسنل'!M474/12,'5-اطلاعات کلیه پرسنل'!N474/2000)</f>
        <v>0</v>
      </c>
      <c r="AJ474" s="94">
        <f t="shared" si="55"/>
        <v>0</v>
      </c>
    </row>
    <row r="475" spans="29:36" x14ac:dyDescent="0.45">
      <c r="AC475" s="309">
        <f>IF('6-اطلاعات کلیه محصولات - خدمات'!C475="دارد",'6-اطلاعات کلیه محصولات - خدمات'!Q475,0)</f>
        <v>0</v>
      </c>
      <c r="AD475" s="309">
        <f>1403-'5-اطلاعات کلیه پرسنل'!E475:E1472</f>
        <v>1403</v>
      </c>
      <c r="AE475" s="309"/>
      <c r="AF475" s="67">
        <f>IF('5-اطلاعات کلیه پرسنل'!H475=option!$C$15,IF('5-اطلاعات کلیه پرسنل'!L475="دارد",'5-اطلاعات کلیه پرسنل'!M475/12*'5-اطلاعات کلیه پرسنل'!I475,'5-اطلاعات کلیه پرسنل'!N475/2000*'5-اطلاعات کلیه پرسنل'!I475),0)+IF('5-اطلاعات کلیه پرسنل'!J475=option!$C$15,IF('5-اطلاعات کلیه پرسنل'!L475="دارد",'5-اطلاعات کلیه پرسنل'!M475/12*'5-اطلاعات کلیه پرسنل'!K475,'5-اطلاعات کلیه پرسنل'!N475/2000*'5-اطلاعات کلیه پرسنل'!K475),0)</f>
        <v>0</v>
      </c>
      <c r="AG475" s="67">
        <f>IF('5-اطلاعات کلیه پرسنل'!H475=option!$C$11,IF('5-اطلاعات کلیه پرسنل'!L475="دارد",'5-اطلاعات کلیه پرسنل'!M475*'5-اطلاعات کلیه پرسنل'!I475/12*40,'5-اطلاعات کلیه پرسنل'!I475*'5-اطلاعات کلیه پرسنل'!N475/52),0)+IF('5-اطلاعات کلیه پرسنل'!J475=option!$C$11,IF('5-اطلاعات کلیه پرسنل'!L475="دارد",'5-اطلاعات کلیه پرسنل'!M475*'5-اطلاعات کلیه پرسنل'!K475/12*40,'5-اطلاعات کلیه پرسنل'!K475*'5-اطلاعات کلیه پرسنل'!N475/52),0)</f>
        <v>0</v>
      </c>
      <c r="AH475" s="307">
        <f>IF('5-اطلاعات کلیه پرسنل'!P475="دکتری",1,IF('5-اطلاعات کلیه پرسنل'!P475="فوق لیسانس",0.8,IF('5-اطلاعات کلیه پرسنل'!P475="لیسانس",0.6,IF('5-اطلاعات کلیه پرسنل'!P475="فوق دیپلم",0.3,IF('5-اطلاعات کلیه پرسنل'!P475="",0,0.1)))))</f>
        <v>0</v>
      </c>
      <c r="AI475" s="95">
        <f>IF('5-اطلاعات کلیه پرسنل'!L475="دارد",'5-اطلاعات کلیه پرسنل'!M475/12,'5-اطلاعات کلیه پرسنل'!N475/2000)</f>
        <v>0</v>
      </c>
      <c r="AJ475" s="94">
        <f t="shared" si="55"/>
        <v>0</v>
      </c>
    </row>
    <row r="476" spans="29:36" x14ac:dyDescent="0.45">
      <c r="AC476" s="309">
        <f>IF('6-اطلاعات کلیه محصولات - خدمات'!C476="دارد",'6-اطلاعات کلیه محصولات - خدمات'!Q476,0)</f>
        <v>0</v>
      </c>
      <c r="AD476" s="309">
        <f>1403-'5-اطلاعات کلیه پرسنل'!E476:E1473</f>
        <v>1403</v>
      </c>
      <c r="AE476" s="309"/>
      <c r="AF476" s="67">
        <f>IF('5-اطلاعات کلیه پرسنل'!H476=option!$C$15,IF('5-اطلاعات کلیه پرسنل'!L476="دارد",'5-اطلاعات کلیه پرسنل'!M476/12*'5-اطلاعات کلیه پرسنل'!I476,'5-اطلاعات کلیه پرسنل'!N476/2000*'5-اطلاعات کلیه پرسنل'!I476),0)+IF('5-اطلاعات کلیه پرسنل'!J476=option!$C$15,IF('5-اطلاعات کلیه پرسنل'!L476="دارد",'5-اطلاعات کلیه پرسنل'!M476/12*'5-اطلاعات کلیه پرسنل'!K476,'5-اطلاعات کلیه پرسنل'!N476/2000*'5-اطلاعات کلیه پرسنل'!K476),0)</f>
        <v>0</v>
      </c>
      <c r="AG476" s="67">
        <f>IF('5-اطلاعات کلیه پرسنل'!H476=option!$C$11,IF('5-اطلاعات کلیه پرسنل'!L476="دارد",'5-اطلاعات کلیه پرسنل'!M476*'5-اطلاعات کلیه پرسنل'!I476/12*40,'5-اطلاعات کلیه پرسنل'!I476*'5-اطلاعات کلیه پرسنل'!N476/52),0)+IF('5-اطلاعات کلیه پرسنل'!J476=option!$C$11,IF('5-اطلاعات کلیه پرسنل'!L476="دارد",'5-اطلاعات کلیه پرسنل'!M476*'5-اطلاعات کلیه پرسنل'!K476/12*40,'5-اطلاعات کلیه پرسنل'!K476*'5-اطلاعات کلیه پرسنل'!N476/52),0)</f>
        <v>0</v>
      </c>
      <c r="AH476" s="307">
        <f>IF('5-اطلاعات کلیه پرسنل'!P476="دکتری",1,IF('5-اطلاعات کلیه پرسنل'!P476="فوق لیسانس",0.8,IF('5-اطلاعات کلیه پرسنل'!P476="لیسانس",0.6,IF('5-اطلاعات کلیه پرسنل'!P476="فوق دیپلم",0.3,IF('5-اطلاعات کلیه پرسنل'!P476="",0,0.1)))))</f>
        <v>0</v>
      </c>
      <c r="AI476" s="95">
        <f>IF('5-اطلاعات کلیه پرسنل'!L476="دارد",'5-اطلاعات کلیه پرسنل'!M476/12,'5-اطلاعات کلیه پرسنل'!N476/2000)</f>
        <v>0</v>
      </c>
      <c r="AJ476" s="94">
        <f t="shared" si="55"/>
        <v>0</v>
      </c>
    </row>
    <row r="477" spans="29:36" x14ac:dyDescent="0.45">
      <c r="AC477" s="309">
        <f>IF('6-اطلاعات کلیه محصولات - خدمات'!C477="دارد",'6-اطلاعات کلیه محصولات - خدمات'!Q477,0)</f>
        <v>0</v>
      </c>
      <c r="AD477" s="309">
        <f>1403-'5-اطلاعات کلیه پرسنل'!E477:E1474</f>
        <v>1403</v>
      </c>
      <c r="AE477" s="309"/>
      <c r="AF477" s="67">
        <f>IF('5-اطلاعات کلیه پرسنل'!H477=option!$C$15,IF('5-اطلاعات کلیه پرسنل'!L477="دارد",'5-اطلاعات کلیه پرسنل'!M477/12*'5-اطلاعات کلیه پرسنل'!I477,'5-اطلاعات کلیه پرسنل'!N477/2000*'5-اطلاعات کلیه پرسنل'!I477),0)+IF('5-اطلاعات کلیه پرسنل'!J477=option!$C$15,IF('5-اطلاعات کلیه پرسنل'!L477="دارد",'5-اطلاعات کلیه پرسنل'!M477/12*'5-اطلاعات کلیه پرسنل'!K477,'5-اطلاعات کلیه پرسنل'!N477/2000*'5-اطلاعات کلیه پرسنل'!K477),0)</f>
        <v>0</v>
      </c>
      <c r="AG477" s="67">
        <f>IF('5-اطلاعات کلیه پرسنل'!H477=option!$C$11,IF('5-اطلاعات کلیه پرسنل'!L477="دارد",'5-اطلاعات کلیه پرسنل'!M477*'5-اطلاعات کلیه پرسنل'!I477/12*40,'5-اطلاعات کلیه پرسنل'!I477*'5-اطلاعات کلیه پرسنل'!N477/52),0)+IF('5-اطلاعات کلیه پرسنل'!J477=option!$C$11,IF('5-اطلاعات کلیه پرسنل'!L477="دارد",'5-اطلاعات کلیه پرسنل'!M477*'5-اطلاعات کلیه پرسنل'!K477/12*40,'5-اطلاعات کلیه پرسنل'!K477*'5-اطلاعات کلیه پرسنل'!N477/52),0)</f>
        <v>0</v>
      </c>
      <c r="AH477" s="307">
        <f>IF('5-اطلاعات کلیه پرسنل'!P477="دکتری",1,IF('5-اطلاعات کلیه پرسنل'!P477="فوق لیسانس",0.8,IF('5-اطلاعات کلیه پرسنل'!P477="لیسانس",0.6,IF('5-اطلاعات کلیه پرسنل'!P477="فوق دیپلم",0.3,IF('5-اطلاعات کلیه پرسنل'!P477="",0,0.1)))))</f>
        <v>0</v>
      </c>
      <c r="AI477" s="95">
        <f>IF('5-اطلاعات کلیه پرسنل'!L477="دارد",'5-اطلاعات کلیه پرسنل'!M477/12,'5-اطلاعات کلیه پرسنل'!N477/2000)</f>
        <v>0</v>
      </c>
      <c r="AJ477" s="94">
        <f t="shared" si="55"/>
        <v>0</v>
      </c>
    </row>
    <row r="478" spans="29:36" x14ac:dyDescent="0.45">
      <c r="AC478" s="309">
        <f>IF('6-اطلاعات کلیه محصولات - خدمات'!C478="دارد",'6-اطلاعات کلیه محصولات - خدمات'!Q478,0)</f>
        <v>0</v>
      </c>
      <c r="AD478" s="309">
        <f>1403-'5-اطلاعات کلیه پرسنل'!E478:E1475</f>
        <v>1403</v>
      </c>
      <c r="AE478" s="309"/>
      <c r="AF478" s="67">
        <f>IF('5-اطلاعات کلیه پرسنل'!H478=option!$C$15,IF('5-اطلاعات کلیه پرسنل'!L478="دارد",'5-اطلاعات کلیه پرسنل'!M478/12*'5-اطلاعات کلیه پرسنل'!I478,'5-اطلاعات کلیه پرسنل'!N478/2000*'5-اطلاعات کلیه پرسنل'!I478),0)+IF('5-اطلاعات کلیه پرسنل'!J478=option!$C$15,IF('5-اطلاعات کلیه پرسنل'!L478="دارد",'5-اطلاعات کلیه پرسنل'!M478/12*'5-اطلاعات کلیه پرسنل'!K478,'5-اطلاعات کلیه پرسنل'!N478/2000*'5-اطلاعات کلیه پرسنل'!K478),0)</f>
        <v>0</v>
      </c>
      <c r="AG478" s="67">
        <f>IF('5-اطلاعات کلیه پرسنل'!H478=option!$C$11,IF('5-اطلاعات کلیه پرسنل'!L478="دارد",'5-اطلاعات کلیه پرسنل'!M478*'5-اطلاعات کلیه پرسنل'!I478/12*40,'5-اطلاعات کلیه پرسنل'!I478*'5-اطلاعات کلیه پرسنل'!N478/52),0)+IF('5-اطلاعات کلیه پرسنل'!J478=option!$C$11,IF('5-اطلاعات کلیه پرسنل'!L478="دارد",'5-اطلاعات کلیه پرسنل'!M478*'5-اطلاعات کلیه پرسنل'!K478/12*40,'5-اطلاعات کلیه پرسنل'!K478*'5-اطلاعات کلیه پرسنل'!N478/52),0)</f>
        <v>0</v>
      </c>
      <c r="AH478" s="307">
        <f>IF('5-اطلاعات کلیه پرسنل'!P478="دکتری",1,IF('5-اطلاعات کلیه پرسنل'!P478="فوق لیسانس",0.8,IF('5-اطلاعات کلیه پرسنل'!P478="لیسانس",0.6,IF('5-اطلاعات کلیه پرسنل'!P478="فوق دیپلم",0.3,IF('5-اطلاعات کلیه پرسنل'!P478="",0,0.1)))))</f>
        <v>0</v>
      </c>
      <c r="AI478" s="95">
        <f>IF('5-اطلاعات کلیه پرسنل'!L478="دارد",'5-اطلاعات کلیه پرسنل'!M478/12,'5-اطلاعات کلیه پرسنل'!N478/2000)</f>
        <v>0</v>
      </c>
      <c r="AJ478" s="94">
        <f t="shared" si="55"/>
        <v>0</v>
      </c>
    </row>
    <row r="479" spans="29:36" x14ac:dyDescent="0.45">
      <c r="AC479" s="309">
        <f>IF('6-اطلاعات کلیه محصولات - خدمات'!C479="دارد",'6-اطلاعات کلیه محصولات - خدمات'!Q479,0)</f>
        <v>0</v>
      </c>
      <c r="AD479" s="309">
        <f>1403-'5-اطلاعات کلیه پرسنل'!E479:E1476</f>
        <v>1403</v>
      </c>
      <c r="AE479" s="309"/>
      <c r="AF479" s="67">
        <f>IF('5-اطلاعات کلیه پرسنل'!H479=option!$C$15,IF('5-اطلاعات کلیه پرسنل'!L479="دارد",'5-اطلاعات کلیه پرسنل'!M479/12*'5-اطلاعات کلیه پرسنل'!I479,'5-اطلاعات کلیه پرسنل'!N479/2000*'5-اطلاعات کلیه پرسنل'!I479),0)+IF('5-اطلاعات کلیه پرسنل'!J479=option!$C$15,IF('5-اطلاعات کلیه پرسنل'!L479="دارد",'5-اطلاعات کلیه پرسنل'!M479/12*'5-اطلاعات کلیه پرسنل'!K479,'5-اطلاعات کلیه پرسنل'!N479/2000*'5-اطلاعات کلیه پرسنل'!K479),0)</f>
        <v>0</v>
      </c>
      <c r="AG479" s="67">
        <f>IF('5-اطلاعات کلیه پرسنل'!H479=option!$C$11,IF('5-اطلاعات کلیه پرسنل'!L479="دارد",'5-اطلاعات کلیه پرسنل'!M479*'5-اطلاعات کلیه پرسنل'!I479/12*40,'5-اطلاعات کلیه پرسنل'!I479*'5-اطلاعات کلیه پرسنل'!N479/52),0)+IF('5-اطلاعات کلیه پرسنل'!J479=option!$C$11,IF('5-اطلاعات کلیه پرسنل'!L479="دارد",'5-اطلاعات کلیه پرسنل'!M479*'5-اطلاعات کلیه پرسنل'!K479/12*40,'5-اطلاعات کلیه پرسنل'!K479*'5-اطلاعات کلیه پرسنل'!N479/52),0)</f>
        <v>0</v>
      </c>
      <c r="AH479" s="307">
        <f>IF('5-اطلاعات کلیه پرسنل'!P479="دکتری",1,IF('5-اطلاعات کلیه پرسنل'!P479="فوق لیسانس",0.8,IF('5-اطلاعات کلیه پرسنل'!P479="لیسانس",0.6,IF('5-اطلاعات کلیه پرسنل'!P479="فوق دیپلم",0.3,IF('5-اطلاعات کلیه پرسنل'!P479="",0,0.1)))))</f>
        <v>0</v>
      </c>
      <c r="AI479" s="95">
        <f>IF('5-اطلاعات کلیه پرسنل'!L479="دارد",'5-اطلاعات کلیه پرسنل'!M479/12,'5-اطلاعات کلیه پرسنل'!N479/2000)</f>
        <v>0</v>
      </c>
      <c r="AJ479" s="94">
        <f t="shared" si="55"/>
        <v>0</v>
      </c>
    </row>
    <row r="480" spans="29:36" x14ac:dyDescent="0.45">
      <c r="AC480" s="309">
        <f>IF('6-اطلاعات کلیه محصولات - خدمات'!C480="دارد",'6-اطلاعات کلیه محصولات - خدمات'!Q480,0)</f>
        <v>0</v>
      </c>
      <c r="AD480" s="309">
        <f>1403-'5-اطلاعات کلیه پرسنل'!E480:E1477</f>
        <v>1403</v>
      </c>
      <c r="AE480" s="309"/>
      <c r="AF480" s="67">
        <f>IF('5-اطلاعات کلیه پرسنل'!H480=option!$C$15,IF('5-اطلاعات کلیه پرسنل'!L480="دارد",'5-اطلاعات کلیه پرسنل'!M480/12*'5-اطلاعات کلیه پرسنل'!I480,'5-اطلاعات کلیه پرسنل'!N480/2000*'5-اطلاعات کلیه پرسنل'!I480),0)+IF('5-اطلاعات کلیه پرسنل'!J480=option!$C$15,IF('5-اطلاعات کلیه پرسنل'!L480="دارد",'5-اطلاعات کلیه پرسنل'!M480/12*'5-اطلاعات کلیه پرسنل'!K480,'5-اطلاعات کلیه پرسنل'!N480/2000*'5-اطلاعات کلیه پرسنل'!K480),0)</f>
        <v>0</v>
      </c>
      <c r="AG480" s="67">
        <f>IF('5-اطلاعات کلیه پرسنل'!H480=option!$C$11,IF('5-اطلاعات کلیه پرسنل'!L480="دارد",'5-اطلاعات کلیه پرسنل'!M480*'5-اطلاعات کلیه پرسنل'!I480/12*40,'5-اطلاعات کلیه پرسنل'!I480*'5-اطلاعات کلیه پرسنل'!N480/52),0)+IF('5-اطلاعات کلیه پرسنل'!J480=option!$C$11,IF('5-اطلاعات کلیه پرسنل'!L480="دارد",'5-اطلاعات کلیه پرسنل'!M480*'5-اطلاعات کلیه پرسنل'!K480/12*40,'5-اطلاعات کلیه پرسنل'!K480*'5-اطلاعات کلیه پرسنل'!N480/52),0)</f>
        <v>0</v>
      </c>
      <c r="AH480" s="307">
        <f>IF('5-اطلاعات کلیه پرسنل'!P480="دکتری",1,IF('5-اطلاعات کلیه پرسنل'!P480="فوق لیسانس",0.8,IF('5-اطلاعات کلیه پرسنل'!P480="لیسانس",0.6,IF('5-اطلاعات کلیه پرسنل'!P480="فوق دیپلم",0.3,IF('5-اطلاعات کلیه پرسنل'!P480="",0,0.1)))))</f>
        <v>0</v>
      </c>
      <c r="AI480" s="95">
        <f>IF('5-اطلاعات کلیه پرسنل'!L480="دارد",'5-اطلاعات کلیه پرسنل'!M480/12,'5-اطلاعات کلیه پرسنل'!N480/2000)</f>
        <v>0</v>
      </c>
      <c r="AJ480" s="94">
        <f t="shared" si="55"/>
        <v>0</v>
      </c>
    </row>
    <row r="481" spans="29:36" x14ac:dyDescent="0.45">
      <c r="AC481" s="309">
        <f>IF('6-اطلاعات کلیه محصولات - خدمات'!C481="دارد",'6-اطلاعات کلیه محصولات - خدمات'!Q481,0)</f>
        <v>0</v>
      </c>
      <c r="AD481" s="309">
        <f>1403-'5-اطلاعات کلیه پرسنل'!E481:E1478</f>
        <v>1403</v>
      </c>
      <c r="AE481" s="309"/>
      <c r="AF481" s="67">
        <f>IF('5-اطلاعات کلیه پرسنل'!H481=option!$C$15,IF('5-اطلاعات کلیه پرسنل'!L481="دارد",'5-اطلاعات کلیه پرسنل'!M481/12*'5-اطلاعات کلیه پرسنل'!I481,'5-اطلاعات کلیه پرسنل'!N481/2000*'5-اطلاعات کلیه پرسنل'!I481),0)+IF('5-اطلاعات کلیه پرسنل'!J481=option!$C$15,IF('5-اطلاعات کلیه پرسنل'!L481="دارد",'5-اطلاعات کلیه پرسنل'!M481/12*'5-اطلاعات کلیه پرسنل'!K481,'5-اطلاعات کلیه پرسنل'!N481/2000*'5-اطلاعات کلیه پرسنل'!K481),0)</f>
        <v>0</v>
      </c>
      <c r="AG481" s="67">
        <f>IF('5-اطلاعات کلیه پرسنل'!H481=option!$C$11,IF('5-اطلاعات کلیه پرسنل'!L481="دارد",'5-اطلاعات کلیه پرسنل'!M481*'5-اطلاعات کلیه پرسنل'!I481/12*40,'5-اطلاعات کلیه پرسنل'!I481*'5-اطلاعات کلیه پرسنل'!N481/52),0)+IF('5-اطلاعات کلیه پرسنل'!J481=option!$C$11,IF('5-اطلاعات کلیه پرسنل'!L481="دارد",'5-اطلاعات کلیه پرسنل'!M481*'5-اطلاعات کلیه پرسنل'!K481/12*40,'5-اطلاعات کلیه پرسنل'!K481*'5-اطلاعات کلیه پرسنل'!N481/52),0)</f>
        <v>0</v>
      </c>
      <c r="AH481" s="307">
        <f>IF('5-اطلاعات کلیه پرسنل'!P481="دکتری",1,IF('5-اطلاعات کلیه پرسنل'!P481="فوق لیسانس",0.8,IF('5-اطلاعات کلیه پرسنل'!P481="لیسانس",0.6,IF('5-اطلاعات کلیه پرسنل'!P481="فوق دیپلم",0.3,IF('5-اطلاعات کلیه پرسنل'!P481="",0,0.1)))))</f>
        <v>0</v>
      </c>
      <c r="AI481" s="95">
        <f>IF('5-اطلاعات کلیه پرسنل'!L481="دارد",'5-اطلاعات کلیه پرسنل'!M481/12,'5-اطلاعات کلیه پرسنل'!N481/2000)</f>
        <v>0</v>
      </c>
      <c r="AJ481" s="94">
        <f t="shared" si="55"/>
        <v>0</v>
      </c>
    </row>
    <row r="482" spans="29:36" x14ac:dyDescent="0.45">
      <c r="AC482" s="309">
        <f>IF('6-اطلاعات کلیه محصولات - خدمات'!C482="دارد",'6-اطلاعات کلیه محصولات - خدمات'!Q482,0)</f>
        <v>0</v>
      </c>
      <c r="AD482" s="309">
        <f>1403-'5-اطلاعات کلیه پرسنل'!E482:E1479</f>
        <v>1403</v>
      </c>
      <c r="AE482" s="309"/>
      <c r="AF482" s="67">
        <f>IF('5-اطلاعات کلیه پرسنل'!H482=option!$C$15,IF('5-اطلاعات کلیه پرسنل'!L482="دارد",'5-اطلاعات کلیه پرسنل'!M482/12*'5-اطلاعات کلیه پرسنل'!I482,'5-اطلاعات کلیه پرسنل'!N482/2000*'5-اطلاعات کلیه پرسنل'!I482),0)+IF('5-اطلاعات کلیه پرسنل'!J482=option!$C$15,IF('5-اطلاعات کلیه پرسنل'!L482="دارد",'5-اطلاعات کلیه پرسنل'!M482/12*'5-اطلاعات کلیه پرسنل'!K482,'5-اطلاعات کلیه پرسنل'!N482/2000*'5-اطلاعات کلیه پرسنل'!K482),0)</f>
        <v>0</v>
      </c>
      <c r="AG482" s="67">
        <f>IF('5-اطلاعات کلیه پرسنل'!H482=option!$C$11,IF('5-اطلاعات کلیه پرسنل'!L482="دارد",'5-اطلاعات کلیه پرسنل'!M482*'5-اطلاعات کلیه پرسنل'!I482/12*40,'5-اطلاعات کلیه پرسنل'!I482*'5-اطلاعات کلیه پرسنل'!N482/52),0)+IF('5-اطلاعات کلیه پرسنل'!J482=option!$C$11,IF('5-اطلاعات کلیه پرسنل'!L482="دارد",'5-اطلاعات کلیه پرسنل'!M482*'5-اطلاعات کلیه پرسنل'!K482/12*40,'5-اطلاعات کلیه پرسنل'!K482*'5-اطلاعات کلیه پرسنل'!N482/52),0)</f>
        <v>0</v>
      </c>
      <c r="AH482" s="307">
        <f>IF('5-اطلاعات کلیه پرسنل'!P482="دکتری",1,IF('5-اطلاعات کلیه پرسنل'!P482="فوق لیسانس",0.8,IF('5-اطلاعات کلیه پرسنل'!P482="لیسانس",0.6,IF('5-اطلاعات کلیه پرسنل'!P482="فوق دیپلم",0.3,IF('5-اطلاعات کلیه پرسنل'!P482="",0,0.1)))))</f>
        <v>0</v>
      </c>
      <c r="AI482" s="95">
        <f>IF('5-اطلاعات کلیه پرسنل'!L482="دارد",'5-اطلاعات کلیه پرسنل'!M482/12,'5-اطلاعات کلیه پرسنل'!N482/2000)</f>
        <v>0</v>
      </c>
      <c r="AJ482" s="94">
        <f t="shared" si="55"/>
        <v>0</v>
      </c>
    </row>
    <row r="483" spans="29:36" x14ac:dyDescent="0.45">
      <c r="AC483" s="309">
        <f>IF('6-اطلاعات کلیه محصولات - خدمات'!C483="دارد",'6-اطلاعات کلیه محصولات - خدمات'!Q483,0)</f>
        <v>0</v>
      </c>
      <c r="AD483" s="309">
        <f>1403-'5-اطلاعات کلیه پرسنل'!E483:E1480</f>
        <v>1403</v>
      </c>
      <c r="AE483" s="309"/>
      <c r="AF483" s="67">
        <f>IF('5-اطلاعات کلیه پرسنل'!H483=option!$C$15,IF('5-اطلاعات کلیه پرسنل'!L483="دارد",'5-اطلاعات کلیه پرسنل'!M483/12*'5-اطلاعات کلیه پرسنل'!I483,'5-اطلاعات کلیه پرسنل'!N483/2000*'5-اطلاعات کلیه پرسنل'!I483),0)+IF('5-اطلاعات کلیه پرسنل'!J483=option!$C$15,IF('5-اطلاعات کلیه پرسنل'!L483="دارد",'5-اطلاعات کلیه پرسنل'!M483/12*'5-اطلاعات کلیه پرسنل'!K483,'5-اطلاعات کلیه پرسنل'!N483/2000*'5-اطلاعات کلیه پرسنل'!K483),0)</f>
        <v>0</v>
      </c>
      <c r="AG483" s="67">
        <f>IF('5-اطلاعات کلیه پرسنل'!H483=option!$C$11,IF('5-اطلاعات کلیه پرسنل'!L483="دارد",'5-اطلاعات کلیه پرسنل'!M483*'5-اطلاعات کلیه پرسنل'!I483/12*40,'5-اطلاعات کلیه پرسنل'!I483*'5-اطلاعات کلیه پرسنل'!N483/52),0)+IF('5-اطلاعات کلیه پرسنل'!J483=option!$C$11,IF('5-اطلاعات کلیه پرسنل'!L483="دارد",'5-اطلاعات کلیه پرسنل'!M483*'5-اطلاعات کلیه پرسنل'!K483/12*40,'5-اطلاعات کلیه پرسنل'!K483*'5-اطلاعات کلیه پرسنل'!N483/52),0)</f>
        <v>0</v>
      </c>
      <c r="AH483" s="307">
        <f>IF('5-اطلاعات کلیه پرسنل'!P483="دکتری",1,IF('5-اطلاعات کلیه پرسنل'!P483="فوق لیسانس",0.8,IF('5-اطلاعات کلیه پرسنل'!P483="لیسانس",0.6,IF('5-اطلاعات کلیه پرسنل'!P483="فوق دیپلم",0.3,IF('5-اطلاعات کلیه پرسنل'!P483="",0,0.1)))))</f>
        <v>0</v>
      </c>
      <c r="AI483" s="95">
        <f>IF('5-اطلاعات کلیه پرسنل'!L483="دارد",'5-اطلاعات کلیه پرسنل'!M483/12,'5-اطلاعات کلیه پرسنل'!N483/2000)</f>
        <v>0</v>
      </c>
      <c r="AJ483" s="94">
        <f t="shared" si="55"/>
        <v>0</v>
      </c>
    </row>
    <row r="484" spans="29:36" x14ac:dyDescent="0.45">
      <c r="AC484" s="309">
        <f>IF('6-اطلاعات کلیه محصولات - خدمات'!C484="دارد",'6-اطلاعات کلیه محصولات - خدمات'!Q484,0)</f>
        <v>0</v>
      </c>
      <c r="AD484" s="309">
        <f>1403-'5-اطلاعات کلیه پرسنل'!E484:E1481</f>
        <v>1403</v>
      </c>
      <c r="AE484" s="309"/>
      <c r="AF484" s="67">
        <f>IF('5-اطلاعات کلیه پرسنل'!H484=option!$C$15,IF('5-اطلاعات کلیه پرسنل'!L484="دارد",'5-اطلاعات کلیه پرسنل'!M484/12*'5-اطلاعات کلیه پرسنل'!I484,'5-اطلاعات کلیه پرسنل'!N484/2000*'5-اطلاعات کلیه پرسنل'!I484),0)+IF('5-اطلاعات کلیه پرسنل'!J484=option!$C$15,IF('5-اطلاعات کلیه پرسنل'!L484="دارد",'5-اطلاعات کلیه پرسنل'!M484/12*'5-اطلاعات کلیه پرسنل'!K484,'5-اطلاعات کلیه پرسنل'!N484/2000*'5-اطلاعات کلیه پرسنل'!K484),0)</f>
        <v>0</v>
      </c>
      <c r="AG484" s="67">
        <f>IF('5-اطلاعات کلیه پرسنل'!H484=option!$C$11,IF('5-اطلاعات کلیه پرسنل'!L484="دارد",'5-اطلاعات کلیه پرسنل'!M484*'5-اطلاعات کلیه پرسنل'!I484/12*40,'5-اطلاعات کلیه پرسنل'!I484*'5-اطلاعات کلیه پرسنل'!N484/52),0)+IF('5-اطلاعات کلیه پرسنل'!J484=option!$C$11,IF('5-اطلاعات کلیه پرسنل'!L484="دارد",'5-اطلاعات کلیه پرسنل'!M484*'5-اطلاعات کلیه پرسنل'!K484/12*40,'5-اطلاعات کلیه پرسنل'!K484*'5-اطلاعات کلیه پرسنل'!N484/52),0)</f>
        <v>0</v>
      </c>
      <c r="AH484" s="307">
        <f>IF('5-اطلاعات کلیه پرسنل'!P484="دکتری",1,IF('5-اطلاعات کلیه پرسنل'!P484="فوق لیسانس",0.8,IF('5-اطلاعات کلیه پرسنل'!P484="لیسانس",0.6,IF('5-اطلاعات کلیه پرسنل'!P484="فوق دیپلم",0.3,IF('5-اطلاعات کلیه پرسنل'!P484="",0,0.1)))))</f>
        <v>0</v>
      </c>
      <c r="AI484" s="95">
        <f>IF('5-اطلاعات کلیه پرسنل'!L484="دارد",'5-اطلاعات کلیه پرسنل'!M484/12,'5-اطلاعات کلیه پرسنل'!N484/2000)</f>
        <v>0</v>
      </c>
      <c r="AJ484" s="94">
        <f t="shared" si="55"/>
        <v>0</v>
      </c>
    </row>
    <row r="485" spans="29:36" x14ac:dyDescent="0.45">
      <c r="AC485" s="309">
        <f>IF('6-اطلاعات کلیه محصولات - خدمات'!C485="دارد",'6-اطلاعات کلیه محصولات - خدمات'!Q485,0)</f>
        <v>0</v>
      </c>
      <c r="AD485" s="309">
        <f>1403-'5-اطلاعات کلیه پرسنل'!E485:E1482</f>
        <v>1403</v>
      </c>
      <c r="AE485" s="309"/>
      <c r="AF485" s="67">
        <f>IF('5-اطلاعات کلیه پرسنل'!H485=option!$C$15,IF('5-اطلاعات کلیه پرسنل'!L485="دارد",'5-اطلاعات کلیه پرسنل'!M485/12*'5-اطلاعات کلیه پرسنل'!I485,'5-اطلاعات کلیه پرسنل'!N485/2000*'5-اطلاعات کلیه پرسنل'!I485),0)+IF('5-اطلاعات کلیه پرسنل'!J485=option!$C$15,IF('5-اطلاعات کلیه پرسنل'!L485="دارد",'5-اطلاعات کلیه پرسنل'!M485/12*'5-اطلاعات کلیه پرسنل'!K485,'5-اطلاعات کلیه پرسنل'!N485/2000*'5-اطلاعات کلیه پرسنل'!K485),0)</f>
        <v>0</v>
      </c>
      <c r="AG485" s="67">
        <f>IF('5-اطلاعات کلیه پرسنل'!H485=option!$C$11,IF('5-اطلاعات کلیه پرسنل'!L485="دارد",'5-اطلاعات کلیه پرسنل'!M485*'5-اطلاعات کلیه پرسنل'!I485/12*40,'5-اطلاعات کلیه پرسنل'!I485*'5-اطلاعات کلیه پرسنل'!N485/52),0)+IF('5-اطلاعات کلیه پرسنل'!J485=option!$C$11,IF('5-اطلاعات کلیه پرسنل'!L485="دارد",'5-اطلاعات کلیه پرسنل'!M485*'5-اطلاعات کلیه پرسنل'!K485/12*40,'5-اطلاعات کلیه پرسنل'!K485*'5-اطلاعات کلیه پرسنل'!N485/52),0)</f>
        <v>0</v>
      </c>
      <c r="AH485" s="307">
        <f>IF('5-اطلاعات کلیه پرسنل'!P485="دکتری",1,IF('5-اطلاعات کلیه پرسنل'!P485="فوق لیسانس",0.8,IF('5-اطلاعات کلیه پرسنل'!P485="لیسانس",0.6,IF('5-اطلاعات کلیه پرسنل'!P485="فوق دیپلم",0.3,IF('5-اطلاعات کلیه پرسنل'!P485="",0,0.1)))))</f>
        <v>0</v>
      </c>
      <c r="AI485" s="95">
        <f>IF('5-اطلاعات کلیه پرسنل'!L485="دارد",'5-اطلاعات کلیه پرسنل'!M485/12,'5-اطلاعات کلیه پرسنل'!N485/2000)</f>
        <v>0</v>
      </c>
      <c r="AJ485" s="94">
        <f t="shared" si="55"/>
        <v>0</v>
      </c>
    </row>
    <row r="486" spans="29:36" x14ac:dyDescent="0.45">
      <c r="AC486" s="309">
        <f>IF('6-اطلاعات کلیه محصولات - خدمات'!C486="دارد",'6-اطلاعات کلیه محصولات - خدمات'!Q486,0)</f>
        <v>0</v>
      </c>
      <c r="AD486" s="309">
        <f>1403-'5-اطلاعات کلیه پرسنل'!E486:E1483</f>
        <v>1403</v>
      </c>
      <c r="AE486" s="309"/>
      <c r="AF486" s="67">
        <f>IF('5-اطلاعات کلیه پرسنل'!H486=option!$C$15,IF('5-اطلاعات کلیه پرسنل'!L486="دارد",'5-اطلاعات کلیه پرسنل'!M486/12*'5-اطلاعات کلیه پرسنل'!I486,'5-اطلاعات کلیه پرسنل'!N486/2000*'5-اطلاعات کلیه پرسنل'!I486),0)+IF('5-اطلاعات کلیه پرسنل'!J486=option!$C$15,IF('5-اطلاعات کلیه پرسنل'!L486="دارد",'5-اطلاعات کلیه پرسنل'!M486/12*'5-اطلاعات کلیه پرسنل'!K486,'5-اطلاعات کلیه پرسنل'!N486/2000*'5-اطلاعات کلیه پرسنل'!K486),0)</f>
        <v>0</v>
      </c>
      <c r="AG486" s="67">
        <f>IF('5-اطلاعات کلیه پرسنل'!H486=option!$C$11,IF('5-اطلاعات کلیه پرسنل'!L486="دارد",'5-اطلاعات کلیه پرسنل'!M486*'5-اطلاعات کلیه پرسنل'!I486/12*40,'5-اطلاعات کلیه پرسنل'!I486*'5-اطلاعات کلیه پرسنل'!N486/52),0)+IF('5-اطلاعات کلیه پرسنل'!J486=option!$C$11,IF('5-اطلاعات کلیه پرسنل'!L486="دارد",'5-اطلاعات کلیه پرسنل'!M486*'5-اطلاعات کلیه پرسنل'!K486/12*40,'5-اطلاعات کلیه پرسنل'!K486*'5-اطلاعات کلیه پرسنل'!N486/52),0)</f>
        <v>0</v>
      </c>
      <c r="AH486" s="307">
        <f>IF('5-اطلاعات کلیه پرسنل'!P486="دکتری",1,IF('5-اطلاعات کلیه پرسنل'!P486="فوق لیسانس",0.8,IF('5-اطلاعات کلیه پرسنل'!P486="لیسانس",0.6,IF('5-اطلاعات کلیه پرسنل'!P486="فوق دیپلم",0.3,IF('5-اطلاعات کلیه پرسنل'!P486="",0,0.1)))))</f>
        <v>0</v>
      </c>
      <c r="AI486" s="95">
        <f>IF('5-اطلاعات کلیه پرسنل'!L486="دارد",'5-اطلاعات کلیه پرسنل'!M486/12,'5-اطلاعات کلیه پرسنل'!N486/2000)</f>
        <v>0</v>
      </c>
      <c r="AJ486" s="94">
        <f t="shared" si="55"/>
        <v>0</v>
      </c>
    </row>
    <row r="487" spans="29:36" x14ac:dyDescent="0.45">
      <c r="AC487" s="309">
        <f>IF('6-اطلاعات کلیه محصولات - خدمات'!C487="دارد",'6-اطلاعات کلیه محصولات - خدمات'!Q487,0)</f>
        <v>0</v>
      </c>
      <c r="AD487" s="309">
        <f>1403-'5-اطلاعات کلیه پرسنل'!E487:E1484</f>
        <v>1403</v>
      </c>
      <c r="AE487" s="309"/>
      <c r="AF487" s="67">
        <f>IF('5-اطلاعات کلیه پرسنل'!H487=option!$C$15,IF('5-اطلاعات کلیه پرسنل'!L487="دارد",'5-اطلاعات کلیه پرسنل'!M487/12*'5-اطلاعات کلیه پرسنل'!I487,'5-اطلاعات کلیه پرسنل'!N487/2000*'5-اطلاعات کلیه پرسنل'!I487),0)+IF('5-اطلاعات کلیه پرسنل'!J487=option!$C$15,IF('5-اطلاعات کلیه پرسنل'!L487="دارد",'5-اطلاعات کلیه پرسنل'!M487/12*'5-اطلاعات کلیه پرسنل'!K487,'5-اطلاعات کلیه پرسنل'!N487/2000*'5-اطلاعات کلیه پرسنل'!K487),0)</f>
        <v>0</v>
      </c>
      <c r="AG487" s="67">
        <f>IF('5-اطلاعات کلیه پرسنل'!H487=option!$C$11,IF('5-اطلاعات کلیه پرسنل'!L487="دارد",'5-اطلاعات کلیه پرسنل'!M487*'5-اطلاعات کلیه پرسنل'!I487/12*40,'5-اطلاعات کلیه پرسنل'!I487*'5-اطلاعات کلیه پرسنل'!N487/52),0)+IF('5-اطلاعات کلیه پرسنل'!J487=option!$C$11,IF('5-اطلاعات کلیه پرسنل'!L487="دارد",'5-اطلاعات کلیه پرسنل'!M487*'5-اطلاعات کلیه پرسنل'!K487/12*40,'5-اطلاعات کلیه پرسنل'!K487*'5-اطلاعات کلیه پرسنل'!N487/52),0)</f>
        <v>0</v>
      </c>
      <c r="AH487" s="307">
        <f>IF('5-اطلاعات کلیه پرسنل'!P487="دکتری",1,IF('5-اطلاعات کلیه پرسنل'!P487="فوق لیسانس",0.8,IF('5-اطلاعات کلیه پرسنل'!P487="لیسانس",0.6,IF('5-اطلاعات کلیه پرسنل'!P487="فوق دیپلم",0.3,IF('5-اطلاعات کلیه پرسنل'!P487="",0,0.1)))))</f>
        <v>0</v>
      </c>
      <c r="AI487" s="95">
        <f>IF('5-اطلاعات کلیه پرسنل'!L487="دارد",'5-اطلاعات کلیه پرسنل'!M487/12,'5-اطلاعات کلیه پرسنل'!N487/2000)</f>
        <v>0</v>
      </c>
      <c r="AJ487" s="94">
        <f t="shared" si="55"/>
        <v>0</v>
      </c>
    </row>
    <row r="488" spans="29:36" x14ac:dyDescent="0.45">
      <c r="AC488" s="309">
        <f>IF('6-اطلاعات کلیه محصولات - خدمات'!C488="دارد",'6-اطلاعات کلیه محصولات - خدمات'!Q488,0)</f>
        <v>0</v>
      </c>
      <c r="AD488" s="309">
        <f>1403-'5-اطلاعات کلیه پرسنل'!E488:E1485</f>
        <v>1403</v>
      </c>
      <c r="AE488" s="309"/>
      <c r="AF488" s="67">
        <f>IF('5-اطلاعات کلیه پرسنل'!H488=option!$C$15,IF('5-اطلاعات کلیه پرسنل'!L488="دارد",'5-اطلاعات کلیه پرسنل'!M488/12*'5-اطلاعات کلیه پرسنل'!I488,'5-اطلاعات کلیه پرسنل'!N488/2000*'5-اطلاعات کلیه پرسنل'!I488),0)+IF('5-اطلاعات کلیه پرسنل'!J488=option!$C$15,IF('5-اطلاعات کلیه پرسنل'!L488="دارد",'5-اطلاعات کلیه پرسنل'!M488/12*'5-اطلاعات کلیه پرسنل'!K488,'5-اطلاعات کلیه پرسنل'!N488/2000*'5-اطلاعات کلیه پرسنل'!K488),0)</f>
        <v>0</v>
      </c>
      <c r="AG488" s="67">
        <f>IF('5-اطلاعات کلیه پرسنل'!H488=option!$C$11,IF('5-اطلاعات کلیه پرسنل'!L488="دارد",'5-اطلاعات کلیه پرسنل'!M488*'5-اطلاعات کلیه پرسنل'!I488/12*40,'5-اطلاعات کلیه پرسنل'!I488*'5-اطلاعات کلیه پرسنل'!N488/52),0)+IF('5-اطلاعات کلیه پرسنل'!J488=option!$C$11,IF('5-اطلاعات کلیه پرسنل'!L488="دارد",'5-اطلاعات کلیه پرسنل'!M488*'5-اطلاعات کلیه پرسنل'!K488/12*40,'5-اطلاعات کلیه پرسنل'!K488*'5-اطلاعات کلیه پرسنل'!N488/52),0)</f>
        <v>0</v>
      </c>
      <c r="AH488" s="307">
        <f>IF('5-اطلاعات کلیه پرسنل'!P488="دکتری",1,IF('5-اطلاعات کلیه پرسنل'!P488="فوق لیسانس",0.8,IF('5-اطلاعات کلیه پرسنل'!P488="لیسانس",0.6,IF('5-اطلاعات کلیه پرسنل'!P488="فوق دیپلم",0.3,IF('5-اطلاعات کلیه پرسنل'!P488="",0,0.1)))))</f>
        <v>0</v>
      </c>
      <c r="AI488" s="95">
        <f>IF('5-اطلاعات کلیه پرسنل'!L488="دارد",'5-اطلاعات کلیه پرسنل'!M488/12,'5-اطلاعات کلیه پرسنل'!N488/2000)</f>
        <v>0</v>
      </c>
      <c r="AJ488" s="94">
        <f t="shared" si="55"/>
        <v>0</v>
      </c>
    </row>
    <row r="489" spans="29:36" x14ac:dyDescent="0.45">
      <c r="AC489" s="309">
        <f>IF('6-اطلاعات کلیه محصولات - خدمات'!C489="دارد",'6-اطلاعات کلیه محصولات - خدمات'!Q489,0)</f>
        <v>0</v>
      </c>
      <c r="AD489" s="309">
        <f>1403-'5-اطلاعات کلیه پرسنل'!E489:E1486</f>
        <v>1403</v>
      </c>
      <c r="AE489" s="309"/>
      <c r="AF489" s="67">
        <f>IF('5-اطلاعات کلیه پرسنل'!H489=option!$C$15,IF('5-اطلاعات کلیه پرسنل'!L489="دارد",'5-اطلاعات کلیه پرسنل'!M489/12*'5-اطلاعات کلیه پرسنل'!I489,'5-اطلاعات کلیه پرسنل'!N489/2000*'5-اطلاعات کلیه پرسنل'!I489),0)+IF('5-اطلاعات کلیه پرسنل'!J489=option!$C$15,IF('5-اطلاعات کلیه پرسنل'!L489="دارد",'5-اطلاعات کلیه پرسنل'!M489/12*'5-اطلاعات کلیه پرسنل'!K489,'5-اطلاعات کلیه پرسنل'!N489/2000*'5-اطلاعات کلیه پرسنل'!K489),0)</f>
        <v>0</v>
      </c>
      <c r="AG489" s="67">
        <f>IF('5-اطلاعات کلیه پرسنل'!H489=option!$C$11,IF('5-اطلاعات کلیه پرسنل'!L489="دارد",'5-اطلاعات کلیه پرسنل'!M489*'5-اطلاعات کلیه پرسنل'!I489/12*40,'5-اطلاعات کلیه پرسنل'!I489*'5-اطلاعات کلیه پرسنل'!N489/52),0)+IF('5-اطلاعات کلیه پرسنل'!J489=option!$C$11,IF('5-اطلاعات کلیه پرسنل'!L489="دارد",'5-اطلاعات کلیه پرسنل'!M489*'5-اطلاعات کلیه پرسنل'!K489/12*40,'5-اطلاعات کلیه پرسنل'!K489*'5-اطلاعات کلیه پرسنل'!N489/52),0)</f>
        <v>0</v>
      </c>
      <c r="AH489" s="307">
        <f>IF('5-اطلاعات کلیه پرسنل'!P489="دکتری",1,IF('5-اطلاعات کلیه پرسنل'!P489="فوق لیسانس",0.8,IF('5-اطلاعات کلیه پرسنل'!P489="لیسانس",0.6,IF('5-اطلاعات کلیه پرسنل'!P489="فوق دیپلم",0.3,IF('5-اطلاعات کلیه پرسنل'!P489="",0,0.1)))))</f>
        <v>0</v>
      </c>
      <c r="AI489" s="95">
        <f>IF('5-اطلاعات کلیه پرسنل'!L489="دارد",'5-اطلاعات کلیه پرسنل'!M489/12,'5-اطلاعات کلیه پرسنل'!N489/2000)</f>
        <v>0</v>
      </c>
      <c r="AJ489" s="94">
        <f t="shared" si="55"/>
        <v>0</v>
      </c>
    </row>
    <row r="490" spans="29:36" x14ac:dyDescent="0.45">
      <c r="AC490" s="309">
        <f>IF('6-اطلاعات کلیه محصولات - خدمات'!C490="دارد",'6-اطلاعات کلیه محصولات - خدمات'!Q490,0)</f>
        <v>0</v>
      </c>
      <c r="AD490" s="309">
        <f>1403-'5-اطلاعات کلیه پرسنل'!E490:E1487</f>
        <v>1403</v>
      </c>
      <c r="AE490" s="309"/>
      <c r="AF490" s="67">
        <f>IF('5-اطلاعات کلیه پرسنل'!H490=option!$C$15,IF('5-اطلاعات کلیه پرسنل'!L490="دارد",'5-اطلاعات کلیه پرسنل'!M490/12*'5-اطلاعات کلیه پرسنل'!I490,'5-اطلاعات کلیه پرسنل'!N490/2000*'5-اطلاعات کلیه پرسنل'!I490),0)+IF('5-اطلاعات کلیه پرسنل'!J490=option!$C$15,IF('5-اطلاعات کلیه پرسنل'!L490="دارد",'5-اطلاعات کلیه پرسنل'!M490/12*'5-اطلاعات کلیه پرسنل'!K490,'5-اطلاعات کلیه پرسنل'!N490/2000*'5-اطلاعات کلیه پرسنل'!K490),0)</f>
        <v>0</v>
      </c>
      <c r="AG490" s="67">
        <f>IF('5-اطلاعات کلیه پرسنل'!H490=option!$C$11,IF('5-اطلاعات کلیه پرسنل'!L490="دارد",'5-اطلاعات کلیه پرسنل'!M490*'5-اطلاعات کلیه پرسنل'!I490/12*40,'5-اطلاعات کلیه پرسنل'!I490*'5-اطلاعات کلیه پرسنل'!N490/52),0)+IF('5-اطلاعات کلیه پرسنل'!J490=option!$C$11,IF('5-اطلاعات کلیه پرسنل'!L490="دارد",'5-اطلاعات کلیه پرسنل'!M490*'5-اطلاعات کلیه پرسنل'!K490/12*40,'5-اطلاعات کلیه پرسنل'!K490*'5-اطلاعات کلیه پرسنل'!N490/52),0)</f>
        <v>0</v>
      </c>
      <c r="AH490" s="307">
        <f>IF('5-اطلاعات کلیه پرسنل'!P490="دکتری",1,IF('5-اطلاعات کلیه پرسنل'!P490="فوق لیسانس",0.8,IF('5-اطلاعات کلیه پرسنل'!P490="لیسانس",0.6,IF('5-اطلاعات کلیه پرسنل'!P490="فوق دیپلم",0.3,IF('5-اطلاعات کلیه پرسنل'!P490="",0,0.1)))))</f>
        <v>0</v>
      </c>
      <c r="AI490" s="95">
        <f>IF('5-اطلاعات کلیه پرسنل'!L490="دارد",'5-اطلاعات کلیه پرسنل'!M490/12,'5-اطلاعات کلیه پرسنل'!N490/2000)</f>
        <v>0</v>
      </c>
      <c r="AJ490" s="94">
        <f t="shared" si="55"/>
        <v>0</v>
      </c>
    </row>
    <row r="491" spans="29:36" x14ac:dyDescent="0.45">
      <c r="AC491" s="309">
        <f>IF('6-اطلاعات کلیه محصولات - خدمات'!C491="دارد",'6-اطلاعات کلیه محصولات - خدمات'!Q491,0)</f>
        <v>0</v>
      </c>
      <c r="AD491" s="309">
        <f>1403-'5-اطلاعات کلیه پرسنل'!E491:E1488</f>
        <v>1403</v>
      </c>
      <c r="AE491" s="309"/>
      <c r="AF491" s="67">
        <f>IF('5-اطلاعات کلیه پرسنل'!H491=option!$C$15,IF('5-اطلاعات کلیه پرسنل'!L491="دارد",'5-اطلاعات کلیه پرسنل'!M491/12*'5-اطلاعات کلیه پرسنل'!I491,'5-اطلاعات کلیه پرسنل'!N491/2000*'5-اطلاعات کلیه پرسنل'!I491),0)+IF('5-اطلاعات کلیه پرسنل'!J491=option!$C$15,IF('5-اطلاعات کلیه پرسنل'!L491="دارد",'5-اطلاعات کلیه پرسنل'!M491/12*'5-اطلاعات کلیه پرسنل'!K491,'5-اطلاعات کلیه پرسنل'!N491/2000*'5-اطلاعات کلیه پرسنل'!K491),0)</f>
        <v>0</v>
      </c>
      <c r="AG491" s="67">
        <f>IF('5-اطلاعات کلیه پرسنل'!H491=option!$C$11,IF('5-اطلاعات کلیه پرسنل'!L491="دارد",'5-اطلاعات کلیه پرسنل'!M491*'5-اطلاعات کلیه پرسنل'!I491/12*40,'5-اطلاعات کلیه پرسنل'!I491*'5-اطلاعات کلیه پرسنل'!N491/52),0)+IF('5-اطلاعات کلیه پرسنل'!J491=option!$C$11,IF('5-اطلاعات کلیه پرسنل'!L491="دارد",'5-اطلاعات کلیه پرسنل'!M491*'5-اطلاعات کلیه پرسنل'!K491/12*40,'5-اطلاعات کلیه پرسنل'!K491*'5-اطلاعات کلیه پرسنل'!N491/52),0)</f>
        <v>0</v>
      </c>
      <c r="AH491" s="307">
        <f>IF('5-اطلاعات کلیه پرسنل'!P491="دکتری",1,IF('5-اطلاعات کلیه پرسنل'!P491="فوق لیسانس",0.8,IF('5-اطلاعات کلیه پرسنل'!P491="لیسانس",0.6,IF('5-اطلاعات کلیه پرسنل'!P491="فوق دیپلم",0.3,IF('5-اطلاعات کلیه پرسنل'!P491="",0,0.1)))))</f>
        <v>0</v>
      </c>
      <c r="AI491" s="95">
        <f>IF('5-اطلاعات کلیه پرسنل'!L491="دارد",'5-اطلاعات کلیه پرسنل'!M491/12,'5-اطلاعات کلیه پرسنل'!N491/2000)</f>
        <v>0</v>
      </c>
      <c r="AJ491" s="94">
        <f t="shared" si="55"/>
        <v>0</v>
      </c>
    </row>
    <row r="492" spans="29:36" x14ac:dyDescent="0.45">
      <c r="AC492" s="309">
        <f>IF('6-اطلاعات کلیه محصولات - خدمات'!C492="دارد",'6-اطلاعات کلیه محصولات - خدمات'!Q492,0)</f>
        <v>0</v>
      </c>
      <c r="AD492" s="309">
        <f>1403-'5-اطلاعات کلیه پرسنل'!E492:E1489</f>
        <v>1403</v>
      </c>
      <c r="AE492" s="309"/>
      <c r="AF492" s="67">
        <f>IF('5-اطلاعات کلیه پرسنل'!H492=option!$C$15,IF('5-اطلاعات کلیه پرسنل'!L492="دارد",'5-اطلاعات کلیه پرسنل'!M492/12*'5-اطلاعات کلیه پرسنل'!I492,'5-اطلاعات کلیه پرسنل'!N492/2000*'5-اطلاعات کلیه پرسنل'!I492),0)+IF('5-اطلاعات کلیه پرسنل'!J492=option!$C$15,IF('5-اطلاعات کلیه پرسنل'!L492="دارد",'5-اطلاعات کلیه پرسنل'!M492/12*'5-اطلاعات کلیه پرسنل'!K492,'5-اطلاعات کلیه پرسنل'!N492/2000*'5-اطلاعات کلیه پرسنل'!K492),0)</f>
        <v>0</v>
      </c>
      <c r="AG492" s="67">
        <f>IF('5-اطلاعات کلیه پرسنل'!H492=option!$C$11,IF('5-اطلاعات کلیه پرسنل'!L492="دارد",'5-اطلاعات کلیه پرسنل'!M492*'5-اطلاعات کلیه پرسنل'!I492/12*40,'5-اطلاعات کلیه پرسنل'!I492*'5-اطلاعات کلیه پرسنل'!N492/52),0)+IF('5-اطلاعات کلیه پرسنل'!J492=option!$C$11,IF('5-اطلاعات کلیه پرسنل'!L492="دارد",'5-اطلاعات کلیه پرسنل'!M492*'5-اطلاعات کلیه پرسنل'!K492/12*40,'5-اطلاعات کلیه پرسنل'!K492*'5-اطلاعات کلیه پرسنل'!N492/52),0)</f>
        <v>0</v>
      </c>
      <c r="AH492" s="307">
        <f>IF('5-اطلاعات کلیه پرسنل'!P492="دکتری",1,IF('5-اطلاعات کلیه پرسنل'!P492="فوق لیسانس",0.8,IF('5-اطلاعات کلیه پرسنل'!P492="لیسانس",0.6,IF('5-اطلاعات کلیه پرسنل'!P492="فوق دیپلم",0.3,IF('5-اطلاعات کلیه پرسنل'!P492="",0,0.1)))))</f>
        <v>0</v>
      </c>
      <c r="AI492" s="95">
        <f>IF('5-اطلاعات کلیه پرسنل'!L492="دارد",'5-اطلاعات کلیه پرسنل'!M492/12,'5-اطلاعات کلیه پرسنل'!N492/2000)</f>
        <v>0</v>
      </c>
      <c r="AJ492" s="94">
        <f t="shared" si="55"/>
        <v>0</v>
      </c>
    </row>
    <row r="493" spans="29:36" x14ac:dyDescent="0.45">
      <c r="AC493" s="309">
        <f>IF('6-اطلاعات کلیه محصولات - خدمات'!C493="دارد",'6-اطلاعات کلیه محصولات - خدمات'!Q493,0)</f>
        <v>0</v>
      </c>
      <c r="AD493" s="309">
        <f>1403-'5-اطلاعات کلیه پرسنل'!E493:E1490</f>
        <v>1403</v>
      </c>
      <c r="AE493" s="309"/>
      <c r="AF493" s="67">
        <f>IF('5-اطلاعات کلیه پرسنل'!H493=option!$C$15,IF('5-اطلاعات کلیه پرسنل'!L493="دارد",'5-اطلاعات کلیه پرسنل'!M493/12*'5-اطلاعات کلیه پرسنل'!I493,'5-اطلاعات کلیه پرسنل'!N493/2000*'5-اطلاعات کلیه پرسنل'!I493),0)+IF('5-اطلاعات کلیه پرسنل'!J493=option!$C$15,IF('5-اطلاعات کلیه پرسنل'!L493="دارد",'5-اطلاعات کلیه پرسنل'!M493/12*'5-اطلاعات کلیه پرسنل'!K493,'5-اطلاعات کلیه پرسنل'!N493/2000*'5-اطلاعات کلیه پرسنل'!K493),0)</f>
        <v>0</v>
      </c>
      <c r="AG493" s="67">
        <f>IF('5-اطلاعات کلیه پرسنل'!H493=option!$C$11,IF('5-اطلاعات کلیه پرسنل'!L493="دارد",'5-اطلاعات کلیه پرسنل'!M493*'5-اطلاعات کلیه پرسنل'!I493/12*40,'5-اطلاعات کلیه پرسنل'!I493*'5-اطلاعات کلیه پرسنل'!N493/52),0)+IF('5-اطلاعات کلیه پرسنل'!J493=option!$C$11,IF('5-اطلاعات کلیه پرسنل'!L493="دارد",'5-اطلاعات کلیه پرسنل'!M493*'5-اطلاعات کلیه پرسنل'!K493/12*40,'5-اطلاعات کلیه پرسنل'!K493*'5-اطلاعات کلیه پرسنل'!N493/52),0)</f>
        <v>0</v>
      </c>
      <c r="AH493" s="307">
        <f>IF('5-اطلاعات کلیه پرسنل'!P493="دکتری",1,IF('5-اطلاعات کلیه پرسنل'!P493="فوق لیسانس",0.8,IF('5-اطلاعات کلیه پرسنل'!P493="لیسانس",0.6,IF('5-اطلاعات کلیه پرسنل'!P493="فوق دیپلم",0.3,IF('5-اطلاعات کلیه پرسنل'!P493="",0,0.1)))))</f>
        <v>0</v>
      </c>
      <c r="AI493" s="95">
        <f>IF('5-اطلاعات کلیه پرسنل'!L493="دارد",'5-اطلاعات کلیه پرسنل'!M493/12,'5-اطلاعات کلیه پرسنل'!N493/2000)</f>
        <v>0</v>
      </c>
      <c r="AJ493" s="94">
        <f t="shared" si="55"/>
        <v>0</v>
      </c>
    </row>
    <row r="494" spans="29:36" x14ac:dyDescent="0.45">
      <c r="AC494" s="309">
        <f>IF('6-اطلاعات کلیه محصولات - خدمات'!C494="دارد",'6-اطلاعات کلیه محصولات - خدمات'!Q494,0)</f>
        <v>0</v>
      </c>
      <c r="AD494" s="309">
        <f>1403-'5-اطلاعات کلیه پرسنل'!E494:E1491</f>
        <v>1403</v>
      </c>
      <c r="AE494" s="309"/>
      <c r="AF494" s="67">
        <f>IF('5-اطلاعات کلیه پرسنل'!H494=option!$C$15,IF('5-اطلاعات کلیه پرسنل'!L494="دارد",'5-اطلاعات کلیه پرسنل'!M494/12*'5-اطلاعات کلیه پرسنل'!I494,'5-اطلاعات کلیه پرسنل'!N494/2000*'5-اطلاعات کلیه پرسنل'!I494),0)+IF('5-اطلاعات کلیه پرسنل'!J494=option!$C$15,IF('5-اطلاعات کلیه پرسنل'!L494="دارد",'5-اطلاعات کلیه پرسنل'!M494/12*'5-اطلاعات کلیه پرسنل'!K494,'5-اطلاعات کلیه پرسنل'!N494/2000*'5-اطلاعات کلیه پرسنل'!K494),0)</f>
        <v>0</v>
      </c>
      <c r="AG494" s="67">
        <f>IF('5-اطلاعات کلیه پرسنل'!H494=option!$C$11,IF('5-اطلاعات کلیه پرسنل'!L494="دارد",'5-اطلاعات کلیه پرسنل'!M494*'5-اطلاعات کلیه پرسنل'!I494/12*40,'5-اطلاعات کلیه پرسنل'!I494*'5-اطلاعات کلیه پرسنل'!N494/52),0)+IF('5-اطلاعات کلیه پرسنل'!J494=option!$C$11,IF('5-اطلاعات کلیه پرسنل'!L494="دارد",'5-اطلاعات کلیه پرسنل'!M494*'5-اطلاعات کلیه پرسنل'!K494/12*40,'5-اطلاعات کلیه پرسنل'!K494*'5-اطلاعات کلیه پرسنل'!N494/52),0)</f>
        <v>0</v>
      </c>
      <c r="AH494" s="307">
        <f>IF('5-اطلاعات کلیه پرسنل'!P494="دکتری",1,IF('5-اطلاعات کلیه پرسنل'!P494="فوق لیسانس",0.8,IF('5-اطلاعات کلیه پرسنل'!P494="لیسانس",0.6,IF('5-اطلاعات کلیه پرسنل'!P494="فوق دیپلم",0.3,IF('5-اطلاعات کلیه پرسنل'!P494="",0,0.1)))))</f>
        <v>0</v>
      </c>
      <c r="AI494" s="95">
        <f>IF('5-اطلاعات کلیه پرسنل'!L494="دارد",'5-اطلاعات کلیه پرسنل'!M494/12,'5-اطلاعات کلیه پرسنل'!N494/2000)</f>
        <v>0</v>
      </c>
      <c r="AJ494" s="94">
        <f t="shared" si="55"/>
        <v>0</v>
      </c>
    </row>
    <row r="495" spans="29:36" x14ac:dyDescent="0.45">
      <c r="AC495" s="309">
        <f>IF('6-اطلاعات کلیه محصولات - خدمات'!C495="دارد",'6-اطلاعات کلیه محصولات - خدمات'!Q495,0)</f>
        <v>0</v>
      </c>
      <c r="AD495" s="309">
        <f>1403-'5-اطلاعات کلیه پرسنل'!E495:E1492</f>
        <v>1403</v>
      </c>
      <c r="AE495" s="309"/>
      <c r="AF495" s="67">
        <f>IF('5-اطلاعات کلیه پرسنل'!H495=option!$C$15,IF('5-اطلاعات کلیه پرسنل'!L495="دارد",'5-اطلاعات کلیه پرسنل'!M495/12*'5-اطلاعات کلیه پرسنل'!I495,'5-اطلاعات کلیه پرسنل'!N495/2000*'5-اطلاعات کلیه پرسنل'!I495),0)+IF('5-اطلاعات کلیه پرسنل'!J495=option!$C$15,IF('5-اطلاعات کلیه پرسنل'!L495="دارد",'5-اطلاعات کلیه پرسنل'!M495/12*'5-اطلاعات کلیه پرسنل'!K495,'5-اطلاعات کلیه پرسنل'!N495/2000*'5-اطلاعات کلیه پرسنل'!K495),0)</f>
        <v>0</v>
      </c>
      <c r="AG495" s="67">
        <f>IF('5-اطلاعات کلیه پرسنل'!H495=option!$C$11,IF('5-اطلاعات کلیه پرسنل'!L495="دارد",'5-اطلاعات کلیه پرسنل'!M495*'5-اطلاعات کلیه پرسنل'!I495/12*40,'5-اطلاعات کلیه پرسنل'!I495*'5-اطلاعات کلیه پرسنل'!N495/52),0)+IF('5-اطلاعات کلیه پرسنل'!J495=option!$C$11,IF('5-اطلاعات کلیه پرسنل'!L495="دارد",'5-اطلاعات کلیه پرسنل'!M495*'5-اطلاعات کلیه پرسنل'!K495/12*40,'5-اطلاعات کلیه پرسنل'!K495*'5-اطلاعات کلیه پرسنل'!N495/52),0)</f>
        <v>0</v>
      </c>
      <c r="AH495" s="307">
        <f>IF('5-اطلاعات کلیه پرسنل'!P495="دکتری",1,IF('5-اطلاعات کلیه پرسنل'!P495="فوق لیسانس",0.8,IF('5-اطلاعات کلیه پرسنل'!P495="لیسانس",0.6,IF('5-اطلاعات کلیه پرسنل'!P495="فوق دیپلم",0.3,IF('5-اطلاعات کلیه پرسنل'!P495="",0,0.1)))))</f>
        <v>0</v>
      </c>
      <c r="AI495" s="95">
        <f>IF('5-اطلاعات کلیه پرسنل'!L495="دارد",'5-اطلاعات کلیه پرسنل'!M495/12,'5-اطلاعات کلیه پرسنل'!N495/2000)</f>
        <v>0</v>
      </c>
      <c r="AJ495" s="94">
        <f t="shared" si="55"/>
        <v>0</v>
      </c>
    </row>
    <row r="496" spans="29:36" x14ac:dyDescent="0.45">
      <c r="AC496" s="309">
        <f>IF('6-اطلاعات کلیه محصولات - خدمات'!C496="دارد",'6-اطلاعات کلیه محصولات - خدمات'!Q496,0)</f>
        <v>0</v>
      </c>
      <c r="AD496" s="309">
        <f>1403-'5-اطلاعات کلیه پرسنل'!E496:E1493</f>
        <v>1403</v>
      </c>
      <c r="AE496" s="309"/>
      <c r="AF496" s="67">
        <f>IF('5-اطلاعات کلیه پرسنل'!H496=option!$C$15,IF('5-اطلاعات کلیه پرسنل'!L496="دارد",'5-اطلاعات کلیه پرسنل'!M496/12*'5-اطلاعات کلیه پرسنل'!I496,'5-اطلاعات کلیه پرسنل'!N496/2000*'5-اطلاعات کلیه پرسنل'!I496),0)+IF('5-اطلاعات کلیه پرسنل'!J496=option!$C$15,IF('5-اطلاعات کلیه پرسنل'!L496="دارد",'5-اطلاعات کلیه پرسنل'!M496/12*'5-اطلاعات کلیه پرسنل'!K496,'5-اطلاعات کلیه پرسنل'!N496/2000*'5-اطلاعات کلیه پرسنل'!K496),0)</f>
        <v>0</v>
      </c>
      <c r="AG496" s="67">
        <f>IF('5-اطلاعات کلیه پرسنل'!H496=option!$C$11,IF('5-اطلاعات کلیه پرسنل'!L496="دارد",'5-اطلاعات کلیه پرسنل'!M496*'5-اطلاعات کلیه پرسنل'!I496/12*40,'5-اطلاعات کلیه پرسنل'!I496*'5-اطلاعات کلیه پرسنل'!N496/52),0)+IF('5-اطلاعات کلیه پرسنل'!J496=option!$C$11,IF('5-اطلاعات کلیه پرسنل'!L496="دارد",'5-اطلاعات کلیه پرسنل'!M496*'5-اطلاعات کلیه پرسنل'!K496/12*40,'5-اطلاعات کلیه پرسنل'!K496*'5-اطلاعات کلیه پرسنل'!N496/52),0)</f>
        <v>0</v>
      </c>
      <c r="AH496" s="307">
        <f>IF('5-اطلاعات کلیه پرسنل'!P496="دکتری",1,IF('5-اطلاعات کلیه پرسنل'!P496="فوق لیسانس",0.8,IF('5-اطلاعات کلیه پرسنل'!P496="لیسانس",0.6,IF('5-اطلاعات کلیه پرسنل'!P496="فوق دیپلم",0.3,IF('5-اطلاعات کلیه پرسنل'!P496="",0,0.1)))))</f>
        <v>0</v>
      </c>
      <c r="AI496" s="95">
        <f>IF('5-اطلاعات کلیه پرسنل'!L496="دارد",'5-اطلاعات کلیه پرسنل'!M496/12,'5-اطلاعات کلیه پرسنل'!N496/2000)</f>
        <v>0</v>
      </c>
      <c r="AJ496" s="94">
        <f t="shared" si="55"/>
        <v>0</v>
      </c>
    </row>
    <row r="497" spans="29:36" x14ac:dyDescent="0.45">
      <c r="AC497" s="309">
        <f>IF('6-اطلاعات کلیه محصولات - خدمات'!C497="دارد",'6-اطلاعات کلیه محصولات - خدمات'!Q497,0)</f>
        <v>0</v>
      </c>
      <c r="AD497" s="309">
        <f>1403-'5-اطلاعات کلیه پرسنل'!E497:E1494</f>
        <v>1403</v>
      </c>
      <c r="AE497" s="309"/>
      <c r="AF497" s="67">
        <f>IF('5-اطلاعات کلیه پرسنل'!H497=option!$C$15,IF('5-اطلاعات کلیه پرسنل'!L497="دارد",'5-اطلاعات کلیه پرسنل'!M497/12*'5-اطلاعات کلیه پرسنل'!I497,'5-اطلاعات کلیه پرسنل'!N497/2000*'5-اطلاعات کلیه پرسنل'!I497),0)+IF('5-اطلاعات کلیه پرسنل'!J497=option!$C$15,IF('5-اطلاعات کلیه پرسنل'!L497="دارد",'5-اطلاعات کلیه پرسنل'!M497/12*'5-اطلاعات کلیه پرسنل'!K497,'5-اطلاعات کلیه پرسنل'!N497/2000*'5-اطلاعات کلیه پرسنل'!K497),0)</f>
        <v>0</v>
      </c>
      <c r="AG497" s="67">
        <f>IF('5-اطلاعات کلیه پرسنل'!H497=option!$C$11,IF('5-اطلاعات کلیه پرسنل'!L497="دارد",'5-اطلاعات کلیه پرسنل'!M497*'5-اطلاعات کلیه پرسنل'!I497/12*40,'5-اطلاعات کلیه پرسنل'!I497*'5-اطلاعات کلیه پرسنل'!N497/52),0)+IF('5-اطلاعات کلیه پرسنل'!J497=option!$C$11,IF('5-اطلاعات کلیه پرسنل'!L497="دارد",'5-اطلاعات کلیه پرسنل'!M497*'5-اطلاعات کلیه پرسنل'!K497/12*40,'5-اطلاعات کلیه پرسنل'!K497*'5-اطلاعات کلیه پرسنل'!N497/52),0)</f>
        <v>0</v>
      </c>
      <c r="AH497" s="307">
        <f>IF('5-اطلاعات کلیه پرسنل'!P497="دکتری",1,IF('5-اطلاعات کلیه پرسنل'!P497="فوق لیسانس",0.8,IF('5-اطلاعات کلیه پرسنل'!P497="لیسانس",0.6,IF('5-اطلاعات کلیه پرسنل'!P497="فوق دیپلم",0.3,IF('5-اطلاعات کلیه پرسنل'!P497="",0,0.1)))))</f>
        <v>0</v>
      </c>
      <c r="AI497" s="95">
        <f>IF('5-اطلاعات کلیه پرسنل'!L497="دارد",'5-اطلاعات کلیه پرسنل'!M497/12,'5-اطلاعات کلیه پرسنل'!N497/2000)</f>
        <v>0</v>
      </c>
      <c r="AJ497" s="94">
        <f t="shared" si="55"/>
        <v>0</v>
      </c>
    </row>
    <row r="498" spans="29:36" x14ac:dyDescent="0.45">
      <c r="AC498" s="309">
        <f>IF('6-اطلاعات کلیه محصولات - خدمات'!C498="دارد",'6-اطلاعات کلیه محصولات - خدمات'!Q498,0)</f>
        <v>0</v>
      </c>
      <c r="AD498" s="309">
        <f>1403-'5-اطلاعات کلیه پرسنل'!E498:E1495</f>
        <v>1403</v>
      </c>
      <c r="AE498" s="309"/>
      <c r="AF498" s="67">
        <f>IF('5-اطلاعات کلیه پرسنل'!H498=option!$C$15,IF('5-اطلاعات کلیه پرسنل'!L498="دارد",'5-اطلاعات کلیه پرسنل'!M498/12*'5-اطلاعات کلیه پرسنل'!I498,'5-اطلاعات کلیه پرسنل'!N498/2000*'5-اطلاعات کلیه پرسنل'!I498),0)+IF('5-اطلاعات کلیه پرسنل'!J498=option!$C$15,IF('5-اطلاعات کلیه پرسنل'!L498="دارد",'5-اطلاعات کلیه پرسنل'!M498/12*'5-اطلاعات کلیه پرسنل'!K498,'5-اطلاعات کلیه پرسنل'!N498/2000*'5-اطلاعات کلیه پرسنل'!K498),0)</f>
        <v>0</v>
      </c>
      <c r="AG498" s="67">
        <f>IF('5-اطلاعات کلیه پرسنل'!H498=option!$C$11,IF('5-اطلاعات کلیه پرسنل'!L498="دارد",'5-اطلاعات کلیه پرسنل'!M498*'5-اطلاعات کلیه پرسنل'!I498/12*40,'5-اطلاعات کلیه پرسنل'!I498*'5-اطلاعات کلیه پرسنل'!N498/52),0)+IF('5-اطلاعات کلیه پرسنل'!J498=option!$C$11,IF('5-اطلاعات کلیه پرسنل'!L498="دارد",'5-اطلاعات کلیه پرسنل'!M498*'5-اطلاعات کلیه پرسنل'!K498/12*40,'5-اطلاعات کلیه پرسنل'!K498*'5-اطلاعات کلیه پرسنل'!N498/52),0)</f>
        <v>0</v>
      </c>
      <c r="AH498" s="307">
        <f>IF('5-اطلاعات کلیه پرسنل'!P498="دکتری",1,IF('5-اطلاعات کلیه پرسنل'!P498="فوق لیسانس",0.8,IF('5-اطلاعات کلیه پرسنل'!P498="لیسانس",0.6,IF('5-اطلاعات کلیه پرسنل'!P498="فوق دیپلم",0.3,IF('5-اطلاعات کلیه پرسنل'!P498="",0,0.1)))))</f>
        <v>0</v>
      </c>
      <c r="AI498" s="95">
        <f>IF('5-اطلاعات کلیه پرسنل'!L498="دارد",'5-اطلاعات کلیه پرسنل'!M498/12,'5-اطلاعات کلیه پرسنل'!N498/2000)</f>
        <v>0</v>
      </c>
      <c r="AJ498" s="94">
        <f t="shared" si="55"/>
        <v>0</v>
      </c>
    </row>
    <row r="499" spans="29:36" x14ac:dyDescent="0.45">
      <c r="AC499" s="309">
        <f>IF('6-اطلاعات کلیه محصولات - خدمات'!C499="دارد",'6-اطلاعات کلیه محصولات - خدمات'!Q499,0)</f>
        <v>0</v>
      </c>
      <c r="AD499" s="309">
        <f>1403-'5-اطلاعات کلیه پرسنل'!E499:E1496</f>
        <v>1403</v>
      </c>
      <c r="AE499" s="309"/>
      <c r="AF499" s="67">
        <f>IF('5-اطلاعات کلیه پرسنل'!H499=option!$C$15,IF('5-اطلاعات کلیه پرسنل'!L499="دارد",'5-اطلاعات کلیه پرسنل'!M499/12*'5-اطلاعات کلیه پرسنل'!I499,'5-اطلاعات کلیه پرسنل'!N499/2000*'5-اطلاعات کلیه پرسنل'!I499),0)+IF('5-اطلاعات کلیه پرسنل'!J499=option!$C$15,IF('5-اطلاعات کلیه پرسنل'!L499="دارد",'5-اطلاعات کلیه پرسنل'!M499/12*'5-اطلاعات کلیه پرسنل'!K499,'5-اطلاعات کلیه پرسنل'!N499/2000*'5-اطلاعات کلیه پرسنل'!K499),0)</f>
        <v>0</v>
      </c>
      <c r="AG499" s="67">
        <f>IF('5-اطلاعات کلیه پرسنل'!H499=option!$C$11,IF('5-اطلاعات کلیه پرسنل'!L499="دارد",'5-اطلاعات کلیه پرسنل'!M499*'5-اطلاعات کلیه پرسنل'!I499/12*40,'5-اطلاعات کلیه پرسنل'!I499*'5-اطلاعات کلیه پرسنل'!N499/52),0)+IF('5-اطلاعات کلیه پرسنل'!J499=option!$C$11,IF('5-اطلاعات کلیه پرسنل'!L499="دارد",'5-اطلاعات کلیه پرسنل'!M499*'5-اطلاعات کلیه پرسنل'!K499/12*40,'5-اطلاعات کلیه پرسنل'!K499*'5-اطلاعات کلیه پرسنل'!N499/52),0)</f>
        <v>0</v>
      </c>
      <c r="AH499" s="307">
        <f>IF('5-اطلاعات کلیه پرسنل'!P499="دکتری",1,IF('5-اطلاعات کلیه پرسنل'!P499="فوق لیسانس",0.8,IF('5-اطلاعات کلیه پرسنل'!P499="لیسانس",0.6,IF('5-اطلاعات کلیه پرسنل'!P499="فوق دیپلم",0.3,IF('5-اطلاعات کلیه پرسنل'!P499="",0,0.1)))))</f>
        <v>0</v>
      </c>
      <c r="AI499" s="95">
        <f>IF('5-اطلاعات کلیه پرسنل'!L499="دارد",'5-اطلاعات کلیه پرسنل'!M499/12,'5-اطلاعات کلیه پرسنل'!N499/2000)</f>
        <v>0</v>
      </c>
      <c r="AJ499" s="94">
        <f t="shared" si="55"/>
        <v>0</v>
      </c>
    </row>
    <row r="500" spans="29:36" x14ac:dyDescent="0.45">
      <c r="AC500" s="309">
        <f>IF('6-اطلاعات کلیه محصولات - خدمات'!C500="دارد",'6-اطلاعات کلیه محصولات - خدمات'!Q500,0)</f>
        <v>0</v>
      </c>
      <c r="AD500" s="309">
        <f>1403-'5-اطلاعات کلیه پرسنل'!E500:E1497</f>
        <v>1403</v>
      </c>
      <c r="AE500" s="309"/>
      <c r="AF500" s="67">
        <f>IF('5-اطلاعات کلیه پرسنل'!H500=option!$C$15,IF('5-اطلاعات کلیه پرسنل'!L500="دارد",'5-اطلاعات کلیه پرسنل'!M500/12*'5-اطلاعات کلیه پرسنل'!I500,'5-اطلاعات کلیه پرسنل'!N500/2000*'5-اطلاعات کلیه پرسنل'!I500),0)+IF('5-اطلاعات کلیه پرسنل'!J500=option!$C$15,IF('5-اطلاعات کلیه پرسنل'!L500="دارد",'5-اطلاعات کلیه پرسنل'!M500/12*'5-اطلاعات کلیه پرسنل'!K500,'5-اطلاعات کلیه پرسنل'!N500/2000*'5-اطلاعات کلیه پرسنل'!K500),0)</f>
        <v>0</v>
      </c>
      <c r="AG500" s="67">
        <f>IF('5-اطلاعات کلیه پرسنل'!H500=option!$C$11,IF('5-اطلاعات کلیه پرسنل'!L500="دارد",'5-اطلاعات کلیه پرسنل'!M500*'5-اطلاعات کلیه پرسنل'!I500/12*40,'5-اطلاعات کلیه پرسنل'!I500*'5-اطلاعات کلیه پرسنل'!N500/52),0)+IF('5-اطلاعات کلیه پرسنل'!J500=option!$C$11,IF('5-اطلاعات کلیه پرسنل'!L500="دارد",'5-اطلاعات کلیه پرسنل'!M500*'5-اطلاعات کلیه پرسنل'!K500/12*40,'5-اطلاعات کلیه پرسنل'!K500*'5-اطلاعات کلیه پرسنل'!N500/52),0)</f>
        <v>0</v>
      </c>
      <c r="AH500" s="307">
        <f>IF('5-اطلاعات کلیه پرسنل'!P500="دکتری",1,IF('5-اطلاعات کلیه پرسنل'!P500="فوق لیسانس",0.8,IF('5-اطلاعات کلیه پرسنل'!P500="لیسانس",0.6,IF('5-اطلاعات کلیه پرسنل'!P500="فوق دیپلم",0.3,IF('5-اطلاعات کلیه پرسنل'!P500="",0,0.1)))))</f>
        <v>0</v>
      </c>
      <c r="AI500" s="95">
        <f>IF('5-اطلاعات کلیه پرسنل'!L500="دارد",'5-اطلاعات کلیه پرسنل'!M500/12,'5-اطلاعات کلیه پرسنل'!N500/2000)</f>
        <v>0</v>
      </c>
      <c r="AJ500" s="94">
        <f t="shared" si="55"/>
        <v>0</v>
      </c>
    </row>
    <row r="501" spans="29:36" x14ac:dyDescent="0.45">
      <c r="AC501" s="309">
        <f>IF('6-اطلاعات کلیه محصولات - خدمات'!C501="دارد",'6-اطلاعات کلیه محصولات - خدمات'!Q501,0)</f>
        <v>0</v>
      </c>
      <c r="AD501" s="309">
        <f>1403-'5-اطلاعات کلیه پرسنل'!E501:E1498</f>
        <v>1403</v>
      </c>
      <c r="AE501" s="309"/>
      <c r="AF501" s="67">
        <f>IF('5-اطلاعات کلیه پرسنل'!H501=option!$C$15,IF('5-اطلاعات کلیه پرسنل'!L501="دارد",'5-اطلاعات کلیه پرسنل'!M501/12*'5-اطلاعات کلیه پرسنل'!I501,'5-اطلاعات کلیه پرسنل'!N501/2000*'5-اطلاعات کلیه پرسنل'!I501),0)+IF('5-اطلاعات کلیه پرسنل'!J501=option!$C$15,IF('5-اطلاعات کلیه پرسنل'!L501="دارد",'5-اطلاعات کلیه پرسنل'!M501/12*'5-اطلاعات کلیه پرسنل'!K501,'5-اطلاعات کلیه پرسنل'!N501/2000*'5-اطلاعات کلیه پرسنل'!K501),0)</f>
        <v>0</v>
      </c>
      <c r="AG501" s="67">
        <f>IF('5-اطلاعات کلیه پرسنل'!H501=option!$C$11,IF('5-اطلاعات کلیه پرسنل'!L501="دارد",'5-اطلاعات کلیه پرسنل'!M501*'5-اطلاعات کلیه پرسنل'!I501/12*40,'5-اطلاعات کلیه پرسنل'!I501*'5-اطلاعات کلیه پرسنل'!N501/52),0)+IF('5-اطلاعات کلیه پرسنل'!J501=option!$C$11,IF('5-اطلاعات کلیه پرسنل'!L501="دارد",'5-اطلاعات کلیه پرسنل'!M501*'5-اطلاعات کلیه پرسنل'!K501/12*40,'5-اطلاعات کلیه پرسنل'!K501*'5-اطلاعات کلیه پرسنل'!N501/52),0)</f>
        <v>0</v>
      </c>
      <c r="AH501" s="307">
        <f>IF('5-اطلاعات کلیه پرسنل'!P501="دکتری",1,IF('5-اطلاعات کلیه پرسنل'!P501="فوق لیسانس",0.8,IF('5-اطلاعات کلیه پرسنل'!P501="لیسانس",0.6,IF('5-اطلاعات کلیه پرسنل'!P501="فوق دیپلم",0.3,IF('5-اطلاعات کلیه پرسنل'!P501="",0,0.1)))))</f>
        <v>0</v>
      </c>
      <c r="AI501" s="95">
        <f>IF('5-اطلاعات کلیه پرسنل'!L501="دارد",'5-اطلاعات کلیه پرسنل'!M501/12,'5-اطلاعات کلیه پرسنل'!N501/2000)</f>
        <v>0</v>
      </c>
      <c r="AJ501" s="94">
        <f t="shared" si="55"/>
        <v>0</v>
      </c>
    </row>
    <row r="502" spans="29:36" x14ac:dyDescent="0.45">
      <c r="AC502" s="309">
        <f>IF('6-اطلاعات کلیه محصولات - خدمات'!C502="دارد",'6-اطلاعات کلیه محصولات - خدمات'!Q502,0)</f>
        <v>0</v>
      </c>
      <c r="AD502" s="309">
        <f>1403-'5-اطلاعات کلیه پرسنل'!E502:E1499</f>
        <v>1403</v>
      </c>
      <c r="AE502" s="309"/>
      <c r="AF502" s="67">
        <f>IF('5-اطلاعات کلیه پرسنل'!H502=option!$C$15,IF('5-اطلاعات کلیه پرسنل'!L502="دارد",'5-اطلاعات کلیه پرسنل'!M502/12*'5-اطلاعات کلیه پرسنل'!I502,'5-اطلاعات کلیه پرسنل'!N502/2000*'5-اطلاعات کلیه پرسنل'!I502),0)+IF('5-اطلاعات کلیه پرسنل'!J502=option!$C$15,IF('5-اطلاعات کلیه پرسنل'!L502="دارد",'5-اطلاعات کلیه پرسنل'!M502/12*'5-اطلاعات کلیه پرسنل'!K502,'5-اطلاعات کلیه پرسنل'!N502/2000*'5-اطلاعات کلیه پرسنل'!K502),0)</f>
        <v>0</v>
      </c>
      <c r="AG502" s="67">
        <f>IF('5-اطلاعات کلیه پرسنل'!H502=option!$C$11,IF('5-اطلاعات کلیه پرسنل'!L502="دارد",'5-اطلاعات کلیه پرسنل'!M502*'5-اطلاعات کلیه پرسنل'!I502/12*40,'5-اطلاعات کلیه پرسنل'!I502*'5-اطلاعات کلیه پرسنل'!N502/52),0)+IF('5-اطلاعات کلیه پرسنل'!J502=option!$C$11,IF('5-اطلاعات کلیه پرسنل'!L502="دارد",'5-اطلاعات کلیه پرسنل'!M502*'5-اطلاعات کلیه پرسنل'!K502/12*40,'5-اطلاعات کلیه پرسنل'!K502*'5-اطلاعات کلیه پرسنل'!N502/52),0)</f>
        <v>0</v>
      </c>
      <c r="AH502" s="307">
        <f>IF('5-اطلاعات کلیه پرسنل'!P502="دکتری",1,IF('5-اطلاعات کلیه پرسنل'!P502="فوق لیسانس",0.8,IF('5-اطلاعات کلیه پرسنل'!P502="لیسانس",0.6,IF('5-اطلاعات کلیه پرسنل'!P502="فوق دیپلم",0.3,IF('5-اطلاعات کلیه پرسنل'!P502="",0,0.1)))))</f>
        <v>0</v>
      </c>
      <c r="AI502" s="95">
        <f>IF('5-اطلاعات کلیه پرسنل'!L502="دارد",'5-اطلاعات کلیه پرسنل'!M502/12,'5-اطلاعات کلیه پرسنل'!N502/2000)</f>
        <v>0</v>
      </c>
      <c r="AJ502" s="94">
        <f t="shared" si="55"/>
        <v>0</v>
      </c>
    </row>
    <row r="503" spans="29:36" x14ac:dyDescent="0.45">
      <c r="AC503" s="309">
        <f>IF('6-اطلاعات کلیه محصولات - خدمات'!C503="دارد",'6-اطلاعات کلیه محصولات - خدمات'!Q503,0)</f>
        <v>0</v>
      </c>
      <c r="AD503" s="309">
        <f>1403-'5-اطلاعات کلیه پرسنل'!E503:E1500</f>
        <v>1403</v>
      </c>
      <c r="AE503" s="309"/>
      <c r="AF503" s="67">
        <f>IF('5-اطلاعات کلیه پرسنل'!H503=option!$C$15,IF('5-اطلاعات کلیه پرسنل'!L503="دارد",'5-اطلاعات کلیه پرسنل'!M503/12*'5-اطلاعات کلیه پرسنل'!I503,'5-اطلاعات کلیه پرسنل'!N503/2000*'5-اطلاعات کلیه پرسنل'!I503),0)+IF('5-اطلاعات کلیه پرسنل'!J503=option!$C$15,IF('5-اطلاعات کلیه پرسنل'!L503="دارد",'5-اطلاعات کلیه پرسنل'!M503/12*'5-اطلاعات کلیه پرسنل'!K503,'5-اطلاعات کلیه پرسنل'!N503/2000*'5-اطلاعات کلیه پرسنل'!K503),0)</f>
        <v>0</v>
      </c>
      <c r="AG503" s="67">
        <f>IF('5-اطلاعات کلیه پرسنل'!H503=option!$C$11,IF('5-اطلاعات کلیه پرسنل'!L503="دارد",'5-اطلاعات کلیه پرسنل'!M503*'5-اطلاعات کلیه پرسنل'!I503/12*40,'5-اطلاعات کلیه پرسنل'!I503*'5-اطلاعات کلیه پرسنل'!N503/52),0)+IF('5-اطلاعات کلیه پرسنل'!J503=option!$C$11,IF('5-اطلاعات کلیه پرسنل'!L503="دارد",'5-اطلاعات کلیه پرسنل'!M503*'5-اطلاعات کلیه پرسنل'!K503/12*40,'5-اطلاعات کلیه پرسنل'!K503*'5-اطلاعات کلیه پرسنل'!N503/52),0)</f>
        <v>0</v>
      </c>
      <c r="AH503" s="307">
        <f>IF('5-اطلاعات کلیه پرسنل'!P503="دکتری",1,IF('5-اطلاعات کلیه پرسنل'!P503="فوق لیسانس",0.8,IF('5-اطلاعات کلیه پرسنل'!P503="لیسانس",0.6,IF('5-اطلاعات کلیه پرسنل'!P503="فوق دیپلم",0.3,IF('5-اطلاعات کلیه پرسنل'!P503="",0,0.1)))))</f>
        <v>0</v>
      </c>
      <c r="AI503" s="95">
        <f>IF('5-اطلاعات کلیه پرسنل'!L503="دارد",'5-اطلاعات کلیه پرسنل'!M503/12,'5-اطلاعات کلیه پرسنل'!N503/2000)</f>
        <v>0</v>
      </c>
      <c r="AJ503" s="94">
        <f t="shared" si="55"/>
        <v>0</v>
      </c>
    </row>
    <row r="504" spans="29:36" x14ac:dyDescent="0.45">
      <c r="AC504" s="309">
        <f>IF('6-اطلاعات کلیه محصولات - خدمات'!C504="دارد",'6-اطلاعات کلیه محصولات - خدمات'!Q504,0)</f>
        <v>0</v>
      </c>
      <c r="AD504" s="309">
        <f>1403-'5-اطلاعات کلیه پرسنل'!E504:E1501</f>
        <v>1403</v>
      </c>
      <c r="AE504" s="309"/>
      <c r="AF504" s="67">
        <f>IF('5-اطلاعات کلیه پرسنل'!H504=option!$C$15,IF('5-اطلاعات کلیه پرسنل'!L504="دارد",'5-اطلاعات کلیه پرسنل'!M504/12*'5-اطلاعات کلیه پرسنل'!I504,'5-اطلاعات کلیه پرسنل'!N504/2000*'5-اطلاعات کلیه پرسنل'!I504),0)+IF('5-اطلاعات کلیه پرسنل'!J504=option!$C$15,IF('5-اطلاعات کلیه پرسنل'!L504="دارد",'5-اطلاعات کلیه پرسنل'!M504/12*'5-اطلاعات کلیه پرسنل'!K504,'5-اطلاعات کلیه پرسنل'!N504/2000*'5-اطلاعات کلیه پرسنل'!K504),0)</f>
        <v>0</v>
      </c>
      <c r="AG504" s="67">
        <f>IF('5-اطلاعات کلیه پرسنل'!H504=option!$C$11,IF('5-اطلاعات کلیه پرسنل'!L504="دارد",'5-اطلاعات کلیه پرسنل'!M504*'5-اطلاعات کلیه پرسنل'!I504/12*40,'5-اطلاعات کلیه پرسنل'!I504*'5-اطلاعات کلیه پرسنل'!N504/52),0)+IF('5-اطلاعات کلیه پرسنل'!J504=option!$C$11,IF('5-اطلاعات کلیه پرسنل'!L504="دارد",'5-اطلاعات کلیه پرسنل'!M504*'5-اطلاعات کلیه پرسنل'!K504/12*40,'5-اطلاعات کلیه پرسنل'!K504*'5-اطلاعات کلیه پرسنل'!N504/52),0)</f>
        <v>0</v>
      </c>
      <c r="AH504" s="307">
        <f>IF('5-اطلاعات کلیه پرسنل'!P504="دکتری",1,IF('5-اطلاعات کلیه پرسنل'!P504="فوق لیسانس",0.8,IF('5-اطلاعات کلیه پرسنل'!P504="لیسانس",0.6,IF('5-اطلاعات کلیه پرسنل'!P504="فوق دیپلم",0.3,IF('5-اطلاعات کلیه پرسنل'!P504="",0,0.1)))))</f>
        <v>0</v>
      </c>
      <c r="AI504" s="95">
        <f>IF('5-اطلاعات کلیه پرسنل'!L504="دارد",'5-اطلاعات کلیه پرسنل'!M504/12,'5-اطلاعات کلیه پرسنل'!N504/2000)</f>
        <v>0</v>
      </c>
      <c r="AJ504" s="94">
        <f t="shared" si="55"/>
        <v>0</v>
      </c>
    </row>
    <row r="505" spans="29:36" x14ac:dyDescent="0.45">
      <c r="AC505" s="309">
        <f>IF('6-اطلاعات کلیه محصولات - خدمات'!C505="دارد",'6-اطلاعات کلیه محصولات - خدمات'!Q505,0)</f>
        <v>0</v>
      </c>
      <c r="AD505" s="309">
        <f>1403-'5-اطلاعات کلیه پرسنل'!E505:E1502</f>
        <v>1403</v>
      </c>
      <c r="AE505" s="309"/>
      <c r="AF505" s="67">
        <f>IF('5-اطلاعات کلیه پرسنل'!H505=option!$C$15,IF('5-اطلاعات کلیه پرسنل'!L505="دارد",'5-اطلاعات کلیه پرسنل'!M505/12*'5-اطلاعات کلیه پرسنل'!I505,'5-اطلاعات کلیه پرسنل'!N505/2000*'5-اطلاعات کلیه پرسنل'!I505),0)+IF('5-اطلاعات کلیه پرسنل'!J505=option!$C$15,IF('5-اطلاعات کلیه پرسنل'!L505="دارد",'5-اطلاعات کلیه پرسنل'!M505/12*'5-اطلاعات کلیه پرسنل'!K505,'5-اطلاعات کلیه پرسنل'!N505/2000*'5-اطلاعات کلیه پرسنل'!K505),0)</f>
        <v>0</v>
      </c>
      <c r="AG505" s="67">
        <f>IF('5-اطلاعات کلیه پرسنل'!H505=option!$C$11,IF('5-اطلاعات کلیه پرسنل'!L505="دارد",'5-اطلاعات کلیه پرسنل'!M505*'5-اطلاعات کلیه پرسنل'!I505/12*40,'5-اطلاعات کلیه پرسنل'!I505*'5-اطلاعات کلیه پرسنل'!N505/52),0)+IF('5-اطلاعات کلیه پرسنل'!J505=option!$C$11,IF('5-اطلاعات کلیه پرسنل'!L505="دارد",'5-اطلاعات کلیه پرسنل'!M505*'5-اطلاعات کلیه پرسنل'!K505/12*40,'5-اطلاعات کلیه پرسنل'!K505*'5-اطلاعات کلیه پرسنل'!N505/52),0)</f>
        <v>0</v>
      </c>
      <c r="AH505" s="307">
        <f>IF('5-اطلاعات کلیه پرسنل'!P505="دکتری",1,IF('5-اطلاعات کلیه پرسنل'!P505="فوق لیسانس",0.8,IF('5-اطلاعات کلیه پرسنل'!P505="لیسانس",0.6,IF('5-اطلاعات کلیه پرسنل'!P505="فوق دیپلم",0.3,IF('5-اطلاعات کلیه پرسنل'!P505="",0,0.1)))))</f>
        <v>0</v>
      </c>
      <c r="AI505" s="95">
        <f>IF('5-اطلاعات کلیه پرسنل'!L505="دارد",'5-اطلاعات کلیه پرسنل'!M505/12,'5-اطلاعات کلیه پرسنل'!N505/2000)</f>
        <v>0</v>
      </c>
      <c r="AJ505" s="94">
        <f t="shared" si="55"/>
        <v>0</v>
      </c>
    </row>
    <row r="506" spans="29:36" x14ac:dyDescent="0.45">
      <c r="AC506" s="309">
        <f>IF('6-اطلاعات کلیه محصولات - خدمات'!C506="دارد",'6-اطلاعات کلیه محصولات - خدمات'!Q506,0)</f>
        <v>0</v>
      </c>
      <c r="AD506" s="309">
        <f>1403-'5-اطلاعات کلیه پرسنل'!E506:E1503</f>
        <v>1403</v>
      </c>
      <c r="AE506" s="309"/>
      <c r="AF506" s="67">
        <f>IF('5-اطلاعات کلیه پرسنل'!H506=option!$C$15,IF('5-اطلاعات کلیه پرسنل'!L506="دارد",'5-اطلاعات کلیه پرسنل'!M506/12*'5-اطلاعات کلیه پرسنل'!I506,'5-اطلاعات کلیه پرسنل'!N506/2000*'5-اطلاعات کلیه پرسنل'!I506),0)+IF('5-اطلاعات کلیه پرسنل'!J506=option!$C$15,IF('5-اطلاعات کلیه پرسنل'!L506="دارد",'5-اطلاعات کلیه پرسنل'!M506/12*'5-اطلاعات کلیه پرسنل'!K506,'5-اطلاعات کلیه پرسنل'!N506/2000*'5-اطلاعات کلیه پرسنل'!K506),0)</f>
        <v>0</v>
      </c>
      <c r="AG506" s="67">
        <f>IF('5-اطلاعات کلیه پرسنل'!H506=option!$C$11,IF('5-اطلاعات کلیه پرسنل'!L506="دارد",'5-اطلاعات کلیه پرسنل'!M506*'5-اطلاعات کلیه پرسنل'!I506/12*40,'5-اطلاعات کلیه پرسنل'!I506*'5-اطلاعات کلیه پرسنل'!N506/52),0)+IF('5-اطلاعات کلیه پرسنل'!J506=option!$C$11,IF('5-اطلاعات کلیه پرسنل'!L506="دارد",'5-اطلاعات کلیه پرسنل'!M506*'5-اطلاعات کلیه پرسنل'!K506/12*40,'5-اطلاعات کلیه پرسنل'!K506*'5-اطلاعات کلیه پرسنل'!N506/52),0)</f>
        <v>0</v>
      </c>
      <c r="AH506" s="307">
        <f>IF('5-اطلاعات کلیه پرسنل'!P506="دکتری",1,IF('5-اطلاعات کلیه پرسنل'!P506="فوق لیسانس",0.8,IF('5-اطلاعات کلیه پرسنل'!P506="لیسانس",0.6,IF('5-اطلاعات کلیه پرسنل'!P506="فوق دیپلم",0.3,IF('5-اطلاعات کلیه پرسنل'!P506="",0,0.1)))))</f>
        <v>0</v>
      </c>
      <c r="AI506" s="95">
        <f>IF('5-اطلاعات کلیه پرسنل'!L506="دارد",'5-اطلاعات کلیه پرسنل'!M506/12,'5-اطلاعات کلیه پرسنل'!N506/2000)</f>
        <v>0</v>
      </c>
      <c r="AJ506" s="94">
        <f t="shared" si="55"/>
        <v>0</v>
      </c>
    </row>
    <row r="507" spans="29:36" x14ac:dyDescent="0.45">
      <c r="AC507" s="309">
        <f>IF('6-اطلاعات کلیه محصولات - خدمات'!C507="دارد",'6-اطلاعات کلیه محصولات - خدمات'!Q507,0)</f>
        <v>0</v>
      </c>
      <c r="AD507" s="309">
        <f>1403-'5-اطلاعات کلیه پرسنل'!E507:E1504</f>
        <v>1403</v>
      </c>
      <c r="AE507" s="309"/>
      <c r="AF507" s="67">
        <f>IF('5-اطلاعات کلیه پرسنل'!H507=option!$C$15,IF('5-اطلاعات کلیه پرسنل'!L507="دارد",'5-اطلاعات کلیه پرسنل'!M507/12*'5-اطلاعات کلیه پرسنل'!I507,'5-اطلاعات کلیه پرسنل'!N507/2000*'5-اطلاعات کلیه پرسنل'!I507),0)+IF('5-اطلاعات کلیه پرسنل'!J507=option!$C$15,IF('5-اطلاعات کلیه پرسنل'!L507="دارد",'5-اطلاعات کلیه پرسنل'!M507/12*'5-اطلاعات کلیه پرسنل'!K507,'5-اطلاعات کلیه پرسنل'!N507/2000*'5-اطلاعات کلیه پرسنل'!K507),0)</f>
        <v>0</v>
      </c>
      <c r="AG507" s="67">
        <f>IF('5-اطلاعات کلیه پرسنل'!H507=option!$C$11,IF('5-اطلاعات کلیه پرسنل'!L507="دارد",'5-اطلاعات کلیه پرسنل'!M507*'5-اطلاعات کلیه پرسنل'!I507/12*40,'5-اطلاعات کلیه پرسنل'!I507*'5-اطلاعات کلیه پرسنل'!N507/52),0)+IF('5-اطلاعات کلیه پرسنل'!J507=option!$C$11,IF('5-اطلاعات کلیه پرسنل'!L507="دارد",'5-اطلاعات کلیه پرسنل'!M507*'5-اطلاعات کلیه پرسنل'!K507/12*40,'5-اطلاعات کلیه پرسنل'!K507*'5-اطلاعات کلیه پرسنل'!N507/52),0)</f>
        <v>0</v>
      </c>
      <c r="AH507" s="307">
        <f>IF('5-اطلاعات کلیه پرسنل'!P507="دکتری",1,IF('5-اطلاعات کلیه پرسنل'!P507="فوق لیسانس",0.8,IF('5-اطلاعات کلیه پرسنل'!P507="لیسانس",0.6,IF('5-اطلاعات کلیه پرسنل'!P507="فوق دیپلم",0.3,IF('5-اطلاعات کلیه پرسنل'!P507="",0,0.1)))))</f>
        <v>0</v>
      </c>
      <c r="AI507" s="95">
        <f>IF('5-اطلاعات کلیه پرسنل'!L507="دارد",'5-اطلاعات کلیه پرسنل'!M507/12,'5-اطلاعات کلیه پرسنل'!N507/2000)</f>
        <v>0</v>
      </c>
      <c r="AJ507" s="94">
        <f t="shared" si="55"/>
        <v>0</v>
      </c>
    </row>
    <row r="508" spans="29:36" x14ac:dyDescent="0.45">
      <c r="AC508" s="309">
        <f>IF('6-اطلاعات کلیه محصولات - خدمات'!C508="دارد",'6-اطلاعات کلیه محصولات - خدمات'!Q508,0)</f>
        <v>0</v>
      </c>
      <c r="AD508" s="309">
        <f>1403-'5-اطلاعات کلیه پرسنل'!E508:E1505</f>
        <v>1403</v>
      </c>
      <c r="AE508" s="309"/>
      <c r="AF508" s="67">
        <f>IF('5-اطلاعات کلیه پرسنل'!H508=option!$C$15,IF('5-اطلاعات کلیه پرسنل'!L508="دارد",'5-اطلاعات کلیه پرسنل'!M508/12*'5-اطلاعات کلیه پرسنل'!I508,'5-اطلاعات کلیه پرسنل'!N508/2000*'5-اطلاعات کلیه پرسنل'!I508),0)+IF('5-اطلاعات کلیه پرسنل'!J508=option!$C$15,IF('5-اطلاعات کلیه پرسنل'!L508="دارد",'5-اطلاعات کلیه پرسنل'!M508/12*'5-اطلاعات کلیه پرسنل'!K508,'5-اطلاعات کلیه پرسنل'!N508/2000*'5-اطلاعات کلیه پرسنل'!K508),0)</f>
        <v>0</v>
      </c>
      <c r="AG508" s="67">
        <f>IF('5-اطلاعات کلیه پرسنل'!H508=option!$C$11,IF('5-اطلاعات کلیه پرسنل'!L508="دارد",'5-اطلاعات کلیه پرسنل'!M508*'5-اطلاعات کلیه پرسنل'!I508/12*40,'5-اطلاعات کلیه پرسنل'!I508*'5-اطلاعات کلیه پرسنل'!N508/52),0)+IF('5-اطلاعات کلیه پرسنل'!J508=option!$C$11,IF('5-اطلاعات کلیه پرسنل'!L508="دارد",'5-اطلاعات کلیه پرسنل'!M508*'5-اطلاعات کلیه پرسنل'!K508/12*40,'5-اطلاعات کلیه پرسنل'!K508*'5-اطلاعات کلیه پرسنل'!N508/52),0)</f>
        <v>0</v>
      </c>
      <c r="AH508" s="307">
        <f>IF('5-اطلاعات کلیه پرسنل'!P508="دکتری",1,IF('5-اطلاعات کلیه پرسنل'!P508="فوق لیسانس",0.8,IF('5-اطلاعات کلیه پرسنل'!P508="لیسانس",0.6,IF('5-اطلاعات کلیه پرسنل'!P508="فوق دیپلم",0.3,IF('5-اطلاعات کلیه پرسنل'!P508="",0,0.1)))))</f>
        <v>0</v>
      </c>
      <c r="AI508" s="95">
        <f>IF('5-اطلاعات کلیه پرسنل'!L508="دارد",'5-اطلاعات کلیه پرسنل'!M508/12,'5-اطلاعات کلیه پرسنل'!N508/2000)</f>
        <v>0</v>
      </c>
      <c r="AJ508" s="94">
        <f t="shared" si="55"/>
        <v>0</v>
      </c>
    </row>
    <row r="509" spans="29:36" x14ac:dyDescent="0.45">
      <c r="AC509" s="309">
        <f>IF('6-اطلاعات کلیه محصولات - خدمات'!C509="دارد",'6-اطلاعات کلیه محصولات - خدمات'!Q509,0)</f>
        <v>0</v>
      </c>
      <c r="AD509" s="309">
        <f>1403-'5-اطلاعات کلیه پرسنل'!E509:E1506</f>
        <v>1403</v>
      </c>
      <c r="AE509" s="309"/>
      <c r="AF509" s="67">
        <f>IF('5-اطلاعات کلیه پرسنل'!H509=option!$C$15,IF('5-اطلاعات کلیه پرسنل'!L509="دارد",'5-اطلاعات کلیه پرسنل'!M509/12*'5-اطلاعات کلیه پرسنل'!I509,'5-اطلاعات کلیه پرسنل'!N509/2000*'5-اطلاعات کلیه پرسنل'!I509),0)+IF('5-اطلاعات کلیه پرسنل'!J509=option!$C$15,IF('5-اطلاعات کلیه پرسنل'!L509="دارد",'5-اطلاعات کلیه پرسنل'!M509/12*'5-اطلاعات کلیه پرسنل'!K509,'5-اطلاعات کلیه پرسنل'!N509/2000*'5-اطلاعات کلیه پرسنل'!K509),0)</f>
        <v>0</v>
      </c>
      <c r="AG509" s="67">
        <f>IF('5-اطلاعات کلیه پرسنل'!H509=option!$C$11,IF('5-اطلاعات کلیه پرسنل'!L509="دارد",'5-اطلاعات کلیه پرسنل'!M509*'5-اطلاعات کلیه پرسنل'!I509/12*40,'5-اطلاعات کلیه پرسنل'!I509*'5-اطلاعات کلیه پرسنل'!N509/52),0)+IF('5-اطلاعات کلیه پرسنل'!J509=option!$C$11,IF('5-اطلاعات کلیه پرسنل'!L509="دارد",'5-اطلاعات کلیه پرسنل'!M509*'5-اطلاعات کلیه پرسنل'!K509/12*40,'5-اطلاعات کلیه پرسنل'!K509*'5-اطلاعات کلیه پرسنل'!N509/52),0)</f>
        <v>0</v>
      </c>
      <c r="AH509" s="307">
        <f>IF('5-اطلاعات کلیه پرسنل'!P509="دکتری",1,IF('5-اطلاعات کلیه پرسنل'!P509="فوق لیسانس",0.8,IF('5-اطلاعات کلیه پرسنل'!P509="لیسانس",0.6,IF('5-اطلاعات کلیه پرسنل'!P509="فوق دیپلم",0.3,IF('5-اطلاعات کلیه پرسنل'!P509="",0,0.1)))))</f>
        <v>0</v>
      </c>
      <c r="AI509" s="95">
        <f>IF('5-اطلاعات کلیه پرسنل'!L509="دارد",'5-اطلاعات کلیه پرسنل'!M509/12,'5-اطلاعات کلیه پرسنل'!N509/2000)</f>
        <v>0</v>
      </c>
      <c r="AJ509" s="94">
        <f t="shared" si="55"/>
        <v>0</v>
      </c>
    </row>
    <row r="510" spans="29:36" x14ac:dyDescent="0.45">
      <c r="AC510" s="309">
        <f>IF('6-اطلاعات کلیه محصولات - خدمات'!C510="دارد",'6-اطلاعات کلیه محصولات - خدمات'!Q510,0)</f>
        <v>0</v>
      </c>
      <c r="AD510" s="309">
        <f>1403-'5-اطلاعات کلیه پرسنل'!E510:E1507</f>
        <v>1403</v>
      </c>
      <c r="AE510" s="309"/>
      <c r="AF510" s="67">
        <f>IF('5-اطلاعات کلیه پرسنل'!H510=option!$C$15,IF('5-اطلاعات کلیه پرسنل'!L510="دارد",'5-اطلاعات کلیه پرسنل'!M510/12*'5-اطلاعات کلیه پرسنل'!I510,'5-اطلاعات کلیه پرسنل'!N510/2000*'5-اطلاعات کلیه پرسنل'!I510),0)+IF('5-اطلاعات کلیه پرسنل'!J510=option!$C$15,IF('5-اطلاعات کلیه پرسنل'!L510="دارد",'5-اطلاعات کلیه پرسنل'!M510/12*'5-اطلاعات کلیه پرسنل'!K510,'5-اطلاعات کلیه پرسنل'!N510/2000*'5-اطلاعات کلیه پرسنل'!K510),0)</f>
        <v>0</v>
      </c>
      <c r="AG510" s="67">
        <f>IF('5-اطلاعات کلیه پرسنل'!H510=option!$C$11,IF('5-اطلاعات کلیه پرسنل'!L510="دارد",'5-اطلاعات کلیه پرسنل'!M510*'5-اطلاعات کلیه پرسنل'!I510/12*40,'5-اطلاعات کلیه پرسنل'!I510*'5-اطلاعات کلیه پرسنل'!N510/52),0)+IF('5-اطلاعات کلیه پرسنل'!J510=option!$C$11,IF('5-اطلاعات کلیه پرسنل'!L510="دارد",'5-اطلاعات کلیه پرسنل'!M510*'5-اطلاعات کلیه پرسنل'!K510/12*40,'5-اطلاعات کلیه پرسنل'!K510*'5-اطلاعات کلیه پرسنل'!N510/52),0)</f>
        <v>0</v>
      </c>
      <c r="AH510" s="307">
        <f>IF('5-اطلاعات کلیه پرسنل'!P510="دکتری",1,IF('5-اطلاعات کلیه پرسنل'!P510="فوق لیسانس",0.8,IF('5-اطلاعات کلیه پرسنل'!P510="لیسانس",0.6,IF('5-اطلاعات کلیه پرسنل'!P510="فوق دیپلم",0.3,IF('5-اطلاعات کلیه پرسنل'!P510="",0,0.1)))))</f>
        <v>0</v>
      </c>
      <c r="AI510" s="95">
        <f>IF('5-اطلاعات کلیه پرسنل'!L510="دارد",'5-اطلاعات کلیه پرسنل'!M510/12,'5-اطلاعات کلیه پرسنل'!N510/2000)</f>
        <v>0</v>
      </c>
      <c r="AJ510" s="94">
        <f t="shared" si="55"/>
        <v>0</v>
      </c>
    </row>
    <row r="511" spans="29:36" x14ac:dyDescent="0.45">
      <c r="AC511" s="309">
        <f>IF('6-اطلاعات کلیه محصولات - خدمات'!C511="دارد",'6-اطلاعات کلیه محصولات - خدمات'!Q511,0)</f>
        <v>0</v>
      </c>
      <c r="AD511" s="309">
        <f>1403-'5-اطلاعات کلیه پرسنل'!E511:E1508</f>
        <v>1403</v>
      </c>
      <c r="AE511" s="309"/>
      <c r="AF511" s="67">
        <f>IF('5-اطلاعات کلیه پرسنل'!H511=option!$C$15,IF('5-اطلاعات کلیه پرسنل'!L511="دارد",'5-اطلاعات کلیه پرسنل'!M511/12*'5-اطلاعات کلیه پرسنل'!I511,'5-اطلاعات کلیه پرسنل'!N511/2000*'5-اطلاعات کلیه پرسنل'!I511),0)+IF('5-اطلاعات کلیه پرسنل'!J511=option!$C$15,IF('5-اطلاعات کلیه پرسنل'!L511="دارد",'5-اطلاعات کلیه پرسنل'!M511/12*'5-اطلاعات کلیه پرسنل'!K511,'5-اطلاعات کلیه پرسنل'!N511/2000*'5-اطلاعات کلیه پرسنل'!K511),0)</f>
        <v>0</v>
      </c>
      <c r="AG511" s="67">
        <f>IF('5-اطلاعات کلیه پرسنل'!H511=option!$C$11,IF('5-اطلاعات کلیه پرسنل'!L511="دارد",'5-اطلاعات کلیه پرسنل'!M511*'5-اطلاعات کلیه پرسنل'!I511/12*40,'5-اطلاعات کلیه پرسنل'!I511*'5-اطلاعات کلیه پرسنل'!N511/52),0)+IF('5-اطلاعات کلیه پرسنل'!J511=option!$C$11,IF('5-اطلاعات کلیه پرسنل'!L511="دارد",'5-اطلاعات کلیه پرسنل'!M511*'5-اطلاعات کلیه پرسنل'!K511/12*40,'5-اطلاعات کلیه پرسنل'!K511*'5-اطلاعات کلیه پرسنل'!N511/52),0)</f>
        <v>0</v>
      </c>
      <c r="AH511" s="307">
        <f>IF('5-اطلاعات کلیه پرسنل'!P511="دکتری",1,IF('5-اطلاعات کلیه پرسنل'!P511="فوق لیسانس",0.8,IF('5-اطلاعات کلیه پرسنل'!P511="لیسانس",0.6,IF('5-اطلاعات کلیه پرسنل'!P511="فوق دیپلم",0.3,IF('5-اطلاعات کلیه پرسنل'!P511="",0,0.1)))))</f>
        <v>0</v>
      </c>
      <c r="AI511" s="95">
        <f>IF('5-اطلاعات کلیه پرسنل'!L511="دارد",'5-اطلاعات کلیه پرسنل'!M511/12,'5-اطلاعات کلیه پرسنل'!N511/2000)</f>
        <v>0</v>
      </c>
      <c r="AJ511" s="94">
        <f t="shared" si="55"/>
        <v>0</v>
      </c>
    </row>
    <row r="512" spans="29:36" x14ac:dyDescent="0.45">
      <c r="AC512" s="309">
        <f>IF('6-اطلاعات کلیه محصولات - خدمات'!C512="دارد",'6-اطلاعات کلیه محصولات - خدمات'!Q512,0)</f>
        <v>0</v>
      </c>
      <c r="AD512" s="309">
        <f>1403-'5-اطلاعات کلیه پرسنل'!E512:E1509</f>
        <v>1403</v>
      </c>
      <c r="AE512" s="309"/>
      <c r="AF512" s="67">
        <f>IF('5-اطلاعات کلیه پرسنل'!H512=option!$C$15,IF('5-اطلاعات کلیه پرسنل'!L512="دارد",'5-اطلاعات کلیه پرسنل'!M512/12*'5-اطلاعات کلیه پرسنل'!I512,'5-اطلاعات کلیه پرسنل'!N512/2000*'5-اطلاعات کلیه پرسنل'!I512),0)+IF('5-اطلاعات کلیه پرسنل'!J512=option!$C$15,IF('5-اطلاعات کلیه پرسنل'!L512="دارد",'5-اطلاعات کلیه پرسنل'!M512/12*'5-اطلاعات کلیه پرسنل'!K512,'5-اطلاعات کلیه پرسنل'!N512/2000*'5-اطلاعات کلیه پرسنل'!K512),0)</f>
        <v>0</v>
      </c>
      <c r="AG512" s="67">
        <f>IF('5-اطلاعات کلیه پرسنل'!H512=option!$C$11,IF('5-اطلاعات کلیه پرسنل'!L512="دارد",'5-اطلاعات کلیه پرسنل'!M512*'5-اطلاعات کلیه پرسنل'!I512/12*40,'5-اطلاعات کلیه پرسنل'!I512*'5-اطلاعات کلیه پرسنل'!N512/52),0)+IF('5-اطلاعات کلیه پرسنل'!J512=option!$C$11,IF('5-اطلاعات کلیه پرسنل'!L512="دارد",'5-اطلاعات کلیه پرسنل'!M512*'5-اطلاعات کلیه پرسنل'!K512/12*40,'5-اطلاعات کلیه پرسنل'!K512*'5-اطلاعات کلیه پرسنل'!N512/52),0)</f>
        <v>0</v>
      </c>
      <c r="AH512" s="307">
        <f>IF('5-اطلاعات کلیه پرسنل'!P512="دکتری",1,IF('5-اطلاعات کلیه پرسنل'!P512="فوق لیسانس",0.8,IF('5-اطلاعات کلیه پرسنل'!P512="لیسانس",0.6,IF('5-اطلاعات کلیه پرسنل'!P512="فوق دیپلم",0.3,IF('5-اطلاعات کلیه پرسنل'!P512="",0,0.1)))))</f>
        <v>0</v>
      </c>
      <c r="AI512" s="95">
        <f>IF('5-اطلاعات کلیه پرسنل'!L512="دارد",'5-اطلاعات کلیه پرسنل'!M512/12,'5-اطلاعات کلیه پرسنل'!N512/2000)</f>
        <v>0</v>
      </c>
      <c r="AJ512" s="94">
        <f t="shared" si="55"/>
        <v>0</v>
      </c>
    </row>
    <row r="513" spans="29:36" x14ac:dyDescent="0.45">
      <c r="AC513" s="309">
        <f>IF('6-اطلاعات کلیه محصولات - خدمات'!C513="دارد",'6-اطلاعات کلیه محصولات - خدمات'!Q513,0)</f>
        <v>0</v>
      </c>
      <c r="AD513" s="309">
        <f>1403-'5-اطلاعات کلیه پرسنل'!E513:E1510</f>
        <v>1403</v>
      </c>
      <c r="AE513" s="309"/>
      <c r="AF513" s="67">
        <f>IF('5-اطلاعات کلیه پرسنل'!H513=option!$C$15,IF('5-اطلاعات کلیه پرسنل'!L513="دارد",'5-اطلاعات کلیه پرسنل'!M513/12*'5-اطلاعات کلیه پرسنل'!I513,'5-اطلاعات کلیه پرسنل'!N513/2000*'5-اطلاعات کلیه پرسنل'!I513),0)+IF('5-اطلاعات کلیه پرسنل'!J513=option!$C$15,IF('5-اطلاعات کلیه پرسنل'!L513="دارد",'5-اطلاعات کلیه پرسنل'!M513/12*'5-اطلاعات کلیه پرسنل'!K513,'5-اطلاعات کلیه پرسنل'!N513/2000*'5-اطلاعات کلیه پرسنل'!K513),0)</f>
        <v>0</v>
      </c>
      <c r="AG513" s="67">
        <f>IF('5-اطلاعات کلیه پرسنل'!H513=option!$C$11,IF('5-اطلاعات کلیه پرسنل'!L513="دارد",'5-اطلاعات کلیه پرسنل'!M513*'5-اطلاعات کلیه پرسنل'!I513/12*40,'5-اطلاعات کلیه پرسنل'!I513*'5-اطلاعات کلیه پرسنل'!N513/52),0)+IF('5-اطلاعات کلیه پرسنل'!J513=option!$C$11,IF('5-اطلاعات کلیه پرسنل'!L513="دارد",'5-اطلاعات کلیه پرسنل'!M513*'5-اطلاعات کلیه پرسنل'!K513/12*40,'5-اطلاعات کلیه پرسنل'!K513*'5-اطلاعات کلیه پرسنل'!N513/52),0)</f>
        <v>0</v>
      </c>
      <c r="AH513" s="307">
        <f>IF('5-اطلاعات کلیه پرسنل'!P513="دکتری",1,IF('5-اطلاعات کلیه پرسنل'!P513="فوق لیسانس",0.8,IF('5-اطلاعات کلیه پرسنل'!P513="لیسانس",0.6,IF('5-اطلاعات کلیه پرسنل'!P513="فوق دیپلم",0.3,IF('5-اطلاعات کلیه پرسنل'!P513="",0,0.1)))))</f>
        <v>0</v>
      </c>
      <c r="AI513" s="95">
        <f>IF('5-اطلاعات کلیه پرسنل'!L513="دارد",'5-اطلاعات کلیه پرسنل'!M513/12,'5-اطلاعات کلیه پرسنل'!N513/2000)</f>
        <v>0</v>
      </c>
      <c r="AJ513" s="94">
        <f t="shared" si="55"/>
        <v>0</v>
      </c>
    </row>
    <row r="514" spans="29:36" x14ac:dyDescent="0.45">
      <c r="AC514" s="309">
        <f>IF('6-اطلاعات کلیه محصولات - خدمات'!C514="دارد",'6-اطلاعات کلیه محصولات - خدمات'!Q514,0)</f>
        <v>0</v>
      </c>
      <c r="AD514" s="309">
        <f>1403-'5-اطلاعات کلیه پرسنل'!E514:E1511</f>
        <v>1403</v>
      </c>
      <c r="AE514" s="309"/>
      <c r="AF514" s="67">
        <f>IF('5-اطلاعات کلیه پرسنل'!H514=option!$C$15,IF('5-اطلاعات کلیه پرسنل'!L514="دارد",'5-اطلاعات کلیه پرسنل'!M514/12*'5-اطلاعات کلیه پرسنل'!I514,'5-اطلاعات کلیه پرسنل'!N514/2000*'5-اطلاعات کلیه پرسنل'!I514),0)+IF('5-اطلاعات کلیه پرسنل'!J514=option!$C$15,IF('5-اطلاعات کلیه پرسنل'!L514="دارد",'5-اطلاعات کلیه پرسنل'!M514/12*'5-اطلاعات کلیه پرسنل'!K514,'5-اطلاعات کلیه پرسنل'!N514/2000*'5-اطلاعات کلیه پرسنل'!K514),0)</f>
        <v>0</v>
      </c>
      <c r="AG514" s="67">
        <f>IF('5-اطلاعات کلیه پرسنل'!H514=option!$C$11,IF('5-اطلاعات کلیه پرسنل'!L514="دارد",'5-اطلاعات کلیه پرسنل'!M514*'5-اطلاعات کلیه پرسنل'!I514/12*40,'5-اطلاعات کلیه پرسنل'!I514*'5-اطلاعات کلیه پرسنل'!N514/52),0)+IF('5-اطلاعات کلیه پرسنل'!J514=option!$C$11,IF('5-اطلاعات کلیه پرسنل'!L514="دارد",'5-اطلاعات کلیه پرسنل'!M514*'5-اطلاعات کلیه پرسنل'!K514/12*40,'5-اطلاعات کلیه پرسنل'!K514*'5-اطلاعات کلیه پرسنل'!N514/52),0)</f>
        <v>0</v>
      </c>
      <c r="AH514" s="307">
        <f>IF('5-اطلاعات کلیه پرسنل'!P514="دکتری",1,IF('5-اطلاعات کلیه پرسنل'!P514="فوق لیسانس",0.8,IF('5-اطلاعات کلیه پرسنل'!P514="لیسانس",0.6,IF('5-اطلاعات کلیه پرسنل'!P514="فوق دیپلم",0.3,IF('5-اطلاعات کلیه پرسنل'!P514="",0,0.1)))))</f>
        <v>0</v>
      </c>
      <c r="AI514" s="95">
        <f>IF('5-اطلاعات کلیه پرسنل'!L514="دارد",'5-اطلاعات کلیه پرسنل'!M514/12,'5-اطلاعات کلیه پرسنل'!N514/2000)</f>
        <v>0</v>
      </c>
      <c r="AJ514" s="94">
        <f t="shared" si="55"/>
        <v>0</v>
      </c>
    </row>
    <row r="515" spans="29:36" x14ac:dyDescent="0.45">
      <c r="AC515" s="309">
        <f>IF('6-اطلاعات کلیه محصولات - خدمات'!C515="دارد",'6-اطلاعات کلیه محصولات - خدمات'!Q515,0)</f>
        <v>0</v>
      </c>
      <c r="AD515" s="309">
        <f>1403-'5-اطلاعات کلیه پرسنل'!E515:E1512</f>
        <v>1403</v>
      </c>
      <c r="AE515" s="309"/>
      <c r="AF515" s="67">
        <f>IF('5-اطلاعات کلیه پرسنل'!H515=option!$C$15,IF('5-اطلاعات کلیه پرسنل'!L515="دارد",'5-اطلاعات کلیه پرسنل'!M515/12*'5-اطلاعات کلیه پرسنل'!I515,'5-اطلاعات کلیه پرسنل'!N515/2000*'5-اطلاعات کلیه پرسنل'!I515),0)+IF('5-اطلاعات کلیه پرسنل'!J515=option!$C$15,IF('5-اطلاعات کلیه پرسنل'!L515="دارد",'5-اطلاعات کلیه پرسنل'!M515/12*'5-اطلاعات کلیه پرسنل'!K515,'5-اطلاعات کلیه پرسنل'!N515/2000*'5-اطلاعات کلیه پرسنل'!K515),0)</f>
        <v>0</v>
      </c>
      <c r="AG515" s="67">
        <f>IF('5-اطلاعات کلیه پرسنل'!H515=option!$C$11,IF('5-اطلاعات کلیه پرسنل'!L515="دارد",'5-اطلاعات کلیه پرسنل'!M515*'5-اطلاعات کلیه پرسنل'!I515/12*40,'5-اطلاعات کلیه پرسنل'!I515*'5-اطلاعات کلیه پرسنل'!N515/52),0)+IF('5-اطلاعات کلیه پرسنل'!J515=option!$C$11,IF('5-اطلاعات کلیه پرسنل'!L515="دارد",'5-اطلاعات کلیه پرسنل'!M515*'5-اطلاعات کلیه پرسنل'!K515/12*40,'5-اطلاعات کلیه پرسنل'!K515*'5-اطلاعات کلیه پرسنل'!N515/52),0)</f>
        <v>0</v>
      </c>
      <c r="AH515" s="307">
        <f>IF('5-اطلاعات کلیه پرسنل'!P515="دکتری",1,IF('5-اطلاعات کلیه پرسنل'!P515="فوق لیسانس",0.8,IF('5-اطلاعات کلیه پرسنل'!P515="لیسانس",0.6,IF('5-اطلاعات کلیه پرسنل'!P515="فوق دیپلم",0.3,IF('5-اطلاعات کلیه پرسنل'!P515="",0,0.1)))))</f>
        <v>0</v>
      </c>
      <c r="AI515" s="95">
        <f>IF('5-اطلاعات کلیه پرسنل'!L515="دارد",'5-اطلاعات کلیه پرسنل'!M515/12,'5-اطلاعات کلیه پرسنل'!N515/2000)</f>
        <v>0</v>
      </c>
      <c r="AJ515" s="94">
        <f t="shared" si="55"/>
        <v>0</v>
      </c>
    </row>
    <row r="516" spans="29:36" x14ac:dyDescent="0.45">
      <c r="AC516" s="309">
        <f>IF('6-اطلاعات کلیه محصولات - خدمات'!C516="دارد",'6-اطلاعات کلیه محصولات - خدمات'!Q516,0)</f>
        <v>0</v>
      </c>
      <c r="AD516" s="309">
        <f>1403-'5-اطلاعات کلیه پرسنل'!E516:E1513</f>
        <v>1403</v>
      </c>
      <c r="AE516" s="309"/>
      <c r="AF516" s="67">
        <f>IF('5-اطلاعات کلیه پرسنل'!H516=option!$C$15,IF('5-اطلاعات کلیه پرسنل'!L516="دارد",'5-اطلاعات کلیه پرسنل'!M516/12*'5-اطلاعات کلیه پرسنل'!I516,'5-اطلاعات کلیه پرسنل'!N516/2000*'5-اطلاعات کلیه پرسنل'!I516),0)+IF('5-اطلاعات کلیه پرسنل'!J516=option!$C$15,IF('5-اطلاعات کلیه پرسنل'!L516="دارد",'5-اطلاعات کلیه پرسنل'!M516/12*'5-اطلاعات کلیه پرسنل'!K516,'5-اطلاعات کلیه پرسنل'!N516/2000*'5-اطلاعات کلیه پرسنل'!K516),0)</f>
        <v>0</v>
      </c>
      <c r="AG516" s="67">
        <f>IF('5-اطلاعات کلیه پرسنل'!H516=option!$C$11,IF('5-اطلاعات کلیه پرسنل'!L516="دارد",'5-اطلاعات کلیه پرسنل'!M516*'5-اطلاعات کلیه پرسنل'!I516/12*40,'5-اطلاعات کلیه پرسنل'!I516*'5-اطلاعات کلیه پرسنل'!N516/52),0)+IF('5-اطلاعات کلیه پرسنل'!J516=option!$C$11,IF('5-اطلاعات کلیه پرسنل'!L516="دارد",'5-اطلاعات کلیه پرسنل'!M516*'5-اطلاعات کلیه پرسنل'!K516/12*40,'5-اطلاعات کلیه پرسنل'!K516*'5-اطلاعات کلیه پرسنل'!N516/52),0)</f>
        <v>0</v>
      </c>
      <c r="AH516" s="307">
        <f>IF('5-اطلاعات کلیه پرسنل'!P516="دکتری",1,IF('5-اطلاعات کلیه پرسنل'!P516="فوق لیسانس",0.8,IF('5-اطلاعات کلیه پرسنل'!P516="لیسانس",0.6,IF('5-اطلاعات کلیه پرسنل'!P516="فوق دیپلم",0.3,IF('5-اطلاعات کلیه پرسنل'!P516="",0,0.1)))))</f>
        <v>0</v>
      </c>
      <c r="AI516" s="95">
        <f>IF('5-اطلاعات کلیه پرسنل'!L516="دارد",'5-اطلاعات کلیه پرسنل'!M516/12,'5-اطلاعات کلیه پرسنل'!N516/2000)</f>
        <v>0</v>
      </c>
      <c r="AJ516" s="94">
        <f t="shared" si="55"/>
        <v>0</v>
      </c>
    </row>
    <row r="517" spans="29:36" x14ac:dyDescent="0.45">
      <c r="AC517" s="309">
        <f>IF('6-اطلاعات کلیه محصولات - خدمات'!C517="دارد",'6-اطلاعات کلیه محصولات - خدمات'!Q517,0)</f>
        <v>0</v>
      </c>
      <c r="AD517" s="309">
        <f>1403-'5-اطلاعات کلیه پرسنل'!E517:E1514</f>
        <v>1403</v>
      </c>
      <c r="AE517" s="309"/>
      <c r="AF517" s="67">
        <f>IF('5-اطلاعات کلیه پرسنل'!H517=option!$C$15,IF('5-اطلاعات کلیه پرسنل'!L517="دارد",'5-اطلاعات کلیه پرسنل'!M517/12*'5-اطلاعات کلیه پرسنل'!I517,'5-اطلاعات کلیه پرسنل'!N517/2000*'5-اطلاعات کلیه پرسنل'!I517),0)+IF('5-اطلاعات کلیه پرسنل'!J517=option!$C$15,IF('5-اطلاعات کلیه پرسنل'!L517="دارد",'5-اطلاعات کلیه پرسنل'!M517/12*'5-اطلاعات کلیه پرسنل'!K517,'5-اطلاعات کلیه پرسنل'!N517/2000*'5-اطلاعات کلیه پرسنل'!K517),0)</f>
        <v>0</v>
      </c>
      <c r="AG517" s="67">
        <f>IF('5-اطلاعات کلیه پرسنل'!H517=option!$C$11,IF('5-اطلاعات کلیه پرسنل'!L517="دارد",'5-اطلاعات کلیه پرسنل'!M517*'5-اطلاعات کلیه پرسنل'!I517/12*40,'5-اطلاعات کلیه پرسنل'!I517*'5-اطلاعات کلیه پرسنل'!N517/52),0)+IF('5-اطلاعات کلیه پرسنل'!J517=option!$C$11,IF('5-اطلاعات کلیه پرسنل'!L517="دارد",'5-اطلاعات کلیه پرسنل'!M517*'5-اطلاعات کلیه پرسنل'!K517/12*40,'5-اطلاعات کلیه پرسنل'!K517*'5-اطلاعات کلیه پرسنل'!N517/52),0)</f>
        <v>0</v>
      </c>
      <c r="AH517" s="307">
        <f>IF('5-اطلاعات کلیه پرسنل'!P517="دکتری",1,IF('5-اطلاعات کلیه پرسنل'!P517="فوق لیسانس",0.8,IF('5-اطلاعات کلیه پرسنل'!P517="لیسانس",0.6,IF('5-اطلاعات کلیه پرسنل'!P517="فوق دیپلم",0.3,IF('5-اطلاعات کلیه پرسنل'!P517="",0,0.1)))))</f>
        <v>0</v>
      </c>
      <c r="AI517" s="95">
        <f>IF('5-اطلاعات کلیه پرسنل'!L517="دارد",'5-اطلاعات کلیه پرسنل'!M517/12,'5-اطلاعات کلیه پرسنل'!N517/2000)</f>
        <v>0</v>
      </c>
      <c r="AJ517" s="94">
        <f t="shared" si="55"/>
        <v>0</v>
      </c>
    </row>
    <row r="518" spans="29:36" x14ac:dyDescent="0.45">
      <c r="AC518" s="309">
        <f>IF('6-اطلاعات کلیه محصولات - خدمات'!C518="دارد",'6-اطلاعات کلیه محصولات - خدمات'!Q518,0)</f>
        <v>0</v>
      </c>
      <c r="AD518" s="309">
        <f>1403-'5-اطلاعات کلیه پرسنل'!E518:E1515</f>
        <v>1403</v>
      </c>
      <c r="AE518" s="309"/>
      <c r="AF518" s="67">
        <f>IF('5-اطلاعات کلیه پرسنل'!H518=option!$C$15,IF('5-اطلاعات کلیه پرسنل'!L518="دارد",'5-اطلاعات کلیه پرسنل'!M518/12*'5-اطلاعات کلیه پرسنل'!I518,'5-اطلاعات کلیه پرسنل'!N518/2000*'5-اطلاعات کلیه پرسنل'!I518),0)+IF('5-اطلاعات کلیه پرسنل'!J518=option!$C$15,IF('5-اطلاعات کلیه پرسنل'!L518="دارد",'5-اطلاعات کلیه پرسنل'!M518/12*'5-اطلاعات کلیه پرسنل'!K518,'5-اطلاعات کلیه پرسنل'!N518/2000*'5-اطلاعات کلیه پرسنل'!K518),0)</f>
        <v>0</v>
      </c>
      <c r="AG518" s="67">
        <f>IF('5-اطلاعات کلیه پرسنل'!H518=option!$C$11,IF('5-اطلاعات کلیه پرسنل'!L518="دارد",'5-اطلاعات کلیه پرسنل'!M518*'5-اطلاعات کلیه پرسنل'!I518/12*40,'5-اطلاعات کلیه پرسنل'!I518*'5-اطلاعات کلیه پرسنل'!N518/52),0)+IF('5-اطلاعات کلیه پرسنل'!J518=option!$C$11,IF('5-اطلاعات کلیه پرسنل'!L518="دارد",'5-اطلاعات کلیه پرسنل'!M518*'5-اطلاعات کلیه پرسنل'!K518/12*40,'5-اطلاعات کلیه پرسنل'!K518*'5-اطلاعات کلیه پرسنل'!N518/52),0)</f>
        <v>0</v>
      </c>
      <c r="AH518" s="307">
        <f>IF('5-اطلاعات کلیه پرسنل'!P518="دکتری",1,IF('5-اطلاعات کلیه پرسنل'!P518="فوق لیسانس",0.8,IF('5-اطلاعات کلیه پرسنل'!P518="لیسانس",0.6,IF('5-اطلاعات کلیه پرسنل'!P518="فوق دیپلم",0.3,IF('5-اطلاعات کلیه پرسنل'!P518="",0,0.1)))))</f>
        <v>0</v>
      </c>
      <c r="AI518" s="95">
        <f>IF('5-اطلاعات کلیه پرسنل'!L518="دارد",'5-اطلاعات کلیه پرسنل'!M518/12,'5-اطلاعات کلیه پرسنل'!N518/2000)</f>
        <v>0</v>
      </c>
      <c r="AJ518" s="94">
        <f t="shared" si="55"/>
        <v>0</v>
      </c>
    </row>
    <row r="519" spans="29:36" x14ac:dyDescent="0.45">
      <c r="AC519" s="309">
        <f>IF('6-اطلاعات کلیه محصولات - خدمات'!C519="دارد",'6-اطلاعات کلیه محصولات - خدمات'!Q519,0)</f>
        <v>0</v>
      </c>
      <c r="AD519" s="309">
        <f>1403-'5-اطلاعات کلیه پرسنل'!E519:E1516</f>
        <v>1403</v>
      </c>
      <c r="AE519" s="309"/>
      <c r="AF519" s="67">
        <f>IF('5-اطلاعات کلیه پرسنل'!H519=option!$C$15,IF('5-اطلاعات کلیه پرسنل'!L519="دارد",'5-اطلاعات کلیه پرسنل'!M519/12*'5-اطلاعات کلیه پرسنل'!I519,'5-اطلاعات کلیه پرسنل'!N519/2000*'5-اطلاعات کلیه پرسنل'!I519),0)+IF('5-اطلاعات کلیه پرسنل'!J519=option!$C$15,IF('5-اطلاعات کلیه پرسنل'!L519="دارد",'5-اطلاعات کلیه پرسنل'!M519/12*'5-اطلاعات کلیه پرسنل'!K519,'5-اطلاعات کلیه پرسنل'!N519/2000*'5-اطلاعات کلیه پرسنل'!K519),0)</f>
        <v>0</v>
      </c>
      <c r="AG519" s="67">
        <f>IF('5-اطلاعات کلیه پرسنل'!H519=option!$C$11,IF('5-اطلاعات کلیه پرسنل'!L519="دارد",'5-اطلاعات کلیه پرسنل'!M519*'5-اطلاعات کلیه پرسنل'!I519/12*40,'5-اطلاعات کلیه پرسنل'!I519*'5-اطلاعات کلیه پرسنل'!N519/52),0)+IF('5-اطلاعات کلیه پرسنل'!J519=option!$C$11,IF('5-اطلاعات کلیه پرسنل'!L519="دارد",'5-اطلاعات کلیه پرسنل'!M519*'5-اطلاعات کلیه پرسنل'!K519/12*40,'5-اطلاعات کلیه پرسنل'!K519*'5-اطلاعات کلیه پرسنل'!N519/52),0)</f>
        <v>0</v>
      </c>
      <c r="AH519" s="307">
        <f>IF('5-اطلاعات کلیه پرسنل'!P519="دکتری",1,IF('5-اطلاعات کلیه پرسنل'!P519="فوق لیسانس",0.8,IF('5-اطلاعات کلیه پرسنل'!P519="لیسانس",0.6,IF('5-اطلاعات کلیه پرسنل'!P519="فوق دیپلم",0.3,IF('5-اطلاعات کلیه پرسنل'!P519="",0,0.1)))))</f>
        <v>0</v>
      </c>
      <c r="AI519" s="95">
        <f>IF('5-اطلاعات کلیه پرسنل'!L519="دارد",'5-اطلاعات کلیه پرسنل'!M519/12,'5-اطلاعات کلیه پرسنل'!N519/2000)</f>
        <v>0</v>
      </c>
      <c r="AJ519" s="94">
        <f t="shared" si="55"/>
        <v>0</v>
      </c>
    </row>
    <row r="520" spans="29:36" x14ac:dyDescent="0.45">
      <c r="AC520" s="309">
        <f>IF('6-اطلاعات کلیه محصولات - خدمات'!C520="دارد",'6-اطلاعات کلیه محصولات - خدمات'!Q520,0)</f>
        <v>0</v>
      </c>
      <c r="AD520" s="309">
        <f>1403-'5-اطلاعات کلیه پرسنل'!E520:E1517</f>
        <v>1403</v>
      </c>
      <c r="AE520" s="309"/>
      <c r="AF520" s="67">
        <f>IF('5-اطلاعات کلیه پرسنل'!H520=option!$C$15,IF('5-اطلاعات کلیه پرسنل'!L520="دارد",'5-اطلاعات کلیه پرسنل'!M520/12*'5-اطلاعات کلیه پرسنل'!I520,'5-اطلاعات کلیه پرسنل'!N520/2000*'5-اطلاعات کلیه پرسنل'!I520),0)+IF('5-اطلاعات کلیه پرسنل'!J520=option!$C$15,IF('5-اطلاعات کلیه پرسنل'!L520="دارد",'5-اطلاعات کلیه پرسنل'!M520/12*'5-اطلاعات کلیه پرسنل'!K520,'5-اطلاعات کلیه پرسنل'!N520/2000*'5-اطلاعات کلیه پرسنل'!K520),0)</f>
        <v>0</v>
      </c>
      <c r="AG520" s="67">
        <f>IF('5-اطلاعات کلیه پرسنل'!H520=option!$C$11,IF('5-اطلاعات کلیه پرسنل'!L520="دارد",'5-اطلاعات کلیه پرسنل'!M520*'5-اطلاعات کلیه پرسنل'!I520/12*40,'5-اطلاعات کلیه پرسنل'!I520*'5-اطلاعات کلیه پرسنل'!N520/52),0)+IF('5-اطلاعات کلیه پرسنل'!J520=option!$C$11,IF('5-اطلاعات کلیه پرسنل'!L520="دارد",'5-اطلاعات کلیه پرسنل'!M520*'5-اطلاعات کلیه پرسنل'!K520/12*40,'5-اطلاعات کلیه پرسنل'!K520*'5-اطلاعات کلیه پرسنل'!N520/52),0)</f>
        <v>0</v>
      </c>
      <c r="AH520" s="307">
        <f>IF('5-اطلاعات کلیه پرسنل'!P520="دکتری",1,IF('5-اطلاعات کلیه پرسنل'!P520="فوق لیسانس",0.8,IF('5-اطلاعات کلیه پرسنل'!P520="لیسانس",0.6,IF('5-اطلاعات کلیه پرسنل'!P520="فوق دیپلم",0.3,IF('5-اطلاعات کلیه پرسنل'!P520="",0,0.1)))))</f>
        <v>0</v>
      </c>
      <c r="AI520" s="95">
        <f>IF('5-اطلاعات کلیه پرسنل'!L520="دارد",'5-اطلاعات کلیه پرسنل'!M520/12,'5-اطلاعات کلیه پرسنل'!N520/2000)</f>
        <v>0</v>
      </c>
      <c r="AJ520" s="94">
        <f t="shared" si="55"/>
        <v>0</v>
      </c>
    </row>
    <row r="521" spans="29:36" x14ac:dyDescent="0.45">
      <c r="AC521" s="309">
        <f>IF('6-اطلاعات کلیه محصولات - خدمات'!C521="دارد",'6-اطلاعات کلیه محصولات - خدمات'!Q521,0)</f>
        <v>0</v>
      </c>
      <c r="AD521" s="309">
        <f>1403-'5-اطلاعات کلیه پرسنل'!E521:E1518</f>
        <v>1403</v>
      </c>
      <c r="AE521" s="309"/>
      <c r="AF521" s="67">
        <f>IF('5-اطلاعات کلیه پرسنل'!H521=option!$C$15,IF('5-اطلاعات کلیه پرسنل'!L521="دارد",'5-اطلاعات کلیه پرسنل'!M521/12*'5-اطلاعات کلیه پرسنل'!I521,'5-اطلاعات کلیه پرسنل'!N521/2000*'5-اطلاعات کلیه پرسنل'!I521),0)+IF('5-اطلاعات کلیه پرسنل'!J521=option!$C$15,IF('5-اطلاعات کلیه پرسنل'!L521="دارد",'5-اطلاعات کلیه پرسنل'!M521/12*'5-اطلاعات کلیه پرسنل'!K521,'5-اطلاعات کلیه پرسنل'!N521/2000*'5-اطلاعات کلیه پرسنل'!K521),0)</f>
        <v>0</v>
      </c>
      <c r="AG521" s="67">
        <f>IF('5-اطلاعات کلیه پرسنل'!H521=option!$C$11,IF('5-اطلاعات کلیه پرسنل'!L521="دارد",'5-اطلاعات کلیه پرسنل'!M521*'5-اطلاعات کلیه پرسنل'!I521/12*40,'5-اطلاعات کلیه پرسنل'!I521*'5-اطلاعات کلیه پرسنل'!N521/52),0)+IF('5-اطلاعات کلیه پرسنل'!J521=option!$C$11,IF('5-اطلاعات کلیه پرسنل'!L521="دارد",'5-اطلاعات کلیه پرسنل'!M521*'5-اطلاعات کلیه پرسنل'!K521/12*40,'5-اطلاعات کلیه پرسنل'!K521*'5-اطلاعات کلیه پرسنل'!N521/52),0)</f>
        <v>0</v>
      </c>
      <c r="AH521" s="307">
        <f>IF('5-اطلاعات کلیه پرسنل'!P521="دکتری",1,IF('5-اطلاعات کلیه پرسنل'!P521="فوق لیسانس",0.8,IF('5-اطلاعات کلیه پرسنل'!P521="لیسانس",0.6,IF('5-اطلاعات کلیه پرسنل'!P521="فوق دیپلم",0.3,IF('5-اطلاعات کلیه پرسنل'!P521="",0,0.1)))))</f>
        <v>0</v>
      </c>
      <c r="AI521" s="95">
        <f>IF('5-اطلاعات کلیه پرسنل'!L521="دارد",'5-اطلاعات کلیه پرسنل'!M521/12,'5-اطلاعات کلیه پرسنل'!N521/2000)</f>
        <v>0</v>
      </c>
      <c r="AJ521" s="94">
        <f t="shared" si="55"/>
        <v>0</v>
      </c>
    </row>
    <row r="522" spans="29:36" x14ac:dyDescent="0.45">
      <c r="AC522" s="309">
        <f>IF('6-اطلاعات کلیه محصولات - خدمات'!C522="دارد",'6-اطلاعات کلیه محصولات - خدمات'!Q522,0)</f>
        <v>0</v>
      </c>
      <c r="AD522" s="309">
        <f>1403-'5-اطلاعات کلیه پرسنل'!E522:E1519</f>
        <v>1403</v>
      </c>
      <c r="AE522" s="309"/>
      <c r="AF522" s="67">
        <f>IF('5-اطلاعات کلیه پرسنل'!H522=option!$C$15,IF('5-اطلاعات کلیه پرسنل'!L522="دارد",'5-اطلاعات کلیه پرسنل'!M522/12*'5-اطلاعات کلیه پرسنل'!I522,'5-اطلاعات کلیه پرسنل'!N522/2000*'5-اطلاعات کلیه پرسنل'!I522),0)+IF('5-اطلاعات کلیه پرسنل'!J522=option!$C$15,IF('5-اطلاعات کلیه پرسنل'!L522="دارد",'5-اطلاعات کلیه پرسنل'!M522/12*'5-اطلاعات کلیه پرسنل'!K522,'5-اطلاعات کلیه پرسنل'!N522/2000*'5-اطلاعات کلیه پرسنل'!K522),0)</f>
        <v>0</v>
      </c>
      <c r="AG522" s="67">
        <f>IF('5-اطلاعات کلیه پرسنل'!H522=option!$C$11,IF('5-اطلاعات کلیه پرسنل'!L522="دارد",'5-اطلاعات کلیه پرسنل'!M522*'5-اطلاعات کلیه پرسنل'!I522/12*40,'5-اطلاعات کلیه پرسنل'!I522*'5-اطلاعات کلیه پرسنل'!N522/52),0)+IF('5-اطلاعات کلیه پرسنل'!J522=option!$C$11,IF('5-اطلاعات کلیه پرسنل'!L522="دارد",'5-اطلاعات کلیه پرسنل'!M522*'5-اطلاعات کلیه پرسنل'!K522/12*40,'5-اطلاعات کلیه پرسنل'!K522*'5-اطلاعات کلیه پرسنل'!N522/52),0)</f>
        <v>0</v>
      </c>
      <c r="AH522" s="307">
        <f>IF('5-اطلاعات کلیه پرسنل'!P522="دکتری",1,IF('5-اطلاعات کلیه پرسنل'!P522="فوق لیسانس",0.8,IF('5-اطلاعات کلیه پرسنل'!P522="لیسانس",0.6,IF('5-اطلاعات کلیه پرسنل'!P522="فوق دیپلم",0.3,IF('5-اطلاعات کلیه پرسنل'!P522="",0,0.1)))))</f>
        <v>0</v>
      </c>
      <c r="AI522" s="95">
        <f>IF('5-اطلاعات کلیه پرسنل'!L522="دارد",'5-اطلاعات کلیه پرسنل'!M522/12,'5-اطلاعات کلیه پرسنل'!N522/2000)</f>
        <v>0</v>
      </c>
      <c r="AJ522" s="94">
        <f t="shared" si="55"/>
        <v>0</v>
      </c>
    </row>
    <row r="523" spans="29:36" x14ac:dyDescent="0.45">
      <c r="AC523" s="309">
        <f>IF('6-اطلاعات کلیه محصولات - خدمات'!C523="دارد",'6-اطلاعات کلیه محصولات - خدمات'!Q523,0)</f>
        <v>0</v>
      </c>
      <c r="AD523" s="309">
        <f>1403-'5-اطلاعات کلیه پرسنل'!E523:E1520</f>
        <v>1403</v>
      </c>
      <c r="AE523" s="309"/>
      <c r="AF523" s="67">
        <f>IF('5-اطلاعات کلیه پرسنل'!H523=option!$C$15,IF('5-اطلاعات کلیه پرسنل'!L523="دارد",'5-اطلاعات کلیه پرسنل'!M523/12*'5-اطلاعات کلیه پرسنل'!I523,'5-اطلاعات کلیه پرسنل'!N523/2000*'5-اطلاعات کلیه پرسنل'!I523),0)+IF('5-اطلاعات کلیه پرسنل'!J523=option!$C$15,IF('5-اطلاعات کلیه پرسنل'!L523="دارد",'5-اطلاعات کلیه پرسنل'!M523/12*'5-اطلاعات کلیه پرسنل'!K523,'5-اطلاعات کلیه پرسنل'!N523/2000*'5-اطلاعات کلیه پرسنل'!K523),0)</f>
        <v>0</v>
      </c>
      <c r="AG523" s="67">
        <f>IF('5-اطلاعات کلیه پرسنل'!H523=option!$C$11,IF('5-اطلاعات کلیه پرسنل'!L523="دارد",'5-اطلاعات کلیه پرسنل'!M523*'5-اطلاعات کلیه پرسنل'!I523/12*40,'5-اطلاعات کلیه پرسنل'!I523*'5-اطلاعات کلیه پرسنل'!N523/52),0)+IF('5-اطلاعات کلیه پرسنل'!J523=option!$C$11,IF('5-اطلاعات کلیه پرسنل'!L523="دارد",'5-اطلاعات کلیه پرسنل'!M523*'5-اطلاعات کلیه پرسنل'!K523/12*40,'5-اطلاعات کلیه پرسنل'!K523*'5-اطلاعات کلیه پرسنل'!N523/52),0)</f>
        <v>0</v>
      </c>
      <c r="AH523" s="307">
        <f>IF('5-اطلاعات کلیه پرسنل'!P523="دکتری",1,IF('5-اطلاعات کلیه پرسنل'!P523="فوق لیسانس",0.8,IF('5-اطلاعات کلیه پرسنل'!P523="لیسانس",0.6,IF('5-اطلاعات کلیه پرسنل'!P523="فوق دیپلم",0.3,IF('5-اطلاعات کلیه پرسنل'!P523="",0,0.1)))))</f>
        <v>0</v>
      </c>
      <c r="AI523" s="95">
        <f>IF('5-اطلاعات کلیه پرسنل'!L523="دارد",'5-اطلاعات کلیه پرسنل'!M523/12,'5-اطلاعات کلیه پرسنل'!N523/2000)</f>
        <v>0</v>
      </c>
      <c r="AJ523" s="94">
        <f t="shared" ref="AJ523:AJ586" si="56">AI523*AH523</f>
        <v>0</v>
      </c>
    </row>
    <row r="524" spans="29:36" x14ac:dyDescent="0.45">
      <c r="AC524" s="309">
        <f>IF('6-اطلاعات کلیه محصولات - خدمات'!C524="دارد",'6-اطلاعات کلیه محصولات - خدمات'!Q524,0)</f>
        <v>0</v>
      </c>
      <c r="AD524" s="309">
        <f>1403-'5-اطلاعات کلیه پرسنل'!E524:E1521</f>
        <v>1403</v>
      </c>
      <c r="AE524" s="309"/>
      <c r="AF524" s="67">
        <f>IF('5-اطلاعات کلیه پرسنل'!H524=option!$C$15,IF('5-اطلاعات کلیه پرسنل'!L524="دارد",'5-اطلاعات کلیه پرسنل'!M524/12*'5-اطلاعات کلیه پرسنل'!I524,'5-اطلاعات کلیه پرسنل'!N524/2000*'5-اطلاعات کلیه پرسنل'!I524),0)+IF('5-اطلاعات کلیه پرسنل'!J524=option!$C$15,IF('5-اطلاعات کلیه پرسنل'!L524="دارد",'5-اطلاعات کلیه پرسنل'!M524/12*'5-اطلاعات کلیه پرسنل'!K524,'5-اطلاعات کلیه پرسنل'!N524/2000*'5-اطلاعات کلیه پرسنل'!K524),0)</f>
        <v>0</v>
      </c>
      <c r="AG524" s="67">
        <f>IF('5-اطلاعات کلیه پرسنل'!H524=option!$C$11,IF('5-اطلاعات کلیه پرسنل'!L524="دارد",'5-اطلاعات کلیه پرسنل'!M524*'5-اطلاعات کلیه پرسنل'!I524/12*40,'5-اطلاعات کلیه پرسنل'!I524*'5-اطلاعات کلیه پرسنل'!N524/52),0)+IF('5-اطلاعات کلیه پرسنل'!J524=option!$C$11,IF('5-اطلاعات کلیه پرسنل'!L524="دارد",'5-اطلاعات کلیه پرسنل'!M524*'5-اطلاعات کلیه پرسنل'!K524/12*40,'5-اطلاعات کلیه پرسنل'!K524*'5-اطلاعات کلیه پرسنل'!N524/52),0)</f>
        <v>0</v>
      </c>
      <c r="AH524" s="307">
        <f>IF('5-اطلاعات کلیه پرسنل'!P524="دکتری",1,IF('5-اطلاعات کلیه پرسنل'!P524="فوق لیسانس",0.8,IF('5-اطلاعات کلیه پرسنل'!P524="لیسانس",0.6,IF('5-اطلاعات کلیه پرسنل'!P524="فوق دیپلم",0.3,IF('5-اطلاعات کلیه پرسنل'!P524="",0,0.1)))))</f>
        <v>0</v>
      </c>
      <c r="AI524" s="95">
        <f>IF('5-اطلاعات کلیه پرسنل'!L524="دارد",'5-اطلاعات کلیه پرسنل'!M524/12,'5-اطلاعات کلیه پرسنل'!N524/2000)</f>
        <v>0</v>
      </c>
      <c r="AJ524" s="94">
        <f t="shared" si="56"/>
        <v>0</v>
      </c>
    </row>
    <row r="525" spans="29:36" x14ac:dyDescent="0.45">
      <c r="AC525" s="309">
        <f>IF('6-اطلاعات کلیه محصولات - خدمات'!C525="دارد",'6-اطلاعات کلیه محصولات - خدمات'!Q525,0)</f>
        <v>0</v>
      </c>
      <c r="AD525" s="309">
        <f>1403-'5-اطلاعات کلیه پرسنل'!E525:E1522</f>
        <v>1403</v>
      </c>
      <c r="AE525" s="309"/>
      <c r="AF525" s="67">
        <f>IF('5-اطلاعات کلیه پرسنل'!H525=option!$C$15,IF('5-اطلاعات کلیه پرسنل'!L525="دارد",'5-اطلاعات کلیه پرسنل'!M525/12*'5-اطلاعات کلیه پرسنل'!I525,'5-اطلاعات کلیه پرسنل'!N525/2000*'5-اطلاعات کلیه پرسنل'!I525),0)+IF('5-اطلاعات کلیه پرسنل'!J525=option!$C$15,IF('5-اطلاعات کلیه پرسنل'!L525="دارد",'5-اطلاعات کلیه پرسنل'!M525/12*'5-اطلاعات کلیه پرسنل'!K525,'5-اطلاعات کلیه پرسنل'!N525/2000*'5-اطلاعات کلیه پرسنل'!K525),0)</f>
        <v>0</v>
      </c>
      <c r="AG525" s="67">
        <f>IF('5-اطلاعات کلیه پرسنل'!H525=option!$C$11,IF('5-اطلاعات کلیه پرسنل'!L525="دارد",'5-اطلاعات کلیه پرسنل'!M525*'5-اطلاعات کلیه پرسنل'!I525/12*40,'5-اطلاعات کلیه پرسنل'!I525*'5-اطلاعات کلیه پرسنل'!N525/52),0)+IF('5-اطلاعات کلیه پرسنل'!J525=option!$C$11,IF('5-اطلاعات کلیه پرسنل'!L525="دارد",'5-اطلاعات کلیه پرسنل'!M525*'5-اطلاعات کلیه پرسنل'!K525/12*40,'5-اطلاعات کلیه پرسنل'!K525*'5-اطلاعات کلیه پرسنل'!N525/52),0)</f>
        <v>0</v>
      </c>
      <c r="AH525" s="307">
        <f>IF('5-اطلاعات کلیه پرسنل'!P525="دکتری",1,IF('5-اطلاعات کلیه پرسنل'!P525="فوق لیسانس",0.8,IF('5-اطلاعات کلیه پرسنل'!P525="لیسانس",0.6,IF('5-اطلاعات کلیه پرسنل'!P525="فوق دیپلم",0.3,IF('5-اطلاعات کلیه پرسنل'!P525="",0,0.1)))))</f>
        <v>0</v>
      </c>
      <c r="AI525" s="95">
        <f>IF('5-اطلاعات کلیه پرسنل'!L525="دارد",'5-اطلاعات کلیه پرسنل'!M525/12,'5-اطلاعات کلیه پرسنل'!N525/2000)</f>
        <v>0</v>
      </c>
      <c r="AJ525" s="94">
        <f t="shared" si="56"/>
        <v>0</v>
      </c>
    </row>
    <row r="526" spans="29:36" x14ac:dyDescent="0.45">
      <c r="AC526" s="309">
        <f>IF('6-اطلاعات کلیه محصولات - خدمات'!C526="دارد",'6-اطلاعات کلیه محصولات - خدمات'!Q526,0)</f>
        <v>0</v>
      </c>
      <c r="AD526" s="309">
        <f>1403-'5-اطلاعات کلیه پرسنل'!E526:E1523</f>
        <v>1403</v>
      </c>
      <c r="AE526" s="309"/>
      <c r="AF526" s="67">
        <f>IF('5-اطلاعات کلیه پرسنل'!H526=option!$C$15,IF('5-اطلاعات کلیه پرسنل'!L526="دارد",'5-اطلاعات کلیه پرسنل'!M526/12*'5-اطلاعات کلیه پرسنل'!I526,'5-اطلاعات کلیه پرسنل'!N526/2000*'5-اطلاعات کلیه پرسنل'!I526),0)+IF('5-اطلاعات کلیه پرسنل'!J526=option!$C$15,IF('5-اطلاعات کلیه پرسنل'!L526="دارد",'5-اطلاعات کلیه پرسنل'!M526/12*'5-اطلاعات کلیه پرسنل'!K526,'5-اطلاعات کلیه پرسنل'!N526/2000*'5-اطلاعات کلیه پرسنل'!K526),0)</f>
        <v>0</v>
      </c>
      <c r="AG526" s="67">
        <f>IF('5-اطلاعات کلیه پرسنل'!H526=option!$C$11,IF('5-اطلاعات کلیه پرسنل'!L526="دارد",'5-اطلاعات کلیه پرسنل'!M526*'5-اطلاعات کلیه پرسنل'!I526/12*40,'5-اطلاعات کلیه پرسنل'!I526*'5-اطلاعات کلیه پرسنل'!N526/52),0)+IF('5-اطلاعات کلیه پرسنل'!J526=option!$C$11,IF('5-اطلاعات کلیه پرسنل'!L526="دارد",'5-اطلاعات کلیه پرسنل'!M526*'5-اطلاعات کلیه پرسنل'!K526/12*40,'5-اطلاعات کلیه پرسنل'!K526*'5-اطلاعات کلیه پرسنل'!N526/52),0)</f>
        <v>0</v>
      </c>
      <c r="AH526" s="307">
        <f>IF('5-اطلاعات کلیه پرسنل'!P526="دکتری",1,IF('5-اطلاعات کلیه پرسنل'!P526="فوق لیسانس",0.8,IF('5-اطلاعات کلیه پرسنل'!P526="لیسانس",0.6,IF('5-اطلاعات کلیه پرسنل'!P526="فوق دیپلم",0.3,IF('5-اطلاعات کلیه پرسنل'!P526="",0,0.1)))))</f>
        <v>0</v>
      </c>
      <c r="AI526" s="95">
        <f>IF('5-اطلاعات کلیه پرسنل'!L526="دارد",'5-اطلاعات کلیه پرسنل'!M526/12,'5-اطلاعات کلیه پرسنل'!N526/2000)</f>
        <v>0</v>
      </c>
      <c r="AJ526" s="94">
        <f t="shared" si="56"/>
        <v>0</v>
      </c>
    </row>
    <row r="527" spans="29:36" x14ac:dyDescent="0.45">
      <c r="AC527" s="309">
        <f>IF('6-اطلاعات کلیه محصولات - خدمات'!C527="دارد",'6-اطلاعات کلیه محصولات - خدمات'!Q527,0)</f>
        <v>0</v>
      </c>
      <c r="AD527" s="309">
        <f>1403-'5-اطلاعات کلیه پرسنل'!E527:E1524</f>
        <v>1403</v>
      </c>
      <c r="AE527" s="309"/>
      <c r="AF527" s="67">
        <f>IF('5-اطلاعات کلیه پرسنل'!H527=option!$C$15,IF('5-اطلاعات کلیه پرسنل'!L527="دارد",'5-اطلاعات کلیه پرسنل'!M527/12*'5-اطلاعات کلیه پرسنل'!I527,'5-اطلاعات کلیه پرسنل'!N527/2000*'5-اطلاعات کلیه پرسنل'!I527),0)+IF('5-اطلاعات کلیه پرسنل'!J527=option!$C$15,IF('5-اطلاعات کلیه پرسنل'!L527="دارد",'5-اطلاعات کلیه پرسنل'!M527/12*'5-اطلاعات کلیه پرسنل'!K527,'5-اطلاعات کلیه پرسنل'!N527/2000*'5-اطلاعات کلیه پرسنل'!K527),0)</f>
        <v>0</v>
      </c>
      <c r="AG527" s="67">
        <f>IF('5-اطلاعات کلیه پرسنل'!H527=option!$C$11,IF('5-اطلاعات کلیه پرسنل'!L527="دارد",'5-اطلاعات کلیه پرسنل'!M527*'5-اطلاعات کلیه پرسنل'!I527/12*40,'5-اطلاعات کلیه پرسنل'!I527*'5-اطلاعات کلیه پرسنل'!N527/52),0)+IF('5-اطلاعات کلیه پرسنل'!J527=option!$C$11,IF('5-اطلاعات کلیه پرسنل'!L527="دارد",'5-اطلاعات کلیه پرسنل'!M527*'5-اطلاعات کلیه پرسنل'!K527/12*40,'5-اطلاعات کلیه پرسنل'!K527*'5-اطلاعات کلیه پرسنل'!N527/52),0)</f>
        <v>0</v>
      </c>
      <c r="AH527" s="307">
        <f>IF('5-اطلاعات کلیه پرسنل'!P527="دکتری",1,IF('5-اطلاعات کلیه پرسنل'!P527="فوق لیسانس",0.8,IF('5-اطلاعات کلیه پرسنل'!P527="لیسانس",0.6,IF('5-اطلاعات کلیه پرسنل'!P527="فوق دیپلم",0.3,IF('5-اطلاعات کلیه پرسنل'!P527="",0,0.1)))))</f>
        <v>0</v>
      </c>
      <c r="AI527" s="95">
        <f>IF('5-اطلاعات کلیه پرسنل'!L527="دارد",'5-اطلاعات کلیه پرسنل'!M527/12,'5-اطلاعات کلیه پرسنل'!N527/2000)</f>
        <v>0</v>
      </c>
      <c r="AJ527" s="94">
        <f t="shared" si="56"/>
        <v>0</v>
      </c>
    </row>
    <row r="528" spans="29:36" x14ac:dyDescent="0.45">
      <c r="AC528" s="309">
        <f>IF('6-اطلاعات کلیه محصولات - خدمات'!C528="دارد",'6-اطلاعات کلیه محصولات - خدمات'!Q528,0)</f>
        <v>0</v>
      </c>
      <c r="AD528" s="309">
        <f>1403-'5-اطلاعات کلیه پرسنل'!E528:E1525</f>
        <v>1403</v>
      </c>
      <c r="AE528" s="309"/>
      <c r="AF528" s="67">
        <f>IF('5-اطلاعات کلیه پرسنل'!H528=option!$C$15,IF('5-اطلاعات کلیه پرسنل'!L528="دارد",'5-اطلاعات کلیه پرسنل'!M528/12*'5-اطلاعات کلیه پرسنل'!I528,'5-اطلاعات کلیه پرسنل'!N528/2000*'5-اطلاعات کلیه پرسنل'!I528),0)+IF('5-اطلاعات کلیه پرسنل'!J528=option!$C$15,IF('5-اطلاعات کلیه پرسنل'!L528="دارد",'5-اطلاعات کلیه پرسنل'!M528/12*'5-اطلاعات کلیه پرسنل'!K528,'5-اطلاعات کلیه پرسنل'!N528/2000*'5-اطلاعات کلیه پرسنل'!K528),0)</f>
        <v>0</v>
      </c>
      <c r="AG528" s="67">
        <f>IF('5-اطلاعات کلیه پرسنل'!H528=option!$C$11,IF('5-اطلاعات کلیه پرسنل'!L528="دارد",'5-اطلاعات کلیه پرسنل'!M528*'5-اطلاعات کلیه پرسنل'!I528/12*40,'5-اطلاعات کلیه پرسنل'!I528*'5-اطلاعات کلیه پرسنل'!N528/52),0)+IF('5-اطلاعات کلیه پرسنل'!J528=option!$C$11,IF('5-اطلاعات کلیه پرسنل'!L528="دارد",'5-اطلاعات کلیه پرسنل'!M528*'5-اطلاعات کلیه پرسنل'!K528/12*40,'5-اطلاعات کلیه پرسنل'!K528*'5-اطلاعات کلیه پرسنل'!N528/52),0)</f>
        <v>0</v>
      </c>
      <c r="AH528" s="307">
        <f>IF('5-اطلاعات کلیه پرسنل'!P528="دکتری",1,IF('5-اطلاعات کلیه پرسنل'!P528="فوق لیسانس",0.8,IF('5-اطلاعات کلیه پرسنل'!P528="لیسانس",0.6,IF('5-اطلاعات کلیه پرسنل'!P528="فوق دیپلم",0.3,IF('5-اطلاعات کلیه پرسنل'!P528="",0,0.1)))))</f>
        <v>0</v>
      </c>
      <c r="AI528" s="95">
        <f>IF('5-اطلاعات کلیه پرسنل'!L528="دارد",'5-اطلاعات کلیه پرسنل'!M528/12,'5-اطلاعات کلیه پرسنل'!N528/2000)</f>
        <v>0</v>
      </c>
      <c r="AJ528" s="94">
        <f t="shared" si="56"/>
        <v>0</v>
      </c>
    </row>
    <row r="529" spans="29:36" x14ac:dyDescent="0.45">
      <c r="AC529" s="309">
        <f>IF('6-اطلاعات کلیه محصولات - خدمات'!C529="دارد",'6-اطلاعات کلیه محصولات - خدمات'!Q529,0)</f>
        <v>0</v>
      </c>
      <c r="AD529" s="309">
        <f>1403-'5-اطلاعات کلیه پرسنل'!E529:E1526</f>
        <v>1403</v>
      </c>
      <c r="AE529" s="309"/>
      <c r="AF529" s="67">
        <f>IF('5-اطلاعات کلیه پرسنل'!H529=option!$C$15,IF('5-اطلاعات کلیه پرسنل'!L529="دارد",'5-اطلاعات کلیه پرسنل'!M529/12*'5-اطلاعات کلیه پرسنل'!I529,'5-اطلاعات کلیه پرسنل'!N529/2000*'5-اطلاعات کلیه پرسنل'!I529),0)+IF('5-اطلاعات کلیه پرسنل'!J529=option!$C$15,IF('5-اطلاعات کلیه پرسنل'!L529="دارد",'5-اطلاعات کلیه پرسنل'!M529/12*'5-اطلاعات کلیه پرسنل'!K529,'5-اطلاعات کلیه پرسنل'!N529/2000*'5-اطلاعات کلیه پرسنل'!K529),0)</f>
        <v>0</v>
      </c>
      <c r="AG529" s="67">
        <f>IF('5-اطلاعات کلیه پرسنل'!H529=option!$C$11,IF('5-اطلاعات کلیه پرسنل'!L529="دارد",'5-اطلاعات کلیه پرسنل'!M529*'5-اطلاعات کلیه پرسنل'!I529/12*40,'5-اطلاعات کلیه پرسنل'!I529*'5-اطلاعات کلیه پرسنل'!N529/52),0)+IF('5-اطلاعات کلیه پرسنل'!J529=option!$C$11,IF('5-اطلاعات کلیه پرسنل'!L529="دارد",'5-اطلاعات کلیه پرسنل'!M529*'5-اطلاعات کلیه پرسنل'!K529/12*40,'5-اطلاعات کلیه پرسنل'!K529*'5-اطلاعات کلیه پرسنل'!N529/52),0)</f>
        <v>0</v>
      </c>
      <c r="AH529" s="307">
        <f>IF('5-اطلاعات کلیه پرسنل'!P529="دکتری",1,IF('5-اطلاعات کلیه پرسنل'!P529="فوق لیسانس",0.8,IF('5-اطلاعات کلیه پرسنل'!P529="لیسانس",0.6,IF('5-اطلاعات کلیه پرسنل'!P529="فوق دیپلم",0.3,IF('5-اطلاعات کلیه پرسنل'!P529="",0,0.1)))))</f>
        <v>0</v>
      </c>
      <c r="AI529" s="95">
        <f>IF('5-اطلاعات کلیه پرسنل'!L529="دارد",'5-اطلاعات کلیه پرسنل'!M529/12,'5-اطلاعات کلیه پرسنل'!N529/2000)</f>
        <v>0</v>
      </c>
      <c r="AJ529" s="94">
        <f t="shared" si="56"/>
        <v>0</v>
      </c>
    </row>
    <row r="530" spans="29:36" x14ac:dyDescent="0.45">
      <c r="AC530" s="309">
        <f>IF('6-اطلاعات کلیه محصولات - خدمات'!C530="دارد",'6-اطلاعات کلیه محصولات - خدمات'!Q530,0)</f>
        <v>0</v>
      </c>
      <c r="AD530" s="309">
        <f>1403-'5-اطلاعات کلیه پرسنل'!E530:E1527</f>
        <v>1403</v>
      </c>
      <c r="AE530" s="309"/>
      <c r="AF530" s="67">
        <f>IF('5-اطلاعات کلیه پرسنل'!H530=option!$C$15,IF('5-اطلاعات کلیه پرسنل'!L530="دارد",'5-اطلاعات کلیه پرسنل'!M530/12*'5-اطلاعات کلیه پرسنل'!I530,'5-اطلاعات کلیه پرسنل'!N530/2000*'5-اطلاعات کلیه پرسنل'!I530),0)+IF('5-اطلاعات کلیه پرسنل'!J530=option!$C$15,IF('5-اطلاعات کلیه پرسنل'!L530="دارد",'5-اطلاعات کلیه پرسنل'!M530/12*'5-اطلاعات کلیه پرسنل'!K530,'5-اطلاعات کلیه پرسنل'!N530/2000*'5-اطلاعات کلیه پرسنل'!K530),0)</f>
        <v>0</v>
      </c>
      <c r="AG530" s="67">
        <f>IF('5-اطلاعات کلیه پرسنل'!H530=option!$C$11,IF('5-اطلاعات کلیه پرسنل'!L530="دارد",'5-اطلاعات کلیه پرسنل'!M530*'5-اطلاعات کلیه پرسنل'!I530/12*40,'5-اطلاعات کلیه پرسنل'!I530*'5-اطلاعات کلیه پرسنل'!N530/52),0)+IF('5-اطلاعات کلیه پرسنل'!J530=option!$C$11,IF('5-اطلاعات کلیه پرسنل'!L530="دارد",'5-اطلاعات کلیه پرسنل'!M530*'5-اطلاعات کلیه پرسنل'!K530/12*40,'5-اطلاعات کلیه پرسنل'!K530*'5-اطلاعات کلیه پرسنل'!N530/52),0)</f>
        <v>0</v>
      </c>
      <c r="AH530" s="307">
        <f>IF('5-اطلاعات کلیه پرسنل'!P530="دکتری",1,IF('5-اطلاعات کلیه پرسنل'!P530="فوق لیسانس",0.8,IF('5-اطلاعات کلیه پرسنل'!P530="لیسانس",0.6,IF('5-اطلاعات کلیه پرسنل'!P530="فوق دیپلم",0.3,IF('5-اطلاعات کلیه پرسنل'!P530="",0,0.1)))))</f>
        <v>0</v>
      </c>
      <c r="AI530" s="95">
        <f>IF('5-اطلاعات کلیه پرسنل'!L530="دارد",'5-اطلاعات کلیه پرسنل'!M530/12,'5-اطلاعات کلیه پرسنل'!N530/2000)</f>
        <v>0</v>
      </c>
      <c r="AJ530" s="94">
        <f t="shared" si="56"/>
        <v>0</v>
      </c>
    </row>
    <row r="531" spans="29:36" x14ac:dyDescent="0.45">
      <c r="AC531" s="309">
        <f>IF('6-اطلاعات کلیه محصولات - خدمات'!C531="دارد",'6-اطلاعات کلیه محصولات - خدمات'!Q531,0)</f>
        <v>0</v>
      </c>
      <c r="AD531" s="309">
        <f>1403-'5-اطلاعات کلیه پرسنل'!E531:E1528</f>
        <v>1403</v>
      </c>
      <c r="AE531" s="309"/>
      <c r="AF531" s="67">
        <f>IF('5-اطلاعات کلیه پرسنل'!H531=option!$C$15,IF('5-اطلاعات کلیه پرسنل'!L531="دارد",'5-اطلاعات کلیه پرسنل'!M531/12*'5-اطلاعات کلیه پرسنل'!I531,'5-اطلاعات کلیه پرسنل'!N531/2000*'5-اطلاعات کلیه پرسنل'!I531),0)+IF('5-اطلاعات کلیه پرسنل'!J531=option!$C$15,IF('5-اطلاعات کلیه پرسنل'!L531="دارد",'5-اطلاعات کلیه پرسنل'!M531/12*'5-اطلاعات کلیه پرسنل'!K531,'5-اطلاعات کلیه پرسنل'!N531/2000*'5-اطلاعات کلیه پرسنل'!K531),0)</f>
        <v>0</v>
      </c>
      <c r="AG531" s="67">
        <f>IF('5-اطلاعات کلیه پرسنل'!H531=option!$C$11,IF('5-اطلاعات کلیه پرسنل'!L531="دارد",'5-اطلاعات کلیه پرسنل'!M531*'5-اطلاعات کلیه پرسنل'!I531/12*40,'5-اطلاعات کلیه پرسنل'!I531*'5-اطلاعات کلیه پرسنل'!N531/52),0)+IF('5-اطلاعات کلیه پرسنل'!J531=option!$C$11,IF('5-اطلاعات کلیه پرسنل'!L531="دارد",'5-اطلاعات کلیه پرسنل'!M531*'5-اطلاعات کلیه پرسنل'!K531/12*40,'5-اطلاعات کلیه پرسنل'!K531*'5-اطلاعات کلیه پرسنل'!N531/52),0)</f>
        <v>0</v>
      </c>
      <c r="AH531" s="307">
        <f>IF('5-اطلاعات کلیه پرسنل'!P531="دکتری",1,IF('5-اطلاعات کلیه پرسنل'!P531="فوق لیسانس",0.8,IF('5-اطلاعات کلیه پرسنل'!P531="لیسانس",0.6,IF('5-اطلاعات کلیه پرسنل'!P531="فوق دیپلم",0.3,IF('5-اطلاعات کلیه پرسنل'!P531="",0,0.1)))))</f>
        <v>0</v>
      </c>
      <c r="AI531" s="95">
        <f>IF('5-اطلاعات کلیه پرسنل'!L531="دارد",'5-اطلاعات کلیه پرسنل'!M531/12,'5-اطلاعات کلیه پرسنل'!N531/2000)</f>
        <v>0</v>
      </c>
      <c r="AJ531" s="94">
        <f t="shared" si="56"/>
        <v>0</v>
      </c>
    </row>
    <row r="532" spans="29:36" x14ac:dyDescent="0.45">
      <c r="AC532" s="309">
        <f>IF('6-اطلاعات کلیه محصولات - خدمات'!C532="دارد",'6-اطلاعات کلیه محصولات - خدمات'!Q532,0)</f>
        <v>0</v>
      </c>
      <c r="AD532" s="309">
        <f>1403-'5-اطلاعات کلیه پرسنل'!E532:E1529</f>
        <v>1403</v>
      </c>
      <c r="AE532" s="309"/>
      <c r="AF532" s="67">
        <f>IF('5-اطلاعات کلیه پرسنل'!H532=option!$C$15,IF('5-اطلاعات کلیه پرسنل'!L532="دارد",'5-اطلاعات کلیه پرسنل'!M532/12*'5-اطلاعات کلیه پرسنل'!I532,'5-اطلاعات کلیه پرسنل'!N532/2000*'5-اطلاعات کلیه پرسنل'!I532),0)+IF('5-اطلاعات کلیه پرسنل'!J532=option!$C$15,IF('5-اطلاعات کلیه پرسنل'!L532="دارد",'5-اطلاعات کلیه پرسنل'!M532/12*'5-اطلاعات کلیه پرسنل'!K532,'5-اطلاعات کلیه پرسنل'!N532/2000*'5-اطلاعات کلیه پرسنل'!K532),0)</f>
        <v>0</v>
      </c>
      <c r="AG532" s="67">
        <f>IF('5-اطلاعات کلیه پرسنل'!H532=option!$C$11,IF('5-اطلاعات کلیه پرسنل'!L532="دارد",'5-اطلاعات کلیه پرسنل'!M532*'5-اطلاعات کلیه پرسنل'!I532/12*40,'5-اطلاعات کلیه پرسنل'!I532*'5-اطلاعات کلیه پرسنل'!N532/52),0)+IF('5-اطلاعات کلیه پرسنل'!J532=option!$C$11,IF('5-اطلاعات کلیه پرسنل'!L532="دارد",'5-اطلاعات کلیه پرسنل'!M532*'5-اطلاعات کلیه پرسنل'!K532/12*40,'5-اطلاعات کلیه پرسنل'!K532*'5-اطلاعات کلیه پرسنل'!N532/52),0)</f>
        <v>0</v>
      </c>
      <c r="AH532" s="307">
        <f>IF('5-اطلاعات کلیه پرسنل'!P532="دکتری",1,IF('5-اطلاعات کلیه پرسنل'!P532="فوق لیسانس",0.8,IF('5-اطلاعات کلیه پرسنل'!P532="لیسانس",0.6,IF('5-اطلاعات کلیه پرسنل'!P532="فوق دیپلم",0.3,IF('5-اطلاعات کلیه پرسنل'!P532="",0,0.1)))))</f>
        <v>0</v>
      </c>
      <c r="AI532" s="95">
        <f>IF('5-اطلاعات کلیه پرسنل'!L532="دارد",'5-اطلاعات کلیه پرسنل'!M532/12,'5-اطلاعات کلیه پرسنل'!N532/2000)</f>
        <v>0</v>
      </c>
      <c r="AJ532" s="94">
        <f t="shared" si="56"/>
        <v>0</v>
      </c>
    </row>
    <row r="533" spans="29:36" x14ac:dyDescent="0.45">
      <c r="AC533" s="309">
        <f>IF('6-اطلاعات کلیه محصولات - خدمات'!C533="دارد",'6-اطلاعات کلیه محصولات - خدمات'!Q533,0)</f>
        <v>0</v>
      </c>
      <c r="AD533" s="309">
        <f>1403-'5-اطلاعات کلیه پرسنل'!E533:E1530</f>
        <v>1403</v>
      </c>
      <c r="AE533" s="309"/>
      <c r="AF533" s="67">
        <f>IF('5-اطلاعات کلیه پرسنل'!H533=option!$C$15,IF('5-اطلاعات کلیه پرسنل'!L533="دارد",'5-اطلاعات کلیه پرسنل'!M533/12*'5-اطلاعات کلیه پرسنل'!I533,'5-اطلاعات کلیه پرسنل'!N533/2000*'5-اطلاعات کلیه پرسنل'!I533),0)+IF('5-اطلاعات کلیه پرسنل'!J533=option!$C$15,IF('5-اطلاعات کلیه پرسنل'!L533="دارد",'5-اطلاعات کلیه پرسنل'!M533/12*'5-اطلاعات کلیه پرسنل'!K533,'5-اطلاعات کلیه پرسنل'!N533/2000*'5-اطلاعات کلیه پرسنل'!K533),0)</f>
        <v>0</v>
      </c>
      <c r="AG533" s="67">
        <f>IF('5-اطلاعات کلیه پرسنل'!H533=option!$C$11,IF('5-اطلاعات کلیه پرسنل'!L533="دارد",'5-اطلاعات کلیه پرسنل'!M533*'5-اطلاعات کلیه پرسنل'!I533/12*40,'5-اطلاعات کلیه پرسنل'!I533*'5-اطلاعات کلیه پرسنل'!N533/52),0)+IF('5-اطلاعات کلیه پرسنل'!J533=option!$C$11,IF('5-اطلاعات کلیه پرسنل'!L533="دارد",'5-اطلاعات کلیه پرسنل'!M533*'5-اطلاعات کلیه پرسنل'!K533/12*40,'5-اطلاعات کلیه پرسنل'!K533*'5-اطلاعات کلیه پرسنل'!N533/52),0)</f>
        <v>0</v>
      </c>
      <c r="AH533" s="307">
        <f>IF('5-اطلاعات کلیه پرسنل'!P533="دکتری",1,IF('5-اطلاعات کلیه پرسنل'!P533="فوق لیسانس",0.8,IF('5-اطلاعات کلیه پرسنل'!P533="لیسانس",0.6,IF('5-اطلاعات کلیه پرسنل'!P533="فوق دیپلم",0.3,IF('5-اطلاعات کلیه پرسنل'!P533="",0,0.1)))))</f>
        <v>0</v>
      </c>
      <c r="AI533" s="95">
        <f>IF('5-اطلاعات کلیه پرسنل'!L533="دارد",'5-اطلاعات کلیه پرسنل'!M533/12,'5-اطلاعات کلیه پرسنل'!N533/2000)</f>
        <v>0</v>
      </c>
      <c r="AJ533" s="94">
        <f t="shared" si="56"/>
        <v>0</v>
      </c>
    </row>
    <row r="534" spans="29:36" x14ac:dyDescent="0.45">
      <c r="AC534" s="309">
        <f>IF('6-اطلاعات کلیه محصولات - خدمات'!C534="دارد",'6-اطلاعات کلیه محصولات - خدمات'!Q534,0)</f>
        <v>0</v>
      </c>
      <c r="AD534" s="309">
        <f>1403-'5-اطلاعات کلیه پرسنل'!E534:E1531</f>
        <v>1403</v>
      </c>
      <c r="AE534" s="309"/>
      <c r="AF534" s="67">
        <f>IF('5-اطلاعات کلیه پرسنل'!H534=option!$C$15,IF('5-اطلاعات کلیه پرسنل'!L534="دارد",'5-اطلاعات کلیه پرسنل'!M534/12*'5-اطلاعات کلیه پرسنل'!I534,'5-اطلاعات کلیه پرسنل'!N534/2000*'5-اطلاعات کلیه پرسنل'!I534),0)+IF('5-اطلاعات کلیه پرسنل'!J534=option!$C$15,IF('5-اطلاعات کلیه پرسنل'!L534="دارد",'5-اطلاعات کلیه پرسنل'!M534/12*'5-اطلاعات کلیه پرسنل'!K534,'5-اطلاعات کلیه پرسنل'!N534/2000*'5-اطلاعات کلیه پرسنل'!K534),0)</f>
        <v>0</v>
      </c>
      <c r="AG534" s="67">
        <f>IF('5-اطلاعات کلیه پرسنل'!H534=option!$C$11,IF('5-اطلاعات کلیه پرسنل'!L534="دارد",'5-اطلاعات کلیه پرسنل'!M534*'5-اطلاعات کلیه پرسنل'!I534/12*40,'5-اطلاعات کلیه پرسنل'!I534*'5-اطلاعات کلیه پرسنل'!N534/52),0)+IF('5-اطلاعات کلیه پرسنل'!J534=option!$C$11,IF('5-اطلاعات کلیه پرسنل'!L534="دارد",'5-اطلاعات کلیه پرسنل'!M534*'5-اطلاعات کلیه پرسنل'!K534/12*40,'5-اطلاعات کلیه پرسنل'!K534*'5-اطلاعات کلیه پرسنل'!N534/52),0)</f>
        <v>0</v>
      </c>
      <c r="AH534" s="307">
        <f>IF('5-اطلاعات کلیه پرسنل'!P534="دکتری",1,IF('5-اطلاعات کلیه پرسنل'!P534="فوق لیسانس",0.8,IF('5-اطلاعات کلیه پرسنل'!P534="لیسانس",0.6,IF('5-اطلاعات کلیه پرسنل'!P534="فوق دیپلم",0.3,IF('5-اطلاعات کلیه پرسنل'!P534="",0,0.1)))))</f>
        <v>0</v>
      </c>
      <c r="AI534" s="95">
        <f>IF('5-اطلاعات کلیه پرسنل'!L534="دارد",'5-اطلاعات کلیه پرسنل'!M534/12,'5-اطلاعات کلیه پرسنل'!N534/2000)</f>
        <v>0</v>
      </c>
      <c r="AJ534" s="94">
        <f t="shared" si="56"/>
        <v>0</v>
      </c>
    </row>
    <row r="535" spans="29:36" x14ac:dyDescent="0.45">
      <c r="AC535" s="309">
        <f>IF('6-اطلاعات کلیه محصولات - خدمات'!C535="دارد",'6-اطلاعات کلیه محصولات - خدمات'!Q535,0)</f>
        <v>0</v>
      </c>
      <c r="AD535" s="309">
        <f>1403-'5-اطلاعات کلیه پرسنل'!E535:E1532</f>
        <v>1403</v>
      </c>
      <c r="AE535" s="309"/>
      <c r="AF535" s="67">
        <f>IF('5-اطلاعات کلیه پرسنل'!H535=option!$C$15,IF('5-اطلاعات کلیه پرسنل'!L535="دارد",'5-اطلاعات کلیه پرسنل'!M535/12*'5-اطلاعات کلیه پرسنل'!I535,'5-اطلاعات کلیه پرسنل'!N535/2000*'5-اطلاعات کلیه پرسنل'!I535),0)+IF('5-اطلاعات کلیه پرسنل'!J535=option!$C$15,IF('5-اطلاعات کلیه پرسنل'!L535="دارد",'5-اطلاعات کلیه پرسنل'!M535/12*'5-اطلاعات کلیه پرسنل'!K535,'5-اطلاعات کلیه پرسنل'!N535/2000*'5-اطلاعات کلیه پرسنل'!K535),0)</f>
        <v>0</v>
      </c>
      <c r="AG535" s="67">
        <f>IF('5-اطلاعات کلیه پرسنل'!H535=option!$C$11,IF('5-اطلاعات کلیه پرسنل'!L535="دارد",'5-اطلاعات کلیه پرسنل'!M535*'5-اطلاعات کلیه پرسنل'!I535/12*40,'5-اطلاعات کلیه پرسنل'!I535*'5-اطلاعات کلیه پرسنل'!N535/52),0)+IF('5-اطلاعات کلیه پرسنل'!J535=option!$C$11,IF('5-اطلاعات کلیه پرسنل'!L535="دارد",'5-اطلاعات کلیه پرسنل'!M535*'5-اطلاعات کلیه پرسنل'!K535/12*40,'5-اطلاعات کلیه پرسنل'!K535*'5-اطلاعات کلیه پرسنل'!N535/52),0)</f>
        <v>0</v>
      </c>
      <c r="AH535" s="307">
        <f>IF('5-اطلاعات کلیه پرسنل'!P535="دکتری",1,IF('5-اطلاعات کلیه پرسنل'!P535="فوق لیسانس",0.8,IF('5-اطلاعات کلیه پرسنل'!P535="لیسانس",0.6,IF('5-اطلاعات کلیه پرسنل'!P535="فوق دیپلم",0.3,IF('5-اطلاعات کلیه پرسنل'!P535="",0,0.1)))))</f>
        <v>0</v>
      </c>
      <c r="AI535" s="95">
        <f>IF('5-اطلاعات کلیه پرسنل'!L535="دارد",'5-اطلاعات کلیه پرسنل'!M535/12,'5-اطلاعات کلیه پرسنل'!N535/2000)</f>
        <v>0</v>
      </c>
      <c r="AJ535" s="94">
        <f t="shared" si="56"/>
        <v>0</v>
      </c>
    </row>
    <row r="536" spans="29:36" x14ac:dyDescent="0.45">
      <c r="AC536" s="309">
        <f>IF('6-اطلاعات کلیه محصولات - خدمات'!C536="دارد",'6-اطلاعات کلیه محصولات - خدمات'!Q536,0)</f>
        <v>0</v>
      </c>
      <c r="AD536" s="309">
        <f>1403-'5-اطلاعات کلیه پرسنل'!E536:E1533</f>
        <v>1403</v>
      </c>
      <c r="AE536" s="309"/>
      <c r="AF536" s="67">
        <f>IF('5-اطلاعات کلیه پرسنل'!H536=option!$C$15,IF('5-اطلاعات کلیه پرسنل'!L536="دارد",'5-اطلاعات کلیه پرسنل'!M536/12*'5-اطلاعات کلیه پرسنل'!I536,'5-اطلاعات کلیه پرسنل'!N536/2000*'5-اطلاعات کلیه پرسنل'!I536),0)+IF('5-اطلاعات کلیه پرسنل'!J536=option!$C$15,IF('5-اطلاعات کلیه پرسنل'!L536="دارد",'5-اطلاعات کلیه پرسنل'!M536/12*'5-اطلاعات کلیه پرسنل'!K536,'5-اطلاعات کلیه پرسنل'!N536/2000*'5-اطلاعات کلیه پرسنل'!K536),0)</f>
        <v>0</v>
      </c>
      <c r="AG536" s="67">
        <f>IF('5-اطلاعات کلیه پرسنل'!H536=option!$C$11,IF('5-اطلاعات کلیه پرسنل'!L536="دارد",'5-اطلاعات کلیه پرسنل'!M536*'5-اطلاعات کلیه پرسنل'!I536/12*40,'5-اطلاعات کلیه پرسنل'!I536*'5-اطلاعات کلیه پرسنل'!N536/52),0)+IF('5-اطلاعات کلیه پرسنل'!J536=option!$C$11,IF('5-اطلاعات کلیه پرسنل'!L536="دارد",'5-اطلاعات کلیه پرسنل'!M536*'5-اطلاعات کلیه پرسنل'!K536/12*40,'5-اطلاعات کلیه پرسنل'!K536*'5-اطلاعات کلیه پرسنل'!N536/52),0)</f>
        <v>0</v>
      </c>
      <c r="AH536" s="307">
        <f>IF('5-اطلاعات کلیه پرسنل'!P536="دکتری",1,IF('5-اطلاعات کلیه پرسنل'!P536="فوق لیسانس",0.8,IF('5-اطلاعات کلیه پرسنل'!P536="لیسانس",0.6,IF('5-اطلاعات کلیه پرسنل'!P536="فوق دیپلم",0.3,IF('5-اطلاعات کلیه پرسنل'!P536="",0,0.1)))))</f>
        <v>0</v>
      </c>
      <c r="AI536" s="95">
        <f>IF('5-اطلاعات کلیه پرسنل'!L536="دارد",'5-اطلاعات کلیه پرسنل'!M536/12,'5-اطلاعات کلیه پرسنل'!N536/2000)</f>
        <v>0</v>
      </c>
      <c r="AJ536" s="94">
        <f t="shared" si="56"/>
        <v>0</v>
      </c>
    </row>
    <row r="537" spans="29:36" x14ac:dyDescent="0.45">
      <c r="AC537" s="309">
        <f>IF('6-اطلاعات کلیه محصولات - خدمات'!C537="دارد",'6-اطلاعات کلیه محصولات - خدمات'!Q537,0)</f>
        <v>0</v>
      </c>
      <c r="AD537" s="309">
        <f>1403-'5-اطلاعات کلیه پرسنل'!E537:E1534</f>
        <v>1403</v>
      </c>
      <c r="AE537" s="309"/>
      <c r="AF537" s="67">
        <f>IF('5-اطلاعات کلیه پرسنل'!H537=option!$C$15,IF('5-اطلاعات کلیه پرسنل'!L537="دارد",'5-اطلاعات کلیه پرسنل'!M537/12*'5-اطلاعات کلیه پرسنل'!I537,'5-اطلاعات کلیه پرسنل'!N537/2000*'5-اطلاعات کلیه پرسنل'!I537),0)+IF('5-اطلاعات کلیه پرسنل'!J537=option!$C$15,IF('5-اطلاعات کلیه پرسنل'!L537="دارد",'5-اطلاعات کلیه پرسنل'!M537/12*'5-اطلاعات کلیه پرسنل'!K537,'5-اطلاعات کلیه پرسنل'!N537/2000*'5-اطلاعات کلیه پرسنل'!K537),0)</f>
        <v>0</v>
      </c>
      <c r="AG537" s="67">
        <f>IF('5-اطلاعات کلیه پرسنل'!H537=option!$C$11,IF('5-اطلاعات کلیه پرسنل'!L537="دارد",'5-اطلاعات کلیه پرسنل'!M537*'5-اطلاعات کلیه پرسنل'!I537/12*40,'5-اطلاعات کلیه پرسنل'!I537*'5-اطلاعات کلیه پرسنل'!N537/52),0)+IF('5-اطلاعات کلیه پرسنل'!J537=option!$C$11,IF('5-اطلاعات کلیه پرسنل'!L537="دارد",'5-اطلاعات کلیه پرسنل'!M537*'5-اطلاعات کلیه پرسنل'!K537/12*40,'5-اطلاعات کلیه پرسنل'!K537*'5-اطلاعات کلیه پرسنل'!N537/52),0)</f>
        <v>0</v>
      </c>
      <c r="AH537" s="307">
        <f>IF('5-اطلاعات کلیه پرسنل'!P537="دکتری",1,IF('5-اطلاعات کلیه پرسنل'!P537="فوق لیسانس",0.8,IF('5-اطلاعات کلیه پرسنل'!P537="لیسانس",0.6,IF('5-اطلاعات کلیه پرسنل'!P537="فوق دیپلم",0.3,IF('5-اطلاعات کلیه پرسنل'!P537="",0,0.1)))))</f>
        <v>0</v>
      </c>
      <c r="AI537" s="95">
        <f>IF('5-اطلاعات کلیه پرسنل'!L537="دارد",'5-اطلاعات کلیه پرسنل'!M537/12,'5-اطلاعات کلیه پرسنل'!N537/2000)</f>
        <v>0</v>
      </c>
      <c r="AJ537" s="94">
        <f t="shared" si="56"/>
        <v>0</v>
      </c>
    </row>
    <row r="538" spans="29:36" x14ac:dyDescent="0.45">
      <c r="AC538" s="309">
        <f>IF('6-اطلاعات کلیه محصولات - خدمات'!C538="دارد",'6-اطلاعات کلیه محصولات - خدمات'!Q538,0)</f>
        <v>0</v>
      </c>
      <c r="AD538" s="309">
        <f>1403-'5-اطلاعات کلیه پرسنل'!E538:E1535</f>
        <v>1403</v>
      </c>
      <c r="AE538" s="309"/>
      <c r="AF538" s="67">
        <f>IF('5-اطلاعات کلیه پرسنل'!H538=option!$C$15,IF('5-اطلاعات کلیه پرسنل'!L538="دارد",'5-اطلاعات کلیه پرسنل'!M538/12*'5-اطلاعات کلیه پرسنل'!I538,'5-اطلاعات کلیه پرسنل'!N538/2000*'5-اطلاعات کلیه پرسنل'!I538),0)+IF('5-اطلاعات کلیه پرسنل'!J538=option!$C$15,IF('5-اطلاعات کلیه پرسنل'!L538="دارد",'5-اطلاعات کلیه پرسنل'!M538/12*'5-اطلاعات کلیه پرسنل'!K538,'5-اطلاعات کلیه پرسنل'!N538/2000*'5-اطلاعات کلیه پرسنل'!K538),0)</f>
        <v>0</v>
      </c>
      <c r="AG538" s="67">
        <f>IF('5-اطلاعات کلیه پرسنل'!H538=option!$C$11,IF('5-اطلاعات کلیه پرسنل'!L538="دارد",'5-اطلاعات کلیه پرسنل'!M538*'5-اطلاعات کلیه پرسنل'!I538/12*40,'5-اطلاعات کلیه پرسنل'!I538*'5-اطلاعات کلیه پرسنل'!N538/52),0)+IF('5-اطلاعات کلیه پرسنل'!J538=option!$C$11,IF('5-اطلاعات کلیه پرسنل'!L538="دارد",'5-اطلاعات کلیه پرسنل'!M538*'5-اطلاعات کلیه پرسنل'!K538/12*40,'5-اطلاعات کلیه پرسنل'!K538*'5-اطلاعات کلیه پرسنل'!N538/52),0)</f>
        <v>0</v>
      </c>
      <c r="AH538" s="307">
        <f>IF('5-اطلاعات کلیه پرسنل'!P538="دکتری",1,IF('5-اطلاعات کلیه پرسنل'!P538="فوق لیسانس",0.8,IF('5-اطلاعات کلیه پرسنل'!P538="لیسانس",0.6,IF('5-اطلاعات کلیه پرسنل'!P538="فوق دیپلم",0.3,IF('5-اطلاعات کلیه پرسنل'!P538="",0,0.1)))))</f>
        <v>0</v>
      </c>
      <c r="AI538" s="95">
        <f>IF('5-اطلاعات کلیه پرسنل'!L538="دارد",'5-اطلاعات کلیه پرسنل'!M538/12,'5-اطلاعات کلیه پرسنل'!N538/2000)</f>
        <v>0</v>
      </c>
      <c r="AJ538" s="94">
        <f t="shared" si="56"/>
        <v>0</v>
      </c>
    </row>
    <row r="539" spans="29:36" x14ac:dyDescent="0.45">
      <c r="AC539" s="309">
        <f>IF('6-اطلاعات کلیه محصولات - خدمات'!C539="دارد",'6-اطلاعات کلیه محصولات - خدمات'!Q539,0)</f>
        <v>0</v>
      </c>
      <c r="AD539" s="309">
        <f>1403-'5-اطلاعات کلیه پرسنل'!E539:E1536</f>
        <v>1403</v>
      </c>
      <c r="AE539" s="309"/>
      <c r="AF539" s="67">
        <f>IF('5-اطلاعات کلیه پرسنل'!H539=option!$C$15,IF('5-اطلاعات کلیه پرسنل'!L539="دارد",'5-اطلاعات کلیه پرسنل'!M539/12*'5-اطلاعات کلیه پرسنل'!I539,'5-اطلاعات کلیه پرسنل'!N539/2000*'5-اطلاعات کلیه پرسنل'!I539),0)+IF('5-اطلاعات کلیه پرسنل'!J539=option!$C$15,IF('5-اطلاعات کلیه پرسنل'!L539="دارد",'5-اطلاعات کلیه پرسنل'!M539/12*'5-اطلاعات کلیه پرسنل'!K539,'5-اطلاعات کلیه پرسنل'!N539/2000*'5-اطلاعات کلیه پرسنل'!K539),0)</f>
        <v>0</v>
      </c>
      <c r="AG539" s="67">
        <f>IF('5-اطلاعات کلیه پرسنل'!H539=option!$C$11,IF('5-اطلاعات کلیه پرسنل'!L539="دارد",'5-اطلاعات کلیه پرسنل'!M539*'5-اطلاعات کلیه پرسنل'!I539/12*40,'5-اطلاعات کلیه پرسنل'!I539*'5-اطلاعات کلیه پرسنل'!N539/52),0)+IF('5-اطلاعات کلیه پرسنل'!J539=option!$C$11,IF('5-اطلاعات کلیه پرسنل'!L539="دارد",'5-اطلاعات کلیه پرسنل'!M539*'5-اطلاعات کلیه پرسنل'!K539/12*40,'5-اطلاعات کلیه پرسنل'!K539*'5-اطلاعات کلیه پرسنل'!N539/52),0)</f>
        <v>0</v>
      </c>
      <c r="AH539" s="307">
        <f>IF('5-اطلاعات کلیه پرسنل'!P539="دکتری",1,IF('5-اطلاعات کلیه پرسنل'!P539="فوق لیسانس",0.8,IF('5-اطلاعات کلیه پرسنل'!P539="لیسانس",0.6,IF('5-اطلاعات کلیه پرسنل'!P539="فوق دیپلم",0.3,IF('5-اطلاعات کلیه پرسنل'!P539="",0,0.1)))))</f>
        <v>0</v>
      </c>
      <c r="AI539" s="95">
        <f>IF('5-اطلاعات کلیه پرسنل'!L539="دارد",'5-اطلاعات کلیه پرسنل'!M539/12,'5-اطلاعات کلیه پرسنل'!N539/2000)</f>
        <v>0</v>
      </c>
      <c r="AJ539" s="94">
        <f t="shared" si="56"/>
        <v>0</v>
      </c>
    </row>
    <row r="540" spans="29:36" x14ac:dyDescent="0.45">
      <c r="AC540" s="309">
        <f>IF('6-اطلاعات کلیه محصولات - خدمات'!C540="دارد",'6-اطلاعات کلیه محصولات - خدمات'!Q540,0)</f>
        <v>0</v>
      </c>
      <c r="AD540" s="309">
        <f>1403-'5-اطلاعات کلیه پرسنل'!E540:E1537</f>
        <v>1403</v>
      </c>
      <c r="AE540" s="309"/>
      <c r="AF540" s="67">
        <f>IF('5-اطلاعات کلیه پرسنل'!H540=option!$C$15,IF('5-اطلاعات کلیه پرسنل'!L540="دارد",'5-اطلاعات کلیه پرسنل'!M540/12*'5-اطلاعات کلیه پرسنل'!I540,'5-اطلاعات کلیه پرسنل'!N540/2000*'5-اطلاعات کلیه پرسنل'!I540),0)+IF('5-اطلاعات کلیه پرسنل'!J540=option!$C$15,IF('5-اطلاعات کلیه پرسنل'!L540="دارد",'5-اطلاعات کلیه پرسنل'!M540/12*'5-اطلاعات کلیه پرسنل'!K540,'5-اطلاعات کلیه پرسنل'!N540/2000*'5-اطلاعات کلیه پرسنل'!K540),0)</f>
        <v>0</v>
      </c>
      <c r="AG540" s="67">
        <f>IF('5-اطلاعات کلیه پرسنل'!H540=option!$C$11,IF('5-اطلاعات کلیه پرسنل'!L540="دارد",'5-اطلاعات کلیه پرسنل'!M540*'5-اطلاعات کلیه پرسنل'!I540/12*40,'5-اطلاعات کلیه پرسنل'!I540*'5-اطلاعات کلیه پرسنل'!N540/52),0)+IF('5-اطلاعات کلیه پرسنل'!J540=option!$C$11,IF('5-اطلاعات کلیه پرسنل'!L540="دارد",'5-اطلاعات کلیه پرسنل'!M540*'5-اطلاعات کلیه پرسنل'!K540/12*40,'5-اطلاعات کلیه پرسنل'!K540*'5-اطلاعات کلیه پرسنل'!N540/52),0)</f>
        <v>0</v>
      </c>
      <c r="AH540" s="307">
        <f>IF('5-اطلاعات کلیه پرسنل'!P540="دکتری",1,IF('5-اطلاعات کلیه پرسنل'!P540="فوق لیسانس",0.8,IF('5-اطلاعات کلیه پرسنل'!P540="لیسانس",0.6,IF('5-اطلاعات کلیه پرسنل'!P540="فوق دیپلم",0.3,IF('5-اطلاعات کلیه پرسنل'!P540="",0,0.1)))))</f>
        <v>0</v>
      </c>
      <c r="AI540" s="95">
        <f>IF('5-اطلاعات کلیه پرسنل'!L540="دارد",'5-اطلاعات کلیه پرسنل'!M540/12,'5-اطلاعات کلیه پرسنل'!N540/2000)</f>
        <v>0</v>
      </c>
      <c r="AJ540" s="94">
        <f t="shared" si="56"/>
        <v>0</v>
      </c>
    </row>
    <row r="541" spans="29:36" x14ac:dyDescent="0.45">
      <c r="AC541" s="309">
        <f>IF('6-اطلاعات کلیه محصولات - خدمات'!C541="دارد",'6-اطلاعات کلیه محصولات - خدمات'!Q541,0)</f>
        <v>0</v>
      </c>
      <c r="AD541" s="309">
        <f>1403-'5-اطلاعات کلیه پرسنل'!E541:E1538</f>
        <v>1403</v>
      </c>
      <c r="AE541" s="309"/>
      <c r="AF541" s="67">
        <f>IF('5-اطلاعات کلیه پرسنل'!H541=option!$C$15,IF('5-اطلاعات کلیه پرسنل'!L541="دارد",'5-اطلاعات کلیه پرسنل'!M541/12*'5-اطلاعات کلیه پرسنل'!I541,'5-اطلاعات کلیه پرسنل'!N541/2000*'5-اطلاعات کلیه پرسنل'!I541),0)+IF('5-اطلاعات کلیه پرسنل'!J541=option!$C$15,IF('5-اطلاعات کلیه پرسنل'!L541="دارد",'5-اطلاعات کلیه پرسنل'!M541/12*'5-اطلاعات کلیه پرسنل'!K541,'5-اطلاعات کلیه پرسنل'!N541/2000*'5-اطلاعات کلیه پرسنل'!K541),0)</f>
        <v>0</v>
      </c>
      <c r="AG541" s="67">
        <f>IF('5-اطلاعات کلیه پرسنل'!H541=option!$C$11,IF('5-اطلاعات کلیه پرسنل'!L541="دارد",'5-اطلاعات کلیه پرسنل'!M541*'5-اطلاعات کلیه پرسنل'!I541/12*40,'5-اطلاعات کلیه پرسنل'!I541*'5-اطلاعات کلیه پرسنل'!N541/52),0)+IF('5-اطلاعات کلیه پرسنل'!J541=option!$C$11,IF('5-اطلاعات کلیه پرسنل'!L541="دارد",'5-اطلاعات کلیه پرسنل'!M541*'5-اطلاعات کلیه پرسنل'!K541/12*40,'5-اطلاعات کلیه پرسنل'!K541*'5-اطلاعات کلیه پرسنل'!N541/52),0)</f>
        <v>0</v>
      </c>
      <c r="AH541" s="307">
        <f>IF('5-اطلاعات کلیه پرسنل'!P541="دکتری",1,IF('5-اطلاعات کلیه پرسنل'!P541="فوق لیسانس",0.8,IF('5-اطلاعات کلیه پرسنل'!P541="لیسانس",0.6,IF('5-اطلاعات کلیه پرسنل'!P541="فوق دیپلم",0.3,IF('5-اطلاعات کلیه پرسنل'!P541="",0,0.1)))))</f>
        <v>0</v>
      </c>
      <c r="AI541" s="95">
        <f>IF('5-اطلاعات کلیه پرسنل'!L541="دارد",'5-اطلاعات کلیه پرسنل'!M541/12,'5-اطلاعات کلیه پرسنل'!N541/2000)</f>
        <v>0</v>
      </c>
      <c r="AJ541" s="94">
        <f t="shared" si="56"/>
        <v>0</v>
      </c>
    </row>
    <row r="542" spans="29:36" x14ac:dyDescent="0.45">
      <c r="AC542" s="309">
        <f>IF('6-اطلاعات کلیه محصولات - خدمات'!C542="دارد",'6-اطلاعات کلیه محصولات - خدمات'!Q542,0)</f>
        <v>0</v>
      </c>
      <c r="AD542" s="309">
        <f>1403-'5-اطلاعات کلیه پرسنل'!E542:E1539</f>
        <v>1403</v>
      </c>
      <c r="AE542" s="309"/>
      <c r="AF542" s="67">
        <f>IF('5-اطلاعات کلیه پرسنل'!H542=option!$C$15,IF('5-اطلاعات کلیه پرسنل'!L542="دارد",'5-اطلاعات کلیه پرسنل'!M542/12*'5-اطلاعات کلیه پرسنل'!I542,'5-اطلاعات کلیه پرسنل'!N542/2000*'5-اطلاعات کلیه پرسنل'!I542),0)+IF('5-اطلاعات کلیه پرسنل'!J542=option!$C$15,IF('5-اطلاعات کلیه پرسنل'!L542="دارد",'5-اطلاعات کلیه پرسنل'!M542/12*'5-اطلاعات کلیه پرسنل'!K542,'5-اطلاعات کلیه پرسنل'!N542/2000*'5-اطلاعات کلیه پرسنل'!K542),0)</f>
        <v>0</v>
      </c>
      <c r="AG542" s="67">
        <f>IF('5-اطلاعات کلیه پرسنل'!H542=option!$C$11,IF('5-اطلاعات کلیه پرسنل'!L542="دارد",'5-اطلاعات کلیه پرسنل'!M542*'5-اطلاعات کلیه پرسنل'!I542/12*40,'5-اطلاعات کلیه پرسنل'!I542*'5-اطلاعات کلیه پرسنل'!N542/52),0)+IF('5-اطلاعات کلیه پرسنل'!J542=option!$C$11,IF('5-اطلاعات کلیه پرسنل'!L542="دارد",'5-اطلاعات کلیه پرسنل'!M542*'5-اطلاعات کلیه پرسنل'!K542/12*40,'5-اطلاعات کلیه پرسنل'!K542*'5-اطلاعات کلیه پرسنل'!N542/52),0)</f>
        <v>0</v>
      </c>
      <c r="AH542" s="307">
        <f>IF('5-اطلاعات کلیه پرسنل'!P542="دکتری",1,IF('5-اطلاعات کلیه پرسنل'!P542="فوق لیسانس",0.8,IF('5-اطلاعات کلیه پرسنل'!P542="لیسانس",0.6,IF('5-اطلاعات کلیه پرسنل'!P542="فوق دیپلم",0.3,IF('5-اطلاعات کلیه پرسنل'!P542="",0,0.1)))))</f>
        <v>0</v>
      </c>
      <c r="AI542" s="95">
        <f>IF('5-اطلاعات کلیه پرسنل'!L542="دارد",'5-اطلاعات کلیه پرسنل'!M542/12,'5-اطلاعات کلیه پرسنل'!N542/2000)</f>
        <v>0</v>
      </c>
      <c r="AJ542" s="94">
        <f t="shared" si="56"/>
        <v>0</v>
      </c>
    </row>
    <row r="543" spans="29:36" x14ac:dyDescent="0.45">
      <c r="AC543" s="309">
        <f>IF('6-اطلاعات کلیه محصولات - خدمات'!C543="دارد",'6-اطلاعات کلیه محصولات - خدمات'!Q543,0)</f>
        <v>0</v>
      </c>
      <c r="AD543" s="309">
        <f>1403-'5-اطلاعات کلیه پرسنل'!E543:E1540</f>
        <v>1403</v>
      </c>
      <c r="AE543" s="309"/>
      <c r="AF543" s="67">
        <f>IF('5-اطلاعات کلیه پرسنل'!H543=option!$C$15,IF('5-اطلاعات کلیه پرسنل'!L543="دارد",'5-اطلاعات کلیه پرسنل'!M543/12*'5-اطلاعات کلیه پرسنل'!I543,'5-اطلاعات کلیه پرسنل'!N543/2000*'5-اطلاعات کلیه پرسنل'!I543),0)+IF('5-اطلاعات کلیه پرسنل'!J543=option!$C$15,IF('5-اطلاعات کلیه پرسنل'!L543="دارد",'5-اطلاعات کلیه پرسنل'!M543/12*'5-اطلاعات کلیه پرسنل'!K543,'5-اطلاعات کلیه پرسنل'!N543/2000*'5-اطلاعات کلیه پرسنل'!K543),0)</f>
        <v>0</v>
      </c>
      <c r="AG543" s="67">
        <f>IF('5-اطلاعات کلیه پرسنل'!H543=option!$C$11,IF('5-اطلاعات کلیه پرسنل'!L543="دارد",'5-اطلاعات کلیه پرسنل'!M543*'5-اطلاعات کلیه پرسنل'!I543/12*40,'5-اطلاعات کلیه پرسنل'!I543*'5-اطلاعات کلیه پرسنل'!N543/52),0)+IF('5-اطلاعات کلیه پرسنل'!J543=option!$C$11,IF('5-اطلاعات کلیه پرسنل'!L543="دارد",'5-اطلاعات کلیه پرسنل'!M543*'5-اطلاعات کلیه پرسنل'!K543/12*40,'5-اطلاعات کلیه پرسنل'!K543*'5-اطلاعات کلیه پرسنل'!N543/52),0)</f>
        <v>0</v>
      </c>
      <c r="AH543" s="307">
        <f>IF('5-اطلاعات کلیه پرسنل'!P543="دکتری",1,IF('5-اطلاعات کلیه پرسنل'!P543="فوق لیسانس",0.8,IF('5-اطلاعات کلیه پرسنل'!P543="لیسانس",0.6,IF('5-اطلاعات کلیه پرسنل'!P543="فوق دیپلم",0.3,IF('5-اطلاعات کلیه پرسنل'!P543="",0,0.1)))))</f>
        <v>0</v>
      </c>
      <c r="AI543" s="95">
        <f>IF('5-اطلاعات کلیه پرسنل'!L543="دارد",'5-اطلاعات کلیه پرسنل'!M543/12,'5-اطلاعات کلیه پرسنل'!N543/2000)</f>
        <v>0</v>
      </c>
      <c r="AJ543" s="94">
        <f t="shared" si="56"/>
        <v>0</v>
      </c>
    </row>
    <row r="544" spans="29:36" x14ac:dyDescent="0.45">
      <c r="AC544" s="309">
        <f>IF('6-اطلاعات کلیه محصولات - خدمات'!C544="دارد",'6-اطلاعات کلیه محصولات - خدمات'!Q544,0)</f>
        <v>0</v>
      </c>
      <c r="AD544" s="309">
        <f>1403-'5-اطلاعات کلیه پرسنل'!E544:E1541</f>
        <v>1403</v>
      </c>
      <c r="AE544" s="309"/>
      <c r="AF544" s="67">
        <f>IF('5-اطلاعات کلیه پرسنل'!H544=option!$C$15,IF('5-اطلاعات کلیه پرسنل'!L544="دارد",'5-اطلاعات کلیه پرسنل'!M544/12*'5-اطلاعات کلیه پرسنل'!I544,'5-اطلاعات کلیه پرسنل'!N544/2000*'5-اطلاعات کلیه پرسنل'!I544),0)+IF('5-اطلاعات کلیه پرسنل'!J544=option!$C$15,IF('5-اطلاعات کلیه پرسنل'!L544="دارد",'5-اطلاعات کلیه پرسنل'!M544/12*'5-اطلاعات کلیه پرسنل'!K544,'5-اطلاعات کلیه پرسنل'!N544/2000*'5-اطلاعات کلیه پرسنل'!K544),0)</f>
        <v>0</v>
      </c>
      <c r="AG544" s="67">
        <f>IF('5-اطلاعات کلیه پرسنل'!H544=option!$C$11,IF('5-اطلاعات کلیه پرسنل'!L544="دارد",'5-اطلاعات کلیه پرسنل'!M544*'5-اطلاعات کلیه پرسنل'!I544/12*40,'5-اطلاعات کلیه پرسنل'!I544*'5-اطلاعات کلیه پرسنل'!N544/52),0)+IF('5-اطلاعات کلیه پرسنل'!J544=option!$C$11,IF('5-اطلاعات کلیه پرسنل'!L544="دارد",'5-اطلاعات کلیه پرسنل'!M544*'5-اطلاعات کلیه پرسنل'!K544/12*40,'5-اطلاعات کلیه پرسنل'!K544*'5-اطلاعات کلیه پرسنل'!N544/52),0)</f>
        <v>0</v>
      </c>
      <c r="AH544" s="307">
        <f>IF('5-اطلاعات کلیه پرسنل'!P544="دکتری",1,IF('5-اطلاعات کلیه پرسنل'!P544="فوق لیسانس",0.8,IF('5-اطلاعات کلیه پرسنل'!P544="لیسانس",0.6,IF('5-اطلاعات کلیه پرسنل'!P544="فوق دیپلم",0.3,IF('5-اطلاعات کلیه پرسنل'!P544="",0,0.1)))))</f>
        <v>0</v>
      </c>
      <c r="AI544" s="95">
        <f>IF('5-اطلاعات کلیه پرسنل'!L544="دارد",'5-اطلاعات کلیه پرسنل'!M544/12,'5-اطلاعات کلیه پرسنل'!N544/2000)</f>
        <v>0</v>
      </c>
      <c r="AJ544" s="94">
        <f t="shared" si="56"/>
        <v>0</v>
      </c>
    </row>
    <row r="545" spans="29:36" x14ac:dyDescent="0.45">
      <c r="AC545" s="309">
        <f>IF('6-اطلاعات کلیه محصولات - خدمات'!C545="دارد",'6-اطلاعات کلیه محصولات - خدمات'!Q545,0)</f>
        <v>0</v>
      </c>
      <c r="AD545" s="309">
        <f>1403-'5-اطلاعات کلیه پرسنل'!E545:E1542</f>
        <v>1403</v>
      </c>
      <c r="AE545" s="309"/>
      <c r="AF545" s="67">
        <f>IF('5-اطلاعات کلیه پرسنل'!H545=option!$C$15,IF('5-اطلاعات کلیه پرسنل'!L545="دارد",'5-اطلاعات کلیه پرسنل'!M545/12*'5-اطلاعات کلیه پرسنل'!I545,'5-اطلاعات کلیه پرسنل'!N545/2000*'5-اطلاعات کلیه پرسنل'!I545),0)+IF('5-اطلاعات کلیه پرسنل'!J545=option!$C$15,IF('5-اطلاعات کلیه پرسنل'!L545="دارد",'5-اطلاعات کلیه پرسنل'!M545/12*'5-اطلاعات کلیه پرسنل'!K545,'5-اطلاعات کلیه پرسنل'!N545/2000*'5-اطلاعات کلیه پرسنل'!K545),0)</f>
        <v>0</v>
      </c>
      <c r="AG545" s="67">
        <f>IF('5-اطلاعات کلیه پرسنل'!H545=option!$C$11,IF('5-اطلاعات کلیه پرسنل'!L545="دارد",'5-اطلاعات کلیه پرسنل'!M545*'5-اطلاعات کلیه پرسنل'!I545/12*40,'5-اطلاعات کلیه پرسنل'!I545*'5-اطلاعات کلیه پرسنل'!N545/52),0)+IF('5-اطلاعات کلیه پرسنل'!J545=option!$C$11,IF('5-اطلاعات کلیه پرسنل'!L545="دارد",'5-اطلاعات کلیه پرسنل'!M545*'5-اطلاعات کلیه پرسنل'!K545/12*40,'5-اطلاعات کلیه پرسنل'!K545*'5-اطلاعات کلیه پرسنل'!N545/52),0)</f>
        <v>0</v>
      </c>
      <c r="AH545" s="307">
        <f>IF('5-اطلاعات کلیه پرسنل'!P545="دکتری",1,IF('5-اطلاعات کلیه پرسنل'!P545="فوق لیسانس",0.8,IF('5-اطلاعات کلیه پرسنل'!P545="لیسانس",0.6,IF('5-اطلاعات کلیه پرسنل'!P545="فوق دیپلم",0.3,IF('5-اطلاعات کلیه پرسنل'!P545="",0,0.1)))))</f>
        <v>0</v>
      </c>
      <c r="AI545" s="95">
        <f>IF('5-اطلاعات کلیه پرسنل'!L545="دارد",'5-اطلاعات کلیه پرسنل'!M545/12,'5-اطلاعات کلیه پرسنل'!N545/2000)</f>
        <v>0</v>
      </c>
      <c r="AJ545" s="94">
        <f t="shared" si="56"/>
        <v>0</v>
      </c>
    </row>
    <row r="546" spans="29:36" x14ac:dyDescent="0.45">
      <c r="AC546" s="309">
        <f>IF('6-اطلاعات کلیه محصولات - خدمات'!C546="دارد",'6-اطلاعات کلیه محصولات - خدمات'!Q546,0)</f>
        <v>0</v>
      </c>
      <c r="AD546" s="309">
        <f>1403-'5-اطلاعات کلیه پرسنل'!E546:E1543</f>
        <v>1403</v>
      </c>
      <c r="AE546" s="309"/>
      <c r="AF546" s="67">
        <f>IF('5-اطلاعات کلیه پرسنل'!H546=option!$C$15,IF('5-اطلاعات کلیه پرسنل'!L546="دارد",'5-اطلاعات کلیه پرسنل'!M546/12*'5-اطلاعات کلیه پرسنل'!I546,'5-اطلاعات کلیه پرسنل'!N546/2000*'5-اطلاعات کلیه پرسنل'!I546),0)+IF('5-اطلاعات کلیه پرسنل'!J546=option!$C$15,IF('5-اطلاعات کلیه پرسنل'!L546="دارد",'5-اطلاعات کلیه پرسنل'!M546/12*'5-اطلاعات کلیه پرسنل'!K546,'5-اطلاعات کلیه پرسنل'!N546/2000*'5-اطلاعات کلیه پرسنل'!K546),0)</f>
        <v>0</v>
      </c>
      <c r="AG546" s="67">
        <f>IF('5-اطلاعات کلیه پرسنل'!H546=option!$C$11,IF('5-اطلاعات کلیه پرسنل'!L546="دارد",'5-اطلاعات کلیه پرسنل'!M546*'5-اطلاعات کلیه پرسنل'!I546/12*40,'5-اطلاعات کلیه پرسنل'!I546*'5-اطلاعات کلیه پرسنل'!N546/52),0)+IF('5-اطلاعات کلیه پرسنل'!J546=option!$C$11,IF('5-اطلاعات کلیه پرسنل'!L546="دارد",'5-اطلاعات کلیه پرسنل'!M546*'5-اطلاعات کلیه پرسنل'!K546/12*40,'5-اطلاعات کلیه پرسنل'!K546*'5-اطلاعات کلیه پرسنل'!N546/52),0)</f>
        <v>0</v>
      </c>
      <c r="AH546" s="307">
        <f>IF('5-اطلاعات کلیه پرسنل'!P546="دکتری",1,IF('5-اطلاعات کلیه پرسنل'!P546="فوق لیسانس",0.8,IF('5-اطلاعات کلیه پرسنل'!P546="لیسانس",0.6,IF('5-اطلاعات کلیه پرسنل'!P546="فوق دیپلم",0.3,IF('5-اطلاعات کلیه پرسنل'!P546="",0,0.1)))))</f>
        <v>0</v>
      </c>
      <c r="AI546" s="95">
        <f>IF('5-اطلاعات کلیه پرسنل'!L546="دارد",'5-اطلاعات کلیه پرسنل'!M546/12,'5-اطلاعات کلیه پرسنل'!N546/2000)</f>
        <v>0</v>
      </c>
      <c r="AJ546" s="94">
        <f t="shared" si="56"/>
        <v>0</v>
      </c>
    </row>
    <row r="547" spans="29:36" x14ac:dyDescent="0.45">
      <c r="AC547" s="309">
        <f>IF('6-اطلاعات کلیه محصولات - خدمات'!C547="دارد",'6-اطلاعات کلیه محصولات - خدمات'!Q547,0)</f>
        <v>0</v>
      </c>
      <c r="AD547" s="309">
        <f>1403-'5-اطلاعات کلیه پرسنل'!E547:E1544</f>
        <v>1403</v>
      </c>
      <c r="AE547" s="309"/>
      <c r="AF547" s="67">
        <f>IF('5-اطلاعات کلیه پرسنل'!H547=option!$C$15,IF('5-اطلاعات کلیه پرسنل'!L547="دارد",'5-اطلاعات کلیه پرسنل'!M547/12*'5-اطلاعات کلیه پرسنل'!I547,'5-اطلاعات کلیه پرسنل'!N547/2000*'5-اطلاعات کلیه پرسنل'!I547),0)+IF('5-اطلاعات کلیه پرسنل'!J547=option!$C$15,IF('5-اطلاعات کلیه پرسنل'!L547="دارد",'5-اطلاعات کلیه پرسنل'!M547/12*'5-اطلاعات کلیه پرسنل'!K547,'5-اطلاعات کلیه پرسنل'!N547/2000*'5-اطلاعات کلیه پرسنل'!K547),0)</f>
        <v>0</v>
      </c>
      <c r="AG547" s="67">
        <f>IF('5-اطلاعات کلیه پرسنل'!H547=option!$C$11,IF('5-اطلاعات کلیه پرسنل'!L547="دارد",'5-اطلاعات کلیه پرسنل'!M547*'5-اطلاعات کلیه پرسنل'!I547/12*40,'5-اطلاعات کلیه پرسنل'!I547*'5-اطلاعات کلیه پرسنل'!N547/52),0)+IF('5-اطلاعات کلیه پرسنل'!J547=option!$C$11,IF('5-اطلاعات کلیه پرسنل'!L547="دارد",'5-اطلاعات کلیه پرسنل'!M547*'5-اطلاعات کلیه پرسنل'!K547/12*40,'5-اطلاعات کلیه پرسنل'!K547*'5-اطلاعات کلیه پرسنل'!N547/52),0)</f>
        <v>0</v>
      </c>
      <c r="AH547" s="307">
        <f>IF('5-اطلاعات کلیه پرسنل'!P547="دکتری",1,IF('5-اطلاعات کلیه پرسنل'!P547="فوق لیسانس",0.8,IF('5-اطلاعات کلیه پرسنل'!P547="لیسانس",0.6,IF('5-اطلاعات کلیه پرسنل'!P547="فوق دیپلم",0.3,IF('5-اطلاعات کلیه پرسنل'!P547="",0,0.1)))))</f>
        <v>0</v>
      </c>
      <c r="AI547" s="95">
        <f>IF('5-اطلاعات کلیه پرسنل'!L547="دارد",'5-اطلاعات کلیه پرسنل'!M547/12,'5-اطلاعات کلیه پرسنل'!N547/2000)</f>
        <v>0</v>
      </c>
      <c r="AJ547" s="94">
        <f t="shared" si="56"/>
        <v>0</v>
      </c>
    </row>
    <row r="548" spans="29:36" x14ac:dyDescent="0.45">
      <c r="AC548" s="309">
        <f>IF('6-اطلاعات کلیه محصولات - خدمات'!C548="دارد",'6-اطلاعات کلیه محصولات - خدمات'!Q548,0)</f>
        <v>0</v>
      </c>
      <c r="AD548" s="309">
        <f>1403-'5-اطلاعات کلیه پرسنل'!E548:E1545</f>
        <v>1403</v>
      </c>
      <c r="AE548" s="309"/>
      <c r="AF548" s="67">
        <f>IF('5-اطلاعات کلیه پرسنل'!H548=option!$C$15,IF('5-اطلاعات کلیه پرسنل'!L548="دارد",'5-اطلاعات کلیه پرسنل'!M548/12*'5-اطلاعات کلیه پرسنل'!I548,'5-اطلاعات کلیه پرسنل'!N548/2000*'5-اطلاعات کلیه پرسنل'!I548),0)+IF('5-اطلاعات کلیه پرسنل'!J548=option!$C$15,IF('5-اطلاعات کلیه پرسنل'!L548="دارد",'5-اطلاعات کلیه پرسنل'!M548/12*'5-اطلاعات کلیه پرسنل'!K548,'5-اطلاعات کلیه پرسنل'!N548/2000*'5-اطلاعات کلیه پرسنل'!K548),0)</f>
        <v>0</v>
      </c>
      <c r="AG548" s="67">
        <f>IF('5-اطلاعات کلیه پرسنل'!H548=option!$C$11,IF('5-اطلاعات کلیه پرسنل'!L548="دارد",'5-اطلاعات کلیه پرسنل'!M548*'5-اطلاعات کلیه پرسنل'!I548/12*40,'5-اطلاعات کلیه پرسنل'!I548*'5-اطلاعات کلیه پرسنل'!N548/52),0)+IF('5-اطلاعات کلیه پرسنل'!J548=option!$C$11,IF('5-اطلاعات کلیه پرسنل'!L548="دارد",'5-اطلاعات کلیه پرسنل'!M548*'5-اطلاعات کلیه پرسنل'!K548/12*40,'5-اطلاعات کلیه پرسنل'!K548*'5-اطلاعات کلیه پرسنل'!N548/52),0)</f>
        <v>0</v>
      </c>
      <c r="AH548" s="307">
        <f>IF('5-اطلاعات کلیه پرسنل'!P548="دکتری",1,IF('5-اطلاعات کلیه پرسنل'!P548="فوق لیسانس",0.8,IF('5-اطلاعات کلیه پرسنل'!P548="لیسانس",0.6,IF('5-اطلاعات کلیه پرسنل'!P548="فوق دیپلم",0.3,IF('5-اطلاعات کلیه پرسنل'!P548="",0,0.1)))))</f>
        <v>0</v>
      </c>
      <c r="AI548" s="95">
        <f>IF('5-اطلاعات کلیه پرسنل'!L548="دارد",'5-اطلاعات کلیه پرسنل'!M548/12,'5-اطلاعات کلیه پرسنل'!N548/2000)</f>
        <v>0</v>
      </c>
      <c r="AJ548" s="94">
        <f t="shared" si="56"/>
        <v>0</v>
      </c>
    </row>
    <row r="549" spans="29:36" x14ac:dyDescent="0.45">
      <c r="AC549" s="309">
        <f>IF('6-اطلاعات کلیه محصولات - خدمات'!C549="دارد",'6-اطلاعات کلیه محصولات - خدمات'!Q549,0)</f>
        <v>0</v>
      </c>
      <c r="AD549" s="309">
        <f>1403-'5-اطلاعات کلیه پرسنل'!E549:E1546</f>
        <v>1403</v>
      </c>
      <c r="AE549" s="309"/>
      <c r="AF549" s="67">
        <f>IF('5-اطلاعات کلیه پرسنل'!H549=option!$C$15,IF('5-اطلاعات کلیه پرسنل'!L549="دارد",'5-اطلاعات کلیه پرسنل'!M549/12*'5-اطلاعات کلیه پرسنل'!I549,'5-اطلاعات کلیه پرسنل'!N549/2000*'5-اطلاعات کلیه پرسنل'!I549),0)+IF('5-اطلاعات کلیه پرسنل'!J549=option!$C$15,IF('5-اطلاعات کلیه پرسنل'!L549="دارد",'5-اطلاعات کلیه پرسنل'!M549/12*'5-اطلاعات کلیه پرسنل'!K549,'5-اطلاعات کلیه پرسنل'!N549/2000*'5-اطلاعات کلیه پرسنل'!K549),0)</f>
        <v>0</v>
      </c>
      <c r="AG549" s="67">
        <f>IF('5-اطلاعات کلیه پرسنل'!H549=option!$C$11,IF('5-اطلاعات کلیه پرسنل'!L549="دارد",'5-اطلاعات کلیه پرسنل'!M549*'5-اطلاعات کلیه پرسنل'!I549/12*40,'5-اطلاعات کلیه پرسنل'!I549*'5-اطلاعات کلیه پرسنل'!N549/52),0)+IF('5-اطلاعات کلیه پرسنل'!J549=option!$C$11,IF('5-اطلاعات کلیه پرسنل'!L549="دارد",'5-اطلاعات کلیه پرسنل'!M549*'5-اطلاعات کلیه پرسنل'!K549/12*40,'5-اطلاعات کلیه پرسنل'!K549*'5-اطلاعات کلیه پرسنل'!N549/52),0)</f>
        <v>0</v>
      </c>
      <c r="AH549" s="307">
        <f>IF('5-اطلاعات کلیه پرسنل'!P549="دکتری",1,IF('5-اطلاعات کلیه پرسنل'!P549="فوق لیسانس",0.8,IF('5-اطلاعات کلیه پرسنل'!P549="لیسانس",0.6,IF('5-اطلاعات کلیه پرسنل'!P549="فوق دیپلم",0.3,IF('5-اطلاعات کلیه پرسنل'!P549="",0,0.1)))))</f>
        <v>0</v>
      </c>
      <c r="AI549" s="95">
        <f>IF('5-اطلاعات کلیه پرسنل'!L549="دارد",'5-اطلاعات کلیه پرسنل'!M549/12,'5-اطلاعات کلیه پرسنل'!N549/2000)</f>
        <v>0</v>
      </c>
      <c r="AJ549" s="94">
        <f t="shared" si="56"/>
        <v>0</v>
      </c>
    </row>
    <row r="550" spans="29:36" x14ac:dyDescent="0.45">
      <c r="AC550" s="309">
        <f>IF('6-اطلاعات کلیه محصولات - خدمات'!C550="دارد",'6-اطلاعات کلیه محصولات - خدمات'!Q550,0)</f>
        <v>0</v>
      </c>
      <c r="AD550" s="309">
        <f>1403-'5-اطلاعات کلیه پرسنل'!E550:E1547</f>
        <v>1403</v>
      </c>
      <c r="AE550" s="309"/>
      <c r="AF550" s="67">
        <f>IF('5-اطلاعات کلیه پرسنل'!H550=option!$C$15,IF('5-اطلاعات کلیه پرسنل'!L550="دارد",'5-اطلاعات کلیه پرسنل'!M550/12*'5-اطلاعات کلیه پرسنل'!I550,'5-اطلاعات کلیه پرسنل'!N550/2000*'5-اطلاعات کلیه پرسنل'!I550),0)+IF('5-اطلاعات کلیه پرسنل'!J550=option!$C$15,IF('5-اطلاعات کلیه پرسنل'!L550="دارد",'5-اطلاعات کلیه پرسنل'!M550/12*'5-اطلاعات کلیه پرسنل'!K550,'5-اطلاعات کلیه پرسنل'!N550/2000*'5-اطلاعات کلیه پرسنل'!K550),0)</f>
        <v>0</v>
      </c>
      <c r="AG550" s="67">
        <f>IF('5-اطلاعات کلیه پرسنل'!H550=option!$C$11,IF('5-اطلاعات کلیه پرسنل'!L550="دارد",'5-اطلاعات کلیه پرسنل'!M550*'5-اطلاعات کلیه پرسنل'!I550/12*40,'5-اطلاعات کلیه پرسنل'!I550*'5-اطلاعات کلیه پرسنل'!N550/52),0)+IF('5-اطلاعات کلیه پرسنل'!J550=option!$C$11,IF('5-اطلاعات کلیه پرسنل'!L550="دارد",'5-اطلاعات کلیه پرسنل'!M550*'5-اطلاعات کلیه پرسنل'!K550/12*40,'5-اطلاعات کلیه پرسنل'!K550*'5-اطلاعات کلیه پرسنل'!N550/52),0)</f>
        <v>0</v>
      </c>
      <c r="AH550" s="307">
        <f>IF('5-اطلاعات کلیه پرسنل'!P550="دکتری",1,IF('5-اطلاعات کلیه پرسنل'!P550="فوق لیسانس",0.8,IF('5-اطلاعات کلیه پرسنل'!P550="لیسانس",0.6,IF('5-اطلاعات کلیه پرسنل'!P550="فوق دیپلم",0.3,IF('5-اطلاعات کلیه پرسنل'!P550="",0,0.1)))))</f>
        <v>0</v>
      </c>
      <c r="AI550" s="95">
        <f>IF('5-اطلاعات کلیه پرسنل'!L550="دارد",'5-اطلاعات کلیه پرسنل'!M550/12,'5-اطلاعات کلیه پرسنل'!N550/2000)</f>
        <v>0</v>
      </c>
      <c r="AJ550" s="94">
        <f t="shared" si="56"/>
        <v>0</v>
      </c>
    </row>
    <row r="551" spans="29:36" x14ac:dyDescent="0.45">
      <c r="AC551" s="309">
        <f>IF('6-اطلاعات کلیه محصولات - خدمات'!C551="دارد",'6-اطلاعات کلیه محصولات - خدمات'!Q551,0)</f>
        <v>0</v>
      </c>
      <c r="AD551" s="309">
        <f>1403-'5-اطلاعات کلیه پرسنل'!E551:E1548</f>
        <v>1403</v>
      </c>
      <c r="AE551" s="309"/>
      <c r="AF551" s="67">
        <f>IF('5-اطلاعات کلیه پرسنل'!H551=option!$C$15,IF('5-اطلاعات کلیه پرسنل'!L551="دارد",'5-اطلاعات کلیه پرسنل'!M551/12*'5-اطلاعات کلیه پرسنل'!I551,'5-اطلاعات کلیه پرسنل'!N551/2000*'5-اطلاعات کلیه پرسنل'!I551),0)+IF('5-اطلاعات کلیه پرسنل'!J551=option!$C$15,IF('5-اطلاعات کلیه پرسنل'!L551="دارد",'5-اطلاعات کلیه پرسنل'!M551/12*'5-اطلاعات کلیه پرسنل'!K551,'5-اطلاعات کلیه پرسنل'!N551/2000*'5-اطلاعات کلیه پرسنل'!K551),0)</f>
        <v>0</v>
      </c>
      <c r="AG551" s="67">
        <f>IF('5-اطلاعات کلیه پرسنل'!H551=option!$C$11,IF('5-اطلاعات کلیه پرسنل'!L551="دارد",'5-اطلاعات کلیه پرسنل'!M551*'5-اطلاعات کلیه پرسنل'!I551/12*40,'5-اطلاعات کلیه پرسنل'!I551*'5-اطلاعات کلیه پرسنل'!N551/52),0)+IF('5-اطلاعات کلیه پرسنل'!J551=option!$C$11,IF('5-اطلاعات کلیه پرسنل'!L551="دارد",'5-اطلاعات کلیه پرسنل'!M551*'5-اطلاعات کلیه پرسنل'!K551/12*40,'5-اطلاعات کلیه پرسنل'!K551*'5-اطلاعات کلیه پرسنل'!N551/52),0)</f>
        <v>0</v>
      </c>
      <c r="AH551" s="307">
        <f>IF('5-اطلاعات کلیه پرسنل'!P551="دکتری",1,IF('5-اطلاعات کلیه پرسنل'!P551="فوق لیسانس",0.8,IF('5-اطلاعات کلیه پرسنل'!P551="لیسانس",0.6,IF('5-اطلاعات کلیه پرسنل'!P551="فوق دیپلم",0.3,IF('5-اطلاعات کلیه پرسنل'!P551="",0,0.1)))))</f>
        <v>0</v>
      </c>
      <c r="AI551" s="95">
        <f>IF('5-اطلاعات کلیه پرسنل'!L551="دارد",'5-اطلاعات کلیه پرسنل'!M551/12,'5-اطلاعات کلیه پرسنل'!N551/2000)</f>
        <v>0</v>
      </c>
      <c r="AJ551" s="94">
        <f t="shared" si="56"/>
        <v>0</v>
      </c>
    </row>
    <row r="552" spans="29:36" x14ac:dyDescent="0.45">
      <c r="AC552" s="309">
        <f>IF('6-اطلاعات کلیه محصولات - خدمات'!C552="دارد",'6-اطلاعات کلیه محصولات - خدمات'!Q552,0)</f>
        <v>0</v>
      </c>
      <c r="AD552" s="309">
        <f>1403-'5-اطلاعات کلیه پرسنل'!E552:E1549</f>
        <v>1403</v>
      </c>
      <c r="AE552" s="309"/>
      <c r="AF552" s="67">
        <f>IF('5-اطلاعات کلیه پرسنل'!H552=option!$C$15,IF('5-اطلاعات کلیه پرسنل'!L552="دارد",'5-اطلاعات کلیه پرسنل'!M552/12*'5-اطلاعات کلیه پرسنل'!I552,'5-اطلاعات کلیه پرسنل'!N552/2000*'5-اطلاعات کلیه پرسنل'!I552),0)+IF('5-اطلاعات کلیه پرسنل'!J552=option!$C$15,IF('5-اطلاعات کلیه پرسنل'!L552="دارد",'5-اطلاعات کلیه پرسنل'!M552/12*'5-اطلاعات کلیه پرسنل'!K552,'5-اطلاعات کلیه پرسنل'!N552/2000*'5-اطلاعات کلیه پرسنل'!K552),0)</f>
        <v>0</v>
      </c>
      <c r="AG552" s="67">
        <f>IF('5-اطلاعات کلیه پرسنل'!H552=option!$C$11,IF('5-اطلاعات کلیه پرسنل'!L552="دارد",'5-اطلاعات کلیه پرسنل'!M552*'5-اطلاعات کلیه پرسنل'!I552/12*40,'5-اطلاعات کلیه پرسنل'!I552*'5-اطلاعات کلیه پرسنل'!N552/52),0)+IF('5-اطلاعات کلیه پرسنل'!J552=option!$C$11,IF('5-اطلاعات کلیه پرسنل'!L552="دارد",'5-اطلاعات کلیه پرسنل'!M552*'5-اطلاعات کلیه پرسنل'!K552/12*40,'5-اطلاعات کلیه پرسنل'!K552*'5-اطلاعات کلیه پرسنل'!N552/52),0)</f>
        <v>0</v>
      </c>
      <c r="AH552" s="307">
        <f>IF('5-اطلاعات کلیه پرسنل'!P552="دکتری",1,IF('5-اطلاعات کلیه پرسنل'!P552="فوق لیسانس",0.8,IF('5-اطلاعات کلیه پرسنل'!P552="لیسانس",0.6,IF('5-اطلاعات کلیه پرسنل'!P552="فوق دیپلم",0.3,IF('5-اطلاعات کلیه پرسنل'!P552="",0,0.1)))))</f>
        <v>0</v>
      </c>
      <c r="AI552" s="95">
        <f>IF('5-اطلاعات کلیه پرسنل'!L552="دارد",'5-اطلاعات کلیه پرسنل'!M552/12,'5-اطلاعات کلیه پرسنل'!N552/2000)</f>
        <v>0</v>
      </c>
      <c r="AJ552" s="94">
        <f t="shared" si="56"/>
        <v>0</v>
      </c>
    </row>
    <row r="553" spans="29:36" x14ac:dyDescent="0.45">
      <c r="AC553" s="309">
        <f>IF('6-اطلاعات کلیه محصولات - خدمات'!C553="دارد",'6-اطلاعات کلیه محصولات - خدمات'!Q553,0)</f>
        <v>0</v>
      </c>
      <c r="AD553" s="309">
        <f>1403-'5-اطلاعات کلیه پرسنل'!E553:E1550</f>
        <v>1403</v>
      </c>
      <c r="AE553" s="309"/>
      <c r="AF553" s="67">
        <f>IF('5-اطلاعات کلیه پرسنل'!H553=option!$C$15,IF('5-اطلاعات کلیه پرسنل'!L553="دارد",'5-اطلاعات کلیه پرسنل'!M553/12*'5-اطلاعات کلیه پرسنل'!I553,'5-اطلاعات کلیه پرسنل'!N553/2000*'5-اطلاعات کلیه پرسنل'!I553),0)+IF('5-اطلاعات کلیه پرسنل'!J553=option!$C$15,IF('5-اطلاعات کلیه پرسنل'!L553="دارد",'5-اطلاعات کلیه پرسنل'!M553/12*'5-اطلاعات کلیه پرسنل'!K553,'5-اطلاعات کلیه پرسنل'!N553/2000*'5-اطلاعات کلیه پرسنل'!K553),0)</f>
        <v>0</v>
      </c>
      <c r="AG553" s="67">
        <f>IF('5-اطلاعات کلیه پرسنل'!H553=option!$C$11,IF('5-اطلاعات کلیه پرسنل'!L553="دارد",'5-اطلاعات کلیه پرسنل'!M553*'5-اطلاعات کلیه پرسنل'!I553/12*40,'5-اطلاعات کلیه پرسنل'!I553*'5-اطلاعات کلیه پرسنل'!N553/52),0)+IF('5-اطلاعات کلیه پرسنل'!J553=option!$C$11,IF('5-اطلاعات کلیه پرسنل'!L553="دارد",'5-اطلاعات کلیه پرسنل'!M553*'5-اطلاعات کلیه پرسنل'!K553/12*40,'5-اطلاعات کلیه پرسنل'!K553*'5-اطلاعات کلیه پرسنل'!N553/52),0)</f>
        <v>0</v>
      </c>
      <c r="AH553" s="307">
        <f>IF('5-اطلاعات کلیه پرسنل'!P553="دکتری",1,IF('5-اطلاعات کلیه پرسنل'!P553="فوق لیسانس",0.8,IF('5-اطلاعات کلیه پرسنل'!P553="لیسانس",0.6,IF('5-اطلاعات کلیه پرسنل'!P553="فوق دیپلم",0.3,IF('5-اطلاعات کلیه پرسنل'!P553="",0,0.1)))))</f>
        <v>0</v>
      </c>
      <c r="AI553" s="95">
        <f>IF('5-اطلاعات کلیه پرسنل'!L553="دارد",'5-اطلاعات کلیه پرسنل'!M553/12,'5-اطلاعات کلیه پرسنل'!N553/2000)</f>
        <v>0</v>
      </c>
      <c r="AJ553" s="94">
        <f t="shared" si="56"/>
        <v>0</v>
      </c>
    </row>
    <row r="554" spans="29:36" x14ac:dyDescent="0.45">
      <c r="AC554" s="309">
        <f>IF('6-اطلاعات کلیه محصولات - خدمات'!C554="دارد",'6-اطلاعات کلیه محصولات - خدمات'!Q554,0)</f>
        <v>0</v>
      </c>
      <c r="AD554" s="309">
        <f>1403-'5-اطلاعات کلیه پرسنل'!E554:E1551</f>
        <v>1403</v>
      </c>
      <c r="AE554" s="309"/>
      <c r="AF554" s="67">
        <f>IF('5-اطلاعات کلیه پرسنل'!H554=option!$C$15,IF('5-اطلاعات کلیه پرسنل'!L554="دارد",'5-اطلاعات کلیه پرسنل'!M554/12*'5-اطلاعات کلیه پرسنل'!I554,'5-اطلاعات کلیه پرسنل'!N554/2000*'5-اطلاعات کلیه پرسنل'!I554),0)+IF('5-اطلاعات کلیه پرسنل'!J554=option!$C$15,IF('5-اطلاعات کلیه پرسنل'!L554="دارد",'5-اطلاعات کلیه پرسنل'!M554/12*'5-اطلاعات کلیه پرسنل'!K554,'5-اطلاعات کلیه پرسنل'!N554/2000*'5-اطلاعات کلیه پرسنل'!K554),0)</f>
        <v>0</v>
      </c>
      <c r="AG554" s="67">
        <f>IF('5-اطلاعات کلیه پرسنل'!H554=option!$C$11,IF('5-اطلاعات کلیه پرسنل'!L554="دارد",'5-اطلاعات کلیه پرسنل'!M554*'5-اطلاعات کلیه پرسنل'!I554/12*40,'5-اطلاعات کلیه پرسنل'!I554*'5-اطلاعات کلیه پرسنل'!N554/52),0)+IF('5-اطلاعات کلیه پرسنل'!J554=option!$C$11,IF('5-اطلاعات کلیه پرسنل'!L554="دارد",'5-اطلاعات کلیه پرسنل'!M554*'5-اطلاعات کلیه پرسنل'!K554/12*40,'5-اطلاعات کلیه پرسنل'!K554*'5-اطلاعات کلیه پرسنل'!N554/52),0)</f>
        <v>0</v>
      </c>
      <c r="AH554" s="307">
        <f>IF('5-اطلاعات کلیه پرسنل'!P554="دکتری",1,IF('5-اطلاعات کلیه پرسنل'!P554="فوق لیسانس",0.8,IF('5-اطلاعات کلیه پرسنل'!P554="لیسانس",0.6,IF('5-اطلاعات کلیه پرسنل'!P554="فوق دیپلم",0.3,IF('5-اطلاعات کلیه پرسنل'!P554="",0,0.1)))))</f>
        <v>0</v>
      </c>
      <c r="AI554" s="95">
        <f>IF('5-اطلاعات کلیه پرسنل'!L554="دارد",'5-اطلاعات کلیه پرسنل'!M554/12,'5-اطلاعات کلیه پرسنل'!N554/2000)</f>
        <v>0</v>
      </c>
      <c r="AJ554" s="94">
        <f t="shared" si="56"/>
        <v>0</v>
      </c>
    </row>
    <row r="555" spans="29:36" x14ac:dyDescent="0.45">
      <c r="AC555" s="309">
        <f>IF('6-اطلاعات کلیه محصولات - خدمات'!C555="دارد",'6-اطلاعات کلیه محصولات - خدمات'!Q555,0)</f>
        <v>0</v>
      </c>
      <c r="AD555" s="309">
        <f>1403-'5-اطلاعات کلیه پرسنل'!E555:E1552</f>
        <v>1403</v>
      </c>
      <c r="AE555" s="309"/>
      <c r="AF555" s="67">
        <f>IF('5-اطلاعات کلیه پرسنل'!H555=option!$C$15,IF('5-اطلاعات کلیه پرسنل'!L555="دارد",'5-اطلاعات کلیه پرسنل'!M555/12*'5-اطلاعات کلیه پرسنل'!I555,'5-اطلاعات کلیه پرسنل'!N555/2000*'5-اطلاعات کلیه پرسنل'!I555),0)+IF('5-اطلاعات کلیه پرسنل'!J555=option!$C$15,IF('5-اطلاعات کلیه پرسنل'!L555="دارد",'5-اطلاعات کلیه پرسنل'!M555/12*'5-اطلاعات کلیه پرسنل'!K555,'5-اطلاعات کلیه پرسنل'!N555/2000*'5-اطلاعات کلیه پرسنل'!K555),0)</f>
        <v>0</v>
      </c>
      <c r="AG555" s="67">
        <f>IF('5-اطلاعات کلیه پرسنل'!H555=option!$C$11,IF('5-اطلاعات کلیه پرسنل'!L555="دارد",'5-اطلاعات کلیه پرسنل'!M555*'5-اطلاعات کلیه پرسنل'!I555/12*40,'5-اطلاعات کلیه پرسنل'!I555*'5-اطلاعات کلیه پرسنل'!N555/52),0)+IF('5-اطلاعات کلیه پرسنل'!J555=option!$C$11,IF('5-اطلاعات کلیه پرسنل'!L555="دارد",'5-اطلاعات کلیه پرسنل'!M555*'5-اطلاعات کلیه پرسنل'!K555/12*40,'5-اطلاعات کلیه پرسنل'!K555*'5-اطلاعات کلیه پرسنل'!N555/52),0)</f>
        <v>0</v>
      </c>
      <c r="AH555" s="307">
        <f>IF('5-اطلاعات کلیه پرسنل'!P555="دکتری",1,IF('5-اطلاعات کلیه پرسنل'!P555="فوق لیسانس",0.8,IF('5-اطلاعات کلیه پرسنل'!P555="لیسانس",0.6,IF('5-اطلاعات کلیه پرسنل'!P555="فوق دیپلم",0.3,IF('5-اطلاعات کلیه پرسنل'!P555="",0,0.1)))))</f>
        <v>0</v>
      </c>
      <c r="AI555" s="95">
        <f>IF('5-اطلاعات کلیه پرسنل'!L555="دارد",'5-اطلاعات کلیه پرسنل'!M555/12,'5-اطلاعات کلیه پرسنل'!N555/2000)</f>
        <v>0</v>
      </c>
      <c r="AJ555" s="94">
        <f t="shared" si="56"/>
        <v>0</v>
      </c>
    </row>
    <row r="556" spans="29:36" x14ac:dyDescent="0.45">
      <c r="AC556" s="309">
        <f>IF('6-اطلاعات کلیه محصولات - خدمات'!C556="دارد",'6-اطلاعات کلیه محصولات - خدمات'!Q556,0)</f>
        <v>0</v>
      </c>
      <c r="AD556" s="309">
        <f>1403-'5-اطلاعات کلیه پرسنل'!E556:E1553</f>
        <v>1403</v>
      </c>
      <c r="AE556" s="309"/>
      <c r="AF556" s="67">
        <f>IF('5-اطلاعات کلیه پرسنل'!H556=option!$C$15,IF('5-اطلاعات کلیه پرسنل'!L556="دارد",'5-اطلاعات کلیه پرسنل'!M556/12*'5-اطلاعات کلیه پرسنل'!I556,'5-اطلاعات کلیه پرسنل'!N556/2000*'5-اطلاعات کلیه پرسنل'!I556),0)+IF('5-اطلاعات کلیه پرسنل'!J556=option!$C$15,IF('5-اطلاعات کلیه پرسنل'!L556="دارد",'5-اطلاعات کلیه پرسنل'!M556/12*'5-اطلاعات کلیه پرسنل'!K556,'5-اطلاعات کلیه پرسنل'!N556/2000*'5-اطلاعات کلیه پرسنل'!K556),0)</f>
        <v>0</v>
      </c>
      <c r="AG556" s="67">
        <f>IF('5-اطلاعات کلیه پرسنل'!H556=option!$C$11,IF('5-اطلاعات کلیه پرسنل'!L556="دارد",'5-اطلاعات کلیه پرسنل'!M556*'5-اطلاعات کلیه پرسنل'!I556/12*40,'5-اطلاعات کلیه پرسنل'!I556*'5-اطلاعات کلیه پرسنل'!N556/52),0)+IF('5-اطلاعات کلیه پرسنل'!J556=option!$C$11,IF('5-اطلاعات کلیه پرسنل'!L556="دارد",'5-اطلاعات کلیه پرسنل'!M556*'5-اطلاعات کلیه پرسنل'!K556/12*40,'5-اطلاعات کلیه پرسنل'!K556*'5-اطلاعات کلیه پرسنل'!N556/52),0)</f>
        <v>0</v>
      </c>
      <c r="AH556" s="307">
        <f>IF('5-اطلاعات کلیه پرسنل'!P556="دکتری",1,IF('5-اطلاعات کلیه پرسنل'!P556="فوق لیسانس",0.8,IF('5-اطلاعات کلیه پرسنل'!P556="لیسانس",0.6,IF('5-اطلاعات کلیه پرسنل'!P556="فوق دیپلم",0.3,IF('5-اطلاعات کلیه پرسنل'!P556="",0,0.1)))))</f>
        <v>0</v>
      </c>
      <c r="AI556" s="95">
        <f>IF('5-اطلاعات کلیه پرسنل'!L556="دارد",'5-اطلاعات کلیه پرسنل'!M556/12,'5-اطلاعات کلیه پرسنل'!N556/2000)</f>
        <v>0</v>
      </c>
      <c r="AJ556" s="94">
        <f t="shared" si="56"/>
        <v>0</v>
      </c>
    </row>
    <row r="557" spans="29:36" x14ac:dyDescent="0.45">
      <c r="AC557" s="309">
        <f>IF('6-اطلاعات کلیه محصولات - خدمات'!C557="دارد",'6-اطلاعات کلیه محصولات - خدمات'!Q557,0)</f>
        <v>0</v>
      </c>
      <c r="AD557" s="309">
        <f>1403-'5-اطلاعات کلیه پرسنل'!E557:E1554</f>
        <v>1403</v>
      </c>
      <c r="AE557" s="309"/>
      <c r="AF557" s="67">
        <f>IF('5-اطلاعات کلیه پرسنل'!H557=option!$C$15,IF('5-اطلاعات کلیه پرسنل'!L557="دارد",'5-اطلاعات کلیه پرسنل'!M557/12*'5-اطلاعات کلیه پرسنل'!I557,'5-اطلاعات کلیه پرسنل'!N557/2000*'5-اطلاعات کلیه پرسنل'!I557),0)+IF('5-اطلاعات کلیه پرسنل'!J557=option!$C$15,IF('5-اطلاعات کلیه پرسنل'!L557="دارد",'5-اطلاعات کلیه پرسنل'!M557/12*'5-اطلاعات کلیه پرسنل'!K557,'5-اطلاعات کلیه پرسنل'!N557/2000*'5-اطلاعات کلیه پرسنل'!K557),0)</f>
        <v>0</v>
      </c>
      <c r="AG557" s="67">
        <f>IF('5-اطلاعات کلیه پرسنل'!H557=option!$C$11,IF('5-اطلاعات کلیه پرسنل'!L557="دارد",'5-اطلاعات کلیه پرسنل'!M557*'5-اطلاعات کلیه پرسنل'!I557/12*40,'5-اطلاعات کلیه پرسنل'!I557*'5-اطلاعات کلیه پرسنل'!N557/52),0)+IF('5-اطلاعات کلیه پرسنل'!J557=option!$C$11,IF('5-اطلاعات کلیه پرسنل'!L557="دارد",'5-اطلاعات کلیه پرسنل'!M557*'5-اطلاعات کلیه پرسنل'!K557/12*40,'5-اطلاعات کلیه پرسنل'!K557*'5-اطلاعات کلیه پرسنل'!N557/52),0)</f>
        <v>0</v>
      </c>
      <c r="AH557" s="307">
        <f>IF('5-اطلاعات کلیه پرسنل'!P557="دکتری",1,IF('5-اطلاعات کلیه پرسنل'!P557="فوق لیسانس",0.8,IF('5-اطلاعات کلیه پرسنل'!P557="لیسانس",0.6,IF('5-اطلاعات کلیه پرسنل'!P557="فوق دیپلم",0.3,IF('5-اطلاعات کلیه پرسنل'!P557="",0,0.1)))))</f>
        <v>0</v>
      </c>
      <c r="AI557" s="95">
        <f>IF('5-اطلاعات کلیه پرسنل'!L557="دارد",'5-اطلاعات کلیه پرسنل'!M557/12,'5-اطلاعات کلیه پرسنل'!N557/2000)</f>
        <v>0</v>
      </c>
      <c r="AJ557" s="94">
        <f t="shared" si="56"/>
        <v>0</v>
      </c>
    </row>
    <row r="558" spans="29:36" x14ac:dyDescent="0.45">
      <c r="AC558" s="309">
        <f>IF('6-اطلاعات کلیه محصولات - خدمات'!C558="دارد",'6-اطلاعات کلیه محصولات - خدمات'!Q558,0)</f>
        <v>0</v>
      </c>
      <c r="AD558" s="309">
        <f>1403-'5-اطلاعات کلیه پرسنل'!E558:E1555</f>
        <v>1403</v>
      </c>
      <c r="AE558" s="309"/>
      <c r="AF558" s="67">
        <f>IF('5-اطلاعات کلیه پرسنل'!H558=option!$C$15,IF('5-اطلاعات کلیه پرسنل'!L558="دارد",'5-اطلاعات کلیه پرسنل'!M558/12*'5-اطلاعات کلیه پرسنل'!I558,'5-اطلاعات کلیه پرسنل'!N558/2000*'5-اطلاعات کلیه پرسنل'!I558),0)+IF('5-اطلاعات کلیه پرسنل'!J558=option!$C$15,IF('5-اطلاعات کلیه پرسنل'!L558="دارد",'5-اطلاعات کلیه پرسنل'!M558/12*'5-اطلاعات کلیه پرسنل'!K558,'5-اطلاعات کلیه پرسنل'!N558/2000*'5-اطلاعات کلیه پرسنل'!K558),0)</f>
        <v>0</v>
      </c>
      <c r="AG558" s="67">
        <f>IF('5-اطلاعات کلیه پرسنل'!H558=option!$C$11,IF('5-اطلاعات کلیه پرسنل'!L558="دارد",'5-اطلاعات کلیه پرسنل'!M558*'5-اطلاعات کلیه پرسنل'!I558/12*40,'5-اطلاعات کلیه پرسنل'!I558*'5-اطلاعات کلیه پرسنل'!N558/52),0)+IF('5-اطلاعات کلیه پرسنل'!J558=option!$C$11,IF('5-اطلاعات کلیه پرسنل'!L558="دارد",'5-اطلاعات کلیه پرسنل'!M558*'5-اطلاعات کلیه پرسنل'!K558/12*40,'5-اطلاعات کلیه پرسنل'!K558*'5-اطلاعات کلیه پرسنل'!N558/52),0)</f>
        <v>0</v>
      </c>
      <c r="AH558" s="307">
        <f>IF('5-اطلاعات کلیه پرسنل'!P558="دکتری",1,IF('5-اطلاعات کلیه پرسنل'!P558="فوق لیسانس",0.8,IF('5-اطلاعات کلیه پرسنل'!P558="لیسانس",0.6,IF('5-اطلاعات کلیه پرسنل'!P558="فوق دیپلم",0.3,IF('5-اطلاعات کلیه پرسنل'!P558="",0,0.1)))))</f>
        <v>0</v>
      </c>
      <c r="AI558" s="95">
        <f>IF('5-اطلاعات کلیه پرسنل'!L558="دارد",'5-اطلاعات کلیه پرسنل'!M558/12,'5-اطلاعات کلیه پرسنل'!N558/2000)</f>
        <v>0</v>
      </c>
      <c r="AJ558" s="94">
        <f t="shared" si="56"/>
        <v>0</v>
      </c>
    </row>
    <row r="559" spans="29:36" x14ac:dyDescent="0.45">
      <c r="AC559" s="309">
        <f>IF('6-اطلاعات کلیه محصولات - خدمات'!C559="دارد",'6-اطلاعات کلیه محصولات - خدمات'!Q559,0)</f>
        <v>0</v>
      </c>
      <c r="AD559" s="309">
        <f>1403-'5-اطلاعات کلیه پرسنل'!E559:E1556</f>
        <v>1403</v>
      </c>
      <c r="AE559" s="309"/>
      <c r="AF559" s="67">
        <f>IF('5-اطلاعات کلیه پرسنل'!H559=option!$C$15,IF('5-اطلاعات کلیه پرسنل'!L559="دارد",'5-اطلاعات کلیه پرسنل'!M559/12*'5-اطلاعات کلیه پرسنل'!I559,'5-اطلاعات کلیه پرسنل'!N559/2000*'5-اطلاعات کلیه پرسنل'!I559),0)+IF('5-اطلاعات کلیه پرسنل'!J559=option!$C$15,IF('5-اطلاعات کلیه پرسنل'!L559="دارد",'5-اطلاعات کلیه پرسنل'!M559/12*'5-اطلاعات کلیه پرسنل'!K559,'5-اطلاعات کلیه پرسنل'!N559/2000*'5-اطلاعات کلیه پرسنل'!K559),0)</f>
        <v>0</v>
      </c>
      <c r="AG559" s="67">
        <f>IF('5-اطلاعات کلیه پرسنل'!H559=option!$C$11,IF('5-اطلاعات کلیه پرسنل'!L559="دارد",'5-اطلاعات کلیه پرسنل'!M559*'5-اطلاعات کلیه پرسنل'!I559/12*40,'5-اطلاعات کلیه پرسنل'!I559*'5-اطلاعات کلیه پرسنل'!N559/52),0)+IF('5-اطلاعات کلیه پرسنل'!J559=option!$C$11,IF('5-اطلاعات کلیه پرسنل'!L559="دارد",'5-اطلاعات کلیه پرسنل'!M559*'5-اطلاعات کلیه پرسنل'!K559/12*40,'5-اطلاعات کلیه پرسنل'!K559*'5-اطلاعات کلیه پرسنل'!N559/52),0)</f>
        <v>0</v>
      </c>
      <c r="AH559" s="307">
        <f>IF('5-اطلاعات کلیه پرسنل'!P559="دکتری",1,IF('5-اطلاعات کلیه پرسنل'!P559="فوق لیسانس",0.8,IF('5-اطلاعات کلیه پرسنل'!P559="لیسانس",0.6,IF('5-اطلاعات کلیه پرسنل'!P559="فوق دیپلم",0.3,IF('5-اطلاعات کلیه پرسنل'!P559="",0,0.1)))))</f>
        <v>0</v>
      </c>
      <c r="AI559" s="95">
        <f>IF('5-اطلاعات کلیه پرسنل'!L559="دارد",'5-اطلاعات کلیه پرسنل'!M559/12,'5-اطلاعات کلیه پرسنل'!N559/2000)</f>
        <v>0</v>
      </c>
      <c r="AJ559" s="94">
        <f t="shared" si="56"/>
        <v>0</v>
      </c>
    </row>
    <row r="560" spans="29:36" x14ac:dyDescent="0.45">
      <c r="AC560" s="309">
        <f>IF('6-اطلاعات کلیه محصولات - خدمات'!C560="دارد",'6-اطلاعات کلیه محصولات - خدمات'!Q560,0)</f>
        <v>0</v>
      </c>
      <c r="AD560" s="309">
        <f>1403-'5-اطلاعات کلیه پرسنل'!E560:E1557</f>
        <v>1403</v>
      </c>
      <c r="AE560" s="309"/>
      <c r="AF560" s="67">
        <f>IF('5-اطلاعات کلیه پرسنل'!H560=option!$C$15,IF('5-اطلاعات کلیه پرسنل'!L560="دارد",'5-اطلاعات کلیه پرسنل'!M560/12*'5-اطلاعات کلیه پرسنل'!I560,'5-اطلاعات کلیه پرسنل'!N560/2000*'5-اطلاعات کلیه پرسنل'!I560),0)+IF('5-اطلاعات کلیه پرسنل'!J560=option!$C$15,IF('5-اطلاعات کلیه پرسنل'!L560="دارد",'5-اطلاعات کلیه پرسنل'!M560/12*'5-اطلاعات کلیه پرسنل'!K560,'5-اطلاعات کلیه پرسنل'!N560/2000*'5-اطلاعات کلیه پرسنل'!K560),0)</f>
        <v>0</v>
      </c>
      <c r="AG560" s="67">
        <f>IF('5-اطلاعات کلیه پرسنل'!H560=option!$C$11,IF('5-اطلاعات کلیه پرسنل'!L560="دارد",'5-اطلاعات کلیه پرسنل'!M560*'5-اطلاعات کلیه پرسنل'!I560/12*40,'5-اطلاعات کلیه پرسنل'!I560*'5-اطلاعات کلیه پرسنل'!N560/52),0)+IF('5-اطلاعات کلیه پرسنل'!J560=option!$C$11,IF('5-اطلاعات کلیه پرسنل'!L560="دارد",'5-اطلاعات کلیه پرسنل'!M560*'5-اطلاعات کلیه پرسنل'!K560/12*40,'5-اطلاعات کلیه پرسنل'!K560*'5-اطلاعات کلیه پرسنل'!N560/52),0)</f>
        <v>0</v>
      </c>
      <c r="AH560" s="307">
        <f>IF('5-اطلاعات کلیه پرسنل'!P560="دکتری",1,IF('5-اطلاعات کلیه پرسنل'!P560="فوق لیسانس",0.8,IF('5-اطلاعات کلیه پرسنل'!P560="لیسانس",0.6,IF('5-اطلاعات کلیه پرسنل'!P560="فوق دیپلم",0.3,IF('5-اطلاعات کلیه پرسنل'!P560="",0,0.1)))))</f>
        <v>0</v>
      </c>
      <c r="AI560" s="95">
        <f>IF('5-اطلاعات کلیه پرسنل'!L560="دارد",'5-اطلاعات کلیه پرسنل'!M560/12,'5-اطلاعات کلیه پرسنل'!N560/2000)</f>
        <v>0</v>
      </c>
      <c r="AJ560" s="94">
        <f t="shared" si="56"/>
        <v>0</v>
      </c>
    </row>
    <row r="561" spans="29:36" x14ac:dyDescent="0.45">
      <c r="AC561" s="309">
        <f>IF('6-اطلاعات کلیه محصولات - خدمات'!C561="دارد",'6-اطلاعات کلیه محصولات - خدمات'!Q561,0)</f>
        <v>0</v>
      </c>
      <c r="AD561" s="309">
        <f>1403-'5-اطلاعات کلیه پرسنل'!E561:E1558</f>
        <v>1403</v>
      </c>
      <c r="AE561" s="309"/>
      <c r="AF561" s="67">
        <f>IF('5-اطلاعات کلیه پرسنل'!H561=option!$C$15,IF('5-اطلاعات کلیه پرسنل'!L561="دارد",'5-اطلاعات کلیه پرسنل'!M561/12*'5-اطلاعات کلیه پرسنل'!I561,'5-اطلاعات کلیه پرسنل'!N561/2000*'5-اطلاعات کلیه پرسنل'!I561),0)+IF('5-اطلاعات کلیه پرسنل'!J561=option!$C$15,IF('5-اطلاعات کلیه پرسنل'!L561="دارد",'5-اطلاعات کلیه پرسنل'!M561/12*'5-اطلاعات کلیه پرسنل'!K561,'5-اطلاعات کلیه پرسنل'!N561/2000*'5-اطلاعات کلیه پرسنل'!K561),0)</f>
        <v>0</v>
      </c>
      <c r="AG561" s="67">
        <f>IF('5-اطلاعات کلیه پرسنل'!H561=option!$C$11,IF('5-اطلاعات کلیه پرسنل'!L561="دارد",'5-اطلاعات کلیه پرسنل'!M561*'5-اطلاعات کلیه پرسنل'!I561/12*40,'5-اطلاعات کلیه پرسنل'!I561*'5-اطلاعات کلیه پرسنل'!N561/52),0)+IF('5-اطلاعات کلیه پرسنل'!J561=option!$C$11,IF('5-اطلاعات کلیه پرسنل'!L561="دارد",'5-اطلاعات کلیه پرسنل'!M561*'5-اطلاعات کلیه پرسنل'!K561/12*40,'5-اطلاعات کلیه پرسنل'!K561*'5-اطلاعات کلیه پرسنل'!N561/52),0)</f>
        <v>0</v>
      </c>
      <c r="AH561" s="307">
        <f>IF('5-اطلاعات کلیه پرسنل'!P561="دکتری",1,IF('5-اطلاعات کلیه پرسنل'!P561="فوق لیسانس",0.8,IF('5-اطلاعات کلیه پرسنل'!P561="لیسانس",0.6,IF('5-اطلاعات کلیه پرسنل'!P561="فوق دیپلم",0.3,IF('5-اطلاعات کلیه پرسنل'!P561="",0,0.1)))))</f>
        <v>0</v>
      </c>
      <c r="AI561" s="95">
        <f>IF('5-اطلاعات کلیه پرسنل'!L561="دارد",'5-اطلاعات کلیه پرسنل'!M561/12,'5-اطلاعات کلیه پرسنل'!N561/2000)</f>
        <v>0</v>
      </c>
      <c r="AJ561" s="94">
        <f t="shared" si="56"/>
        <v>0</v>
      </c>
    </row>
    <row r="562" spans="29:36" x14ac:dyDescent="0.45">
      <c r="AC562" s="309">
        <f>IF('6-اطلاعات کلیه محصولات - خدمات'!C562="دارد",'6-اطلاعات کلیه محصولات - خدمات'!Q562,0)</f>
        <v>0</v>
      </c>
      <c r="AD562" s="309">
        <f>1403-'5-اطلاعات کلیه پرسنل'!E562:E1559</f>
        <v>1403</v>
      </c>
      <c r="AE562" s="309"/>
      <c r="AF562" s="67">
        <f>IF('5-اطلاعات کلیه پرسنل'!H562=option!$C$15,IF('5-اطلاعات کلیه پرسنل'!L562="دارد",'5-اطلاعات کلیه پرسنل'!M562/12*'5-اطلاعات کلیه پرسنل'!I562,'5-اطلاعات کلیه پرسنل'!N562/2000*'5-اطلاعات کلیه پرسنل'!I562),0)+IF('5-اطلاعات کلیه پرسنل'!J562=option!$C$15,IF('5-اطلاعات کلیه پرسنل'!L562="دارد",'5-اطلاعات کلیه پرسنل'!M562/12*'5-اطلاعات کلیه پرسنل'!K562,'5-اطلاعات کلیه پرسنل'!N562/2000*'5-اطلاعات کلیه پرسنل'!K562),0)</f>
        <v>0</v>
      </c>
      <c r="AG562" s="67">
        <f>IF('5-اطلاعات کلیه پرسنل'!H562=option!$C$11,IF('5-اطلاعات کلیه پرسنل'!L562="دارد",'5-اطلاعات کلیه پرسنل'!M562*'5-اطلاعات کلیه پرسنل'!I562/12*40,'5-اطلاعات کلیه پرسنل'!I562*'5-اطلاعات کلیه پرسنل'!N562/52),0)+IF('5-اطلاعات کلیه پرسنل'!J562=option!$C$11,IF('5-اطلاعات کلیه پرسنل'!L562="دارد",'5-اطلاعات کلیه پرسنل'!M562*'5-اطلاعات کلیه پرسنل'!K562/12*40,'5-اطلاعات کلیه پرسنل'!K562*'5-اطلاعات کلیه پرسنل'!N562/52),0)</f>
        <v>0</v>
      </c>
      <c r="AH562" s="307">
        <f>IF('5-اطلاعات کلیه پرسنل'!P562="دکتری",1,IF('5-اطلاعات کلیه پرسنل'!P562="فوق لیسانس",0.8,IF('5-اطلاعات کلیه پرسنل'!P562="لیسانس",0.6,IF('5-اطلاعات کلیه پرسنل'!P562="فوق دیپلم",0.3,IF('5-اطلاعات کلیه پرسنل'!P562="",0,0.1)))))</f>
        <v>0</v>
      </c>
      <c r="AI562" s="95">
        <f>IF('5-اطلاعات کلیه پرسنل'!L562="دارد",'5-اطلاعات کلیه پرسنل'!M562/12,'5-اطلاعات کلیه پرسنل'!N562/2000)</f>
        <v>0</v>
      </c>
      <c r="AJ562" s="94">
        <f t="shared" si="56"/>
        <v>0</v>
      </c>
    </row>
    <row r="563" spans="29:36" x14ac:dyDescent="0.45">
      <c r="AC563" s="309">
        <f>IF('6-اطلاعات کلیه محصولات - خدمات'!C563="دارد",'6-اطلاعات کلیه محصولات - خدمات'!Q563,0)</f>
        <v>0</v>
      </c>
      <c r="AD563" s="309">
        <f>1403-'5-اطلاعات کلیه پرسنل'!E563:E1560</f>
        <v>1403</v>
      </c>
      <c r="AE563" s="309"/>
      <c r="AF563" s="67">
        <f>IF('5-اطلاعات کلیه پرسنل'!H563=option!$C$15,IF('5-اطلاعات کلیه پرسنل'!L563="دارد",'5-اطلاعات کلیه پرسنل'!M563/12*'5-اطلاعات کلیه پرسنل'!I563,'5-اطلاعات کلیه پرسنل'!N563/2000*'5-اطلاعات کلیه پرسنل'!I563),0)+IF('5-اطلاعات کلیه پرسنل'!J563=option!$C$15,IF('5-اطلاعات کلیه پرسنل'!L563="دارد",'5-اطلاعات کلیه پرسنل'!M563/12*'5-اطلاعات کلیه پرسنل'!K563,'5-اطلاعات کلیه پرسنل'!N563/2000*'5-اطلاعات کلیه پرسنل'!K563),0)</f>
        <v>0</v>
      </c>
      <c r="AG563" s="67">
        <f>IF('5-اطلاعات کلیه پرسنل'!H563=option!$C$11,IF('5-اطلاعات کلیه پرسنل'!L563="دارد",'5-اطلاعات کلیه پرسنل'!M563*'5-اطلاعات کلیه پرسنل'!I563/12*40,'5-اطلاعات کلیه پرسنل'!I563*'5-اطلاعات کلیه پرسنل'!N563/52),0)+IF('5-اطلاعات کلیه پرسنل'!J563=option!$C$11,IF('5-اطلاعات کلیه پرسنل'!L563="دارد",'5-اطلاعات کلیه پرسنل'!M563*'5-اطلاعات کلیه پرسنل'!K563/12*40,'5-اطلاعات کلیه پرسنل'!K563*'5-اطلاعات کلیه پرسنل'!N563/52),0)</f>
        <v>0</v>
      </c>
      <c r="AH563" s="307">
        <f>IF('5-اطلاعات کلیه پرسنل'!P563="دکتری",1,IF('5-اطلاعات کلیه پرسنل'!P563="فوق لیسانس",0.8,IF('5-اطلاعات کلیه پرسنل'!P563="لیسانس",0.6,IF('5-اطلاعات کلیه پرسنل'!P563="فوق دیپلم",0.3,IF('5-اطلاعات کلیه پرسنل'!P563="",0,0.1)))))</f>
        <v>0</v>
      </c>
      <c r="AI563" s="95">
        <f>IF('5-اطلاعات کلیه پرسنل'!L563="دارد",'5-اطلاعات کلیه پرسنل'!M563/12,'5-اطلاعات کلیه پرسنل'!N563/2000)</f>
        <v>0</v>
      </c>
      <c r="AJ563" s="94">
        <f t="shared" si="56"/>
        <v>0</v>
      </c>
    </row>
    <row r="564" spans="29:36" x14ac:dyDescent="0.45">
      <c r="AC564" s="309">
        <f>IF('6-اطلاعات کلیه محصولات - خدمات'!C564="دارد",'6-اطلاعات کلیه محصولات - خدمات'!Q564,0)</f>
        <v>0</v>
      </c>
      <c r="AD564" s="309">
        <f>1403-'5-اطلاعات کلیه پرسنل'!E564:E1561</f>
        <v>1403</v>
      </c>
      <c r="AE564" s="309"/>
      <c r="AF564" s="67">
        <f>IF('5-اطلاعات کلیه پرسنل'!H564=option!$C$15,IF('5-اطلاعات کلیه پرسنل'!L564="دارد",'5-اطلاعات کلیه پرسنل'!M564/12*'5-اطلاعات کلیه پرسنل'!I564,'5-اطلاعات کلیه پرسنل'!N564/2000*'5-اطلاعات کلیه پرسنل'!I564),0)+IF('5-اطلاعات کلیه پرسنل'!J564=option!$C$15,IF('5-اطلاعات کلیه پرسنل'!L564="دارد",'5-اطلاعات کلیه پرسنل'!M564/12*'5-اطلاعات کلیه پرسنل'!K564,'5-اطلاعات کلیه پرسنل'!N564/2000*'5-اطلاعات کلیه پرسنل'!K564),0)</f>
        <v>0</v>
      </c>
      <c r="AG564" s="67">
        <f>IF('5-اطلاعات کلیه پرسنل'!H564=option!$C$11,IF('5-اطلاعات کلیه پرسنل'!L564="دارد",'5-اطلاعات کلیه پرسنل'!M564*'5-اطلاعات کلیه پرسنل'!I564/12*40,'5-اطلاعات کلیه پرسنل'!I564*'5-اطلاعات کلیه پرسنل'!N564/52),0)+IF('5-اطلاعات کلیه پرسنل'!J564=option!$C$11,IF('5-اطلاعات کلیه پرسنل'!L564="دارد",'5-اطلاعات کلیه پرسنل'!M564*'5-اطلاعات کلیه پرسنل'!K564/12*40,'5-اطلاعات کلیه پرسنل'!K564*'5-اطلاعات کلیه پرسنل'!N564/52),0)</f>
        <v>0</v>
      </c>
      <c r="AH564" s="307">
        <f>IF('5-اطلاعات کلیه پرسنل'!P564="دکتری",1,IF('5-اطلاعات کلیه پرسنل'!P564="فوق لیسانس",0.8,IF('5-اطلاعات کلیه پرسنل'!P564="لیسانس",0.6,IF('5-اطلاعات کلیه پرسنل'!P564="فوق دیپلم",0.3,IF('5-اطلاعات کلیه پرسنل'!P564="",0,0.1)))))</f>
        <v>0</v>
      </c>
      <c r="AI564" s="95">
        <f>IF('5-اطلاعات کلیه پرسنل'!L564="دارد",'5-اطلاعات کلیه پرسنل'!M564/12,'5-اطلاعات کلیه پرسنل'!N564/2000)</f>
        <v>0</v>
      </c>
      <c r="AJ564" s="94">
        <f t="shared" si="56"/>
        <v>0</v>
      </c>
    </row>
    <row r="565" spans="29:36" x14ac:dyDescent="0.45">
      <c r="AC565" s="309">
        <f>IF('6-اطلاعات کلیه محصولات - خدمات'!C565="دارد",'6-اطلاعات کلیه محصولات - خدمات'!Q565,0)</f>
        <v>0</v>
      </c>
      <c r="AD565" s="309">
        <f>1403-'5-اطلاعات کلیه پرسنل'!E565:E1562</f>
        <v>1403</v>
      </c>
      <c r="AE565" s="309"/>
      <c r="AF565" s="67">
        <f>IF('5-اطلاعات کلیه پرسنل'!H565=option!$C$15,IF('5-اطلاعات کلیه پرسنل'!L565="دارد",'5-اطلاعات کلیه پرسنل'!M565/12*'5-اطلاعات کلیه پرسنل'!I565,'5-اطلاعات کلیه پرسنل'!N565/2000*'5-اطلاعات کلیه پرسنل'!I565),0)+IF('5-اطلاعات کلیه پرسنل'!J565=option!$C$15,IF('5-اطلاعات کلیه پرسنل'!L565="دارد",'5-اطلاعات کلیه پرسنل'!M565/12*'5-اطلاعات کلیه پرسنل'!K565,'5-اطلاعات کلیه پرسنل'!N565/2000*'5-اطلاعات کلیه پرسنل'!K565),0)</f>
        <v>0</v>
      </c>
      <c r="AG565" s="67">
        <f>IF('5-اطلاعات کلیه پرسنل'!H565=option!$C$11,IF('5-اطلاعات کلیه پرسنل'!L565="دارد",'5-اطلاعات کلیه پرسنل'!M565*'5-اطلاعات کلیه پرسنل'!I565/12*40,'5-اطلاعات کلیه پرسنل'!I565*'5-اطلاعات کلیه پرسنل'!N565/52),0)+IF('5-اطلاعات کلیه پرسنل'!J565=option!$C$11,IF('5-اطلاعات کلیه پرسنل'!L565="دارد",'5-اطلاعات کلیه پرسنل'!M565*'5-اطلاعات کلیه پرسنل'!K565/12*40,'5-اطلاعات کلیه پرسنل'!K565*'5-اطلاعات کلیه پرسنل'!N565/52),0)</f>
        <v>0</v>
      </c>
      <c r="AH565" s="307">
        <f>IF('5-اطلاعات کلیه پرسنل'!P565="دکتری",1,IF('5-اطلاعات کلیه پرسنل'!P565="فوق لیسانس",0.8,IF('5-اطلاعات کلیه پرسنل'!P565="لیسانس",0.6,IF('5-اطلاعات کلیه پرسنل'!P565="فوق دیپلم",0.3,IF('5-اطلاعات کلیه پرسنل'!P565="",0,0.1)))))</f>
        <v>0</v>
      </c>
      <c r="AI565" s="95">
        <f>IF('5-اطلاعات کلیه پرسنل'!L565="دارد",'5-اطلاعات کلیه پرسنل'!M565/12,'5-اطلاعات کلیه پرسنل'!N565/2000)</f>
        <v>0</v>
      </c>
      <c r="AJ565" s="94">
        <f t="shared" si="56"/>
        <v>0</v>
      </c>
    </row>
    <row r="566" spans="29:36" x14ac:dyDescent="0.45">
      <c r="AC566" s="309">
        <f>IF('6-اطلاعات کلیه محصولات - خدمات'!C566="دارد",'6-اطلاعات کلیه محصولات - خدمات'!Q566,0)</f>
        <v>0</v>
      </c>
      <c r="AD566" s="309">
        <f>1403-'5-اطلاعات کلیه پرسنل'!E566:E1563</f>
        <v>1403</v>
      </c>
      <c r="AE566" s="309"/>
      <c r="AF566" s="67">
        <f>IF('5-اطلاعات کلیه پرسنل'!H566=option!$C$15,IF('5-اطلاعات کلیه پرسنل'!L566="دارد",'5-اطلاعات کلیه پرسنل'!M566/12*'5-اطلاعات کلیه پرسنل'!I566,'5-اطلاعات کلیه پرسنل'!N566/2000*'5-اطلاعات کلیه پرسنل'!I566),0)+IF('5-اطلاعات کلیه پرسنل'!J566=option!$C$15,IF('5-اطلاعات کلیه پرسنل'!L566="دارد",'5-اطلاعات کلیه پرسنل'!M566/12*'5-اطلاعات کلیه پرسنل'!K566,'5-اطلاعات کلیه پرسنل'!N566/2000*'5-اطلاعات کلیه پرسنل'!K566),0)</f>
        <v>0</v>
      </c>
      <c r="AG566" s="67">
        <f>IF('5-اطلاعات کلیه پرسنل'!H566=option!$C$11,IF('5-اطلاعات کلیه پرسنل'!L566="دارد",'5-اطلاعات کلیه پرسنل'!M566*'5-اطلاعات کلیه پرسنل'!I566/12*40,'5-اطلاعات کلیه پرسنل'!I566*'5-اطلاعات کلیه پرسنل'!N566/52),0)+IF('5-اطلاعات کلیه پرسنل'!J566=option!$C$11,IF('5-اطلاعات کلیه پرسنل'!L566="دارد",'5-اطلاعات کلیه پرسنل'!M566*'5-اطلاعات کلیه پرسنل'!K566/12*40,'5-اطلاعات کلیه پرسنل'!K566*'5-اطلاعات کلیه پرسنل'!N566/52),0)</f>
        <v>0</v>
      </c>
      <c r="AH566" s="307">
        <f>IF('5-اطلاعات کلیه پرسنل'!P566="دکتری",1,IF('5-اطلاعات کلیه پرسنل'!P566="فوق لیسانس",0.8,IF('5-اطلاعات کلیه پرسنل'!P566="لیسانس",0.6,IF('5-اطلاعات کلیه پرسنل'!P566="فوق دیپلم",0.3,IF('5-اطلاعات کلیه پرسنل'!P566="",0,0.1)))))</f>
        <v>0</v>
      </c>
      <c r="AI566" s="95">
        <f>IF('5-اطلاعات کلیه پرسنل'!L566="دارد",'5-اطلاعات کلیه پرسنل'!M566/12,'5-اطلاعات کلیه پرسنل'!N566/2000)</f>
        <v>0</v>
      </c>
      <c r="AJ566" s="94">
        <f t="shared" si="56"/>
        <v>0</v>
      </c>
    </row>
    <row r="567" spans="29:36" x14ac:dyDescent="0.45">
      <c r="AC567" s="309">
        <f>IF('6-اطلاعات کلیه محصولات - خدمات'!C567="دارد",'6-اطلاعات کلیه محصولات - خدمات'!Q567,0)</f>
        <v>0</v>
      </c>
      <c r="AD567" s="309">
        <f>1403-'5-اطلاعات کلیه پرسنل'!E567:E1564</f>
        <v>1403</v>
      </c>
      <c r="AE567" s="309"/>
      <c r="AF567" s="67">
        <f>IF('5-اطلاعات کلیه پرسنل'!H567=option!$C$15,IF('5-اطلاعات کلیه پرسنل'!L567="دارد",'5-اطلاعات کلیه پرسنل'!M567/12*'5-اطلاعات کلیه پرسنل'!I567,'5-اطلاعات کلیه پرسنل'!N567/2000*'5-اطلاعات کلیه پرسنل'!I567),0)+IF('5-اطلاعات کلیه پرسنل'!J567=option!$C$15,IF('5-اطلاعات کلیه پرسنل'!L567="دارد",'5-اطلاعات کلیه پرسنل'!M567/12*'5-اطلاعات کلیه پرسنل'!K567,'5-اطلاعات کلیه پرسنل'!N567/2000*'5-اطلاعات کلیه پرسنل'!K567),0)</f>
        <v>0</v>
      </c>
      <c r="AG567" s="67">
        <f>IF('5-اطلاعات کلیه پرسنل'!H567=option!$C$11,IF('5-اطلاعات کلیه پرسنل'!L567="دارد",'5-اطلاعات کلیه پرسنل'!M567*'5-اطلاعات کلیه پرسنل'!I567/12*40,'5-اطلاعات کلیه پرسنل'!I567*'5-اطلاعات کلیه پرسنل'!N567/52),0)+IF('5-اطلاعات کلیه پرسنل'!J567=option!$C$11,IF('5-اطلاعات کلیه پرسنل'!L567="دارد",'5-اطلاعات کلیه پرسنل'!M567*'5-اطلاعات کلیه پرسنل'!K567/12*40,'5-اطلاعات کلیه پرسنل'!K567*'5-اطلاعات کلیه پرسنل'!N567/52),0)</f>
        <v>0</v>
      </c>
      <c r="AH567" s="307">
        <f>IF('5-اطلاعات کلیه پرسنل'!P567="دکتری",1,IF('5-اطلاعات کلیه پرسنل'!P567="فوق لیسانس",0.8,IF('5-اطلاعات کلیه پرسنل'!P567="لیسانس",0.6,IF('5-اطلاعات کلیه پرسنل'!P567="فوق دیپلم",0.3,IF('5-اطلاعات کلیه پرسنل'!P567="",0,0.1)))))</f>
        <v>0</v>
      </c>
      <c r="AI567" s="95">
        <f>IF('5-اطلاعات کلیه پرسنل'!L567="دارد",'5-اطلاعات کلیه پرسنل'!M567/12,'5-اطلاعات کلیه پرسنل'!N567/2000)</f>
        <v>0</v>
      </c>
      <c r="AJ567" s="94">
        <f t="shared" si="56"/>
        <v>0</v>
      </c>
    </row>
    <row r="568" spans="29:36" x14ac:dyDescent="0.45">
      <c r="AC568" s="309">
        <f>IF('6-اطلاعات کلیه محصولات - خدمات'!C568="دارد",'6-اطلاعات کلیه محصولات - خدمات'!Q568,0)</f>
        <v>0</v>
      </c>
      <c r="AD568" s="309">
        <f>1403-'5-اطلاعات کلیه پرسنل'!E568:E1565</f>
        <v>1403</v>
      </c>
      <c r="AE568" s="309"/>
      <c r="AF568" s="67">
        <f>IF('5-اطلاعات کلیه پرسنل'!H568=option!$C$15,IF('5-اطلاعات کلیه پرسنل'!L568="دارد",'5-اطلاعات کلیه پرسنل'!M568/12*'5-اطلاعات کلیه پرسنل'!I568,'5-اطلاعات کلیه پرسنل'!N568/2000*'5-اطلاعات کلیه پرسنل'!I568),0)+IF('5-اطلاعات کلیه پرسنل'!J568=option!$C$15,IF('5-اطلاعات کلیه پرسنل'!L568="دارد",'5-اطلاعات کلیه پرسنل'!M568/12*'5-اطلاعات کلیه پرسنل'!K568,'5-اطلاعات کلیه پرسنل'!N568/2000*'5-اطلاعات کلیه پرسنل'!K568),0)</f>
        <v>0</v>
      </c>
      <c r="AG568" s="67">
        <f>IF('5-اطلاعات کلیه پرسنل'!H568=option!$C$11,IF('5-اطلاعات کلیه پرسنل'!L568="دارد",'5-اطلاعات کلیه پرسنل'!M568*'5-اطلاعات کلیه پرسنل'!I568/12*40,'5-اطلاعات کلیه پرسنل'!I568*'5-اطلاعات کلیه پرسنل'!N568/52),0)+IF('5-اطلاعات کلیه پرسنل'!J568=option!$C$11,IF('5-اطلاعات کلیه پرسنل'!L568="دارد",'5-اطلاعات کلیه پرسنل'!M568*'5-اطلاعات کلیه پرسنل'!K568/12*40,'5-اطلاعات کلیه پرسنل'!K568*'5-اطلاعات کلیه پرسنل'!N568/52),0)</f>
        <v>0</v>
      </c>
      <c r="AH568" s="307">
        <f>IF('5-اطلاعات کلیه پرسنل'!P568="دکتری",1,IF('5-اطلاعات کلیه پرسنل'!P568="فوق لیسانس",0.8,IF('5-اطلاعات کلیه پرسنل'!P568="لیسانس",0.6,IF('5-اطلاعات کلیه پرسنل'!P568="فوق دیپلم",0.3,IF('5-اطلاعات کلیه پرسنل'!P568="",0,0.1)))))</f>
        <v>0</v>
      </c>
      <c r="AI568" s="95">
        <f>IF('5-اطلاعات کلیه پرسنل'!L568="دارد",'5-اطلاعات کلیه پرسنل'!M568/12,'5-اطلاعات کلیه پرسنل'!N568/2000)</f>
        <v>0</v>
      </c>
      <c r="AJ568" s="94">
        <f t="shared" si="56"/>
        <v>0</v>
      </c>
    </row>
    <row r="569" spans="29:36" x14ac:dyDescent="0.45">
      <c r="AC569" s="309">
        <f>IF('6-اطلاعات کلیه محصولات - خدمات'!C569="دارد",'6-اطلاعات کلیه محصولات - خدمات'!Q569,0)</f>
        <v>0</v>
      </c>
      <c r="AD569" s="309">
        <f>1403-'5-اطلاعات کلیه پرسنل'!E569:E1566</f>
        <v>1403</v>
      </c>
      <c r="AE569" s="309"/>
      <c r="AF569" s="67">
        <f>IF('5-اطلاعات کلیه پرسنل'!H569=option!$C$15,IF('5-اطلاعات کلیه پرسنل'!L569="دارد",'5-اطلاعات کلیه پرسنل'!M569/12*'5-اطلاعات کلیه پرسنل'!I569,'5-اطلاعات کلیه پرسنل'!N569/2000*'5-اطلاعات کلیه پرسنل'!I569),0)+IF('5-اطلاعات کلیه پرسنل'!J569=option!$C$15,IF('5-اطلاعات کلیه پرسنل'!L569="دارد",'5-اطلاعات کلیه پرسنل'!M569/12*'5-اطلاعات کلیه پرسنل'!K569,'5-اطلاعات کلیه پرسنل'!N569/2000*'5-اطلاعات کلیه پرسنل'!K569),0)</f>
        <v>0</v>
      </c>
      <c r="AG569" s="67">
        <f>IF('5-اطلاعات کلیه پرسنل'!H569=option!$C$11,IF('5-اطلاعات کلیه پرسنل'!L569="دارد",'5-اطلاعات کلیه پرسنل'!M569*'5-اطلاعات کلیه پرسنل'!I569/12*40,'5-اطلاعات کلیه پرسنل'!I569*'5-اطلاعات کلیه پرسنل'!N569/52),0)+IF('5-اطلاعات کلیه پرسنل'!J569=option!$C$11,IF('5-اطلاعات کلیه پرسنل'!L569="دارد",'5-اطلاعات کلیه پرسنل'!M569*'5-اطلاعات کلیه پرسنل'!K569/12*40,'5-اطلاعات کلیه پرسنل'!K569*'5-اطلاعات کلیه پرسنل'!N569/52),0)</f>
        <v>0</v>
      </c>
      <c r="AH569" s="307">
        <f>IF('5-اطلاعات کلیه پرسنل'!P569="دکتری",1,IF('5-اطلاعات کلیه پرسنل'!P569="فوق لیسانس",0.8,IF('5-اطلاعات کلیه پرسنل'!P569="لیسانس",0.6,IF('5-اطلاعات کلیه پرسنل'!P569="فوق دیپلم",0.3,IF('5-اطلاعات کلیه پرسنل'!P569="",0,0.1)))))</f>
        <v>0</v>
      </c>
      <c r="AI569" s="95">
        <f>IF('5-اطلاعات کلیه پرسنل'!L569="دارد",'5-اطلاعات کلیه پرسنل'!M569/12,'5-اطلاعات کلیه پرسنل'!N569/2000)</f>
        <v>0</v>
      </c>
      <c r="AJ569" s="94">
        <f t="shared" si="56"/>
        <v>0</v>
      </c>
    </row>
    <row r="570" spans="29:36" x14ac:dyDescent="0.45">
      <c r="AC570" s="309">
        <f>IF('6-اطلاعات کلیه محصولات - خدمات'!C570="دارد",'6-اطلاعات کلیه محصولات - خدمات'!Q570,0)</f>
        <v>0</v>
      </c>
      <c r="AD570" s="309">
        <f>1403-'5-اطلاعات کلیه پرسنل'!E570:E1567</f>
        <v>1403</v>
      </c>
      <c r="AE570" s="309"/>
      <c r="AF570" s="67">
        <f>IF('5-اطلاعات کلیه پرسنل'!H570=option!$C$15,IF('5-اطلاعات کلیه پرسنل'!L570="دارد",'5-اطلاعات کلیه پرسنل'!M570/12*'5-اطلاعات کلیه پرسنل'!I570,'5-اطلاعات کلیه پرسنل'!N570/2000*'5-اطلاعات کلیه پرسنل'!I570),0)+IF('5-اطلاعات کلیه پرسنل'!J570=option!$C$15,IF('5-اطلاعات کلیه پرسنل'!L570="دارد",'5-اطلاعات کلیه پرسنل'!M570/12*'5-اطلاعات کلیه پرسنل'!K570,'5-اطلاعات کلیه پرسنل'!N570/2000*'5-اطلاعات کلیه پرسنل'!K570),0)</f>
        <v>0</v>
      </c>
      <c r="AG570" s="67">
        <f>IF('5-اطلاعات کلیه پرسنل'!H570=option!$C$11,IF('5-اطلاعات کلیه پرسنل'!L570="دارد",'5-اطلاعات کلیه پرسنل'!M570*'5-اطلاعات کلیه پرسنل'!I570/12*40,'5-اطلاعات کلیه پرسنل'!I570*'5-اطلاعات کلیه پرسنل'!N570/52),0)+IF('5-اطلاعات کلیه پرسنل'!J570=option!$C$11,IF('5-اطلاعات کلیه پرسنل'!L570="دارد",'5-اطلاعات کلیه پرسنل'!M570*'5-اطلاعات کلیه پرسنل'!K570/12*40,'5-اطلاعات کلیه پرسنل'!K570*'5-اطلاعات کلیه پرسنل'!N570/52),0)</f>
        <v>0</v>
      </c>
      <c r="AH570" s="307">
        <f>IF('5-اطلاعات کلیه پرسنل'!P570="دکتری",1,IF('5-اطلاعات کلیه پرسنل'!P570="فوق لیسانس",0.8,IF('5-اطلاعات کلیه پرسنل'!P570="لیسانس",0.6,IF('5-اطلاعات کلیه پرسنل'!P570="فوق دیپلم",0.3,IF('5-اطلاعات کلیه پرسنل'!P570="",0,0.1)))))</f>
        <v>0</v>
      </c>
      <c r="AI570" s="95">
        <f>IF('5-اطلاعات کلیه پرسنل'!L570="دارد",'5-اطلاعات کلیه پرسنل'!M570/12,'5-اطلاعات کلیه پرسنل'!N570/2000)</f>
        <v>0</v>
      </c>
      <c r="AJ570" s="94">
        <f t="shared" si="56"/>
        <v>0</v>
      </c>
    </row>
    <row r="571" spans="29:36" x14ac:dyDescent="0.45">
      <c r="AC571" s="309">
        <f>IF('6-اطلاعات کلیه محصولات - خدمات'!C571="دارد",'6-اطلاعات کلیه محصولات - خدمات'!Q571,0)</f>
        <v>0</v>
      </c>
      <c r="AD571" s="309">
        <f>1403-'5-اطلاعات کلیه پرسنل'!E571:E1568</f>
        <v>1403</v>
      </c>
      <c r="AE571" s="309"/>
      <c r="AF571" s="67">
        <f>IF('5-اطلاعات کلیه پرسنل'!H571=option!$C$15,IF('5-اطلاعات کلیه پرسنل'!L571="دارد",'5-اطلاعات کلیه پرسنل'!M571/12*'5-اطلاعات کلیه پرسنل'!I571,'5-اطلاعات کلیه پرسنل'!N571/2000*'5-اطلاعات کلیه پرسنل'!I571),0)+IF('5-اطلاعات کلیه پرسنل'!J571=option!$C$15,IF('5-اطلاعات کلیه پرسنل'!L571="دارد",'5-اطلاعات کلیه پرسنل'!M571/12*'5-اطلاعات کلیه پرسنل'!K571,'5-اطلاعات کلیه پرسنل'!N571/2000*'5-اطلاعات کلیه پرسنل'!K571),0)</f>
        <v>0</v>
      </c>
      <c r="AG571" s="67">
        <f>IF('5-اطلاعات کلیه پرسنل'!H571=option!$C$11,IF('5-اطلاعات کلیه پرسنل'!L571="دارد",'5-اطلاعات کلیه پرسنل'!M571*'5-اطلاعات کلیه پرسنل'!I571/12*40,'5-اطلاعات کلیه پرسنل'!I571*'5-اطلاعات کلیه پرسنل'!N571/52),0)+IF('5-اطلاعات کلیه پرسنل'!J571=option!$C$11,IF('5-اطلاعات کلیه پرسنل'!L571="دارد",'5-اطلاعات کلیه پرسنل'!M571*'5-اطلاعات کلیه پرسنل'!K571/12*40,'5-اطلاعات کلیه پرسنل'!K571*'5-اطلاعات کلیه پرسنل'!N571/52),0)</f>
        <v>0</v>
      </c>
      <c r="AH571" s="307">
        <f>IF('5-اطلاعات کلیه پرسنل'!P571="دکتری",1,IF('5-اطلاعات کلیه پرسنل'!P571="فوق لیسانس",0.8,IF('5-اطلاعات کلیه پرسنل'!P571="لیسانس",0.6,IF('5-اطلاعات کلیه پرسنل'!P571="فوق دیپلم",0.3,IF('5-اطلاعات کلیه پرسنل'!P571="",0,0.1)))))</f>
        <v>0</v>
      </c>
      <c r="AI571" s="95">
        <f>IF('5-اطلاعات کلیه پرسنل'!L571="دارد",'5-اطلاعات کلیه پرسنل'!M571/12,'5-اطلاعات کلیه پرسنل'!N571/2000)</f>
        <v>0</v>
      </c>
      <c r="AJ571" s="94">
        <f t="shared" si="56"/>
        <v>0</v>
      </c>
    </row>
    <row r="572" spans="29:36" x14ac:dyDescent="0.45">
      <c r="AC572" s="309">
        <f>IF('6-اطلاعات کلیه محصولات - خدمات'!C572="دارد",'6-اطلاعات کلیه محصولات - خدمات'!Q572,0)</f>
        <v>0</v>
      </c>
      <c r="AD572" s="309">
        <f>1403-'5-اطلاعات کلیه پرسنل'!E572:E1569</f>
        <v>1403</v>
      </c>
      <c r="AE572" s="309"/>
      <c r="AF572" s="67">
        <f>IF('5-اطلاعات کلیه پرسنل'!H572=option!$C$15,IF('5-اطلاعات کلیه پرسنل'!L572="دارد",'5-اطلاعات کلیه پرسنل'!M572/12*'5-اطلاعات کلیه پرسنل'!I572,'5-اطلاعات کلیه پرسنل'!N572/2000*'5-اطلاعات کلیه پرسنل'!I572),0)+IF('5-اطلاعات کلیه پرسنل'!J572=option!$C$15,IF('5-اطلاعات کلیه پرسنل'!L572="دارد",'5-اطلاعات کلیه پرسنل'!M572/12*'5-اطلاعات کلیه پرسنل'!K572,'5-اطلاعات کلیه پرسنل'!N572/2000*'5-اطلاعات کلیه پرسنل'!K572),0)</f>
        <v>0</v>
      </c>
      <c r="AG572" s="67">
        <f>IF('5-اطلاعات کلیه پرسنل'!H572=option!$C$11,IF('5-اطلاعات کلیه پرسنل'!L572="دارد",'5-اطلاعات کلیه پرسنل'!M572*'5-اطلاعات کلیه پرسنل'!I572/12*40,'5-اطلاعات کلیه پرسنل'!I572*'5-اطلاعات کلیه پرسنل'!N572/52),0)+IF('5-اطلاعات کلیه پرسنل'!J572=option!$C$11,IF('5-اطلاعات کلیه پرسنل'!L572="دارد",'5-اطلاعات کلیه پرسنل'!M572*'5-اطلاعات کلیه پرسنل'!K572/12*40,'5-اطلاعات کلیه پرسنل'!K572*'5-اطلاعات کلیه پرسنل'!N572/52),0)</f>
        <v>0</v>
      </c>
      <c r="AH572" s="307">
        <f>IF('5-اطلاعات کلیه پرسنل'!P572="دکتری",1,IF('5-اطلاعات کلیه پرسنل'!P572="فوق لیسانس",0.8,IF('5-اطلاعات کلیه پرسنل'!P572="لیسانس",0.6,IF('5-اطلاعات کلیه پرسنل'!P572="فوق دیپلم",0.3,IF('5-اطلاعات کلیه پرسنل'!P572="",0,0.1)))))</f>
        <v>0</v>
      </c>
      <c r="AI572" s="95">
        <f>IF('5-اطلاعات کلیه پرسنل'!L572="دارد",'5-اطلاعات کلیه پرسنل'!M572/12,'5-اطلاعات کلیه پرسنل'!N572/2000)</f>
        <v>0</v>
      </c>
      <c r="AJ572" s="94">
        <f t="shared" si="56"/>
        <v>0</v>
      </c>
    </row>
    <row r="573" spans="29:36" x14ac:dyDescent="0.45">
      <c r="AC573" s="309">
        <f>IF('6-اطلاعات کلیه محصولات - خدمات'!C573="دارد",'6-اطلاعات کلیه محصولات - خدمات'!Q573,0)</f>
        <v>0</v>
      </c>
      <c r="AD573" s="309">
        <f>1403-'5-اطلاعات کلیه پرسنل'!E573:E1570</f>
        <v>1403</v>
      </c>
      <c r="AE573" s="309"/>
      <c r="AF573" s="67">
        <f>IF('5-اطلاعات کلیه پرسنل'!H573=option!$C$15,IF('5-اطلاعات کلیه پرسنل'!L573="دارد",'5-اطلاعات کلیه پرسنل'!M573/12*'5-اطلاعات کلیه پرسنل'!I573,'5-اطلاعات کلیه پرسنل'!N573/2000*'5-اطلاعات کلیه پرسنل'!I573),0)+IF('5-اطلاعات کلیه پرسنل'!J573=option!$C$15,IF('5-اطلاعات کلیه پرسنل'!L573="دارد",'5-اطلاعات کلیه پرسنل'!M573/12*'5-اطلاعات کلیه پرسنل'!K573,'5-اطلاعات کلیه پرسنل'!N573/2000*'5-اطلاعات کلیه پرسنل'!K573),0)</f>
        <v>0</v>
      </c>
      <c r="AG573" s="67">
        <f>IF('5-اطلاعات کلیه پرسنل'!H573=option!$C$11,IF('5-اطلاعات کلیه پرسنل'!L573="دارد",'5-اطلاعات کلیه پرسنل'!M573*'5-اطلاعات کلیه پرسنل'!I573/12*40,'5-اطلاعات کلیه پرسنل'!I573*'5-اطلاعات کلیه پرسنل'!N573/52),0)+IF('5-اطلاعات کلیه پرسنل'!J573=option!$C$11,IF('5-اطلاعات کلیه پرسنل'!L573="دارد",'5-اطلاعات کلیه پرسنل'!M573*'5-اطلاعات کلیه پرسنل'!K573/12*40,'5-اطلاعات کلیه پرسنل'!K573*'5-اطلاعات کلیه پرسنل'!N573/52),0)</f>
        <v>0</v>
      </c>
      <c r="AH573" s="307">
        <f>IF('5-اطلاعات کلیه پرسنل'!P573="دکتری",1,IF('5-اطلاعات کلیه پرسنل'!P573="فوق لیسانس",0.8,IF('5-اطلاعات کلیه پرسنل'!P573="لیسانس",0.6,IF('5-اطلاعات کلیه پرسنل'!P573="فوق دیپلم",0.3,IF('5-اطلاعات کلیه پرسنل'!P573="",0,0.1)))))</f>
        <v>0</v>
      </c>
      <c r="AI573" s="95">
        <f>IF('5-اطلاعات کلیه پرسنل'!L573="دارد",'5-اطلاعات کلیه پرسنل'!M573/12,'5-اطلاعات کلیه پرسنل'!N573/2000)</f>
        <v>0</v>
      </c>
      <c r="AJ573" s="94">
        <f t="shared" si="56"/>
        <v>0</v>
      </c>
    </row>
    <row r="574" spans="29:36" x14ac:dyDescent="0.45">
      <c r="AC574" s="309">
        <f>IF('6-اطلاعات کلیه محصولات - خدمات'!C574="دارد",'6-اطلاعات کلیه محصولات - خدمات'!Q574,0)</f>
        <v>0</v>
      </c>
      <c r="AD574" s="309">
        <f>1403-'5-اطلاعات کلیه پرسنل'!E574:E1571</f>
        <v>1403</v>
      </c>
      <c r="AE574" s="309"/>
      <c r="AF574" s="67">
        <f>IF('5-اطلاعات کلیه پرسنل'!H574=option!$C$15,IF('5-اطلاعات کلیه پرسنل'!L574="دارد",'5-اطلاعات کلیه پرسنل'!M574/12*'5-اطلاعات کلیه پرسنل'!I574,'5-اطلاعات کلیه پرسنل'!N574/2000*'5-اطلاعات کلیه پرسنل'!I574),0)+IF('5-اطلاعات کلیه پرسنل'!J574=option!$C$15,IF('5-اطلاعات کلیه پرسنل'!L574="دارد",'5-اطلاعات کلیه پرسنل'!M574/12*'5-اطلاعات کلیه پرسنل'!K574,'5-اطلاعات کلیه پرسنل'!N574/2000*'5-اطلاعات کلیه پرسنل'!K574),0)</f>
        <v>0</v>
      </c>
      <c r="AG574" s="67">
        <f>IF('5-اطلاعات کلیه پرسنل'!H574=option!$C$11,IF('5-اطلاعات کلیه پرسنل'!L574="دارد",'5-اطلاعات کلیه پرسنل'!M574*'5-اطلاعات کلیه پرسنل'!I574/12*40,'5-اطلاعات کلیه پرسنل'!I574*'5-اطلاعات کلیه پرسنل'!N574/52),0)+IF('5-اطلاعات کلیه پرسنل'!J574=option!$C$11,IF('5-اطلاعات کلیه پرسنل'!L574="دارد",'5-اطلاعات کلیه پرسنل'!M574*'5-اطلاعات کلیه پرسنل'!K574/12*40,'5-اطلاعات کلیه پرسنل'!K574*'5-اطلاعات کلیه پرسنل'!N574/52),0)</f>
        <v>0</v>
      </c>
      <c r="AH574" s="307">
        <f>IF('5-اطلاعات کلیه پرسنل'!P574="دکتری",1,IF('5-اطلاعات کلیه پرسنل'!P574="فوق لیسانس",0.8,IF('5-اطلاعات کلیه پرسنل'!P574="لیسانس",0.6,IF('5-اطلاعات کلیه پرسنل'!P574="فوق دیپلم",0.3,IF('5-اطلاعات کلیه پرسنل'!P574="",0,0.1)))))</f>
        <v>0</v>
      </c>
      <c r="AI574" s="95">
        <f>IF('5-اطلاعات کلیه پرسنل'!L574="دارد",'5-اطلاعات کلیه پرسنل'!M574/12,'5-اطلاعات کلیه پرسنل'!N574/2000)</f>
        <v>0</v>
      </c>
      <c r="AJ574" s="94">
        <f t="shared" si="56"/>
        <v>0</v>
      </c>
    </row>
    <row r="575" spans="29:36" x14ac:dyDescent="0.45">
      <c r="AC575" s="309">
        <f>IF('6-اطلاعات کلیه محصولات - خدمات'!C575="دارد",'6-اطلاعات کلیه محصولات - خدمات'!Q575,0)</f>
        <v>0</v>
      </c>
      <c r="AD575" s="309">
        <f>1403-'5-اطلاعات کلیه پرسنل'!E575:E1572</f>
        <v>1403</v>
      </c>
      <c r="AE575" s="309"/>
      <c r="AF575" s="67">
        <f>IF('5-اطلاعات کلیه پرسنل'!H575=option!$C$15,IF('5-اطلاعات کلیه پرسنل'!L575="دارد",'5-اطلاعات کلیه پرسنل'!M575/12*'5-اطلاعات کلیه پرسنل'!I575,'5-اطلاعات کلیه پرسنل'!N575/2000*'5-اطلاعات کلیه پرسنل'!I575),0)+IF('5-اطلاعات کلیه پرسنل'!J575=option!$C$15,IF('5-اطلاعات کلیه پرسنل'!L575="دارد",'5-اطلاعات کلیه پرسنل'!M575/12*'5-اطلاعات کلیه پرسنل'!K575,'5-اطلاعات کلیه پرسنل'!N575/2000*'5-اطلاعات کلیه پرسنل'!K575),0)</f>
        <v>0</v>
      </c>
      <c r="AG575" s="67">
        <f>IF('5-اطلاعات کلیه پرسنل'!H575=option!$C$11,IF('5-اطلاعات کلیه پرسنل'!L575="دارد",'5-اطلاعات کلیه پرسنل'!M575*'5-اطلاعات کلیه پرسنل'!I575/12*40,'5-اطلاعات کلیه پرسنل'!I575*'5-اطلاعات کلیه پرسنل'!N575/52),0)+IF('5-اطلاعات کلیه پرسنل'!J575=option!$C$11,IF('5-اطلاعات کلیه پرسنل'!L575="دارد",'5-اطلاعات کلیه پرسنل'!M575*'5-اطلاعات کلیه پرسنل'!K575/12*40,'5-اطلاعات کلیه پرسنل'!K575*'5-اطلاعات کلیه پرسنل'!N575/52),0)</f>
        <v>0</v>
      </c>
      <c r="AH575" s="307">
        <f>IF('5-اطلاعات کلیه پرسنل'!P575="دکتری",1,IF('5-اطلاعات کلیه پرسنل'!P575="فوق لیسانس",0.8,IF('5-اطلاعات کلیه پرسنل'!P575="لیسانس",0.6,IF('5-اطلاعات کلیه پرسنل'!P575="فوق دیپلم",0.3,IF('5-اطلاعات کلیه پرسنل'!P575="",0,0.1)))))</f>
        <v>0</v>
      </c>
      <c r="AI575" s="95">
        <f>IF('5-اطلاعات کلیه پرسنل'!L575="دارد",'5-اطلاعات کلیه پرسنل'!M575/12,'5-اطلاعات کلیه پرسنل'!N575/2000)</f>
        <v>0</v>
      </c>
      <c r="AJ575" s="94">
        <f t="shared" si="56"/>
        <v>0</v>
      </c>
    </row>
    <row r="576" spans="29:36" x14ac:dyDescent="0.45">
      <c r="AC576" s="309">
        <f>IF('6-اطلاعات کلیه محصولات - خدمات'!C576="دارد",'6-اطلاعات کلیه محصولات - خدمات'!Q576,0)</f>
        <v>0</v>
      </c>
      <c r="AD576" s="309">
        <f>1403-'5-اطلاعات کلیه پرسنل'!E576:E1573</f>
        <v>1403</v>
      </c>
      <c r="AE576" s="309"/>
      <c r="AF576" s="67">
        <f>IF('5-اطلاعات کلیه پرسنل'!H576=option!$C$15,IF('5-اطلاعات کلیه پرسنل'!L576="دارد",'5-اطلاعات کلیه پرسنل'!M576/12*'5-اطلاعات کلیه پرسنل'!I576,'5-اطلاعات کلیه پرسنل'!N576/2000*'5-اطلاعات کلیه پرسنل'!I576),0)+IF('5-اطلاعات کلیه پرسنل'!J576=option!$C$15,IF('5-اطلاعات کلیه پرسنل'!L576="دارد",'5-اطلاعات کلیه پرسنل'!M576/12*'5-اطلاعات کلیه پرسنل'!K576,'5-اطلاعات کلیه پرسنل'!N576/2000*'5-اطلاعات کلیه پرسنل'!K576),0)</f>
        <v>0</v>
      </c>
      <c r="AG576" s="67">
        <f>IF('5-اطلاعات کلیه پرسنل'!H576=option!$C$11,IF('5-اطلاعات کلیه پرسنل'!L576="دارد",'5-اطلاعات کلیه پرسنل'!M576*'5-اطلاعات کلیه پرسنل'!I576/12*40,'5-اطلاعات کلیه پرسنل'!I576*'5-اطلاعات کلیه پرسنل'!N576/52),0)+IF('5-اطلاعات کلیه پرسنل'!J576=option!$C$11,IF('5-اطلاعات کلیه پرسنل'!L576="دارد",'5-اطلاعات کلیه پرسنل'!M576*'5-اطلاعات کلیه پرسنل'!K576/12*40,'5-اطلاعات کلیه پرسنل'!K576*'5-اطلاعات کلیه پرسنل'!N576/52),0)</f>
        <v>0</v>
      </c>
      <c r="AH576" s="307">
        <f>IF('5-اطلاعات کلیه پرسنل'!P576="دکتری",1,IF('5-اطلاعات کلیه پرسنل'!P576="فوق لیسانس",0.8,IF('5-اطلاعات کلیه پرسنل'!P576="لیسانس",0.6,IF('5-اطلاعات کلیه پرسنل'!P576="فوق دیپلم",0.3,IF('5-اطلاعات کلیه پرسنل'!P576="",0,0.1)))))</f>
        <v>0</v>
      </c>
      <c r="AI576" s="95">
        <f>IF('5-اطلاعات کلیه پرسنل'!L576="دارد",'5-اطلاعات کلیه پرسنل'!M576/12,'5-اطلاعات کلیه پرسنل'!N576/2000)</f>
        <v>0</v>
      </c>
      <c r="AJ576" s="94">
        <f t="shared" si="56"/>
        <v>0</v>
      </c>
    </row>
    <row r="577" spans="29:36" x14ac:dyDescent="0.45">
      <c r="AC577" s="309">
        <f>IF('6-اطلاعات کلیه محصولات - خدمات'!C577="دارد",'6-اطلاعات کلیه محصولات - خدمات'!Q577,0)</f>
        <v>0</v>
      </c>
      <c r="AD577" s="309">
        <f>1403-'5-اطلاعات کلیه پرسنل'!E577:E1574</f>
        <v>1403</v>
      </c>
      <c r="AE577" s="309"/>
      <c r="AF577" s="67">
        <f>IF('5-اطلاعات کلیه پرسنل'!H577=option!$C$15,IF('5-اطلاعات کلیه پرسنل'!L577="دارد",'5-اطلاعات کلیه پرسنل'!M577/12*'5-اطلاعات کلیه پرسنل'!I577,'5-اطلاعات کلیه پرسنل'!N577/2000*'5-اطلاعات کلیه پرسنل'!I577),0)+IF('5-اطلاعات کلیه پرسنل'!J577=option!$C$15,IF('5-اطلاعات کلیه پرسنل'!L577="دارد",'5-اطلاعات کلیه پرسنل'!M577/12*'5-اطلاعات کلیه پرسنل'!K577,'5-اطلاعات کلیه پرسنل'!N577/2000*'5-اطلاعات کلیه پرسنل'!K577),0)</f>
        <v>0</v>
      </c>
      <c r="AG577" s="67">
        <f>IF('5-اطلاعات کلیه پرسنل'!H577=option!$C$11,IF('5-اطلاعات کلیه پرسنل'!L577="دارد",'5-اطلاعات کلیه پرسنل'!M577*'5-اطلاعات کلیه پرسنل'!I577/12*40,'5-اطلاعات کلیه پرسنل'!I577*'5-اطلاعات کلیه پرسنل'!N577/52),0)+IF('5-اطلاعات کلیه پرسنل'!J577=option!$C$11,IF('5-اطلاعات کلیه پرسنل'!L577="دارد",'5-اطلاعات کلیه پرسنل'!M577*'5-اطلاعات کلیه پرسنل'!K577/12*40,'5-اطلاعات کلیه پرسنل'!K577*'5-اطلاعات کلیه پرسنل'!N577/52),0)</f>
        <v>0</v>
      </c>
      <c r="AH577" s="307">
        <f>IF('5-اطلاعات کلیه پرسنل'!P577="دکتری",1,IF('5-اطلاعات کلیه پرسنل'!P577="فوق لیسانس",0.8,IF('5-اطلاعات کلیه پرسنل'!P577="لیسانس",0.6,IF('5-اطلاعات کلیه پرسنل'!P577="فوق دیپلم",0.3,IF('5-اطلاعات کلیه پرسنل'!P577="",0,0.1)))))</f>
        <v>0</v>
      </c>
      <c r="AI577" s="95">
        <f>IF('5-اطلاعات کلیه پرسنل'!L577="دارد",'5-اطلاعات کلیه پرسنل'!M577/12,'5-اطلاعات کلیه پرسنل'!N577/2000)</f>
        <v>0</v>
      </c>
      <c r="AJ577" s="94">
        <f t="shared" si="56"/>
        <v>0</v>
      </c>
    </row>
    <row r="578" spans="29:36" x14ac:dyDescent="0.45">
      <c r="AC578" s="309">
        <f>IF('6-اطلاعات کلیه محصولات - خدمات'!C578="دارد",'6-اطلاعات کلیه محصولات - خدمات'!Q578,0)</f>
        <v>0</v>
      </c>
      <c r="AD578" s="309">
        <f>1403-'5-اطلاعات کلیه پرسنل'!E578:E1575</f>
        <v>1403</v>
      </c>
      <c r="AE578" s="309"/>
      <c r="AF578" s="67">
        <f>IF('5-اطلاعات کلیه پرسنل'!H578=option!$C$15,IF('5-اطلاعات کلیه پرسنل'!L578="دارد",'5-اطلاعات کلیه پرسنل'!M578/12*'5-اطلاعات کلیه پرسنل'!I578,'5-اطلاعات کلیه پرسنل'!N578/2000*'5-اطلاعات کلیه پرسنل'!I578),0)+IF('5-اطلاعات کلیه پرسنل'!J578=option!$C$15,IF('5-اطلاعات کلیه پرسنل'!L578="دارد",'5-اطلاعات کلیه پرسنل'!M578/12*'5-اطلاعات کلیه پرسنل'!K578,'5-اطلاعات کلیه پرسنل'!N578/2000*'5-اطلاعات کلیه پرسنل'!K578),0)</f>
        <v>0</v>
      </c>
      <c r="AG578" s="67">
        <f>IF('5-اطلاعات کلیه پرسنل'!H578=option!$C$11,IF('5-اطلاعات کلیه پرسنل'!L578="دارد",'5-اطلاعات کلیه پرسنل'!M578*'5-اطلاعات کلیه پرسنل'!I578/12*40,'5-اطلاعات کلیه پرسنل'!I578*'5-اطلاعات کلیه پرسنل'!N578/52),0)+IF('5-اطلاعات کلیه پرسنل'!J578=option!$C$11,IF('5-اطلاعات کلیه پرسنل'!L578="دارد",'5-اطلاعات کلیه پرسنل'!M578*'5-اطلاعات کلیه پرسنل'!K578/12*40,'5-اطلاعات کلیه پرسنل'!K578*'5-اطلاعات کلیه پرسنل'!N578/52),0)</f>
        <v>0</v>
      </c>
      <c r="AH578" s="307">
        <f>IF('5-اطلاعات کلیه پرسنل'!P578="دکتری",1,IF('5-اطلاعات کلیه پرسنل'!P578="فوق لیسانس",0.8,IF('5-اطلاعات کلیه پرسنل'!P578="لیسانس",0.6,IF('5-اطلاعات کلیه پرسنل'!P578="فوق دیپلم",0.3,IF('5-اطلاعات کلیه پرسنل'!P578="",0,0.1)))))</f>
        <v>0</v>
      </c>
      <c r="AI578" s="95">
        <f>IF('5-اطلاعات کلیه پرسنل'!L578="دارد",'5-اطلاعات کلیه پرسنل'!M578/12,'5-اطلاعات کلیه پرسنل'!N578/2000)</f>
        <v>0</v>
      </c>
      <c r="AJ578" s="94">
        <f t="shared" si="56"/>
        <v>0</v>
      </c>
    </row>
    <row r="579" spans="29:36" x14ac:dyDescent="0.45">
      <c r="AC579" s="309">
        <f>IF('6-اطلاعات کلیه محصولات - خدمات'!C579="دارد",'6-اطلاعات کلیه محصولات - خدمات'!Q579,0)</f>
        <v>0</v>
      </c>
      <c r="AD579" s="309">
        <f>1403-'5-اطلاعات کلیه پرسنل'!E579:E1576</f>
        <v>1403</v>
      </c>
      <c r="AE579" s="309"/>
      <c r="AF579" s="67">
        <f>IF('5-اطلاعات کلیه پرسنل'!H579=option!$C$15,IF('5-اطلاعات کلیه پرسنل'!L579="دارد",'5-اطلاعات کلیه پرسنل'!M579/12*'5-اطلاعات کلیه پرسنل'!I579,'5-اطلاعات کلیه پرسنل'!N579/2000*'5-اطلاعات کلیه پرسنل'!I579),0)+IF('5-اطلاعات کلیه پرسنل'!J579=option!$C$15,IF('5-اطلاعات کلیه پرسنل'!L579="دارد",'5-اطلاعات کلیه پرسنل'!M579/12*'5-اطلاعات کلیه پرسنل'!K579,'5-اطلاعات کلیه پرسنل'!N579/2000*'5-اطلاعات کلیه پرسنل'!K579),0)</f>
        <v>0</v>
      </c>
      <c r="AG579" s="67">
        <f>IF('5-اطلاعات کلیه پرسنل'!H579=option!$C$11,IF('5-اطلاعات کلیه پرسنل'!L579="دارد",'5-اطلاعات کلیه پرسنل'!M579*'5-اطلاعات کلیه پرسنل'!I579/12*40,'5-اطلاعات کلیه پرسنل'!I579*'5-اطلاعات کلیه پرسنل'!N579/52),0)+IF('5-اطلاعات کلیه پرسنل'!J579=option!$C$11,IF('5-اطلاعات کلیه پرسنل'!L579="دارد",'5-اطلاعات کلیه پرسنل'!M579*'5-اطلاعات کلیه پرسنل'!K579/12*40,'5-اطلاعات کلیه پرسنل'!K579*'5-اطلاعات کلیه پرسنل'!N579/52),0)</f>
        <v>0</v>
      </c>
      <c r="AH579" s="307">
        <f>IF('5-اطلاعات کلیه پرسنل'!P579="دکتری",1,IF('5-اطلاعات کلیه پرسنل'!P579="فوق لیسانس",0.8,IF('5-اطلاعات کلیه پرسنل'!P579="لیسانس",0.6,IF('5-اطلاعات کلیه پرسنل'!P579="فوق دیپلم",0.3,IF('5-اطلاعات کلیه پرسنل'!P579="",0,0.1)))))</f>
        <v>0</v>
      </c>
      <c r="AI579" s="95">
        <f>IF('5-اطلاعات کلیه پرسنل'!L579="دارد",'5-اطلاعات کلیه پرسنل'!M579/12,'5-اطلاعات کلیه پرسنل'!N579/2000)</f>
        <v>0</v>
      </c>
      <c r="AJ579" s="94">
        <f t="shared" si="56"/>
        <v>0</v>
      </c>
    </row>
    <row r="580" spans="29:36" x14ac:dyDescent="0.45">
      <c r="AC580" s="309">
        <f>IF('6-اطلاعات کلیه محصولات - خدمات'!C580="دارد",'6-اطلاعات کلیه محصولات - خدمات'!Q580,0)</f>
        <v>0</v>
      </c>
      <c r="AD580" s="309">
        <f>1403-'5-اطلاعات کلیه پرسنل'!E580:E1577</f>
        <v>1403</v>
      </c>
      <c r="AE580" s="309"/>
      <c r="AF580" s="67">
        <f>IF('5-اطلاعات کلیه پرسنل'!H580=option!$C$15,IF('5-اطلاعات کلیه پرسنل'!L580="دارد",'5-اطلاعات کلیه پرسنل'!M580/12*'5-اطلاعات کلیه پرسنل'!I580,'5-اطلاعات کلیه پرسنل'!N580/2000*'5-اطلاعات کلیه پرسنل'!I580),0)+IF('5-اطلاعات کلیه پرسنل'!J580=option!$C$15,IF('5-اطلاعات کلیه پرسنل'!L580="دارد",'5-اطلاعات کلیه پرسنل'!M580/12*'5-اطلاعات کلیه پرسنل'!K580,'5-اطلاعات کلیه پرسنل'!N580/2000*'5-اطلاعات کلیه پرسنل'!K580),0)</f>
        <v>0</v>
      </c>
      <c r="AG580" s="67">
        <f>IF('5-اطلاعات کلیه پرسنل'!H580=option!$C$11,IF('5-اطلاعات کلیه پرسنل'!L580="دارد",'5-اطلاعات کلیه پرسنل'!M580*'5-اطلاعات کلیه پرسنل'!I580/12*40,'5-اطلاعات کلیه پرسنل'!I580*'5-اطلاعات کلیه پرسنل'!N580/52),0)+IF('5-اطلاعات کلیه پرسنل'!J580=option!$C$11,IF('5-اطلاعات کلیه پرسنل'!L580="دارد",'5-اطلاعات کلیه پرسنل'!M580*'5-اطلاعات کلیه پرسنل'!K580/12*40,'5-اطلاعات کلیه پرسنل'!K580*'5-اطلاعات کلیه پرسنل'!N580/52),0)</f>
        <v>0</v>
      </c>
      <c r="AH580" s="307">
        <f>IF('5-اطلاعات کلیه پرسنل'!P580="دکتری",1,IF('5-اطلاعات کلیه پرسنل'!P580="فوق لیسانس",0.8,IF('5-اطلاعات کلیه پرسنل'!P580="لیسانس",0.6,IF('5-اطلاعات کلیه پرسنل'!P580="فوق دیپلم",0.3,IF('5-اطلاعات کلیه پرسنل'!P580="",0,0.1)))))</f>
        <v>0</v>
      </c>
      <c r="AI580" s="95">
        <f>IF('5-اطلاعات کلیه پرسنل'!L580="دارد",'5-اطلاعات کلیه پرسنل'!M580/12,'5-اطلاعات کلیه پرسنل'!N580/2000)</f>
        <v>0</v>
      </c>
      <c r="AJ580" s="94">
        <f t="shared" si="56"/>
        <v>0</v>
      </c>
    </row>
    <row r="581" spans="29:36" x14ac:dyDescent="0.45">
      <c r="AC581" s="309">
        <f>IF('6-اطلاعات کلیه محصولات - خدمات'!C581="دارد",'6-اطلاعات کلیه محصولات - خدمات'!Q581,0)</f>
        <v>0</v>
      </c>
      <c r="AD581" s="309">
        <f>1403-'5-اطلاعات کلیه پرسنل'!E581:E1578</f>
        <v>1403</v>
      </c>
      <c r="AE581" s="309"/>
      <c r="AF581" s="67">
        <f>IF('5-اطلاعات کلیه پرسنل'!H581=option!$C$15,IF('5-اطلاعات کلیه پرسنل'!L581="دارد",'5-اطلاعات کلیه پرسنل'!M581/12*'5-اطلاعات کلیه پرسنل'!I581,'5-اطلاعات کلیه پرسنل'!N581/2000*'5-اطلاعات کلیه پرسنل'!I581),0)+IF('5-اطلاعات کلیه پرسنل'!J581=option!$C$15,IF('5-اطلاعات کلیه پرسنل'!L581="دارد",'5-اطلاعات کلیه پرسنل'!M581/12*'5-اطلاعات کلیه پرسنل'!K581,'5-اطلاعات کلیه پرسنل'!N581/2000*'5-اطلاعات کلیه پرسنل'!K581),0)</f>
        <v>0</v>
      </c>
      <c r="AG581" s="67">
        <f>IF('5-اطلاعات کلیه پرسنل'!H581=option!$C$11,IF('5-اطلاعات کلیه پرسنل'!L581="دارد",'5-اطلاعات کلیه پرسنل'!M581*'5-اطلاعات کلیه پرسنل'!I581/12*40,'5-اطلاعات کلیه پرسنل'!I581*'5-اطلاعات کلیه پرسنل'!N581/52),0)+IF('5-اطلاعات کلیه پرسنل'!J581=option!$C$11,IF('5-اطلاعات کلیه پرسنل'!L581="دارد",'5-اطلاعات کلیه پرسنل'!M581*'5-اطلاعات کلیه پرسنل'!K581/12*40,'5-اطلاعات کلیه پرسنل'!K581*'5-اطلاعات کلیه پرسنل'!N581/52),0)</f>
        <v>0</v>
      </c>
      <c r="AH581" s="307">
        <f>IF('5-اطلاعات کلیه پرسنل'!P581="دکتری",1,IF('5-اطلاعات کلیه پرسنل'!P581="فوق لیسانس",0.8,IF('5-اطلاعات کلیه پرسنل'!P581="لیسانس",0.6,IF('5-اطلاعات کلیه پرسنل'!P581="فوق دیپلم",0.3,IF('5-اطلاعات کلیه پرسنل'!P581="",0,0.1)))))</f>
        <v>0</v>
      </c>
      <c r="AI581" s="95">
        <f>IF('5-اطلاعات کلیه پرسنل'!L581="دارد",'5-اطلاعات کلیه پرسنل'!M581/12,'5-اطلاعات کلیه پرسنل'!N581/2000)</f>
        <v>0</v>
      </c>
      <c r="AJ581" s="94">
        <f t="shared" si="56"/>
        <v>0</v>
      </c>
    </row>
    <row r="582" spans="29:36" x14ac:dyDescent="0.45">
      <c r="AC582" s="309">
        <f>IF('6-اطلاعات کلیه محصولات - خدمات'!C582="دارد",'6-اطلاعات کلیه محصولات - خدمات'!Q582,0)</f>
        <v>0</v>
      </c>
      <c r="AD582" s="309">
        <f>1403-'5-اطلاعات کلیه پرسنل'!E582:E1579</f>
        <v>1403</v>
      </c>
      <c r="AE582" s="309"/>
      <c r="AF582" s="67">
        <f>IF('5-اطلاعات کلیه پرسنل'!H582=option!$C$15,IF('5-اطلاعات کلیه پرسنل'!L582="دارد",'5-اطلاعات کلیه پرسنل'!M582/12*'5-اطلاعات کلیه پرسنل'!I582,'5-اطلاعات کلیه پرسنل'!N582/2000*'5-اطلاعات کلیه پرسنل'!I582),0)+IF('5-اطلاعات کلیه پرسنل'!J582=option!$C$15,IF('5-اطلاعات کلیه پرسنل'!L582="دارد",'5-اطلاعات کلیه پرسنل'!M582/12*'5-اطلاعات کلیه پرسنل'!K582,'5-اطلاعات کلیه پرسنل'!N582/2000*'5-اطلاعات کلیه پرسنل'!K582),0)</f>
        <v>0</v>
      </c>
      <c r="AG582" s="67">
        <f>IF('5-اطلاعات کلیه پرسنل'!H582=option!$C$11,IF('5-اطلاعات کلیه پرسنل'!L582="دارد",'5-اطلاعات کلیه پرسنل'!M582*'5-اطلاعات کلیه پرسنل'!I582/12*40,'5-اطلاعات کلیه پرسنل'!I582*'5-اطلاعات کلیه پرسنل'!N582/52),0)+IF('5-اطلاعات کلیه پرسنل'!J582=option!$C$11,IF('5-اطلاعات کلیه پرسنل'!L582="دارد",'5-اطلاعات کلیه پرسنل'!M582*'5-اطلاعات کلیه پرسنل'!K582/12*40,'5-اطلاعات کلیه پرسنل'!K582*'5-اطلاعات کلیه پرسنل'!N582/52),0)</f>
        <v>0</v>
      </c>
      <c r="AH582" s="307">
        <f>IF('5-اطلاعات کلیه پرسنل'!P582="دکتری",1,IF('5-اطلاعات کلیه پرسنل'!P582="فوق لیسانس",0.8,IF('5-اطلاعات کلیه پرسنل'!P582="لیسانس",0.6,IF('5-اطلاعات کلیه پرسنل'!P582="فوق دیپلم",0.3,IF('5-اطلاعات کلیه پرسنل'!P582="",0,0.1)))))</f>
        <v>0</v>
      </c>
      <c r="AI582" s="95">
        <f>IF('5-اطلاعات کلیه پرسنل'!L582="دارد",'5-اطلاعات کلیه پرسنل'!M582/12,'5-اطلاعات کلیه پرسنل'!N582/2000)</f>
        <v>0</v>
      </c>
      <c r="AJ582" s="94">
        <f t="shared" si="56"/>
        <v>0</v>
      </c>
    </row>
    <row r="583" spans="29:36" x14ac:dyDescent="0.45">
      <c r="AC583" s="309">
        <f>IF('6-اطلاعات کلیه محصولات - خدمات'!C583="دارد",'6-اطلاعات کلیه محصولات - خدمات'!Q583,0)</f>
        <v>0</v>
      </c>
      <c r="AD583" s="309">
        <f>1403-'5-اطلاعات کلیه پرسنل'!E583:E1580</f>
        <v>1403</v>
      </c>
      <c r="AE583" s="309"/>
      <c r="AF583" s="67">
        <f>IF('5-اطلاعات کلیه پرسنل'!H583=option!$C$15,IF('5-اطلاعات کلیه پرسنل'!L583="دارد",'5-اطلاعات کلیه پرسنل'!M583/12*'5-اطلاعات کلیه پرسنل'!I583,'5-اطلاعات کلیه پرسنل'!N583/2000*'5-اطلاعات کلیه پرسنل'!I583),0)+IF('5-اطلاعات کلیه پرسنل'!J583=option!$C$15,IF('5-اطلاعات کلیه پرسنل'!L583="دارد",'5-اطلاعات کلیه پرسنل'!M583/12*'5-اطلاعات کلیه پرسنل'!K583,'5-اطلاعات کلیه پرسنل'!N583/2000*'5-اطلاعات کلیه پرسنل'!K583),0)</f>
        <v>0</v>
      </c>
      <c r="AG583" s="67">
        <f>IF('5-اطلاعات کلیه پرسنل'!H583=option!$C$11,IF('5-اطلاعات کلیه پرسنل'!L583="دارد",'5-اطلاعات کلیه پرسنل'!M583*'5-اطلاعات کلیه پرسنل'!I583/12*40,'5-اطلاعات کلیه پرسنل'!I583*'5-اطلاعات کلیه پرسنل'!N583/52),0)+IF('5-اطلاعات کلیه پرسنل'!J583=option!$C$11,IF('5-اطلاعات کلیه پرسنل'!L583="دارد",'5-اطلاعات کلیه پرسنل'!M583*'5-اطلاعات کلیه پرسنل'!K583/12*40,'5-اطلاعات کلیه پرسنل'!K583*'5-اطلاعات کلیه پرسنل'!N583/52),0)</f>
        <v>0</v>
      </c>
      <c r="AH583" s="307">
        <f>IF('5-اطلاعات کلیه پرسنل'!P583="دکتری",1,IF('5-اطلاعات کلیه پرسنل'!P583="فوق لیسانس",0.8,IF('5-اطلاعات کلیه پرسنل'!P583="لیسانس",0.6,IF('5-اطلاعات کلیه پرسنل'!P583="فوق دیپلم",0.3,IF('5-اطلاعات کلیه پرسنل'!P583="",0,0.1)))))</f>
        <v>0</v>
      </c>
      <c r="AI583" s="95">
        <f>IF('5-اطلاعات کلیه پرسنل'!L583="دارد",'5-اطلاعات کلیه پرسنل'!M583/12,'5-اطلاعات کلیه پرسنل'!N583/2000)</f>
        <v>0</v>
      </c>
      <c r="AJ583" s="94">
        <f t="shared" si="56"/>
        <v>0</v>
      </c>
    </row>
    <row r="584" spans="29:36" x14ac:dyDescent="0.45">
      <c r="AC584" s="309">
        <f>IF('6-اطلاعات کلیه محصولات - خدمات'!C584="دارد",'6-اطلاعات کلیه محصولات - خدمات'!Q584,0)</f>
        <v>0</v>
      </c>
      <c r="AD584" s="309">
        <f>1403-'5-اطلاعات کلیه پرسنل'!E584:E1581</f>
        <v>1403</v>
      </c>
      <c r="AE584" s="309"/>
      <c r="AF584" s="67">
        <f>IF('5-اطلاعات کلیه پرسنل'!H584=option!$C$15,IF('5-اطلاعات کلیه پرسنل'!L584="دارد",'5-اطلاعات کلیه پرسنل'!M584/12*'5-اطلاعات کلیه پرسنل'!I584,'5-اطلاعات کلیه پرسنل'!N584/2000*'5-اطلاعات کلیه پرسنل'!I584),0)+IF('5-اطلاعات کلیه پرسنل'!J584=option!$C$15,IF('5-اطلاعات کلیه پرسنل'!L584="دارد",'5-اطلاعات کلیه پرسنل'!M584/12*'5-اطلاعات کلیه پرسنل'!K584,'5-اطلاعات کلیه پرسنل'!N584/2000*'5-اطلاعات کلیه پرسنل'!K584),0)</f>
        <v>0</v>
      </c>
      <c r="AG584" s="67">
        <f>IF('5-اطلاعات کلیه پرسنل'!H584=option!$C$11,IF('5-اطلاعات کلیه پرسنل'!L584="دارد",'5-اطلاعات کلیه پرسنل'!M584*'5-اطلاعات کلیه پرسنل'!I584/12*40,'5-اطلاعات کلیه پرسنل'!I584*'5-اطلاعات کلیه پرسنل'!N584/52),0)+IF('5-اطلاعات کلیه پرسنل'!J584=option!$C$11,IF('5-اطلاعات کلیه پرسنل'!L584="دارد",'5-اطلاعات کلیه پرسنل'!M584*'5-اطلاعات کلیه پرسنل'!K584/12*40,'5-اطلاعات کلیه پرسنل'!K584*'5-اطلاعات کلیه پرسنل'!N584/52),0)</f>
        <v>0</v>
      </c>
      <c r="AH584" s="307">
        <f>IF('5-اطلاعات کلیه پرسنل'!P584="دکتری",1,IF('5-اطلاعات کلیه پرسنل'!P584="فوق لیسانس",0.8,IF('5-اطلاعات کلیه پرسنل'!P584="لیسانس",0.6,IF('5-اطلاعات کلیه پرسنل'!P584="فوق دیپلم",0.3,IF('5-اطلاعات کلیه پرسنل'!P584="",0,0.1)))))</f>
        <v>0</v>
      </c>
      <c r="AI584" s="95">
        <f>IF('5-اطلاعات کلیه پرسنل'!L584="دارد",'5-اطلاعات کلیه پرسنل'!M584/12,'5-اطلاعات کلیه پرسنل'!N584/2000)</f>
        <v>0</v>
      </c>
      <c r="AJ584" s="94">
        <f t="shared" si="56"/>
        <v>0</v>
      </c>
    </row>
    <row r="585" spans="29:36" x14ac:dyDescent="0.45">
      <c r="AC585" s="309">
        <f>IF('6-اطلاعات کلیه محصولات - خدمات'!C585="دارد",'6-اطلاعات کلیه محصولات - خدمات'!Q585,0)</f>
        <v>0</v>
      </c>
      <c r="AD585" s="309">
        <f>1403-'5-اطلاعات کلیه پرسنل'!E585:E1582</f>
        <v>1403</v>
      </c>
      <c r="AE585" s="309"/>
      <c r="AF585" s="67">
        <f>IF('5-اطلاعات کلیه پرسنل'!H585=option!$C$15,IF('5-اطلاعات کلیه پرسنل'!L585="دارد",'5-اطلاعات کلیه پرسنل'!M585/12*'5-اطلاعات کلیه پرسنل'!I585,'5-اطلاعات کلیه پرسنل'!N585/2000*'5-اطلاعات کلیه پرسنل'!I585),0)+IF('5-اطلاعات کلیه پرسنل'!J585=option!$C$15,IF('5-اطلاعات کلیه پرسنل'!L585="دارد",'5-اطلاعات کلیه پرسنل'!M585/12*'5-اطلاعات کلیه پرسنل'!K585,'5-اطلاعات کلیه پرسنل'!N585/2000*'5-اطلاعات کلیه پرسنل'!K585),0)</f>
        <v>0</v>
      </c>
      <c r="AG585" s="67">
        <f>IF('5-اطلاعات کلیه پرسنل'!H585=option!$C$11,IF('5-اطلاعات کلیه پرسنل'!L585="دارد",'5-اطلاعات کلیه پرسنل'!M585*'5-اطلاعات کلیه پرسنل'!I585/12*40,'5-اطلاعات کلیه پرسنل'!I585*'5-اطلاعات کلیه پرسنل'!N585/52),0)+IF('5-اطلاعات کلیه پرسنل'!J585=option!$C$11,IF('5-اطلاعات کلیه پرسنل'!L585="دارد",'5-اطلاعات کلیه پرسنل'!M585*'5-اطلاعات کلیه پرسنل'!K585/12*40,'5-اطلاعات کلیه پرسنل'!K585*'5-اطلاعات کلیه پرسنل'!N585/52),0)</f>
        <v>0</v>
      </c>
      <c r="AH585" s="307">
        <f>IF('5-اطلاعات کلیه پرسنل'!P585="دکتری",1,IF('5-اطلاعات کلیه پرسنل'!P585="فوق لیسانس",0.8,IF('5-اطلاعات کلیه پرسنل'!P585="لیسانس",0.6,IF('5-اطلاعات کلیه پرسنل'!P585="فوق دیپلم",0.3,IF('5-اطلاعات کلیه پرسنل'!P585="",0,0.1)))))</f>
        <v>0</v>
      </c>
      <c r="AI585" s="95">
        <f>IF('5-اطلاعات کلیه پرسنل'!L585="دارد",'5-اطلاعات کلیه پرسنل'!M585/12,'5-اطلاعات کلیه پرسنل'!N585/2000)</f>
        <v>0</v>
      </c>
      <c r="AJ585" s="94">
        <f t="shared" si="56"/>
        <v>0</v>
      </c>
    </row>
    <row r="586" spans="29:36" x14ac:dyDescent="0.45">
      <c r="AC586" s="309">
        <f>IF('6-اطلاعات کلیه محصولات - خدمات'!C586="دارد",'6-اطلاعات کلیه محصولات - خدمات'!Q586,0)</f>
        <v>0</v>
      </c>
      <c r="AD586" s="309">
        <f>1403-'5-اطلاعات کلیه پرسنل'!E586:E1583</f>
        <v>1403</v>
      </c>
      <c r="AE586" s="309"/>
      <c r="AF586" s="67">
        <f>IF('5-اطلاعات کلیه پرسنل'!H586=option!$C$15,IF('5-اطلاعات کلیه پرسنل'!L586="دارد",'5-اطلاعات کلیه پرسنل'!M586/12*'5-اطلاعات کلیه پرسنل'!I586,'5-اطلاعات کلیه پرسنل'!N586/2000*'5-اطلاعات کلیه پرسنل'!I586),0)+IF('5-اطلاعات کلیه پرسنل'!J586=option!$C$15,IF('5-اطلاعات کلیه پرسنل'!L586="دارد",'5-اطلاعات کلیه پرسنل'!M586/12*'5-اطلاعات کلیه پرسنل'!K586,'5-اطلاعات کلیه پرسنل'!N586/2000*'5-اطلاعات کلیه پرسنل'!K586),0)</f>
        <v>0</v>
      </c>
      <c r="AG586" s="67">
        <f>IF('5-اطلاعات کلیه پرسنل'!H586=option!$C$11,IF('5-اطلاعات کلیه پرسنل'!L586="دارد",'5-اطلاعات کلیه پرسنل'!M586*'5-اطلاعات کلیه پرسنل'!I586/12*40,'5-اطلاعات کلیه پرسنل'!I586*'5-اطلاعات کلیه پرسنل'!N586/52),0)+IF('5-اطلاعات کلیه پرسنل'!J586=option!$C$11,IF('5-اطلاعات کلیه پرسنل'!L586="دارد",'5-اطلاعات کلیه پرسنل'!M586*'5-اطلاعات کلیه پرسنل'!K586/12*40,'5-اطلاعات کلیه پرسنل'!K586*'5-اطلاعات کلیه پرسنل'!N586/52),0)</f>
        <v>0</v>
      </c>
      <c r="AH586" s="307">
        <f>IF('5-اطلاعات کلیه پرسنل'!P586="دکتری",1,IF('5-اطلاعات کلیه پرسنل'!P586="فوق لیسانس",0.8,IF('5-اطلاعات کلیه پرسنل'!P586="لیسانس",0.6,IF('5-اطلاعات کلیه پرسنل'!P586="فوق دیپلم",0.3,IF('5-اطلاعات کلیه پرسنل'!P586="",0,0.1)))))</f>
        <v>0</v>
      </c>
      <c r="AI586" s="95">
        <f>IF('5-اطلاعات کلیه پرسنل'!L586="دارد",'5-اطلاعات کلیه پرسنل'!M586/12,'5-اطلاعات کلیه پرسنل'!N586/2000)</f>
        <v>0</v>
      </c>
      <c r="AJ586" s="94">
        <f t="shared" si="56"/>
        <v>0</v>
      </c>
    </row>
    <row r="587" spans="29:36" x14ac:dyDescent="0.45">
      <c r="AC587" s="309">
        <f>IF('6-اطلاعات کلیه محصولات - خدمات'!C587="دارد",'6-اطلاعات کلیه محصولات - خدمات'!Q587,0)</f>
        <v>0</v>
      </c>
      <c r="AD587" s="309">
        <f>1403-'5-اطلاعات کلیه پرسنل'!E587:E1584</f>
        <v>1403</v>
      </c>
      <c r="AE587" s="309"/>
      <c r="AF587" s="67">
        <f>IF('5-اطلاعات کلیه پرسنل'!H587=option!$C$15,IF('5-اطلاعات کلیه پرسنل'!L587="دارد",'5-اطلاعات کلیه پرسنل'!M587/12*'5-اطلاعات کلیه پرسنل'!I587,'5-اطلاعات کلیه پرسنل'!N587/2000*'5-اطلاعات کلیه پرسنل'!I587),0)+IF('5-اطلاعات کلیه پرسنل'!J587=option!$C$15,IF('5-اطلاعات کلیه پرسنل'!L587="دارد",'5-اطلاعات کلیه پرسنل'!M587/12*'5-اطلاعات کلیه پرسنل'!K587,'5-اطلاعات کلیه پرسنل'!N587/2000*'5-اطلاعات کلیه پرسنل'!K587),0)</f>
        <v>0</v>
      </c>
      <c r="AG587" s="67">
        <f>IF('5-اطلاعات کلیه پرسنل'!H587=option!$C$11,IF('5-اطلاعات کلیه پرسنل'!L587="دارد",'5-اطلاعات کلیه پرسنل'!M587*'5-اطلاعات کلیه پرسنل'!I587/12*40,'5-اطلاعات کلیه پرسنل'!I587*'5-اطلاعات کلیه پرسنل'!N587/52),0)+IF('5-اطلاعات کلیه پرسنل'!J587=option!$C$11,IF('5-اطلاعات کلیه پرسنل'!L587="دارد",'5-اطلاعات کلیه پرسنل'!M587*'5-اطلاعات کلیه پرسنل'!K587/12*40,'5-اطلاعات کلیه پرسنل'!K587*'5-اطلاعات کلیه پرسنل'!N587/52),0)</f>
        <v>0</v>
      </c>
      <c r="AH587" s="307">
        <f>IF('5-اطلاعات کلیه پرسنل'!P587="دکتری",1,IF('5-اطلاعات کلیه پرسنل'!P587="فوق لیسانس",0.8,IF('5-اطلاعات کلیه پرسنل'!P587="لیسانس",0.6,IF('5-اطلاعات کلیه پرسنل'!P587="فوق دیپلم",0.3,IF('5-اطلاعات کلیه پرسنل'!P587="",0,0.1)))))</f>
        <v>0</v>
      </c>
      <c r="AI587" s="95">
        <f>IF('5-اطلاعات کلیه پرسنل'!L587="دارد",'5-اطلاعات کلیه پرسنل'!M587/12,'5-اطلاعات کلیه پرسنل'!N587/2000)</f>
        <v>0</v>
      </c>
      <c r="AJ587" s="94">
        <f t="shared" ref="AJ587:AJ650" si="57">AI587*AH587</f>
        <v>0</v>
      </c>
    </row>
    <row r="588" spans="29:36" x14ac:dyDescent="0.45">
      <c r="AC588" s="309">
        <f>IF('6-اطلاعات کلیه محصولات - خدمات'!C588="دارد",'6-اطلاعات کلیه محصولات - خدمات'!Q588,0)</f>
        <v>0</v>
      </c>
      <c r="AD588" s="309">
        <f>1403-'5-اطلاعات کلیه پرسنل'!E588:E1585</f>
        <v>1403</v>
      </c>
      <c r="AE588" s="309"/>
      <c r="AF588" s="67">
        <f>IF('5-اطلاعات کلیه پرسنل'!H588=option!$C$15,IF('5-اطلاعات کلیه پرسنل'!L588="دارد",'5-اطلاعات کلیه پرسنل'!M588/12*'5-اطلاعات کلیه پرسنل'!I588,'5-اطلاعات کلیه پرسنل'!N588/2000*'5-اطلاعات کلیه پرسنل'!I588),0)+IF('5-اطلاعات کلیه پرسنل'!J588=option!$C$15,IF('5-اطلاعات کلیه پرسنل'!L588="دارد",'5-اطلاعات کلیه پرسنل'!M588/12*'5-اطلاعات کلیه پرسنل'!K588,'5-اطلاعات کلیه پرسنل'!N588/2000*'5-اطلاعات کلیه پرسنل'!K588),0)</f>
        <v>0</v>
      </c>
      <c r="AG588" s="67">
        <f>IF('5-اطلاعات کلیه پرسنل'!H588=option!$C$11,IF('5-اطلاعات کلیه پرسنل'!L588="دارد",'5-اطلاعات کلیه پرسنل'!M588*'5-اطلاعات کلیه پرسنل'!I588/12*40,'5-اطلاعات کلیه پرسنل'!I588*'5-اطلاعات کلیه پرسنل'!N588/52),0)+IF('5-اطلاعات کلیه پرسنل'!J588=option!$C$11,IF('5-اطلاعات کلیه پرسنل'!L588="دارد",'5-اطلاعات کلیه پرسنل'!M588*'5-اطلاعات کلیه پرسنل'!K588/12*40,'5-اطلاعات کلیه پرسنل'!K588*'5-اطلاعات کلیه پرسنل'!N588/52),0)</f>
        <v>0</v>
      </c>
      <c r="AH588" s="307">
        <f>IF('5-اطلاعات کلیه پرسنل'!P588="دکتری",1,IF('5-اطلاعات کلیه پرسنل'!P588="فوق لیسانس",0.8,IF('5-اطلاعات کلیه پرسنل'!P588="لیسانس",0.6,IF('5-اطلاعات کلیه پرسنل'!P588="فوق دیپلم",0.3,IF('5-اطلاعات کلیه پرسنل'!P588="",0,0.1)))))</f>
        <v>0</v>
      </c>
      <c r="AI588" s="95">
        <f>IF('5-اطلاعات کلیه پرسنل'!L588="دارد",'5-اطلاعات کلیه پرسنل'!M588/12,'5-اطلاعات کلیه پرسنل'!N588/2000)</f>
        <v>0</v>
      </c>
      <c r="AJ588" s="94">
        <f t="shared" si="57"/>
        <v>0</v>
      </c>
    </row>
    <row r="589" spans="29:36" x14ac:dyDescent="0.45">
      <c r="AC589" s="309">
        <f>IF('6-اطلاعات کلیه محصولات - خدمات'!C589="دارد",'6-اطلاعات کلیه محصولات - خدمات'!Q589,0)</f>
        <v>0</v>
      </c>
      <c r="AD589" s="309">
        <f>1403-'5-اطلاعات کلیه پرسنل'!E589:E1586</f>
        <v>1403</v>
      </c>
      <c r="AE589" s="309"/>
      <c r="AF589" s="67">
        <f>IF('5-اطلاعات کلیه پرسنل'!H589=option!$C$15,IF('5-اطلاعات کلیه پرسنل'!L589="دارد",'5-اطلاعات کلیه پرسنل'!M589/12*'5-اطلاعات کلیه پرسنل'!I589,'5-اطلاعات کلیه پرسنل'!N589/2000*'5-اطلاعات کلیه پرسنل'!I589),0)+IF('5-اطلاعات کلیه پرسنل'!J589=option!$C$15,IF('5-اطلاعات کلیه پرسنل'!L589="دارد",'5-اطلاعات کلیه پرسنل'!M589/12*'5-اطلاعات کلیه پرسنل'!K589,'5-اطلاعات کلیه پرسنل'!N589/2000*'5-اطلاعات کلیه پرسنل'!K589),0)</f>
        <v>0</v>
      </c>
      <c r="AG589" s="67">
        <f>IF('5-اطلاعات کلیه پرسنل'!H589=option!$C$11,IF('5-اطلاعات کلیه پرسنل'!L589="دارد",'5-اطلاعات کلیه پرسنل'!M589*'5-اطلاعات کلیه پرسنل'!I589/12*40,'5-اطلاعات کلیه پرسنل'!I589*'5-اطلاعات کلیه پرسنل'!N589/52),0)+IF('5-اطلاعات کلیه پرسنل'!J589=option!$C$11,IF('5-اطلاعات کلیه پرسنل'!L589="دارد",'5-اطلاعات کلیه پرسنل'!M589*'5-اطلاعات کلیه پرسنل'!K589/12*40,'5-اطلاعات کلیه پرسنل'!K589*'5-اطلاعات کلیه پرسنل'!N589/52),0)</f>
        <v>0</v>
      </c>
      <c r="AH589" s="307">
        <f>IF('5-اطلاعات کلیه پرسنل'!P589="دکتری",1,IF('5-اطلاعات کلیه پرسنل'!P589="فوق لیسانس",0.8,IF('5-اطلاعات کلیه پرسنل'!P589="لیسانس",0.6,IF('5-اطلاعات کلیه پرسنل'!P589="فوق دیپلم",0.3,IF('5-اطلاعات کلیه پرسنل'!P589="",0,0.1)))))</f>
        <v>0</v>
      </c>
      <c r="AI589" s="95">
        <f>IF('5-اطلاعات کلیه پرسنل'!L589="دارد",'5-اطلاعات کلیه پرسنل'!M589/12,'5-اطلاعات کلیه پرسنل'!N589/2000)</f>
        <v>0</v>
      </c>
      <c r="AJ589" s="94">
        <f t="shared" si="57"/>
        <v>0</v>
      </c>
    </row>
    <row r="590" spans="29:36" x14ac:dyDescent="0.45">
      <c r="AC590" s="309">
        <f>IF('6-اطلاعات کلیه محصولات - خدمات'!C590="دارد",'6-اطلاعات کلیه محصولات - خدمات'!Q590,0)</f>
        <v>0</v>
      </c>
      <c r="AD590" s="309">
        <f>1403-'5-اطلاعات کلیه پرسنل'!E590:E1587</f>
        <v>1403</v>
      </c>
      <c r="AE590" s="309"/>
      <c r="AF590" s="67">
        <f>IF('5-اطلاعات کلیه پرسنل'!H590=option!$C$15,IF('5-اطلاعات کلیه پرسنل'!L590="دارد",'5-اطلاعات کلیه پرسنل'!M590/12*'5-اطلاعات کلیه پرسنل'!I590,'5-اطلاعات کلیه پرسنل'!N590/2000*'5-اطلاعات کلیه پرسنل'!I590),0)+IF('5-اطلاعات کلیه پرسنل'!J590=option!$C$15,IF('5-اطلاعات کلیه پرسنل'!L590="دارد",'5-اطلاعات کلیه پرسنل'!M590/12*'5-اطلاعات کلیه پرسنل'!K590,'5-اطلاعات کلیه پرسنل'!N590/2000*'5-اطلاعات کلیه پرسنل'!K590),0)</f>
        <v>0</v>
      </c>
      <c r="AG590" s="67">
        <f>IF('5-اطلاعات کلیه پرسنل'!H590=option!$C$11,IF('5-اطلاعات کلیه پرسنل'!L590="دارد",'5-اطلاعات کلیه پرسنل'!M590*'5-اطلاعات کلیه پرسنل'!I590/12*40,'5-اطلاعات کلیه پرسنل'!I590*'5-اطلاعات کلیه پرسنل'!N590/52),0)+IF('5-اطلاعات کلیه پرسنل'!J590=option!$C$11,IF('5-اطلاعات کلیه پرسنل'!L590="دارد",'5-اطلاعات کلیه پرسنل'!M590*'5-اطلاعات کلیه پرسنل'!K590/12*40,'5-اطلاعات کلیه پرسنل'!K590*'5-اطلاعات کلیه پرسنل'!N590/52),0)</f>
        <v>0</v>
      </c>
      <c r="AH590" s="307">
        <f>IF('5-اطلاعات کلیه پرسنل'!P590="دکتری",1,IF('5-اطلاعات کلیه پرسنل'!P590="فوق لیسانس",0.8,IF('5-اطلاعات کلیه پرسنل'!P590="لیسانس",0.6,IF('5-اطلاعات کلیه پرسنل'!P590="فوق دیپلم",0.3,IF('5-اطلاعات کلیه پرسنل'!P590="",0,0.1)))))</f>
        <v>0</v>
      </c>
      <c r="AI590" s="95">
        <f>IF('5-اطلاعات کلیه پرسنل'!L590="دارد",'5-اطلاعات کلیه پرسنل'!M590/12,'5-اطلاعات کلیه پرسنل'!N590/2000)</f>
        <v>0</v>
      </c>
      <c r="AJ590" s="94">
        <f t="shared" si="57"/>
        <v>0</v>
      </c>
    </row>
    <row r="591" spans="29:36" x14ac:dyDescent="0.45">
      <c r="AC591" s="309">
        <f>IF('6-اطلاعات کلیه محصولات - خدمات'!C591="دارد",'6-اطلاعات کلیه محصولات - خدمات'!Q591,0)</f>
        <v>0</v>
      </c>
      <c r="AD591" s="309">
        <f>1403-'5-اطلاعات کلیه پرسنل'!E591:E1588</f>
        <v>1403</v>
      </c>
      <c r="AE591" s="309"/>
      <c r="AF591" s="67">
        <f>IF('5-اطلاعات کلیه پرسنل'!H591=option!$C$15,IF('5-اطلاعات کلیه پرسنل'!L591="دارد",'5-اطلاعات کلیه پرسنل'!M591/12*'5-اطلاعات کلیه پرسنل'!I591,'5-اطلاعات کلیه پرسنل'!N591/2000*'5-اطلاعات کلیه پرسنل'!I591),0)+IF('5-اطلاعات کلیه پرسنل'!J591=option!$C$15,IF('5-اطلاعات کلیه پرسنل'!L591="دارد",'5-اطلاعات کلیه پرسنل'!M591/12*'5-اطلاعات کلیه پرسنل'!K591,'5-اطلاعات کلیه پرسنل'!N591/2000*'5-اطلاعات کلیه پرسنل'!K591),0)</f>
        <v>0</v>
      </c>
      <c r="AG591" s="67">
        <f>IF('5-اطلاعات کلیه پرسنل'!H591=option!$C$11,IF('5-اطلاعات کلیه پرسنل'!L591="دارد",'5-اطلاعات کلیه پرسنل'!M591*'5-اطلاعات کلیه پرسنل'!I591/12*40,'5-اطلاعات کلیه پرسنل'!I591*'5-اطلاعات کلیه پرسنل'!N591/52),0)+IF('5-اطلاعات کلیه پرسنل'!J591=option!$C$11,IF('5-اطلاعات کلیه پرسنل'!L591="دارد",'5-اطلاعات کلیه پرسنل'!M591*'5-اطلاعات کلیه پرسنل'!K591/12*40,'5-اطلاعات کلیه پرسنل'!K591*'5-اطلاعات کلیه پرسنل'!N591/52),0)</f>
        <v>0</v>
      </c>
      <c r="AH591" s="307">
        <f>IF('5-اطلاعات کلیه پرسنل'!P591="دکتری",1,IF('5-اطلاعات کلیه پرسنل'!P591="فوق لیسانس",0.8,IF('5-اطلاعات کلیه پرسنل'!P591="لیسانس",0.6,IF('5-اطلاعات کلیه پرسنل'!P591="فوق دیپلم",0.3,IF('5-اطلاعات کلیه پرسنل'!P591="",0,0.1)))))</f>
        <v>0</v>
      </c>
      <c r="AI591" s="95">
        <f>IF('5-اطلاعات کلیه پرسنل'!L591="دارد",'5-اطلاعات کلیه پرسنل'!M591/12,'5-اطلاعات کلیه پرسنل'!N591/2000)</f>
        <v>0</v>
      </c>
      <c r="AJ591" s="94">
        <f t="shared" si="57"/>
        <v>0</v>
      </c>
    </row>
    <row r="592" spans="29:36" x14ac:dyDescent="0.45">
      <c r="AC592" s="309">
        <f>IF('6-اطلاعات کلیه محصولات - خدمات'!C592="دارد",'6-اطلاعات کلیه محصولات - خدمات'!Q592,0)</f>
        <v>0</v>
      </c>
      <c r="AD592" s="309">
        <f>1403-'5-اطلاعات کلیه پرسنل'!E592:E1589</f>
        <v>1403</v>
      </c>
      <c r="AE592" s="309"/>
      <c r="AF592" s="67">
        <f>IF('5-اطلاعات کلیه پرسنل'!H592=option!$C$15,IF('5-اطلاعات کلیه پرسنل'!L592="دارد",'5-اطلاعات کلیه پرسنل'!M592/12*'5-اطلاعات کلیه پرسنل'!I592,'5-اطلاعات کلیه پرسنل'!N592/2000*'5-اطلاعات کلیه پرسنل'!I592),0)+IF('5-اطلاعات کلیه پرسنل'!J592=option!$C$15,IF('5-اطلاعات کلیه پرسنل'!L592="دارد",'5-اطلاعات کلیه پرسنل'!M592/12*'5-اطلاعات کلیه پرسنل'!K592,'5-اطلاعات کلیه پرسنل'!N592/2000*'5-اطلاعات کلیه پرسنل'!K592),0)</f>
        <v>0</v>
      </c>
      <c r="AG592" s="67">
        <f>IF('5-اطلاعات کلیه پرسنل'!H592=option!$C$11,IF('5-اطلاعات کلیه پرسنل'!L592="دارد",'5-اطلاعات کلیه پرسنل'!M592*'5-اطلاعات کلیه پرسنل'!I592/12*40,'5-اطلاعات کلیه پرسنل'!I592*'5-اطلاعات کلیه پرسنل'!N592/52),0)+IF('5-اطلاعات کلیه پرسنل'!J592=option!$C$11,IF('5-اطلاعات کلیه پرسنل'!L592="دارد",'5-اطلاعات کلیه پرسنل'!M592*'5-اطلاعات کلیه پرسنل'!K592/12*40,'5-اطلاعات کلیه پرسنل'!K592*'5-اطلاعات کلیه پرسنل'!N592/52),0)</f>
        <v>0</v>
      </c>
      <c r="AH592" s="307">
        <f>IF('5-اطلاعات کلیه پرسنل'!P592="دکتری",1,IF('5-اطلاعات کلیه پرسنل'!P592="فوق لیسانس",0.8,IF('5-اطلاعات کلیه پرسنل'!P592="لیسانس",0.6,IF('5-اطلاعات کلیه پرسنل'!P592="فوق دیپلم",0.3,IF('5-اطلاعات کلیه پرسنل'!P592="",0,0.1)))))</f>
        <v>0</v>
      </c>
      <c r="AI592" s="95">
        <f>IF('5-اطلاعات کلیه پرسنل'!L592="دارد",'5-اطلاعات کلیه پرسنل'!M592/12,'5-اطلاعات کلیه پرسنل'!N592/2000)</f>
        <v>0</v>
      </c>
      <c r="AJ592" s="94">
        <f t="shared" si="57"/>
        <v>0</v>
      </c>
    </row>
    <row r="593" spans="29:36" x14ac:dyDescent="0.45">
      <c r="AC593" s="309">
        <f>IF('6-اطلاعات کلیه محصولات - خدمات'!C593="دارد",'6-اطلاعات کلیه محصولات - خدمات'!Q593,0)</f>
        <v>0</v>
      </c>
      <c r="AD593" s="309">
        <f>1403-'5-اطلاعات کلیه پرسنل'!E593:E1590</f>
        <v>1403</v>
      </c>
      <c r="AE593" s="309"/>
      <c r="AF593" s="67">
        <f>IF('5-اطلاعات کلیه پرسنل'!H593=option!$C$15,IF('5-اطلاعات کلیه پرسنل'!L593="دارد",'5-اطلاعات کلیه پرسنل'!M593/12*'5-اطلاعات کلیه پرسنل'!I593,'5-اطلاعات کلیه پرسنل'!N593/2000*'5-اطلاعات کلیه پرسنل'!I593),0)+IF('5-اطلاعات کلیه پرسنل'!J593=option!$C$15,IF('5-اطلاعات کلیه پرسنل'!L593="دارد",'5-اطلاعات کلیه پرسنل'!M593/12*'5-اطلاعات کلیه پرسنل'!K593,'5-اطلاعات کلیه پرسنل'!N593/2000*'5-اطلاعات کلیه پرسنل'!K593),0)</f>
        <v>0</v>
      </c>
      <c r="AG593" s="67">
        <f>IF('5-اطلاعات کلیه پرسنل'!H593=option!$C$11,IF('5-اطلاعات کلیه پرسنل'!L593="دارد",'5-اطلاعات کلیه پرسنل'!M593*'5-اطلاعات کلیه پرسنل'!I593/12*40,'5-اطلاعات کلیه پرسنل'!I593*'5-اطلاعات کلیه پرسنل'!N593/52),0)+IF('5-اطلاعات کلیه پرسنل'!J593=option!$C$11,IF('5-اطلاعات کلیه پرسنل'!L593="دارد",'5-اطلاعات کلیه پرسنل'!M593*'5-اطلاعات کلیه پرسنل'!K593/12*40,'5-اطلاعات کلیه پرسنل'!K593*'5-اطلاعات کلیه پرسنل'!N593/52),0)</f>
        <v>0</v>
      </c>
      <c r="AH593" s="307">
        <f>IF('5-اطلاعات کلیه پرسنل'!P593="دکتری",1,IF('5-اطلاعات کلیه پرسنل'!P593="فوق لیسانس",0.8,IF('5-اطلاعات کلیه پرسنل'!P593="لیسانس",0.6,IF('5-اطلاعات کلیه پرسنل'!P593="فوق دیپلم",0.3,IF('5-اطلاعات کلیه پرسنل'!P593="",0,0.1)))))</f>
        <v>0</v>
      </c>
      <c r="AI593" s="95">
        <f>IF('5-اطلاعات کلیه پرسنل'!L593="دارد",'5-اطلاعات کلیه پرسنل'!M593/12,'5-اطلاعات کلیه پرسنل'!N593/2000)</f>
        <v>0</v>
      </c>
      <c r="AJ593" s="94">
        <f t="shared" si="57"/>
        <v>0</v>
      </c>
    </row>
    <row r="594" spans="29:36" x14ac:dyDescent="0.45">
      <c r="AC594" s="309">
        <f>IF('6-اطلاعات کلیه محصولات - خدمات'!C594="دارد",'6-اطلاعات کلیه محصولات - خدمات'!Q594,0)</f>
        <v>0</v>
      </c>
      <c r="AD594" s="309">
        <f>1403-'5-اطلاعات کلیه پرسنل'!E594:E1591</f>
        <v>1403</v>
      </c>
      <c r="AE594" s="309"/>
      <c r="AF594" s="67">
        <f>IF('5-اطلاعات کلیه پرسنل'!H594=option!$C$15,IF('5-اطلاعات کلیه پرسنل'!L594="دارد",'5-اطلاعات کلیه پرسنل'!M594/12*'5-اطلاعات کلیه پرسنل'!I594,'5-اطلاعات کلیه پرسنل'!N594/2000*'5-اطلاعات کلیه پرسنل'!I594),0)+IF('5-اطلاعات کلیه پرسنل'!J594=option!$C$15,IF('5-اطلاعات کلیه پرسنل'!L594="دارد",'5-اطلاعات کلیه پرسنل'!M594/12*'5-اطلاعات کلیه پرسنل'!K594,'5-اطلاعات کلیه پرسنل'!N594/2000*'5-اطلاعات کلیه پرسنل'!K594),0)</f>
        <v>0</v>
      </c>
      <c r="AG594" s="67">
        <f>IF('5-اطلاعات کلیه پرسنل'!H594=option!$C$11,IF('5-اطلاعات کلیه پرسنل'!L594="دارد",'5-اطلاعات کلیه پرسنل'!M594*'5-اطلاعات کلیه پرسنل'!I594/12*40,'5-اطلاعات کلیه پرسنل'!I594*'5-اطلاعات کلیه پرسنل'!N594/52),0)+IF('5-اطلاعات کلیه پرسنل'!J594=option!$C$11,IF('5-اطلاعات کلیه پرسنل'!L594="دارد",'5-اطلاعات کلیه پرسنل'!M594*'5-اطلاعات کلیه پرسنل'!K594/12*40,'5-اطلاعات کلیه پرسنل'!K594*'5-اطلاعات کلیه پرسنل'!N594/52),0)</f>
        <v>0</v>
      </c>
      <c r="AH594" s="307">
        <f>IF('5-اطلاعات کلیه پرسنل'!P594="دکتری",1,IF('5-اطلاعات کلیه پرسنل'!P594="فوق لیسانس",0.8,IF('5-اطلاعات کلیه پرسنل'!P594="لیسانس",0.6,IF('5-اطلاعات کلیه پرسنل'!P594="فوق دیپلم",0.3,IF('5-اطلاعات کلیه پرسنل'!P594="",0,0.1)))))</f>
        <v>0</v>
      </c>
      <c r="AI594" s="95">
        <f>IF('5-اطلاعات کلیه پرسنل'!L594="دارد",'5-اطلاعات کلیه پرسنل'!M594/12,'5-اطلاعات کلیه پرسنل'!N594/2000)</f>
        <v>0</v>
      </c>
      <c r="AJ594" s="94">
        <f t="shared" si="57"/>
        <v>0</v>
      </c>
    </row>
    <row r="595" spans="29:36" x14ac:dyDescent="0.45">
      <c r="AC595" s="309">
        <f>IF('6-اطلاعات کلیه محصولات - خدمات'!C595="دارد",'6-اطلاعات کلیه محصولات - خدمات'!Q595,0)</f>
        <v>0</v>
      </c>
      <c r="AD595" s="309">
        <f>1403-'5-اطلاعات کلیه پرسنل'!E595:E1592</f>
        <v>1403</v>
      </c>
      <c r="AE595" s="309"/>
      <c r="AF595" s="67">
        <f>IF('5-اطلاعات کلیه پرسنل'!H595=option!$C$15,IF('5-اطلاعات کلیه پرسنل'!L595="دارد",'5-اطلاعات کلیه پرسنل'!M595/12*'5-اطلاعات کلیه پرسنل'!I595,'5-اطلاعات کلیه پرسنل'!N595/2000*'5-اطلاعات کلیه پرسنل'!I595),0)+IF('5-اطلاعات کلیه پرسنل'!J595=option!$C$15,IF('5-اطلاعات کلیه پرسنل'!L595="دارد",'5-اطلاعات کلیه پرسنل'!M595/12*'5-اطلاعات کلیه پرسنل'!K595,'5-اطلاعات کلیه پرسنل'!N595/2000*'5-اطلاعات کلیه پرسنل'!K595),0)</f>
        <v>0</v>
      </c>
      <c r="AG595" s="67">
        <f>IF('5-اطلاعات کلیه پرسنل'!H595=option!$C$11,IF('5-اطلاعات کلیه پرسنل'!L595="دارد",'5-اطلاعات کلیه پرسنل'!M595*'5-اطلاعات کلیه پرسنل'!I595/12*40,'5-اطلاعات کلیه پرسنل'!I595*'5-اطلاعات کلیه پرسنل'!N595/52),0)+IF('5-اطلاعات کلیه پرسنل'!J595=option!$C$11,IF('5-اطلاعات کلیه پرسنل'!L595="دارد",'5-اطلاعات کلیه پرسنل'!M595*'5-اطلاعات کلیه پرسنل'!K595/12*40,'5-اطلاعات کلیه پرسنل'!K595*'5-اطلاعات کلیه پرسنل'!N595/52),0)</f>
        <v>0</v>
      </c>
      <c r="AH595" s="307">
        <f>IF('5-اطلاعات کلیه پرسنل'!P595="دکتری",1,IF('5-اطلاعات کلیه پرسنل'!P595="فوق لیسانس",0.8,IF('5-اطلاعات کلیه پرسنل'!P595="لیسانس",0.6,IF('5-اطلاعات کلیه پرسنل'!P595="فوق دیپلم",0.3,IF('5-اطلاعات کلیه پرسنل'!P595="",0,0.1)))))</f>
        <v>0</v>
      </c>
      <c r="AI595" s="95">
        <f>IF('5-اطلاعات کلیه پرسنل'!L595="دارد",'5-اطلاعات کلیه پرسنل'!M595/12,'5-اطلاعات کلیه پرسنل'!N595/2000)</f>
        <v>0</v>
      </c>
      <c r="AJ595" s="94">
        <f t="shared" si="57"/>
        <v>0</v>
      </c>
    </row>
    <row r="596" spans="29:36" x14ac:dyDescent="0.45">
      <c r="AC596" s="309">
        <f>IF('6-اطلاعات کلیه محصولات - خدمات'!C596="دارد",'6-اطلاعات کلیه محصولات - خدمات'!Q596,0)</f>
        <v>0</v>
      </c>
      <c r="AD596" s="309">
        <f>1403-'5-اطلاعات کلیه پرسنل'!E596:E1593</f>
        <v>1403</v>
      </c>
      <c r="AE596" s="309"/>
      <c r="AF596" s="67">
        <f>IF('5-اطلاعات کلیه پرسنل'!H596=option!$C$15,IF('5-اطلاعات کلیه پرسنل'!L596="دارد",'5-اطلاعات کلیه پرسنل'!M596/12*'5-اطلاعات کلیه پرسنل'!I596,'5-اطلاعات کلیه پرسنل'!N596/2000*'5-اطلاعات کلیه پرسنل'!I596),0)+IF('5-اطلاعات کلیه پرسنل'!J596=option!$C$15,IF('5-اطلاعات کلیه پرسنل'!L596="دارد",'5-اطلاعات کلیه پرسنل'!M596/12*'5-اطلاعات کلیه پرسنل'!K596,'5-اطلاعات کلیه پرسنل'!N596/2000*'5-اطلاعات کلیه پرسنل'!K596),0)</f>
        <v>0</v>
      </c>
      <c r="AG596" s="67">
        <f>IF('5-اطلاعات کلیه پرسنل'!H596=option!$C$11,IF('5-اطلاعات کلیه پرسنل'!L596="دارد",'5-اطلاعات کلیه پرسنل'!M596*'5-اطلاعات کلیه پرسنل'!I596/12*40,'5-اطلاعات کلیه پرسنل'!I596*'5-اطلاعات کلیه پرسنل'!N596/52),0)+IF('5-اطلاعات کلیه پرسنل'!J596=option!$C$11,IF('5-اطلاعات کلیه پرسنل'!L596="دارد",'5-اطلاعات کلیه پرسنل'!M596*'5-اطلاعات کلیه پرسنل'!K596/12*40,'5-اطلاعات کلیه پرسنل'!K596*'5-اطلاعات کلیه پرسنل'!N596/52),0)</f>
        <v>0</v>
      </c>
      <c r="AH596" s="307">
        <f>IF('5-اطلاعات کلیه پرسنل'!P596="دکتری",1,IF('5-اطلاعات کلیه پرسنل'!P596="فوق لیسانس",0.8,IF('5-اطلاعات کلیه پرسنل'!P596="لیسانس",0.6,IF('5-اطلاعات کلیه پرسنل'!P596="فوق دیپلم",0.3,IF('5-اطلاعات کلیه پرسنل'!P596="",0,0.1)))))</f>
        <v>0</v>
      </c>
      <c r="AI596" s="95">
        <f>IF('5-اطلاعات کلیه پرسنل'!L596="دارد",'5-اطلاعات کلیه پرسنل'!M596/12,'5-اطلاعات کلیه پرسنل'!N596/2000)</f>
        <v>0</v>
      </c>
      <c r="AJ596" s="94">
        <f t="shared" si="57"/>
        <v>0</v>
      </c>
    </row>
    <row r="597" spans="29:36" x14ac:dyDescent="0.45">
      <c r="AC597" s="309">
        <f>IF('6-اطلاعات کلیه محصولات - خدمات'!C597="دارد",'6-اطلاعات کلیه محصولات - خدمات'!Q597,0)</f>
        <v>0</v>
      </c>
      <c r="AD597" s="309">
        <f>1403-'5-اطلاعات کلیه پرسنل'!E597:E1594</f>
        <v>1403</v>
      </c>
      <c r="AE597" s="309"/>
      <c r="AF597" s="67">
        <f>IF('5-اطلاعات کلیه پرسنل'!H597=option!$C$15,IF('5-اطلاعات کلیه پرسنل'!L597="دارد",'5-اطلاعات کلیه پرسنل'!M597/12*'5-اطلاعات کلیه پرسنل'!I597,'5-اطلاعات کلیه پرسنل'!N597/2000*'5-اطلاعات کلیه پرسنل'!I597),0)+IF('5-اطلاعات کلیه پرسنل'!J597=option!$C$15,IF('5-اطلاعات کلیه پرسنل'!L597="دارد",'5-اطلاعات کلیه پرسنل'!M597/12*'5-اطلاعات کلیه پرسنل'!K597,'5-اطلاعات کلیه پرسنل'!N597/2000*'5-اطلاعات کلیه پرسنل'!K597),0)</f>
        <v>0</v>
      </c>
      <c r="AG597" s="67">
        <f>IF('5-اطلاعات کلیه پرسنل'!H597=option!$C$11,IF('5-اطلاعات کلیه پرسنل'!L597="دارد",'5-اطلاعات کلیه پرسنل'!M597*'5-اطلاعات کلیه پرسنل'!I597/12*40,'5-اطلاعات کلیه پرسنل'!I597*'5-اطلاعات کلیه پرسنل'!N597/52),0)+IF('5-اطلاعات کلیه پرسنل'!J597=option!$C$11,IF('5-اطلاعات کلیه پرسنل'!L597="دارد",'5-اطلاعات کلیه پرسنل'!M597*'5-اطلاعات کلیه پرسنل'!K597/12*40,'5-اطلاعات کلیه پرسنل'!K597*'5-اطلاعات کلیه پرسنل'!N597/52),0)</f>
        <v>0</v>
      </c>
      <c r="AH597" s="307">
        <f>IF('5-اطلاعات کلیه پرسنل'!P597="دکتری",1,IF('5-اطلاعات کلیه پرسنل'!P597="فوق لیسانس",0.8,IF('5-اطلاعات کلیه پرسنل'!P597="لیسانس",0.6,IF('5-اطلاعات کلیه پرسنل'!P597="فوق دیپلم",0.3,IF('5-اطلاعات کلیه پرسنل'!P597="",0,0.1)))))</f>
        <v>0</v>
      </c>
      <c r="AI597" s="95">
        <f>IF('5-اطلاعات کلیه پرسنل'!L597="دارد",'5-اطلاعات کلیه پرسنل'!M597/12,'5-اطلاعات کلیه پرسنل'!N597/2000)</f>
        <v>0</v>
      </c>
      <c r="AJ597" s="94">
        <f t="shared" si="57"/>
        <v>0</v>
      </c>
    </row>
    <row r="598" spans="29:36" x14ac:dyDescent="0.45">
      <c r="AC598" s="309">
        <f>IF('6-اطلاعات کلیه محصولات - خدمات'!C598="دارد",'6-اطلاعات کلیه محصولات - خدمات'!Q598,0)</f>
        <v>0</v>
      </c>
      <c r="AD598" s="309">
        <f>1403-'5-اطلاعات کلیه پرسنل'!E598:E1595</f>
        <v>1403</v>
      </c>
      <c r="AE598" s="309"/>
      <c r="AF598" s="67">
        <f>IF('5-اطلاعات کلیه پرسنل'!H598=option!$C$15,IF('5-اطلاعات کلیه پرسنل'!L598="دارد",'5-اطلاعات کلیه پرسنل'!M598/12*'5-اطلاعات کلیه پرسنل'!I598,'5-اطلاعات کلیه پرسنل'!N598/2000*'5-اطلاعات کلیه پرسنل'!I598),0)+IF('5-اطلاعات کلیه پرسنل'!J598=option!$C$15,IF('5-اطلاعات کلیه پرسنل'!L598="دارد",'5-اطلاعات کلیه پرسنل'!M598/12*'5-اطلاعات کلیه پرسنل'!K598,'5-اطلاعات کلیه پرسنل'!N598/2000*'5-اطلاعات کلیه پرسنل'!K598),0)</f>
        <v>0</v>
      </c>
      <c r="AG598" s="67">
        <f>IF('5-اطلاعات کلیه پرسنل'!H598=option!$C$11,IF('5-اطلاعات کلیه پرسنل'!L598="دارد",'5-اطلاعات کلیه پرسنل'!M598*'5-اطلاعات کلیه پرسنل'!I598/12*40,'5-اطلاعات کلیه پرسنل'!I598*'5-اطلاعات کلیه پرسنل'!N598/52),0)+IF('5-اطلاعات کلیه پرسنل'!J598=option!$C$11,IF('5-اطلاعات کلیه پرسنل'!L598="دارد",'5-اطلاعات کلیه پرسنل'!M598*'5-اطلاعات کلیه پرسنل'!K598/12*40,'5-اطلاعات کلیه پرسنل'!K598*'5-اطلاعات کلیه پرسنل'!N598/52),0)</f>
        <v>0</v>
      </c>
      <c r="AH598" s="307">
        <f>IF('5-اطلاعات کلیه پرسنل'!P598="دکتری",1,IF('5-اطلاعات کلیه پرسنل'!P598="فوق لیسانس",0.8,IF('5-اطلاعات کلیه پرسنل'!P598="لیسانس",0.6,IF('5-اطلاعات کلیه پرسنل'!P598="فوق دیپلم",0.3,IF('5-اطلاعات کلیه پرسنل'!P598="",0,0.1)))))</f>
        <v>0</v>
      </c>
      <c r="AI598" s="95">
        <f>IF('5-اطلاعات کلیه پرسنل'!L598="دارد",'5-اطلاعات کلیه پرسنل'!M598/12,'5-اطلاعات کلیه پرسنل'!N598/2000)</f>
        <v>0</v>
      </c>
      <c r="AJ598" s="94">
        <f t="shared" si="57"/>
        <v>0</v>
      </c>
    </row>
    <row r="599" spans="29:36" x14ac:dyDescent="0.45">
      <c r="AC599" s="309">
        <f>IF('6-اطلاعات کلیه محصولات - خدمات'!C599="دارد",'6-اطلاعات کلیه محصولات - خدمات'!Q599,0)</f>
        <v>0</v>
      </c>
      <c r="AD599" s="309">
        <f>1403-'5-اطلاعات کلیه پرسنل'!E599:E1596</f>
        <v>1403</v>
      </c>
      <c r="AE599" s="309"/>
      <c r="AF599" s="67">
        <f>IF('5-اطلاعات کلیه پرسنل'!H599=option!$C$15,IF('5-اطلاعات کلیه پرسنل'!L599="دارد",'5-اطلاعات کلیه پرسنل'!M599/12*'5-اطلاعات کلیه پرسنل'!I599,'5-اطلاعات کلیه پرسنل'!N599/2000*'5-اطلاعات کلیه پرسنل'!I599),0)+IF('5-اطلاعات کلیه پرسنل'!J599=option!$C$15,IF('5-اطلاعات کلیه پرسنل'!L599="دارد",'5-اطلاعات کلیه پرسنل'!M599/12*'5-اطلاعات کلیه پرسنل'!K599,'5-اطلاعات کلیه پرسنل'!N599/2000*'5-اطلاعات کلیه پرسنل'!K599),0)</f>
        <v>0</v>
      </c>
      <c r="AG599" s="67">
        <f>IF('5-اطلاعات کلیه پرسنل'!H599=option!$C$11,IF('5-اطلاعات کلیه پرسنل'!L599="دارد",'5-اطلاعات کلیه پرسنل'!M599*'5-اطلاعات کلیه پرسنل'!I599/12*40,'5-اطلاعات کلیه پرسنل'!I599*'5-اطلاعات کلیه پرسنل'!N599/52),0)+IF('5-اطلاعات کلیه پرسنل'!J599=option!$C$11,IF('5-اطلاعات کلیه پرسنل'!L599="دارد",'5-اطلاعات کلیه پرسنل'!M599*'5-اطلاعات کلیه پرسنل'!K599/12*40,'5-اطلاعات کلیه پرسنل'!K599*'5-اطلاعات کلیه پرسنل'!N599/52),0)</f>
        <v>0</v>
      </c>
      <c r="AH599" s="307">
        <f>IF('5-اطلاعات کلیه پرسنل'!P599="دکتری",1,IF('5-اطلاعات کلیه پرسنل'!P599="فوق لیسانس",0.8,IF('5-اطلاعات کلیه پرسنل'!P599="لیسانس",0.6,IF('5-اطلاعات کلیه پرسنل'!P599="فوق دیپلم",0.3,IF('5-اطلاعات کلیه پرسنل'!P599="",0,0.1)))))</f>
        <v>0</v>
      </c>
      <c r="AI599" s="95">
        <f>IF('5-اطلاعات کلیه پرسنل'!L599="دارد",'5-اطلاعات کلیه پرسنل'!M599/12,'5-اطلاعات کلیه پرسنل'!N599/2000)</f>
        <v>0</v>
      </c>
      <c r="AJ599" s="94">
        <f t="shared" si="57"/>
        <v>0</v>
      </c>
    </row>
    <row r="600" spans="29:36" x14ac:dyDescent="0.45">
      <c r="AC600" s="309">
        <f>IF('6-اطلاعات کلیه محصولات - خدمات'!C600="دارد",'6-اطلاعات کلیه محصولات - خدمات'!Q600,0)</f>
        <v>0</v>
      </c>
      <c r="AD600" s="309">
        <f>1403-'5-اطلاعات کلیه پرسنل'!E600:E1597</f>
        <v>1403</v>
      </c>
      <c r="AE600" s="309"/>
      <c r="AF600" s="67">
        <f>IF('5-اطلاعات کلیه پرسنل'!H600=option!$C$15,IF('5-اطلاعات کلیه پرسنل'!L600="دارد",'5-اطلاعات کلیه پرسنل'!M600/12*'5-اطلاعات کلیه پرسنل'!I600,'5-اطلاعات کلیه پرسنل'!N600/2000*'5-اطلاعات کلیه پرسنل'!I600),0)+IF('5-اطلاعات کلیه پرسنل'!J600=option!$C$15,IF('5-اطلاعات کلیه پرسنل'!L600="دارد",'5-اطلاعات کلیه پرسنل'!M600/12*'5-اطلاعات کلیه پرسنل'!K600,'5-اطلاعات کلیه پرسنل'!N600/2000*'5-اطلاعات کلیه پرسنل'!K600),0)</f>
        <v>0</v>
      </c>
      <c r="AG600" s="67">
        <f>IF('5-اطلاعات کلیه پرسنل'!H600=option!$C$11,IF('5-اطلاعات کلیه پرسنل'!L600="دارد",'5-اطلاعات کلیه پرسنل'!M600*'5-اطلاعات کلیه پرسنل'!I600/12*40,'5-اطلاعات کلیه پرسنل'!I600*'5-اطلاعات کلیه پرسنل'!N600/52),0)+IF('5-اطلاعات کلیه پرسنل'!J600=option!$C$11,IF('5-اطلاعات کلیه پرسنل'!L600="دارد",'5-اطلاعات کلیه پرسنل'!M600*'5-اطلاعات کلیه پرسنل'!K600/12*40,'5-اطلاعات کلیه پرسنل'!K600*'5-اطلاعات کلیه پرسنل'!N600/52),0)</f>
        <v>0</v>
      </c>
      <c r="AH600" s="307">
        <f>IF('5-اطلاعات کلیه پرسنل'!P600="دکتری",1,IF('5-اطلاعات کلیه پرسنل'!P600="فوق لیسانس",0.8,IF('5-اطلاعات کلیه پرسنل'!P600="لیسانس",0.6,IF('5-اطلاعات کلیه پرسنل'!P600="فوق دیپلم",0.3,IF('5-اطلاعات کلیه پرسنل'!P600="",0,0.1)))))</f>
        <v>0</v>
      </c>
      <c r="AI600" s="95">
        <f>IF('5-اطلاعات کلیه پرسنل'!L600="دارد",'5-اطلاعات کلیه پرسنل'!M600/12,'5-اطلاعات کلیه پرسنل'!N600/2000)</f>
        <v>0</v>
      </c>
      <c r="AJ600" s="94">
        <f t="shared" si="57"/>
        <v>0</v>
      </c>
    </row>
    <row r="601" spans="29:36" x14ac:dyDescent="0.45">
      <c r="AC601" s="309">
        <f>IF('6-اطلاعات کلیه محصولات - خدمات'!C601="دارد",'6-اطلاعات کلیه محصولات - خدمات'!Q601,0)</f>
        <v>0</v>
      </c>
      <c r="AD601" s="309">
        <f>1403-'5-اطلاعات کلیه پرسنل'!E601:E1598</f>
        <v>1403</v>
      </c>
      <c r="AE601" s="309"/>
      <c r="AF601" s="67">
        <f>IF('5-اطلاعات کلیه پرسنل'!H601=option!$C$15,IF('5-اطلاعات کلیه پرسنل'!L601="دارد",'5-اطلاعات کلیه پرسنل'!M601/12*'5-اطلاعات کلیه پرسنل'!I601,'5-اطلاعات کلیه پرسنل'!N601/2000*'5-اطلاعات کلیه پرسنل'!I601),0)+IF('5-اطلاعات کلیه پرسنل'!J601=option!$C$15,IF('5-اطلاعات کلیه پرسنل'!L601="دارد",'5-اطلاعات کلیه پرسنل'!M601/12*'5-اطلاعات کلیه پرسنل'!K601,'5-اطلاعات کلیه پرسنل'!N601/2000*'5-اطلاعات کلیه پرسنل'!K601),0)</f>
        <v>0</v>
      </c>
      <c r="AG601" s="67">
        <f>IF('5-اطلاعات کلیه پرسنل'!H601=option!$C$11,IF('5-اطلاعات کلیه پرسنل'!L601="دارد",'5-اطلاعات کلیه پرسنل'!M601*'5-اطلاعات کلیه پرسنل'!I601/12*40,'5-اطلاعات کلیه پرسنل'!I601*'5-اطلاعات کلیه پرسنل'!N601/52),0)+IF('5-اطلاعات کلیه پرسنل'!J601=option!$C$11,IF('5-اطلاعات کلیه پرسنل'!L601="دارد",'5-اطلاعات کلیه پرسنل'!M601*'5-اطلاعات کلیه پرسنل'!K601/12*40,'5-اطلاعات کلیه پرسنل'!K601*'5-اطلاعات کلیه پرسنل'!N601/52),0)</f>
        <v>0</v>
      </c>
      <c r="AH601" s="307">
        <f>IF('5-اطلاعات کلیه پرسنل'!P601="دکتری",1,IF('5-اطلاعات کلیه پرسنل'!P601="فوق لیسانس",0.8,IF('5-اطلاعات کلیه پرسنل'!P601="لیسانس",0.6,IF('5-اطلاعات کلیه پرسنل'!P601="فوق دیپلم",0.3,IF('5-اطلاعات کلیه پرسنل'!P601="",0,0.1)))))</f>
        <v>0</v>
      </c>
      <c r="AI601" s="95">
        <f>IF('5-اطلاعات کلیه پرسنل'!L601="دارد",'5-اطلاعات کلیه پرسنل'!M601/12,'5-اطلاعات کلیه پرسنل'!N601/2000)</f>
        <v>0</v>
      </c>
      <c r="AJ601" s="94">
        <f t="shared" si="57"/>
        <v>0</v>
      </c>
    </row>
    <row r="602" spans="29:36" x14ac:dyDescent="0.45">
      <c r="AC602" s="309">
        <f>IF('6-اطلاعات کلیه محصولات - خدمات'!C602="دارد",'6-اطلاعات کلیه محصولات - خدمات'!Q602,0)</f>
        <v>0</v>
      </c>
      <c r="AD602" s="309">
        <f>1403-'5-اطلاعات کلیه پرسنل'!E602:E1599</f>
        <v>1403</v>
      </c>
      <c r="AE602" s="309"/>
      <c r="AF602" s="67">
        <f>IF('5-اطلاعات کلیه پرسنل'!H602=option!$C$15,IF('5-اطلاعات کلیه پرسنل'!L602="دارد",'5-اطلاعات کلیه پرسنل'!M602/12*'5-اطلاعات کلیه پرسنل'!I602,'5-اطلاعات کلیه پرسنل'!N602/2000*'5-اطلاعات کلیه پرسنل'!I602),0)+IF('5-اطلاعات کلیه پرسنل'!J602=option!$C$15,IF('5-اطلاعات کلیه پرسنل'!L602="دارد",'5-اطلاعات کلیه پرسنل'!M602/12*'5-اطلاعات کلیه پرسنل'!K602,'5-اطلاعات کلیه پرسنل'!N602/2000*'5-اطلاعات کلیه پرسنل'!K602),0)</f>
        <v>0</v>
      </c>
      <c r="AG602" s="67">
        <f>IF('5-اطلاعات کلیه پرسنل'!H602=option!$C$11,IF('5-اطلاعات کلیه پرسنل'!L602="دارد",'5-اطلاعات کلیه پرسنل'!M602*'5-اطلاعات کلیه پرسنل'!I602/12*40,'5-اطلاعات کلیه پرسنل'!I602*'5-اطلاعات کلیه پرسنل'!N602/52),0)+IF('5-اطلاعات کلیه پرسنل'!J602=option!$C$11,IF('5-اطلاعات کلیه پرسنل'!L602="دارد",'5-اطلاعات کلیه پرسنل'!M602*'5-اطلاعات کلیه پرسنل'!K602/12*40,'5-اطلاعات کلیه پرسنل'!K602*'5-اطلاعات کلیه پرسنل'!N602/52),0)</f>
        <v>0</v>
      </c>
      <c r="AH602" s="307">
        <f>IF('5-اطلاعات کلیه پرسنل'!P602="دکتری",1,IF('5-اطلاعات کلیه پرسنل'!P602="فوق لیسانس",0.8,IF('5-اطلاعات کلیه پرسنل'!P602="لیسانس",0.6,IF('5-اطلاعات کلیه پرسنل'!P602="فوق دیپلم",0.3,IF('5-اطلاعات کلیه پرسنل'!P602="",0,0.1)))))</f>
        <v>0</v>
      </c>
      <c r="AI602" s="95">
        <f>IF('5-اطلاعات کلیه پرسنل'!L602="دارد",'5-اطلاعات کلیه پرسنل'!M602/12,'5-اطلاعات کلیه پرسنل'!N602/2000)</f>
        <v>0</v>
      </c>
      <c r="AJ602" s="94">
        <f t="shared" si="57"/>
        <v>0</v>
      </c>
    </row>
    <row r="603" spans="29:36" x14ac:dyDescent="0.45">
      <c r="AC603" s="309">
        <f>IF('6-اطلاعات کلیه محصولات - خدمات'!C603="دارد",'6-اطلاعات کلیه محصولات - خدمات'!Q603,0)</f>
        <v>0</v>
      </c>
      <c r="AD603" s="309">
        <f>1403-'5-اطلاعات کلیه پرسنل'!E603:E1600</f>
        <v>1403</v>
      </c>
      <c r="AE603" s="309"/>
      <c r="AF603" s="67">
        <f>IF('5-اطلاعات کلیه پرسنل'!H603=option!$C$15,IF('5-اطلاعات کلیه پرسنل'!L603="دارد",'5-اطلاعات کلیه پرسنل'!M603/12*'5-اطلاعات کلیه پرسنل'!I603,'5-اطلاعات کلیه پرسنل'!N603/2000*'5-اطلاعات کلیه پرسنل'!I603),0)+IF('5-اطلاعات کلیه پرسنل'!J603=option!$C$15,IF('5-اطلاعات کلیه پرسنل'!L603="دارد",'5-اطلاعات کلیه پرسنل'!M603/12*'5-اطلاعات کلیه پرسنل'!K603,'5-اطلاعات کلیه پرسنل'!N603/2000*'5-اطلاعات کلیه پرسنل'!K603),0)</f>
        <v>0</v>
      </c>
      <c r="AG603" s="67">
        <f>IF('5-اطلاعات کلیه پرسنل'!H603=option!$C$11,IF('5-اطلاعات کلیه پرسنل'!L603="دارد",'5-اطلاعات کلیه پرسنل'!M603*'5-اطلاعات کلیه پرسنل'!I603/12*40,'5-اطلاعات کلیه پرسنل'!I603*'5-اطلاعات کلیه پرسنل'!N603/52),0)+IF('5-اطلاعات کلیه پرسنل'!J603=option!$C$11,IF('5-اطلاعات کلیه پرسنل'!L603="دارد",'5-اطلاعات کلیه پرسنل'!M603*'5-اطلاعات کلیه پرسنل'!K603/12*40,'5-اطلاعات کلیه پرسنل'!K603*'5-اطلاعات کلیه پرسنل'!N603/52),0)</f>
        <v>0</v>
      </c>
      <c r="AH603" s="307">
        <f>IF('5-اطلاعات کلیه پرسنل'!P603="دکتری",1,IF('5-اطلاعات کلیه پرسنل'!P603="فوق لیسانس",0.8,IF('5-اطلاعات کلیه پرسنل'!P603="لیسانس",0.6,IF('5-اطلاعات کلیه پرسنل'!P603="فوق دیپلم",0.3,IF('5-اطلاعات کلیه پرسنل'!P603="",0,0.1)))))</f>
        <v>0</v>
      </c>
      <c r="AI603" s="95">
        <f>IF('5-اطلاعات کلیه پرسنل'!L603="دارد",'5-اطلاعات کلیه پرسنل'!M603/12,'5-اطلاعات کلیه پرسنل'!N603/2000)</f>
        <v>0</v>
      </c>
      <c r="AJ603" s="94">
        <f t="shared" si="57"/>
        <v>0</v>
      </c>
    </row>
    <row r="604" spans="29:36" x14ac:dyDescent="0.45">
      <c r="AC604" s="309">
        <f>IF('6-اطلاعات کلیه محصولات - خدمات'!C604="دارد",'6-اطلاعات کلیه محصولات - خدمات'!Q604,0)</f>
        <v>0</v>
      </c>
      <c r="AD604" s="309">
        <f>1403-'5-اطلاعات کلیه پرسنل'!E604:E1601</f>
        <v>1403</v>
      </c>
      <c r="AE604" s="309"/>
      <c r="AF604" s="67">
        <f>IF('5-اطلاعات کلیه پرسنل'!H604=option!$C$15,IF('5-اطلاعات کلیه پرسنل'!L604="دارد",'5-اطلاعات کلیه پرسنل'!M604/12*'5-اطلاعات کلیه پرسنل'!I604,'5-اطلاعات کلیه پرسنل'!N604/2000*'5-اطلاعات کلیه پرسنل'!I604),0)+IF('5-اطلاعات کلیه پرسنل'!J604=option!$C$15,IF('5-اطلاعات کلیه پرسنل'!L604="دارد",'5-اطلاعات کلیه پرسنل'!M604/12*'5-اطلاعات کلیه پرسنل'!K604,'5-اطلاعات کلیه پرسنل'!N604/2000*'5-اطلاعات کلیه پرسنل'!K604),0)</f>
        <v>0</v>
      </c>
      <c r="AG604" s="67">
        <f>IF('5-اطلاعات کلیه پرسنل'!H604=option!$C$11,IF('5-اطلاعات کلیه پرسنل'!L604="دارد",'5-اطلاعات کلیه پرسنل'!M604*'5-اطلاعات کلیه پرسنل'!I604/12*40,'5-اطلاعات کلیه پرسنل'!I604*'5-اطلاعات کلیه پرسنل'!N604/52),0)+IF('5-اطلاعات کلیه پرسنل'!J604=option!$C$11,IF('5-اطلاعات کلیه پرسنل'!L604="دارد",'5-اطلاعات کلیه پرسنل'!M604*'5-اطلاعات کلیه پرسنل'!K604/12*40,'5-اطلاعات کلیه پرسنل'!K604*'5-اطلاعات کلیه پرسنل'!N604/52),0)</f>
        <v>0</v>
      </c>
      <c r="AH604" s="307">
        <f>IF('5-اطلاعات کلیه پرسنل'!P604="دکتری",1,IF('5-اطلاعات کلیه پرسنل'!P604="فوق لیسانس",0.8,IF('5-اطلاعات کلیه پرسنل'!P604="لیسانس",0.6,IF('5-اطلاعات کلیه پرسنل'!P604="فوق دیپلم",0.3,IF('5-اطلاعات کلیه پرسنل'!P604="",0,0.1)))))</f>
        <v>0</v>
      </c>
      <c r="AI604" s="95">
        <f>IF('5-اطلاعات کلیه پرسنل'!L604="دارد",'5-اطلاعات کلیه پرسنل'!M604/12,'5-اطلاعات کلیه پرسنل'!N604/2000)</f>
        <v>0</v>
      </c>
      <c r="AJ604" s="94">
        <f t="shared" si="57"/>
        <v>0</v>
      </c>
    </row>
    <row r="605" spans="29:36" x14ac:dyDescent="0.45">
      <c r="AC605" s="309">
        <f>IF('6-اطلاعات کلیه محصولات - خدمات'!C605="دارد",'6-اطلاعات کلیه محصولات - خدمات'!Q605,0)</f>
        <v>0</v>
      </c>
      <c r="AD605" s="309">
        <f>1403-'5-اطلاعات کلیه پرسنل'!E605:E1602</f>
        <v>1403</v>
      </c>
      <c r="AE605" s="309"/>
      <c r="AF605" s="67">
        <f>IF('5-اطلاعات کلیه پرسنل'!H605=option!$C$15,IF('5-اطلاعات کلیه پرسنل'!L605="دارد",'5-اطلاعات کلیه پرسنل'!M605/12*'5-اطلاعات کلیه پرسنل'!I605,'5-اطلاعات کلیه پرسنل'!N605/2000*'5-اطلاعات کلیه پرسنل'!I605),0)+IF('5-اطلاعات کلیه پرسنل'!J605=option!$C$15,IF('5-اطلاعات کلیه پرسنل'!L605="دارد",'5-اطلاعات کلیه پرسنل'!M605/12*'5-اطلاعات کلیه پرسنل'!K605,'5-اطلاعات کلیه پرسنل'!N605/2000*'5-اطلاعات کلیه پرسنل'!K605),0)</f>
        <v>0</v>
      </c>
      <c r="AG605" s="67">
        <f>IF('5-اطلاعات کلیه پرسنل'!H605=option!$C$11,IF('5-اطلاعات کلیه پرسنل'!L605="دارد",'5-اطلاعات کلیه پرسنل'!M605*'5-اطلاعات کلیه پرسنل'!I605/12*40,'5-اطلاعات کلیه پرسنل'!I605*'5-اطلاعات کلیه پرسنل'!N605/52),0)+IF('5-اطلاعات کلیه پرسنل'!J605=option!$C$11,IF('5-اطلاعات کلیه پرسنل'!L605="دارد",'5-اطلاعات کلیه پرسنل'!M605*'5-اطلاعات کلیه پرسنل'!K605/12*40,'5-اطلاعات کلیه پرسنل'!K605*'5-اطلاعات کلیه پرسنل'!N605/52),0)</f>
        <v>0</v>
      </c>
      <c r="AH605" s="307">
        <f>IF('5-اطلاعات کلیه پرسنل'!P605="دکتری",1,IF('5-اطلاعات کلیه پرسنل'!P605="فوق لیسانس",0.8,IF('5-اطلاعات کلیه پرسنل'!P605="لیسانس",0.6,IF('5-اطلاعات کلیه پرسنل'!P605="فوق دیپلم",0.3,IF('5-اطلاعات کلیه پرسنل'!P605="",0,0.1)))))</f>
        <v>0</v>
      </c>
      <c r="AI605" s="95">
        <f>IF('5-اطلاعات کلیه پرسنل'!L605="دارد",'5-اطلاعات کلیه پرسنل'!M605/12,'5-اطلاعات کلیه پرسنل'!N605/2000)</f>
        <v>0</v>
      </c>
      <c r="AJ605" s="94">
        <f t="shared" si="57"/>
        <v>0</v>
      </c>
    </row>
    <row r="606" spans="29:36" x14ac:dyDescent="0.45">
      <c r="AC606" s="309">
        <f>IF('6-اطلاعات کلیه محصولات - خدمات'!C606="دارد",'6-اطلاعات کلیه محصولات - خدمات'!Q606,0)</f>
        <v>0</v>
      </c>
      <c r="AD606" s="309">
        <f>1403-'5-اطلاعات کلیه پرسنل'!E606:E1603</f>
        <v>1403</v>
      </c>
      <c r="AE606" s="309"/>
      <c r="AF606" s="67">
        <f>IF('5-اطلاعات کلیه پرسنل'!H606=option!$C$15,IF('5-اطلاعات کلیه پرسنل'!L606="دارد",'5-اطلاعات کلیه پرسنل'!M606/12*'5-اطلاعات کلیه پرسنل'!I606,'5-اطلاعات کلیه پرسنل'!N606/2000*'5-اطلاعات کلیه پرسنل'!I606),0)+IF('5-اطلاعات کلیه پرسنل'!J606=option!$C$15,IF('5-اطلاعات کلیه پرسنل'!L606="دارد",'5-اطلاعات کلیه پرسنل'!M606/12*'5-اطلاعات کلیه پرسنل'!K606,'5-اطلاعات کلیه پرسنل'!N606/2000*'5-اطلاعات کلیه پرسنل'!K606),0)</f>
        <v>0</v>
      </c>
      <c r="AG606" s="67">
        <f>IF('5-اطلاعات کلیه پرسنل'!H606=option!$C$11,IF('5-اطلاعات کلیه پرسنل'!L606="دارد",'5-اطلاعات کلیه پرسنل'!M606*'5-اطلاعات کلیه پرسنل'!I606/12*40,'5-اطلاعات کلیه پرسنل'!I606*'5-اطلاعات کلیه پرسنل'!N606/52),0)+IF('5-اطلاعات کلیه پرسنل'!J606=option!$C$11,IF('5-اطلاعات کلیه پرسنل'!L606="دارد",'5-اطلاعات کلیه پرسنل'!M606*'5-اطلاعات کلیه پرسنل'!K606/12*40,'5-اطلاعات کلیه پرسنل'!K606*'5-اطلاعات کلیه پرسنل'!N606/52),0)</f>
        <v>0</v>
      </c>
      <c r="AH606" s="307">
        <f>IF('5-اطلاعات کلیه پرسنل'!P606="دکتری",1,IF('5-اطلاعات کلیه پرسنل'!P606="فوق لیسانس",0.8,IF('5-اطلاعات کلیه پرسنل'!P606="لیسانس",0.6,IF('5-اطلاعات کلیه پرسنل'!P606="فوق دیپلم",0.3,IF('5-اطلاعات کلیه پرسنل'!P606="",0,0.1)))))</f>
        <v>0</v>
      </c>
      <c r="AI606" s="95">
        <f>IF('5-اطلاعات کلیه پرسنل'!L606="دارد",'5-اطلاعات کلیه پرسنل'!M606/12,'5-اطلاعات کلیه پرسنل'!N606/2000)</f>
        <v>0</v>
      </c>
      <c r="AJ606" s="94">
        <f t="shared" si="57"/>
        <v>0</v>
      </c>
    </row>
    <row r="607" spans="29:36" x14ac:dyDescent="0.45">
      <c r="AC607" s="309">
        <f>IF('6-اطلاعات کلیه محصولات - خدمات'!C607="دارد",'6-اطلاعات کلیه محصولات - خدمات'!Q607,0)</f>
        <v>0</v>
      </c>
      <c r="AD607" s="309">
        <f>1403-'5-اطلاعات کلیه پرسنل'!E607:E1604</f>
        <v>1403</v>
      </c>
      <c r="AE607" s="309"/>
      <c r="AF607" s="67">
        <f>IF('5-اطلاعات کلیه پرسنل'!H607=option!$C$15,IF('5-اطلاعات کلیه پرسنل'!L607="دارد",'5-اطلاعات کلیه پرسنل'!M607/12*'5-اطلاعات کلیه پرسنل'!I607,'5-اطلاعات کلیه پرسنل'!N607/2000*'5-اطلاعات کلیه پرسنل'!I607),0)+IF('5-اطلاعات کلیه پرسنل'!J607=option!$C$15,IF('5-اطلاعات کلیه پرسنل'!L607="دارد",'5-اطلاعات کلیه پرسنل'!M607/12*'5-اطلاعات کلیه پرسنل'!K607,'5-اطلاعات کلیه پرسنل'!N607/2000*'5-اطلاعات کلیه پرسنل'!K607),0)</f>
        <v>0</v>
      </c>
      <c r="AG607" s="67">
        <f>IF('5-اطلاعات کلیه پرسنل'!H607=option!$C$11,IF('5-اطلاعات کلیه پرسنل'!L607="دارد",'5-اطلاعات کلیه پرسنل'!M607*'5-اطلاعات کلیه پرسنل'!I607/12*40,'5-اطلاعات کلیه پرسنل'!I607*'5-اطلاعات کلیه پرسنل'!N607/52),0)+IF('5-اطلاعات کلیه پرسنل'!J607=option!$C$11,IF('5-اطلاعات کلیه پرسنل'!L607="دارد",'5-اطلاعات کلیه پرسنل'!M607*'5-اطلاعات کلیه پرسنل'!K607/12*40,'5-اطلاعات کلیه پرسنل'!K607*'5-اطلاعات کلیه پرسنل'!N607/52),0)</f>
        <v>0</v>
      </c>
      <c r="AH607" s="307">
        <f>IF('5-اطلاعات کلیه پرسنل'!P607="دکتری",1,IF('5-اطلاعات کلیه پرسنل'!P607="فوق لیسانس",0.8,IF('5-اطلاعات کلیه پرسنل'!P607="لیسانس",0.6,IF('5-اطلاعات کلیه پرسنل'!P607="فوق دیپلم",0.3,IF('5-اطلاعات کلیه پرسنل'!P607="",0,0.1)))))</f>
        <v>0</v>
      </c>
      <c r="AI607" s="95">
        <f>IF('5-اطلاعات کلیه پرسنل'!L607="دارد",'5-اطلاعات کلیه پرسنل'!M607/12,'5-اطلاعات کلیه پرسنل'!N607/2000)</f>
        <v>0</v>
      </c>
      <c r="AJ607" s="94">
        <f t="shared" si="57"/>
        <v>0</v>
      </c>
    </row>
    <row r="608" spans="29:36" x14ac:dyDescent="0.45">
      <c r="AC608" s="309">
        <f>IF('6-اطلاعات کلیه محصولات - خدمات'!C608="دارد",'6-اطلاعات کلیه محصولات - خدمات'!Q608,0)</f>
        <v>0</v>
      </c>
      <c r="AD608" s="309">
        <f>1403-'5-اطلاعات کلیه پرسنل'!E608:E1605</f>
        <v>1403</v>
      </c>
      <c r="AE608" s="309"/>
      <c r="AF608" s="67">
        <f>IF('5-اطلاعات کلیه پرسنل'!H608=option!$C$15,IF('5-اطلاعات کلیه پرسنل'!L608="دارد",'5-اطلاعات کلیه پرسنل'!M608/12*'5-اطلاعات کلیه پرسنل'!I608,'5-اطلاعات کلیه پرسنل'!N608/2000*'5-اطلاعات کلیه پرسنل'!I608),0)+IF('5-اطلاعات کلیه پرسنل'!J608=option!$C$15,IF('5-اطلاعات کلیه پرسنل'!L608="دارد",'5-اطلاعات کلیه پرسنل'!M608/12*'5-اطلاعات کلیه پرسنل'!K608,'5-اطلاعات کلیه پرسنل'!N608/2000*'5-اطلاعات کلیه پرسنل'!K608),0)</f>
        <v>0</v>
      </c>
      <c r="AG608" s="67">
        <f>IF('5-اطلاعات کلیه پرسنل'!H608=option!$C$11,IF('5-اطلاعات کلیه پرسنل'!L608="دارد",'5-اطلاعات کلیه پرسنل'!M608*'5-اطلاعات کلیه پرسنل'!I608/12*40,'5-اطلاعات کلیه پرسنل'!I608*'5-اطلاعات کلیه پرسنل'!N608/52),0)+IF('5-اطلاعات کلیه پرسنل'!J608=option!$C$11,IF('5-اطلاعات کلیه پرسنل'!L608="دارد",'5-اطلاعات کلیه پرسنل'!M608*'5-اطلاعات کلیه پرسنل'!K608/12*40,'5-اطلاعات کلیه پرسنل'!K608*'5-اطلاعات کلیه پرسنل'!N608/52),0)</f>
        <v>0</v>
      </c>
      <c r="AH608" s="307">
        <f>IF('5-اطلاعات کلیه پرسنل'!P608="دکتری",1,IF('5-اطلاعات کلیه پرسنل'!P608="فوق لیسانس",0.8,IF('5-اطلاعات کلیه پرسنل'!P608="لیسانس",0.6,IF('5-اطلاعات کلیه پرسنل'!P608="فوق دیپلم",0.3,IF('5-اطلاعات کلیه پرسنل'!P608="",0,0.1)))))</f>
        <v>0</v>
      </c>
      <c r="AI608" s="95">
        <f>IF('5-اطلاعات کلیه پرسنل'!L608="دارد",'5-اطلاعات کلیه پرسنل'!M608/12,'5-اطلاعات کلیه پرسنل'!N608/2000)</f>
        <v>0</v>
      </c>
      <c r="AJ608" s="94">
        <f t="shared" si="57"/>
        <v>0</v>
      </c>
    </row>
    <row r="609" spans="29:36" x14ac:dyDescent="0.45">
      <c r="AC609" s="309">
        <f>IF('6-اطلاعات کلیه محصولات - خدمات'!C609="دارد",'6-اطلاعات کلیه محصولات - خدمات'!Q609,0)</f>
        <v>0</v>
      </c>
      <c r="AD609" s="309">
        <f>1403-'5-اطلاعات کلیه پرسنل'!E609:E1606</f>
        <v>1403</v>
      </c>
      <c r="AE609" s="309"/>
      <c r="AF609" s="67">
        <f>IF('5-اطلاعات کلیه پرسنل'!H609=option!$C$15,IF('5-اطلاعات کلیه پرسنل'!L609="دارد",'5-اطلاعات کلیه پرسنل'!M609/12*'5-اطلاعات کلیه پرسنل'!I609,'5-اطلاعات کلیه پرسنل'!N609/2000*'5-اطلاعات کلیه پرسنل'!I609),0)+IF('5-اطلاعات کلیه پرسنل'!J609=option!$C$15,IF('5-اطلاعات کلیه پرسنل'!L609="دارد",'5-اطلاعات کلیه پرسنل'!M609/12*'5-اطلاعات کلیه پرسنل'!K609,'5-اطلاعات کلیه پرسنل'!N609/2000*'5-اطلاعات کلیه پرسنل'!K609),0)</f>
        <v>0</v>
      </c>
      <c r="AG609" s="67">
        <f>IF('5-اطلاعات کلیه پرسنل'!H609=option!$C$11,IF('5-اطلاعات کلیه پرسنل'!L609="دارد",'5-اطلاعات کلیه پرسنل'!M609*'5-اطلاعات کلیه پرسنل'!I609/12*40,'5-اطلاعات کلیه پرسنل'!I609*'5-اطلاعات کلیه پرسنل'!N609/52),0)+IF('5-اطلاعات کلیه پرسنل'!J609=option!$C$11,IF('5-اطلاعات کلیه پرسنل'!L609="دارد",'5-اطلاعات کلیه پرسنل'!M609*'5-اطلاعات کلیه پرسنل'!K609/12*40,'5-اطلاعات کلیه پرسنل'!K609*'5-اطلاعات کلیه پرسنل'!N609/52),0)</f>
        <v>0</v>
      </c>
      <c r="AH609" s="307">
        <f>IF('5-اطلاعات کلیه پرسنل'!P609="دکتری",1,IF('5-اطلاعات کلیه پرسنل'!P609="فوق لیسانس",0.8,IF('5-اطلاعات کلیه پرسنل'!P609="لیسانس",0.6,IF('5-اطلاعات کلیه پرسنل'!P609="فوق دیپلم",0.3,IF('5-اطلاعات کلیه پرسنل'!P609="",0,0.1)))))</f>
        <v>0</v>
      </c>
      <c r="AI609" s="95">
        <f>IF('5-اطلاعات کلیه پرسنل'!L609="دارد",'5-اطلاعات کلیه پرسنل'!M609/12,'5-اطلاعات کلیه پرسنل'!N609/2000)</f>
        <v>0</v>
      </c>
      <c r="AJ609" s="94">
        <f t="shared" si="57"/>
        <v>0</v>
      </c>
    </row>
    <row r="610" spans="29:36" x14ac:dyDescent="0.45">
      <c r="AC610" s="309">
        <f>IF('6-اطلاعات کلیه محصولات - خدمات'!C610="دارد",'6-اطلاعات کلیه محصولات - خدمات'!Q610,0)</f>
        <v>0</v>
      </c>
      <c r="AD610" s="309">
        <f>1403-'5-اطلاعات کلیه پرسنل'!E610:E1607</f>
        <v>1403</v>
      </c>
      <c r="AE610" s="309"/>
      <c r="AF610" s="67">
        <f>IF('5-اطلاعات کلیه پرسنل'!H610=option!$C$15,IF('5-اطلاعات کلیه پرسنل'!L610="دارد",'5-اطلاعات کلیه پرسنل'!M610/12*'5-اطلاعات کلیه پرسنل'!I610,'5-اطلاعات کلیه پرسنل'!N610/2000*'5-اطلاعات کلیه پرسنل'!I610),0)+IF('5-اطلاعات کلیه پرسنل'!J610=option!$C$15,IF('5-اطلاعات کلیه پرسنل'!L610="دارد",'5-اطلاعات کلیه پرسنل'!M610/12*'5-اطلاعات کلیه پرسنل'!K610,'5-اطلاعات کلیه پرسنل'!N610/2000*'5-اطلاعات کلیه پرسنل'!K610),0)</f>
        <v>0</v>
      </c>
      <c r="AG610" s="67">
        <f>IF('5-اطلاعات کلیه پرسنل'!H610=option!$C$11,IF('5-اطلاعات کلیه پرسنل'!L610="دارد",'5-اطلاعات کلیه پرسنل'!M610*'5-اطلاعات کلیه پرسنل'!I610/12*40,'5-اطلاعات کلیه پرسنل'!I610*'5-اطلاعات کلیه پرسنل'!N610/52),0)+IF('5-اطلاعات کلیه پرسنل'!J610=option!$C$11,IF('5-اطلاعات کلیه پرسنل'!L610="دارد",'5-اطلاعات کلیه پرسنل'!M610*'5-اطلاعات کلیه پرسنل'!K610/12*40,'5-اطلاعات کلیه پرسنل'!K610*'5-اطلاعات کلیه پرسنل'!N610/52),0)</f>
        <v>0</v>
      </c>
      <c r="AH610" s="307">
        <f>IF('5-اطلاعات کلیه پرسنل'!P610="دکتری",1,IF('5-اطلاعات کلیه پرسنل'!P610="فوق لیسانس",0.8,IF('5-اطلاعات کلیه پرسنل'!P610="لیسانس",0.6,IF('5-اطلاعات کلیه پرسنل'!P610="فوق دیپلم",0.3,IF('5-اطلاعات کلیه پرسنل'!P610="",0,0.1)))))</f>
        <v>0</v>
      </c>
      <c r="AI610" s="95">
        <f>IF('5-اطلاعات کلیه پرسنل'!L610="دارد",'5-اطلاعات کلیه پرسنل'!M610/12,'5-اطلاعات کلیه پرسنل'!N610/2000)</f>
        <v>0</v>
      </c>
      <c r="AJ610" s="94">
        <f t="shared" si="57"/>
        <v>0</v>
      </c>
    </row>
    <row r="611" spans="29:36" x14ac:dyDescent="0.45">
      <c r="AC611" s="309">
        <f>IF('6-اطلاعات کلیه محصولات - خدمات'!C611="دارد",'6-اطلاعات کلیه محصولات - خدمات'!Q611,0)</f>
        <v>0</v>
      </c>
      <c r="AD611" s="309">
        <f>1403-'5-اطلاعات کلیه پرسنل'!E611:E1608</f>
        <v>1403</v>
      </c>
      <c r="AE611" s="309"/>
      <c r="AF611" s="67">
        <f>IF('5-اطلاعات کلیه پرسنل'!H611=option!$C$15,IF('5-اطلاعات کلیه پرسنل'!L611="دارد",'5-اطلاعات کلیه پرسنل'!M611/12*'5-اطلاعات کلیه پرسنل'!I611,'5-اطلاعات کلیه پرسنل'!N611/2000*'5-اطلاعات کلیه پرسنل'!I611),0)+IF('5-اطلاعات کلیه پرسنل'!J611=option!$C$15,IF('5-اطلاعات کلیه پرسنل'!L611="دارد",'5-اطلاعات کلیه پرسنل'!M611/12*'5-اطلاعات کلیه پرسنل'!K611,'5-اطلاعات کلیه پرسنل'!N611/2000*'5-اطلاعات کلیه پرسنل'!K611),0)</f>
        <v>0</v>
      </c>
      <c r="AG611" s="67">
        <f>IF('5-اطلاعات کلیه پرسنل'!H611=option!$C$11,IF('5-اطلاعات کلیه پرسنل'!L611="دارد",'5-اطلاعات کلیه پرسنل'!M611*'5-اطلاعات کلیه پرسنل'!I611/12*40,'5-اطلاعات کلیه پرسنل'!I611*'5-اطلاعات کلیه پرسنل'!N611/52),0)+IF('5-اطلاعات کلیه پرسنل'!J611=option!$C$11,IF('5-اطلاعات کلیه پرسنل'!L611="دارد",'5-اطلاعات کلیه پرسنل'!M611*'5-اطلاعات کلیه پرسنل'!K611/12*40,'5-اطلاعات کلیه پرسنل'!K611*'5-اطلاعات کلیه پرسنل'!N611/52),0)</f>
        <v>0</v>
      </c>
      <c r="AH611" s="307">
        <f>IF('5-اطلاعات کلیه پرسنل'!P611="دکتری",1,IF('5-اطلاعات کلیه پرسنل'!P611="فوق لیسانس",0.8,IF('5-اطلاعات کلیه پرسنل'!P611="لیسانس",0.6,IF('5-اطلاعات کلیه پرسنل'!P611="فوق دیپلم",0.3,IF('5-اطلاعات کلیه پرسنل'!P611="",0,0.1)))))</f>
        <v>0</v>
      </c>
      <c r="AI611" s="95">
        <f>IF('5-اطلاعات کلیه پرسنل'!L611="دارد",'5-اطلاعات کلیه پرسنل'!M611/12,'5-اطلاعات کلیه پرسنل'!N611/2000)</f>
        <v>0</v>
      </c>
      <c r="AJ611" s="94">
        <f t="shared" si="57"/>
        <v>0</v>
      </c>
    </row>
    <row r="612" spans="29:36" x14ac:dyDescent="0.45">
      <c r="AC612" s="309">
        <f>IF('6-اطلاعات کلیه محصولات - خدمات'!C612="دارد",'6-اطلاعات کلیه محصولات - خدمات'!Q612,0)</f>
        <v>0</v>
      </c>
      <c r="AD612" s="309">
        <f>1403-'5-اطلاعات کلیه پرسنل'!E612:E1609</f>
        <v>1403</v>
      </c>
      <c r="AE612" s="309"/>
      <c r="AF612" s="67">
        <f>IF('5-اطلاعات کلیه پرسنل'!H612=option!$C$15,IF('5-اطلاعات کلیه پرسنل'!L612="دارد",'5-اطلاعات کلیه پرسنل'!M612/12*'5-اطلاعات کلیه پرسنل'!I612,'5-اطلاعات کلیه پرسنل'!N612/2000*'5-اطلاعات کلیه پرسنل'!I612),0)+IF('5-اطلاعات کلیه پرسنل'!J612=option!$C$15,IF('5-اطلاعات کلیه پرسنل'!L612="دارد",'5-اطلاعات کلیه پرسنل'!M612/12*'5-اطلاعات کلیه پرسنل'!K612,'5-اطلاعات کلیه پرسنل'!N612/2000*'5-اطلاعات کلیه پرسنل'!K612),0)</f>
        <v>0</v>
      </c>
      <c r="AG612" s="67">
        <f>IF('5-اطلاعات کلیه پرسنل'!H612=option!$C$11,IF('5-اطلاعات کلیه پرسنل'!L612="دارد",'5-اطلاعات کلیه پرسنل'!M612*'5-اطلاعات کلیه پرسنل'!I612/12*40,'5-اطلاعات کلیه پرسنل'!I612*'5-اطلاعات کلیه پرسنل'!N612/52),0)+IF('5-اطلاعات کلیه پرسنل'!J612=option!$C$11,IF('5-اطلاعات کلیه پرسنل'!L612="دارد",'5-اطلاعات کلیه پرسنل'!M612*'5-اطلاعات کلیه پرسنل'!K612/12*40,'5-اطلاعات کلیه پرسنل'!K612*'5-اطلاعات کلیه پرسنل'!N612/52),0)</f>
        <v>0</v>
      </c>
      <c r="AH612" s="307">
        <f>IF('5-اطلاعات کلیه پرسنل'!P612="دکتری",1,IF('5-اطلاعات کلیه پرسنل'!P612="فوق لیسانس",0.8,IF('5-اطلاعات کلیه پرسنل'!P612="لیسانس",0.6,IF('5-اطلاعات کلیه پرسنل'!P612="فوق دیپلم",0.3,IF('5-اطلاعات کلیه پرسنل'!P612="",0,0.1)))))</f>
        <v>0</v>
      </c>
      <c r="AI612" s="95">
        <f>IF('5-اطلاعات کلیه پرسنل'!L612="دارد",'5-اطلاعات کلیه پرسنل'!M612/12,'5-اطلاعات کلیه پرسنل'!N612/2000)</f>
        <v>0</v>
      </c>
      <c r="AJ612" s="94">
        <f t="shared" si="57"/>
        <v>0</v>
      </c>
    </row>
    <row r="613" spans="29:36" x14ac:dyDescent="0.45">
      <c r="AC613" s="309">
        <f>IF('6-اطلاعات کلیه محصولات - خدمات'!C613="دارد",'6-اطلاعات کلیه محصولات - خدمات'!Q613,0)</f>
        <v>0</v>
      </c>
      <c r="AD613" s="309">
        <f>1403-'5-اطلاعات کلیه پرسنل'!E613:E1610</f>
        <v>1403</v>
      </c>
      <c r="AE613" s="309"/>
      <c r="AF613" s="67">
        <f>IF('5-اطلاعات کلیه پرسنل'!H613=option!$C$15,IF('5-اطلاعات کلیه پرسنل'!L613="دارد",'5-اطلاعات کلیه پرسنل'!M613/12*'5-اطلاعات کلیه پرسنل'!I613,'5-اطلاعات کلیه پرسنل'!N613/2000*'5-اطلاعات کلیه پرسنل'!I613),0)+IF('5-اطلاعات کلیه پرسنل'!J613=option!$C$15,IF('5-اطلاعات کلیه پرسنل'!L613="دارد",'5-اطلاعات کلیه پرسنل'!M613/12*'5-اطلاعات کلیه پرسنل'!K613,'5-اطلاعات کلیه پرسنل'!N613/2000*'5-اطلاعات کلیه پرسنل'!K613),0)</f>
        <v>0</v>
      </c>
      <c r="AG613" s="67">
        <f>IF('5-اطلاعات کلیه پرسنل'!H613=option!$C$11,IF('5-اطلاعات کلیه پرسنل'!L613="دارد",'5-اطلاعات کلیه پرسنل'!M613*'5-اطلاعات کلیه پرسنل'!I613/12*40,'5-اطلاعات کلیه پرسنل'!I613*'5-اطلاعات کلیه پرسنل'!N613/52),0)+IF('5-اطلاعات کلیه پرسنل'!J613=option!$C$11,IF('5-اطلاعات کلیه پرسنل'!L613="دارد",'5-اطلاعات کلیه پرسنل'!M613*'5-اطلاعات کلیه پرسنل'!K613/12*40,'5-اطلاعات کلیه پرسنل'!K613*'5-اطلاعات کلیه پرسنل'!N613/52),0)</f>
        <v>0</v>
      </c>
      <c r="AH613" s="307">
        <f>IF('5-اطلاعات کلیه پرسنل'!P613="دکتری",1,IF('5-اطلاعات کلیه پرسنل'!P613="فوق لیسانس",0.8,IF('5-اطلاعات کلیه پرسنل'!P613="لیسانس",0.6,IF('5-اطلاعات کلیه پرسنل'!P613="فوق دیپلم",0.3,IF('5-اطلاعات کلیه پرسنل'!P613="",0,0.1)))))</f>
        <v>0</v>
      </c>
      <c r="AI613" s="95">
        <f>IF('5-اطلاعات کلیه پرسنل'!L613="دارد",'5-اطلاعات کلیه پرسنل'!M613/12,'5-اطلاعات کلیه پرسنل'!N613/2000)</f>
        <v>0</v>
      </c>
      <c r="AJ613" s="94">
        <f t="shared" si="57"/>
        <v>0</v>
      </c>
    </row>
    <row r="614" spans="29:36" x14ac:dyDescent="0.45">
      <c r="AC614" s="309">
        <f>IF('6-اطلاعات کلیه محصولات - خدمات'!C614="دارد",'6-اطلاعات کلیه محصولات - خدمات'!Q614,0)</f>
        <v>0</v>
      </c>
      <c r="AD614" s="309">
        <f>1403-'5-اطلاعات کلیه پرسنل'!E614:E1611</f>
        <v>1403</v>
      </c>
      <c r="AE614" s="309"/>
      <c r="AF614" s="67">
        <f>IF('5-اطلاعات کلیه پرسنل'!H614=option!$C$15,IF('5-اطلاعات کلیه پرسنل'!L614="دارد",'5-اطلاعات کلیه پرسنل'!M614/12*'5-اطلاعات کلیه پرسنل'!I614,'5-اطلاعات کلیه پرسنل'!N614/2000*'5-اطلاعات کلیه پرسنل'!I614),0)+IF('5-اطلاعات کلیه پرسنل'!J614=option!$C$15,IF('5-اطلاعات کلیه پرسنل'!L614="دارد",'5-اطلاعات کلیه پرسنل'!M614/12*'5-اطلاعات کلیه پرسنل'!K614,'5-اطلاعات کلیه پرسنل'!N614/2000*'5-اطلاعات کلیه پرسنل'!K614),0)</f>
        <v>0</v>
      </c>
      <c r="AG614" s="67">
        <f>IF('5-اطلاعات کلیه پرسنل'!H614=option!$C$11,IF('5-اطلاعات کلیه پرسنل'!L614="دارد",'5-اطلاعات کلیه پرسنل'!M614*'5-اطلاعات کلیه پرسنل'!I614/12*40,'5-اطلاعات کلیه پرسنل'!I614*'5-اطلاعات کلیه پرسنل'!N614/52),0)+IF('5-اطلاعات کلیه پرسنل'!J614=option!$C$11,IF('5-اطلاعات کلیه پرسنل'!L614="دارد",'5-اطلاعات کلیه پرسنل'!M614*'5-اطلاعات کلیه پرسنل'!K614/12*40,'5-اطلاعات کلیه پرسنل'!K614*'5-اطلاعات کلیه پرسنل'!N614/52),0)</f>
        <v>0</v>
      </c>
      <c r="AH614" s="307">
        <f>IF('5-اطلاعات کلیه پرسنل'!P614="دکتری",1,IF('5-اطلاعات کلیه پرسنل'!P614="فوق لیسانس",0.8,IF('5-اطلاعات کلیه پرسنل'!P614="لیسانس",0.6,IF('5-اطلاعات کلیه پرسنل'!P614="فوق دیپلم",0.3,IF('5-اطلاعات کلیه پرسنل'!P614="",0,0.1)))))</f>
        <v>0</v>
      </c>
      <c r="AI614" s="95">
        <f>IF('5-اطلاعات کلیه پرسنل'!L614="دارد",'5-اطلاعات کلیه پرسنل'!M614/12,'5-اطلاعات کلیه پرسنل'!N614/2000)</f>
        <v>0</v>
      </c>
      <c r="AJ614" s="94">
        <f t="shared" si="57"/>
        <v>0</v>
      </c>
    </row>
    <row r="615" spans="29:36" x14ac:dyDescent="0.45">
      <c r="AC615" s="309">
        <f>IF('6-اطلاعات کلیه محصولات - خدمات'!C615="دارد",'6-اطلاعات کلیه محصولات - خدمات'!Q615,0)</f>
        <v>0</v>
      </c>
      <c r="AD615" s="309">
        <f>1403-'5-اطلاعات کلیه پرسنل'!E615:E1612</f>
        <v>1403</v>
      </c>
      <c r="AE615" s="309"/>
      <c r="AF615" s="67">
        <f>IF('5-اطلاعات کلیه پرسنل'!H615=option!$C$15,IF('5-اطلاعات کلیه پرسنل'!L615="دارد",'5-اطلاعات کلیه پرسنل'!M615/12*'5-اطلاعات کلیه پرسنل'!I615,'5-اطلاعات کلیه پرسنل'!N615/2000*'5-اطلاعات کلیه پرسنل'!I615),0)+IF('5-اطلاعات کلیه پرسنل'!J615=option!$C$15,IF('5-اطلاعات کلیه پرسنل'!L615="دارد",'5-اطلاعات کلیه پرسنل'!M615/12*'5-اطلاعات کلیه پرسنل'!K615,'5-اطلاعات کلیه پرسنل'!N615/2000*'5-اطلاعات کلیه پرسنل'!K615),0)</f>
        <v>0</v>
      </c>
      <c r="AG615" s="67">
        <f>IF('5-اطلاعات کلیه پرسنل'!H615=option!$C$11,IF('5-اطلاعات کلیه پرسنل'!L615="دارد",'5-اطلاعات کلیه پرسنل'!M615*'5-اطلاعات کلیه پرسنل'!I615/12*40,'5-اطلاعات کلیه پرسنل'!I615*'5-اطلاعات کلیه پرسنل'!N615/52),0)+IF('5-اطلاعات کلیه پرسنل'!J615=option!$C$11,IF('5-اطلاعات کلیه پرسنل'!L615="دارد",'5-اطلاعات کلیه پرسنل'!M615*'5-اطلاعات کلیه پرسنل'!K615/12*40,'5-اطلاعات کلیه پرسنل'!K615*'5-اطلاعات کلیه پرسنل'!N615/52),0)</f>
        <v>0</v>
      </c>
      <c r="AH615" s="307">
        <f>IF('5-اطلاعات کلیه پرسنل'!P615="دکتری",1,IF('5-اطلاعات کلیه پرسنل'!P615="فوق لیسانس",0.8,IF('5-اطلاعات کلیه پرسنل'!P615="لیسانس",0.6,IF('5-اطلاعات کلیه پرسنل'!P615="فوق دیپلم",0.3,IF('5-اطلاعات کلیه پرسنل'!P615="",0,0.1)))))</f>
        <v>0</v>
      </c>
      <c r="AI615" s="95">
        <f>IF('5-اطلاعات کلیه پرسنل'!L615="دارد",'5-اطلاعات کلیه پرسنل'!M615/12,'5-اطلاعات کلیه پرسنل'!N615/2000)</f>
        <v>0</v>
      </c>
      <c r="AJ615" s="94">
        <f t="shared" si="57"/>
        <v>0</v>
      </c>
    </row>
    <row r="616" spans="29:36" x14ac:dyDescent="0.45">
      <c r="AC616" s="309">
        <f>IF('6-اطلاعات کلیه محصولات - خدمات'!C616="دارد",'6-اطلاعات کلیه محصولات - خدمات'!Q616,0)</f>
        <v>0</v>
      </c>
      <c r="AD616" s="309">
        <f>1403-'5-اطلاعات کلیه پرسنل'!E616:E1613</f>
        <v>1403</v>
      </c>
      <c r="AE616" s="309"/>
      <c r="AF616" s="67">
        <f>IF('5-اطلاعات کلیه پرسنل'!H616=option!$C$15,IF('5-اطلاعات کلیه پرسنل'!L616="دارد",'5-اطلاعات کلیه پرسنل'!M616/12*'5-اطلاعات کلیه پرسنل'!I616,'5-اطلاعات کلیه پرسنل'!N616/2000*'5-اطلاعات کلیه پرسنل'!I616),0)+IF('5-اطلاعات کلیه پرسنل'!J616=option!$C$15,IF('5-اطلاعات کلیه پرسنل'!L616="دارد",'5-اطلاعات کلیه پرسنل'!M616/12*'5-اطلاعات کلیه پرسنل'!K616,'5-اطلاعات کلیه پرسنل'!N616/2000*'5-اطلاعات کلیه پرسنل'!K616),0)</f>
        <v>0</v>
      </c>
      <c r="AG616" s="67">
        <f>IF('5-اطلاعات کلیه پرسنل'!H616=option!$C$11,IF('5-اطلاعات کلیه پرسنل'!L616="دارد",'5-اطلاعات کلیه پرسنل'!M616*'5-اطلاعات کلیه پرسنل'!I616/12*40,'5-اطلاعات کلیه پرسنل'!I616*'5-اطلاعات کلیه پرسنل'!N616/52),0)+IF('5-اطلاعات کلیه پرسنل'!J616=option!$C$11,IF('5-اطلاعات کلیه پرسنل'!L616="دارد",'5-اطلاعات کلیه پرسنل'!M616*'5-اطلاعات کلیه پرسنل'!K616/12*40,'5-اطلاعات کلیه پرسنل'!K616*'5-اطلاعات کلیه پرسنل'!N616/52),0)</f>
        <v>0</v>
      </c>
      <c r="AH616" s="307">
        <f>IF('5-اطلاعات کلیه پرسنل'!P616="دکتری",1,IF('5-اطلاعات کلیه پرسنل'!P616="فوق لیسانس",0.8,IF('5-اطلاعات کلیه پرسنل'!P616="لیسانس",0.6,IF('5-اطلاعات کلیه پرسنل'!P616="فوق دیپلم",0.3,IF('5-اطلاعات کلیه پرسنل'!P616="",0,0.1)))))</f>
        <v>0</v>
      </c>
      <c r="AI616" s="95">
        <f>IF('5-اطلاعات کلیه پرسنل'!L616="دارد",'5-اطلاعات کلیه پرسنل'!M616/12,'5-اطلاعات کلیه پرسنل'!N616/2000)</f>
        <v>0</v>
      </c>
      <c r="AJ616" s="94">
        <f t="shared" si="57"/>
        <v>0</v>
      </c>
    </row>
    <row r="617" spans="29:36" x14ac:dyDescent="0.45">
      <c r="AC617" s="309">
        <f>IF('6-اطلاعات کلیه محصولات - خدمات'!C617="دارد",'6-اطلاعات کلیه محصولات - خدمات'!Q617,0)</f>
        <v>0</v>
      </c>
      <c r="AD617" s="309">
        <f>1403-'5-اطلاعات کلیه پرسنل'!E617:E1614</f>
        <v>1403</v>
      </c>
      <c r="AE617" s="309"/>
      <c r="AF617" s="67">
        <f>IF('5-اطلاعات کلیه پرسنل'!H617=option!$C$15,IF('5-اطلاعات کلیه پرسنل'!L617="دارد",'5-اطلاعات کلیه پرسنل'!M617/12*'5-اطلاعات کلیه پرسنل'!I617,'5-اطلاعات کلیه پرسنل'!N617/2000*'5-اطلاعات کلیه پرسنل'!I617),0)+IF('5-اطلاعات کلیه پرسنل'!J617=option!$C$15,IF('5-اطلاعات کلیه پرسنل'!L617="دارد",'5-اطلاعات کلیه پرسنل'!M617/12*'5-اطلاعات کلیه پرسنل'!K617,'5-اطلاعات کلیه پرسنل'!N617/2000*'5-اطلاعات کلیه پرسنل'!K617),0)</f>
        <v>0</v>
      </c>
      <c r="AG617" s="67">
        <f>IF('5-اطلاعات کلیه پرسنل'!H617=option!$C$11,IF('5-اطلاعات کلیه پرسنل'!L617="دارد",'5-اطلاعات کلیه پرسنل'!M617*'5-اطلاعات کلیه پرسنل'!I617/12*40,'5-اطلاعات کلیه پرسنل'!I617*'5-اطلاعات کلیه پرسنل'!N617/52),0)+IF('5-اطلاعات کلیه پرسنل'!J617=option!$C$11,IF('5-اطلاعات کلیه پرسنل'!L617="دارد",'5-اطلاعات کلیه پرسنل'!M617*'5-اطلاعات کلیه پرسنل'!K617/12*40,'5-اطلاعات کلیه پرسنل'!K617*'5-اطلاعات کلیه پرسنل'!N617/52),0)</f>
        <v>0</v>
      </c>
      <c r="AH617" s="307">
        <f>IF('5-اطلاعات کلیه پرسنل'!P617="دکتری",1,IF('5-اطلاعات کلیه پرسنل'!P617="فوق لیسانس",0.8,IF('5-اطلاعات کلیه پرسنل'!P617="لیسانس",0.6,IF('5-اطلاعات کلیه پرسنل'!P617="فوق دیپلم",0.3,IF('5-اطلاعات کلیه پرسنل'!P617="",0,0.1)))))</f>
        <v>0</v>
      </c>
      <c r="AI617" s="95">
        <f>IF('5-اطلاعات کلیه پرسنل'!L617="دارد",'5-اطلاعات کلیه پرسنل'!M617/12,'5-اطلاعات کلیه پرسنل'!N617/2000)</f>
        <v>0</v>
      </c>
      <c r="AJ617" s="94">
        <f t="shared" si="57"/>
        <v>0</v>
      </c>
    </row>
    <row r="618" spans="29:36" x14ac:dyDescent="0.45">
      <c r="AC618" s="309">
        <f>IF('6-اطلاعات کلیه محصولات - خدمات'!C618="دارد",'6-اطلاعات کلیه محصولات - خدمات'!Q618,0)</f>
        <v>0</v>
      </c>
      <c r="AD618" s="309">
        <f>1403-'5-اطلاعات کلیه پرسنل'!E618:E1615</f>
        <v>1403</v>
      </c>
      <c r="AE618" s="309"/>
      <c r="AF618" s="67">
        <f>IF('5-اطلاعات کلیه پرسنل'!H618=option!$C$15,IF('5-اطلاعات کلیه پرسنل'!L618="دارد",'5-اطلاعات کلیه پرسنل'!M618/12*'5-اطلاعات کلیه پرسنل'!I618,'5-اطلاعات کلیه پرسنل'!N618/2000*'5-اطلاعات کلیه پرسنل'!I618),0)+IF('5-اطلاعات کلیه پرسنل'!J618=option!$C$15,IF('5-اطلاعات کلیه پرسنل'!L618="دارد",'5-اطلاعات کلیه پرسنل'!M618/12*'5-اطلاعات کلیه پرسنل'!K618,'5-اطلاعات کلیه پرسنل'!N618/2000*'5-اطلاعات کلیه پرسنل'!K618),0)</f>
        <v>0</v>
      </c>
      <c r="AG618" s="67">
        <f>IF('5-اطلاعات کلیه پرسنل'!H618=option!$C$11,IF('5-اطلاعات کلیه پرسنل'!L618="دارد",'5-اطلاعات کلیه پرسنل'!M618*'5-اطلاعات کلیه پرسنل'!I618/12*40,'5-اطلاعات کلیه پرسنل'!I618*'5-اطلاعات کلیه پرسنل'!N618/52),0)+IF('5-اطلاعات کلیه پرسنل'!J618=option!$C$11,IF('5-اطلاعات کلیه پرسنل'!L618="دارد",'5-اطلاعات کلیه پرسنل'!M618*'5-اطلاعات کلیه پرسنل'!K618/12*40,'5-اطلاعات کلیه پرسنل'!K618*'5-اطلاعات کلیه پرسنل'!N618/52),0)</f>
        <v>0</v>
      </c>
      <c r="AH618" s="307">
        <f>IF('5-اطلاعات کلیه پرسنل'!P618="دکتری",1,IF('5-اطلاعات کلیه پرسنل'!P618="فوق لیسانس",0.8,IF('5-اطلاعات کلیه پرسنل'!P618="لیسانس",0.6,IF('5-اطلاعات کلیه پرسنل'!P618="فوق دیپلم",0.3,IF('5-اطلاعات کلیه پرسنل'!P618="",0,0.1)))))</f>
        <v>0</v>
      </c>
      <c r="AI618" s="95">
        <f>IF('5-اطلاعات کلیه پرسنل'!L618="دارد",'5-اطلاعات کلیه پرسنل'!M618/12,'5-اطلاعات کلیه پرسنل'!N618/2000)</f>
        <v>0</v>
      </c>
      <c r="AJ618" s="94">
        <f t="shared" si="57"/>
        <v>0</v>
      </c>
    </row>
    <row r="619" spans="29:36" x14ac:dyDescent="0.45">
      <c r="AC619" s="309">
        <f>IF('6-اطلاعات کلیه محصولات - خدمات'!C619="دارد",'6-اطلاعات کلیه محصولات - خدمات'!Q619,0)</f>
        <v>0</v>
      </c>
      <c r="AD619" s="309">
        <f>1403-'5-اطلاعات کلیه پرسنل'!E619:E1616</f>
        <v>1403</v>
      </c>
      <c r="AE619" s="309"/>
      <c r="AF619" s="67">
        <f>IF('5-اطلاعات کلیه پرسنل'!H619=option!$C$15,IF('5-اطلاعات کلیه پرسنل'!L619="دارد",'5-اطلاعات کلیه پرسنل'!M619/12*'5-اطلاعات کلیه پرسنل'!I619,'5-اطلاعات کلیه پرسنل'!N619/2000*'5-اطلاعات کلیه پرسنل'!I619),0)+IF('5-اطلاعات کلیه پرسنل'!J619=option!$C$15,IF('5-اطلاعات کلیه پرسنل'!L619="دارد",'5-اطلاعات کلیه پرسنل'!M619/12*'5-اطلاعات کلیه پرسنل'!K619,'5-اطلاعات کلیه پرسنل'!N619/2000*'5-اطلاعات کلیه پرسنل'!K619),0)</f>
        <v>0</v>
      </c>
      <c r="AG619" s="67">
        <f>IF('5-اطلاعات کلیه پرسنل'!H619=option!$C$11,IF('5-اطلاعات کلیه پرسنل'!L619="دارد",'5-اطلاعات کلیه پرسنل'!M619*'5-اطلاعات کلیه پرسنل'!I619/12*40,'5-اطلاعات کلیه پرسنل'!I619*'5-اطلاعات کلیه پرسنل'!N619/52),0)+IF('5-اطلاعات کلیه پرسنل'!J619=option!$C$11,IF('5-اطلاعات کلیه پرسنل'!L619="دارد",'5-اطلاعات کلیه پرسنل'!M619*'5-اطلاعات کلیه پرسنل'!K619/12*40,'5-اطلاعات کلیه پرسنل'!K619*'5-اطلاعات کلیه پرسنل'!N619/52),0)</f>
        <v>0</v>
      </c>
      <c r="AH619" s="307">
        <f>IF('5-اطلاعات کلیه پرسنل'!P619="دکتری",1,IF('5-اطلاعات کلیه پرسنل'!P619="فوق لیسانس",0.8,IF('5-اطلاعات کلیه پرسنل'!P619="لیسانس",0.6,IF('5-اطلاعات کلیه پرسنل'!P619="فوق دیپلم",0.3,IF('5-اطلاعات کلیه پرسنل'!P619="",0,0.1)))))</f>
        <v>0</v>
      </c>
      <c r="AI619" s="95">
        <f>IF('5-اطلاعات کلیه پرسنل'!L619="دارد",'5-اطلاعات کلیه پرسنل'!M619/12,'5-اطلاعات کلیه پرسنل'!N619/2000)</f>
        <v>0</v>
      </c>
      <c r="AJ619" s="94">
        <f t="shared" si="57"/>
        <v>0</v>
      </c>
    </row>
    <row r="620" spans="29:36" x14ac:dyDescent="0.45">
      <c r="AC620" s="309">
        <f>IF('6-اطلاعات کلیه محصولات - خدمات'!C620="دارد",'6-اطلاعات کلیه محصولات - خدمات'!Q620,0)</f>
        <v>0</v>
      </c>
      <c r="AD620" s="309">
        <f>1403-'5-اطلاعات کلیه پرسنل'!E620:E1617</f>
        <v>1403</v>
      </c>
      <c r="AE620" s="309"/>
      <c r="AF620" s="67">
        <f>IF('5-اطلاعات کلیه پرسنل'!H620=option!$C$15,IF('5-اطلاعات کلیه پرسنل'!L620="دارد",'5-اطلاعات کلیه پرسنل'!M620/12*'5-اطلاعات کلیه پرسنل'!I620,'5-اطلاعات کلیه پرسنل'!N620/2000*'5-اطلاعات کلیه پرسنل'!I620),0)+IF('5-اطلاعات کلیه پرسنل'!J620=option!$C$15,IF('5-اطلاعات کلیه پرسنل'!L620="دارد",'5-اطلاعات کلیه پرسنل'!M620/12*'5-اطلاعات کلیه پرسنل'!K620,'5-اطلاعات کلیه پرسنل'!N620/2000*'5-اطلاعات کلیه پرسنل'!K620),0)</f>
        <v>0</v>
      </c>
      <c r="AG620" s="67">
        <f>IF('5-اطلاعات کلیه پرسنل'!H620=option!$C$11,IF('5-اطلاعات کلیه پرسنل'!L620="دارد",'5-اطلاعات کلیه پرسنل'!M620*'5-اطلاعات کلیه پرسنل'!I620/12*40,'5-اطلاعات کلیه پرسنل'!I620*'5-اطلاعات کلیه پرسنل'!N620/52),0)+IF('5-اطلاعات کلیه پرسنل'!J620=option!$C$11,IF('5-اطلاعات کلیه پرسنل'!L620="دارد",'5-اطلاعات کلیه پرسنل'!M620*'5-اطلاعات کلیه پرسنل'!K620/12*40,'5-اطلاعات کلیه پرسنل'!K620*'5-اطلاعات کلیه پرسنل'!N620/52),0)</f>
        <v>0</v>
      </c>
      <c r="AH620" s="307">
        <f>IF('5-اطلاعات کلیه پرسنل'!P620="دکتری",1,IF('5-اطلاعات کلیه پرسنل'!P620="فوق لیسانس",0.8,IF('5-اطلاعات کلیه پرسنل'!P620="لیسانس",0.6,IF('5-اطلاعات کلیه پرسنل'!P620="فوق دیپلم",0.3,IF('5-اطلاعات کلیه پرسنل'!P620="",0,0.1)))))</f>
        <v>0</v>
      </c>
      <c r="AI620" s="95">
        <f>IF('5-اطلاعات کلیه پرسنل'!L620="دارد",'5-اطلاعات کلیه پرسنل'!M620/12,'5-اطلاعات کلیه پرسنل'!N620/2000)</f>
        <v>0</v>
      </c>
      <c r="AJ620" s="94">
        <f t="shared" si="57"/>
        <v>0</v>
      </c>
    </row>
    <row r="621" spans="29:36" x14ac:dyDescent="0.45">
      <c r="AC621" s="309">
        <f>IF('6-اطلاعات کلیه محصولات - خدمات'!C621="دارد",'6-اطلاعات کلیه محصولات - خدمات'!Q621,0)</f>
        <v>0</v>
      </c>
      <c r="AD621" s="309">
        <f>1403-'5-اطلاعات کلیه پرسنل'!E621:E1618</f>
        <v>1403</v>
      </c>
      <c r="AE621" s="309"/>
      <c r="AF621" s="67">
        <f>IF('5-اطلاعات کلیه پرسنل'!H621=option!$C$15,IF('5-اطلاعات کلیه پرسنل'!L621="دارد",'5-اطلاعات کلیه پرسنل'!M621/12*'5-اطلاعات کلیه پرسنل'!I621,'5-اطلاعات کلیه پرسنل'!N621/2000*'5-اطلاعات کلیه پرسنل'!I621),0)+IF('5-اطلاعات کلیه پرسنل'!J621=option!$C$15,IF('5-اطلاعات کلیه پرسنل'!L621="دارد",'5-اطلاعات کلیه پرسنل'!M621/12*'5-اطلاعات کلیه پرسنل'!K621,'5-اطلاعات کلیه پرسنل'!N621/2000*'5-اطلاعات کلیه پرسنل'!K621),0)</f>
        <v>0</v>
      </c>
      <c r="AG621" s="67">
        <f>IF('5-اطلاعات کلیه پرسنل'!H621=option!$C$11,IF('5-اطلاعات کلیه پرسنل'!L621="دارد",'5-اطلاعات کلیه پرسنل'!M621*'5-اطلاعات کلیه پرسنل'!I621/12*40,'5-اطلاعات کلیه پرسنل'!I621*'5-اطلاعات کلیه پرسنل'!N621/52),0)+IF('5-اطلاعات کلیه پرسنل'!J621=option!$C$11,IF('5-اطلاعات کلیه پرسنل'!L621="دارد",'5-اطلاعات کلیه پرسنل'!M621*'5-اطلاعات کلیه پرسنل'!K621/12*40,'5-اطلاعات کلیه پرسنل'!K621*'5-اطلاعات کلیه پرسنل'!N621/52),0)</f>
        <v>0</v>
      </c>
      <c r="AH621" s="307">
        <f>IF('5-اطلاعات کلیه پرسنل'!P621="دکتری",1,IF('5-اطلاعات کلیه پرسنل'!P621="فوق لیسانس",0.8,IF('5-اطلاعات کلیه پرسنل'!P621="لیسانس",0.6,IF('5-اطلاعات کلیه پرسنل'!P621="فوق دیپلم",0.3,IF('5-اطلاعات کلیه پرسنل'!P621="",0,0.1)))))</f>
        <v>0</v>
      </c>
      <c r="AI621" s="95">
        <f>IF('5-اطلاعات کلیه پرسنل'!L621="دارد",'5-اطلاعات کلیه پرسنل'!M621/12,'5-اطلاعات کلیه پرسنل'!N621/2000)</f>
        <v>0</v>
      </c>
      <c r="AJ621" s="94">
        <f t="shared" si="57"/>
        <v>0</v>
      </c>
    </row>
    <row r="622" spans="29:36" x14ac:dyDescent="0.45">
      <c r="AC622" s="309">
        <f>IF('6-اطلاعات کلیه محصولات - خدمات'!C622="دارد",'6-اطلاعات کلیه محصولات - خدمات'!Q622,0)</f>
        <v>0</v>
      </c>
      <c r="AD622" s="309">
        <f>1403-'5-اطلاعات کلیه پرسنل'!E622:E1619</f>
        <v>1403</v>
      </c>
      <c r="AE622" s="309"/>
      <c r="AF622" s="67">
        <f>IF('5-اطلاعات کلیه پرسنل'!H622=option!$C$15,IF('5-اطلاعات کلیه پرسنل'!L622="دارد",'5-اطلاعات کلیه پرسنل'!M622/12*'5-اطلاعات کلیه پرسنل'!I622,'5-اطلاعات کلیه پرسنل'!N622/2000*'5-اطلاعات کلیه پرسنل'!I622),0)+IF('5-اطلاعات کلیه پرسنل'!J622=option!$C$15,IF('5-اطلاعات کلیه پرسنل'!L622="دارد",'5-اطلاعات کلیه پرسنل'!M622/12*'5-اطلاعات کلیه پرسنل'!K622,'5-اطلاعات کلیه پرسنل'!N622/2000*'5-اطلاعات کلیه پرسنل'!K622),0)</f>
        <v>0</v>
      </c>
      <c r="AG622" s="67">
        <f>IF('5-اطلاعات کلیه پرسنل'!H622=option!$C$11,IF('5-اطلاعات کلیه پرسنل'!L622="دارد",'5-اطلاعات کلیه پرسنل'!M622*'5-اطلاعات کلیه پرسنل'!I622/12*40,'5-اطلاعات کلیه پرسنل'!I622*'5-اطلاعات کلیه پرسنل'!N622/52),0)+IF('5-اطلاعات کلیه پرسنل'!J622=option!$C$11,IF('5-اطلاعات کلیه پرسنل'!L622="دارد",'5-اطلاعات کلیه پرسنل'!M622*'5-اطلاعات کلیه پرسنل'!K622/12*40,'5-اطلاعات کلیه پرسنل'!K622*'5-اطلاعات کلیه پرسنل'!N622/52),0)</f>
        <v>0</v>
      </c>
      <c r="AH622" s="307">
        <f>IF('5-اطلاعات کلیه پرسنل'!P622="دکتری",1,IF('5-اطلاعات کلیه پرسنل'!P622="فوق لیسانس",0.8,IF('5-اطلاعات کلیه پرسنل'!P622="لیسانس",0.6,IF('5-اطلاعات کلیه پرسنل'!P622="فوق دیپلم",0.3,IF('5-اطلاعات کلیه پرسنل'!P622="",0,0.1)))))</f>
        <v>0</v>
      </c>
      <c r="AI622" s="95">
        <f>IF('5-اطلاعات کلیه پرسنل'!L622="دارد",'5-اطلاعات کلیه پرسنل'!M622/12,'5-اطلاعات کلیه پرسنل'!N622/2000)</f>
        <v>0</v>
      </c>
      <c r="AJ622" s="94">
        <f t="shared" si="57"/>
        <v>0</v>
      </c>
    </row>
    <row r="623" spans="29:36" x14ac:dyDescent="0.45">
      <c r="AC623" s="309">
        <f>IF('6-اطلاعات کلیه محصولات - خدمات'!C623="دارد",'6-اطلاعات کلیه محصولات - خدمات'!Q623,0)</f>
        <v>0</v>
      </c>
      <c r="AD623" s="309">
        <f>1403-'5-اطلاعات کلیه پرسنل'!E623:E1620</f>
        <v>1403</v>
      </c>
      <c r="AE623" s="309"/>
      <c r="AF623" s="67">
        <f>IF('5-اطلاعات کلیه پرسنل'!H623=option!$C$15,IF('5-اطلاعات کلیه پرسنل'!L623="دارد",'5-اطلاعات کلیه پرسنل'!M623/12*'5-اطلاعات کلیه پرسنل'!I623,'5-اطلاعات کلیه پرسنل'!N623/2000*'5-اطلاعات کلیه پرسنل'!I623),0)+IF('5-اطلاعات کلیه پرسنل'!J623=option!$C$15,IF('5-اطلاعات کلیه پرسنل'!L623="دارد",'5-اطلاعات کلیه پرسنل'!M623/12*'5-اطلاعات کلیه پرسنل'!K623,'5-اطلاعات کلیه پرسنل'!N623/2000*'5-اطلاعات کلیه پرسنل'!K623),0)</f>
        <v>0</v>
      </c>
      <c r="AG623" s="67">
        <f>IF('5-اطلاعات کلیه پرسنل'!H623=option!$C$11,IF('5-اطلاعات کلیه پرسنل'!L623="دارد",'5-اطلاعات کلیه پرسنل'!M623*'5-اطلاعات کلیه پرسنل'!I623/12*40,'5-اطلاعات کلیه پرسنل'!I623*'5-اطلاعات کلیه پرسنل'!N623/52),0)+IF('5-اطلاعات کلیه پرسنل'!J623=option!$C$11,IF('5-اطلاعات کلیه پرسنل'!L623="دارد",'5-اطلاعات کلیه پرسنل'!M623*'5-اطلاعات کلیه پرسنل'!K623/12*40,'5-اطلاعات کلیه پرسنل'!K623*'5-اطلاعات کلیه پرسنل'!N623/52),0)</f>
        <v>0</v>
      </c>
      <c r="AH623" s="307">
        <f>IF('5-اطلاعات کلیه پرسنل'!P623="دکتری",1,IF('5-اطلاعات کلیه پرسنل'!P623="فوق لیسانس",0.8,IF('5-اطلاعات کلیه پرسنل'!P623="لیسانس",0.6,IF('5-اطلاعات کلیه پرسنل'!P623="فوق دیپلم",0.3,IF('5-اطلاعات کلیه پرسنل'!P623="",0,0.1)))))</f>
        <v>0</v>
      </c>
      <c r="AI623" s="95">
        <f>IF('5-اطلاعات کلیه پرسنل'!L623="دارد",'5-اطلاعات کلیه پرسنل'!M623/12,'5-اطلاعات کلیه پرسنل'!N623/2000)</f>
        <v>0</v>
      </c>
      <c r="AJ623" s="94">
        <f t="shared" si="57"/>
        <v>0</v>
      </c>
    </row>
    <row r="624" spans="29:36" x14ac:dyDescent="0.45">
      <c r="AC624" s="309">
        <f>IF('6-اطلاعات کلیه محصولات - خدمات'!C624="دارد",'6-اطلاعات کلیه محصولات - خدمات'!Q624,0)</f>
        <v>0</v>
      </c>
      <c r="AD624" s="309">
        <f>1403-'5-اطلاعات کلیه پرسنل'!E624:E1621</f>
        <v>1403</v>
      </c>
      <c r="AE624" s="309"/>
      <c r="AF624" s="67">
        <f>IF('5-اطلاعات کلیه پرسنل'!H624=option!$C$15,IF('5-اطلاعات کلیه پرسنل'!L624="دارد",'5-اطلاعات کلیه پرسنل'!M624/12*'5-اطلاعات کلیه پرسنل'!I624,'5-اطلاعات کلیه پرسنل'!N624/2000*'5-اطلاعات کلیه پرسنل'!I624),0)+IF('5-اطلاعات کلیه پرسنل'!J624=option!$C$15,IF('5-اطلاعات کلیه پرسنل'!L624="دارد",'5-اطلاعات کلیه پرسنل'!M624/12*'5-اطلاعات کلیه پرسنل'!K624,'5-اطلاعات کلیه پرسنل'!N624/2000*'5-اطلاعات کلیه پرسنل'!K624),0)</f>
        <v>0</v>
      </c>
      <c r="AG624" s="67">
        <f>IF('5-اطلاعات کلیه پرسنل'!H624=option!$C$11,IF('5-اطلاعات کلیه پرسنل'!L624="دارد",'5-اطلاعات کلیه پرسنل'!M624*'5-اطلاعات کلیه پرسنل'!I624/12*40,'5-اطلاعات کلیه پرسنل'!I624*'5-اطلاعات کلیه پرسنل'!N624/52),0)+IF('5-اطلاعات کلیه پرسنل'!J624=option!$C$11,IF('5-اطلاعات کلیه پرسنل'!L624="دارد",'5-اطلاعات کلیه پرسنل'!M624*'5-اطلاعات کلیه پرسنل'!K624/12*40,'5-اطلاعات کلیه پرسنل'!K624*'5-اطلاعات کلیه پرسنل'!N624/52),0)</f>
        <v>0</v>
      </c>
      <c r="AH624" s="307">
        <f>IF('5-اطلاعات کلیه پرسنل'!P624="دکتری",1,IF('5-اطلاعات کلیه پرسنل'!P624="فوق لیسانس",0.8,IF('5-اطلاعات کلیه پرسنل'!P624="لیسانس",0.6,IF('5-اطلاعات کلیه پرسنل'!P624="فوق دیپلم",0.3,IF('5-اطلاعات کلیه پرسنل'!P624="",0,0.1)))))</f>
        <v>0</v>
      </c>
      <c r="AI624" s="95">
        <f>IF('5-اطلاعات کلیه پرسنل'!L624="دارد",'5-اطلاعات کلیه پرسنل'!M624/12,'5-اطلاعات کلیه پرسنل'!N624/2000)</f>
        <v>0</v>
      </c>
      <c r="AJ624" s="94">
        <f t="shared" si="57"/>
        <v>0</v>
      </c>
    </row>
    <row r="625" spans="29:36" x14ac:dyDescent="0.45">
      <c r="AC625" s="309">
        <f>IF('6-اطلاعات کلیه محصولات - خدمات'!C625="دارد",'6-اطلاعات کلیه محصولات - خدمات'!Q625,0)</f>
        <v>0</v>
      </c>
      <c r="AD625" s="309">
        <f>1403-'5-اطلاعات کلیه پرسنل'!E625:E1622</f>
        <v>1403</v>
      </c>
      <c r="AE625" s="309"/>
      <c r="AF625" s="67">
        <f>IF('5-اطلاعات کلیه پرسنل'!H625=option!$C$15,IF('5-اطلاعات کلیه پرسنل'!L625="دارد",'5-اطلاعات کلیه پرسنل'!M625/12*'5-اطلاعات کلیه پرسنل'!I625,'5-اطلاعات کلیه پرسنل'!N625/2000*'5-اطلاعات کلیه پرسنل'!I625),0)+IF('5-اطلاعات کلیه پرسنل'!J625=option!$C$15,IF('5-اطلاعات کلیه پرسنل'!L625="دارد",'5-اطلاعات کلیه پرسنل'!M625/12*'5-اطلاعات کلیه پرسنل'!K625,'5-اطلاعات کلیه پرسنل'!N625/2000*'5-اطلاعات کلیه پرسنل'!K625),0)</f>
        <v>0</v>
      </c>
      <c r="AG625" s="67">
        <f>IF('5-اطلاعات کلیه پرسنل'!H625=option!$C$11,IF('5-اطلاعات کلیه پرسنل'!L625="دارد",'5-اطلاعات کلیه پرسنل'!M625*'5-اطلاعات کلیه پرسنل'!I625/12*40,'5-اطلاعات کلیه پرسنل'!I625*'5-اطلاعات کلیه پرسنل'!N625/52),0)+IF('5-اطلاعات کلیه پرسنل'!J625=option!$C$11,IF('5-اطلاعات کلیه پرسنل'!L625="دارد",'5-اطلاعات کلیه پرسنل'!M625*'5-اطلاعات کلیه پرسنل'!K625/12*40,'5-اطلاعات کلیه پرسنل'!K625*'5-اطلاعات کلیه پرسنل'!N625/52),0)</f>
        <v>0</v>
      </c>
      <c r="AH625" s="307">
        <f>IF('5-اطلاعات کلیه پرسنل'!P625="دکتری",1,IF('5-اطلاعات کلیه پرسنل'!P625="فوق لیسانس",0.8,IF('5-اطلاعات کلیه پرسنل'!P625="لیسانس",0.6,IF('5-اطلاعات کلیه پرسنل'!P625="فوق دیپلم",0.3,IF('5-اطلاعات کلیه پرسنل'!P625="",0,0.1)))))</f>
        <v>0</v>
      </c>
      <c r="AI625" s="95">
        <f>IF('5-اطلاعات کلیه پرسنل'!L625="دارد",'5-اطلاعات کلیه پرسنل'!M625/12,'5-اطلاعات کلیه پرسنل'!N625/2000)</f>
        <v>0</v>
      </c>
      <c r="AJ625" s="94">
        <f t="shared" si="57"/>
        <v>0</v>
      </c>
    </row>
    <row r="626" spans="29:36" x14ac:dyDescent="0.45">
      <c r="AC626" s="309">
        <f>IF('6-اطلاعات کلیه محصولات - خدمات'!C626="دارد",'6-اطلاعات کلیه محصولات - خدمات'!Q626,0)</f>
        <v>0</v>
      </c>
      <c r="AD626" s="309">
        <f>1403-'5-اطلاعات کلیه پرسنل'!E626:E1623</f>
        <v>1403</v>
      </c>
      <c r="AE626" s="309"/>
      <c r="AF626" s="67">
        <f>IF('5-اطلاعات کلیه پرسنل'!H626=option!$C$15,IF('5-اطلاعات کلیه پرسنل'!L626="دارد",'5-اطلاعات کلیه پرسنل'!M626/12*'5-اطلاعات کلیه پرسنل'!I626,'5-اطلاعات کلیه پرسنل'!N626/2000*'5-اطلاعات کلیه پرسنل'!I626),0)+IF('5-اطلاعات کلیه پرسنل'!J626=option!$C$15,IF('5-اطلاعات کلیه پرسنل'!L626="دارد",'5-اطلاعات کلیه پرسنل'!M626/12*'5-اطلاعات کلیه پرسنل'!K626,'5-اطلاعات کلیه پرسنل'!N626/2000*'5-اطلاعات کلیه پرسنل'!K626),0)</f>
        <v>0</v>
      </c>
      <c r="AG626" s="67">
        <f>IF('5-اطلاعات کلیه پرسنل'!H626=option!$C$11,IF('5-اطلاعات کلیه پرسنل'!L626="دارد",'5-اطلاعات کلیه پرسنل'!M626*'5-اطلاعات کلیه پرسنل'!I626/12*40,'5-اطلاعات کلیه پرسنل'!I626*'5-اطلاعات کلیه پرسنل'!N626/52),0)+IF('5-اطلاعات کلیه پرسنل'!J626=option!$C$11,IF('5-اطلاعات کلیه پرسنل'!L626="دارد",'5-اطلاعات کلیه پرسنل'!M626*'5-اطلاعات کلیه پرسنل'!K626/12*40,'5-اطلاعات کلیه پرسنل'!K626*'5-اطلاعات کلیه پرسنل'!N626/52),0)</f>
        <v>0</v>
      </c>
      <c r="AH626" s="307">
        <f>IF('5-اطلاعات کلیه پرسنل'!P626="دکتری",1,IF('5-اطلاعات کلیه پرسنل'!P626="فوق لیسانس",0.8,IF('5-اطلاعات کلیه پرسنل'!P626="لیسانس",0.6,IF('5-اطلاعات کلیه پرسنل'!P626="فوق دیپلم",0.3,IF('5-اطلاعات کلیه پرسنل'!P626="",0,0.1)))))</f>
        <v>0</v>
      </c>
      <c r="AI626" s="95">
        <f>IF('5-اطلاعات کلیه پرسنل'!L626="دارد",'5-اطلاعات کلیه پرسنل'!M626/12,'5-اطلاعات کلیه پرسنل'!N626/2000)</f>
        <v>0</v>
      </c>
      <c r="AJ626" s="94">
        <f t="shared" si="57"/>
        <v>0</v>
      </c>
    </row>
    <row r="627" spans="29:36" x14ac:dyDescent="0.45">
      <c r="AC627" s="309">
        <f>IF('6-اطلاعات کلیه محصولات - خدمات'!C627="دارد",'6-اطلاعات کلیه محصولات - خدمات'!Q627,0)</f>
        <v>0</v>
      </c>
      <c r="AD627" s="309">
        <f>1403-'5-اطلاعات کلیه پرسنل'!E627:E1624</f>
        <v>1403</v>
      </c>
      <c r="AE627" s="309"/>
      <c r="AF627" s="67">
        <f>IF('5-اطلاعات کلیه پرسنل'!H627=option!$C$15,IF('5-اطلاعات کلیه پرسنل'!L627="دارد",'5-اطلاعات کلیه پرسنل'!M627/12*'5-اطلاعات کلیه پرسنل'!I627,'5-اطلاعات کلیه پرسنل'!N627/2000*'5-اطلاعات کلیه پرسنل'!I627),0)+IF('5-اطلاعات کلیه پرسنل'!J627=option!$C$15,IF('5-اطلاعات کلیه پرسنل'!L627="دارد",'5-اطلاعات کلیه پرسنل'!M627/12*'5-اطلاعات کلیه پرسنل'!K627,'5-اطلاعات کلیه پرسنل'!N627/2000*'5-اطلاعات کلیه پرسنل'!K627),0)</f>
        <v>0</v>
      </c>
      <c r="AG627" s="67">
        <f>IF('5-اطلاعات کلیه پرسنل'!H627=option!$C$11,IF('5-اطلاعات کلیه پرسنل'!L627="دارد",'5-اطلاعات کلیه پرسنل'!M627*'5-اطلاعات کلیه پرسنل'!I627/12*40,'5-اطلاعات کلیه پرسنل'!I627*'5-اطلاعات کلیه پرسنل'!N627/52),0)+IF('5-اطلاعات کلیه پرسنل'!J627=option!$C$11,IF('5-اطلاعات کلیه پرسنل'!L627="دارد",'5-اطلاعات کلیه پرسنل'!M627*'5-اطلاعات کلیه پرسنل'!K627/12*40,'5-اطلاعات کلیه پرسنل'!K627*'5-اطلاعات کلیه پرسنل'!N627/52),0)</f>
        <v>0</v>
      </c>
      <c r="AH627" s="307">
        <f>IF('5-اطلاعات کلیه پرسنل'!P627="دکتری",1,IF('5-اطلاعات کلیه پرسنل'!P627="فوق لیسانس",0.8,IF('5-اطلاعات کلیه پرسنل'!P627="لیسانس",0.6,IF('5-اطلاعات کلیه پرسنل'!P627="فوق دیپلم",0.3,IF('5-اطلاعات کلیه پرسنل'!P627="",0,0.1)))))</f>
        <v>0</v>
      </c>
      <c r="AI627" s="95">
        <f>IF('5-اطلاعات کلیه پرسنل'!L627="دارد",'5-اطلاعات کلیه پرسنل'!M627/12,'5-اطلاعات کلیه پرسنل'!N627/2000)</f>
        <v>0</v>
      </c>
      <c r="AJ627" s="94">
        <f t="shared" si="57"/>
        <v>0</v>
      </c>
    </row>
    <row r="628" spans="29:36" x14ac:dyDescent="0.45">
      <c r="AC628" s="309">
        <f>IF('6-اطلاعات کلیه محصولات - خدمات'!C628="دارد",'6-اطلاعات کلیه محصولات - خدمات'!Q628,0)</f>
        <v>0</v>
      </c>
      <c r="AD628" s="309">
        <f>1403-'5-اطلاعات کلیه پرسنل'!E628:E1625</f>
        <v>1403</v>
      </c>
      <c r="AE628" s="309"/>
      <c r="AF628" s="67">
        <f>IF('5-اطلاعات کلیه پرسنل'!H628=option!$C$15,IF('5-اطلاعات کلیه پرسنل'!L628="دارد",'5-اطلاعات کلیه پرسنل'!M628/12*'5-اطلاعات کلیه پرسنل'!I628,'5-اطلاعات کلیه پرسنل'!N628/2000*'5-اطلاعات کلیه پرسنل'!I628),0)+IF('5-اطلاعات کلیه پرسنل'!J628=option!$C$15,IF('5-اطلاعات کلیه پرسنل'!L628="دارد",'5-اطلاعات کلیه پرسنل'!M628/12*'5-اطلاعات کلیه پرسنل'!K628,'5-اطلاعات کلیه پرسنل'!N628/2000*'5-اطلاعات کلیه پرسنل'!K628),0)</f>
        <v>0</v>
      </c>
      <c r="AG628" s="67">
        <f>IF('5-اطلاعات کلیه پرسنل'!H628=option!$C$11,IF('5-اطلاعات کلیه پرسنل'!L628="دارد",'5-اطلاعات کلیه پرسنل'!M628*'5-اطلاعات کلیه پرسنل'!I628/12*40,'5-اطلاعات کلیه پرسنل'!I628*'5-اطلاعات کلیه پرسنل'!N628/52),0)+IF('5-اطلاعات کلیه پرسنل'!J628=option!$C$11,IF('5-اطلاعات کلیه پرسنل'!L628="دارد",'5-اطلاعات کلیه پرسنل'!M628*'5-اطلاعات کلیه پرسنل'!K628/12*40,'5-اطلاعات کلیه پرسنل'!K628*'5-اطلاعات کلیه پرسنل'!N628/52),0)</f>
        <v>0</v>
      </c>
      <c r="AH628" s="307">
        <f>IF('5-اطلاعات کلیه پرسنل'!P628="دکتری",1,IF('5-اطلاعات کلیه پرسنل'!P628="فوق لیسانس",0.8,IF('5-اطلاعات کلیه پرسنل'!P628="لیسانس",0.6,IF('5-اطلاعات کلیه پرسنل'!P628="فوق دیپلم",0.3,IF('5-اطلاعات کلیه پرسنل'!P628="",0,0.1)))))</f>
        <v>0</v>
      </c>
      <c r="AI628" s="95">
        <f>IF('5-اطلاعات کلیه پرسنل'!L628="دارد",'5-اطلاعات کلیه پرسنل'!M628/12,'5-اطلاعات کلیه پرسنل'!N628/2000)</f>
        <v>0</v>
      </c>
      <c r="AJ628" s="94">
        <f t="shared" si="57"/>
        <v>0</v>
      </c>
    </row>
    <row r="629" spans="29:36" x14ac:dyDescent="0.45">
      <c r="AC629" s="309">
        <f>IF('6-اطلاعات کلیه محصولات - خدمات'!C629="دارد",'6-اطلاعات کلیه محصولات - خدمات'!Q629,0)</f>
        <v>0</v>
      </c>
      <c r="AD629" s="309">
        <f>1403-'5-اطلاعات کلیه پرسنل'!E629:E1626</f>
        <v>1403</v>
      </c>
      <c r="AE629" s="309"/>
      <c r="AF629" s="67">
        <f>IF('5-اطلاعات کلیه پرسنل'!H629=option!$C$15,IF('5-اطلاعات کلیه پرسنل'!L629="دارد",'5-اطلاعات کلیه پرسنل'!M629/12*'5-اطلاعات کلیه پرسنل'!I629,'5-اطلاعات کلیه پرسنل'!N629/2000*'5-اطلاعات کلیه پرسنل'!I629),0)+IF('5-اطلاعات کلیه پرسنل'!J629=option!$C$15,IF('5-اطلاعات کلیه پرسنل'!L629="دارد",'5-اطلاعات کلیه پرسنل'!M629/12*'5-اطلاعات کلیه پرسنل'!K629,'5-اطلاعات کلیه پرسنل'!N629/2000*'5-اطلاعات کلیه پرسنل'!K629),0)</f>
        <v>0</v>
      </c>
      <c r="AG629" s="67">
        <f>IF('5-اطلاعات کلیه پرسنل'!H629=option!$C$11,IF('5-اطلاعات کلیه پرسنل'!L629="دارد",'5-اطلاعات کلیه پرسنل'!M629*'5-اطلاعات کلیه پرسنل'!I629/12*40,'5-اطلاعات کلیه پرسنل'!I629*'5-اطلاعات کلیه پرسنل'!N629/52),0)+IF('5-اطلاعات کلیه پرسنل'!J629=option!$C$11,IF('5-اطلاعات کلیه پرسنل'!L629="دارد",'5-اطلاعات کلیه پرسنل'!M629*'5-اطلاعات کلیه پرسنل'!K629/12*40,'5-اطلاعات کلیه پرسنل'!K629*'5-اطلاعات کلیه پرسنل'!N629/52),0)</f>
        <v>0</v>
      </c>
      <c r="AH629" s="307">
        <f>IF('5-اطلاعات کلیه پرسنل'!P629="دکتری",1,IF('5-اطلاعات کلیه پرسنل'!P629="فوق لیسانس",0.8,IF('5-اطلاعات کلیه پرسنل'!P629="لیسانس",0.6,IF('5-اطلاعات کلیه پرسنل'!P629="فوق دیپلم",0.3,IF('5-اطلاعات کلیه پرسنل'!P629="",0,0.1)))))</f>
        <v>0</v>
      </c>
      <c r="AI629" s="95">
        <f>IF('5-اطلاعات کلیه پرسنل'!L629="دارد",'5-اطلاعات کلیه پرسنل'!M629/12,'5-اطلاعات کلیه پرسنل'!N629/2000)</f>
        <v>0</v>
      </c>
      <c r="AJ629" s="94">
        <f t="shared" si="57"/>
        <v>0</v>
      </c>
    </row>
    <row r="630" spans="29:36" x14ac:dyDescent="0.45">
      <c r="AC630" s="309">
        <f>IF('6-اطلاعات کلیه محصولات - خدمات'!C630="دارد",'6-اطلاعات کلیه محصولات - خدمات'!Q630,0)</f>
        <v>0</v>
      </c>
      <c r="AD630" s="309">
        <f>1403-'5-اطلاعات کلیه پرسنل'!E630:E1627</f>
        <v>1403</v>
      </c>
      <c r="AE630" s="309"/>
      <c r="AF630" s="67">
        <f>IF('5-اطلاعات کلیه پرسنل'!H630=option!$C$15,IF('5-اطلاعات کلیه پرسنل'!L630="دارد",'5-اطلاعات کلیه پرسنل'!M630/12*'5-اطلاعات کلیه پرسنل'!I630,'5-اطلاعات کلیه پرسنل'!N630/2000*'5-اطلاعات کلیه پرسنل'!I630),0)+IF('5-اطلاعات کلیه پرسنل'!J630=option!$C$15,IF('5-اطلاعات کلیه پرسنل'!L630="دارد",'5-اطلاعات کلیه پرسنل'!M630/12*'5-اطلاعات کلیه پرسنل'!K630,'5-اطلاعات کلیه پرسنل'!N630/2000*'5-اطلاعات کلیه پرسنل'!K630),0)</f>
        <v>0</v>
      </c>
      <c r="AG630" s="67">
        <f>IF('5-اطلاعات کلیه پرسنل'!H630=option!$C$11,IF('5-اطلاعات کلیه پرسنل'!L630="دارد",'5-اطلاعات کلیه پرسنل'!M630*'5-اطلاعات کلیه پرسنل'!I630/12*40,'5-اطلاعات کلیه پرسنل'!I630*'5-اطلاعات کلیه پرسنل'!N630/52),0)+IF('5-اطلاعات کلیه پرسنل'!J630=option!$C$11,IF('5-اطلاعات کلیه پرسنل'!L630="دارد",'5-اطلاعات کلیه پرسنل'!M630*'5-اطلاعات کلیه پرسنل'!K630/12*40,'5-اطلاعات کلیه پرسنل'!K630*'5-اطلاعات کلیه پرسنل'!N630/52),0)</f>
        <v>0</v>
      </c>
      <c r="AH630" s="307">
        <f>IF('5-اطلاعات کلیه پرسنل'!P630="دکتری",1,IF('5-اطلاعات کلیه پرسنل'!P630="فوق لیسانس",0.8,IF('5-اطلاعات کلیه پرسنل'!P630="لیسانس",0.6,IF('5-اطلاعات کلیه پرسنل'!P630="فوق دیپلم",0.3,IF('5-اطلاعات کلیه پرسنل'!P630="",0,0.1)))))</f>
        <v>0</v>
      </c>
      <c r="AI630" s="95">
        <f>IF('5-اطلاعات کلیه پرسنل'!L630="دارد",'5-اطلاعات کلیه پرسنل'!M630/12,'5-اطلاعات کلیه پرسنل'!N630/2000)</f>
        <v>0</v>
      </c>
      <c r="AJ630" s="94">
        <f t="shared" si="57"/>
        <v>0</v>
      </c>
    </row>
    <row r="631" spans="29:36" x14ac:dyDescent="0.45">
      <c r="AC631" s="309">
        <f>IF('6-اطلاعات کلیه محصولات - خدمات'!C631="دارد",'6-اطلاعات کلیه محصولات - خدمات'!Q631,0)</f>
        <v>0</v>
      </c>
      <c r="AD631" s="309">
        <f>1403-'5-اطلاعات کلیه پرسنل'!E631:E1628</f>
        <v>1403</v>
      </c>
      <c r="AE631" s="309"/>
      <c r="AF631" s="67">
        <f>IF('5-اطلاعات کلیه پرسنل'!H631=option!$C$15,IF('5-اطلاعات کلیه پرسنل'!L631="دارد",'5-اطلاعات کلیه پرسنل'!M631/12*'5-اطلاعات کلیه پرسنل'!I631,'5-اطلاعات کلیه پرسنل'!N631/2000*'5-اطلاعات کلیه پرسنل'!I631),0)+IF('5-اطلاعات کلیه پرسنل'!J631=option!$C$15,IF('5-اطلاعات کلیه پرسنل'!L631="دارد",'5-اطلاعات کلیه پرسنل'!M631/12*'5-اطلاعات کلیه پرسنل'!K631,'5-اطلاعات کلیه پرسنل'!N631/2000*'5-اطلاعات کلیه پرسنل'!K631),0)</f>
        <v>0</v>
      </c>
      <c r="AG631" s="67">
        <f>IF('5-اطلاعات کلیه پرسنل'!H631=option!$C$11,IF('5-اطلاعات کلیه پرسنل'!L631="دارد",'5-اطلاعات کلیه پرسنل'!M631*'5-اطلاعات کلیه پرسنل'!I631/12*40,'5-اطلاعات کلیه پرسنل'!I631*'5-اطلاعات کلیه پرسنل'!N631/52),0)+IF('5-اطلاعات کلیه پرسنل'!J631=option!$C$11,IF('5-اطلاعات کلیه پرسنل'!L631="دارد",'5-اطلاعات کلیه پرسنل'!M631*'5-اطلاعات کلیه پرسنل'!K631/12*40,'5-اطلاعات کلیه پرسنل'!K631*'5-اطلاعات کلیه پرسنل'!N631/52),0)</f>
        <v>0</v>
      </c>
      <c r="AH631" s="307">
        <f>IF('5-اطلاعات کلیه پرسنل'!P631="دکتری",1,IF('5-اطلاعات کلیه پرسنل'!P631="فوق لیسانس",0.8,IF('5-اطلاعات کلیه پرسنل'!P631="لیسانس",0.6,IF('5-اطلاعات کلیه پرسنل'!P631="فوق دیپلم",0.3,IF('5-اطلاعات کلیه پرسنل'!P631="",0,0.1)))))</f>
        <v>0</v>
      </c>
      <c r="AI631" s="95">
        <f>IF('5-اطلاعات کلیه پرسنل'!L631="دارد",'5-اطلاعات کلیه پرسنل'!M631/12,'5-اطلاعات کلیه پرسنل'!N631/2000)</f>
        <v>0</v>
      </c>
      <c r="AJ631" s="94">
        <f t="shared" si="57"/>
        <v>0</v>
      </c>
    </row>
    <row r="632" spans="29:36" x14ac:dyDescent="0.45">
      <c r="AC632" s="309">
        <f>IF('6-اطلاعات کلیه محصولات - خدمات'!C632="دارد",'6-اطلاعات کلیه محصولات - خدمات'!Q632,0)</f>
        <v>0</v>
      </c>
      <c r="AD632" s="309">
        <f>1403-'5-اطلاعات کلیه پرسنل'!E632:E1629</f>
        <v>1403</v>
      </c>
      <c r="AE632" s="309"/>
      <c r="AF632" s="67">
        <f>IF('5-اطلاعات کلیه پرسنل'!H632=option!$C$15,IF('5-اطلاعات کلیه پرسنل'!L632="دارد",'5-اطلاعات کلیه پرسنل'!M632/12*'5-اطلاعات کلیه پرسنل'!I632,'5-اطلاعات کلیه پرسنل'!N632/2000*'5-اطلاعات کلیه پرسنل'!I632),0)+IF('5-اطلاعات کلیه پرسنل'!J632=option!$C$15,IF('5-اطلاعات کلیه پرسنل'!L632="دارد",'5-اطلاعات کلیه پرسنل'!M632/12*'5-اطلاعات کلیه پرسنل'!K632,'5-اطلاعات کلیه پرسنل'!N632/2000*'5-اطلاعات کلیه پرسنل'!K632),0)</f>
        <v>0</v>
      </c>
      <c r="AG632" s="67">
        <f>IF('5-اطلاعات کلیه پرسنل'!H632=option!$C$11,IF('5-اطلاعات کلیه پرسنل'!L632="دارد",'5-اطلاعات کلیه پرسنل'!M632*'5-اطلاعات کلیه پرسنل'!I632/12*40,'5-اطلاعات کلیه پرسنل'!I632*'5-اطلاعات کلیه پرسنل'!N632/52),0)+IF('5-اطلاعات کلیه پرسنل'!J632=option!$C$11,IF('5-اطلاعات کلیه پرسنل'!L632="دارد",'5-اطلاعات کلیه پرسنل'!M632*'5-اطلاعات کلیه پرسنل'!K632/12*40,'5-اطلاعات کلیه پرسنل'!K632*'5-اطلاعات کلیه پرسنل'!N632/52),0)</f>
        <v>0</v>
      </c>
      <c r="AH632" s="307">
        <f>IF('5-اطلاعات کلیه پرسنل'!P632="دکتری",1,IF('5-اطلاعات کلیه پرسنل'!P632="فوق لیسانس",0.8,IF('5-اطلاعات کلیه پرسنل'!P632="لیسانس",0.6,IF('5-اطلاعات کلیه پرسنل'!P632="فوق دیپلم",0.3,IF('5-اطلاعات کلیه پرسنل'!P632="",0,0.1)))))</f>
        <v>0</v>
      </c>
      <c r="AI632" s="95">
        <f>IF('5-اطلاعات کلیه پرسنل'!L632="دارد",'5-اطلاعات کلیه پرسنل'!M632/12,'5-اطلاعات کلیه پرسنل'!N632/2000)</f>
        <v>0</v>
      </c>
      <c r="AJ632" s="94">
        <f t="shared" si="57"/>
        <v>0</v>
      </c>
    </row>
    <row r="633" spans="29:36" x14ac:dyDescent="0.45">
      <c r="AC633" s="309">
        <f>IF('6-اطلاعات کلیه محصولات - خدمات'!C633="دارد",'6-اطلاعات کلیه محصولات - خدمات'!Q633,0)</f>
        <v>0</v>
      </c>
      <c r="AD633" s="309">
        <f>1403-'5-اطلاعات کلیه پرسنل'!E633:E1630</f>
        <v>1403</v>
      </c>
      <c r="AE633" s="309"/>
      <c r="AF633" s="67">
        <f>IF('5-اطلاعات کلیه پرسنل'!H633=option!$C$15,IF('5-اطلاعات کلیه پرسنل'!L633="دارد",'5-اطلاعات کلیه پرسنل'!M633/12*'5-اطلاعات کلیه پرسنل'!I633,'5-اطلاعات کلیه پرسنل'!N633/2000*'5-اطلاعات کلیه پرسنل'!I633),0)+IF('5-اطلاعات کلیه پرسنل'!J633=option!$C$15,IF('5-اطلاعات کلیه پرسنل'!L633="دارد",'5-اطلاعات کلیه پرسنل'!M633/12*'5-اطلاعات کلیه پرسنل'!K633,'5-اطلاعات کلیه پرسنل'!N633/2000*'5-اطلاعات کلیه پرسنل'!K633),0)</f>
        <v>0</v>
      </c>
      <c r="AG633" s="67">
        <f>IF('5-اطلاعات کلیه پرسنل'!H633=option!$C$11,IF('5-اطلاعات کلیه پرسنل'!L633="دارد",'5-اطلاعات کلیه پرسنل'!M633*'5-اطلاعات کلیه پرسنل'!I633/12*40,'5-اطلاعات کلیه پرسنل'!I633*'5-اطلاعات کلیه پرسنل'!N633/52),0)+IF('5-اطلاعات کلیه پرسنل'!J633=option!$C$11,IF('5-اطلاعات کلیه پرسنل'!L633="دارد",'5-اطلاعات کلیه پرسنل'!M633*'5-اطلاعات کلیه پرسنل'!K633/12*40,'5-اطلاعات کلیه پرسنل'!K633*'5-اطلاعات کلیه پرسنل'!N633/52),0)</f>
        <v>0</v>
      </c>
      <c r="AH633" s="307">
        <f>IF('5-اطلاعات کلیه پرسنل'!P633="دکتری",1,IF('5-اطلاعات کلیه پرسنل'!P633="فوق لیسانس",0.8,IF('5-اطلاعات کلیه پرسنل'!P633="لیسانس",0.6,IF('5-اطلاعات کلیه پرسنل'!P633="فوق دیپلم",0.3,IF('5-اطلاعات کلیه پرسنل'!P633="",0,0.1)))))</f>
        <v>0</v>
      </c>
      <c r="AI633" s="95">
        <f>IF('5-اطلاعات کلیه پرسنل'!L633="دارد",'5-اطلاعات کلیه پرسنل'!M633/12,'5-اطلاعات کلیه پرسنل'!N633/2000)</f>
        <v>0</v>
      </c>
      <c r="AJ633" s="94">
        <f t="shared" si="57"/>
        <v>0</v>
      </c>
    </row>
    <row r="634" spans="29:36" x14ac:dyDescent="0.45">
      <c r="AC634" s="309">
        <f>IF('6-اطلاعات کلیه محصولات - خدمات'!C634="دارد",'6-اطلاعات کلیه محصولات - خدمات'!Q634,0)</f>
        <v>0</v>
      </c>
      <c r="AD634" s="309">
        <f>1403-'5-اطلاعات کلیه پرسنل'!E634:E1631</f>
        <v>1403</v>
      </c>
      <c r="AE634" s="309"/>
      <c r="AF634" s="67">
        <f>IF('5-اطلاعات کلیه پرسنل'!H634=option!$C$15,IF('5-اطلاعات کلیه پرسنل'!L634="دارد",'5-اطلاعات کلیه پرسنل'!M634/12*'5-اطلاعات کلیه پرسنل'!I634,'5-اطلاعات کلیه پرسنل'!N634/2000*'5-اطلاعات کلیه پرسنل'!I634),0)+IF('5-اطلاعات کلیه پرسنل'!J634=option!$C$15,IF('5-اطلاعات کلیه پرسنل'!L634="دارد",'5-اطلاعات کلیه پرسنل'!M634/12*'5-اطلاعات کلیه پرسنل'!K634,'5-اطلاعات کلیه پرسنل'!N634/2000*'5-اطلاعات کلیه پرسنل'!K634),0)</f>
        <v>0</v>
      </c>
      <c r="AG634" s="67">
        <f>IF('5-اطلاعات کلیه پرسنل'!H634=option!$C$11,IF('5-اطلاعات کلیه پرسنل'!L634="دارد",'5-اطلاعات کلیه پرسنل'!M634*'5-اطلاعات کلیه پرسنل'!I634/12*40,'5-اطلاعات کلیه پرسنل'!I634*'5-اطلاعات کلیه پرسنل'!N634/52),0)+IF('5-اطلاعات کلیه پرسنل'!J634=option!$C$11,IF('5-اطلاعات کلیه پرسنل'!L634="دارد",'5-اطلاعات کلیه پرسنل'!M634*'5-اطلاعات کلیه پرسنل'!K634/12*40,'5-اطلاعات کلیه پرسنل'!K634*'5-اطلاعات کلیه پرسنل'!N634/52),0)</f>
        <v>0</v>
      </c>
      <c r="AH634" s="307">
        <f>IF('5-اطلاعات کلیه پرسنل'!P634="دکتری",1,IF('5-اطلاعات کلیه پرسنل'!P634="فوق لیسانس",0.8,IF('5-اطلاعات کلیه پرسنل'!P634="لیسانس",0.6,IF('5-اطلاعات کلیه پرسنل'!P634="فوق دیپلم",0.3,IF('5-اطلاعات کلیه پرسنل'!P634="",0,0.1)))))</f>
        <v>0</v>
      </c>
      <c r="AI634" s="95">
        <f>IF('5-اطلاعات کلیه پرسنل'!L634="دارد",'5-اطلاعات کلیه پرسنل'!M634/12,'5-اطلاعات کلیه پرسنل'!N634/2000)</f>
        <v>0</v>
      </c>
      <c r="AJ634" s="94">
        <f t="shared" si="57"/>
        <v>0</v>
      </c>
    </row>
    <row r="635" spans="29:36" x14ac:dyDescent="0.45">
      <c r="AC635" s="309">
        <f>IF('6-اطلاعات کلیه محصولات - خدمات'!C635="دارد",'6-اطلاعات کلیه محصولات - خدمات'!Q635,0)</f>
        <v>0</v>
      </c>
      <c r="AD635" s="309">
        <f>1403-'5-اطلاعات کلیه پرسنل'!E635:E1632</f>
        <v>1403</v>
      </c>
      <c r="AE635" s="309"/>
      <c r="AF635" s="67">
        <f>IF('5-اطلاعات کلیه پرسنل'!H635=option!$C$15,IF('5-اطلاعات کلیه پرسنل'!L635="دارد",'5-اطلاعات کلیه پرسنل'!M635/12*'5-اطلاعات کلیه پرسنل'!I635,'5-اطلاعات کلیه پرسنل'!N635/2000*'5-اطلاعات کلیه پرسنل'!I635),0)+IF('5-اطلاعات کلیه پرسنل'!J635=option!$C$15,IF('5-اطلاعات کلیه پرسنل'!L635="دارد",'5-اطلاعات کلیه پرسنل'!M635/12*'5-اطلاعات کلیه پرسنل'!K635,'5-اطلاعات کلیه پرسنل'!N635/2000*'5-اطلاعات کلیه پرسنل'!K635),0)</f>
        <v>0</v>
      </c>
      <c r="AG635" s="67">
        <f>IF('5-اطلاعات کلیه پرسنل'!H635=option!$C$11,IF('5-اطلاعات کلیه پرسنل'!L635="دارد",'5-اطلاعات کلیه پرسنل'!M635*'5-اطلاعات کلیه پرسنل'!I635/12*40,'5-اطلاعات کلیه پرسنل'!I635*'5-اطلاعات کلیه پرسنل'!N635/52),0)+IF('5-اطلاعات کلیه پرسنل'!J635=option!$C$11,IF('5-اطلاعات کلیه پرسنل'!L635="دارد",'5-اطلاعات کلیه پرسنل'!M635*'5-اطلاعات کلیه پرسنل'!K635/12*40,'5-اطلاعات کلیه پرسنل'!K635*'5-اطلاعات کلیه پرسنل'!N635/52),0)</f>
        <v>0</v>
      </c>
      <c r="AH635" s="307">
        <f>IF('5-اطلاعات کلیه پرسنل'!P635="دکتری",1,IF('5-اطلاعات کلیه پرسنل'!P635="فوق لیسانس",0.8,IF('5-اطلاعات کلیه پرسنل'!P635="لیسانس",0.6,IF('5-اطلاعات کلیه پرسنل'!P635="فوق دیپلم",0.3,IF('5-اطلاعات کلیه پرسنل'!P635="",0,0.1)))))</f>
        <v>0</v>
      </c>
      <c r="AI635" s="95">
        <f>IF('5-اطلاعات کلیه پرسنل'!L635="دارد",'5-اطلاعات کلیه پرسنل'!M635/12,'5-اطلاعات کلیه پرسنل'!N635/2000)</f>
        <v>0</v>
      </c>
      <c r="AJ635" s="94">
        <f t="shared" si="57"/>
        <v>0</v>
      </c>
    </row>
    <row r="636" spans="29:36" x14ac:dyDescent="0.45">
      <c r="AC636" s="309">
        <f>IF('6-اطلاعات کلیه محصولات - خدمات'!C636="دارد",'6-اطلاعات کلیه محصولات - خدمات'!Q636,0)</f>
        <v>0</v>
      </c>
      <c r="AD636" s="309">
        <f>1403-'5-اطلاعات کلیه پرسنل'!E636:E1633</f>
        <v>1403</v>
      </c>
      <c r="AE636" s="309"/>
      <c r="AF636" s="67">
        <f>IF('5-اطلاعات کلیه پرسنل'!H636=option!$C$15,IF('5-اطلاعات کلیه پرسنل'!L636="دارد",'5-اطلاعات کلیه پرسنل'!M636/12*'5-اطلاعات کلیه پرسنل'!I636,'5-اطلاعات کلیه پرسنل'!N636/2000*'5-اطلاعات کلیه پرسنل'!I636),0)+IF('5-اطلاعات کلیه پرسنل'!J636=option!$C$15,IF('5-اطلاعات کلیه پرسنل'!L636="دارد",'5-اطلاعات کلیه پرسنل'!M636/12*'5-اطلاعات کلیه پرسنل'!K636,'5-اطلاعات کلیه پرسنل'!N636/2000*'5-اطلاعات کلیه پرسنل'!K636),0)</f>
        <v>0</v>
      </c>
      <c r="AG636" s="67">
        <f>IF('5-اطلاعات کلیه پرسنل'!H636=option!$C$11,IF('5-اطلاعات کلیه پرسنل'!L636="دارد",'5-اطلاعات کلیه پرسنل'!M636*'5-اطلاعات کلیه پرسنل'!I636/12*40,'5-اطلاعات کلیه پرسنل'!I636*'5-اطلاعات کلیه پرسنل'!N636/52),0)+IF('5-اطلاعات کلیه پرسنل'!J636=option!$C$11,IF('5-اطلاعات کلیه پرسنل'!L636="دارد",'5-اطلاعات کلیه پرسنل'!M636*'5-اطلاعات کلیه پرسنل'!K636/12*40,'5-اطلاعات کلیه پرسنل'!K636*'5-اطلاعات کلیه پرسنل'!N636/52),0)</f>
        <v>0</v>
      </c>
      <c r="AH636" s="307">
        <f>IF('5-اطلاعات کلیه پرسنل'!P636="دکتری",1,IF('5-اطلاعات کلیه پرسنل'!P636="فوق لیسانس",0.8,IF('5-اطلاعات کلیه پرسنل'!P636="لیسانس",0.6,IF('5-اطلاعات کلیه پرسنل'!P636="فوق دیپلم",0.3,IF('5-اطلاعات کلیه پرسنل'!P636="",0,0.1)))))</f>
        <v>0</v>
      </c>
      <c r="AI636" s="95">
        <f>IF('5-اطلاعات کلیه پرسنل'!L636="دارد",'5-اطلاعات کلیه پرسنل'!M636/12,'5-اطلاعات کلیه پرسنل'!N636/2000)</f>
        <v>0</v>
      </c>
      <c r="AJ636" s="94">
        <f t="shared" si="57"/>
        <v>0</v>
      </c>
    </row>
    <row r="637" spans="29:36" x14ac:dyDescent="0.45">
      <c r="AC637" s="309">
        <f>IF('6-اطلاعات کلیه محصولات - خدمات'!C637="دارد",'6-اطلاعات کلیه محصولات - خدمات'!Q637,0)</f>
        <v>0</v>
      </c>
      <c r="AD637" s="309">
        <f>1403-'5-اطلاعات کلیه پرسنل'!E637:E1634</f>
        <v>1403</v>
      </c>
      <c r="AE637" s="309"/>
      <c r="AF637" s="67">
        <f>IF('5-اطلاعات کلیه پرسنل'!H637=option!$C$15,IF('5-اطلاعات کلیه پرسنل'!L637="دارد",'5-اطلاعات کلیه پرسنل'!M637/12*'5-اطلاعات کلیه پرسنل'!I637,'5-اطلاعات کلیه پرسنل'!N637/2000*'5-اطلاعات کلیه پرسنل'!I637),0)+IF('5-اطلاعات کلیه پرسنل'!J637=option!$C$15,IF('5-اطلاعات کلیه پرسنل'!L637="دارد",'5-اطلاعات کلیه پرسنل'!M637/12*'5-اطلاعات کلیه پرسنل'!K637,'5-اطلاعات کلیه پرسنل'!N637/2000*'5-اطلاعات کلیه پرسنل'!K637),0)</f>
        <v>0</v>
      </c>
      <c r="AG637" s="67">
        <f>IF('5-اطلاعات کلیه پرسنل'!H637=option!$C$11,IF('5-اطلاعات کلیه پرسنل'!L637="دارد",'5-اطلاعات کلیه پرسنل'!M637*'5-اطلاعات کلیه پرسنل'!I637/12*40,'5-اطلاعات کلیه پرسنل'!I637*'5-اطلاعات کلیه پرسنل'!N637/52),0)+IF('5-اطلاعات کلیه پرسنل'!J637=option!$C$11,IF('5-اطلاعات کلیه پرسنل'!L637="دارد",'5-اطلاعات کلیه پرسنل'!M637*'5-اطلاعات کلیه پرسنل'!K637/12*40,'5-اطلاعات کلیه پرسنل'!K637*'5-اطلاعات کلیه پرسنل'!N637/52),0)</f>
        <v>0</v>
      </c>
      <c r="AH637" s="307">
        <f>IF('5-اطلاعات کلیه پرسنل'!P637="دکتری",1,IF('5-اطلاعات کلیه پرسنل'!P637="فوق لیسانس",0.8,IF('5-اطلاعات کلیه پرسنل'!P637="لیسانس",0.6,IF('5-اطلاعات کلیه پرسنل'!P637="فوق دیپلم",0.3,IF('5-اطلاعات کلیه پرسنل'!P637="",0,0.1)))))</f>
        <v>0</v>
      </c>
      <c r="AI637" s="95">
        <f>IF('5-اطلاعات کلیه پرسنل'!L637="دارد",'5-اطلاعات کلیه پرسنل'!M637/12,'5-اطلاعات کلیه پرسنل'!N637/2000)</f>
        <v>0</v>
      </c>
      <c r="AJ637" s="94">
        <f t="shared" si="57"/>
        <v>0</v>
      </c>
    </row>
    <row r="638" spans="29:36" x14ac:dyDescent="0.45">
      <c r="AC638" s="309">
        <f>IF('6-اطلاعات کلیه محصولات - خدمات'!C638="دارد",'6-اطلاعات کلیه محصولات - خدمات'!Q638,0)</f>
        <v>0</v>
      </c>
      <c r="AD638" s="309">
        <f>1403-'5-اطلاعات کلیه پرسنل'!E638:E1635</f>
        <v>1403</v>
      </c>
      <c r="AE638" s="309"/>
      <c r="AF638" s="67">
        <f>IF('5-اطلاعات کلیه پرسنل'!H638=option!$C$15,IF('5-اطلاعات کلیه پرسنل'!L638="دارد",'5-اطلاعات کلیه پرسنل'!M638/12*'5-اطلاعات کلیه پرسنل'!I638,'5-اطلاعات کلیه پرسنل'!N638/2000*'5-اطلاعات کلیه پرسنل'!I638),0)+IF('5-اطلاعات کلیه پرسنل'!J638=option!$C$15,IF('5-اطلاعات کلیه پرسنل'!L638="دارد",'5-اطلاعات کلیه پرسنل'!M638/12*'5-اطلاعات کلیه پرسنل'!K638,'5-اطلاعات کلیه پرسنل'!N638/2000*'5-اطلاعات کلیه پرسنل'!K638),0)</f>
        <v>0</v>
      </c>
      <c r="AG638" s="67">
        <f>IF('5-اطلاعات کلیه پرسنل'!H638=option!$C$11,IF('5-اطلاعات کلیه پرسنل'!L638="دارد",'5-اطلاعات کلیه پرسنل'!M638*'5-اطلاعات کلیه پرسنل'!I638/12*40,'5-اطلاعات کلیه پرسنل'!I638*'5-اطلاعات کلیه پرسنل'!N638/52),0)+IF('5-اطلاعات کلیه پرسنل'!J638=option!$C$11,IF('5-اطلاعات کلیه پرسنل'!L638="دارد",'5-اطلاعات کلیه پرسنل'!M638*'5-اطلاعات کلیه پرسنل'!K638/12*40,'5-اطلاعات کلیه پرسنل'!K638*'5-اطلاعات کلیه پرسنل'!N638/52),0)</f>
        <v>0</v>
      </c>
      <c r="AH638" s="307">
        <f>IF('5-اطلاعات کلیه پرسنل'!P638="دکتری",1,IF('5-اطلاعات کلیه پرسنل'!P638="فوق لیسانس",0.8,IF('5-اطلاعات کلیه پرسنل'!P638="لیسانس",0.6,IF('5-اطلاعات کلیه پرسنل'!P638="فوق دیپلم",0.3,IF('5-اطلاعات کلیه پرسنل'!P638="",0,0.1)))))</f>
        <v>0</v>
      </c>
      <c r="AI638" s="95">
        <f>IF('5-اطلاعات کلیه پرسنل'!L638="دارد",'5-اطلاعات کلیه پرسنل'!M638/12,'5-اطلاعات کلیه پرسنل'!N638/2000)</f>
        <v>0</v>
      </c>
      <c r="AJ638" s="94">
        <f t="shared" si="57"/>
        <v>0</v>
      </c>
    </row>
    <row r="639" spans="29:36" x14ac:dyDescent="0.45">
      <c r="AC639" s="309">
        <f>IF('6-اطلاعات کلیه محصولات - خدمات'!C639="دارد",'6-اطلاعات کلیه محصولات - خدمات'!Q639,0)</f>
        <v>0</v>
      </c>
      <c r="AD639" s="309">
        <f>1403-'5-اطلاعات کلیه پرسنل'!E639:E1636</f>
        <v>1403</v>
      </c>
      <c r="AE639" s="309"/>
      <c r="AF639" s="67">
        <f>IF('5-اطلاعات کلیه پرسنل'!H639=option!$C$15,IF('5-اطلاعات کلیه پرسنل'!L639="دارد",'5-اطلاعات کلیه پرسنل'!M639/12*'5-اطلاعات کلیه پرسنل'!I639,'5-اطلاعات کلیه پرسنل'!N639/2000*'5-اطلاعات کلیه پرسنل'!I639),0)+IF('5-اطلاعات کلیه پرسنل'!J639=option!$C$15,IF('5-اطلاعات کلیه پرسنل'!L639="دارد",'5-اطلاعات کلیه پرسنل'!M639/12*'5-اطلاعات کلیه پرسنل'!K639,'5-اطلاعات کلیه پرسنل'!N639/2000*'5-اطلاعات کلیه پرسنل'!K639),0)</f>
        <v>0</v>
      </c>
      <c r="AG639" s="67">
        <f>IF('5-اطلاعات کلیه پرسنل'!H639=option!$C$11,IF('5-اطلاعات کلیه پرسنل'!L639="دارد",'5-اطلاعات کلیه پرسنل'!M639*'5-اطلاعات کلیه پرسنل'!I639/12*40,'5-اطلاعات کلیه پرسنل'!I639*'5-اطلاعات کلیه پرسنل'!N639/52),0)+IF('5-اطلاعات کلیه پرسنل'!J639=option!$C$11,IF('5-اطلاعات کلیه پرسنل'!L639="دارد",'5-اطلاعات کلیه پرسنل'!M639*'5-اطلاعات کلیه پرسنل'!K639/12*40,'5-اطلاعات کلیه پرسنل'!K639*'5-اطلاعات کلیه پرسنل'!N639/52),0)</f>
        <v>0</v>
      </c>
      <c r="AH639" s="307">
        <f>IF('5-اطلاعات کلیه پرسنل'!P639="دکتری",1,IF('5-اطلاعات کلیه پرسنل'!P639="فوق لیسانس",0.8,IF('5-اطلاعات کلیه پرسنل'!P639="لیسانس",0.6,IF('5-اطلاعات کلیه پرسنل'!P639="فوق دیپلم",0.3,IF('5-اطلاعات کلیه پرسنل'!P639="",0,0.1)))))</f>
        <v>0</v>
      </c>
      <c r="AI639" s="95">
        <f>IF('5-اطلاعات کلیه پرسنل'!L639="دارد",'5-اطلاعات کلیه پرسنل'!M639/12,'5-اطلاعات کلیه پرسنل'!N639/2000)</f>
        <v>0</v>
      </c>
      <c r="AJ639" s="94">
        <f t="shared" si="57"/>
        <v>0</v>
      </c>
    </row>
    <row r="640" spans="29:36" x14ac:dyDescent="0.45">
      <c r="AC640" s="309">
        <f>IF('6-اطلاعات کلیه محصولات - خدمات'!C640="دارد",'6-اطلاعات کلیه محصولات - خدمات'!Q640,0)</f>
        <v>0</v>
      </c>
      <c r="AD640" s="309">
        <f>1403-'5-اطلاعات کلیه پرسنل'!E640:E1637</f>
        <v>1403</v>
      </c>
      <c r="AE640" s="309"/>
      <c r="AF640" s="67">
        <f>IF('5-اطلاعات کلیه پرسنل'!H640=option!$C$15,IF('5-اطلاعات کلیه پرسنل'!L640="دارد",'5-اطلاعات کلیه پرسنل'!M640/12*'5-اطلاعات کلیه پرسنل'!I640,'5-اطلاعات کلیه پرسنل'!N640/2000*'5-اطلاعات کلیه پرسنل'!I640),0)+IF('5-اطلاعات کلیه پرسنل'!J640=option!$C$15,IF('5-اطلاعات کلیه پرسنل'!L640="دارد",'5-اطلاعات کلیه پرسنل'!M640/12*'5-اطلاعات کلیه پرسنل'!K640,'5-اطلاعات کلیه پرسنل'!N640/2000*'5-اطلاعات کلیه پرسنل'!K640),0)</f>
        <v>0</v>
      </c>
      <c r="AG640" s="67">
        <f>IF('5-اطلاعات کلیه پرسنل'!H640=option!$C$11,IF('5-اطلاعات کلیه پرسنل'!L640="دارد",'5-اطلاعات کلیه پرسنل'!M640*'5-اطلاعات کلیه پرسنل'!I640/12*40,'5-اطلاعات کلیه پرسنل'!I640*'5-اطلاعات کلیه پرسنل'!N640/52),0)+IF('5-اطلاعات کلیه پرسنل'!J640=option!$C$11,IF('5-اطلاعات کلیه پرسنل'!L640="دارد",'5-اطلاعات کلیه پرسنل'!M640*'5-اطلاعات کلیه پرسنل'!K640/12*40,'5-اطلاعات کلیه پرسنل'!K640*'5-اطلاعات کلیه پرسنل'!N640/52),0)</f>
        <v>0</v>
      </c>
      <c r="AH640" s="307">
        <f>IF('5-اطلاعات کلیه پرسنل'!P640="دکتری",1,IF('5-اطلاعات کلیه پرسنل'!P640="فوق لیسانس",0.8,IF('5-اطلاعات کلیه پرسنل'!P640="لیسانس",0.6,IF('5-اطلاعات کلیه پرسنل'!P640="فوق دیپلم",0.3,IF('5-اطلاعات کلیه پرسنل'!P640="",0,0.1)))))</f>
        <v>0</v>
      </c>
      <c r="AI640" s="95">
        <f>IF('5-اطلاعات کلیه پرسنل'!L640="دارد",'5-اطلاعات کلیه پرسنل'!M640/12,'5-اطلاعات کلیه پرسنل'!N640/2000)</f>
        <v>0</v>
      </c>
      <c r="AJ640" s="94">
        <f t="shared" si="57"/>
        <v>0</v>
      </c>
    </row>
    <row r="641" spans="29:36" x14ac:dyDescent="0.45">
      <c r="AC641" s="309">
        <f>IF('6-اطلاعات کلیه محصولات - خدمات'!C641="دارد",'6-اطلاعات کلیه محصولات - خدمات'!Q641,0)</f>
        <v>0</v>
      </c>
      <c r="AD641" s="309">
        <f>1403-'5-اطلاعات کلیه پرسنل'!E641:E1638</f>
        <v>1403</v>
      </c>
      <c r="AE641" s="309"/>
      <c r="AF641" s="67">
        <f>IF('5-اطلاعات کلیه پرسنل'!H641=option!$C$15,IF('5-اطلاعات کلیه پرسنل'!L641="دارد",'5-اطلاعات کلیه پرسنل'!M641/12*'5-اطلاعات کلیه پرسنل'!I641,'5-اطلاعات کلیه پرسنل'!N641/2000*'5-اطلاعات کلیه پرسنل'!I641),0)+IF('5-اطلاعات کلیه پرسنل'!J641=option!$C$15,IF('5-اطلاعات کلیه پرسنل'!L641="دارد",'5-اطلاعات کلیه پرسنل'!M641/12*'5-اطلاعات کلیه پرسنل'!K641,'5-اطلاعات کلیه پرسنل'!N641/2000*'5-اطلاعات کلیه پرسنل'!K641),0)</f>
        <v>0</v>
      </c>
      <c r="AG641" s="67">
        <f>IF('5-اطلاعات کلیه پرسنل'!H641=option!$C$11,IF('5-اطلاعات کلیه پرسنل'!L641="دارد",'5-اطلاعات کلیه پرسنل'!M641*'5-اطلاعات کلیه پرسنل'!I641/12*40,'5-اطلاعات کلیه پرسنل'!I641*'5-اطلاعات کلیه پرسنل'!N641/52),0)+IF('5-اطلاعات کلیه پرسنل'!J641=option!$C$11,IF('5-اطلاعات کلیه پرسنل'!L641="دارد",'5-اطلاعات کلیه پرسنل'!M641*'5-اطلاعات کلیه پرسنل'!K641/12*40,'5-اطلاعات کلیه پرسنل'!K641*'5-اطلاعات کلیه پرسنل'!N641/52),0)</f>
        <v>0</v>
      </c>
      <c r="AH641" s="307">
        <f>IF('5-اطلاعات کلیه پرسنل'!P641="دکتری",1,IF('5-اطلاعات کلیه پرسنل'!P641="فوق لیسانس",0.8,IF('5-اطلاعات کلیه پرسنل'!P641="لیسانس",0.6,IF('5-اطلاعات کلیه پرسنل'!P641="فوق دیپلم",0.3,IF('5-اطلاعات کلیه پرسنل'!P641="",0,0.1)))))</f>
        <v>0</v>
      </c>
      <c r="AI641" s="95">
        <f>IF('5-اطلاعات کلیه پرسنل'!L641="دارد",'5-اطلاعات کلیه پرسنل'!M641/12,'5-اطلاعات کلیه پرسنل'!N641/2000)</f>
        <v>0</v>
      </c>
      <c r="AJ641" s="94">
        <f t="shared" si="57"/>
        <v>0</v>
      </c>
    </row>
    <row r="642" spans="29:36" x14ac:dyDescent="0.45">
      <c r="AC642" s="309">
        <f>IF('6-اطلاعات کلیه محصولات - خدمات'!C642="دارد",'6-اطلاعات کلیه محصولات - خدمات'!Q642,0)</f>
        <v>0</v>
      </c>
      <c r="AD642" s="309">
        <f>1403-'5-اطلاعات کلیه پرسنل'!E642:E1639</f>
        <v>1403</v>
      </c>
      <c r="AE642" s="309"/>
      <c r="AF642" s="67">
        <f>IF('5-اطلاعات کلیه پرسنل'!H642=option!$C$15,IF('5-اطلاعات کلیه پرسنل'!L642="دارد",'5-اطلاعات کلیه پرسنل'!M642/12*'5-اطلاعات کلیه پرسنل'!I642,'5-اطلاعات کلیه پرسنل'!N642/2000*'5-اطلاعات کلیه پرسنل'!I642),0)+IF('5-اطلاعات کلیه پرسنل'!J642=option!$C$15,IF('5-اطلاعات کلیه پرسنل'!L642="دارد",'5-اطلاعات کلیه پرسنل'!M642/12*'5-اطلاعات کلیه پرسنل'!K642,'5-اطلاعات کلیه پرسنل'!N642/2000*'5-اطلاعات کلیه پرسنل'!K642),0)</f>
        <v>0</v>
      </c>
      <c r="AG642" s="67">
        <f>IF('5-اطلاعات کلیه پرسنل'!H642=option!$C$11,IF('5-اطلاعات کلیه پرسنل'!L642="دارد",'5-اطلاعات کلیه پرسنل'!M642*'5-اطلاعات کلیه پرسنل'!I642/12*40,'5-اطلاعات کلیه پرسنل'!I642*'5-اطلاعات کلیه پرسنل'!N642/52),0)+IF('5-اطلاعات کلیه پرسنل'!J642=option!$C$11,IF('5-اطلاعات کلیه پرسنل'!L642="دارد",'5-اطلاعات کلیه پرسنل'!M642*'5-اطلاعات کلیه پرسنل'!K642/12*40,'5-اطلاعات کلیه پرسنل'!K642*'5-اطلاعات کلیه پرسنل'!N642/52),0)</f>
        <v>0</v>
      </c>
      <c r="AH642" s="307">
        <f>IF('5-اطلاعات کلیه پرسنل'!P642="دکتری",1,IF('5-اطلاعات کلیه پرسنل'!P642="فوق لیسانس",0.8,IF('5-اطلاعات کلیه پرسنل'!P642="لیسانس",0.6,IF('5-اطلاعات کلیه پرسنل'!P642="فوق دیپلم",0.3,IF('5-اطلاعات کلیه پرسنل'!P642="",0,0.1)))))</f>
        <v>0</v>
      </c>
      <c r="AI642" s="95">
        <f>IF('5-اطلاعات کلیه پرسنل'!L642="دارد",'5-اطلاعات کلیه پرسنل'!M642/12,'5-اطلاعات کلیه پرسنل'!N642/2000)</f>
        <v>0</v>
      </c>
      <c r="AJ642" s="94">
        <f t="shared" si="57"/>
        <v>0</v>
      </c>
    </row>
    <row r="643" spans="29:36" x14ac:dyDescent="0.45">
      <c r="AC643" s="309">
        <f>IF('6-اطلاعات کلیه محصولات - خدمات'!C643="دارد",'6-اطلاعات کلیه محصولات - خدمات'!Q643,0)</f>
        <v>0</v>
      </c>
      <c r="AD643" s="309">
        <f>1403-'5-اطلاعات کلیه پرسنل'!E643:E1640</f>
        <v>1403</v>
      </c>
      <c r="AE643" s="309"/>
      <c r="AF643" s="67">
        <f>IF('5-اطلاعات کلیه پرسنل'!H643=option!$C$15,IF('5-اطلاعات کلیه پرسنل'!L643="دارد",'5-اطلاعات کلیه پرسنل'!M643/12*'5-اطلاعات کلیه پرسنل'!I643,'5-اطلاعات کلیه پرسنل'!N643/2000*'5-اطلاعات کلیه پرسنل'!I643),0)+IF('5-اطلاعات کلیه پرسنل'!J643=option!$C$15,IF('5-اطلاعات کلیه پرسنل'!L643="دارد",'5-اطلاعات کلیه پرسنل'!M643/12*'5-اطلاعات کلیه پرسنل'!K643,'5-اطلاعات کلیه پرسنل'!N643/2000*'5-اطلاعات کلیه پرسنل'!K643),0)</f>
        <v>0</v>
      </c>
      <c r="AG643" s="67">
        <f>IF('5-اطلاعات کلیه پرسنل'!H643=option!$C$11,IF('5-اطلاعات کلیه پرسنل'!L643="دارد",'5-اطلاعات کلیه پرسنل'!M643*'5-اطلاعات کلیه پرسنل'!I643/12*40,'5-اطلاعات کلیه پرسنل'!I643*'5-اطلاعات کلیه پرسنل'!N643/52),0)+IF('5-اطلاعات کلیه پرسنل'!J643=option!$C$11,IF('5-اطلاعات کلیه پرسنل'!L643="دارد",'5-اطلاعات کلیه پرسنل'!M643*'5-اطلاعات کلیه پرسنل'!K643/12*40,'5-اطلاعات کلیه پرسنل'!K643*'5-اطلاعات کلیه پرسنل'!N643/52),0)</f>
        <v>0</v>
      </c>
      <c r="AH643" s="307">
        <f>IF('5-اطلاعات کلیه پرسنل'!P643="دکتری",1,IF('5-اطلاعات کلیه پرسنل'!P643="فوق لیسانس",0.8,IF('5-اطلاعات کلیه پرسنل'!P643="لیسانس",0.6,IF('5-اطلاعات کلیه پرسنل'!P643="فوق دیپلم",0.3,IF('5-اطلاعات کلیه پرسنل'!P643="",0,0.1)))))</f>
        <v>0</v>
      </c>
      <c r="AI643" s="95">
        <f>IF('5-اطلاعات کلیه پرسنل'!L643="دارد",'5-اطلاعات کلیه پرسنل'!M643/12,'5-اطلاعات کلیه پرسنل'!N643/2000)</f>
        <v>0</v>
      </c>
      <c r="AJ643" s="94">
        <f t="shared" si="57"/>
        <v>0</v>
      </c>
    </row>
    <row r="644" spans="29:36" x14ac:dyDescent="0.45">
      <c r="AC644" s="309">
        <f>IF('6-اطلاعات کلیه محصولات - خدمات'!C644="دارد",'6-اطلاعات کلیه محصولات - خدمات'!Q644,0)</f>
        <v>0</v>
      </c>
      <c r="AD644" s="309">
        <f>1403-'5-اطلاعات کلیه پرسنل'!E644:E1641</f>
        <v>1403</v>
      </c>
      <c r="AE644" s="309"/>
      <c r="AF644" s="67">
        <f>IF('5-اطلاعات کلیه پرسنل'!H644=option!$C$15,IF('5-اطلاعات کلیه پرسنل'!L644="دارد",'5-اطلاعات کلیه پرسنل'!M644/12*'5-اطلاعات کلیه پرسنل'!I644,'5-اطلاعات کلیه پرسنل'!N644/2000*'5-اطلاعات کلیه پرسنل'!I644),0)+IF('5-اطلاعات کلیه پرسنل'!J644=option!$C$15,IF('5-اطلاعات کلیه پرسنل'!L644="دارد",'5-اطلاعات کلیه پرسنل'!M644/12*'5-اطلاعات کلیه پرسنل'!K644,'5-اطلاعات کلیه پرسنل'!N644/2000*'5-اطلاعات کلیه پرسنل'!K644),0)</f>
        <v>0</v>
      </c>
      <c r="AG644" s="67">
        <f>IF('5-اطلاعات کلیه پرسنل'!H644=option!$C$11,IF('5-اطلاعات کلیه پرسنل'!L644="دارد",'5-اطلاعات کلیه پرسنل'!M644*'5-اطلاعات کلیه پرسنل'!I644/12*40,'5-اطلاعات کلیه پرسنل'!I644*'5-اطلاعات کلیه پرسنل'!N644/52),0)+IF('5-اطلاعات کلیه پرسنل'!J644=option!$C$11,IF('5-اطلاعات کلیه پرسنل'!L644="دارد",'5-اطلاعات کلیه پرسنل'!M644*'5-اطلاعات کلیه پرسنل'!K644/12*40,'5-اطلاعات کلیه پرسنل'!K644*'5-اطلاعات کلیه پرسنل'!N644/52),0)</f>
        <v>0</v>
      </c>
      <c r="AH644" s="307">
        <f>IF('5-اطلاعات کلیه پرسنل'!P644="دکتری",1,IF('5-اطلاعات کلیه پرسنل'!P644="فوق لیسانس",0.8,IF('5-اطلاعات کلیه پرسنل'!P644="لیسانس",0.6,IF('5-اطلاعات کلیه پرسنل'!P644="فوق دیپلم",0.3,IF('5-اطلاعات کلیه پرسنل'!P644="",0,0.1)))))</f>
        <v>0</v>
      </c>
      <c r="AI644" s="95">
        <f>IF('5-اطلاعات کلیه پرسنل'!L644="دارد",'5-اطلاعات کلیه پرسنل'!M644/12,'5-اطلاعات کلیه پرسنل'!N644/2000)</f>
        <v>0</v>
      </c>
      <c r="AJ644" s="94">
        <f t="shared" si="57"/>
        <v>0</v>
      </c>
    </row>
    <row r="645" spans="29:36" x14ac:dyDescent="0.45">
      <c r="AC645" s="309">
        <f>IF('6-اطلاعات کلیه محصولات - خدمات'!C645="دارد",'6-اطلاعات کلیه محصولات - خدمات'!Q645,0)</f>
        <v>0</v>
      </c>
      <c r="AD645" s="309">
        <f>1403-'5-اطلاعات کلیه پرسنل'!E645:E1642</f>
        <v>1403</v>
      </c>
      <c r="AE645" s="309"/>
      <c r="AF645" s="67">
        <f>IF('5-اطلاعات کلیه پرسنل'!H645=option!$C$15,IF('5-اطلاعات کلیه پرسنل'!L645="دارد",'5-اطلاعات کلیه پرسنل'!M645/12*'5-اطلاعات کلیه پرسنل'!I645,'5-اطلاعات کلیه پرسنل'!N645/2000*'5-اطلاعات کلیه پرسنل'!I645),0)+IF('5-اطلاعات کلیه پرسنل'!J645=option!$C$15,IF('5-اطلاعات کلیه پرسنل'!L645="دارد",'5-اطلاعات کلیه پرسنل'!M645/12*'5-اطلاعات کلیه پرسنل'!K645,'5-اطلاعات کلیه پرسنل'!N645/2000*'5-اطلاعات کلیه پرسنل'!K645),0)</f>
        <v>0</v>
      </c>
      <c r="AG645" s="67">
        <f>IF('5-اطلاعات کلیه پرسنل'!H645=option!$C$11,IF('5-اطلاعات کلیه پرسنل'!L645="دارد",'5-اطلاعات کلیه پرسنل'!M645*'5-اطلاعات کلیه پرسنل'!I645/12*40,'5-اطلاعات کلیه پرسنل'!I645*'5-اطلاعات کلیه پرسنل'!N645/52),0)+IF('5-اطلاعات کلیه پرسنل'!J645=option!$C$11,IF('5-اطلاعات کلیه پرسنل'!L645="دارد",'5-اطلاعات کلیه پرسنل'!M645*'5-اطلاعات کلیه پرسنل'!K645/12*40,'5-اطلاعات کلیه پرسنل'!K645*'5-اطلاعات کلیه پرسنل'!N645/52),0)</f>
        <v>0</v>
      </c>
      <c r="AH645" s="307">
        <f>IF('5-اطلاعات کلیه پرسنل'!P645="دکتری",1,IF('5-اطلاعات کلیه پرسنل'!P645="فوق لیسانس",0.8,IF('5-اطلاعات کلیه پرسنل'!P645="لیسانس",0.6,IF('5-اطلاعات کلیه پرسنل'!P645="فوق دیپلم",0.3,IF('5-اطلاعات کلیه پرسنل'!P645="",0,0.1)))))</f>
        <v>0</v>
      </c>
      <c r="AI645" s="95">
        <f>IF('5-اطلاعات کلیه پرسنل'!L645="دارد",'5-اطلاعات کلیه پرسنل'!M645/12,'5-اطلاعات کلیه پرسنل'!N645/2000)</f>
        <v>0</v>
      </c>
      <c r="AJ645" s="94">
        <f t="shared" si="57"/>
        <v>0</v>
      </c>
    </row>
    <row r="646" spans="29:36" x14ac:dyDescent="0.45">
      <c r="AC646" s="309">
        <f>IF('6-اطلاعات کلیه محصولات - خدمات'!C646="دارد",'6-اطلاعات کلیه محصولات - خدمات'!Q646,0)</f>
        <v>0</v>
      </c>
      <c r="AD646" s="309">
        <f>1403-'5-اطلاعات کلیه پرسنل'!E646:E1643</f>
        <v>1403</v>
      </c>
      <c r="AE646" s="309"/>
      <c r="AF646" s="67">
        <f>IF('5-اطلاعات کلیه پرسنل'!H646=option!$C$15,IF('5-اطلاعات کلیه پرسنل'!L646="دارد",'5-اطلاعات کلیه پرسنل'!M646/12*'5-اطلاعات کلیه پرسنل'!I646,'5-اطلاعات کلیه پرسنل'!N646/2000*'5-اطلاعات کلیه پرسنل'!I646),0)+IF('5-اطلاعات کلیه پرسنل'!J646=option!$C$15,IF('5-اطلاعات کلیه پرسنل'!L646="دارد",'5-اطلاعات کلیه پرسنل'!M646/12*'5-اطلاعات کلیه پرسنل'!K646,'5-اطلاعات کلیه پرسنل'!N646/2000*'5-اطلاعات کلیه پرسنل'!K646),0)</f>
        <v>0</v>
      </c>
      <c r="AG646" s="67">
        <f>IF('5-اطلاعات کلیه پرسنل'!H646=option!$C$11,IF('5-اطلاعات کلیه پرسنل'!L646="دارد",'5-اطلاعات کلیه پرسنل'!M646*'5-اطلاعات کلیه پرسنل'!I646/12*40,'5-اطلاعات کلیه پرسنل'!I646*'5-اطلاعات کلیه پرسنل'!N646/52),0)+IF('5-اطلاعات کلیه پرسنل'!J646=option!$C$11,IF('5-اطلاعات کلیه پرسنل'!L646="دارد",'5-اطلاعات کلیه پرسنل'!M646*'5-اطلاعات کلیه پرسنل'!K646/12*40,'5-اطلاعات کلیه پرسنل'!K646*'5-اطلاعات کلیه پرسنل'!N646/52),0)</f>
        <v>0</v>
      </c>
      <c r="AH646" s="307">
        <f>IF('5-اطلاعات کلیه پرسنل'!P646="دکتری",1,IF('5-اطلاعات کلیه پرسنل'!P646="فوق لیسانس",0.8,IF('5-اطلاعات کلیه پرسنل'!P646="لیسانس",0.6,IF('5-اطلاعات کلیه پرسنل'!P646="فوق دیپلم",0.3,IF('5-اطلاعات کلیه پرسنل'!P646="",0,0.1)))))</f>
        <v>0</v>
      </c>
      <c r="AI646" s="95">
        <f>IF('5-اطلاعات کلیه پرسنل'!L646="دارد",'5-اطلاعات کلیه پرسنل'!M646/12,'5-اطلاعات کلیه پرسنل'!N646/2000)</f>
        <v>0</v>
      </c>
      <c r="AJ646" s="94">
        <f t="shared" si="57"/>
        <v>0</v>
      </c>
    </row>
    <row r="647" spans="29:36" x14ac:dyDescent="0.45">
      <c r="AC647" s="309">
        <f>IF('6-اطلاعات کلیه محصولات - خدمات'!C647="دارد",'6-اطلاعات کلیه محصولات - خدمات'!Q647,0)</f>
        <v>0</v>
      </c>
      <c r="AD647" s="309">
        <f>1403-'5-اطلاعات کلیه پرسنل'!E647:E1644</f>
        <v>1403</v>
      </c>
      <c r="AE647" s="309"/>
      <c r="AF647" s="67">
        <f>IF('5-اطلاعات کلیه پرسنل'!H647=option!$C$15,IF('5-اطلاعات کلیه پرسنل'!L647="دارد",'5-اطلاعات کلیه پرسنل'!M647/12*'5-اطلاعات کلیه پرسنل'!I647,'5-اطلاعات کلیه پرسنل'!N647/2000*'5-اطلاعات کلیه پرسنل'!I647),0)+IF('5-اطلاعات کلیه پرسنل'!J647=option!$C$15,IF('5-اطلاعات کلیه پرسنل'!L647="دارد",'5-اطلاعات کلیه پرسنل'!M647/12*'5-اطلاعات کلیه پرسنل'!K647,'5-اطلاعات کلیه پرسنل'!N647/2000*'5-اطلاعات کلیه پرسنل'!K647),0)</f>
        <v>0</v>
      </c>
      <c r="AG647" s="67">
        <f>IF('5-اطلاعات کلیه پرسنل'!H647=option!$C$11,IF('5-اطلاعات کلیه پرسنل'!L647="دارد",'5-اطلاعات کلیه پرسنل'!M647*'5-اطلاعات کلیه پرسنل'!I647/12*40,'5-اطلاعات کلیه پرسنل'!I647*'5-اطلاعات کلیه پرسنل'!N647/52),0)+IF('5-اطلاعات کلیه پرسنل'!J647=option!$C$11,IF('5-اطلاعات کلیه پرسنل'!L647="دارد",'5-اطلاعات کلیه پرسنل'!M647*'5-اطلاعات کلیه پرسنل'!K647/12*40,'5-اطلاعات کلیه پرسنل'!K647*'5-اطلاعات کلیه پرسنل'!N647/52),0)</f>
        <v>0</v>
      </c>
      <c r="AH647" s="307">
        <f>IF('5-اطلاعات کلیه پرسنل'!P647="دکتری",1,IF('5-اطلاعات کلیه پرسنل'!P647="فوق لیسانس",0.8,IF('5-اطلاعات کلیه پرسنل'!P647="لیسانس",0.6,IF('5-اطلاعات کلیه پرسنل'!P647="فوق دیپلم",0.3,IF('5-اطلاعات کلیه پرسنل'!P647="",0,0.1)))))</f>
        <v>0</v>
      </c>
      <c r="AI647" s="95">
        <f>IF('5-اطلاعات کلیه پرسنل'!L647="دارد",'5-اطلاعات کلیه پرسنل'!M647/12,'5-اطلاعات کلیه پرسنل'!N647/2000)</f>
        <v>0</v>
      </c>
      <c r="AJ647" s="94">
        <f t="shared" si="57"/>
        <v>0</v>
      </c>
    </row>
    <row r="648" spans="29:36" x14ac:dyDescent="0.45">
      <c r="AC648" s="309">
        <f>IF('6-اطلاعات کلیه محصولات - خدمات'!C648="دارد",'6-اطلاعات کلیه محصولات - خدمات'!Q648,0)</f>
        <v>0</v>
      </c>
      <c r="AD648" s="309">
        <f>1403-'5-اطلاعات کلیه پرسنل'!E648:E1645</f>
        <v>1403</v>
      </c>
      <c r="AE648" s="309"/>
      <c r="AF648" s="67">
        <f>IF('5-اطلاعات کلیه پرسنل'!H648=option!$C$15,IF('5-اطلاعات کلیه پرسنل'!L648="دارد",'5-اطلاعات کلیه پرسنل'!M648/12*'5-اطلاعات کلیه پرسنل'!I648,'5-اطلاعات کلیه پرسنل'!N648/2000*'5-اطلاعات کلیه پرسنل'!I648),0)+IF('5-اطلاعات کلیه پرسنل'!J648=option!$C$15,IF('5-اطلاعات کلیه پرسنل'!L648="دارد",'5-اطلاعات کلیه پرسنل'!M648/12*'5-اطلاعات کلیه پرسنل'!K648,'5-اطلاعات کلیه پرسنل'!N648/2000*'5-اطلاعات کلیه پرسنل'!K648),0)</f>
        <v>0</v>
      </c>
      <c r="AG648" s="67">
        <f>IF('5-اطلاعات کلیه پرسنل'!H648=option!$C$11,IF('5-اطلاعات کلیه پرسنل'!L648="دارد",'5-اطلاعات کلیه پرسنل'!M648*'5-اطلاعات کلیه پرسنل'!I648/12*40,'5-اطلاعات کلیه پرسنل'!I648*'5-اطلاعات کلیه پرسنل'!N648/52),0)+IF('5-اطلاعات کلیه پرسنل'!J648=option!$C$11,IF('5-اطلاعات کلیه پرسنل'!L648="دارد",'5-اطلاعات کلیه پرسنل'!M648*'5-اطلاعات کلیه پرسنل'!K648/12*40,'5-اطلاعات کلیه پرسنل'!K648*'5-اطلاعات کلیه پرسنل'!N648/52),0)</f>
        <v>0</v>
      </c>
      <c r="AH648" s="307">
        <f>IF('5-اطلاعات کلیه پرسنل'!P648="دکتری",1,IF('5-اطلاعات کلیه پرسنل'!P648="فوق لیسانس",0.8,IF('5-اطلاعات کلیه پرسنل'!P648="لیسانس",0.6,IF('5-اطلاعات کلیه پرسنل'!P648="فوق دیپلم",0.3,IF('5-اطلاعات کلیه پرسنل'!P648="",0,0.1)))))</f>
        <v>0</v>
      </c>
      <c r="AI648" s="95">
        <f>IF('5-اطلاعات کلیه پرسنل'!L648="دارد",'5-اطلاعات کلیه پرسنل'!M648/12,'5-اطلاعات کلیه پرسنل'!N648/2000)</f>
        <v>0</v>
      </c>
      <c r="AJ648" s="94">
        <f t="shared" si="57"/>
        <v>0</v>
      </c>
    </row>
    <row r="649" spans="29:36" x14ac:dyDescent="0.45">
      <c r="AC649" s="309">
        <f>IF('6-اطلاعات کلیه محصولات - خدمات'!C649="دارد",'6-اطلاعات کلیه محصولات - خدمات'!Q649,0)</f>
        <v>0</v>
      </c>
      <c r="AD649" s="309">
        <f>1403-'5-اطلاعات کلیه پرسنل'!E649:E1646</f>
        <v>1403</v>
      </c>
      <c r="AE649" s="309"/>
      <c r="AF649" s="67">
        <f>IF('5-اطلاعات کلیه پرسنل'!H649=option!$C$15,IF('5-اطلاعات کلیه پرسنل'!L649="دارد",'5-اطلاعات کلیه پرسنل'!M649/12*'5-اطلاعات کلیه پرسنل'!I649,'5-اطلاعات کلیه پرسنل'!N649/2000*'5-اطلاعات کلیه پرسنل'!I649),0)+IF('5-اطلاعات کلیه پرسنل'!J649=option!$C$15,IF('5-اطلاعات کلیه پرسنل'!L649="دارد",'5-اطلاعات کلیه پرسنل'!M649/12*'5-اطلاعات کلیه پرسنل'!K649,'5-اطلاعات کلیه پرسنل'!N649/2000*'5-اطلاعات کلیه پرسنل'!K649),0)</f>
        <v>0</v>
      </c>
      <c r="AG649" s="67">
        <f>IF('5-اطلاعات کلیه پرسنل'!H649=option!$C$11,IF('5-اطلاعات کلیه پرسنل'!L649="دارد",'5-اطلاعات کلیه پرسنل'!M649*'5-اطلاعات کلیه پرسنل'!I649/12*40,'5-اطلاعات کلیه پرسنل'!I649*'5-اطلاعات کلیه پرسنل'!N649/52),0)+IF('5-اطلاعات کلیه پرسنل'!J649=option!$C$11,IF('5-اطلاعات کلیه پرسنل'!L649="دارد",'5-اطلاعات کلیه پرسنل'!M649*'5-اطلاعات کلیه پرسنل'!K649/12*40,'5-اطلاعات کلیه پرسنل'!K649*'5-اطلاعات کلیه پرسنل'!N649/52),0)</f>
        <v>0</v>
      </c>
      <c r="AH649" s="307">
        <f>IF('5-اطلاعات کلیه پرسنل'!P649="دکتری",1,IF('5-اطلاعات کلیه پرسنل'!P649="فوق لیسانس",0.8,IF('5-اطلاعات کلیه پرسنل'!P649="لیسانس",0.6,IF('5-اطلاعات کلیه پرسنل'!P649="فوق دیپلم",0.3,IF('5-اطلاعات کلیه پرسنل'!P649="",0,0.1)))))</f>
        <v>0</v>
      </c>
      <c r="AI649" s="95">
        <f>IF('5-اطلاعات کلیه پرسنل'!L649="دارد",'5-اطلاعات کلیه پرسنل'!M649/12,'5-اطلاعات کلیه پرسنل'!N649/2000)</f>
        <v>0</v>
      </c>
      <c r="AJ649" s="94">
        <f t="shared" si="57"/>
        <v>0</v>
      </c>
    </row>
    <row r="650" spans="29:36" x14ac:dyDescent="0.45">
      <c r="AC650" s="309">
        <f>IF('6-اطلاعات کلیه محصولات - خدمات'!C650="دارد",'6-اطلاعات کلیه محصولات - خدمات'!Q650,0)</f>
        <v>0</v>
      </c>
      <c r="AD650" s="309">
        <f>1403-'5-اطلاعات کلیه پرسنل'!E650:E1647</f>
        <v>1403</v>
      </c>
      <c r="AE650" s="309"/>
      <c r="AF650" s="67">
        <f>IF('5-اطلاعات کلیه پرسنل'!H650=option!$C$15,IF('5-اطلاعات کلیه پرسنل'!L650="دارد",'5-اطلاعات کلیه پرسنل'!M650/12*'5-اطلاعات کلیه پرسنل'!I650,'5-اطلاعات کلیه پرسنل'!N650/2000*'5-اطلاعات کلیه پرسنل'!I650),0)+IF('5-اطلاعات کلیه پرسنل'!J650=option!$C$15,IF('5-اطلاعات کلیه پرسنل'!L650="دارد",'5-اطلاعات کلیه پرسنل'!M650/12*'5-اطلاعات کلیه پرسنل'!K650,'5-اطلاعات کلیه پرسنل'!N650/2000*'5-اطلاعات کلیه پرسنل'!K650),0)</f>
        <v>0</v>
      </c>
      <c r="AG650" s="67">
        <f>IF('5-اطلاعات کلیه پرسنل'!H650=option!$C$11,IF('5-اطلاعات کلیه پرسنل'!L650="دارد",'5-اطلاعات کلیه پرسنل'!M650*'5-اطلاعات کلیه پرسنل'!I650/12*40,'5-اطلاعات کلیه پرسنل'!I650*'5-اطلاعات کلیه پرسنل'!N650/52),0)+IF('5-اطلاعات کلیه پرسنل'!J650=option!$C$11,IF('5-اطلاعات کلیه پرسنل'!L650="دارد",'5-اطلاعات کلیه پرسنل'!M650*'5-اطلاعات کلیه پرسنل'!K650/12*40,'5-اطلاعات کلیه پرسنل'!K650*'5-اطلاعات کلیه پرسنل'!N650/52),0)</f>
        <v>0</v>
      </c>
      <c r="AH650" s="307">
        <f>IF('5-اطلاعات کلیه پرسنل'!P650="دکتری",1,IF('5-اطلاعات کلیه پرسنل'!P650="فوق لیسانس",0.8,IF('5-اطلاعات کلیه پرسنل'!P650="لیسانس",0.6,IF('5-اطلاعات کلیه پرسنل'!P650="فوق دیپلم",0.3,IF('5-اطلاعات کلیه پرسنل'!P650="",0,0.1)))))</f>
        <v>0</v>
      </c>
      <c r="AI650" s="95">
        <f>IF('5-اطلاعات کلیه پرسنل'!L650="دارد",'5-اطلاعات کلیه پرسنل'!M650/12,'5-اطلاعات کلیه پرسنل'!N650/2000)</f>
        <v>0</v>
      </c>
      <c r="AJ650" s="94">
        <f t="shared" si="57"/>
        <v>0</v>
      </c>
    </row>
    <row r="651" spans="29:36" x14ac:dyDescent="0.45">
      <c r="AC651" s="309">
        <f>IF('6-اطلاعات کلیه محصولات - خدمات'!C651="دارد",'6-اطلاعات کلیه محصولات - خدمات'!Q651,0)</f>
        <v>0</v>
      </c>
      <c r="AD651" s="309">
        <f>1403-'5-اطلاعات کلیه پرسنل'!E651:E1648</f>
        <v>1403</v>
      </c>
      <c r="AE651" s="309"/>
      <c r="AF651" s="67">
        <f>IF('5-اطلاعات کلیه پرسنل'!H651=option!$C$15,IF('5-اطلاعات کلیه پرسنل'!L651="دارد",'5-اطلاعات کلیه پرسنل'!M651/12*'5-اطلاعات کلیه پرسنل'!I651,'5-اطلاعات کلیه پرسنل'!N651/2000*'5-اطلاعات کلیه پرسنل'!I651),0)+IF('5-اطلاعات کلیه پرسنل'!J651=option!$C$15,IF('5-اطلاعات کلیه پرسنل'!L651="دارد",'5-اطلاعات کلیه پرسنل'!M651/12*'5-اطلاعات کلیه پرسنل'!K651,'5-اطلاعات کلیه پرسنل'!N651/2000*'5-اطلاعات کلیه پرسنل'!K651),0)</f>
        <v>0</v>
      </c>
      <c r="AG651" s="67">
        <f>IF('5-اطلاعات کلیه پرسنل'!H651=option!$C$11,IF('5-اطلاعات کلیه پرسنل'!L651="دارد",'5-اطلاعات کلیه پرسنل'!M651*'5-اطلاعات کلیه پرسنل'!I651/12*40,'5-اطلاعات کلیه پرسنل'!I651*'5-اطلاعات کلیه پرسنل'!N651/52),0)+IF('5-اطلاعات کلیه پرسنل'!J651=option!$C$11,IF('5-اطلاعات کلیه پرسنل'!L651="دارد",'5-اطلاعات کلیه پرسنل'!M651*'5-اطلاعات کلیه پرسنل'!K651/12*40,'5-اطلاعات کلیه پرسنل'!K651*'5-اطلاعات کلیه پرسنل'!N651/52),0)</f>
        <v>0</v>
      </c>
      <c r="AH651" s="307">
        <f>IF('5-اطلاعات کلیه پرسنل'!P651="دکتری",1,IF('5-اطلاعات کلیه پرسنل'!P651="فوق لیسانس",0.8,IF('5-اطلاعات کلیه پرسنل'!P651="لیسانس",0.6,IF('5-اطلاعات کلیه پرسنل'!P651="فوق دیپلم",0.3,IF('5-اطلاعات کلیه پرسنل'!P651="",0,0.1)))))</f>
        <v>0</v>
      </c>
      <c r="AI651" s="95">
        <f>IF('5-اطلاعات کلیه پرسنل'!L651="دارد",'5-اطلاعات کلیه پرسنل'!M651/12,'5-اطلاعات کلیه پرسنل'!N651/2000)</f>
        <v>0</v>
      </c>
      <c r="AJ651" s="94">
        <f t="shared" ref="AJ651:AJ714" si="58">AI651*AH651</f>
        <v>0</v>
      </c>
    </row>
    <row r="652" spans="29:36" x14ac:dyDescent="0.45">
      <c r="AC652" s="309">
        <f>IF('6-اطلاعات کلیه محصولات - خدمات'!C652="دارد",'6-اطلاعات کلیه محصولات - خدمات'!Q652,0)</f>
        <v>0</v>
      </c>
      <c r="AD652" s="309">
        <f>1403-'5-اطلاعات کلیه پرسنل'!E652:E1649</f>
        <v>1403</v>
      </c>
      <c r="AE652" s="309"/>
      <c r="AF652" s="67">
        <f>IF('5-اطلاعات کلیه پرسنل'!H652=option!$C$15,IF('5-اطلاعات کلیه پرسنل'!L652="دارد",'5-اطلاعات کلیه پرسنل'!M652/12*'5-اطلاعات کلیه پرسنل'!I652,'5-اطلاعات کلیه پرسنل'!N652/2000*'5-اطلاعات کلیه پرسنل'!I652),0)+IF('5-اطلاعات کلیه پرسنل'!J652=option!$C$15,IF('5-اطلاعات کلیه پرسنل'!L652="دارد",'5-اطلاعات کلیه پرسنل'!M652/12*'5-اطلاعات کلیه پرسنل'!K652,'5-اطلاعات کلیه پرسنل'!N652/2000*'5-اطلاعات کلیه پرسنل'!K652),0)</f>
        <v>0</v>
      </c>
      <c r="AG652" s="67">
        <f>IF('5-اطلاعات کلیه پرسنل'!H652=option!$C$11,IF('5-اطلاعات کلیه پرسنل'!L652="دارد",'5-اطلاعات کلیه پرسنل'!M652*'5-اطلاعات کلیه پرسنل'!I652/12*40,'5-اطلاعات کلیه پرسنل'!I652*'5-اطلاعات کلیه پرسنل'!N652/52),0)+IF('5-اطلاعات کلیه پرسنل'!J652=option!$C$11,IF('5-اطلاعات کلیه پرسنل'!L652="دارد",'5-اطلاعات کلیه پرسنل'!M652*'5-اطلاعات کلیه پرسنل'!K652/12*40,'5-اطلاعات کلیه پرسنل'!K652*'5-اطلاعات کلیه پرسنل'!N652/52),0)</f>
        <v>0</v>
      </c>
      <c r="AH652" s="307">
        <f>IF('5-اطلاعات کلیه پرسنل'!P652="دکتری",1,IF('5-اطلاعات کلیه پرسنل'!P652="فوق لیسانس",0.8,IF('5-اطلاعات کلیه پرسنل'!P652="لیسانس",0.6,IF('5-اطلاعات کلیه پرسنل'!P652="فوق دیپلم",0.3,IF('5-اطلاعات کلیه پرسنل'!P652="",0,0.1)))))</f>
        <v>0</v>
      </c>
      <c r="AI652" s="95">
        <f>IF('5-اطلاعات کلیه پرسنل'!L652="دارد",'5-اطلاعات کلیه پرسنل'!M652/12,'5-اطلاعات کلیه پرسنل'!N652/2000)</f>
        <v>0</v>
      </c>
      <c r="AJ652" s="94">
        <f t="shared" si="58"/>
        <v>0</v>
      </c>
    </row>
    <row r="653" spans="29:36" x14ac:dyDescent="0.45">
      <c r="AC653" s="309">
        <f>IF('6-اطلاعات کلیه محصولات - خدمات'!C653="دارد",'6-اطلاعات کلیه محصولات - خدمات'!Q653,0)</f>
        <v>0</v>
      </c>
      <c r="AD653" s="309">
        <f>1403-'5-اطلاعات کلیه پرسنل'!E653:E1650</f>
        <v>1403</v>
      </c>
      <c r="AE653" s="309"/>
      <c r="AF653" s="67">
        <f>IF('5-اطلاعات کلیه پرسنل'!H653=option!$C$15,IF('5-اطلاعات کلیه پرسنل'!L653="دارد",'5-اطلاعات کلیه پرسنل'!M653/12*'5-اطلاعات کلیه پرسنل'!I653,'5-اطلاعات کلیه پرسنل'!N653/2000*'5-اطلاعات کلیه پرسنل'!I653),0)+IF('5-اطلاعات کلیه پرسنل'!J653=option!$C$15,IF('5-اطلاعات کلیه پرسنل'!L653="دارد",'5-اطلاعات کلیه پرسنل'!M653/12*'5-اطلاعات کلیه پرسنل'!K653,'5-اطلاعات کلیه پرسنل'!N653/2000*'5-اطلاعات کلیه پرسنل'!K653),0)</f>
        <v>0</v>
      </c>
      <c r="AG653" s="67">
        <f>IF('5-اطلاعات کلیه پرسنل'!H653=option!$C$11,IF('5-اطلاعات کلیه پرسنل'!L653="دارد",'5-اطلاعات کلیه پرسنل'!M653*'5-اطلاعات کلیه پرسنل'!I653/12*40,'5-اطلاعات کلیه پرسنل'!I653*'5-اطلاعات کلیه پرسنل'!N653/52),0)+IF('5-اطلاعات کلیه پرسنل'!J653=option!$C$11,IF('5-اطلاعات کلیه پرسنل'!L653="دارد",'5-اطلاعات کلیه پرسنل'!M653*'5-اطلاعات کلیه پرسنل'!K653/12*40,'5-اطلاعات کلیه پرسنل'!K653*'5-اطلاعات کلیه پرسنل'!N653/52),0)</f>
        <v>0</v>
      </c>
      <c r="AH653" s="307">
        <f>IF('5-اطلاعات کلیه پرسنل'!P653="دکتری",1,IF('5-اطلاعات کلیه پرسنل'!P653="فوق لیسانس",0.8,IF('5-اطلاعات کلیه پرسنل'!P653="لیسانس",0.6,IF('5-اطلاعات کلیه پرسنل'!P653="فوق دیپلم",0.3,IF('5-اطلاعات کلیه پرسنل'!P653="",0,0.1)))))</f>
        <v>0</v>
      </c>
      <c r="AI653" s="95">
        <f>IF('5-اطلاعات کلیه پرسنل'!L653="دارد",'5-اطلاعات کلیه پرسنل'!M653/12,'5-اطلاعات کلیه پرسنل'!N653/2000)</f>
        <v>0</v>
      </c>
      <c r="AJ653" s="94">
        <f t="shared" si="58"/>
        <v>0</v>
      </c>
    </row>
    <row r="654" spans="29:36" x14ac:dyDescent="0.45">
      <c r="AC654" s="309">
        <f>IF('6-اطلاعات کلیه محصولات - خدمات'!C654="دارد",'6-اطلاعات کلیه محصولات - خدمات'!Q654,0)</f>
        <v>0</v>
      </c>
      <c r="AD654" s="309">
        <f>1403-'5-اطلاعات کلیه پرسنل'!E654:E1651</f>
        <v>1403</v>
      </c>
      <c r="AE654" s="309"/>
      <c r="AF654" s="67">
        <f>IF('5-اطلاعات کلیه پرسنل'!H654=option!$C$15,IF('5-اطلاعات کلیه پرسنل'!L654="دارد",'5-اطلاعات کلیه پرسنل'!M654/12*'5-اطلاعات کلیه پرسنل'!I654,'5-اطلاعات کلیه پرسنل'!N654/2000*'5-اطلاعات کلیه پرسنل'!I654),0)+IF('5-اطلاعات کلیه پرسنل'!J654=option!$C$15,IF('5-اطلاعات کلیه پرسنل'!L654="دارد",'5-اطلاعات کلیه پرسنل'!M654/12*'5-اطلاعات کلیه پرسنل'!K654,'5-اطلاعات کلیه پرسنل'!N654/2000*'5-اطلاعات کلیه پرسنل'!K654),0)</f>
        <v>0</v>
      </c>
      <c r="AG654" s="67">
        <f>IF('5-اطلاعات کلیه پرسنل'!H654=option!$C$11,IF('5-اطلاعات کلیه پرسنل'!L654="دارد",'5-اطلاعات کلیه پرسنل'!M654*'5-اطلاعات کلیه پرسنل'!I654/12*40,'5-اطلاعات کلیه پرسنل'!I654*'5-اطلاعات کلیه پرسنل'!N654/52),0)+IF('5-اطلاعات کلیه پرسنل'!J654=option!$C$11,IF('5-اطلاعات کلیه پرسنل'!L654="دارد",'5-اطلاعات کلیه پرسنل'!M654*'5-اطلاعات کلیه پرسنل'!K654/12*40,'5-اطلاعات کلیه پرسنل'!K654*'5-اطلاعات کلیه پرسنل'!N654/52),0)</f>
        <v>0</v>
      </c>
      <c r="AH654" s="307">
        <f>IF('5-اطلاعات کلیه پرسنل'!P654="دکتری",1,IF('5-اطلاعات کلیه پرسنل'!P654="فوق لیسانس",0.8,IF('5-اطلاعات کلیه پرسنل'!P654="لیسانس",0.6,IF('5-اطلاعات کلیه پرسنل'!P654="فوق دیپلم",0.3,IF('5-اطلاعات کلیه پرسنل'!P654="",0,0.1)))))</f>
        <v>0</v>
      </c>
      <c r="AI654" s="95">
        <f>IF('5-اطلاعات کلیه پرسنل'!L654="دارد",'5-اطلاعات کلیه پرسنل'!M654/12,'5-اطلاعات کلیه پرسنل'!N654/2000)</f>
        <v>0</v>
      </c>
      <c r="AJ654" s="94">
        <f t="shared" si="58"/>
        <v>0</v>
      </c>
    </row>
    <row r="655" spans="29:36" x14ac:dyDescent="0.45">
      <c r="AC655" s="309">
        <f>IF('6-اطلاعات کلیه محصولات - خدمات'!C655="دارد",'6-اطلاعات کلیه محصولات - خدمات'!Q655,0)</f>
        <v>0</v>
      </c>
      <c r="AD655" s="309">
        <f>1403-'5-اطلاعات کلیه پرسنل'!E655:E1652</f>
        <v>1403</v>
      </c>
      <c r="AE655" s="309"/>
      <c r="AF655" s="67">
        <f>IF('5-اطلاعات کلیه پرسنل'!H655=option!$C$15,IF('5-اطلاعات کلیه پرسنل'!L655="دارد",'5-اطلاعات کلیه پرسنل'!M655/12*'5-اطلاعات کلیه پرسنل'!I655,'5-اطلاعات کلیه پرسنل'!N655/2000*'5-اطلاعات کلیه پرسنل'!I655),0)+IF('5-اطلاعات کلیه پرسنل'!J655=option!$C$15,IF('5-اطلاعات کلیه پرسنل'!L655="دارد",'5-اطلاعات کلیه پرسنل'!M655/12*'5-اطلاعات کلیه پرسنل'!K655,'5-اطلاعات کلیه پرسنل'!N655/2000*'5-اطلاعات کلیه پرسنل'!K655),0)</f>
        <v>0</v>
      </c>
      <c r="AG655" s="67">
        <f>IF('5-اطلاعات کلیه پرسنل'!H655=option!$C$11,IF('5-اطلاعات کلیه پرسنل'!L655="دارد",'5-اطلاعات کلیه پرسنل'!M655*'5-اطلاعات کلیه پرسنل'!I655/12*40,'5-اطلاعات کلیه پرسنل'!I655*'5-اطلاعات کلیه پرسنل'!N655/52),0)+IF('5-اطلاعات کلیه پرسنل'!J655=option!$C$11,IF('5-اطلاعات کلیه پرسنل'!L655="دارد",'5-اطلاعات کلیه پرسنل'!M655*'5-اطلاعات کلیه پرسنل'!K655/12*40,'5-اطلاعات کلیه پرسنل'!K655*'5-اطلاعات کلیه پرسنل'!N655/52),0)</f>
        <v>0</v>
      </c>
      <c r="AH655" s="307">
        <f>IF('5-اطلاعات کلیه پرسنل'!P655="دکتری",1,IF('5-اطلاعات کلیه پرسنل'!P655="فوق لیسانس",0.8,IF('5-اطلاعات کلیه پرسنل'!P655="لیسانس",0.6,IF('5-اطلاعات کلیه پرسنل'!P655="فوق دیپلم",0.3,IF('5-اطلاعات کلیه پرسنل'!P655="",0,0.1)))))</f>
        <v>0</v>
      </c>
      <c r="AI655" s="95">
        <f>IF('5-اطلاعات کلیه پرسنل'!L655="دارد",'5-اطلاعات کلیه پرسنل'!M655/12,'5-اطلاعات کلیه پرسنل'!N655/2000)</f>
        <v>0</v>
      </c>
      <c r="AJ655" s="94">
        <f t="shared" si="58"/>
        <v>0</v>
      </c>
    </row>
    <row r="656" spans="29:36" x14ac:dyDescent="0.45">
      <c r="AC656" s="309">
        <f>IF('6-اطلاعات کلیه محصولات - خدمات'!C656="دارد",'6-اطلاعات کلیه محصولات - خدمات'!Q656,0)</f>
        <v>0</v>
      </c>
      <c r="AD656" s="309">
        <f>1403-'5-اطلاعات کلیه پرسنل'!E656:E1653</f>
        <v>1403</v>
      </c>
      <c r="AE656" s="309"/>
      <c r="AF656" s="67">
        <f>IF('5-اطلاعات کلیه پرسنل'!H656=option!$C$15,IF('5-اطلاعات کلیه پرسنل'!L656="دارد",'5-اطلاعات کلیه پرسنل'!M656/12*'5-اطلاعات کلیه پرسنل'!I656,'5-اطلاعات کلیه پرسنل'!N656/2000*'5-اطلاعات کلیه پرسنل'!I656),0)+IF('5-اطلاعات کلیه پرسنل'!J656=option!$C$15,IF('5-اطلاعات کلیه پرسنل'!L656="دارد",'5-اطلاعات کلیه پرسنل'!M656/12*'5-اطلاعات کلیه پرسنل'!K656,'5-اطلاعات کلیه پرسنل'!N656/2000*'5-اطلاعات کلیه پرسنل'!K656),0)</f>
        <v>0</v>
      </c>
      <c r="AG656" s="67">
        <f>IF('5-اطلاعات کلیه پرسنل'!H656=option!$C$11,IF('5-اطلاعات کلیه پرسنل'!L656="دارد",'5-اطلاعات کلیه پرسنل'!M656*'5-اطلاعات کلیه پرسنل'!I656/12*40,'5-اطلاعات کلیه پرسنل'!I656*'5-اطلاعات کلیه پرسنل'!N656/52),0)+IF('5-اطلاعات کلیه پرسنل'!J656=option!$C$11,IF('5-اطلاعات کلیه پرسنل'!L656="دارد",'5-اطلاعات کلیه پرسنل'!M656*'5-اطلاعات کلیه پرسنل'!K656/12*40,'5-اطلاعات کلیه پرسنل'!K656*'5-اطلاعات کلیه پرسنل'!N656/52),0)</f>
        <v>0</v>
      </c>
      <c r="AH656" s="307">
        <f>IF('5-اطلاعات کلیه پرسنل'!P656="دکتری",1,IF('5-اطلاعات کلیه پرسنل'!P656="فوق لیسانس",0.8,IF('5-اطلاعات کلیه پرسنل'!P656="لیسانس",0.6,IF('5-اطلاعات کلیه پرسنل'!P656="فوق دیپلم",0.3,IF('5-اطلاعات کلیه پرسنل'!P656="",0,0.1)))))</f>
        <v>0</v>
      </c>
      <c r="AI656" s="95">
        <f>IF('5-اطلاعات کلیه پرسنل'!L656="دارد",'5-اطلاعات کلیه پرسنل'!M656/12,'5-اطلاعات کلیه پرسنل'!N656/2000)</f>
        <v>0</v>
      </c>
      <c r="AJ656" s="94">
        <f t="shared" si="58"/>
        <v>0</v>
      </c>
    </row>
    <row r="657" spans="29:36" x14ac:dyDescent="0.45">
      <c r="AC657" s="309">
        <f>IF('6-اطلاعات کلیه محصولات - خدمات'!C657="دارد",'6-اطلاعات کلیه محصولات - خدمات'!Q657,0)</f>
        <v>0</v>
      </c>
      <c r="AD657" s="309">
        <f>1403-'5-اطلاعات کلیه پرسنل'!E657:E1654</f>
        <v>1403</v>
      </c>
      <c r="AE657" s="309"/>
      <c r="AF657" s="67">
        <f>IF('5-اطلاعات کلیه پرسنل'!H657=option!$C$15,IF('5-اطلاعات کلیه پرسنل'!L657="دارد",'5-اطلاعات کلیه پرسنل'!M657/12*'5-اطلاعات کلیه پرسنل'!I657,'5-اطلاعات کلیه پرسنل'!N657/2000*'5-اطلاعات کلیه پرسنل'!I657),0)+IF('5-اطلاعات کلیه پرسنل'!J657=option!$C$15,IF('5-اطلاعات کلیه پرسنل'!L657="دارد",'5-اطلاعات کلیه پرسنل'!M657/12*'5-اطلاعات کلیه پرسنل'!K657,'5-اطلاعات کلیه پرسنل'!N657/2000*'5-اطلاعات کلیه پرسنل'!K657),0)</f>
        <v>0</v>
      </c>
      <c r="AG657" s="67">
        <f>IF('5-اطلاعات کلیه پرسنل'!H657=option!$C$11,IF('5-اطلاعات کلیه پرسنل'!L657="دارد",'5-اطلاعات کلیه پرسنل'!M657*'5-اطلاعات کلیه پرسنل'!I657/12*40,'5-اطلاعات کلیه پرسنل'!I657*'5-اطلاعات کلیه پرسنل'!N657/52),0)+IF('5-اطلاعات کلیه پرسنل'!J657=option!$C$11,IF('5-اطلاعات کلیه پرسنل'!L657="دارد",'5-اطلاعات کلیه پرسنل'!M657*'5-اطلاعات کلیه پرسنل'!K657/12*40,'5-اطلاعات کلیه پرسنل'!K657*'5-اطلاعات کلیه پرسنل'!N657/52),0)</f>
        <v>0</v>
      </c>
      <c r="AH657" s="307">
        <f>IF('5-اطلاعات کلیه پرسنل'!P657="دکتری",1,IF('5-اطلاعات کلیه پرسنل'!P657="فوق لیسانس",0.8,IF('5-اطلاعات کلیه پرسنل'!P657="لیسانس",0.6,IF('5-اطلاعات کلیه پرسنل'!P657="فوق دیپلم",0.3,IF('5-اطلاعات کلیه پرسنل'!P657="",0,0.1)))))</f>
        <v>0</v>
      </c>
      <c r="AI657" s="95">
        <f>IF('5-اطلاعات کلیه پرسنل'!L657="دارد",'5-اطلاعات کلیه پرسنل'!M657/12,'5-اطلاعات کلیه پرسنل'!N657/2000)</f>
        <v>0</v>
      </c>
      <c r="AJ657" s="94">
        <f t="shared" si="58"/>
        <v>0</v>
      </c>
    </row>
    <row r="658" spans="29:36" x14ac:dyDescent="0.45">
      <c r="AC658" s="309">
        <f>IF('6-اطلاعات کلیه محصولات - خدمات'!C658="دارد",'6-اطلاعات کلیه محصولات - خدمات'!Q658,0)</f>
        <v>0</v>
      </c>
      <c r="AD658" s="309">
        <f>1403-'5-اطلاعات کلیه پرسنل'!E658:E1655</f>
        <v>1403</v>
      </c>
      <c r="AE658" s="309"/>
      <c r="AF658" s="67">
        <f>IF('5-اطلاعات کلیه پرسنل'!H658=option!$C$15,IF('5-اطلاعات کلیه پرسنل'!L658="دارد",'5-اطلاعات کلیه پرسنل'!M658/12*'5-اطلاعات کلیه پرسنل'!I658,'5-اطلاعات کلیه پرسنل'!N658/2000*'5-اطلاعات کلیه پرسنل'!I658),0)+IF('5-اطلاعات کلیه پرسنل'!J658=option!$C$15,IF('5-اطلاعات کلیه پرسنل'!L658="دارد",'5-اطلاعات کلیه پرسنل'!M658/12*'5-اطلاعات کلیه پرسنل'!K658,'5-اطلاعات کلیه پرسنل'!N658/2000*'5-اطلاعات کلیه پرسنل'!K658),0)</f>
        <v>0</v>
      </c>
      <c r="AG658" s="67">
        <f>IF('5-اطلاعات کلیه پرسنل'!H658=option!$C$11,IF('5-اطلاعات کلیه پرسنل'!L658="دارد",'5-اطلاعات کلیه پرسنل'!M658*'5-اطلاعات کلیه پرسنل'!I658/12*40,'5-اطلاعات کلیه پرسنل'!I658*'5-اطلاعات کلیه پرسنل'!N658/52),0)+IF('5-اطلاعات کلیه پرسنل'!J658=option!$C$11,IF('5-اطلاعات کلیه پرسنل'!L658="دارد",'5-اطلاعات کلیه پرسنل'!M658*'5-اطلاعات کلیه پرسنل'!K658/12*40,'5-اطلاعات کلیه پرسنل'!K658*'5-اطلاعات کلیه پرسنل'!N658/52),0)</f>
        <v>0</v>
      </c>
      <c r="AH658" s="307">
        <f>IF('5-اطلاعات کلیه پرسنل'!P658="دکتری",1,IF('5-اطلاعات کلیه پرسنل'!P658="فوق لیسانس",0.8,IF('5-اطلاعات کلیه پرسنل'!P658="لیسانس",0.6,IF('5-اطلاعات کلیه پرسنل'!P658="فوق دیپلم",0.3,IF('5-اطلاعات کلیه پرسنل'!P658="",0,0.1)))))</f>
        <v>0</v>
      </c>
      <c r="AI658" s="95">
        <f>IF('5-اطلاعات کلیه پرسنل'!L658="دارد",'5-اطلاعات کلیه پرسنل'!M658/12,'5-اطلاعات کلیه پرسنل'!N658/2000)</f>
        <v>0</v>
      </c>
      <c r="AJ658" s="94">
        <f t="shared" si="58"/>
        <v>0</v>
      </c>
    </row>
    <row r="659" spans="29:36" x14ac:dyDescent="0.45">
      <c r="AC659" s="309">
        <f>IF('6-اطلاعات کلیه محصولات - خدمات'!C659="دارد",'6-اطلاعات کلیه محصولات - خدمات'!Q659,0)</f>
        <v>0</v>
      </c>
      <c r="AD659" s="309">
        <f>1403-'5-اطلاعات کلیه پرسنل'!E659:E1656</f>
        <v>1403</v>
      </c>
      <c r="AE659" s="309"/>
      <c r="AF659" s="67">
        <f>IF('5-اطلاعات کلیه پرسنل'!H659=option!$C$15,IF('5-اطلاعات کلیه پرسنل'!L659="دارد",'5-اطلاعات کلیه پرسنل'!M659/12*'5-اطلاعات کلیه پرسنل'!I659,'5-اطلاعات کلیه پرسنل'!N659/2000*'5-اطلاعات کلیه پرسنل'!I659),0)+IF('5-اطلاعات کلیه پرسنل'!J659=option!$C$15,IF('5-اطلاعات کلیه پرسنل'!L659="دارد",'5-اطلاعات کلیه پرسنل'!M659/12*'5-اطلاعات کلیه پرسنل'!K659,'5-اطلاعات کلیه پرسنل'!N659/2000*'5-اطلاعات کلیه پرسنل'!K659),0)</f>
        <v>0</v>
      </c>
      <c r="AG659" s="67">
        <f>IF('5-اطلاعات کلیه پرسنل'!H659=option!$C$11,IF('5-اطلاعات کلیه پرسنل'!L659="دارد",'5-اطلاعات کلیه پرسنل'!M659*'5-اطلاعات کلیه پرسنل'!I659/12*40,'5-اطلاعات کلیه پرسنل'!I659*'5-اطلاعات کلیه پرسنل'!N659/52),0)+IF('5-اطلاعات کلیه پرسنل'!J659=option!$C$11,IF('5-اطلاعات کلیه پرسنل'!L659="دارد",'5-اطلاعات کلیه پرسنل'!M659*'5-اطلاعات کلیه پرسنل'!K659/12*40,'5-اطلاعات کلیه پرسنل'!K659*'5-اطلاعات کلیه پرسنل'!N659/52),0)</f>
        <v>0</v>
      </c>
      <c r="AH659" s="307">
        <f>IF('5-اطلاعات کلیه پرسنل'!P659="دکتری",1,IF('5-اطلاعات کلیه پرسنل'!P659="فوق لیسانس",0.8,IF('5-اطلاعات کلیه پرسنل'!P659="لیسانس",0.6,IF('5-اطلاعات کلیه پرسنل'!P659="فوق دیپلم",0.3,IF('5-اطلاعات کلیه پرسنل'!P659="",0,0.1)))))</f>
        <v>0</v>
      </c>
      <c r="AI659" s="95">
        <f>IF('5-اطلاعات کلیه پرسنل'!L659="دارد",'5-اطلاعات کلیه پرسنل'!M659/12,'5-اطلاعات کلیه پرسنل'!N659/2000)</f>
        <v>0</v>
      </c>
      <c r="AJ659" s="94">
        <f t="shared" si="58"/>
        <v>0</v>
      </c>
    </row>
    <row r="660" spans="29:36" x14ac:dyDescent="0.45">
      <c r="AC660" s="309">
        <f>IF('6-اطلاعات کلیه محصولات - خدمات'!C660="دارد",'6-اطلاعات کلیه محصولات - خدمات'!Q660,0)</f>
        <v>0</v>
      </c>
      <c r="AD660" s="309">
        <f>1403-'5-اطلاعات کلیه پرسنل'!E660:E1657</f>
        <v>1403</v>
      </c>
      <c r="AE660" s="309"/>
      <c r="AF660" s="67">
        <f>IF('5-اطلاعات کلیه پرسنل'!H660=option!$C$15,IF('5-اطلاعات کلیه پرسنل'!L660="دارد",'5-اطلاعات کلیه پرسنل'!M660/12*'5-اطلاعات کلیه پرسنل'!I660,'5-اطلاعات کلیه پرسنل'!N660/2000*'5-اطلاعات کلیه پرسنل'!I660),0)+IF('5-اطلاعات کلیه پرسنل'!J660=option!$C$15,IF('5-اطلاعات کلیه پرسنل'!L660="دارد",'5-اطلاعات کلیه پرسنل'!M660/12*'5-اطلاعات کلیه پرسنل'!K660,'5-اطلاعات کلیه پرسنل'!N660/2000*'5-اطلاعات کلیه پرسنل'!K660),0)</f>
        <v>0</v>
      </c>
      <c r="AG660" s="67">
        <f>IF('5-اطلاعات کلیه پرسنل'!H660=option!$C$11,IF('5-اطلاعات کلیه پرسنل'!L660="دارد",'5-اطلاعات کلیه پرسنل'!M660*'5-اطلاعات کلیه پرسنل'!I660/12*40,'5-اطلاعات کلیه پرسنل'!I660*'5-اطلاعات کلیه پرسنل'!N660/52),0)+IF('5-اطلاعات کلیه پرسنل'!J660=option!$C$11,IF('5-اطلاعات کلیه پرسنل'!L660="دارد",'5-اطلاعات کلیه پرسنل'!M660*'5-اطلاعات کلیه پرسنل'!K660/12*40,'5-اطلاعات کلیه پرسنل'!K660*'5-اطلاعات کلیه پرسنل'!N660/52),0)</f>
        <v>0</v>
      </c>
      <c r="AH660" s="307">
        <f>IF('5-اطلاعات کلیه پرسنل'!P660="دکتری",1,IF('5-اطلاعات کلیه پرسنل'!P660="فوق لیسانس",0.8,IF('5-اطلاعات کلیه پرسنل'!P660="لیسانس",0.6,IF('5-اطلاعات کلیه پرسنل'!P660="فوق دیپلم",0.3,IF('5-اطلاعات کلیه پرسنل'!P660="",0,0.1)))))</f>
        <v>0</v>
      </c>
      <c r="AI660" s="95">
        <f>IF('5-اطلاعات کلیه پرسنل'!L660="دارد",'5-اطلاعات کلیه پرسنل'!M660/12,'5-اطلاعات کلیه پرسنل'!N660/2000)</f>
        <v>0</v>
      </c>
      <c r="AJ660" s="94">
        <f t="shared" si="58"/>
        <v>0</v>
      </c>
    </row>
    <row r="661" spans="29:36" x14ac:dyDescent="0.45">
      <c r="AC661" s="309">
        <f>IF('6-اطلاعات کلیه محصولات - خدمات'!C661="دارد",'6-اطلاعات کلیه محصولات - خدمات'!Q661,0)</f>
        <v>0</v>
      </c>
      <c r="AD661" s="309">
        <f>1403-'5-اطلاعات کلیه پرسنل'!E661:E1658</f>
        <v>1403</v>
      </c>
      <c r="AE661" s="309"/>
      <c r="AF661" s="67">
        <f>IF('5-اطلاعات کلیه پرسنل'!H661=option!$C$15,IF('5-اطلاعات کلیه پرسنل'!L661="دارد",'5-اطلاعات کلیه پرسنل'!M661/12*'5-اطلاعات کلیه پرسنل'!I661,'5-اطلاعات کلیه پرسنل'!N661/2000*'5-اطلاعات کلیه پرسنل'!I661),0)+IF('5-اطلاعات کلیه پرسنل'!J661=option!$C$15,IF('5-اطلاعات کلیه پرسنل'!L661="دارد",'5-اطلاعات کلیه پرسنل'!M661/12*'5-اطلاعات کلیه پرسنل'!K661,'5-اطلاعات کلیه پرسنل'!N661/2000*'5-اطلاعات کلیه پرسنل'!K661),0)</f>
        <v>0</v>
      </c>
      <c r="AG661" s="67">
        <f>IF('5-اطلاعات کلیه پرسنل'!H661=option!$C$11,IF('5-اطلاعات کلیه پرسنل'!L661="دارد",'5-اطلاعات کلیه پرسنل'!M661*'5-اطلاعات کلیه پرسنل'!I661/12*40,'5-اطلاعات کلیه پرسنل'!I661*'5-اطلاعات کلیه پرسنل'!N661/52),0)+IF('5-اطلاعات کلیه پرسنل'!J661=option!$C$11,IF('5-اطلاعات کلیه پرسنل'!L661="دارد",'5-اطلاعات کلیه پرسنل'!M661*'5-اطلاعات کلیه پرسنل'!K661/12*40,'5-اطلاعات کلیه پرسنل'!K661*'5-اطلاعات کلیه پرسنل'!N661/52),0)</f>
        <v>0</v>
      </c>
      <c r="AH661" s="307">
        <f>IF('5-اطلاعات کلیه پرسنل'!P661="دکتری",1,IF('5-اطلاعات کلیه پرسنل'!P661="فوق لیسانس",0.8,IF('5-اطلاعات کلیه پرسنل'!P661="لیسانس",0.6,IF('5-اطلاعات کلیه پرسنل'!P661="فوق دیپلم",0.3,IF('5-اطلاعات کلیه پرسنل'!P661="",0,0.1)))))</f>
        <v>0</v>
      </c>
      <c r="AI661" s="95">
        <f>IF('5-اطلاعات کلیه پرسنل'!L661="دارد",'5-اطلاعات کلیه پرسنل'!M661/12,'5-اطلاعات کلیه پرسنل'!N661/2000)</f>
        <v>0</v>
      </c>
      <c r="AJ661" s="94">
        <f t="shared" si="58"/>
        <v>0</v>
      </c>
    </row>
    <row r="662" spans="29:36" x14ac:dyDescent="0.45">
      <c r="AC662" s="309">
        <f>IF('6-اطلاعات کلیه محصولات - خدمات'!C662="دارد",'6-اطلاعات کلیه محصولات - خدمات'!Q662,0)</f>
        <v>0</v>
      </c>
      <c r="AD662" s="309">
        <f>1403-'5-اطلاعات کلیه پرسنل'!E662:E1659</f>
        <v>1403</v>
      </c>
      <c r="AE662" s="309"/>
      <c r="AF662" s="67">
        <f>IF('5-اطلاعات کلیه پرسنل'!H662=option!$C$15,IF('5-اطلاعات کلیه پرسنل'!L662="دارد",'5-اطلاعات کلیه پرسنل'!M662/12*'5-اطلاعات کلیه پرسنل'!I662,'5-اطلاعات کلیه پرسنل'!N662/2000*'5-اطلاعات کلیه پرسنل'!I662),0)+IF('5-اطلاعات کلیه پرسنل'!J662=option!$C$15,IF('5-اطلاعات کلیه پرسنل'!L662="دارد",'5-اطلاعات کلیه پرسنل'!M662/12*'5-اطلاعات کلیه پرسنل'!K662,'5-اطلاعات کلیه پرسنل'!N662/2000*'5-اطلاعات کلیه پرسنل'!K662),0)</f>
        <v>0</v>
      </c>
      <c r="AG662" s="67">
        <f>IF('5-اطلاعات کلیه پرسنل'!H662=option!$C$11,IF('5-اطلاعات کلیه پرسنل'!L662="دارد",'5-اطلاعات کلیه پرسنل'!M662*'5-اطلاعات کلیه پرسنل'!I662/12*40,'5-اطلاعات کلیه پرسنل'!I662*'5-اطلاعات کلیه پرسنل'!N662/52),0)+IF('5-اطلاعات کلیه پرسنل'!J662=option!$C$11,IF('5-اطلاعات کلیه پرسنل'!L662="دارد",'5-اطلاعات کلیه پرسنل'!M662*'5-اطلاعات کلیه پرسنل'!K662/12*40,'5-اطلاعات کلیه پرسنل'!K662*'5-اطلاعات کلیه پرسنل'!N662/52),0)</f>
        <v>0</v>
      </c>
      <c r="AH662" s="307">
        <f>IF('5-اطلاعات کلیه پرسنل'!P662="دکتری",1,IF('5-اطلاعات کلیه پرسنل'!P662="فوق لیسانس",0.8,IF('5-اطلاعات کلیه پرسنل'!P662="لیسانس",0.6,IF('5-اطلاعات کلیه پرسنل'!P662="فوق دیپلم",0.3,IF('5-اطلاعات کلیه پرسنل'!P662="",0,0.1)))))</f>
        <v>0</v>
      </c>
      <c r="AI662" s="95">
        <f>IF('5-اطلاعات کلیه پرسنل'!L662="دارد",'5-اطلاعات کلیه پرسنل'!M662/12,'5-اطلاعات کلیه پرسنل'!N662/2000)</f>
        <v>0</v>
      </c>
      <c r="AJ662" s="94">
        <f t="shared" si="58"/>
        <v>0</v>
      </c>
    </row>
    <row r="663" spans="29:36" x14ac:dyDescent="0.45">
      <c r="AC663" s="309">
        <f>IF('6-اطلاعات کلیه محصولات - خدمات'!C663="دارد",'6-اطلاعات کلیه محصولات - خدمات'!Q663,0)</f>
        <v>0</v>
      </c>
      <c r="AD663" s="309">
        <f>1403-'5-اطلاعات کلیه پرسنل'!E663:E1660</f>
        <v>1403</v>
      </c>
      <c r="AE663" s="309"/>
      <c r="AF663" s="67">
        <f>IF('5-اطلاعات کلیه پرسنل'!H663=option!$C$15,IF('5-اطلاعات کلیه پرسنل'!L663="دارد",'5-اطلاعات کلیه پرسنل'!M663/12*'5-اطلاعات کلیه پرسنل'!I663,'5-اطلاعات کلیه پرسنل'!N663/2000*'5-اطلاعات کلیه پرسنل'!I663),0)+IF('5-اطلاعات کلیه پرسنل'!J663=option!$C$15,IF('5-اطلاعات کلیه پرسنل'!L663="دارد",'5-اطلاعات کلیه پرسنل'!M663/12*'5-اطلاعات کلیه پرسنل'!K663,'5-اطلاعات کلیه پرسنل'!N663/2000*'5-اطلاعات کلیه پرسنل'!K663),0)</f>
        <v>0</v>
      </c>
      <c r="AG663" s="67">
        <f>IF('5-اطلاعات کلیه پرسنل'!H663=option!$C$11,IF('5-اطلاعات کلیه پرسنل'!L663="دارد",'5-اطلاعات کلیه پرسنل'!M663*'5-اطلاعات کلیه پرسنل'!I663/12*40,'5-اطلاعات کلیه پرسنل'!I663*'5-اطلاعات کلیه پرسنل'!N663/52),0)+IF('5-اطلاعات کلیه پرسنل'!J663=option!$C$11,IF('5-اطلاعات کلیه پرسنل'!L663="دارد",'5-اطلاعات کلیه پرسنل'!M663*'5-اطلاعات کلیه پرسنل'!K663/12*40,'5-اطلاعات کلیه پرسنل'!K663*'5-اطلاعات کلیه پرسنل'!N663/52),0)</f>
        <v>0</v>
      </c>
      <c r="AH663" s="307">
        <f>IF('5-اطلاعات کلیه پرسنل'!P663="دکتری",1,IF('5-اطلاعات کلیه پرسنل'!P663="فوق لیسانس",0.8,IF('5-اطلاعات کلیه پرسنل'!P663="لیسانس",0.6,IF('5-اطلاعات کلیه پرسنل'!P663="فوق دیپلم",0.3,IF('5-اطلاعات کلیه پرسنل'!P663="",0,0.1)))))</f>
        <v>0</v>
      </c>
      <c r="AI663" s="95">
        <f>IF('5-اطلاعات کلیه پرسنل'!L663="دارد",'5-اطلاعات کلیه پرسنل'!M663/12,'5-اطلاعات کلیه پرسنل'!N663/2000)</f>
        <v>0</v>
      </c>
      <c r="AJ663" s="94">
        <f t="shared" si="58"/>
        <v>0</v>
      </c>
    </row>
    <row r="664" spans="29:36" x14ac:dyDescent="0.45">
      <c r="AC664" s="309">
        <f>IF('6-اطلاعات کلیه محصولات - خدمات'!C664="دارد",'6-اطلاعات کلیه محصولات - خدمات'!Q664,0)</f>
        <v>0</v>
      </c>
      <c r="AD664" s="309">
        <f>1403-'5-اطلاعات کلیه پرسنل'!E664:E1661</f>
        <v>1403</v>
      </c>
      <c r="AE664" s="309"/>
      <c r="AF664" s="67">
        <f>IF('5-اطلاعات کلیه پرسنل'!H664=option!$C$15,IF('5-اطلاعات کلیه پرسنل'!L664="دارد",'5-اطلاعات کلیه پرسنل'!M664/12*'5-اطلاعات کلیه پرسنل'!I664,'5-اطلاعات کلیه پرسنل'!N664/2000*'5-اطلاعات کلیه پرسنل'!I664),0)+IF('5-اطلاعات کلیه پرسنل'!J664=option!$C$15,IF('5-اطلاعات کلیه پرسنل'!L664="دارد",'5-اطلاعات کلیه پرسنل'!M664/12*'5-اطلاعات کلیه پرسنل'!K664,'5-اطلاعات کلیه پرسنل'!N664/2000*'5-اطلاعات کلیه پرسنل'!K664),0)</f>
        <v>0</v>
      </c>
      <c r="AG664" s="67">
        <f>IF('5-اطلاعات کلیه پرسنل'!H664=option!$C$11,IF('5-اطلاعات کلیه پرسنل'!L664="دارد",'5-اطلاعات کلیه پرسنل'!M664*'5-اطلاعات کلیه پرسنل'!I664/12*40,'5-اطلاعات کلیه پرسنل'!I664*'5-اطلاعات کلیه پرسنل'!N664/52),0)+IF('5-اطلاعات کلیه پرسنل'!J664=option!$C$11,IF('5-اطلاعات کلیه پرسنل'!L664="دارد",'5-اطلاعات کلیه پرسنل'!M664*'5-اطلاعات کلیه پرسنل'!K664/12*40,'5-اطلاعات کلیه پرسنل'!K664*'5-اطلاعات کلیه پرسنل'!N664/52),0)</f>
        <v>0</v>
      </c>
      <c r="AH664" s="307">
        <f>IF('5-اطلاعات کلیه پرسنل'!P664="دکتری",1,IF('5-اطلاعات کلیه پرسنل'!P664="فوق لیسانس",0.8,IF('5-اطلاعات کلیه پرسنل'!P664="لیسانس",0.6,IF('5-اطلاعات کلیه پرسنل'!P664="فوق دیپلم",0.3,IF('5-اطلاعات کلیه پرسنل'!P664="",0,0.1)))))</f>
        <v>0</v>
      </c>
      <c r="AI664" s="95">
        <f>IF('5-اطلاعات کلیه پرسنل'!L664="دارد",'5-اطلاعات کلیه پرسنل'!M664/12,'5-اطلاعات کلیه پرسنل'!N664/2000)</f>
        <v>0</v>
      </c>
      <c r="AJ664" s="94">
        <f t="shared" si="58"/>
        <v>0</v>
      </c>
    </row>
    <row r="665" spans="29:36" x14ac:dyDescent="0.45">
      <c r="AC665" s="309">
        <f>IF('6-اطلاعات کلیه محصولات - خدمات'!C665="دارد",'6-اطلاعات کلیه محصولات - خدمات'!Q665,0)</f>
        <v>0</v>
      </c>
      <c r="AD665" s="309">
        <f>1403-'5-اطلاعات کلیه پرسنل'!E665:E1662</f>
        <v>1403</v>
      </c>
      <c r="AE665" s="309"/>
      <c r="AF665" s="67">
        <f>IF('5-اطلاعات کلیه پرسنل'!H665=option!$C$15,IF('5-اطلاعات کلیه پرسنل'!L665="دارد",'5-اطلاعات کلیه پرسنل'!M665/12*'5-اطلاعات کلیه پرسنل'!I665,'5-اطلاعات کلیه پرسنل'!N665/2000*'5-اطلاعات کلیه پرسنل'!I665),0)+IF('5-اطلاعات کلیه پرسنل'!J665=option!$C$15,IF('5-اطلاعات کلیه پرسنل'!L665="دارد",'5-اطلاعات کلیه پرسنل'!M665/12*'5-اطلاعات کلیه پرسنل'!K665,'5-اطلاعات کلیه پرسنل'!N665/2000*'5-اطلاعات کلیه پرسنل'!K665),0)</f>
        <v>0</v>
      </c>
      <c r="AG665" s="67">
        <f>IF('5-اطلاعات کلیه پرسنل'!H665=option!$C$11,IF('5-اطلاعات کلیه پرسنل'!L665="دارد",'5-اطلاعات کلیه پرسنل'!M665*'5-اطلاعات کلیه پرسنل'!I665/12*40,'5-اطلاعات کلیه پرسنل'!I665*'5-اطلاعات کلیه پرسنل'!N665/52),0)+IF('5-اطلاعات کلیه پرسنل'!J665=option!$C$11,IF('5-اطلاعات کلیه پرسنل'!L665="دارد",'5-اطلاعات کلیه پرسنل'!M665*'5-اطلاعات کلیه پرسنل'!K665/12*40,'5-اطلاعات کلیه پرسنل'!K665*'5-اطلاعات کلیه پرسنل'!N665/52),0)</f>
        <v>0</v>
      </c>
      <c r="AH665" s="307">
        <f>IF('5-اطلاعات کلیه پرسنل'!P665="دکتری",1,IF('5-اطلاعات کلیه پرسنل'!P665="فوق لیسانس",0.8,IF('5-اطلاعات کلیه پرسنل'!P665="لیسانس",0.6,IF('5-اطلاعات کلیه پرسنل'!P665="فوق دیپلم",0.3,IF('5-اطلاعات کلیه پرسنل'!P665="",0,0.1)))))</f>
        <v>0</v>
      </c>
      <c r="AI665" s="95">
        <f>IF('5-اطلاعات کلیه پرسنل'!L665="دارد",'5-اطلاعات کلیه پرسنل'!M665/12,'5-اطلاعات کلیه پرسنل'!N665/2000)</f>
        <v>0</v>
      </c>
      <c r="AJ665" s="94">
        <f t="shared" si="58"/>
        <v>0</v>
      </c>
    </row>
    <row r="666" spans="29:36" x14ac:dyDescent="0.45">
      <c r="AC666" s="309">
        <f>IF('6-اطلاعات کلیه محصولات - خدمات'!C666="دارد",'6-اطلاعات کلیه محصولات - خدمات'!Q666,0)</f>
        <v>0</v>
      </c>
      <c r="AD666" s="309">
        <f>1403-'5-اطلاعات کلیه پرسنل'!E666:E1663</f>
        <v>1403</v>
      </c>
      <c r="AE666" s="309"/>
      <c r="AF666" s="67">
        <f>IF('5-اطلاعات کلیه پرسنل'!H666=option!$C$15,IF('5-اطلاعات کلیه پرسنل'!L666="دارد",'5-اطلاعات کلیه پرسنل'!M666/12*'5-اطلاعات کلیه پرسنل'!I666,'5-اطلاعات کلیه پرسنل'!N666/2000*'5-اطلاعات کلیه پرسنل'!I666),0)+IF('5-اطلاعات کلیه پرسنل'!J666=option!$C$15,IF('5-اطلاعات کلیه پرسنل'!L666="دارد",'5-اطلاعات کلیه پرسنل'!M666/12*'5-اطلاعات کلیه پرسنل'!K666,'5-اطلاعات کلیه پرسنل'!N666/2000*'5-اطلاعات کلیه پرسنل'!K666),0)</f>
        <v>0</v>
      </c>
      <c r="AG666" s="67">
        <f>IF('5-اطلاعات کلیه پرسنل'!H666=option!$C$11,IF('5-اطلاعات کلیه پرسنل'!L666="دارد",'5-اطلاعات کلیه پرسنل'!M666*'5-اطلاعات کلیه پرسنل'!I666/12*40,'5-اطلاعات کلیه پرسنل'!I666*'5-اطلاعات کلیه پرسنل'!N666/52),0)+IF('5-اطلاعات کلیه پرسنل'!J666=option!$C$11,IF('5-اطلاعات کلیه پرسنل'!L666="دارد",'5-اطلاعات کلیه پرسنل'!M666*'5-اطلاعات کلیه پرسنل'!K666/12*40,'5-اطلاعات کلیه پرسنل'!K666*'5-اطلاعات کلیه پرسنل'!N666/52),0)</f>
        <v>0</v>
      </c>
      <c r="AH666" s="307">
        <f>IF('5-اطلاعات کلیه پرسنل'!P666="دکتری",1,IF('5-اطلاعات کلیه پرسنل'!P666="فوق لیسانس",0.8,IF('5-اطلاعات کلیه پرسنل'!P666="لیسانس",0.6,IF('5-اطلاعات کلیه پرسنل'!P666="فوق دیپلم",0.3,IF('5-اطلاعات کلیه پرسنل'!P666="",0,0.1)))))</f>
        <v>0</v>
      </c>
      <c r="AI666" s="95">
        <f>IF('5-اطلاعات کلیه پرسنل'!L666="دارد",'5-اطلاعات کلیه پرسنل'!M666/12,'5-اطلاعات کلیه پرسنل'!N666/2000)</f>
        <v>0</v>
      </c>
      <c r="AJ666" s="94">
        <f t="shared" si="58"/>
        <v>0</v>
      </c>
    </row>
    <row r="667" spans="29:36" x14ac:dyDescent="0.45">
      <c r="AC667" s="309">
        <f>IF('6-اطلاعات کلیه محصولات - خدمات'!C667="دارد",'6-اطلاعات کلیه محصولات - خدمات'!Q667,0)</f>
        <v>0</v>
      </c>
      <c r="AD667" s="309">
        <f>1403-'5-اطلاعات کلیه پرسنل'!E667:E1664</f>
        <v>1403</v>
      </c>
      <c r="AE667" s="309"/>
      <c r="AF667" s="67">
        <f>IF('5-اطلاعات کلیه پرسنل'!H667=option!$C$15,IF('5-اطلاعات کلیه پرسنل'!L667="دارد",'5-اطلاعات کلیه پرسنل'!M667/12*'5-اطلاعات کلیه پرسنل'!I667,'5-اطلاعات کلیه پرسنل'!N667/2000*'5-اطلاعات کلیه پرسنل'!I667),0)+IF('5-اطلاعات کلیه پرسنل'!J667=option!$C$15,IF('5-اطلاعات کلیه پرسنل'!L667="دارد",'5-اطلاعات کلیه پرسنل'!M667/12*'5-اطلاعات کلیه پرسنل'!K667,'5-اطلاعات کلیه پرسنل'!N667/2000*'5-اطلاعات کلیه پرسنل'!K667),0)</f>
        <v>0</v>
      </c>
      <c r="AG667" s="67">
        <f>IF('5-اطلاعات کلیه پرسنل'!H667=option!$C$11,IF('5-اطلاعات کلیه پرسنل'!L667="دارد",'5-اطلاعات کلیه پرسنل'!M667*'5-اطلاعات کلیه پرسنل'!I667/12*40,'5-اطلاعات کلیه پرسنل'!I667*'5-اطلاعات کلیه پرسنل'!N667/52),0)+IF('5-اطلاعات کلیه پرسنل'!J667=option!$C$11,IF('5-اطلاعات کلیه پرسنل'!L667="دارد",'5-اطلاعات کلیه پرسنل'!M667*'5-اطلاعات کلیه پرسنل'!K667/12*40,'5-اطلاعات کلیه پرسنل'!K667*'5-اطلاعات کلیه پرسنل'!N667/52),0)</f>
        <v>0</v>
      </c>
      <c r="AH667" s="307">
        <f>IF('5-اطلاعات کلیه پرسنل'!P667="دکتری",1,IF('5-اطلاعات کلیه پرسنل'!P667="فوق لیسانس",0.8,IF('5-اطلاعات کلیه پرسنل'!P667="لیسانس",0.6,IF('5-اطلاعات کلیه پرسنل'!P667="فوق دیپلم",0.3,IF('5-اطلاعات کلیه پرسنل'!P667="",0,0.1)))))</f>
        <v>0</v>
      </c>
      <c r="AI667" s="95">
        <f>IF('5-اطلاعات کلیه پرسنل'!L667="دارد",'5-اطلاعات کلیه پرسنل'!M667/12,'5-اطلاعات کلیه پرسنل'!N667/2000)</f>
        <v>0</v>
      </c>
      <c r="AJ667" s="94">
        <f t="shared" si="58"/>
        <v>0</v>
      </c>
    </row>
    <row r="668" spans="29:36" x14ac:dyDescent="0.45">
      <c r="AC668" s="309">
        <f>IF('6-اطلاعات کلیه محصولات - خدمات'!C668="دارد",'6-اطلاعات کلیه محصولات - خدمات'!Q668,0)</f>
        <v>0</v>
      </c>
      <c r="AD668" s="309">
        <f>1403-'5-اطلاعات کلیه پرسنل'!E668:E1665</f>
        <v>1403</v>
      </c>
      <c r="AE668" s="309"/>
      <c r="AF668" s="67">
        <f>IF('5-اطلاعات کلیه پرسنل'!H668=option!$C$15,IF('5-اطلاعات کلیه پرسنل'!L668="دارد",'5-اطلاعات کلیه پرسنل'!M668/12*'5-اطلاعات کلیه پرسنل'!I668,'5-اطلاعات کلیه پرسنل'!N668/2000*'5-اطلاعات کلیه پرسنل'!I668),0)+IF('5-اطلاعات کلیه پرسنل'!J668=option!$C$15,IF('5-اطلاعات کلیه پرسنل'!L668="دارد",'5-اطلاعات کلیه پرسنل'!M668/12*'5-اطلاعات کلیه پرسنل'!K668,'5-اطلاعات کلیه پرسنل'!N668/2000*'5-اطلاعات کلیه پرسنل'!K668),0)</f>
        <v>0</v>
      </c>
      <c r="AG668" s="67">
        <f>IF('5-اطلاعات کلیه پرسنل'!H668=option!$C$11,IF('5-اطلاعات کلیه پرسنل'!L668="دارد",'5-اطلاعات کلیه پرسنل'!M668*'5-اطلاعات کلیه پرسنل'!I668/12*40,'5-اطلاعات کلیه پرسنل'!I668*'5-اطلاعات کلیه پرسنل'!N668/52),0)+IF('5-اطلاعات کلیه پرسنل'!J668=option!$C$11,IF('5-اطلاعات کلیه پرسنل'!L668="دارد",'5-اطلاعات کلیه پرسنل'!M668*'5-اطلاعات کلیه پرسنل'!K668/12*40,'5-اطلاعات کلیه پرسنل'!K668*'5-اطلاعات کلیه پرسنل'!N668/52),0)</f>
        <v>0</v>
      </c>
      <c r="AH668" s="307">
        <f>IF('5-اطلاعات کلیه پرسنل'!P668="دکتری",1,IF('5-اطلاعات کلیه پرسنل'!P668="فوق لیسانس",0.8,IF('5-اطلاعات کلیه پرسنل'!P668="لیسانس",0.6,IF('5-اطلاعات کلیه پرسنل'!P668="فوق دیپلم",0.3,IF('5-اطلاعات کلیه پرسنل'!P668="",0,0.1)))))</f>
        <v>0</v>
      </c>
      <c r="AI668" s="95">
        <f>IF('5-اطلاعات کلیه پرسنل'!L668="دارد",'5-اطلاعات کلیه پرسنل'!M668/12,'5-اطلاعات کلیه پرسنل'!N668/2000)</f>
        <v>0</v>
      </c>
      <c r="AJ668" s="94">
        <f t="shared" si="58"/>
        <v>0</v>
      </c>
    </row>
    <row r="669" spans="29:36" x14ac:dyDescent="0.45">
      <c r="AC669" s="309">
        <f>IF('6-اطلاعات کلیه محصولات - خدمات'!C669="دارد",'6-اطلاعات کلیه محصولات - خدمات'!Q669,0)</f>
        <v>0</v>
      </c>
      <c r="AD669" s="309">
        <f>1403-'5-اطلاعات کلیه پرسنل'!E669:E1666</f>
        <v>1403</v>
      </c>
      <c r="AE669" s="309"/>
      <c r="AF669" s="67">
        <f>IF('5-اطلاعات کلیه پرسنل'!H669=option!$C$15,IF('5-اطلاعات کلیه پرسنل'!L669="دارد",'5-اطلاعات کلیه پرسنل'!M669/12*'5-اطلاعات کلیه پرسنل'!I669,'5-اطلاعات کلیه پرسنل'!N669/2000*'5-اطلاعات کلیه پرسنل'!I669),0)+IF('5-اطلاعات کلیه پرسنل'!J669=option!$C$15,IF('5-اطلاعات کلیه پرسنل'!L669="دارد",'5-اطلاعات کلیه پرسنل'!M669/12*'5-اطلاعات کلیه پرسنل'!K669,'5-اطلاعات کلیه پرسنل'!N669/2000*'5-اطلاعات کلیه پرسنل'!K669),0)</f>
        <v>0</v>
      </c>
      <c r="AG669" s="67">
        <f>IF('5-اطلاعات کلیه پرسنل'!H669=option!$C$11,IF('5-اطلاعات کلیه پرسنل'!L669="دارد",'5-اطلاعات کلیه پرسنل'!M669*'5-اطلاعات کلیه پرسنل'!I669/12*40,'5-اطلاعات کلیه پرسنل'!I669*'5-اطلاعات کلیه پرسنل'!N669/52),0)+IF('5-اطلاعات کلیه پرسنل'!J669=option!$C$11,IF('5-اطلاعات کلیه پرسنل'!L669="دارد",'5-اطلاعات کلیه پرسنل'!M669*'5-اطلاعات کلیه پرسنل'!K669/12*40,'5-اطلاعات کلیه پرسنل'!K669*'5-اطلاعات کلیه پرسنل'!N669/52),0)</f>
        <v>0</v>
      </c>
      <c r="AH669" s="307">
        <f>IF('5-اطلاعات کلیه پرسنل'!P669="دکتری",1,IF('5-اطلاعات کلیه پرسنل'!P669="فوق لیسانس",0.8,IF('5-اطلاعات کلیه پرسنل'!P669="لیسانس",0.6,IF('5-اطلاعات کلیه پرسنل'!P669="فوق دیپلم",0.3,IF('5-اطلاعات کلیه پرسنل'!P669="",0,0.1)))))</f>
        <v>0</v>
      </c>
      <c r="AI669" s="95">
        <f>IF('5-اطلاعات کلیه پرسنل'!L669="دارد",'5-اطلاعات کلیه پرسنل'!M669/12,'5-اطلاعات کلیه پرسنل'!N669/2000)</f>
        <v>0</v>
      </c>
      <c r="AJ669" s="94">
        <f t="shared" si="58"/>
        <v>0</v>
      </c>
    </row>
    <row r="670" spans="29:36" x14ac:dyDescent="0.45">
      <c r="AC670" s="309">
        <f>IF('6-اطلاعات کلیه محصولات - خدمات'!C670="دارد",'6-اطلاعات کلیه محصولات - خدمات'!Q670,0)</f>
        <v>0</v>
      </c>
      <c r="AD670" s="309">
        <f>1403-'5-اطلاعات کلیه پرسنل'!E670:E1667</f>
        <v>1403</v>
      </c>
      <c r="AE670" s="309"/>
      <c r="AF670" s="67">
        <f>IF('5-اطلاعات کلیه پرسنل'!H670=option!$C$15,IF('5-اطلاعات کلیه پرسنل'!L670="دارد",'5-اطلاعات کلیه پرسنل'!M670/12*'5-اطلاعات کلیه پرسنل'!I670,'5-اطلاعات کلیه پرسنل'!N670/2000*'5-اطلاعات کلیه پرسنل'!I670),0)+IF('5-اطلاعات کلیه پرسنل'!J670=option!$C$15,IF('5-اطلاعات کلیه پرسنل'!L670="دارد",'5-اطلاعات کلیه پرسنل'!M670/12*'5-اطلاعات کلیه پرسنل'!K670,'5-اطلاعات کلیه پرسنل'!N670/2000*'5-اطلاعات کلیه پرسنل'!K670),0)</f>
        <v>0</v>
      </c>
      <c r="AG670" s="67">
        <f>IF('5-اطلاعات کلیه پرسنل'!H670=option!$C$11,IF('5-اطلاعات کلیه پرسنل'!L670="دارد",'5-اطلاعات کلیه پرسنل'!M670*'5-اطلاعات کلیه پرسنل'!I670/12*40,'5-اطلاعات کلیه پرسنل'!I670*'5-اطلاعات کلیه پرسنل'!N670/52),0)+IF('5-اطلاعات کلیه پرسنل'!J670=option!$C$11,IF('5-اطلاعات کلیه پرسنل'!L670="دارد",'5-اطلاعات کلیه پرسنل'!M670*'5-اطلاعات کلیه پرسنل'!K670/12*40,'5-اطلاعات کلیه پرسنل'!K670*'5-اطلاعات کلیه پرسنل'!N670/52),0)</f>
        <v>0</v>
      </c>
      <c r="AH670" s="307">
        <f>IF('5-اطلاعات کلیه پرسنل'!P670="دکتری",1,IF('5-اطلاعات کلیه پرسنل'!P670="فوق لیسانس",0.8,IF('5-اطلاعات کلیه پرسنل'!P670="لیسانس",0.6,IF('5-اطلاعات کلیه پرسنل'!P670="فوق دیپلم",0.3,IF('5-اطلاعات کلیه پرسنل'!P670="",0,0.1)))))</f>
        <v>0</v>
      </c>
      <c r="AI670" s="95">
        <f>IF('5-اطلاعات کلیه پرسنل'!L670="دارد",'5-اطلاعات کلیه پرسنل'!M670/12,'5-اطلاعات کلیه پرسنل'!N670/2000)</f>
        <v>0</v>
      </c>
      <c r="AJ670" s="94">
        <f t="shared" si="58"/>
        <v>0</v>
      </c>
    </row>
    <row r="671" spans="29:36" x14ac:dyDescent="0.45">
      <c r="AC671" s="309">
        <f>IF('6-اطلاعات کلیه محصولات - خدمات'!C671="دارد",'6-اطلاعات کلیه محصولات - خدمات'!Q671,0)</f>
        <v>0</v>
      </c>
      <c r="AD671" s="309">
        <f>1403-'5-اطلاعات کلیه پرسنل'!E671:E1668</f>
        <v>1403</v>
      </c>
      <c r="AE671" s="309"/>
      <c r="AF671" s="67">
        <f>IF('5-اطلاعات کلیه پرسنل'!H671=option!$C$15,IF('5-اطلاعات کلیه پرسنل'!L671="دارد",'5-اطلاعات کلیه پرسنل'!M671/12*'5-اطلاعات کلیه پرسنل'!I671,'5-اطلاعات کلیه پرسنل'!N671/2000*'5-اطلاعات کلیه پرسنل'!I671),0)+IF('5-اطلاعات کلیه پرسنل'!J671=option!$C$15,IF('5-اطلاعات کلیه پرسنل'!L671="دارد",'5-اطلاعات کلیه پرسنل'!M671/12*'5-اطلاعات کلیه پرسنل'!K671,'5-اطلاعات کلیه پرسنل'!N671/2000*'5-اطلاعات کلیه پرسنل'!K671),0)</f>
        <v>0</v>
      </c>
      <c r="AG671" s="67">
        <f>IF('5-اطلاعات کلیه پرسنل'!H671=option!$C$11,IF('5-اطلاعات کلیه پرسنل'!L671="دارد",'5-اطلاعات کلیه پرسنل'!M671*'5-اطلاعات کلیه پرسنل'!I671/12*40,'5-اطلاعات کلیه پرسنل'!I671*'5-اطلاعات کلیه پرسنل'!N671/52),0)+IF('5-اطلاعات کلیه پرسنل'!J671=option!$C$11,IF('5-اطلاعات کلیه پرسنل'!L671="دارد",'5-اطلاعات کلیه پرسنل'!M671*'5-اطلاعات کلیه پرسنل'!K671/12*40,'5-اطلاعات کلیه پرسنل'!K671*'5-اطلاعات کلیه پرسنل'!N671/52),0)</f>
        <v>0</v>
      </c>
      <c r="AH671" s="307">
        <f>IF('5-اطلاعات کلیه پرسنل'!P671="دکتری",1,IF('5-اطلاعات کلیه پرسنل'!P671="فوق لیسانس",0.8,IF('5-اطلاعات کلیه پرسنل'!P671="لیسانس",0.6,IF('5-اطلاعات کلیه پرسنل'!P671="فوق دیپلم",0.3,IF('5-اطلاعات کلیه پرسنل'!P671="",0,0.1)))))</f>
        <v>0</v>
      </c>
      <c r="AI671" s="95">
        <f>IF('5-اطلاعات کلیه پرسنل'!L671="دارد",'5-اطلاعات کلیه پرسنل'!M671/12,'5-اطلاعات کلیه پرسنل'!N671/2000)</f>
        <v>0</v>
      </c>
      <c r="AJ671" s="94">
        <f t="shared" si="58"/>
        <v>0</v>
      </c>
    </row>
    <row r="672" spans="29:36" x14ac:dyDescent="0.45">
      <c r="AC672" s="309">
        <f>IF('6-اطلاعات کلیه محصولات - خدمات'!C672="دارد",'6-اطلاعات کلیه محصولات - خدمات'!Q672,0)</f>
        <v>0</v>
      </c>
      <c r="AD672" s="309">
        <f>1403-'5-اطلاعات کلیه پرسنل'!E672:E1669</f>
        <v>1403</v>
      </c>
      <c r="AE672" s="309"/>
      <c r="AF672" s="67">
        <f>IF('5-اطلاعات کلیه پرسنل'!H672=option!$C$15,IF('5-اطلاعات کلیه پرسنل'!L672="دارد",'5-اطلاعات کلیه پرسنل'!M672/12*'5-اطلاعات کلیه پرسنل'!I672,'5-اطلاعات کلیه پرسنل'!N672/2000*'5-اطلاعات کلیه پرسنل'!I672),0)+IF('5-اطلاعات کلیه پرسنل'!J672=option!$C$15,IF('5-اطلاعات کلیه پرسنل'!L672="دارد",'5-اطلاعات کلیه پرسنل'!M672/12*'5-اطلاعات کلیه پرسنل'!K672,'5-اطلاعات کلیه پرسنل'!N672/2000*'5-اطلاعات کلیه پرسنل'!K672),0)</f>
        <v>0</v>
      </c>
      <c r="AG672" s="67">
        <f>IF('5-اطلاعات کلیه پرسنل'!H672=option!$C$11,IF('5-اطلاعات کلیه پرسنل'!L672="دارد",'5-اطلاعات کلیه پرسنل'!M672*'5-اطلاعات کلیه پرسنل'!I672/12*40,'5-اطلاعات کلیه پرسنل'!I672*'5-اطلاعات کلیه پرسنل'!N672/52),0)+IF('5-اطلاعات کلیه پرسنل'!J672=option!$C$11,IF('5-اطلاعات کلیه پرسنل'!L672="دارد",'5-اطلاعات کلیه پرسنل'!M672*'5-اطلاعات کلیه پرسنل'!K672/12*40,'5-اطلاعات کلیه پرسنل'!K672*'5-اطلاعات کلیه پرسنل'!N672/52),0)</f>
        <v>0</v>
      </c>
      <c r="AH672" s="307">
        <f>IF('5-اطلاعات کلیه پرسنل'!P672="دکتری",1,IF('5-اطلاعات کلیه پرسنل'!P672="فوق لیسانس",0.8,IF('5-اطلاعات کلیه پرسنل'!P672="لیسانس",0.6,IF('5-اطلاعات کلیه پرسنل'!P672="فوق دیپلم",0.3,IF('5-اطلاعات کلیه پرسنل'!P672="",0,0.1)))))</f>
        <v>0</v>
      </c>
      <c r="AI672" s="95">
        <f>IF('5-اطلاعات کلیه پرسنل'!L672="دارد",'5-اطلاعات کلیه پرسنل'!M672/12,'5-اطلاعات کلیه پرسنل'!N672/2000)</f>
        <v>0</v>
      </c>
      <c r="AJ672" s="94">
        <f t="shared" si="58"/>
        <v>0</v>
      </c>
    </row>
    <row r="673" spans="29:36" x14ac:dyDescent="0.45">
      <c r="AC673" s="309">
        <f>IF('6-اطلاعات کلیه محصولات - خدمات'!C673="دارد",'6-اطلاعات کلیه محصولات - خدمات'!Q673,0)</f>
        <v>0</v>
      </c>
      <c r="AD673" s="309">
        <f>1403-'5-اطلاعات کلیه پرسنل'!E673:E1670</f>
        <v>1403</v>
      </c>
      <c r="AE673" s="309"/>
      <c r="AF673" s="67">
        <f>IF('5-اطلاعات کلیه پرسنل'!H673=option!$C$15,IF('5-اطلاعات کلیه پرسنل'!L673="دارد",'5-اطلاعات کلیه پرسنل'!M673/12*'5-اطلاعات کلیه پرسنل'!I673,'5-اطلاعات کلیه پرسنل'!N673/2000*'5-اطلاعات کلیه پرسنل'!I673),0)+IF('5-اطلاعات کلیه پرسنل'!J673=option!$C$15,IF('5-اطلاعات کلیه پرسنل'!L673="دارد",'5-اطلاعات کلیه پرسنل'!M673/12*'5-اطلاعات کلیه پرسنل'!K673,'5-اطلاعات کلیه پرسنل'!N673/2000*'5-اطلاعات کلیه پرسنل'!K673),0)</f>
        <v>0</v>
      </c>
      <c r="AG673" s="67">
        <f>IF('5-اطلاعات کلیه پرسنل'!H673=option!$C$11,IF('5-اطلاعات کلیه پرسنل'!L673="دارد",'5-اطلاعات کلیه پرسنل'!M673*'5-اطلاعات کلیه پرسنل'!I673/12*40,'5-اطلاعات کلیه پرسنل'!I673*'5-اطلاعات کلیه پرسنل'!N673/52),0)+IF('5-اطلاعات کلیه پرسنل'!J673=option!$C$11,IF('5-اطلاعات کلیه پرسنل'!L673="دارد",'5-اطلاعات کلیه پرسنل'!M673*'5-اطلاعات کلیه پرسنل'!K673/12*40,'5-اطلاعات کلیه پرسنل'!K673*'5-اطلاعات کلیه پرسنل'!N673/52),0)</f>
        <v>0</v>
      </c>
      <c r="AH673" s="307">
        <f>IF('5-اطلاعات کلیه پرسنل'!P673="دکتری",1,IF('5-اطلاعات کلیه پرسنل'!P673="فوق لیسانس",0.8,IF('5-اطلاعات کلیه پرسنل'!P673="لیسانس",0.6,IF('5-اطلاعات کلیه پرسنل'!P673="فوق دیپلم",0.3,IF('5-اطلاعات کلیه پرسنل'!P673="",0,0.1)))))</f>
        <v>0</v>
      </c>
      <c r="AI673" s="95">
        <f>IF('5-اطلاعات کلیه پرسنل'!L673="دارد",'5-اطلاعات کلیه پرسنل'!M673/12,'5-اطلاعات کلیه پرسنل'!N673/2000)</f>
        <v>0</v>
      </c>
      <c r="AJ673" s="94">
        <f t="shared" si="58"/>
        <v>0</v>
      </c>
    </row>
    <row r="674" spans="29:36" x14ac:dyDescent="0.45">
      <c r="AC674" s="309">
        <f>IF('6-اطلاعات کلیه محصولات - خدمات'!C674="دارد",'6-اطلاعات کلیه محصولات - خدمات'!Q674,0)</f>
        <v>0</v>
      </c>
      <c r="AD674" s="309">
        <f>1403-'5-اطلاعات کلیه پرسنل'!E674:E1671</f>
        <v>1403</v>
      </c>
      <c r="AE674" s="309"/>
      <c r="AF674" s="67">
        <f>IF('5-اطلاعات کلیه پرسنل'!H674=option!$C$15,IF('5-اطلاعات کلیه پرسنل'!L674="دارد",'5-اطلاعات کلیه پرسنل'!M674/12*'5-اطلاعات کلیه پرسنل'!I674,'5-اطلاعات کلیه پرسنل'!N674/2000*'5-اطلاعات کلیه پرسنل'!I674),0)+IF('5-اطلاعات کلیه پرسنل'!J674=option!$C$15,IF('5-اطلاعات کلیه پرسنل'!L674="دارد",'5-اطلاعات کلیه پرسنل'!M674/12*'5-اطلاعات کلیه پرسنل'!K674,'5-اطلاعات کلیه پرسنل'!N674/2000*'5-اطلاعات کلیه پرسنل'!K674),0)</f>
        <v>0</v>
      </c>
      <c r="AG674" s="67">
        <f>IF('5-اطلاعات کلیه پرسنل'!H674=option!$C$11,IF('5-اطلاعات کلیه پرسنل'!L674="دارد",'5-اطلاعات کلیه پرسنل'!M674*'5-اطلاعات کلیه پرسنل'!I674/12*40,'5-اطلاعات کلیه پرسنل'!I674*'5-اطلاعات کلیه پرسنل'!N674/52),0)+IF('5-اطلاعات کلیه پرسنل'!J674=option!$C$11,IF('5-اطلاعات کلیه پرسنل'!L674="دارد",'5-اطلاعات کلیه پرسنل'!M674*'5-اطلاعات کلیه پرسنل'!K674/12*40,'5-اطلاعات کلیه پرسنل'!K674*'5-اطلاعات کلیه پرسنل'!N674/52),0)</f>
        <v>0</v>
      </c>
      <c r="AH674" s="307">
        <f>IF('5-اطلاعات کلیه پرسنل'!P674="دکتری",1,IF('5-اطلاعات کلیه پرسنل'!P674="فوق لیسانس",0.8,IF('5-اطلاعات کلیه پرسنل'!P674="لیسانس",0.6,IF('5-اطلاعات کلیه پرسنل'!P674="فوق دیپلم",0.3,IF('5-اطلاعات کلیه پرسنل'!P674="",0,0.1)))))</f>
        <v>0</v>
      </c>
      <c r="AI674" s="95">
        <f>IF('5-اطلاعات کلیه پرسنل'!L674="دارد",'5-اطلاعات کلیه پرسنل'!M674/12,'5-اطلاعات کلیه پرسنل'!N674/2000)</f>
        <v>0</v>
      </c>
      <c r="AJ674" s="94">
        <f t="shared" si="58"/>
        <v>0</v>
      </c>
    </row>
    <row r="675" spans="29:36" x14ac:dyDescent="0.45">
      <c r="AC675" s="309">
        <f>IF('6-اطلاعات کلیه محصولات - خدمات'!C675="دارد",'6-اطلاعات کلیه محصولات - خدمات'!Q675,0)</f>
        <v>0</v>
      </c>
      <c r="AD675" s="309">
        <f>1403-'5-اطلاعات کلیه پرسنل'!E675:E1672</f>
        <v>1403</v>
      </c>
      <c r="AE675" s="309"/>
      <c r="AF675" s="67">
        <f>IF('5-اطلاعات کلیه پرسنل'!H675=option!$C$15,IF('5-اطلاعات کلیه پرسنل'!L675="دارد",'5-اطلاعات کلیه پرسنل'!M675/12*'5-اطلاعات کلیه پرسنل'!I675,'5-اطلاعات کلیه پرسنل'!N675/2000*'5-اطلاعات کلیه پرسنل'!I675),0)+IF('5-اطلاعات کلیه پرسنل'!J675=option!$C$15,IF('5-اطلاعات کلیه پرسنل'!L675="دارد",'5-اطلاعات کلیه پرسنل'!M675/12*'5-اطلاعات کلیه پرسنل'!K675,'5-اطلاعات کلیه پرسنل'!N675/2000*'5-اطلاعات کلیه پرسنل'!K675),0)</f>
        <v>0</v>
      </c>
      <c r="AG675" s="67">
        <f>IF('5-اطلاعات کلیه پرسنل'!H675=option!$C$11,IF('5-اطلاعات کلیه پرسنل'!L675="دارد",'5-اطلاعات کلیه پرسنل'!M675*'5-اطلاعات کلیه پرسنل'!I675/12*40,'5-اطلاعات کلیه پرسنل'!I675*'5-اطلاعات کلیه پرسنل'!N675/52),0)+IF('5-اطلاعات کلیه پرسنل'!J675=option!$C$11,IF('5-اطلاعات کلیه پرسنل'!L675="دارد",'5-اطلاعات کلیه پرسنل'!M675*'5-اطلاعات کلیه پرسنل'!K675/12*40,'5-اطلاعات کلیه پرسنل'!K675*'5-اطلاعات کلیه پرسنل'!N675/52),0)</f>
        <v>0</v>
      </c>
      <c r="AH675" s="307">
        <f>IF('5-اطلاعات کلیه پرسنل'!P675="دکتری",1,IF('5-اطلاعات کلیه پرسنل'!P675="فوق لیسانس",0.8,IF('5-اطلاعات کلیه پرسنل'!P675="لیسانس",0.6,IF('5-اطلاعات کلیه پرسنل'!P675="فوق دیپلم",0.3,IF('5-اطلاعات کلیه پرسنل'!P675="",0,0.1)))))</f>
        <v>0</v>
      </c>
      <c r="AI675" s="95">
        <f>IF('5-اطلاعات کلیه پرسنل'!L675="دارد",'5-اطلاعات کلیه پرسنل'!M675/12,'5-اطلاعات کلیه پرسنل'!N675/2000)</f>
        <v>0</v>
      </c>
      <c r="AJ675" s="94">
        <f t="shared" si="58"/>
        <v>0</v>
      </c>
    </row>
    <row r="676" spans="29:36" x14ac:dyDescent="0.45">
      <c r="AC676" s="309">
        <f>IF('6-اطلاعات کلیه محصولات - خدمات'!C676="دارد",'6-اطلاعات کلیه محصولات - خدمات'!Q676,0)</f>
        <v>0</v>
      </c>
      <c r="AD676" s="309">
        <f>1403-'5-اطلاعات کلیه پرسنل'!E676:E1673</f>
        <v>1403</v>
      </c>
      <c r="AE676" s="309"/>
      <c r="AF676" s="67">
        <f>IF('5-اطلاعات کلیه پرسنل'!H676=option!$C$15,IF('5-اطلاعات کلیه پرسنل'!L676="دارد",'5-اطلاعات کلیه پرسنل'!M676/12*'5-اطلاعات کلیه پرسنل'!I676,'5-اطلاعات کلیه پرسنل'!N676/2000*'5-اطلاعات کلیه پرسنل'!I676),0)+IF('5-اطلاعات کلیه پرسنل'!J676=option!$C$15,IF('5-اطلاعات کلیه پرسنل'!L676="دارد",'5-اطلاعات کلیه پرسنل'!M676/12*'5-اطلاعات کلیه پرسنل'!K676,'5-اطلاعات کلیه پرسنل'!N676/2000*'5-اطلاعات کلیه پرسنل'!K676),0)</f>
        <v>0</v>
      </c>
      <c r="AG676" s="67">
        <f>IF('5-اطلاعات کلیه پرسنل'!H676=option!$C$11,IF('5-اطلاعات کلیه پرسنل'!L676="دارد",'5-اطلاعات کلیه پرسنل'!M676*'5-اطلاعات کلیه پرسنل'!I676/12*40,'5-اطلاعات کلیه پرسنل'!I676*'5-اطلاعات کلیه پرسنل'!N676/52),0)+IF('5-اطلاعات کلیه پرسنل'!J676=option!$C$11,IF('5-اطلاعات کلیه پرسنل'!L676="دارد",'5-اطلاعات کلیه پرسنل'!M676*'5-اطلاعات کلیه پرسنل'!K676/12*40,'5-اطلاعات کلیه پرسنل'!K676*'5-اطلاعات کلیه پرسنل'!N676/52),0)</f>
        <v>0</v>
      </c>
      <c r="AH676" s="307">
        <f>IF('5-اطلاعات کلیه پرسنل'!P676="دکتری",1,IF('5-اطلاعات کلیه پرسنل'!P676="فوق لیسانس",0.8,IF('5-اطلاعات کلیه پرسنل'!P676="لیسانس",0.6,IF('5-اطلاعات کلیه پرسنل'!P676="فوق دیپلم",0.3,IF('5-اطلاعات کلیه پرسنل'!P676="",0,0.1)))))</f>
        <v>0</v>
      </c>
      <c r="AI676" s="95">
        <f>IF('5-اطلاعات کلیه پرسنل'!L676="دارد",'5-اطلاعات کلیه پرسنل'!M676/12,'5-اطلاعات کلیه پرسنل'!N676/2000)</f>
        <v>0</v>
      </c>
      <c r="AJ676" s="94">
        <f t="shared" si="58"/>
        <v>0</v>
      </c>
    </row>
    <row r="677" spans="29:36" x14ac:dyDescent="0.45">
      <c r="AC677" s="309">
        <f>IF('6-اطلاعات کلیه محصولات - خدمات'!C677="دارد",'6-اطلاعات کلیه محصولات - خدمات'!Q677,0)</f>
        <v>0</v>
      </c>
      <c r="AD677" s="309">
        <f>1403-'5-اطلاعات کلیه پرسنل'!E677:E1674</f>
        <v>1403</v>
      </c>
      <c r="AE677" s="309"/>
      <c r="AF677" s="67">
        <f>IF('5-اطلاعات کلیه پرسنل'!H677=option!$C$15,IF('5-اطلاعات کلیه پرسنل'!L677="دارد",'5-اطلاعات کلیه پرسنل'!M677/12*'5-اطلاعات کلیه پرسنل'!I677,'5-اطلاعات کلیه پرسنل'!N677/2000*'5-اطلاعات کلیه پرسنل'!I677),0)+IF('5-اطلاعات کلیه پرسنل'!J677=option!$C$15,IF('5-اطلاعات کلیه پرسنل'!L677="دارد",'5-اطلاعات کلیه پرسنل'!M677/12*'5-اطلاعات کلیه پرسنل'!K677,'5-اطلاعات کلیه پرسنل'!N677/2000*'5-اطلاعات کلیه پرسنل'!K677),0)</f>
        <v>0</v>
      </c>
      <c r="AG677" s="67">
        <f>IF('5-اطلاعات کلیه پرسنل'!H677=option!$C$11,IF('5-اطلاعات کلیه پرسنل'!L677="دارد",'5-اطلاعات کلیه پرسنل'!M677*'5-اطلاعات کلیه پرسنل'!I677/12*40,'5-اطلاعات کلیه پرسنل'!I677*'5-اطلاعات کلیه پرسنل'!N677/52),0)+IF('5-اطلاعات کلیه پرسنل'!J677=option!$C$11,IF('5-اطلاعات کلیه پرسنل'!L677="دارد",'5-اطلاعات کلیه پرسنل'!M677*'5-اطلاعات کلیه پرسنل'!K677/12*40,'5-اطلاعات کلیه پرسنل'!K677*'5-اطلاعات کلیه پرسنل'!N677/52),0)</f>
        <v>0</v>
      </c>
      <c r="AH677" s="307">
        <f>IF('5-اطلاعات کلیه پرسنل'!P677="دکتری",1,IF('5-اطلاعات کلیه پرسنل'!P677="فوق لیسانس",0.8,IF('5-اطلاعات کلیه پرسنل'!P677="لیسانس",0.6,IF('5-اطلاعات کلیه پرسنل'!P677="فوق دیپلم",0.3,IF('5-اطلاعات کلیه پرسنل'!P677="",0,0.1)))))</f>
        <v>0</v>
      </c>
      <c r="AI677" s="95">
        <f>IF('5-اطلاعات کلیه پرسنل'!L677="دارد",'5-اطلاعات کلیه پرسنل'!M677/12,'5-اطلاعات کلیه پرسنل'!N677/2000)</f>
        <v>0</v>
      </c>
      <c r="AJ677" s="94">
        <f t="shared" si="58"/>
        <v>0</v>
      </c>
    </row>
    <row r="678" spans="29:36" x14ac:dyDescent="0.45">
      <c r="AC678" s="309">
        <f>IF('6-اطلاعات کلیه محصولات - خدمات'!C678="دارد",'6-اطلاعات کلیه محصولات - خدمات'!Q678,0)</f>
        <v>0</v>
      </c>
      <c r="AD678" s="309">
        <f>1403-'5-اطلاعات کلیه پرسنل'!E678:E1675</f>
        <v>1403</v>
      </c>
      <c r="AE678" s="309"/>
      <c r="AF678" s="67">
        <f>IF('5-اطلاعات کلیه پرسنل'!H678=option!$C$15,IF('5-اطلاعات کلیه پرسنل'!L678="دارد",'5-اطلاعات کلیه پرسنل'!M678/12*'5-اطلاعات کلیه پرسنل'!I678,'5-اطلاعات کلیه پرسنل'!N678/2000*'5-اطلاعات کلیه پرسنل'!I678),0)+IF('5-اطلاعات کلیه پرسنل'!J678=option!$C$15,IF('5-اطلاعات کلیه پرسنل'!L678="دارد",'5-اطلاعات کلیه پرسنل'!M678/12*'5-اطلاعات کلیه پرسنل'!K678,'5-اطلاعات کلیه پرسنل'!N678/2000*'5-اطلاعات کلیه پرسنل'!K678),0)</f>
        <v>0</v>
      </c>
      <c r="AG678" s="67">
        <f>IF('5-اطلاعات کلیه پرسنل'!H678=option!$C$11,IF('5-اطلاعات کلیه پرسنل'!L678="دارد",'5-اطلاعات کلیه پرسنل'!M678*'5-اطلاعات کلیه پرسنل'!I678/12*40,'5-اطلاعات کلیه پرسنل'!I678*'5-اطلاعات کلیه پرسنل'!N678/52),0)+IF('5-اطلاعات کلیه پرسنل'!J678=option!$C$11,IF('5-اطلاعات کلیه پرسنل'!L678="دارد",'5-اطلاعات کلیه پرسنل'!M678*'5-اطلاعات کلیه پرسنل'!K678/12*40,'5-اطلاعات کلیه پرسنل'!K678*'5-اطلاعات کلیه پرسنل'!N678/52),0)</f>
        <v>0</v>
      </c>
      <c r="AH678" s="307">
        <f>IF('5-اطلاعات کلیه پرسنل'!P678="دکتری",1,IF('5-اطلاعات کلیه پرسنل'!P678="فوق لیسانس",0.8,IF('5-اطلاعات کلیه پرسنل'!P678="لیسانس",0.6,IF('5-اطلاعات کلیه پرسنل'!P678="فوق دیپلم",0.3,IF('5-اطلاعات کلیه پرسنل'!P678="",0,0.1)))))</f>
        <v>0</v>
      </c>
      <c r="AI678" s="95">
        <f>IF('5-اطلاعات کلیه پرسنل'!L678="دارد",'5-اطلاعات کلیه پرسنل'!M678/12,'5-اطلاعات کلیه پرسنل'!N678/2000)</f>
        <v>0</v>
      </c>
      <c r="AJ678" s="94">
        <f t="shared" si="58"/>
        <v>0</v>
      </c>
    </row>
    <row r="679" spans="29:36" x14ac:dyDescent="0.45">
      <c r="AC679" s="309">
        <f>IF('6-اطلاعات کلیه محصولات - خدمات'!C679="دارد",'6-اطلاعات کلیه محصولات - خدمات'!Q679,0)</f>
        <v>0</v>
      </c>
      <c r="AD679" s="309">
        <f>1403-'5-اطلاعات کلیه پرسنل'!E679:E1676</f>
        <v>1403</v>
      </c>
      <c r="AE679" s="309"/>
      <c r="AF679" s="67">
        <f>IF('5-اطلاعات کلیه پرسنل'!H679=option!$C$15,IF('5-اطلاعات کلیه پرسنل'!L679="دارد",'5-اطلاعات کلیه پرسنل'!M679/12*'5-اطلاعات کلیه پرسنل'!I679,'5-اطلاعات کلیه پرسنل'!N679/2000*'5-اطلاعات کلیه پرسنل'!I679),0)+IF('5-اطلاعات کلیه پرسنل'!J679=option!$C$15,IF('5-اطلاعات کلیه پرسنل'!L679="دارد",'5-اطلاعات کلیه پرسنل'!M679/12*'5-اطلاعات کلیه پرسنل'!K679,'5-اطلاعات کلیه پرسنل'!N679/2000*'5-اطلاعات کلیه پرسنل'!K679),0)</f>
        <v>0</v>
      </c>
      <c r="AG679" s="67">
        <f>IF('5-اطلاعات کلیه پرسنل'!H679=option!$C$11,IF('5-اطلاعات کلیه پرسنل'!L679="دارد",'5-اطلاعات کلیه پرسنل'!M679*'5-اطلاعات کلیه پرسنل'!I679/12*40,'5-اطلاعات کلیه پرسنل'!I679*'5-اطلاعات کلیه پرسنل'!N679/52),0)+IF('5-اطلاعات کلیه پرسنل'!J679=option!$C$11,IF('5-اطلاعات کلیه پرسنل'!L679="دارد",'5-اطلاعات کلیه پرسنل'!M679*'5-اطلاعات کلیه پرسنل'!K679/12*40,'5-اطلاعات کلیه پرسنل'!K679*'5-اطلاعات کلیه پرسنل'!N679/52),0)</f>
        <v>0</v>
      </c>
      <c r="AH679" s="307">
        <f>IF('5-اطلاعات کلیه پرسنل'!P679="دکتری",1,IF('5-اطلاعات کلیه پرسنل'!P679="فوق لیسانس",0.8,IF('5-اطلاعات کلیه پرسنل'!P679="لیسانس",0.6,IF('5-اطلاعات کلیه پرسنل'!P679="فوق دیپلم",0.3,IF('5-اطلاعات کلیه پرسنل'!P679="",0,0.1)))))</f>
        <v>0</v>
      </c>
      <c r="AI679" s="95">
        <f>IF('5-اطلاعات کلیه پرسنل'!L679="دارد",'5-اطلاعات کلیه پرسنل'!M679/12,'5-اطلاعات کلیه پرسنل'!N679/2000)</f>
        <v>0</v>
      </c>
      <c r="AJ679" s="94">
        <f t="shared" si="58"/>
        <v>0</v>
      </c>
    </row>
    <row r="680" spans="29:36" x14ac:dyDescent="0.45">
      <c r="AC680" s="309">
        <f>IF('6-اطلاعات کلیه محصولات - خدمات'!C680="دارد",'6-اطلاعات کلیه محصولات - خدمات'!Q680,0)</f>
        <v>0</v>
      </c>
      <c r="AD680" s="309">
        <f>1403-'5-اطلاعات کلیه پرسنل'!E680:E1677</f>
        <v>1403</v>
      </c>
      <c r="AE680" s="309"/>
      <c r="AF680" s="67">
        <f>IF('5-اطلاعات کلیه پرسنل'!H680=option!$C$15,IF('5-اطلاعات کلیه پرسنل'!L680="دارد",'5-اطلاعات کلیه پرسنل'!M680/12*'5-اطلاعات کلیه پرسنل'!I680,'5-اطلاعات کلیه پرسنل'!N680/2000*'5-اطلاعات کلیه پرسنل'!I680),0)+IF('5-اطلاعات کلیه پرسنل'!J680=option!$C$15,IF('5-اطلاعات کلیه پرسنل'!L680="دارد",'5-اطلاعات کلیه پرسنل'!M680/12*'5-اطلاعات کلیه پرسنل'!K680,'5-اطلاعات کلیه پرسنل'!N680/2000*'5-اطلاعات کلیه پرسنل'!K680),0)</f>
        <v>0</v>
      </c>
      <c r="AG680" s="67">
        <f>IF('5-اطلاعات کلیه پرسنل'!H680=option!$C$11,IF('5-اطلاعات کلیه پرسنل'!L680="دارد",'5-اطلاعات کلیه پرسنل'!M680*'5-اطلاعات کلیه پرسنل'!I680/12*40,'5-اطلاعات کلیه پرسنل'!I680*'5-اطلاعات کلیه پرسنل'!N680/52),0)+IF('5-اطلاعات کلیه پرسنل'!J680=option!$C$11,IF('5-اطلاعات کلیه پرسنل'!L680="دارد",'5-اطلاعات کلیه پرسنل'!M680*'5-اطلاعات کلیه پرسنل'!K680/12*40,'5-اطلاعات کلیه پرسنل'!K680*'5-اطلاعات کلیه پرسنل'!N680/52),0)</f>
        <v>0</v>
      </c>
      <c r="AH680" s="307">
        <f>IF('5-اطلاعات کلیه پرسنل'!P680="دکتری",1,IF('5-اطلاعات کلیه پرسنل'!P680="فوق لیسانس",0.8,IF('5-اطلاعات کلیه پرسنل'!P680="لیسانس",0.6,IF('5-اطلاعات کلیه پرسنل'!P680="فوق دیپلم",0.3,IF('5-اطلاعات کلیه پرسنل'!P680="",0,0.1)))))</f>
        <v>0</v>
      </c>
      <c r="AI680" s="95">
        <f>IF('5-اطلاعات کلیه پرسنل'!L680="دارد",'5-اطلاعات کلیه پرسنل'!M680/12,'5-اطلاعات کلیه پرسنل'!N680/2000)</f>
        <v>0</v>
      </c>
      <c r="AJ680" s="94">
        <f t="shared" si="58"/>
        <v>0</v>
      </c>
    </row>
    <row r="681" spans="29:36" x14ac:dyDescent="0.45">
      <c r="AC681" s="309">
        <f>IF('6-اطلاعات کلیه محصولات - خدمات'!C681="دارد",'6-اطلاعات کلیه محصولات - خدمات'!Q681,0)</f>
        <v>0</v>
      </c>
      <c r="AD681" s="309">
        <f>1403-'5-اطلاعات کلیه پرسنل'!E681:E1678</f>
        <v>1403</v>
      </c>
      <c r="AE681" s="309"/>
      <c r="AF681" s="67">
        <f>IF('5-اطلاعات کلیه پرسنل'!H681=option!$C$15,IF('5-اطلاعات کلیه پرسنل'!L681="دارد",'5-اطلاعات کلیه پرسنل'!M681/12*'5-اطلاعات کلیه پرسنل'!I681,'5-اطلاعات کلیه پرسنل'!N681/2000*'5-اطلاعات کلیه پرسنل'!I681),0)+IF('5-اطلاعات کلیه پرسنل'!J681=option!$C$15,IF('5-اطلاعات کلیه پرسنل'!L681="دارد",'5-اطلاعات کلیه پرسنل'!M681/12*'5-اطلاعات کلیه پرسنل'!K681,'5-اطلاعات کلیه پرسنل'!N681/2000*'5-اطلاعات کلیه پرسنل'!K681),0)</f>
        <v>0</v>
      </c>
      <c r="AG681" s="67">
        <f>IF('5-اطلاعات کلیه پرسنل'!H681=option!$C$11,IF('5-اطلاعات کلیه پرسنل'!L681="دارد",'5-اطلاعات کلیه پرسنل'!M681*'5-اطلاعات کلیه پرسنل'!I681/12*40,'5-اطلاعات کلیه پرسنل'!I681*'5-اطلاعات کلیه پرسنل'!N681/52),0)+IF('5-اطلاعات کلیه پرسنل'!J681=option!$C$11,IF('5-اطلاعات کلیه پرسنل'!L681="دارد",'5-اطلاعات کلیه پرسنل'!M681*'5-اطلاعات کلیه پرسنل'!K681/12*40,'5-اطلاعات کلیه پرسنل'!K681*'5-اطلاعات کلیه پرسنل'!N681/52),0)</f>
        <v>0</v>
      </c>
      <c r="AH681" s="307">
        <f>IF('5-اطلاعات کلیه پرسنل'!P681="دکتری",1,IF('5-اطلاعات کلیه پرسنل'!P681="فوق لیسانس",0.8,IF('5-اطلاعات کلیه پرسنل'!P681="لیسانس",0.6,IF('5-اطلاعات کلیه پرسنل'!P681="فوق دیپلم",0.3,IF('5-اطلاعات کلیه پرسنل'!P681="",0,0.1)))))</f>
        <v>0</v>
      </c>
      <c r="AI681" s="95">
        <f>IF('5-اطلاعات کلیه پرسنل'!L681="دارد",'5-اطلاعات کلیه پرسنل'!M681/12,'5-اطلاعات کلیه پرسنل'!N681/2000)</f>
        <v>0</v>
      </c>
      <c r="AJ681" s="94">
        <f t="shared" si="58"/>
        <v>0</v>
      </c>
    </row>
    <row r="682" spans="29:36" x14ac:dyDescent="0.45">
      <c r="AC682" s="309">
        <f>IF('6-اطلاعات کلیه محصولات - خدمات'!C682="دارد",'6-اطلاعات کلیه محصولات - خدمات'!Q682,0)</f>
        <v>0</v>
      </c>
      <c r="AD682" s="309">
        <f>1403-'5-اطلاعات کلیه پرسنل'!E682:E1679</f>
        <v>1403</v>
      </c>
      <c r="AE682" s="309"/>
      <c r="AF682" s="67">
        <f>IF('5-اطلاعات کلیه پرسنل'!H682=option!$C$15,IF('5-اطلاعات کلیه پرسنل'!L682="دارد",'5-اطلاعات کلیه پرسنل'!M682/12*'5-اطلاعات کلیه پرسنل'!I682,'5-اطلاعات کلیه پرسنل'!N682/2000*'5-اطلاعات کلیه پرسنل'!I682),0)+IF('5-اطلاعات کلیه پرسنل'!J682=option!$C$15,IF('5-اطلاعات کلیه پرسنل'!L682="دارد",'5-اطلاعات کلیه پرسنل'!M682/12*'5-اطلاعات کلیه پرسنل'!K682,'5-اطلاعات کلیه پرسنل'!N682/2000*'5-اطلاعات کلیه پرسنل'!K682),0)</f>
        <v>0</v>
      </c>
      <c r="AG682" s="67">
        <f>IF('5-اطلاعات کلیه پرسنل'!H682=option!$C$11,IF('5-اطلاعات کلیه پرسنل'!L682="دارد",'5-اطلاعات کلیه پرسنل'!M682*'5-اطلاعات کلیه پرسنل'!I682/12*40,'5-اطلاعات کلیه پرسنل'!I682*'5-اطلاعات کلیه پرسنل'!N682/52),0)+IF('5-اطلاعات کلیه پرسنل'!J682=option!$C$11,IF('5-اطلاعات کلیه پرسنل'!L682="دارد",'5-اطلاعات کلیه پرسنل'!M682*'5-اطلاعات کلیه پرسنل'!K682/12*40,'5-اطلاعات کلیه پرسنل'!K682*'5-اطلاعات کلیه پرسنل'!N682/52),0)</f>
        <v>0</v>
      </c>
      <c r="AH682" s="307">
        <f>IF('5-اطلاعات کلیه پرسنل'!P682="دکتری",1,IF('5-اطلاعات کلیه پرسنل'!P682="فوق لیسانس",0.8,IF('5-اطلاعات کلیه پرسنل'!P682="لیسانس",0.6,IF('5-اطلاعات کلیه پرسنل'!P682="فوق دیپلم",0.3,IF('5-اطلاعات کلیه پرسنل'!P682="",0,0.1)))))</f>
        <v>0</v>
      </c>
      <c r="AI682" s="95">
        <f>IF('5-اطلاعات کلیه پرسنل'!L682="دارد",'5-اطلاعات کلیه پرسنل'!M682/12,'5-اطلاعات کلیه پرسنل'!N682/2000)</f>
        <v>0</v>
      </c>
      <c r="AJ682" s="94">
        <f t="shared" si="58"/>
        <v>0</v>
      </c>
    </row>
    <row r="683" spans="29:36" x14ac:dyDescent="0.45">
      <c r="AC683" s="309">
        <f>IF('6-اطلاعات کلیه محصولات - خدمات'!C683="دارد",'6-اطلاعات کلیه محصولات - خدمات'!Q683,0)</f>
        <v>0</v>
      </c>
      <c r="AD683" s="309">
        <f>1403-'5-اطلاعات کلیه پرسنل'!E683:E1680</f>
        <v>1403</v>
      </c>
      <c r="AE683" s="309"/>
      <c r="AF683" s="67">
        <f>IF('5-اطلاعات کلیه پرسنل'!H683=option!$C$15,IF('5-اطلاعات کلیه پرسنل'!L683="دارد",'5-اطلاعات کلیه پرسنل'!M683/12*'5-اطلاعات کلیه پرسنل'!I683,'5-اطلاعات کلیه پرسنل'!N683/2000*'5-اطلاعات کلیه پرسنل'!I683),0)+IF('5-اطلاعات کلیه پرسنل'!J683=option!$C$15,IF('5-اطلاعات کلیه پرسنل'!L683="دارد",'5-اطلاعات کلیه پرسنل'!M683/12*'5-اطلاعات کلیه پرسنل'!K683,'5-اطلاعات کلیه پرسنل'!N683/2000*'5-اطلاعات کلیه پرسنل'!K683),0)</f>
        <v>0</v>
      </c>
      <c r="AG683" s="67">
        <f>IF('5-اطلاعات کلیه پرسنل'!H683=option!$C$11,IF('5-اطلاعات کلیه پرسنل'!L683="دارد",'5-اطلاعات کلیه پرسنل'!M683*'5-اطلاعات کلیه پرسنل'!I683/12*40,'5-اطلاعات کلیه پرسنل'!I683*'5-اطلاعات کلیه پرسنل'!N683/52),0)+IF('5-اطلاعات کلیه پرسنل'!J683=option!$C$11,IF('5-اطلاعات کلیه پرسنل'!L683="دارد",'5-اطلاعات کلیه پرسنل'!M683*'5-اطلاعات کلیه پرسنل'!K683/12*40,'5-اطلاعات کلیه پرسنل'!K683*'5-اطلاعات کلیه پرسنل'!N683/52),0)</f>
        <v>0</v>
      </c>
      <c r="AH683" s="307">
        <f>IF('5-اطلاعات کلیه پرسنل'!P683="دکتری",1,IF('5-اطلاعات کلیه پرسنل'!P683="فوق لیسانس",0.8,IF('5-اطلاعات کلیه پرسنل'!P683="لیسانس",0.6,IF('5-اطلاعات کلیه پرسنل'!P683="فوق دیپلم",0.3,IF('5-اطلاعات کلیه پرسنل'!P683="",0,0.1)))))</f>
        <v>0</v>
      </c>
      <c r="AI683" s="95">
        <f>IF('5-اطلاعات کلیه پرسنل'!L683="دارد",'5-اطلاعات کلیه پرسنل'!M683/12,'5-اطلاعات کلیه پرسنل'!N683/2000)</f>
        <v>0</v>
      </c>
      <c r="AJ683" s="94">
        <f t="shared" si="58"/>
        <v>0</v>
      </c>
    </row>
    <row r="684" spans="29:36" x14ac:dyDescent="0.45">
      <c r="AC684" s="309">
        <f>IF('6-اطلاعات کلیه محصولات - خدمات'!C684="دارد",'6-اطلاعات کلیه محصولات - خدمات'!Q684,0)</f>
        <v>0</v>
      </c>
      <c r="AD684" s="309">
        <f>1403-'5-اطلاعات کلیه پرسنل'!E684:E1681</f>
        <v>1403</v>
      </c>
      <c r="AE684" s="309"/>
      <c r="AF684" s="67">
        <f>IF('5-اطلاعات کلیه پرسنل'!H684=option!$C$15,IF('5-اطلاعات کلیه پرسنل'!L684="دارد",'5-اطلاعات کلیه پرسنل'!M684/12*'5-اطلاعات کلیه پرسنل'!I684,'5-اطلاعات کلیه پرسنل'!N684/2000*'5-اطلاعات کلیه پرسنل'!I684),0)+IF('5-اطلاعات کلیه پرسنل'!J684=option!$C$15,IF('5-اطلاعات کلیه پرسنل'!L684="دارد",'5-اطلاعات کلیه پرسنل'!M684/12*'5-اطلاعات کلیه پرسنل'!K684,'5-اطلاعات کلیه پرسنل'!N684/2000*'5-اطلاعات کلیه پرسنل'!K684),0)</f>
        <v>0</v>
      </c>
      <c r="AG684" s="67">
        <f>IF('5-اطلاعات کلیه پرسنل'!H684=option!$C$11,IF('5-اطلاعات کلیه پرسنل'!L684="دارد",'5-اطلاعات کلیه پرسنل'!M684*'5-اطلاعات کلیه پرسنل'!I684/12*40,'5-اطلاعات کلیه پرسنل'!I684*'5-اطلاعات کلیه پرسنل'!N684/52),0)+IF('5-اطلاعات کلیه پرسنل'!J684=option!$C$11,IF('5-اطلاعات کلیه پرسنل'!L684="دارد",'5-اطلاعات کلیه پرسنل'!M684*'5-اطلاعات کلیه پرسنل'!K684/12*40,'5-اطلاعات کلیه پرسنل'!K684*'5-اطلاعات کلیه پرسنل'!N684/52),0)</f>
        <v>0</v>
      </c>
      <c r="AH684" s="307">
        <f>IF('5-اطلاعات کلیه پرسنل'!P684="دکتری",1,IF('5-اطلاعات کلیه پرسنل'!P684="فوق لیسانس",0.8,IF('5-اطلاعات کلیه پرسنل'!P684="لیسانس",0.6,IF('5-اطلاعات کلیه پرسنل'!P684="فوق دیپلم",0.3,IF('5-اطلاعات کلیه پرسنل'!P684="",0,0.1)))))</f>
        <v>0</v>
      </c>
      <c r="AI684" s="95">
        <f>IF('5-اطلاعات کلیه پرسنل'!L684="دارد",'5-اطلاعات کلیه پرسنل'!M684/12,'5-اطلاعات کلیه پرسنل'!N684/2000)</f>
        <v>0</v>
      </c>
      <c r="AJ684" s="94">
        <f t="shared" si="58"/>
        <v>0</v>
      </c>
    </row>
    <row r="685" spans="29:36" x14ac:dyDescent="0.45">
      <c r="AC685" s="309">
        <f>IF('6-اطلاعات کلیه محصولات - خدمات'!C685="دارد",'6-اطلاعات کلیه محصولات - خدمات'!Q685,0)</f>
        <v>0</v>
      </c>
      <c r="AD685" s="309">
        <f>1403-'5-اطلاعات کلیه پرسنل'!E685:E1682</f>
        <v>1403</v>
      </c>
      <c r="AE685" s="309"/>
      <c r="AF685" s="67">
        <f>IF('5-اطلاعات کلیه پرسنل'!H685=option!$C$15,IF('5-اطلاعات کلیه پرسنل'!L685="دارد",'5-اطلاعات کلیه پرسنل'!M685/12*'5-اطلاعات کلیه پرسنل'!I685,'5-اطلاعات کلیه پرسنل'!N685/2000*'5-اطلاعات کلیه پرسنل'!I685),0)+IF('5-اطلاعات کلیه پرسنل'!J685=option!$C$15,IF('5-اطلاعات کلیه پرسنل'!L685="دارد",'5-اطلاعات کلیه پرسنل'!M685/12*'5-اطلاعات کلیه پرسنل'!K685,'5-اطلاعات کلیه پرسنل'!N685/2000*'5-اطلاعات کلیه پرسنل'!K685),0)</f>
        <v>0</v>
      </c>
      <c r="AG685" s="67">
        <f>IF('5-اطلاعات کلیه پرسنل'!H685=option!$C$11,IF('5-اطلاعات کلیه پرسنل'!L685="دارد",'5-اطلاعات کلیه پرسنل'!M685*'5-اطلاعات کلیه پرسنل'!I685/12*40,'5-اطلاعات کلیه پرسنل'!I685*'5-اطلاعات کلیه پرسنل'!N685/52),0)+IF('5-اطلاعات کلیه پرسنل'!J685=option!$C$11,IF('5-اطلاعات کلیه پرسنل'!L685="دارد",'5-اطلاعات کلیه پرسنل'!M685*'5-اطلاعات کلیه پرسنل'!K685/12*40,'5-اطلاعات کلیه پرسنل'!K685*'5-اطلاعات کلیه پرسنل'!N685/52),0)</f>
        <v>0</v>
      </c>
      <c r="AH685" s="307">
        <f>IF('5-اطلاعات کلیه پرسنل'!P685="دکتری",1,IF('5-اطلاعات کلیه پرسنل'!P685="فوق لیسانس",0.8,IF('5-اطلاعات کلیه پرسنل'!P685="لیسانس",0.6,IF('5-اطلاعات کلیه پرسنل'!P685="فوق دیپلم",0.3,IF('5-اطلاعات کلیه پرسنل'!P685="",0,0.1)))))</f>
        <v>0</v>
      </c>
      <c r="AI685" s="95">
        <f>IF('5-اطلاعات کلیه پرسنل'!L685="دارد",'5-اطلاعات کلیه پرسنل'!M685/12,'5-اطلاعات کلیه پرسنل'!N685/2000)</f>
        <v>0</v>
      </c>
      <c r="AJ685" s="94">
        <f t="shared" si="58"/>
        <v>0</v>
      </c>
    </row>
    <row r="686" spans="29:36" x14ac:dyDescent="0.45">
      <c r="AC686" s="309">
        <f>IF('6-اطلاعات کلیه محصولات - خدمات'!C686="دارد",'6-اطلاعات کلیه محصولات - خدمات'!Q686,0)</f>
        <v>0</v>
      </c>
      <c r="AD686" s="309">
        <f>1403-'5-اطلاعات کلیه پرسنل'!E686:E1683</f>
        <v>1403</v>
      </c>
      <c r="AE686" s="309"/>
      <c r="AF686" s="67">
        <f>IF('5-اطلاعات کلیه پرسنل'!H686=option!$C$15,IF('5-اطلاعات کلیه پرسنل'!L686="دارد",'5-اطلاعات کلیه پرسنل'!M686/12*'5-اطلاعات کلیه پرسنل'!I686,'5-اطلاعات کلیه پرسنل'!N686/2000*'5-اطلاعات کلیه پرسنل'!I686),0)+IF('5-اطلاعات کلیه پرسنل'!J686=option!$C$15,IF('5-اطلاعات کلیه پرسنل'!L686="دارد",'5-اطلاعات کلیه پرسنل'!M686/12*'5-اطلاعات کلیه پرسنل'!K686,'5-اطلاعات کلیه پرسنل'!N686/2000*'5-اطلاعات کلیه پرسنل'!K686),0)</f>
        <v>0</v>
      </c>
      <c r="AG686" s="67">
        <f>IF('5-اطلاعات کلیه پرسنل'!H686=option!$C$11,IF('5-اطلاعات کلیه پرسنل'!L686="دارد",'5-اطلاعات کلیه پرسنل'!M686*'5-اطلاعات کلیه پرسنل'!I686/12*40,'5-اطلاعات کلیه پرسنل'!I686*'5-اطلاعات کلیه پرسنل'!N686/52),0)+IF('5-اطلاعات کلیه پرسنل'!J686=option!$C$11,IF('5-اطلاعات کلیه پرسنل'!L686="دارد",'5-اطلاعات کلیه پرسنل'!M686*'5-اطلاعات کلیه پرسنل'!K686/12*40,'5-اطلاعات کلیه پرسنل'!K686*'5-اطلاعات کلیه پرسنل'!N686/52),0)</f>
        <v>0</v>
      </c>
      <c r="AH686" s="307">
        <f>IF('5-اطلاعات کلیه پرسنل'!P686="دکتری",1,IF('5-اطلاعات کلیه پرسنل'!P686="فوق لیسانس",0.8,IF('5-اطلاعات کلیه پرسنل'!P686="لیسانس",0.6,IF('5-اطلاعات کلیه پرسنل'!P686="فوق دیپلم",0.3,IF('5-اطلاعات کلیه پرسنل'!P686="",0,0.1)))))</f>
        <v>0</v>
      </c>
      <c r="AI686" s="95">
        <f>IF('5-اطلاعات کلیه پرسنل'!L686="دارد",'5-اطلاعات کلیه پرسنل'!M686/12,'5-اطلاعات کلیه پرسنل'!N686/2000)</f>
        <v>0</v>
      </c>
      <c r="AJ686" s="94">
        <f t="shared" si="58"/>
        <v>0</v>
      </c>
    </row>
    <row r="687" spans="29:36" x14ac:dyDescent="0.45">
      <c r="AC687" s="309">
        <f>IF('6-اطلاعات کلیه محصولات - خدمات'!C687="دارد",'6-اطلاعات کلیه محصولات - خدمات'!Q687,0)</f>
        <v>0</v>
      </c>
      <c r="AD687" s="309">
        <f>1403-'5-اطلاعات کلیه پرسنل'!E687:E1684</f>
        <v>1403</v>
      </c>
      <c r="AE687" s="309"/>
      <c r="AF687" s="67">
        <f>IF('5-اطلاعات کلیه پرسنل'!H687=option!$C$15,IF('5-اطلاعات کلیه پرسنل'!L687="دارد",'5-اطلاعات کلیه پرسنل'!M687/12*'5-اطلاعات کلیه پرسنل'!I687,'5-اطلاعات کلیه پرسنل'!N687/2000*'5-اطلاعات کلیه پرسنل'!I687),0)+IF('5-اطلاعات کلیه پرسنل'!J687=option!$C$15,IF('5-اطلاعات کلیه پرسنل'!L687="دارد",'5-اطلاعات کلیه پرسنل'!M687/12*'5-اطلاعات کلیه پرسنل'!K687,'5-اطلاعات کلیه پرسنل'!N687/2000*'5-اطلاعات کلیه پرسنل'!K687),0)</f>
        <v>0</v>
      </c>
      <c r="AG687" s="67">
        <f>IF('5-اطلاعات کلیه پرسنل'!H687=option!$C$11,IF('5-اطلاعات کلیه پرسنل'!L687="دارد",'5-اطلاعات کلیه پرسنل'!M687*'5-اطلاعات کلیه پرسنل'!I687/12*40,'5-اطلاعات کلیه پرسنل'!I687*'5-اطلاعات کلیه پرسنل'!N687/52),0)+IF('5-اطلاعات کلیه پرسنل'!J687=option!$C$11,IF('5-اطلاعات کلیه پرسنل'!L687="دارد",'5-اطلاعات کلیه پرسنل'!M687*'5-اطلاعات کلیه پرسنل'!K687/12*40,'5-اطلاعات کلیه پرسنل'!K687*'5-اطلاعات کلیه پرسنل'!N687/52),0)</f>
        <v>0</v>
      </c>
      <c r="AH687" s="307">
        <f>IF('5-اطلاعات کلیه پرسنل'!P687="دکتری",1,IF('5-اطلاعات کلیه پرسنل'!P687="فوق لیسانس",0.8,IF('5-اطلاعات کلیه پرسنل'!P687="لیسانس",0.6,IF('5-اطلاعات کلیه پرسنل'!P687="فوق دیپلم",0.3,IF('5-اطلاعات کلیه پرسنل'!P687="",0,0.1)))))</f>
        <v>0</v>
      </c>
      <c r="AI687" s="95">
        <f>IF('5-اطلاعات کلیه پرسنل'!L687="دارد",'5-اطلاعات کلیه پرسنل'!M687/12,'5-اطلاعات کلیه پرسنل'!N687/2000)</f>
        <v>0</v>
      </c>
      <c r="AJ687" s="94">
        <f t="shared" si="58"/>
        <v>0</v>
      </c>
    </row>
    <row r="688" spans="29:36" x14ac:dyDescent="0.45">
      <c r="AC688" s="309">
        <f>IF('6-اطلاعات کلیه محصولات - خدمات'!C688="دارد",'6-اطلاعات کلیه محصولات - خدمات'!Q688,0)</f>
        <v>0</v>
      </c>
      <c r="AD688" s="309">
        <f>1403-'5-اطلاعات کلیه پرسنل'!E688:E1685</f>
        <v>1403</v>
      </c>
      <c r="AE688" s="309"/>
      <c r="AF688" s="67">
        <f>IF('5-اطلاعات کلیه پرسنل'!H688=option!$C$15,IF('5-اطلاعات کلیه پرسنل'!L688="دارد",'5-اطلاعات کلیه پرسنل'!M688/12*'5-اطلاعات کلیه پرسنل'!I688,'5-اطلاعات کلیه پرسنل'!N688/2000*'5-اطلاعات کلیه پرسنل'!I688),0)+IF('5-اطلاعات کلیه پرسنل'!J688=option!$C$15,IF('5-اطلاعات کلیه پرسنل'!L688="دارد",'5-اطلاعات کلیه پرسنل'!M688/12*'5-اطلاعات کلیه پرسنل'!K688,'5-اطلاعات کلیه پرسنل'!N688/2000*'5-اطلاعات کلیه پرسنل'!K688),0)</f>
        <v>0</v>
      </c>
      <c r="AG688" s="67">
        <f>IF('5-اطلاعات کلیه پرسنل'!H688=option!$C$11,IF('5-اطلاعات کلیه پرسنل'!L688="دارد",'5-اطلاعات کلیه پرسنل'!M688*'5-اطلاعات کلیه پرسنل'!I688/12*40,'5-اطلاعات کلیه پرسنل'!I688*'5-اطلاعات کلیه پرسنل'!N688/52),0)+IF('5-اطلاعات کلیه پرسنل'!J688=option!$C$11,IF('5-اطلاعات کلیه پرسنل'!L688="دارد",'5-اطلاعات کلیه پرسنل'!M688*'5-اطلاعات کلیه پرسنل'!K688/12*40,'5-اطلاعات کلیه پرسنل'!K688*'5-اطلاعات کلیه پرسنل'!N688/52),0)</f>
        <v>0</v>
      </c>
      <c r="AH688" s="307">
        <f>IF('5-اطلاعات کلیه پرسنل'!P688="دکتری",1,IF('5-اطلاعات کلیه پرسنل'!P688="فوق لیسانس",0.8,IF('5-اطلاعات کلیه پرسنل'!P688="لیسانس",0.6,IF('5-اطلاعات کلیه پرسنل'!P688="فوق دیپلم",0.3,IF('5-اطلاعات کلیه پرسنل'!P688="",0,0.1)))))</f>
        <v>0</v>
      </c>
      <c r="AI688" s="95">
        <f>IF('5-اطلاعات کلیه پرسنل'!L688="دارد",'5-اطلاعات کلیه پرسنل'!M688/12,'5-اطلاعات کلیه پرسنل'!N688/2000)</f>
        <v>0</v>
      </c>
      <c r="AJ688" s="94">
        <f t="shared" si="58"/>
        <v>0</v>
      </c>
    </row>
    <row r="689" spans="29:36" x14ac:dyDescent="0.45">
      <c r="AC689" s="309">
        <f>IF('6-اطلاعات کلیه محصولات - خدمات'!C689="دارد",'6-اطلاعات کلیه محصولات - خدمات'!Q689,0)</f>
        <v>0</v>
      </c>
      <c r="AD689" s="309">
        <f>1403-'5-اطلاعات کلیه پرسنل'!E689:E1686</f>
        <v>1403</v>
      </c>
      <c r="AE689" s="309"/>
      <c r="AF689" s="67">
        <f>IF('5-اطلاعات کلیه پرسنل'!H689=option!$C$15,IF('5-اطلاعات کلیه پرسنل'!L689="دارد",'5-اطلاعات کلیه پرسنل'!M689/12*'5-اطلاعات کلیه پرسنل'!I689,'5-اطلاعات کلیه پرسنل'!N689/2000*'5-اطلاعات کلیه پرسنل'!I689),0)+IF('5-اطلاعات کلیه پرسنل'!J689=option!$C$15,IF('5-اطلاعات کلیه پرسنل'!L689="دارد",'5-اطلاعات کلیه پرسنل'!M689/12*'5-اطلاعات کلیه پرسنل'!K689,'5-اطلاعات کلیه پرسنل'!N689/2000*'5-اطلاعات کلیه پرسنل'!K689),0)</f>
        <v>0</v>
      </c>
      <c r="AG689" s="67">
        <f>IF('5-اطلاعات کلیه پرسنل'!H689=option!$C$11,IF('5-اطلاعات کلیه پرسنل'!L689="دارد",'5-اطلاعات کلیه پرسنل'!M689*'5-اطلاعات کلیه پرسنل'!I689/12*40,'5-اطلاعات کلیه پرسنل'!I689*'5-اطلاعات کلیه پرسنل'!N689/52),0)+IF('5-اطلاعات کلیه پرسنل'!J689=option!$C$11,IF('5-اطلاعات کلیه پرسنل'!L689="دارد",'5-اطلاعات کلیه پرسنل'!M689*'5-اطلاعات کلیه پرسنل'!K689/12*40,'5-اطلاعات کلیه پرسنل'!K689*'5-اطلاعات کلیه پرسنل'!N689/52),0)</f>
        <v>0</v>
      </c>
      <c r="AH689" s="307">
        <f>IF('5-اطلاعات کلیه پرسنل'!P689="دکتری",1,IF('5-اطلاعات کلیه پرسنل'!P689="فوق لیسانس",0.8,IF('5-اطلاعات کلیه پرسنل'!P689="لیسانس",0.6,IF('5-اطلاعات کلیه پرسنل'!P689="فوق دیپلم",0.3,IF('5-اطلاعات کلیه پرسنل'!P689="",0,0.1)))))</f>
        <v>0</v>
      </c>
      <c r="AI689" s="95">
        <f>IF('5-اطلاعات کلیه پرسنل'!L689="دارد",'5-اطلاعات کلیه پرسنل'!M689/12,'5-اطلاعات کلیه پرسنل'!N689/2000)</f>
        <v>0</v>
      </c>
      <c r="AJ689" s="94">
        <f t="shared" si="58"/>
        <v>0</v>
      </c>
    </row>
    <row r="690" spans="29:36" x14ac:dyDescent="0.45">
      <c r="AC690" s="309">
        <f>IF('6-اطلاعات کلیه محصولات - خدمات'!C690="دارد",'6-اطلاعات کلیه محصولات - خدمات'!Q690,0)</f>
        <v>0</v>
      </c>
      <c r="AD690" s="309">
        <f>1403-'5-اطلاعات کلیه پرسنل'!E690:E1687</f>
        <v>1403</v>
      </c>
      <c r="AE690" s="309"/>
      <c r="AF690" s="67">
        <f>IF('5-اطلاعات کلیه پرسنل'!H690=option!$C$15,IF('5-اطلاعات کلیه پرسنل'!L690="دارد",'5-اطلاعات کلیه پرسنل'!M690/12*'5-اطلاعات کلیه پرسنل'!I690,'5-اطلاعات کلیه پرسنل'!N690/2000*'5-اطلاعات کلیه پرسنل'!I690),0)+IF('5-اطلاعات کلیه پرسنل'!J690=option!$C$15,IF('5-اطلاعات کلیه پرسنل'!L690="دارد",'5-اطلاعات کلیه پرسنل'!M690/12*'5-اطلاعات کلیه پرسنل'!K690,'5-اطلاعات کلیه پرسنل'!N690/2000*'5-اطلاعات کلیه پرسنل'!K690),0)</f>
        <v>0</v>
      </c>
      <c r="AG690" s="67">
        <f>IF('5-اطلاعات کلیه پرسنل'!H690=option!$C$11,IF('5-اطلاعات کلیه پرسنل'!L690="دارد",'5-اطلاعات کلیه پرسنل'!M690*'5-اطلاعات کلیه پرسنل'!I690/12*40,'5-اطلاعات کلیه پرسنل'!I690*'5-اطلاعات کلیه پرسنل'!N690/52),0)+IF('5-اطلاعات کلیه پرسنل'!J690=option!$C$11,IF('5-اطلاعات کلیه پرسنل'!L690="دارد",'5-اطلاعات کلیه پرسنل'!M690*'5-اطلاعات کلیه پرسنل'!K690/12*40,'5-اطلاعات کلیه پرسنل'!K690*'5-اطلاعات کلیه پرسنل'!N690/52),0)</f>
        <v>0</v>
      </c>
      <c r="AH690" s="307">
        <f>IF('5-اطلاعات کلیه پرسنل'!P690="دکتری",1,IF('5-اطلاعات کلیه پرسنل'!P690="فوق لیسانس",0.8,IF('5-اطلاعات کلیه پرسنل'!P690="لیسانس",0.6,IF('5-اطلاعات کلیه پرسنل'!P690="فوق دیپلم",0.3,IF('5-اطلاعات کلیه پرسنل'!P690="",0,0.1)))))</f>
        <v>0</v>
      </c>
      <c r="AI690" s="95">
        <f>IF('5-اطلاعات کلیه پرسنل'!L690="دارد",'5-اطلاعات کلیه پرسنل'!M690/12,'5-اطلاعات کلیه پرسنل'!N690/2000)</f>
        <v>0</v>
      </c>
      <c r="AJ690" s="94">
        <f t="shared" si="58"/>
        <v>0</v>
      </c>
    </row>
    <row r="691" spans="29:36" x14ac:dyDescent="0.45">
      <c r="AC691" s="309">
        <f>IF('6-اطلاعات کلیه محصولات - خدمات'!C691="دارد",'6-اطلاعات کلیه محصولات - خدمات'!Q691,0)</f>
        <v>0</v>
      </c>
      <c r="AD691" s="309">
        <f>1403-'5-اطلاعات کلیه پرسنل'!E691:E1688</f>
        <v>1403</v>
      </c>
      <c r="AE691" s="309"/>
      <c r="AF691" s="67">
        <f>IF('5-اطلاعات کلیه پرسنل'!H691=option!$C$15,IF('5-اطلاعات کلیه پرسنل'!L691="دارد",'5-اطلاعات کلیه پرسنل'!M691/12*'5-اطلاعات کلیه پرسنل'!I691,'5-اطلاعات کلیه پرسنل'!N691/2000*'5-اطلاعات کلیه پرسنل'!I691),0)+IF('5-اطلاعات کلیه پرسنل'!J691=option!$C$15,IF('5-اطلاعات کلیه پرسنل'!L691="دارد",'5-اطلاعات کلیه پرسنل'!M691/12*'5-اطلاعات کلیه پرسنل'!K691,'5-اطلاعات کلیه پرسنل'!N691/2000*'5-اطلاعات کلیه پرسنل'!K691),0)</f>
        <v>0</v>
      </c>
      <c r="AG691" s="67">
        <f>IF('5-اطلاعات کلیه پرسنل'!H691=option!$C$11,IF('5-اطلاعات کلیه پرسنل'!L691="دارد",'5-اطلاعات کلیه پرسنل'!M691*'5-اطلاعات کلیه پرسنل'!I691/12*40,'5-اطلاعات کلیه پرسنل'!I691*'5-اطلاعات کلیه پرسنل'!N691/52),0)+IF('5-اطلاعات کلیه پرسنل'!J691=option!$C$11,IF('5-اطلاعات کلیه پرسنل'!L691="دارد",'5-اطلاعات کلیه پرسنل'!M691*'5-اطلاعات کلیه پرسنل'!K691/12*40,'5-اطلاعات کلیه پرسنل'!K691*'5-اطلاعات کلیه پرسنل'!N691/52),0)</f>
        <v>0</v>
      </c>
      <c r="AH691" s="307">
        <f>IF('5-اطلاعات کلیه پرسنل'!P691="دکتری",1,IF('5-اطلاعات کلیه پرسنل'!P691="فوق لیسانس",0.8,IF('5-اطلاعات کلیه پرسنل'!P691="لیسانس",0.6,IF('5-اطلاعات کلیه پرسنل'!P691="فوق دیپلم",0.3,IF('5-اطلاعات کلیه پرسنل'!P691="",0,0.1)))))</f>
        <v>0</v>
      </c>
      <c r="AI691" s="95">
        <f>IF('5-اطلاعات کلیه پرسنل'!L691="دارد",'5-اطلاعات کلیه پرسنل'!M691/12,'5-اطلاعات کلیه پرسنل'!N691/2000)</f>
        <v>0</v>
      </c>
      <c r="AJ691" s="94">
        <f t="shared" si="58"/>
        <v>0</v>
      </c>
    </row>
    <row r="692" spans="29:36" x14ac:dyDescent="0.45">
      <c r="AC692" s="309">
        <f>IF('6-اطلاعات کلیه محصولات - خدمات'!C692="دارد",'6-اطلاعات کلیه محصولات - خدمات'!Q692,0)</f>
        <v>0</v>
      </c>
      <c r="AD692" s="309">
        <f>1403-'5-اطلاعات کلیه پرسنل'!E692:E1689</f>
        <v>1403</v>
      </c>
      <c r="AE692" s="309"/>
      <c r="AF692" s="67">
        <f>IF('5-اطلاعات کلیه پرسنل'!H692=option!$C$15,IF('5-اطلاعات کلیه پرسنل'!L692="دارد",'5-اطلاعات کلیه پرسنل'!M692/12*'5-اطلاعات کلیه پرسنل'!I692,'5-اطلاعات کلیه پرسنل'!N692/2000*'5-اطلاعات کلیه پرسنل'!I692),0)+IF('5-اطلاعات کلیه پرسنل'!J692=option!$C$15,IF('5-اطلاعات کلیه پرسنل'!L692="دارد",'5-اطلاعات کلیه پرسنل'!M692/12*'5-اطلاعات کلیه پرسنل'!K692,'5-اطلاعات کلیه پرسنل'!N692/2000*'5-اطلاعات کلیه پرسنل'!K692),0)</f>
        <v>0</v>
      </c>
      <c r="AG692" s="67">
        <f>IF('5-اطلاعات کلیه پرسنل'!H692=option!$C$11,IF('5-اطلاعات کلیه پرسنل'!L692="دارد",'5-اطلاعات کلیه پرسنل'!M692*'5-اطلاعات کلیه پرسنل'!I692/12*40,'5-اطلاعات کلیه پرسنل'!I692*'5-اطلاعات کلیه پرسنل'!N692/52),0)+IF('5-اطلاعات کلیه پرسنل'!J692=option!$C$11,IF('5-اطلاعات کلیه پرسنل'!L692="دارد",'5-اطلاعات کلیه پرسنل'!M692*'5-اطلاعات کلیه پرسنل'!K692/12*40,'5-اطلاعات کلیه پرسنل'!K692*'5-اطلاعات کلیه پرسنل'!N692/52),0)</f>
        <v>0</v>
      </c>
      <c r="AH692" s="307">
        <f>IF('5-اطلاعات کلیه پرسنل'!P692="دکتری",1,IF('5-اطلاعات کلیه پرسنل'!P692="فوق لیسانس",0.8,IF('5-اطلاعات کلیه پرسنل'!P692="لیسانس",0.6,IF('5-اطلاعات کلیه پرسنل'!P692="فوق دیپلم",0.3,IF('5-اطلاعات کلیه پرسنل'!P692="",0,0.1)))))</f>
        <v>0</v>
      </c>
      <c r="AI692" s="95">
        <f>IF('5-اطلاعات کلیه پرسنل'!L692="دارد",'5-اطلاعات کلیه پرسنل'!M692/12,'5-اطلاعات کلیه پرسنل'!N692/2000)</f>
        <v>0</v>
      </c>
      <c r="AJ692" s="94">
        <f t="shared" si="58"/>
        <v>0</v>
      </c>
    </row>
    <row r="693" spans="29:36" x14ac:dyDescent="0.45">
      <c r="AC693" s="309">
        <f>IF('6-اطلاعات کلیه محصولات - خدمات'!C693="دارد",'6-اطلاعات کلیه محصولات - خدمات'!Q693,0)</f>
        <v>0</v>
      </c>
      <c r="AD693" s="309">
        <f>1403-'5-اطلاعات کلیه پرسنل'!E693:E1690</f>
        <v>1403</v>
      </c>
      <c r="AE693" s="309"/>
      <c r="AF693" s="67">
        <f>IF('5-اطلاعات کلیه پرسنل'!H693=option!$C$15,IF('5-اطلاعات کلیه پرسنل'!L693="دارد",'5-اطلاعات کلیه پرسنل'!M693/12*'5-اطلاعات کلیه پرسنل'!I693,'5-اطلاعات کلیه پرسنل'!N693/2000*'5-اطلاعات کلیه پرسنل'!I693),0)+IF('5-اطلاعات کلیه پرسنل'!J693=option!$C$15,IF('5-اطلاعات کلیه پرسنل'!L693="دارد",'5-اطلاعات کلیه پرسنل'!M693/12*'5-اطلاعات کلیه پرسنل'!K693,'5-اطلاعات کلیه پرسنل'!N693/2000*'5-اطلاعات کلیه پرسنل'!K693),0)</f>
        <v>0</v>
      </c>
      <c r="AG693" s="67">
        <f>IF('5-اطلاعات کلیه پرسنل'!H693=option!$C$11,IF('5-اطلاعات کلیه پرسنل'!L693="دارد",'5-اطلاعات کلیه پرسنل'!M693*'5-اطلاعات کلیه پرسنل'!I693/12*40,'5-اطلاعات کلیه پرسنل'!I693*'5-اطلاعات کلیه پرسنل'!N693/52),0)+IF('5-اطلاعات کلیه پرسنل'!J693=option!$C$11,IF('5-اطلاعات کلیه پرسنل'!L693="دارد",'5-اطلاعات کلیه پرسنل'!M693*'5-اطلاعات کلیه پرسنل'!K693/12*40,'5-اطلاعات کلیه پرسنل'!K693*'5-اطلاعات کلیه پرسنل'!N693/52),0)</f>
        <v>0</v>
      </c>
      <c r="AH693" s="307">
        <f>IF('5-اطلاعات کلیه پرسنل'!P693="دکتری",1,IF('5-اطلاعات کلیه پرسنل'!P693="فوق لیسانس",0.8,IF('5-اطلاعات کلیه پرسنل'!P693="لیسانس",0.6,IF('5-اطلاعات کلیه پرسنل'!P693="فوق دیپلم",0.3,IF('5-اطلاعات کلیه پرسنل'!P693="",0,0.1)))))</f>
        <v>0</v>
      </c>
      <c r="AI693" s="95">
        <f>IF('5-اطلاعات کلیه پرسنل'!L693="دارد",'5-اطلاعات کلیه پرسنل'!M693/12,'5-اطلاعات کلیه پرسنل'!N693/2000)</f>
        <v>0</v>
      </c>
      <c r="AJ693" s="94">
        <f t="shared" si="58"/>
        <v>0</v>
      </c>
    </row>
    <row r="694" spans="29:36" x14ac:dyDescent="0.45">
      <c r="AC694" s="309">
        <f>IF('6-اطلاعات کلیه محصولات - خدمات'!C694="دارد",'6-اطلاعات کلیه محصولات - خدمات'!Q694,0)</f>
        <v>0</v>
      </c>
      <c r="AD694" s="309">
        <f>1403-'5-اطلاعات کلیه پرسنل'!E694:E1691</f>
        <v>1403</v>
      </c>
      <c r="AE694" s="309"/>
      <c r="AF694" s="67">
        <f>IF('5-اطلاعات کلیه پرسنل'!H694=option!$C$15,IF('5-اطلاعات کلیه پرسنل'!L694="دارد",'5-اطلاعات کلیه پرسنل'!M694/12*'5-اطلاعات کلیه پرسنل'!I694,'5-اطلاعات کلیه پرسنل'!N694/2000*'5-اطلاعات کلیه پرسنل'!I694),0)+IF('5-اطلاعات کلیه پرسنل'!J694=option!$C$15,IF('5-اطلاعات کلیه پرسنل'!L694="دارد",'5-اطلاعات کلیه پرسنل'!M694/12*'5-اطلاعات کلیه پرسنل'!K694,'5-اطلاعات کلیه پرسنل'!N694/2000*'5-اطلاعات کلیه پرسنل'!K694),0)</f>
        <v>0</v>
      </c>
      <c r="AG694" s="67">
        <f>IF('5-اطلاعات کلیه پرسنل'!H694=option!$C$11,IF('5-اطلاعات کلیه پرسنل'!L694="دارد",'5-اطلاعات کلیه پرسنل'!M694*'5-اطلاعات کلیه پرسنل'!I694/12*40,'5-اطلاعات کلیه پرسنل'!I694*'5-اطلاعات کلیه پرسنل'!N694/52),0)+IF('5-اطلاعات کلیه پرسنل'!J694=option!$C$11,IF('5-اطلاعات کلیه پرسنل'!L694="دارد",'5-اطلاعات کلیه پرسنل'!M694*'5-اطلاعات کلیه پرسنل'!K694/12*40,'5-اطلاعات کلیه پرسنل'!K694*'5-اطلاعات کلیه پرسنل'!N694/52),0)</f>
        <v>0</v>
      </c>
      <c r="AH694" s="307">
        <f>IF('5-اطلاعات کلیه پرسنل'!P694="دکتری",1,IF('5-اطلاعات کلیه پرسنل'!P694="فوق لیسانس",0.8,IF('5-اطلاعات کلیه پرسنل'!P694="لیسانس",0.6,IF('5-اطلاعات کلیه پرسنل'!P694="فوق دیپلم",0.3,IF('5-اطلاعات کلیه پرسنل'!P694="",0,0.1)))))</f>
        <v>0</v>
      </c>
      <c r="AI694" s="95">
        <f>IF('5-اطلاعات کلیه پرسنل'!L694="دارد",'5-اطلاعات کلیه پرسنل'!M694/12,'5-اطلاعات کلیه پرسنل'!N694/2000)</f>
        <v>0</v>
      </c>
      <c r="AJ694" s="94">
        <f t="shared" si="58"/>
        <v>0</v>
      </c>
    </row>
    <row r="695" spans="29:36" x14ac:dyDescent="0.45">
      <c r="AC695" s="309">
        <f>IF('6-اطلاعات کلیه محصولات - خدمات'!C695="دارد",'6-اطلاعات کلیه محصولات - خدمات'!Q695,0)</f>
        <v>0</v>
      </c>
      <c r="AD695" s="309">
        <f>1403-'5-اطلاعات کلیه پرسنل'!E695:E1692</f>
        <v>1403</v>
      </c>
      <c r="AE695" s="309"/>
      <c r="AF695" s="67">
        <f>IF('5-اطلاعات کلیه پرسنل'!H695=option!$C$15,IF('5-اطلاعات کلیه پرسنل'!L695="دارد",'5-اطلاعات کلیه پرسنل'!M695/12*'5-اطلاعات کلیه پرسنل'!I695,'5-اطلاعات کلیه پرسنل'!N695/2000*'5-اطلاعات کلیه پرسنل'!I695),0)+IF('5-اطلاعات کلیه پرسنل'!J695=option!$C$15,IF('5-اطلاعات کلیه پرسنل'!L695="دارد",'5-اطلاعات کلیه پرسنل'!M695/12*'5-اطلاعات کلیه پرسنل'!K695,'5-اطلاعات کلیه پرسنل'!N695/2000*'5-اطلاعات کلیه پرسنل'!K695),0)</f>
        <v>0</v>
      </c>
      <c r="AG695" s="67">
        <f>IF('5-اطلاعات کلیه پرسنل'!H695=option!$C$11,IF('5-اطلاعات کلیه پرسنل'!L695="دارد",'5-اطلاعات کلیه پرسنل'!M695*'5-اطلاعات کلیه پرسنل'!I695/12*40,'5-اطلاعات کلیه پرسنل'!I695*'5-اطلاعات کلیه پرسنل'!N695/52),0)+IF('5-اطلاعات کلیه پرسنل'!J695=option!$C$11,IF('5-اطلاعات کلیه پرسنل'!L695="دارد",'5-اطلاعات کلیه پرسنل'!M695*'5-اطلاعات کلیه پرسنل'!K695/12*40,'5-اطلاعات کلیه پرسنل'!K695*'5-اطلاعات کلیه پرسنل'!N695/52),0)</f>
        <v>0</v>
      </c>
      <c r="AH695" s="307">
        <f>IF('5-اطلاعات کلیه پرسنل'!P695="دکتری",1,IF('5-اطلاعات کلیه پرسنل'!P695="فوق لیسانس",0.8,IF('5-اطلاعات کلیه پرسنل'!P695="لیسانس",0.6,IF('5-اطلاعات کلیه پرسنل'!P695="فوق دیپلم",0.3,IF('5-اطلاعات کلیه پرسنل'!P695="",0,0.1)))))</f>
        <v>0</v>
      </c>
      <c r="AI695" s="95">
        <f>IF('5-اطلاعات کلیه پرسنل'!L695="دارد",'5-اطلاعات کلیه پرسنل'!M695/12,'5-اطلاعات کلیه پرسنل'!N695/2000)</f>
        <v>0</v>
      </c>
      <c r="AJ695" s="94">
        <f t="shared" si="58"/>
        <v>0</v>
      </c>
    </row>
    <row r="696" spans="29:36" x14ac:dyDescent="0.45">
      <c r="AC696" s="309">
        <f>IF('6-اطلاعات کلیه محصولات - خدمات'!C696="دارد",'6-اطلاعات کلیه محصولات - خدمات'!Q696,0)</f>
        <v>0</v>
      </c>
      <c r="AD696" s="309">
        <f>1403-'5-اطلاعات کلیه پرسنل'!E696:E1693</f>
        <v>1403</v>
      </c>
      <c r="AE696" s="309"/>
      <c r="AF696" s="67">
        <f>IF('5-اطلاعات کلیه پرسنل'!H696=option!$C$15,IF('5-اطلاعات کلیه پرسنل'!L696="دارد",'5-اطلاعات کلیه پرسنل'!M696/12*'5-اطلاعات کلیه پرسنل'!I696,'5-اطلاعات کلیه پرسنل'!N696/2000*'5-اطلاعات کلیه پرسنل'!I696),0)+IF('5-اطلاعات کلیه پرسنل'!J696=option!$C$15,IF('5-اطلاعات کلیه پرسنل'!L696="دارد",'5-اطلاعات کلیه پرسنل'!M696/12*'5-اطلاعات کلیه پرسنل'!K696,'5-اطلاعات کلیه پرسنل'!N696/2000*'5-اطلاعات کلیه پرسنل'!K696),0)</f>
        <v>0</v>
      </c>
      <c r="AG696" s="67">
        <f>IF('5-اطلاعات کلیه پرسنل'!H696=option!$C$11,IF('5-اطلاعات کلیه پرسنل'!L696="دارد",'5-اطلاعات کلیه پرسنل'!M696*'5-اطلاعات کلیه پرسنل'!I696/12*40,'5-اطلاعات کلیه پرسنل'!I696*'5-اطلاعات کلیه پرسنل'!N696/52),0)+IF('5-اطلاعات کلیه پرسنل'!J696=option!$C$11,IF('5-اطلاعات کلیه پرسنل'!L696="دارد",'5-اطلاعات کلیه پرسنل'!M696*'5-اطلاعات کلیه پرسنل'!K696/12*40,'5-اطلاعات کلیه پرسنل'!K696*'5-اطلاعات کلیه پرسنل'!N696/52),0)</f>
        <v>0</v>
      </c>
      <c r="AH696" s="307">
        <f>IF('5-اطلاعات کلیه پرسنل'!P696="دکتری",1,IF('5-اطلاعات کلیه پرسنل'!P696="فوق لیسانس",0.8,IF('5-اطلاعات کلیه پرسنل'!P696="لیسانس",0.6,IF('5-اطلاعات کلیه پرسنل'!P696="فوق دیپلم",0.3,IF('5-اطلاعات کلیه پرسنل'!P696="",0,0.1)))))</f>
        <v>0</v>
      </c>
      <c r="AI696" s="95">
        <f>IF('5-اطلاعات کلیه پرسنل'!L696="دارد",'5-اطلاعات کلیه پرسنل'!M696/12,'5-اطلاعات کلیه پرسنل'!N696/2000)</f>
        <v>0</v>
      </c>
      <c r="AJ696" s="94">
        <f t="shared" si="58"/>
        <v>0</v>
      </c>
    </row>
    <row r="697" spans="29:36" x14ac:dyDescent="0.45">
      <c r="AC697" s="309">
        <f>IF('6-اطلاعات کلیه محصولات - خدمات'!C697="دارد",'6-اطلاعات کلیه محصولات - خدمات'!Q697,0)</f>
        <v>0</v>
      </c>
      <c r="AD697" s="309">
        <f>1403-'5-اطلاعات کلیه پرسنل'!E697:E1694</f>
        <v>1403</v>
      </c>
      <c r="AE697" s="309"/>
      <c r="AF697" s="67">
        <f>IF('5-اطلاعات کلیه پرسنل'!H697=option!$C$15,IF('5-اطلاعات کلیه پرسنل'!L697="دارد",'5-اطلاعات کلیه پرسنل'!M697/12*'5-اطلاعات کلیه پرسنل'!I697,'5-اطلاعات کلیه پرسنل'!N697/2000*'5-اطلاعات کلیه پرسنل'!I697),0)+IF('5-اطلاعات کلیه پرسنل'!J697=option!$C$15,IF('5-اطلاعات کلیه پرسنل'!L697="دارد",'5-اطلاعات کلیه پرسنل'!M697/12*'5-اطلاعات کلیه پرسنل'!K697,'5-اطلاعات کلیه پرسنل'!N697/2000*'5-اطلاعات کلیه پرسنل'!K697),0)</f>
        <v>0</v>
      </c>
      <c r="AG697" s="67">
        <f>IF('5-اطلاعات کلیه پرسنل'!H697=option!$C$11,IF('5-اطلاعات کلیه پرسنل'!L697="دارد",'5-اطلاعات کلیه پرسنل'!M697*'5-اطلاعات کلیه پرسنل'!I697/12*40,'5-اطلاعات کلیه پرسنل'!I697*'5-اطلاعات کلیه پرسنل'!N697/52),0)+IF('5-اطلاعات کلیه پرسنل'!J697=option!$C$11,IF('5-اطلاعات کلیه پرسنل'!L697="دارد",'5-اطلاعات کلیه پرسنل'!M697*'5-اطلاعات کلیه پرسنل'!K697/12*40,'5-اطلاعات کلیه پرسنل'!K697*'5-اطلاعات کلیه پرسنل'!N697/52),0)</f>
        <v>0</v>
      </c>
      <c r="AH697" s="307">
        <f>IF('5-اطلاعات کلیه پرسنل'!P697="دکتری",1,IF('5-اطلاعات کلیه پرسنل'!P697="فوق لیسانس",0.8,IF('5-اطلاعات کلیه پرسنل'!P697="لیسانس",0.6,IF('5-اطلاعات کلیه پرسنل'!P697="فوق دیپلم",0.3,IF('5-اطلاعات کلیه پرسنل'!P697="",0,0.1)))))</f>
        <v>0</v>
      </c>
      <c r="AI697" s="95">
        <f>IF('5-اطلاعات کلیه پرسنل'!L697="دارد",'5-اطلاعات کلیه پرسنل'!M697/12,'5-اطلاعات کلیه پرسنل'!N697/2000)</f>
        <v>0</v>
      </c>
      <c r="AJ697" s="94">
        <f t="shared" si="58"/>
        <v>0</v>
      </c>
    </row>
    <row r="698" spans="29:36" x14ac:dyDescent="0.45">
      <c r="AC698" s="309">
        <f>IF('6-اطلاعات کلیه محصولات - خدمات'!C698="دارد",'6-اطلاعات کلیه محصولات - خدمات'!Q698,0)</f>
        <v>0</v>
      </c>
      <c r="AD698" s="309">
        <f>1403-'5-اطلاعات کلیه پرسنل'!E698:E1695</f>
        <v>1403</v>
      </c>
      <c r="AE698" s="309"/>
      <c r="AF698" s="67">
        <f>IF('5-اطلاعات کلیه پرسنل'!H698=option!$C$15,IF('5-اطلاعات کلیه پرسنل'!L698="دارد",'5-اطلاعات کلیه پرسنل'!M698/12*'5-اطلاعات کلیه پرسنل'!I698,'5-اطلاعات کلیه پرسنل'!N698/2000*'5-اطلاعات کلیه پرسنل'!I698),0)+IF('5-اطلاعات کلیه پرسنل'!J698=option!$C$15,IF('5-اطلاعات کلیه پرسنل'!L698="دارد",'5-اطلاعات کلیه پرسنل'!M698/12*'5-اطلاعات کلیه پرسنل'!K698,'5-اطلاعات کلیه پرسنل'!N698/2000*'5-اطلاعات کلیه پرسنل'!K698),0)</f>
        <v>0</v>
      </c>
      <c r="AG698" s="67">
        <f>IF('5-اطلاعات کلیه پرسنل'!H698=option!$C$11,IF('5-اطلاعات کلیه پرسنل'!L698="دارد",'5-اطلاعات کلیه پرسنل'!M698*'5-اطلاعات کلیه پرسنل'!I698/12*40,'5-اطلاعات کلیه پرسنل'!I698*'5-اطلاعات کلیه پرسنل'!N698/52),0)+IF('5-اطلاعات کلیه پرسنل'!J698=option!$C$11,IF('5-اطلاعات کلیه پرسنل'!L698="دارد",'5-اطلاعات کلیه پرسنل'!M698*'5-اطلاعات کلیه پرسنل'!K698/12*40,'5-اطلاعات کلیه پرسنل'!K698*'5-اطلاعات کلیه پرسنل'!N698/52),0)</f>
        <v>0</v>
      </c>
      <c r="AH698" s="307">
        <f>IF('5-اطلاعات کلیه پرسنل'!P698="دکتری",1,IF('5-اطلاعات کلیه پرسنل'!P698="فوق لیسانس",0.8,IF('5-اطلاعات کلیه پرسنل'!P698="لیسانس",0.6,IF('5-اطلاعات کلیه پرسنل'!P698="فوق دیپلم",0.3,IF('5-اطلاعات کلیه پرسنل'!P698="",0,0.1)))))</f>
        <v>0</v>
      </c>
      <c r="AI698" s="95">
        <f>IF('5-اطلاعات کلیه پرسنل'!L698="دارد",'5-اطلاعات کلیه پرسنل'!M698/12,'5-اطلاعات کلیه پرسنل'!N698/2000)</f>
        <v>0</v>
      </c>
      <c r="AJ698" s="94">
        <f t="shared" si="58"/>
        <v>0</v>
      </c>
    </row>
    <row r="699" spans="29:36" x14ac:dyDescent="0.45">
      <c r="AC699" s="309">
        <f>IF('6-اطلاعات کلیه محصولات - خدمات'!C699="دارد",'6-اطلاعات کلیه محصولات - خدمات'!Q699,0)</f>
        <v>0</v>
      </c>
      <c r="AD699" s="309">
        <f>1403-'5-اطلاعات کلیه پرسنل'!E699:E1696</f>
        <v>1403</v>
      </c>
      <c r="AE699" s="309"/>
      <c r="AF699" s="67">
        <f>IF('5-اطلاعات کلیه پرسنل'!H699=option!$C$15,IF('5-اطلاعات کلیه پرسنل'!L699="دارد",'5-اطلاعات کلیه پرسنل'!M699/12*'5-اطلاعات کلیه پرسنل'!I699,'5-اطلاعات کلیه پرسنل'!N699/2000*'5-اطلاعات کلیه پرسنل'!I699),0)+IF('5-اطلاعات کلیه پرسنل'!J699=option!$C$15,IF('5-اطلاعات کلیه پرسنل'!L699="دارد",'5-اطلاعات کلیه پرسنل'!M699/12*'5-اطلاعات کلیه پرسنل'!K699,'5-اطلاعات کلیه پرسنل'!N699/2000*'5-اطلاعات کلیه پرسنل'!K699),0)</f>
        <v>0</v>
      </c>
      <c r="AG699" s="67">
        <f>IF('5-اطلاعات کلیه پرسنل'!H699=option!$C$11,IF('5-اطلاعات کلیه پرسنل'!L699="دارد",'5-اطلاعات کلیه پرسنل'!M699*'5-اطلاعات کلیه پرسنل'!I699/12*40,'5-اطلاعات کلیه پرسنل'!I699*'5-اطلاعات کلیه پرسنل'!N699/52),0)+IF('5-اطلاعات کلیه پرسنل'!J699=option!$C$11,IF('5-اطلاعات کلیه پرسنل'!L699="دارد",'5-اطلاعات کلیه پرسنل'!M699*'5-اطلاعات کلیه پرسنل'!K699/12*40,'5-اطلاعات کلیه پرسنل'!K699*'5-اطلاعات کلیه پرسنل'!N699/52),0)</f>
        <v>0</v>
      </c>
      <c r="AH699" s="307">
        <f>IF('5-اطلاعات کلیه پرسنل'!P699="دکتری",1,IF('5-اطلاعات کلیه پرسنل'!P699="فوق لیسانس",0.8,IF('5-اطلاعات کلیه پرسنل'!P699="لیسانس",0.6,IF('5-اطلاعات کلیه پرسنل'!P699="فوق دیپلم",0.3,IF('5-اطلاعات کلیه پرسنل'!P699="",0,0.1)))))</f>
        <v>0</v>
      </c>
      <c r="AI699" s="95">
        <f>IF('5-اطلاعات کلیه پرسنل'!L699="دارد",'5-اطلاعات کلیه پرسنل'!M699/12,'5-اطلاعات کلیه پرسنل'!N699/2000)</f>
        <v>0</v>
      </c>
      <c r="AJ699" s="94">
        <f t="shared" si="58"/>
        <v>0</v>
      </c>
    </row>
    <row r="700" spans="29:36" x14ac:dyDescent="0.45">
      <c r="AC700" s="309">
        <f>IF('6-اطلاعات کلیه محصولات - خدمات'!C700="دارد",'6-اطلاعات کلیه محصولات - خدمات'!Q700,0)</f>
        <v>0</v>
      </c>
      <c r="AD700" s="309">
        <f>1403-'5-اطلاعات کلیه پرسنل'!E700:E1697</f>
        <v>1403</v>
      </c>
      <c r="AE700" s="309"/>
      <c r="AF700" s="67">
        <f>IF('5-اطلاعات کلیه پرسنل'!H700=option!$C$15,IF('5-اطلاعات کلیه پرسنل'!L700="دارد",'5-اطلاعات کلیه پرسنل'!M700/12*'5-اطلاعات کلیه پرسنل'!I700,'5-اطلاعات کلیه پرسنل'!N700/2000*'5-اطلاعات کلیه پرسنل'!I700),0)+IF('5-اطلاعات کلیه پرسنل'!J700=option!$C$15,IF('5-اطلاعات کلیه پرسنل'!L700="دارد",'5-اطلاعات کلیه پرسنل'!M700/12*'5-اطلاعات کلیه پرسنل'!K700,'5-اطلاعات کلیه پرسنل'!N700/2000*'5-اطلاعات کلیه پرسنل'!K700),0)</f>
        <v>0</v>
      </c>
      <c r="AG700" s="67">
        <f>IF('5-اطلاعات کلیه پرسنل'!H700=option!$C$11,IF('5-اطلاعات کلیه پرسنل'!L700="دارد",'5-اطلاعات کلیه پرسنل'!M700*'5-اطلاعات کلیه پرسنل'!I700/12*40,'5-اطلاعات کلیه پرسنل'!I700*'5-اطلاعات کلیه پرسنل'!N700/52),0)+IF('5-اطلاعات کلیه پرسنل'!J700=option!$C$11,IF('5-اطلاعات کلیه پرسنل'!L700="دارد",'5-اطلاعات کلیه پرسنل'!M700*'5-اطلاعات کلیه پرسنل'!K700/12*40,'5-اطلاعات کلیه پرسنل'!K700*'5-اطلاعات کلیه پرسنل'!N700/52),0)</f>
        <v>0</v>
      </c>
      <c r="AH700" s="307">
        <f>IF('5-اطلاعات کلیه پرسنل'!P700="دکتری",1,IF('5-اطلاعات کلیه پرسنل'!P700="فوق لیسانس",0.8,IF('5-اطلاعات کلیه پرسنل'!P700="لیسانس",0.6,IF('5-اطلاعات کلیه پرسنل'!P700="فوق دیپلم",0.3,IF('5-اطلاعات کلیه پرسنل'!P700="",0,0.1)))))</f>
        <v>0</v>
      </c>
      <c r="AI700" s="95">
        <f>IF('5-اطلاعات کلیه پرسنل'!L700="دارد",'5-اطلاعات کلیه پرسنل'!M700/12,'5-اطلاعات کلیه پرسنل'!N700/2000)</f>
        <v>0</v>
      </c>
      <c r="AJ700" s="94">
        <f t="shared" si="58"/>
        <v>0</v>
      </c>
    </row>
    <row r="701" spans="29:36" x14ac:dyDescent="0.45">
      <c r="AC701" s="309">
        <f>IF('6-اطلاعات کلیه محصولات - خدمات'!C701="دارد",'6-اطلاعات کلیه محصولات - خدمات'!Q701,0)</f>
        <v>0</v>
      </c>
      <c r="AD701" s="309">
        <f>1403-'5-اطلاعات کلیه پرسنل'!E701:E1698</f>
        <v>1403</v>
      </c>
      <c r="AE701" s="309"/>
      <c r="AF701" s="67">
        <f>IF('5-اطلاعات کلیه پرسنل'!H701=option!$C$15,IF('5-اطلاعات کلیه پرسنل'!L701="دارد",'5-اطلاعات کلیه پرسنل'!M701/12*'5-اطلاعات کلیه پرسنل'!I701,'5-اطلاعات کلیه پرسنل'!N701/2000*'5-اطلاعات کلیه پرسنل'!I701),0)+IF('5-اطلاعات کلیه پرسنل'!J701=option!$C$15,IF('5-اطلاعات کلیه پرسنل'!L701="دارد",'5-اطلاعات کلیه پرسنل'!M701/12*'5-اطلاعات کلیه پرسنل'!K701,'5-اطلاعات کلیه پرسنل'!N701/2000*'5-اطلاعات کلیه پرسنل'!K701),0)</f>
        <v>0</v>
      </c>
      <c r="AG701" s="67">
        <f>IF('5-اطلاعات کلیه پرسنل'!H701=option!$C$11,IF('5-اطلاعات کلیه پرسنل'!L701="دارد",'5-اطلاعات کلیه پرسنل'!M701*'5-اطلاعات کلیه پرسنل'!I701/12*40,'5-اطلاعات کلیه پرسنل'!I701*'5-اطلاعات کلیه پرسنل'!N701/52),0)+IF('5-اطلاعات کلیه پرسنل'!J701=option!$C$11,IF('5-اطلاعات کلیه پرسنل'!L701="دارد",'5-اطلاعات کلیه پرسنل'!M701*'5-اطلاعات کلیه پرسنل'!K701/12*40,'5-اطلاعات کلیه پرسنل'!K701*'5-اطلاعات کلیه پرسنل'!N701/52),0)</f>
        <v>0</v>
      </c>
      <c r="AH701" s="307">
        <f>IF('5-اطلاعات کلیه پرسنل'!P701="دکتری",1,IF('5-اطلاعات کلیه پرسنل'!P701="فوق لیسانس",0.8,IF('5-اطلاعات کلیه پرسنل'!P701="لیسانس",0.6,IF('5-اطلاعات کلیه پرسنل'!P701="فوق دیپلم",0.3,IF('5-اطلاعات کلیه پرسنل'!P701="",0,0.1)))))</f>
        <v>0</v>
      </c>
      <c r="AI701" s="95">
        <f>IF('5-اطلاعات کلیه پرسنل'!L701="دارد",'5-اطلاعات کلیه پرسنل'!M701/12,'5-اطلاعات کلیه پرسنل'!N701/2000)</f>
        <v>0</v>
      </c>
      <c r="AJ701" s="94">
        <f t="shared" si="58"/>
        <v>0</v>
      </c>
    </row>
    <row r="702" spans="29:36" x14ac:dyDescent="0.45">
      <c r="AC702" s="309">
        <f>IF('6-اطلاعات کلیه محصولات - خدمات'!C702="دارد",'6-اطلاعات کلیه محصولات - خدمات'!Q702,0)</f>
        <v>0</v>
      </c>
      <c r="AD702" s="309">
        <f>1403-'5-اطلاعات کلیه پرسنل'!E702:E1699</f>
        <v>1403</v>
      </c>
      <c r="AE702" s="309"/>
      <c r="AF702" s="67">
        <f>IF('5-اطلاعات کلیه پرسنل'!H702=option!$C$15,IF('5-اطلاعات کلیه پرسنل'!L702="دارد",'5-اطلاعات کلیه پرسنل'!M702/12*'5-اطلاعات کلیه پرسنل'!I702,'5-اطلاعات کلیه پرسنل'!N702/2000*'5-اطلاعات کلیه پرسنل'!I702),0)+IF('5-اطلاعات کلیه پرسنل'!J702=option!$C$15,IF('5-اطلاعات کلیه پرسنل'!L702="دارد",'5-اطلاعات کلیه پرسنل'!M702/12*'5-اطلاعات کلیه پرسنل'!K702,'5-اطلاعات کلیه پرسنل'!N702/2000*'5-اطلاعات کلیه پرسنل'!K702),0)</f>
        <v>0</v>
      </c>
      <c r="AG702" s="67">
        <f>IF('5-اطلاعات کلیه پرسنل'!H702=option!$C$11,IF('5-اطلاعات کلیه پرسنل'!L702="دارد",'5-اطلاعات کلیه پرسنل'!M702*'5-اطلاعات کلیه پرسنل'!I702/12*40,'5-اطلاعات کلیه پرسنل'!I702*'5-اطلاعات کلیه پرسنل'!N702/52),0)+IF('5-اطلاعات کلیه پرسنل'!J702=option!$C$11,IF('5-اطلاعات کلیه پرسنل'!L702="دارد",'5-اطلاعات کلیه پرسنل'!M702*'5-اطلاعات کلیه پرسنل'!K702/12*40,'5-اطلاعات کلیه پرسنل'!K702*'5-اطلاعات کلیه پرسنل'!N702/52),0)</f>
        <v>0</v>
      </c>
      <c r="AH702" s="307">
        <f>IF('5-اطلاعات کلیه پرسنل'!P702="دکتری",1,IF('5-اطلاعات کلیه پرسنل'!P702="فوق لیسانس",0.8,IF('5-اطلاعات کلیه پرسنل'!P702="لیسانس",0.6,IF('5-اطلاعات کلیه پرسنل'!P702="فوق دیپلم",0.3,IF('5-اطلاعات کلیه پرسنل'!P702="",0,0.1)))))</f>
        <v>0</v>
      </c>
      <c r="AI702" s="95">
        <f>IF('5-اطلاعات کلیه پرسنل'!L702="دارد",'5-اطلاعات کلیه پرسنل'!M702/12,'5-اطلاعات کلیه پرسنل'!N702/2000)</f>
        <v>0</v>
      </c>
      <c r="AJ702" s="94">
        <f t="shared" si="58"/>
        <v>0</v>
      </c>
    </row>
    <row r="703" spans="29:36" x14ac:dyDescent="0.45">
      <c r="AC703" s="309">
        <f>IF('6-اطلاعات کلیه محصولات - خدمات'!C703="دارد",'6-اطلاعات کلیه محصولات - خدمات'!Q703,0)</f>
        <v>0</v>
      </c>
      <c r="AD703" s="309">
        <f>1403-'5-اطلاعات کلیه پرسنل'!E703:E1700</f>
        <v>1403</v>
      </c>
      <c r="AE703" s="309"/>
      <c r="AF703" s="67">
        <f>IF('5-اطلاعات کلیه پرسنل'!H703=option!$C$15,IF('5-اطلاعات کلیه پرسنل'!L703="دارد",'5-اطلاعات کلیه پرسنل'!M703/12*'5-اطلاعات کلیه پرسنل'!I703,'5-اطلاعات کلیه پرسنل'!N703/2000*'5-اطلاعات کلیه پرسنل'!I703),0)+IF('5-اطلاعات کلیه پرسنل'!J703=option!$C$15,IF('5-اطلاعات کلیه پرسنل'!L703="دارد",'5-اطلاعات کلیه پرسنل'!M703/12*'5-اطلاعات کلیه پرسنل'!K703,'5-اطلاعات کلیه پرسنل'!N703/2000*'5-اطلاعات کلیه پرسنل'!K703),0)</f>
        <v>0</v>
      </c>
      <c r="AG703" s="67">
        <f>IF('5-اطلاعات کلیه پرسنل'!H703=option!$C$11,IF('5-اطلاعات کلیه پرسنل'!L703="دارد",'5-اطلاعات کلیه پرسنل'!M703*'5-اطلاعات کلیه پرسنل'!I703/12*40,'5-اطلاعات کلیه پرسنل'!I703*'5-اطلاعات کلیه پرسنل'!N703/52),0)+IF('5-اطلاعات کلیه پرسنل'!J703=option!$C$11,IF('5-اطلاعات کلیه پرسنل'!L703="دارد",'5-اطلاعات کلیه پرسنل'!M703*'5-اطلاعات کلیه پرسنل'!K703/12*40,'5-اطلاعات کلیه پرسنل'!K703*'5-اطلاعات کلیه پرسنل'!N703/52),0)</f>
        <v>0</v>
      </c>
      <c r="AH703" s="307">
        <f>IF('5-اطلاعات کلیه پرسنل'!P703="دکتری",1,IF('5-اطلاعات کلیه پرسنل'!P703="فوق لیسانس",0.8,IF('5-اطلاعات کلیه پرسنل'!P703="لیسانس",0.6,IF('5-اطلاعات کلیه پرسنل'!P703="فوق دیپلم",0.3,IF('5-اطلاعات کلیه پرسنل'!P703="",0,0.1)))))</f>
        <v>0</v>
      </c>
      <c r="AI703" s="95">
        <f>IF('5-اطلاعات کلیه پرسنل'!L703="دارد",'5-اطلاعات کلیه پرسنل'!M703/12,'5-اطلاعات کلیه پرسنل'!N703/2000)</f>
        <v>0</v>
      </c>
      <c r="AJ703" s="94">
        <f t="shared" si="58"/>
        <v>0</v>
      </c>
    </row>
    <row r="704" spans="29:36" x14ac:dyDescent="0.45">
      <c r="AC704" s="309">
        <f>IF('6-اطلاعات کلیه محصولات - خدمات'!C704="دارد",'6-اطلاعات کلیه محصولات - خدمات'!Q704,0)</f>
        <v>0</v>
      </c>
      <c r="AD704" s="309">
        <f>1403-'5-اطلاعات کلیه پرسنل'!E704:E1701</f>
        <v>1403</v>
      </c>
      <c r="AE704" s="309"/>
      <c r="AF704" s="67">
        <f>IF('5-اطلاعات کلیه پرسنل'!H704=option!$C$15,IF('5-اطلاعات کلیه پرسنل'!L704="دارد",'5-اطلاعات کلیه پرسنل'!M704/12*'5-اطلاعات کلیه پرسنل'!I704,'5-اطلاعات کلیه پرسنل'!N704/2000*'5-اطلاعات کلیه پرسنل'!I704),0)+IF('5-اطلاعات کلیه پرسنل'!J704=option!$C$15,IF('5-اطلاعات کلیه پرسنل'!L704="دارد",'5-اطلاعات کلیه پرسنل'!M704/12*'5-اطلاعات کلیه پرسنل'!K704,'5-اطلاعات کلیه پرسنل'!N704/2000*'5-اطلاعات کلیه پرسنل'!K704),0)</f>
        <v>0</v>
      </c>
      <c r="AG704" s="67">
        <f>IF('5-اطلاعات کلیه پرسنل'!H704=option!$C$11,IF('5-اطلاعات کلیه پرسنل'!L704="دارد",'5-اطلاعات کلیه پرسنل'!M704*'5-اطلاعات کلیه پرسنل'!I704/12*40,'5-اطلاعات کلیه پرسنل'!I704*'5-اطلاعات کلیه پرسنل'!N704/52),0)+IF('5-اطلاعات کلیه پرسنل'!J704=option!$C$11,IF('5-اطلاعات کلیه پرسنل'!L704="دارد",'5-اطلاعات کلیه پرسنل'!M704*'5-اطلاعات کلیه پرسنل'!K704/12*40,'5-اطلاعات کلیه پرسنل'!K704*'5-اطلاعات کلیه پرسنل'!N704/52),0)</f>
        <v>0</v>
      </c>
      <c r="AH704" s="307">
        <f>IF('5-اطلاعات کلیه پرسنل'!P704="دکتری",1,IF('5-اطلاعات کلیه پرسنل'!P704="فوق لیسانس",0.8,IF('5-اطلاعات کلیه پرسنل'!P704="لیسانس",0.6,IF('5-اطلاعات کلیه پرسنل'!P704="فوق دیپلم",0.3,IF('5-اطلاعات کلیه پرسنل'!P704="",0,0.1)))))</f>
        <v>0</v>
      </c>
      <c r="AI704" s="95">
        <f>IF('5-اطلاعات کلیه پرسنل'!L704="دارد",'5-اطلاعات کلیه پرسنل'!M704/12,'5-اطلاعات کلیه پرسنل'!N704/2000)</f>
        <v>0</v>
      </c>
      <c r="AJ704" s="94">
        <f t="shared" si="58"/>
        <v>0</v>
      </c>
    </row>
    <row r="705" spans="29:36" x14ac:dyDescent="0.45">
      <c r="AC705" s="309">
        <f>IF('6-اطلاعات کلیه محصولات - خدمات'!C705="دارد",'6-اطلاعات کلیه محصولات - خدمات'!Q705,0)</f>
        <v>0</v>
      </c>
      <c r="AD705" s="309">
        <f>1403-'5-اطلاعات کلیه پرسنل'!E705:E1702</f>
        <v>1403</v>
      </c>
      <c r="AE705" s="309"/>
      <c r="AF705" s="67">
        <f>IF('5-اطلاعات کلیه پرسنل'!H705=option!$C$15,IF('5-اطلاعات کلیه پرسنل'!L705="دارد",'5-اطلاعات کلیه پرسنل'!M705/12*'5-اطلاعات کلیه پرسنل'!I705,'5-اطلاعات کلیه پرسنل'!N705/2000*'5-اطلاعات کلیه پرسنل'!I705),0)+IF('5-اطلاعات کلیه پرسنل'!J705=option!$C$15,IF('5-اطلاعات کلیه پرسنل'!L705="دارد",'5-اطلاعات کلیه پرسنل'!M705/12*'5-اطلاعات کلیه پرسنل'!K705,'5-اطلاعات کلیه پرسنل'!N705/2000*'5-اطلاعات کلیه پرسنل'!K705),0)</f>
        <v>0</v>
      </c>
      <c r="AG705" s="67">
        <f>IF('5-اطلاعات کلیه پرسنل'!H705=option!$C$11,IF('5-اطلاعات کلیه پرسنل'!L705="دارد",'5-اطلاعات کلیه پرسنل'!M705*'5-اطلاعات کلیه پرسنل'!I705/12*40,'5-اطلاعات کلیه پرسنل'!I705*'5-اطلاعات کلیه پرسنل'!N705/52),0)+IF('5-اطلاعات کلیه پرسنل'!J705=option!$C$11,IF('5-اطلاعات کلیه پرسنل'!L705="دارد",'5-اطلاعات کلیه پرسنل'!M705*'5-اطلاعات کلیه پرسنل'!K705/12*40,'5-اطلاعات کلیه پرسنل'!K705*'5-اطلاعات کلیه پرسنل'!N705/52),0)</f>
        <v>0</v>
      </c>
      <c r="AH705" s="307">
        <f>IF('5-اطلاعات کلیه پرسنل'!P705="دکتری",1,IF('5-اطلاعات کلیه پرسنل'!P705="فوق لیسانس",0.8,IF('5-اطلاعات کلیه پرسنل'!P705="لیسانس",0.6,IF('5-اطلاعات کلیه پرسنل'!P705="فوق دیپلم",0.3,IF('5-اطلاعات کلیه پرسنل'!P705="",0,0.1)))))</f>
        <v>0</v>
      </c>
      <c r="AI705" s="95">
        <f>IF('5-اطلاعات کلیه پرسنل'!L705="دارد",'5-اطلاعات کلیه پرسنل'!M705/12,'5-اطلاعات کلیه پرسنل'!N705/2000)</f>
        <v>0</v>
      </c>
      <c r="AJ705" s="94">
        <f t="shared" si="58"/>
        <v>0</v>
      </c>
    </row>
    <row r="706" spans="29:36" x14ac:dyDescent="0.45">
      <c r="AC706" s="309">
        <f>IF('6-اطلاعات کلیه محصولات - خدمات'!C706="دارد",'6-اطلاعات کلیه محصولات - خدمات'!Q706,0)</f>
        <v>0</v>
      </c>
      <c r="AD706" s="309">
        <f>1403-'5-اطلاعات کلیه پرسنل'!E706:E1703</f>
        <v>1403</v>
      </c>
      <c r="AE706" s="309"/>
      <c r="AF706" s="67">
        <f>IF('5-اطلاعات کلیه پرسنل'!H706=option!$C$15,IF('5-اطلاعات کلیه پرسنل'!L706="دارد",'5-اطلاعات کلیه پرسنل'!M706/12*'5-اطلاعات کلیه پرسنل'!I706,'5-اطلاعات کلیه پرسنل'!N706/2000*'5-اطلاعات کلیه پرسنل'!I706),0)+IF('5-اطلاعات کلیه پرسنل'!J706=option!$C$15,IF('5-اطلاعات کلیه پرسنل'!L706="دارد",'5-اطلاعات کلیه پرسنل'!M706/12*'5-اطلاعات کلیه پرسنل'!K706,'5-اطلاعات کلیه پرسنل'!N706/2000*'5-اطلاعات کلیه پرسنل'!K706),0)</f>
        <v>0</v>
      </c>
      <c r="AG706" s="67">
        <f>IF('5-اطلاعات کلیه پرسنل'!H706=option!$C$11,IF('5-اطلاعات کلیه پرسنل'!L706="دارد",'5-اطلاعات کلیه پرسنل'!M706*'5-اطلاعات کلیه پرسنل'!I706/12*40,'5-اطلاعات کلیه پرسنل'!I706*'5-اطلاعات کلیه پرسنل'!N706/52),0)+IF('5-اطلاعات کلیه پرسنل'!J706=option!$C$11,IF('5-اطلاعات کلیه پرسنل'!L706="دارد",'5-اطلاعات کلیه پرسنل'!M706*'5-اطلاعات کلیه پرسنل'!K706/12*40,'5-اطلاعات کلیه پرسنل'!K706*'5-اطلاعات کلیه پرسنل'!N706/52),0)</f>
        <v>0</v>
      </c>
      <c r="AH706" s="307">
        <f>IF('5-اطلاعات کلیه پرسنل'!P706="دکتری",1,IF('5-اطلاعات کلیه پرسنل'!P706="فوق لیسانس",0.8,IF('5-اطلاعات کلیه پرسنل'!P706="لیسانس",0.6,IF('5-اطلاعات کلیه پرسنل'!P706="فوق دیپلم",0.3,IF('5-اطلاعات کلیه پرسنل'!P706="",0,0.1)))))</f>
        <v>0</v>
      </c>
      <c r="AI706" s="95">
        <f>IF('5-اطلاعات کلیه پرسنل'!L706="دارد",'5-اطلاعات کلیه پرسنل'!M706/12,'5-اطلاعات کلیه پرسنل'!N706/2000)</f>
        <v>0</v>
      </c>
      <c r="AJ706" s="94">
        <f t="shared" si="58"/>
        <v>0</v>
      </c>
    </row>
    <row r="707" spans="29:36" x14ac:dyDescent="0.45">
      <c r="AC707" s="309">
        <f>IF('6-اطلاعات کلیه محصولات - خدمات'!C707="دارد",'6-اطلاعات کلیه محصولات - خدمات'!Q707,0)</f>
        <v>0</v>
      </c>
      <c r="AD707" s="309">
        <f>1403-'5-اطلاعات کلیه پرسنل'!E707:E1704</f>
        <v>1403</v>
      </c>
      <c r="AE707" s="309"/>
      <c r="AF707" s="67">
        <f>IF('5-اطلاعات کلیه پرسنل'!H707=option!$C$15,IF('5-اطلاعات کلیه پرسنل'!L707="دارد",'5-اطلاعات کلیه پرسنل'!M707/12*'5-اطلاعات کلیه پرسنل'!I707,'5-اطلاعات کلیه پرسنل'!N707/2000*'5-اطلاعات کلیه پرسنل'!I707),0)+IF('5-اطلاعات کلیه پرسنل'!J707=option!$C$15,IF('5-اطلاعات کلیه پرسنل'!L707="دارد",'5-اطلاعات کلیه پرسنل'!M707/12*'5-اطلاعات کلیه پرسنل'!K707,'5-اطلاعات کلیه پرسنل'!N707/2000*'5-اطلاعات کلیه پرسنل'!K707),0)</f>
        <v>0</v>
      </c>
      <c r="AG707" s="67">
        <f>IF('5-اطلاعات کلیه پرسنل'!H707=option!$C$11,IF('5-اطلاعات کلیه پرسنل'!L707="دارد",'5-اطلاعات کلیه پرسنل'!M707*'5-اطلاعات کلیه پرسنل'!I707/12*40,'5-اطلاعات کلیه پرسنل'!I707*'5-اطلاعات کلیه پرسنل'!N707/52),0)+IF('5-اطلاعات کلیه پرسنل'!J707=option!$C$11,IF('5-اطلاعات کلیه پرسنل'!L707="دارد",'5-اطلاعات کلیه پرسنل'!M707*'5-اطلاعات کلیه پرسنل'!K707/12*40,'5-اطلاعات کلیه پرسنل'!K707*'5-اطلاعات کلیه پرسنل'!N707/52),0)</f>
        <v>0</v>
      </c>
      <c r="AH707" s="307">
        <f>IF('5-اطلاعات کلیه پرسنل'!P707="دکتری",1,IF('5-اطلاعات کلیه پرسنل'!P707="فوق لیسانس",0.8,IF('5-اطلاعات کلیه پرسنل'!P707="لیسانس",0.6,IF('5-اطلاعات کلیه پرسنل'!P707="فوق دیپلم",0.3,IF('5-اطلاعات کلیه پرسنل'!P707="",0,0.1)))))</f>
        <v>0</v>
      </c>
      <c r="AI707" s="95">
        <f>IF('5-اطلاعات کلیه پرسنل'!L707="دارد",'5-اطلاعات کلیه پرسنل'!M707/12,'5-اطلاعات کلیه پرسنل'!N707/2000)</f>
        <v>0</v>
      </c>
      <c r="AJ707" s="94">
        <f t="shared" si="58"/>
        <v>0</v>
      </c>
    </row>
    <row r="708" spans="29:36" x14ac:dyDescent="0.45">
      <c r="AC708" s="309">
        <f>IF('6-اطلاعات کلیه محصولات - خدمات'!C708="دارد",'6-اطلاعات کلیه محصولات - خدمات'!Q708,0)</f>
        <v>0</v>
      </c>
      <c r="AD708" s="309">
        <f>1403-'5-اطلاعات کلیه پرسنل'!E708:E1705</f>
        <v>1403</v>
      </c>
      <c r="AE708" s="309"/>
      <c r="AF708" s="67">
        <f>IF('5-اطلاعات کلیه پرسنل'!H708=option!$C$15,IF('5-اطلاعات کلیه پرسنل'!L708="دارد",'5-اطلاعات کلیه پرسنل'!M708/12*'5-اطلاعات کلیه پرسنل'!I708,'5-اطلاعات کلیه پرسنل'!N708/2000*'5-اطلاعات کلیه پرسنل'!I708),0)+IF('5-اطلاعات کلیه پرسنل'!J708=option!$C$15,IF('5-اطلاعات کلیه پرسنل'!L708="دارد",'5-اطلاعات کلیه پرسنل'!M708/12*'5-اطلاعات کلیه پرسنل'!K708,'5-اطلاعات کلیه پرسنل'!N708/2000*'5-اطلاعات کلیه پرسنل'!K708),0)</f>
        <v>0</v>
      </c>
      <c r="AG708" s="67">
        <f>IF('5-اطلاعات کلیه پرسنل'!H708=option!$C$11,IF('5-اطلاعات کلیه پرسنل'!L708="دارد",'5-اطلاعات کلیه پرسنل'!M708*'5-اطلاعات کلیه پرسنل'!I708/12*40,'5-اطلاعات کلیه پرسنل'!I708*'5-اطلاعات کلیه پرسنل'!N708/52),0)+IF('5-اطلاعات کلیه پرسنل'!J708=option!$C$11,IF('5-اطلاعات کلیه پرسنل'!L708="دارد",'5-اطلاعات کلیه پرسنل'!M708*'5-اطلاعات کلیه پرسنل'!K708/12*40,'5-اطلاعات کلیه پرسنل'!K708*'5-اطلاعات کلیه پرسنل'!N708/52),0)</f>
        <v>0</v>
      </c>
      <c r="AH708" s="307">
        <f>IF('5-اطلاعات کلیه پرسنل'!P708="دکتری",1,IF('5-اطلاعات کلیه پرسنل'!P708="فوق لیسانس",0.8,IF('5-اطلاعات کلیه پرسنل'!P708="لیسانس",0.6,IF('5-اطلاعات کلیه پرسنل'!P708="فوق دیپلم",0.3,IF('5-اطلاعات کلیه پرسنل'!P708="",0,0.1)))))</f>
        <v>0</v>
      </c>
      <c r="AI708" s="95">
        <f>IF('5-اطلاعات کلیه پرسنل'!L708="دارد",'5-اطلاعات کلیه پرسنل'!M708/12,'5-اطلاعات کلیه پرسنل'!N708/2000)</f>
        <v>0</v>
      </c>
      <c r="AJ708" s="94">
        <f t="shared" si="58"/>
        <v>0</v>
      </c>
    </row>
    <row r="709" spans="29:36" x14ac:dyDescent="0.45">
      <c r="AC709" s="309">
        <f>IF('6-اطلاعات کلیه محصولات - خدمات'!C709="دارد",'6-اطلاعات کلیه محصولات - خدمات'!Q709,0)</f>
        <v>0</v>
      </c>
      <c r="AD709" s="309">
        <f>1403-'5-اطلاعات کلیه پرسنل'!E709:E1706</f>
        <v>1403</v>
      </c>
      <c r="AE709" s="309"/>
      <c r="AF709" s="67">
        <f>IF('5-اطلاعات کلیه پرسنل'!H709=option!$C$15,IF('5-اطلاعات کلیه پرسنل'!L709="دارد",'5-اطلاعات کلیه پرسنل'!M709/12*'5-اطلاعات کلیه پرسنل'!I709,'5-اطلاعات کلیه پرسنل'!N709/2000*'5-اطلاعات کلیه پرسنل'!I709),0)+IF('5-اطلاعات کلیه پرسنل'!J709=option!$C$15,IF('5-اطلاعات کلیه پرسنل'!L709="دارد",'5-اطلاعات کلیه پرسنل'!M709/12*'5-اطلاعات کلیه پرسنل'!K709,'5-اطلاعات کلیه پرسنل'!N709/2000*'5-اطلاعات کلیه پرسنل'!K709),0)</f>
        <v>0</v>
      </c>
      <c r="AG709" s="67">
        <f>IF('5-اطلاعات کلیه پرسنل'!H709=option!$C$11,IF('5-اطلاعات کلیه پرسنل'!L709="دارد",'5-اطلاعات کلیه پرسنل'!M709*'5-اطلاعات کلیه پرسنل'!I709/12*40,'5-اطلاعات کلیه پرسنل'!I709*'5-اطلاعات کلیه پرسنل'!N709/52),0)+IF('5-اطلاعات کلیه پرسنل'!J709=option!$C$11,IF('5-اطلاعات کلیه پرسنل'!L709="دارد",'5-اطلاعات کلیه پرسنل'!M709*'5-اطلاعات کلیه پرسنل'!K709/12*40,'5-اطلاعات کلیه پرسنل'!K709*'5-اطلاعات کلیه پرسنل'!N709/52),0)</f>
        <v>0</v>
      </c>
      <c r="AH709" s="307">
        <f>IF('5-اطلاعات کلیه پرسنل'!P709="دکتری",1,IF('5-اطلاعات کلیه پرسنل'!P709="فوق لیسانس",0.8,IF('5-اطلاعات کلیه پرسنل'!P709="لیسانس",0.6,IF('5-اطلاعات کلیه پرسنل'!P709="فوق دیپلم",0.3,IF('5-اطلاعات کلیه پرسنل'!P709="",0,0.1)))))</f>
        <v>0</v>
      </c>
      <c r="AI709" s="95">
        <f>IF('5-اطلاعات کلیه پرسنل'!L709="دارد",'5-اطلاعات کلیه پرسنل'!M709/12,'5-اطلاعات کلیه پرسنل'!N709/2000)</f>
        <v>0</v>
      </c>
      <c r="AJ709" s="94">
        <f t="shared" si="58"/>
        <v>0</v>
      </c>
    </row>
    <row r="710" spans="29:36" x14ac:dyDescent="0.45">
      <c r="AC710" s="309">
        <f>IF('6-اطلاعات کلیه محصولات - خدمات'!C710="دارد",'6-اطلاعات کلیه محصولات - خدمات'!Q710,0)</f>
        <v>0</v>
      </c>
      <c r="AD710" s="309">
        <f>1403-'5-اطلاعات کلیه پرسنل'!E710:E1707</f>
        <v>1403</v>
      </c>
      <c r="AE710" s="309"/>
      <c r="AF710" s="67">
        <f>IF('5-اطلاعات کلیه پرسنل'!H710=option!$C$15,IF('5-اطلاعات کلیه پرسنل'!L710="دارد",'5-اطلاعات کلیه پرسنل'!M710/12*'5-اطلاعات کلیه پرسنل'!I710,'5-اطلاعات کلیه پرسنل'!N710/2000*'5-اطلاعات کلیه پرسنل'!I710),0)+IF('5-اطلاعات کلیه پرسنل'!J710=option!$C$15,IF('5-اطلاعات کلیه پرسنل'!L710="دارد",'5-اطلاعات کلیه پرسنل'!M710/12*'5-اطلاعات کلیه پرسنل'!K710,'5-اطلاعات کلیه پرسنل'!N710/2000*'5-اطلاعات کلیه پرسنل'!K710),0)</f>
        <v>0</v>
      </c>
      <c r="AG710" s="67">
        <f>IF('5-اطلاعات کلیه پرسنل'!H710=option!$C$11,IF('5-اطلاعات کلیه پرسنل'!L710="دارد",'5-اطلاعات کلیه پرسنل'!M710*'5-اطلاعات کلیه پرسنل'!I710/12*40,'5-اطلاعات کلیه پرسنل'!I710*'5-اطلاعات کلیه پرسنل'!N710/52),0)+IF('5-اطلاعات کلیه پرسنل'!J710=option!$C$11,IF('5-اطلاعات کلیه پرسنل'!L710="دارد",'5-اطلاعات کلیه پرسنل'!M710*'5-اطلاعات کلیه پرسنل'!K710/12*40,'5-اطلاعات کلیه پرسنل'!K710*'5-اطلاعات کلیه پرسنل'!N710/52),0)</f>
        <v>0</v>
      </c>
      <c r="AH710" s="307">
        <f>IF('5-اطلاعات کلیه پرسنل'!P710="دکتری",1,IF('5-اطلاعات کلیه پرسنل'!P710="فوق لیسانس",0.8,IF('5-اطلاعات کلیه پرسنل'!P710="لیسانس",0.6,IF('5-اطلاعات کلیه پرسنل'!P710="فوق دیپلم",0.3,IF('5-اطلاعات کلیه پرسنل'!P710="",0,0.1)))))</f>
        <v>0</v>
      </c>
      <c r="AI710" s="95">
        <f>IF('5-اطلاعات کلیه پرسنل'!L710="دارد",'5-اطلاعات کلیه پرسنل'!M710/12,'5-اطلاعات کلیه پرسنل'!N710/2000)</f>
        <v>0</v>
      </c>
      <c r="AJ710" s="94">
        <f t="shared" si="58"/>
        <v>0</v>
      </c>
    </row>
    <row r="711" spans="29:36" x14ac:dyDescent="0.45">
      <c r="AC711" s="309">
        <f>IF('6-اطلاعات کلیه محصولات - خدمات'!C711="دارد",'6-اطلاعات کلیه محصولات - خدمات'!Q711,0)</f>
        <v>0</v>
      </c>
      <c r="AD711" s="309">
        <f>1403-'5-اطلاعات کلیه پرسنل'!E711:E1708</f>
        <v>1403</v>
      </c>
      <c r="AE711" s="309"/>
      <c r="AF711" s="67">
        <f>IF('5-اطلاعات کلیه پرسنل'!H711=option!$C$15,IF('5-اطلاعات کلیه پرسنل'!L711="دارد",'5-اطلاعات کلیه پرسنل'!M711/12*'5-اطلاعات کلیه پرسنل'!I711,'5-اطلاعات کلیه پرسنل'!N711/2000*'5-اطلاعات کلیه پرسنل'!I711),0)+IF('5-اطلاعات کلیه پرسنل'!J711=option!$C$15,IF('5-اطلاعات کلیه پرسنل'!L711="دارد",'5-اطلاعات کلیه پرسنل'!M711/12*'5-اطلاعات کلیه پرسنل'!K711,'5-اطلاعات کلیه پرسنل'!N711/2000*'5-اطلاعات کلیه پرسنل'!K711),0)</f>
        <v>0</v>
      </c>
      <c r="AG711" s="67">
        <f>IF('5-اطلاعات کلیه پرسنل'!H711=option!$C$11,IF('5-اطلاعات کلیه پرسنل'!L711="دارد",'5-اطلاعات کلیه پرسنل'!M711*'5-اطلاعات کلیه پرسنل'!I711/12*40,'5-اطلاعات کلیه پرسنل'!I711*'5-اطلاعات کلیه پرسنل'!N711/52),0)+IF('5-اطلاعات کلیه پرسنل'!J711=option!$C$11,IF('5-اطلاعات کلیه پرسنل'!L711="دارد",'5-اطلاعات کلیه پرسنل'!M711*'5-اطلاعات کلیه پرسنل'!K711/12*40,'5-اطلاعات کلیه پرسنل'!K711*'5-اطلاعات کلیه پرسنل'!N711/52),0)</f>
        <v>0</v>
      </c>
      <c r="AH711" s="307">
        <f>IF('5-اطلاعات کلیه پرسنل'!P711="دکتری",1,IF('5-اطلاعات کلیه پرسنل'!P711="فوق لیسانس",0.8,IF('5-اطلاعات کلیه پرسنل'!P711="لیسانس",0.6,IF('5-اطلاعات کلیه پرسنل'!P711="فوق دیپلم",0.3,IF('5-اطلاعات کلیه پرسنل'!P711="",0,0.1)))))</f>
        <v>0</v>
      </c>
      <c r="AI711" s="95">
        <f>IF('5-اطلاعات کلیه پرسنل'!L711="دارد",'5-اطلاعات کلیه پرسنل'!M711/12,'5-اطلاعات کلیه پرسنل'!N711/2000)</f>
        <v>0</v>
      </c>
      <c r="AJ711" s="94">
        <f t="shared" si="58"/>
        <v>0</v>
      </c>
    </row>
    <row r="712" spans="29:36" x14ac:dyDescent="0.45">
      <c r="AC712" s="309">
        <f>IF('6-اطلاعات کلیه محصولات - خدمات'!C712="دارد",'6-اطلاعات کلیه محصولات - خدمات'!Q712,0)</f>
        <v>0</v>
      </c>
      <c r="AD712" s="309">
        <f>1403-'5-اطلاعات کلیه پرسنل'!E712:E1709</f>
        <v>1403</v>
      </c>
      <c r="AE712" s="309"/>
      <c r="AF712" s="67">
        <f>IF('5-اطلاعات کلیه پرسنل'!H712=option!$C$15,IF('5-اطلاعات کلیه پرسنل'!L712="دارد",'5-اطلاعات کلیه پرسنل'!M712/12*'5-اطلاعات کلیه پرسنل'!I712,'5-اطلاعات کلیه پرسنل'!N712/2000*'5-اطلاعات کلیه پرسنل'!I712),0)+IF('5-اطلاعات کلیه پرسنل'!J712=option!$C$15,IF('5-اطلاعات کلیه پرسنل'!L712="دارد",'5-اطلاعات کلیه پرسنل'!M712/12*'5-اطلاعات کلیه پرسنل'!K712,'5-اطلاعات کلیه پرسنل'!N712/2000*'5-اطلاعات کلیه پرسنل'!K712),0)</f>
        <v>0</v>
      </c>
      <c r="AG712" s="67">
        <f>IF('5-اطلاعات کلیه پرسنل'!H712=option!$C$11,IF('5-اطلاعات کلیه پرسنل'!L712="دارد",'5-اطلاعات کلیه پرسنل'!M712*'5-اطلاعات کلیه پرسنل'!I712/12*40,'5-اطلاعات کلیه پرسنل'!I712*'5-اطلاعات کلیه پرسنل'!N712/52),0)+IF('5-اطلاعات کلیه پرسنل'!J712=option!$C$11,IF('5-اطلاعات کلیه پرسنل'!L712="دارد",'5-اطلاعات کلیه پرسنل'!M712*'5-اطلاعات کلیه پرسنل'!K712/12*40,'5-اطلاعات کلیه پرسنل'!K712*'5-اطلاعات کلیه پرسنل'!N712/52),0)</f>
        <v>0</v>
      </c>
      <c r="AH712" s="307">
        <f>IF('5-اطلاعات کلیه پرسنل'!P712="دکتری",1,IF('5-اطلاعات کلیه پرسنل'!P712="فوق لیسانس",0.8,IF('5-اطلاعات کلیه پرسنل'!P712="لیسانس",0.6,IF('5-اطلاعات کلیه پرسنل'!P712="فوق دیپلم",0.3,IF('5-اطلاعات کلیه پرسنل'!P712="",0,0.1)))))</f>
        <v>0</v>
      </c>
      <c r="AI712" s="95">
        <f>IF('5-اطلاعات کلیه پرسنل'!L712="دارد",'5-اطلاعات کلیه پرسنل'!M712/12,'5-اطلاعات کلیه پرسنل'!N712/2000)</f>
        <v>0</v>
      </c>
      <c r="AJ712" s="94">
        <f t="shared" si="58"/>
        <v>0</v>
      </c>
    </row>
    <row r="713" spans="29:36" x14ac:dyDescent="0.45">
      <c r="AC713" s="309">
        <f>IF('6-اطلاعات کلیه محصولات - خدمات'!C713="دارد",'6-اطلاعات کلیه محصولات - خدمات'!Q713,0)</f>
        <v>0</v>
      </c>
      <c r="AD713" s="309">
        <f>1403-'5-اطلاعات کلیه پرسنل'!E713:E1710</f>
        <v>1403</v>
      </c>
      <c r="AE713" s="309"/>
      <c r="AF713" s="67">
        <f>IF('5-اطلاعات کلیه پرسنل'!H713=option!$C$15,IF('5-اطلاعات کلیه پرسنل'!L713="دارد",'5-اطلاعات کلیه پرسنل'!M713/12*'5-اطلاعات کلیه پرسنل'!I713,'5-اطلاعات کلیه پرسنل'!N713/2000*'5-اطلاعات کلیه پرسنل'!I713),0)+IF('5-اطلاعات کلیه پرسنل'!J713=option!$C$15,IF('5-اطلاعات کلیه پرسنل'!L713="دارد",'5-اطلاعات کلیه پرسنل'!M713/12*'5-اطلاعات کلیه پرسنل'!K713,'5-اطلاعات کلیه پرسنل'!N713/2000*'5-اطلاعات کلیه پرسنل'!K713),0)</f>
        <v>0</v>
      </c>
      <c r="AG713" s="67">
        <f>IF('5-اطلاعات کلیه پرسنل'!H713=option!$C$11,IF('5-اطلاعات کلیه پرسنل'!L713="دارد",'5-اطلاعات کلیه پرسنل'!M713*'5-اطلاعات کلیه پرسنل'!I713/12*40,'5-اطلاعات کلیه پرسنل'!I713*'5-اطلاعات کلیه پرسنل'!N713/52),0)+IF('5-اطلاعات کلیه پرسنل'!J713=option!$C$11,IF('5-اطلاعات کلیه پرسنل'!L713="دارد",'5-اطلاعات کلیه پرسنل'!M713*'5-اطلاعات کلیه پرسنل'!K713/12*40,'5-اطلاعات کلیه پرسنل'!K713*'5-اطلاعات کلیه پرسنل'!N713/52),0)</f>
        <v>0</v>
      </c>
      <c r="AH713" s="307">
        <f>IF('5-اطلاعات کلیه پرسنل'!P713="دکتری",1,IF('5-اطلاعات کلیه پرسنل'!P713="فوق لیسانس",0.8,IF('5-اطلاعات کلیه پرسنل'!P713="لیسانس",0.6,IF('5-اطلاعات کلیه پرسنل'!P713="فوق دیپلم",0.3,IF('5-اطلاعات کلیه پرسنل'!P713="",0,0.1)))))</f>
        <v>0</v>
      </c>
      <c r="AI713" s="95">
        <f>IF('5-اطلاعات کلیه پرسنل'!L713="دارد",'5-اطلاعات کلیه پرسنل'!M713/12,'5-اطلاعات کلیه پرسنل'!N713/2000)</f>
        <v>0</v>
      </c>
      <c r="AJ713" s="94">
        <f t="shared" si="58"/>
        <v>0</v>
      </c>
    </row>
    <row r="714" spans="29:36" x14ac:dyDescent="0.45">
      <c r="AC714" s="309">
        <f>IF('6-اطلاعات کلیه محصولات - خدمات'!C714="دارد",'6-اطلاعات کلیه محصولات - خدمات'!Q714,0)</f>
        <v>0</v>
      </c>
      <c r="AD714" s="309">
        <f>1403-'5-اطلاعات کلیه پرسنل'!E714:E1711</f>
        <v>1403</v>
      </c>
      <c r="AE714" s="309"/>
      <c r="AF714" s="67">
        <f>IF('5-اطلاعات کلیه پرسنل'!H714=option!$C$15,IF('5-اطلاعات کلیه پرسنل'!L714="دارد",'5-اطلاعات کلیه پرسنل'!M714/12*'5-اطلاعات کلیه پرسنل'!I714,'5-اطلاعات کلیه پرسنل'!N714/2000*'5-اطلاعات کلیه پرسنل'!I714),0)+IF('5-اطلاعات کلیه پرسنل'!J714=option!$C$15,IF('5-اطلاعات کلیه پرسنل'!L714="دارد",'5-اطلاعات کلیه پرسنل'!M714/12*'5-اطلاعات کلیه پرسنل'!K714,'5-اطلاعات کلیه پرسنل'!N714/2000*'5-اطلاعات کلیه پرسنل'!K714),0)</f>
        <v>0</v>
      </c>
      <c r="AG714" s="67">
        <f>IF('5-اطلاعات کلیه پرسنل'!H714=option!$C$11,IF('5-اطلاعات کلیه پرسنل'!L714="دارد",'5-اطلاعات کلیه پرسنل'!M714*'5-اطلاعات کلیه پرسنل'!I714/12*40,'5-اطلاعات کلیه پرسنل'!I714*'5-اطلاعات کلیه پرسنل'!N714/52),0)+IF('5-اطلاعات کلیه پرسنل'!J714=option!$C$11,IF('5-اطلاعات کلیه پرسنل'!L714="دارد",'5-اطلاعات کلیه پرسنل'!M714*'5-اطلاعات کلیه پرسنل'!K714/12*40,'5-اطلاعات کلیه پرسنل'!K714*'5-اطلاعات کلیه پرسنل'!N714/52),0)</f>
        <v>0</v>
      </c>
      <c r="AH714" s="307">
        <f>IF('5-اطلاعات کلیه پرسنل'!P714="دکتری",1,IF('5-اطلاعات کلیه پرسنل'!P714="فوق لیسانس",0.8,IF('5-اطلاعات کلیه پرسنل'!P714="لیسانس",0.6,IF('5-اطلاعات کلیه پرسنل'!P714="فوق دیپلم",0.3,IF('5-اطلاعات کلیه پرسنل'!P714="",0,0.1)))))</f>
        <v>0</v>
      </c>
      <c r="AI714" s="95">
        <f>IF('5-اطلاعات کلیه پرسنل'!L714="دارد",'5-اطلاعات کلیه پرسنل'!M714/12,'5-اطلاعات کلیه پرسنل'!N714/2000)</f>
        <v>0</v>
      </c>
      <c r="AJ714" s="94">
        <f t="shared" si="58"/>
        <v>0</v>
      </c>
    </row>
    <row r="715" spans="29:36" x14ac:dyDescent="0.45">
      <c r="AC715" s="309">
        <f>IF('6-اطلاعات کلیه محصولات - خدمات'!C715="دارد",'6-اطلاعات کلیه محصولات - خدمات'!Q715,0)</f>
        <v>0</v>
      </c>
      <c r="AD715" s="309">
        <f>1403-'5-اطلاعات کلیه پرسنل'!E715:E1712</f>
        <v>1403</v>
      </c>
      <c r="AE715" s="309"/>
      <c r="AF715" s="67">
        <f>IF('5-اطلاعات کلیه پرسنل'!H715=option!$C$15,IF('5-اطلاعات کلیه پرسنل'!L715="دارد",'5-اطلاعات کلیه پرسنل'!M715/12*'5-اطلاعات کلیه پرسنل'!I715,'5-اطلاعات کلیه پرسنل'!N715/2000*'5-اطلاعات کلیه پرسنل'!I715),0)+IF('5-اطلاعات کلیه پرسنل'!J715=option!$C$15,IF('5-اطلاعات کلیه پرسنل'!L715="دارد",'5-اطلاعات کلیه پرسنل'!M715/12*'5-اطلاعات کلیه پرسنل'!K715,'5-اطلاعات کلیه پرسنل'!N715/2000*'5-اطلاعات کلیه پرسنل'!K715),0)</f>
        <v>0</v>
      </c>
      <c r="AG715" s="67">
        <f>IF('5-اطلاعات کلیه پرسنل'!H715=option!$C$11,IF('5-اطلاعات کلیه پرسنل'!L715="دارد",'5-اطلاعات کلیه پرسنل'!M715*'5-اطلاعات کلیه پرسنل'!I715/12*40,'5-اطلاعات کلیه پرسنل'!I715*'5-اطلاعات کلیه پرسنل'!N715/52),0)+IF('5-اطلاعات کلیه پرسنل'!J715=option!$C$11,IF('5-اطلاعات کلیه پرسنل'!L715="دارد",'5-اطلاعات کلیه پرسنل'!M715*'5-اطلاعات کلیه پرسنل'!K715/12*40,'5-اطلاعات کلیه پرسنل'!K715*'5-اطلاعات کلیه پرسنل'!N715/52),0)</f>
        <v>0</v>
      </c>
      <c r="AH715" s="307">
        <f>IF('5-اطلاعات کلیه پرسنل'!P715="دکتری",1,IF('5-اطلاعات کلیه پرسنل'!P715="فوق لیسانس",0.8,IF('5-اطلاعات کلیه پرسنل'!P715="لیسانس",0.6,IF('5-اطلاعات کلیه پرسنل'!P715="فوق دیپلم",0.3,IF('5-اطلاعات کلیه پرسنل'!P715="",0,0.1)))))</f>
        <v>0</v>
      </c>
      <c r="AI715" s="95">
        <f>IF('5-اطلاعات کلیه پرسنل'!L715="دارد",'5-اطلاعات کلیه پرسنل'!M715/12,'5-اطلاعات کلیه پرسنل'!N715/2000)</f>
        <v>0</v>
      </c>
      <c r="AJ715" s="94">
        <f t="shared" ref="AJ715:AJ778" si="59">AI715*AH715</f>
        <v>0</v>
      </c>
    </row>
    <row r="716" spans="29:36" x14ac:dyDescent="0.45">
      <c r="AC716" s="309">
        <f>IF('6-اطلاعات کلیه محصولات - خدمات'!C716="دارد",'6-اطلاعات کلیه محصولات - خدمات'!Q716,0)</f>
        <v>0</v>
      </c>
      <c r="AD716" s="309">
        <f>1403-'5-اطلاعات کلیه پرسنل'!E716:E1713</f>
        <v>1403</v>
      </c>
      <c r="AE716" s="309"/>
      <c r="AF716" s="67">
        <f>IF('5-اطلاعات کلیه پرسنل'!H716=option!$C$15,IF('5-اطلاعات کلیه پرسنل'!L716="دارد",'5-اطلاعات کلیه پرسنل'!M716/12*'5-اطلاعات کلیه پرسنل'!I716,'5-اطلاعات کلیه پرسنل'!N716/2000*'5-اطلاعات کلیه پرسنل'!I716),0)+IF('5-اطلاعات کلیه پرسنل'!J716=option!$C$15,IF('5-اطلاعات کلیه پرسنل'!L716="دارد",'5-اطلاعات کلیه پرسنل'!M716/12*'5-اطلاعات کلیه پرسنل'!K716,'5-اطلاعات کلیه پرسنل'!N716/2000*'5-اطلاعات کلیه پرسنل'!K716),0)</f>
        <v>0</v>
      </c>
      <c r="AG716" s="67">
        <f>IF('5-اطلاعات کلیه پرسنل'!H716=option!$C$11,IF('5-اطلاعات کلیه پرسنل'!L716="دارد",'5-اطلاعات کلیه پرسنل'!M716*'5-اطلاعات کلیه پرسنل'!I716/12*40,'5-اطلاعات کلیه پرسنل'!I716*'5-اطلاعات کلیه پرسنل'!N716/52),0)+IF('5-اطلاعات کلیه پرسنل'!J716=option!$C$11,IF('5-اطلاعات کلیه پرسنل'!L716="دارد",'5-اطلاعات کلیه پرسنل'!M716*'5-اطلاعات کلیه پرسنل'!K716/12*40,'5-اطلاعات کلیه پرسنل'!K716*'5-اطلاعات کلیه پرسنل'!N716/52),0)</f>
        <v>0</v>
      </c>
      <c r="AH716" s="307">
        <f>IF('5-اطلاعات کلیه پرسنل'!P716="دکتری",1,IF('5-اطلاعات کلیه پرسنل'!P716="فوق لیسانس",0.8,IF('5-اطلاعات کلیه پرسنل'!P716="لیسانس",0.6,IF('5-اطلاعات کلیه پرسنل'!P716="فوق دیپلم",0.3,IF('5-اطلاعات کلیه پرسنل'!P716="",0,0.1)))))</f>
        <v>0</v>
      </c>
      <c r="AI716" s="95">
        <f>IF('5-اطلاعات کلیه پرسنل'!L716="دارد",'5-اطلاعات کلیه پرسنل'!M716/12,'5-اطلاعات کلیه پرسنل'!N716/2000)</f>
        <v>0</v>
      </c>
      <c r="AJ716" s="94">
        <f t="shared" si="59"/>
        <v>0</v>
      </c>
    </row>
    <row r="717" spans="29:36" x14ac:dyDescent="0.45">
      <c r="AC717" s="309">
        <f>IF('6-اطلاعات کلیه محصولات - خدمات'!C717="دارد",'6-اطلاعات کلیه محصولات - خدمات'!Q717,0)</f>
        <v>0</v>
      </c>
      <c r="AD717" s="309">
        <f>1403-'5-اطلاعات کلیه پرسنل'!E717:E1714</f>
        <v>1403</v>
      </c>
      <c r="AE717" s="309"/>
      <c r="AF717" s="67">
        <f>IF('5-اطلاعات کلیه پرسنل'!H717=option!$C$15,IF('5-اطلاعات کلیه پرسنل'!L717="دارد",'5-اطلاعات کلیه پرسنل'!M717/12*'5-اطلاعات کلیه پرسنل'!I717,'5-اطلاعات کلیه پرسنل'!N717/2000*'5-اطلاعات کلیه پرسنل'!I717),0)+IF('5-اطلاعات کلیه پرسنل'!J717=option!$C$15,IF('5-اطلاعات کلیه پرسنل'!L717="دارد",'5-اطلاعات کلیه پرسنل'!M717/12*'5-اطلاعات کلیه پرسنل'!K717,'5-اطلاعات کلیه پرسنل'!N717/2000*'5-اطلاعات کلیه پرسنل'!K717),0)</f>
        <v>0</v>
      </c>
      <c r="AG717" s="67">
        <f>IF('5-اطلاعات کلیه پرسنل'!H717=option!$C$11,IF('5-اطلاعات کلیه پرسنل'!L717="دارد",'5-اطلاعات کلیه پرسنل'!M717*'5-اطلاعات کلیه پرسنل'!I717/12*40,'5-اطلاعات کلیه پرسنل'!I717*'5-اطلاعات کلیه پرسنل'!N717/52),0)+IF('5-اطلاعات کلیه پرسنل'!J717=option!$C$11,IF('5-اطلاعات کلیه پرسنل'!L717="دارد",'5-اطلاعات کلیه پرسنل'!M717*'5-اطلاعات کلیه پرسنل'!K717/12*40,'5-اطلاعات کلیه پرسنل'!K717*'5-اطلاعات کلیه پرسنل'!N717/52),0)</f>
        <v>0</v>
      </c>
      <c r="AH717" s="307">
        <f>IF('5-اطلاعات کلیه پرسنل'!P717="دکتری",1,IF('5-اطلاعات کلیه پرسنل'!P717="فوق لیسانس",0.8,IF('5-اطلاعات کلیه پرسنل'!P717="لیسانس",0.6,IF('5-اطلاعات کلیه پرسنل'!P717="فوق دیپلم",0.3,IF('5-اطلاعات کلیه پرسنل'!P717="",0,0.1)))))</f>
        <v>0</v>
      </c>
      <c r="AI717" s="95">
        <f>IF('5-اطلاعات کلیه پرسنل'!L717="دارد",'5-اطلاعات کلیه پرسنل'!M717/12,'5-اطلاعات کلیه پرسنل'!N717/2000)</f>
        <v>0</v>
      </c>
      <c r="AJ717" s="94">
        <f t="shared" si="59"/>
        <v>0</v>
      </c>
    </row>
    <row r="718" spans="29:36" x14ac:dyDescent="0.45">
      <c r="AC718" s="309">
        <f>IF('6-اطلاعات کلیه محصولات - خدمات'!C718="دارد",'6-اطلاعات کلیه محصولات - خدمات'!Q718,0)</f>
        <v>0</v>
      </c>
      <c r="AD718" s="309">
        <f>1403-'5-اطلاعات کلیه پرسنل'!E718:E1715</f>
        <v>1403</v>
      </c>
      <c r="AE718" s="309"/>
      <c r="AF718" s="67">
        <f>IF('5-اطلاعات کلیه پرسنل'!H718=option!$C$15,IF('5-اطلاعات کلیه پرسنل'!L718="دارد",'5-اطلاعات کلیه پرسنل'!M718/12*'5-اطلاعات کلیه پرسنل'!I718,'5-اطلاعات کلیه پرسنل'!N718/2000*'5-اطلاعات کلیه پرسنل'!I718),0)+IF('5-اطلاعات کلیه پرسنل'!J718=option!$C$15,IF('5-اطلاعات کلیه پرسنل'!L718="دارد",'5-اطلاعات کلیه پرسنل'!M718/12*'5-اطلاعات کلیه پرسنل'!K718,'5-اطلاعات کلیه پرسنل'!N718/2000*'5-اطلاعات کلیه پرسنل'!K718),0)</f>
        <v>0</v>
      </c>
      <c r="AG718" s="67">
        <f>IF('5-اطلاعات کلیه پرسنل'!H718=option!$C$11,IF('5-اطلاعات کلیه پرسنل'!L718="دارد",'5-اطلاعات کلیه پرسنل'!M718*'5-اطلاعات کلیه پرسنل'!I718/12*40,'5-اطلاعات کلیه پرسنل'!I718*'5-اطلاعات کلیه پرسنل'!N718/52),0)+IF('5-اطلاعات کلیه پرسنل'!J718=option!$C$11,IF('5-اطلاعات کلیه پرسنل'!L718="دارد",'5-اطلاعات کلیه پرسنل'!M718*'5-اطلاعات کلیه پرسنل'!K718/12*40,'5-اطلاعات کلیه پرسنل'!K718*'5-اطلاعات کلیه پرسنل'!N718/52),0)</f>
        <v>0</v>
      </c>
      <c r="AH718" s="307">
        <f>IF('5-اطلاعات کلیه پرسنل'!P718="دکتری",1,IF('5-اطلاعات کلیه پرسنل'!P718="فوق لیسانس",0.8,IF('5-اطلاعات کلیه پرسنل'!P718="لیسانس",0.6,IF('5-اطلاعات کلیه پرسنل'!P718="فوق دیپلم",0.3,IF('5-اطلاعات کلیه پرسنل'!P718="",0,0.1)))))</f>
        <v>0</v>
      </c>
      <c r="AI718" s="95">
        <f>IF('5-اطلاعات کلیه پرسنل'!L718="دارد",'5-اطلاعات کلیه پرسنل'!M718/12,'5-اطلاعات کلیه پرسنل'!N718/2000)</f>
        <v>0</v>
      </c>
      <c r="AJ718" s="94">
        <f t="shared" si="59"/>
        <v>0</v>
      </c>
    </row>
    <row r="719" spans="29:36" x14ac:dyDescent="0.45">
      <c r="AC719" s="309">
        <f>IF('6-اطلاعات کلیه محصولات - خدمات'!C719="دارد",'6-اطلاعات کلیه محصولات - خدمات'!Q719,0)</f>
        <v>0</v>
      </c>
      <c r="AD719" s="309">
        <f>1403-'5-اطلاعات کلیه پرسنل'!E719:E1716</f>
        <v>1403</v>
      </c>
      <c r="AE719" s="309"/>
      <c r="AF719" s="67">
        <f>IF('5-اطلاعات کلیه پرسنل'!H719=option!$C$15,IF('5-اطلاعات کلیه پرسنل'!L719="دارد",'5-اطلاعات کلیه پرسنل'!M719/12*'5-اطلاعات کلیه پرسنل'!I719,'5-اطلاعات کلیه پرسنل'!N719/2000*'5-اطلاعات کلیه پرسنل'!I719),0)+IF('5-اطلاعات کلیه پرسنل'!J719=option!$C$15,IF('5-اطلاعات کلیه پرسنل'!L719="دارد",'5-اطلاعات کلیه پرسنل'!M719/12*'5-اطلاعات کلیه پرسنل'!K719,'5-اطلاعات کلیه پرسنل'!N719/2000*'5-اطلاعات کلیه پرسنل'!K719),0)</f>
        <v>0</v>
      </c>
      <c r="AG719" s="67">
        <f>IF('5-اطلاعات کلیه پرسنل'!H719=option!$C$11,IF('5-اطلاعات کلیه پرسنل'!L719="دارد",'5-اطلاعات کلیه پرسنل'!M719*'5-اطلاعات کلیه پرسنل'!I719/12*40,'5-اطلاعات کلیه پرسنل'!I719*'5-اطلاعات کلیه پرسنل'!N719/52),0)+IF('5-اطلاعات کلیه پرسنل'!J719=option!$C$11,IF('5-اطلاعات کلیه پرسنل'!L719="دارد",'5-اطلاعات کلیه پرسنل'!M719*'5-اطلاعات کلیه پرسنل'!K719/12*40,'5-اطلاعات کلیه پرسنل'!K719*'5-اطلاعات کلیه پرسنل'!N719/52),0)</f>
        <v>0</v>
      </c>
      <c r="AH719" s="307">
        <f>IF('5-اطلاعات کلیه پرسنل'!P719="دکتری",1,IF('5-اطلاعات کلیه پرسنل'!P719="فوق لیسانس",0.8,IF('5-اطلاعات کلیه پرسنل'!P719="لیسانس",0.6,IF('5-اطلاعات کلیه پرسنل'!P719="فوق دیپلم",0.3,IF('5-اطلاعات کلیه پرسنل'!P719="",0,0.1)))))</f>
        <v>0</v>
      </c>
      <c r="AI719" s="95">
        <f>IF('5-اطلاعات کلیه پرسنل'!L719="دارد",'5-اطلاعات کلیه پرسنل'!M719/12,'5-اطلاعات کلیه پرسنل'!N719/2000)</f>
        <v>0</v>
      </c>
      <c r="AJ719" s="94">
        <f t="shared" si="59"/>
        <v>0</v>
      </c>
    </row>
    <row r="720" spans="29:36" x14ac:dyDescent="0.45">
      <c r="AC720" s="309">
        <f>IF('6-اطلاعات کلیه محصولات - خدمات'!C720="دارد",'6-اطلاعات کلیه محصولات - خدمات'!Q720,0)</f>
        <v>0</v>
      </c>
      <c r="AD720" s="309">
        <f>1403-'5-اطلاعات کلیه پرسنل'!E720:E1717</f>
        <v>1403</v>
      </c>
      <c r="AE720" s="309"/>
      <c r="AF720" s="67">
        <f>IF('5-اطلاعات کلیه پرسنل'!H720=option!$C$15,IF('5-اطلاعات کلیه پرسنل'!L720="دارد",'5-اطلاعات کلیه پرسنل'!M720/12*'5-اطلاعات کلیه پرسنل'!I720,'5-اطلاعات کلیه پرسنل'!N720/2000*'5-اطلاعات کلیه پرسنل'!I720),0)+IF('5-اطلاعات کلیه پرسنل'!J720=option!$C$15,IF('5-اطلاعات کلیه پرسنل'!L720="دارد",'5-اطلاعات کلیه پرسنل'!M720/12*'5-اطلاعات کلیه پرسنل'!K720,'5-اطلاعات کلیه پرسنل'!N720/2000*'5-اطلاعات کلیه پرسنل'!K720),0)</f>
        <v>0</v>
      </c>
      <c r="AG720" s="67">
        <f>IF('5-اطلاعات کلیه پرسنل'!H720=option!$C$11,IF('5-اطلاعات کلیه پرسنل'!L720="دارد",'5-اطلاعات کلیه پرسنل'!M720*'5-اطلاعات کلیه پرسنل'!I720/12*40,'5-اطلاعات کلیه پرسنل'!I720*'5-اطلاعات کلیه پرسنل'!N720/52),0)+IF('5-اطلاعات کلیه پرسنل'!J720=option!$C$11,IF('5-اطلاعات کلیه پرسنل'!L720="دارد",'5-اطلاعات کلیه پرسنل'!M720*'5-اطلاعات کلیه پرسنل'!K720/12*40,'5-اطلاعات کلیه پرسنل'!K720*'5-اطلاعات کلیه پرسنل'!N720/52),0)</f>
        <v>0</v>
      </c>
      <c r="AH720" s="307">
        <f>IF('5-اطلاعات کلیه پرسنل'!P720="دکتری",1,IF('5-اطلاعات کلیه پرسنل'!P720="فوق لیسانس",0.8,IF('5-اطلاعات کلیه پرسنل'!P720="لیسانس",0.6,IF('5-اطلاعات کلیه پرسنل'!P720="فوق دیپلم",0.3,IF('5-اطلاعات کلیه پرسنل'!P720="",0,0.1)))))</f>
        <v>0</v>
      </c>
      <c r="AI720" s="95">
        <f>IF('5-اطلاعات کلیه پرسنل'!L720="دارد",'5-اطلاعات کلیه پرسنل'!M720/12,'5-اطلاعات کلیه پرسنل'!N720/2000)</f>
        <v>0</v>
      </c>
      <c r="AJ720" s="94">
        <f t="shared" si="59"/>
        <v>0</v>
      </c>
    </row>
    <row r="721" spans="29:36" x14ac:dyDescent="0.45">
      <c r="AC721" s="309">
        <f>IF('6-اطلاعات کلیه محصولات - خدمات'!C721="دارد",'6-اطلاعات کلیه محصولات - خدمات'!Q721,0)</f>
        <v>0</v>
      </c>
      <c r="AD721" s="309">
        <f>1403-'5-اطلاعات کلیه پرسنل'!E721:E1718</f>
        <v>1403</v>
      </c>
      <c r="AE721" s="309"/>
      <c r="AF721" s="67">
        <f>IF('5-اطلاعات کلیه پرسنل'!H721=option!$C$15,IF('5-اطلاعات کلیه پرسنل'!L721="دارد",'5-اطلاعات کلیه پرسنل'!M721/12*'5-اطلاعات کلیه پرسنل'!I721,'5-اطلاعات کلیه پرسنل'!N721/2000*'5-اطلاعات کلیه پرسنل'!I721),0)+IF('5-اطلاعات کلیه پرسنل'!J721=option!$C$15,IF('5-اطلاعات کلیه پرسنل'!L721="دارد",'5-اطلاعات کلیه پرسنل'!M721/12*'5-اطلاعات کلیه پرسنل'!K721,'5-اطلاعات کلیه پرسنل'!N721/2000*'5-اطلاعات کلیه پرسنل'!K721),0)</f>
        <v>0</v>
      </c>
      <c r="AG721" s="67">
        <f>IF('5-اطلاعات کلیه پرسنل'!H721=option!$C$11,IF('5-اطلاعات کلیه پرسنل'!L721="دارد",'5-اطلاعات کلیه پرسنل'!M721*'5-اطلاعات کلیه پرسنل'!I721/12*40,'5-اطلاعات کلیه پرسنل'!I721*'5-اطلاعات کلیه پرسنل'!N721/52),0)+IF('5-اطلاعات کلیه پرسنل'!J721=option!$C$11,IF('5-اطلاعات کلیه پرسنل'!L721="دارد",'5-اطلاعات کلیه پرسنل'!M721*'5-اطلاعات کلیه پرسنل'!K721/12*40,'5-اطلاعات کلیه پرسنل'!K721*'5-اطلاعات کلیه پرسنل'!N721/52),0)</f>
        <v>0</v>
      </c>
      <c r="AH721" s="307">
        <f>IF('5-اطلاعات کلیه پرسنل'!P721="دکتری",1,IF('5-اطلاعات کلیه پرسنل'!P721="فوق لیسانس",0.8,IF('5-اطلاعات کلیه پرسنل'!P721="لیسانس",0.6,IF('5-اطلاعات کلیه پرسنل'!P721="فوق دیپلم",0.3,IF('5-اطلاعات کلیه پرسنل'!P721="",0,0.1)))))</f>
        <v>0</v>
      </c>
      <c r="AI721" s="95">
        <f>IF('5-اطلاعات کلیه پرسنل'!L721="دارد",'5-اطلاعات کلیه پرسنل'!M721/12,'5-اطلاعات کلیه پرسنل'!N721/2000)</f>
        <v>0</v>
      </c>
      <c r="AJ721" s="94">
        <f t="shared" si="59"/>
        <v>0</v>
      </c>
    </row>
    <row r="722" spans="29:36" x14ac:dyDescent="0.45">
      <c r="AC722" s="309">
        <f>IF('6-اطلاعات کلیه محصولات - خدمات'!C722="دارد",'6-اطلاعات کلیه محصولات - خدمات'!Q722,0)</f>
        <v>0</v>
      </c>
      <c r="AD722" s="309">
        <f>1403-'5-اطلاعات کلیه پرسنل'!E722:E1719</f>
        <v>1403</v>
      </c>
      <c r="AE722" s="309"/>
      <c r="AF722" s="67">
        <f>IF('5-اطلاعات کلیه پرسنل'!H722=option!$C$15,IF('5-اطلاعات کلیه پرسنل'!L722="دارد",'5-اطلاعات کلیه پرسنل'!M722/12*'5-اطلاعات کلیه پرسنل'!I722,'5-اطلاعات کلیه پرسنل'!N722/2000*'5-اطلاعات کلیه پرسنل'!I722),0)+IF('5-اطلاعات کلیه پرسنل'!J722=option!$C$15,IF('5-اطلاعات کلیه پرسنل'!L722="دارد",'5-اطلاعات کلیه پرسنل'!M722/12*'5-اطلاعات کلیه پرسنل'!K722,'5-اطلاعات کلیه پرسنل'!N722/2000*'5-اطلاعات کلیه پرسنل'!K722),0)</f>
        <v>0</v>
      </c>
      <c r="AG722" s="67">
        <f>IF('5-اطلاعات کلیه پرسنل'!H722=option!$C$11,IF('5-اطلاعات کلیه پرسنل'!L722="دارد",'5-اطلاعات کلیه پرسنل'!M722*'5-اطلاعات کلیه پرسنل'!I722/12*40,'5-اطلاعات کلیه پرسنل'!I722*'5-اطلاعات کلیه پرسنل'!N722/52),0)+IF('5-اطلاعات کلیه پرسنل'!J722=option!$C$11,IF('5-اطلاعات کلیه پرسنل'!L722="دارد",'5-اطلاعات کلیه پرسنل'!M722*'5-اطلاعات کلیه پرسنل'!K722/12*40,'5-اطلاعات کلیه پرسنل'!K722*'5-اطلاعات کلیه پرسنل'!N722/52),0)</f>
        <v>0</v>
      </c>
      <c r="AH722" s="307">
        <f>IF('5-اطلاعات کلیه پرسنل'!P722="دکتری",1,IF('5-اطلاعات کلیه پرسنل'!P722="فوق لیسانس",0.8,IF('5-اطلاعات کلیه پرسنل'!P722="لیسانس",0.6,IF('5-اطلاعات کلیه پرسنل'!P722="فوق دیپلم",0.3,IF('5-اطلاعات کلیه پرسنل'!P722="",0,0.1)))))</f>
        <v>0</v>
      </c>
      <c r="AI722" s="95">
        <f>IF('5-اطلاعات کلیه پرسنل'!L722="دارد",'5-اطلاعات کلیه پرسنل'!M722/12,'5-اطلاعات کلیه پرسنل'!N722/2000)</f>
        <v>0</v>
      </c>
      <c r="AJ722" s="94">
        <f t="shared" si="59"/>
        <v>0</v>
      </c>
    </row>
    <row r="723" spans="29:36" x14ac:dyDescent="0.45">
      <c r="AC723" s="309">
        <f>IF('6-اطلاعات کلیه محصولات - خدمات'!C723="دارد",'6-اطلاعات کلیه محصولات - خدمات'!Q723,0)</f>
        <v>0</v>
      </c>
      <c r="AD723" s="309">
        <f>1403-'5-اطلاعات کلیه پرسنل'!E723:E1720</f>
        <v>1403</v>
      </c>
      <c r="AE723" s="309"/>
      <c r="AF723" s="67">
        <f>IF('5-اطلاعات کلیه پرسنل'!H723=option!$C$15,IF('5-اطلاعات کلیه پرسنل'!L723="دارد",'5-اطلاعات کلیه پرسنل'!M723/12*'5-اطلاعات کلیه پرسنل'!I723,'5-اطلاعات کلیه پرسنل'!N723/2000*'5-اطلاعات کلیه پرسنل'!I723),0)+IF('5-اطلاعات کلیه پرسنل'!J723=option!$C$15,IF('5-اطلاعات کلیه پرسنل'!L723="دارد",'5-اطلاعات کلیه پرسنل'!M723/12*'5-اطلاعات کلیه پرسنل'!K723,'5-اطلاعات کلیه پرسنل'!N723/2000*'5-اطلاعات کلیه پرسنل'!K723),0)</f>
        <v>0</v>
      </c>
      <c r="AG723" s="67">
        <f>IF('5-اطلاعات کلیه پرسنل'!H723=option!$C$11,IF('5-اطلاعات کلیه پرسنل'!L723="دارد",'5-اطلاعات کلیه پرسنل'!M723*'5-اطلاعات کلیه پرسنل'!I723/12*40,'5-اطلاعات کلیه پرسنل'!I723*'5-اطلاعات کلیه پرسنل'!N723/52),0)+IF('5-اطلاعات کلیه پرسنل'!J723=option!$C$11,IF('5-اطلاعات کلیه پرسنل'!L723="دارد",'5-اطلاعات کلیه پرسنل'!M723*'5-اطلاعات کلیه پرسنل'!K723/12*40,'5-اطلاعات کلیه پرسنل'!K723*'5-اطلاعات کلیه پرسنل'!N723/52),0)</f>
        <v>0</v>
      </c>
      <c r="AH723" s="307">
        <f>IF('5-اطلاعات کلیه پرسنل'!P723="دکتری",1,IF('5-اطلاعات کلیه پرسنل'!P723="فوق لیسانس",0.8,IF('5-اطلاعات کلیه پرسنل'!P723="لیسانس",0.6,IF('5-اطلاعات کلیه پرسنل'!P723="فوق دیپلم",0.3,IF('5-اطلاعات کلیه پرسنل'!P723="",0,0.1)))))</f>
        <v>0</v>
      </c>
      <c r="AI723" s="95">
        <f>IF('5-اطلاعات کلیه پرسنل'!L723="دارد",'5-اطلاعات کلیه پرسنل'!M723/12,'5-اطلاعات کلیه پرسنل'!N723/2000)</f>
        <v>0</v>
      </c>
      <c r="AJ723" s="94">
        <f t="shared" si="59"/>
        <v>0</v>
      </c>
    </row>
    <row r="724" spans="29:36" x14ac:dyDescent="0.45">
      <c r="AC724" s="309">
        <f>IF('6-اطلاعات کلیه محصولات - خدمات'!C724="دارد",'6-اطلاعات کلیه محصولات - خدمات'!Q724,0)</f>
        <v>0</v>
      </c>
      <c r="AD724" s="309">
        <f>1403-'5-اطلاعات کلیه پرسنل'!E724:E1721</f>
        <v>1403</v>
      </c>
      <c r="AE724" s="309"/>
      <c r="AF724" s="67">
        <f>IF('5-اطلاعات کلیه پرسنل'!H724=option!$C$15,IF('5-اطلاعات کلیه پرسنل'!L724="دارد",'5-اطلاعات کلیه پرسنل'!M724/12*'5-اطلاعات کلیه پرسنل'!I724,'5-اطلاعات کلیه پرسنل'!N724/2000*'5-اطلاعات کلیه پرسنل'!I724),0)+IF('5-اطلاعات کلیه پرسنل'!J724=option!$C$15,IF('5-اطلاعات کلیه پرسنل'!L724="دارد",'5-اطلاعات کلیه پرسنل'!M724/12*'5-اطلاعات کلیه پرسنل'!K724,'5-اطلاعات کلیه پرسنل'!N724/2000*'5-اطلاعات کلیه پرسنل'!K724),0)</f>
        <v>0</v>
      </c>
      <c r="AG724" s="67">
        <f>IF('5-اطلاعات کلیه پرسنل'!H724=option!$C$11,IF('5-اطلاعات کلیه پرسنل'!L724="دارد",'5-اطلاعات کلیه پرسنل'!M724*'5-اطلاعات کلیه پرسنل'!I724/12*40,'5-اطلاعات کلیه پرسنل'!I724*'5-اطلاعات کلیه پرسنل'!N724/52),0)+IF('5-اطلاعات کلیه پرسنل'!J724=option!$C$11,IF('5-اطلاعات کلیه پرسنل'!L724="دارد",'5-اطلاعات کلیه پرسنل'!M724*'5-اطلاعات کلیه پرسنل'!K724/12*40,'5-اطلاعات کلیه پرسنل'!K724*'5-اطلاعات کلیه پرسنل'!N724/52),0)</f>
        <v>0</v>
      </c>
      <c r="AH724" s="307">
        <f>IF('5-اطلاعات کلیه پرسنل'!P724="دکتری",1,IF('5-اطلاعات کلیه پرسنل'!P724="فوق لیسانس",0.8,IF('5-اطلاعات کلیه پرسنل'!P724="لیسانس",0.6,IF('5-اطلاعات کلیه پرسنل'!P724="فوق دیپلم",0.3,IF('5-اطلاعات کلیه پرسنل'!P724="",0,0.1)))))</f>
        <v>0</v>
      </c>
      <c r="AI724" s="95">
        <f>IF('5-اطلاعات کلیه پرسنل'!L724="دارد",'5-اطلاعات کلیه پرسنل'!M724/12,'5-اطلاعات کلیه پرسنل'!N724/2000)</f>
        <v>0</v>
      </c>
      <c r="AJ724" s="94">
        <f t="shared" si="59"/>
        <v>0</v>
      </c>
    </row>
    <row r="725" spans="29:36" x14ac:dyDescent="0.45">
      <c r="AC725" s="309">
        <f>IF('6-اطلاعات کلیه محصولات - خدمات'!C725="دارد",'6-اطلاعات کلیه محصولات - خدمات'!Q725,0)</f>
        <v>0</v>
      </c>
      <c r="AD725" s="309">
        <f>1403-'5-اطلاعات کلیه پرسنل'!E725:E1722</f>
        <v>1403</v>
      </c>
      <c r="AE725" s="309"/>
      <c r="AF725" s="67">
        <f>IF('5-اطلاعات کلیه پرسنل'!H725=option!$C$15,IF('5-اطلاعات کلیه پرسنل'!L725="دارد",'5-اطلاعات کلیه پرسنل'!M725/12*'5-اطلاعات کلیه پرسنل'!I725,'5-اطلاعات کلیه پرسنل'!N725/2000*'5-اطلاعات کلیه پرسنل'!I725),0)+IF('5-اطلاعات کلیه پرسنل'!J725=option!$C$15,IF('5-اطلاعات کلیه پرسنل'!L725="دارد",'5-اطلاعات کلیه پرسنل'!M725/12*'5-اطلاعات کلیه پرسنل'!K725,'5-اطلاعات کلیه پرسنل'!N725/2000*'5-اطلاعات کلیه پرسنل'!K725),0)</f>
        <v>0</v>
      </c>
      <c r="AG725" s="67">
        <f>IF('5-اطلاعات کلیه پرسنل'!H725=option!$C$11,IF('5-اطلاعات کلیه پرسنل'!L725="دارد",'5-اطلاعات کلیه پرسنل'!M725*'5-اطلاعات کلیه پرسنل'!I725/12*40,'5-اطلاعات کلیه پرسنل'!I725*'5-اطلاعات کلیه پرسنل'!N725/52),0)+IF('5-اطلاعات کلیه پرسنل'!J725=option!$C$11,IF('5-اطلاعات کلیه پرسنل'!L725="دارد",'5-اطلاعات کلیه پرسنل'!M725*'5-اطلاعات کلیه پرسنل'!K725/12*40,'5-اطلاعات کلیه پرسنل'!K725*'5-اطلاعات کلیه پرسنل'!N725/52),0)</f>
        <v>0</v>
      </c>
      <c r="AH725" s="307">
        <f>IF('5-اطلاعات کلیه پرسنل'!P725="دکتری",1,IF('5-اطلاعات کلیه پرسنل'!P725="فوق لیسانس",0.8,IF('5-اطلاعات کلیه پرسنل'!P725="لیسانس",0.6,IF('5-اطلاعات کلیه پرسنل'!P725="فوق دیپلم",0.3,IF('5-اطلاعات کلیه پرسنل'!P725="",0,0.1)))))</f>
        <v>0</v>
      </c>
      <c r="AI725" s="95">
        <f>IF('5-اطلاعات کلیه پرسنل'!L725="دارد",'5-اطلاعات کلیه پرسنل'!M725/12,'5-اطلاعات کلیه پرسنل'!N725/2000)</f>
        <v>0</v>
      </c>
      <c r="AJ725" s="94">
        <f t="shared" si="59"/>
        <v>0</v>
      </c>
    </row>
    <row r="726" spans="29:36" x14ac:dyDescent="0.45">
      <c r="AC726" s="309">
        <f>IF('6-اطلاعات کلیه محصولات - خدمات'!C726="دارد",'6-اطلاعات کلیه محصولات - خدمات'!Q726,0)</f>
        <v>0</v>
      </c>
      <c r="AD726" s="309">
        <f>1403-'5-اطلاعات کلیه پرسنل'!E726:E1723</f>
        <v>1403</v>
      </c>
      <c r="AE726" s="309"/>
      <c r="AF726" s="67">
        <f>IF('5-اطلاعات کلیه پرسنل'!H726=option!$C$15,IF('5-اطلاعات کلیه پرسنل'!L726="دارد",'5-اطلاعات کلیه پرسنل'!M726/12*'5-اطلاعات کلیه پرسنل'!I726,'5-اطلاعات کلیه پرسنل'!N726/2000*'5-اطلاعات کلیه پرسنل'!I726),0)+IF('5-اطلاعات کلیه پرسنل'!J726=option!$C$15,IF('5-اطلاعات کلیه پرسنل'!L726="دارد",'5-اطلاعات کلیه پرسنل'!M726/12*'5-اطلاعات کلیه پرسنل'!K726,'5-اطلاعات کلیه پرسنل'!N726/2000*'5-اطلاعات کلیه پرسنل'!K726),0)</f>
        <v>0</v>
      </c>
      <c r="AG726" s="67">
        <f>IF('5-اطلاعات کلیه پرسنل'!H726=option!$C$11,IF('5-اطلاعات کلیه پرسنل'!L726="دارد",'5-اطلاعات کلیه پرسنل'!M726*'5-اطلاعات کلیه پرسنل'!I726/12*40,'5-اطلاعات کلیه پرسنل'!I726*'5-اطلاعات کلیه پرسنل'!N726/52),0)+IF('5-اطلاعات کلیه پرسنل'!J726=option!$C$11,IF('5-اطلاعات کلیه پرسنل'!L726="دارد",'5-اطلاعات کلیه پرسنل'!M726*'5-اطلاعات کلیه پرسنل'!K726/12*40,'5-اطلاعات کلیه پرسنل'!K726*'5-اطلاعات کلیه پرسنل'!N726/52),0)</f>
        <v>0</v>
      </c>
      <c r="AH726" s="307">
        <f>IF('5-اطلاعات کلیه پرسنل'!P726="دکتری",1,IF('5-اطلاعات کلیه پرسنل'!P726="فوق لیسانس",0.8,IF('5-اطلاعات کلیه پرسنل'!P726="لیسانس",0.6,IF('5-اطلاعات کلیه پرسنل'!P726="فوق دیپلم",0.3,IF('5-اطلاعات کلیه پرسنل'!P726="",0,0.1)))))</f>
        <v>0</v>
      </c>
      <c r="AI726" s="95">
        <f>IF('5-اطلاعات کلیه پرسنل'!L726="دارد",'5-اطلاعات کلیه پرسنل'!M726/12,'5-اطلاعات کلیه پرسنل'!N726/2000)</f>
        <v>0</v>
      </c>
      <c r="AJ726" s="94">
        <f t="shared" si="59"/>
        <v>0</v>
      </c>
    </row>
    <row r="727" spans="29:36" x14ac:dyDescent="0.45">
      <c r="AC727" s="309">
        <f>IF('6-اطلاعات کلیه محصولات - خدمات'!C727="دارد",'6-اطلاعات کلیه محصولات - خدمات'!Q727,0)</f>
        <v>0</v>
      </c>
      <c r="AD727" s="309">
        <f>1403-'5-اطلاعات کلیه پرسنل'!E727:E1724</f>
        <v>1403</v>
      </c>
      <c r="AE727" s="309"/>
      <c r="AF727" s="67">
        <f>IF('5-اطلاعات کلیه پرسنل'!H727=option!$C$15,IF('5-اطلاعات کلیه پرسنل'!L727="دارد",'5-اطلاعات کلیه پرسنل'!M727/12*'5-اطلاعات کلیه پرسنل'!I727,'5-اطلاعات کلیه پرسنل'!N727/2000*'5-اطلاعات کلیه پرسنل'!I727),0)+IF('5-اطلاعات کلیه پرسنل'!J727=option!$C$15,IF('5-اطلاعات کلیه پرسنل'!L727="دارد",'5-اطلاعات کلیه پرسنل'!M727/12*'5-اطلاعات کلیه پرسنل'!K727,'5-اطلاعات کلیه پرسنل'!N727/2000*'5-اطلاعات کلیه پرسنل'!K727),0)</f>
        <v>0</v>
      </c>
      <c r="AG727" s="67">
        <f>IF('5-اطلاعات کلیه پرسنل'!H727=option!$C$11,IF('5-اطلاعات کلیه پرسنل'!L727="دارد",'5-اطلاعات کلیه پرسنل'!M727*'5-اطلاعات کلیه پرسنل'!I727/12*40,'5-اطلاعات کلیه پرسنل'!I727*'5-اطلاعات کلیه پرسنل'!N727/52),0)+IF('5-اطلاعات کلیه پرسنل'!J727=option!$C$11,IF('5-اطلاعات کلیه پرسنل'!L727="دارد",'5-اطلاعات کلیه پرسنل'!M727*'5-اطلاعات کلیه پرسنل'!K727/12*40,'5-اطلاعات کلیه پرسنل'!K727*'5-اطلاعات کلیه پرسنل'!N727/52),0)</f>
        <v>0</v>
      </c>
      <c r="AH727" s="307">
        <f>IF('5-اطلاعات کلیه پرسنل'!P727="دکتری",1,IF('5-اطلاعات کلیه پرسنل'!P727="فوق لیسانس",0.8,IF('5-اطلاعات کلیه پرسنل'!P727="لیسانس",0.6,IF('5-اطلاعات کلیه پرسنل'!P727="فوق دیپلم",0.3,IF('5-اطلاعات کلیه پرسنل'!P727="",0,0.1)))))</f>
        <v>0</v>
      </c>
      <c r="AI727" s="95">
        <f>IF('5-اطلاعات کلیه پرسنل'!L727="دارد",'5-اطلاعات کلیه پرسنل'!M727/12,'5-اطلاعات کلیه پرسنل'!N727/2000)</f>
        <v>0</v>
      </c>
      <c r="AJ727" s="94">
        <f t="shared" si="59"/>
        <v>0</v>
      </c>
    </row>
    <row r="728" spans="29:36" x14ac:dyDescent="0.45">
      <c r="AC728" s="309">
        <f>IF('6-اطلاعات کلیه محصولات - خدمات'!C728="دارد",'6-اطلاعات کلیه محصولات - خدمات'!Q728,0)</f>
        <v>0</v>
      </c>
      <c r="AD728" s="309">
        <f>1403-'5-اطلاعات کلیه پرسنل'!E728:E1725</f>
        <v>1403</v>
      </c>
      <c r="AE728" s="309"/>
      <c r="AF728" s="67">
        <f>IF('5-اطلاعات کلیه پرسنل'!H728=option!$C$15,IF('5-اطلاعات کلیه پرسنل'!L728="دارد",'5-اطلاعات کلیه پرسنل'!M728/12*'5-اطلاعات کلیه پرسنل'!I728,'5-اطلاعات کلیه پرسنل'!N728/2000*'5-اطلاعات کلیه پرسنل'!I728),0)+IF('5-اطلاعات کلیه پرسنل'!J728=option!$C$15,IF('5-اطلاعات کلیه پرسنل'!L728="دارد",'5-اطلاعات کلیه پرسنل'!M728/12*'5-اطلاعات کلیه پرسنل'!K728,'5-اطلاعات کلیه پرسنل'!N728/2000*'5-اطلاعات کلیه پرسنل'!K728),0)</f>
        <v>0</v>
      </c>
      <c r="AG728" s="67">
        <f>IF('5-اطلاعات کلیه پرسنل'!H728=option!$C$11,IF('5-اطلاعات کلیه پرسنل'!L728="دارد",'5-اطلاعات کلیه پرسنل'!M728*'5-اطلاعات کلیه پرسنل'!I728/12*40,'5-اطلاعات کلیه پرسنل'!I728*'5-اطلاعات کلیه پرسنل'!N728/52),0)+IF('5-اطلاعات کلیه پرسنل'!J728=option!$C$11,IF('5-اطلاعات کلیه پرسنل'!L728="دارد",'5-اطلاعات کلیه پرسنل'!M728*'5-اطلاعات کلیه پرسنل'!K728/12*40,'5-اطلاعات کلیه پرسنل'!K728*'5-اطلاعات کلیه پرسنل'!N728/52),0)</f>
        <v>0</v>
      </c>
      <c r="AH728" s="307">
        <f>IF('5-اطلاعات کلیه پرسنل'!P728="دکتری",1,IF('5-اطلاعات کلیه پرسنل'!P728="فوق لیسانس",0.8,IF('5-اطلاعات کلیه پرسنل'!P728="لیسانس",0.6,IF('5-اطلاعات کلیه پرسنل'!P728="فوق دیپلم",0.3,IF('5-اطلاعات کلیه پرسنل'!P728="",0,0.1)))))</f>
        <v>0</v>
      </c>
      <c r="AI728" s="95">
        <f>IF('5-اطلاعات کلیه پرسنل'!L728="دارد",'5-اطلاعات کلیه پرسنل'!M728/12,'5-اطلاعات کلیه پرسنل'!N728/2000)</f>
        <v>0</v>
      </c>
      <c r="AJ728" s="94">
        <f t="shared" si="59"/>
        <v>0</v>
      </c>
    </row>
    <row r="729" spans="29:36" x14ac:dyDescent="0.45">
      <c r="AC729" s="309">
        <f>IF('6-اطلاعات کلیه محصولات - خدمات'!C729="دارد",'6-اطلاعات کلیه محصولات - خدمات'!Q729,0)</f>
        <v>0</v>
      </c>
      <c r="AD729" s="309">
        <f>1403-'5-اطلاعات کلیه پرسنل'!E729:E1726</f>
        <v>1403</v>
      </c>
      <c r="AE729" s="309"/>
      <c r="AF729" s="67">
        <f>IF('5-اطلاعات کلیه پرسنل'!H729=option!$C$15,IF('5-اطلاعات کلیه پرسنل'!L729="دارد",'5-اطلاعات کلیه پرسنل'!M729/12*'5-اطلاعات کلیه پرسنل'!I729,'5-اطلاعات کلیه پرسنل'!N729/2000*'5-اطلاعات کلیه پرسنل'!I729),0)+IF('5-اطلاعات کلیه پرسنل'!J729=option!$C$15,IF('5-اطلاعات کلیه پرسنل'!L729="دارد",'5-اطلاعات کلیه پرسنل'!M729/12*'5-اطلاعات کلیه پرسنل'!K729,'5-اطلاعات کلیه پرسنل'!N729/2000*'5-اطلاعات کلیه پرسنل'!K729),0)</f>
        <v>0</v>
      </c>
      <c r="AG729" s="67">
        <f>IF('5-اطلاعات کلیه پرسنل'!H729=option!$C$11,IF('5-اطلاعات کلیه پرسنل'!L729="دارد",'5-اطلاعات کلیه پرسنل'!M729*'5-اطلاعات کلیه پرسنل'!I729/12*40,'5-اطلاعات کلیه پرسنل'!I729*'5-اطلاعات کلیه پرسنل'!N729/52),0)+IF('5-اطلاعات کلیه پرسنل'!J729=option!$C$11,IF('5-اطلاعات کلیه پرسنل'!L729="دارد",'5-اطلاعات کلیه پرسنل'!M729*'5-اطلاعات کلیه پرسنل'!K729/12*40,'5-اطلاعات کلیه پرسنل'!K729*'5-اطلاعات کلیه پرسنل'!N729/52),0)</f>
        <v>0</v>
      </c>
      <c r="AH729" s="307">
        <f>IF('5-اطلاعات کلیه پرسنل'!P729="دکتری",1,IF('5-اطلاعات کلیه پرسنل'!P729="فوق لیسانس",0.8,IF('5-اطلاعات کلیه پرسنل'!P729="لیسانس",0.6,IF('5-اطلاعات کلیه پرسنل'!P729="فوق دیپلم",0.3,IF('5-اطلاعات کلیه پرسنل'!P729="",0,0.1)))))</f>
        <v>0</v>
      </c>
      <c r="AI729" s="95">
        <f>IF('5-اطلاعات کلیه پرسنل'!L729="دارد",'5-اطلاعات کلیه پرسنل'!M729/12,'5-اطلاعات کلیه پرسنل'!N729/2000)</f>
        <v>0</v>
      </c>
      <c r="AJ729" s="94">
        <f t="shared" si="59"/>
        <v>0</v>
      </c>
    </row>
    <row r="730" spans="29:36" x14ac:dyDescent="0.45">
      <c r="AC730" s="309">
        <f>IF('6-اطلاعات کلیه محصولات - خدمات'!C730="دارد",'6-اطلاعات کلیه محصولات - خدمات'!Q730,0)</f>
        <v>0</v>
      </c>
      <c r="AD730" s="309">
        <f>1403-'5-اطلاعات کلیه پرسنل'!E730:E1727</f>
        <v>1403</v>
      </c>
      <c r="AE730" s="309"/>
      <c r="AF730" s="67">
        <f>IF('5-اطلاعات کلیه پرسنل'!H730=option!$C$15,IF('5-اطلاعات کلیه پرسنل'!L730="دارد",'5-اطلاعات کلیه پرسنل'!M730/12*'5-اطلاعات کلیه پرسنل'!I730,'5-اطلاعات کلیه پرسنل'!N730/2000*'5-اطلاعات کلیه پرسنل'!I730),0)+IF('5-اطلاعات کلیه پرسنل'!J730=option!$C$15,IF('5-اطلاعات کلیه پرسنل'!L730="دارد",'5-اطلاعات کلیه پرسنل'!M730/12*'5-اطلاعات کلیه پرسنل'!K730,'5-اطلاعات کلیه پرسنل'!N730/2000*'5-اطلاعات کلیه پرسنل'!K730),0)</f>
        <v>0</v>
      </c>
      <c r="AG730" s="67">
        <f>IF('5-اطلاعات کلیه پرسنل'!H730=option!$C$11,IF('5-اطلاعات کلیه پرسنل'!L730="دارد",'5-اطلاعات کلیه پرسنل'!M730*'5-اطلاعات کلیه پرسنل'!I730/12*40,'5-اطلاعات کلیه پرسنل'!I730*'5-اطلاعات کلیه پرسنل'!N730/52),0)+IF('5-اطلاعات کلیه پرسنل'!J730=option!$C$11,IF('5-اطلاعات کلیه پرسنل'!L730="دارد",'5-اطلاعات کلیه پرسنل'!M730*'5-اطلاعات کلیه پرسنل'!K730/12*40,'5-اطلاعات کلیه پرسنل'!K730*'5-اطلاعات کلیه پرسنل'!N730/52),0)</f>
        <v>0</v>
      </c>
      <c r="AH730" s="307">
        <f>IF('5-اطلاعات کلیه پرسنل'!P730="دکتری",1,IF('5-اطلاعات کلیه پرسنل'!P730="فوق لیسانس",0.8,IF('5-اطلاعات کلیه پرسنل'!P730="لیسانس",0.6,IF('5-اطلاعات کلیه پرسنل'!P730="فوق دیپلم",0.3,IF('5-اطلاعات کلیه پرسنل'!P730="",0,0.1)))))</f>
        <v>0</v>
      </c>
      <c r="AI730" s="95">
        <f>IF('5-اطلاعات کلیه پرسنل'!L730="دارد",'5-اطلاعات کلیه پرسنل'!M730/12,'5-اطلاعات کلیه پرسنل'!N730/2000)</f>
        <v>0</v>
      </c>
      <c r="AJ730" s="94">
        <f t="shared" si="59"/>
        <v>0</v>
      </c>
    </row>
    <row r="731" spans="29:36" x14ac:dyDescent="0.45">
      <c r="AC731" s="309">
        <f>IF('6-اطلاعات کلیه محصولات - خدمات'!C731="دارد",'6-اطلاعات کلیه محصولات - خدمات'!Q731,0)</f>
        <v>0</v>
      </c>
      <c r="AD731" s="309">
        <f>1403-'5-اطلاعات کلیه پرسنل'!E731:E1728</f>
        <v>1403</v>
      </c>
      <c r="AE731" s="309"/>
      <c r="AF731" s="67">
        <f>IF('5-اطلاعات کلیه پرسنل'!H731=option!$C$15,IF('5-اطلاعات کلیه پرسنل'!L731="دارد",'5-اطلاعات کلیه پرسنل'!M731/12*'5-اطلاعات کلیه پرسنل'!I731,'5-اطلاعات کلیه پرسنل'!N731/2000*'5-اطلاعات کلیه پرسنل'!I731),0)+IF('5-اطلاعات کلیه پرسنل'!J731=option!$C$15,IF('5-اطلاعات کلیه پرسنل'!L731="دارد",'5-اطلاعات کلیه پرسنل'!M731/12*'5-اطلاعات کلیه پرسنل'!K731,'5-اطلاعات کلیه پرسنل'!N731/2000*'5-اطلاعات کلیه پرسنل'!K731),0)</f>
        <v>0</v>
      </c>
      <c r="AG731" s="67">
        <f>IF('5-اطلاعات کلیه پرسنل'!H731=option!$C$11,IF('5-اطلاعات کلیه پرسنل'!L731="دارد",'5-اطلاعات کلیه پرسنل'!M731*'5-اطلاعات کلیه پرسنل'!I731/12*40,'5-اطلاعات کلیه پرسنل'!I731*'5-اطلاعات کلیه پرسنل'!N731/52),0)+IF('5-اطلاعات کلیه پرسنل'!J731=option!$C$11,IF('5-اطلاعات کلیه پرسنل'!L731="دارد",'5-اطلاعات کلیه پرسنل'!M731*'5-اطلاعات کلیه پرسنل'!K731/12*40,'5-اطلاعات کلیه پرسنل'!K731*'5-اطلاعات کلیه پرسنل'!N731/52),0)</f>
        <v>0</v>
      </c>
      <c r="AH731" s="307">
        <f>IF('5-اطلاعات کلیه پرسنل'!P731="دکتری",1,IF('5-اطلاعات کلیه پرسنل'!P731="فوق لیسانس",0.8,IF('5-اطلاعات کلیه پرسنل'!P731="لیسانس",0.6,IF('5-اطلاعات کلیه پرسنل'!P731="فوق دیپلم",0.3,IF('5-اطلاعات کلیه پرسنل'!P731="",0,0.1)))))</f>
        <v>0</v>
      </c>
      <c r="AI731" s="95">
        <f>IF('5-اطلاعات کلیه پرسنل'!L731="دارد",'5-اطلاعات کلیه پرسنل'!M731/12,'5-اطلاعات کلیه پرسنل'!N731/2000)</f>
        <v>0</v>
      </c>
      <c r="AJ731" s="94">
        <f t="shared" si="59"/>
        <v>0</v>
      </c>
    </row>
    <row r="732" spans="29:36" x14ac:dyDescent="0.45">
      <c r="AC732" s="309">
        <f>IF('6-اطلاعات کلیه محصولات - خدمات'!C732="دارد",'6-اطلاعات کلیه محصولات - خدمات'!Q732,0)</f>
        <v>0</v>
      </c>
      <c r="AD732" s="309">
        <f>1403-'5-اطلاعات کلیه پرسنل'!E732:E1729</f>
        <v>1403</v>
      </c>
      <c r="AE732" s="309"/>
      <c r="AF732" s="67">
        <f>IF('5-اطلاعات کلیه پرسنل'!H732=option!$C$15,IF('5-اطلاعات کلیه پرسنل'!L732="دارد",'5-اطلاعات کلیه پرسنل'!M732/12*'5-اطلاعات کلیه پرسنل'!I732,'5-اطلاعات کلیه پرسنل'!N732/2000*'5-اطلاعات کلیه پرسنل'!I732),0)+IF('5-اطلاعات کلیه پرسنل'!J732=option!$C$15,IF('5-اطلاعات کلیه پرسنل'!L732="دارد",'5-اطلاعات کلیه پرسنل'!M732/12*'5-اطلاعات کلیه پرسنل'!K732,'5-اطلاعات کلیه پرسنل'!N732/2000*'5-اطلاعات کلیه پرسنل'!K732),0)</f>
        <v>0</v>
      </c>
      <c r="AG732" s="67">
        <f>IF('5-اطلاعات کلیه پرسنل'!H732=option!$C$11,IF('5-اطلاعات کلیه پرسنل'!L732="دارد",'5-اطلاعات کلیه پرسنل'!M732*'5-اطلاعات کلیه پرسنل'!I732/12*40,'5-اطلاعات کلیه پرسنل'!I732*'5-اطلاعات کلیه پرسنل'!N732/52),0)+IF('5-اطلاعات کلیه پرسنل'!J732=option!$C$11,IF('5-اطلاعات کلیه پرسنل'!L732="دارد",'5-اطلاعات کلیه پرسنل'!M732*'5-اطلاعات کلیه پرسنل'!K732/12*40,'5-اطلاعات کلیه پرسنل'!K732*'5-اطلاعات کلیه پرسنل'!N732/52),0)</f>
        <v>0</v>
      </c>
      <c r="AH732" s="307">
        <f>IF('5-اطلاعات کلیه پرسنل'!P732="دکتری",1,IF('5-اطلاعات کلیه پرسنل'!P732="فوق لیسانس",0.8,IF('5-اطلاعات کلیه پرسنل'!P732="لیسانس",0.6,IF('5-اطلاعات کلیه پرسنل'!P732="فوق دیپلم",0.3,IF('5-اطلاعات کلیه پرسنل'!P732="",0,0.1)))))</f>
        <v>0</v>
      </c>
      <c r="AI732" s="95">
        <f>IF('5-اطلاعات کلیه پرسنل'!L732="دارد",'5-اطلاعات کلیه پرسنل'!M732/12,'5-اطلاعات کلیه پرسنل'!N732/2000)</f>
        <v>0</v>
      </c>
      <c r="AJ732" s="94">
        <f t="shared" si="59"/>
        <v>0</v>
      </c>
    </row>
    <row r="733" spans="29:36" x14ac:dyDescent="0.45">
      <c r="AC733" s="309">
        <f>IF('6-اطلاعات کلیه محصولات - خدمات'!C733="دارد",'6-اطلاعات کلیه محصولات - خدمات'!Q733,0)</f>
        <v>0</v>
      </c>
      <c r="AD733" s="309">
        <f>1403-'5-اطلاعات کلیه پرسنل'!E733:E1730</f>
        <v>1403</v>
      </c>
      <c r="AE733" s="309"/>
      <c r="AF733" s="67">
        <f>IF('5-اطلاعات کلیه پرسنل'!H733=option!$C$15,IF('5-اطلاعات کلیه پرسنل'!L733="دارد",'5-اطلاعات کلیه پرسنل'!M733/12*'5-اطلاعات کلیه پرسنل'!I733,'5-اطلاعات کلیه پرسنل'!N733/2000*'5-اطلاعات کلیه پرسنل'!I733),0)+IF('5-اطلاعات کلیه پرسنل'!J733=option!$C$15,IF('5-اطلاعات کلیه پرسنل'!L733="دارد",'5-اطلاعات کلیه پرسنل'!M733/12*'5-اطلاعات کلیه پرسنل'!K733,'5-اطلاعات کلیه پرسنل'!N733/2000*'5-اطلاعات کلیه پرسنل'!K733),0)</f>
        <v>0</v>
      </c>
      <c r="AG733" s="67">
        <f>IF('5-اطلاعات کلیه پرسنل'!H733=option!$C$11,IF('5-اطلاعات کلیه پرسنل'!L733="دارد",'5-اطلاعات کلیه پرسنل'!M733*'5-اطلاعات کلیه پرسنل'!I733/12*40,'5-اطلاعات کلیه پرسنل'!I733*'5-اطلاعات کلیه پرسنل'!N733/52),0)+IF('5-اطلاعات کلیه پرسنل'!J733=option!$C$11,IF('5-اطلاعات کلیه پرسنل'!L733="دارد",'5-اطلاعات کلیه پرسنل'!M733*'5-اطلاعات کلیه پرسنل'!K733/12*40,'5-اطلاعات کلیه پرسنل'!K733*'5-اطلاعات کلیه پرسنل'!N733/52),0)</f>
        <v>0</v>
      </c>
      <c r="AH733" s="307">
        <f>IF('5-اطلاعات کلیه پرسنل'!P733="دکتری",1,IF('5-اطلاعات کلیه پرسنل'!P733="فوق لیسانس",0.8,IF('5-اطلاعات کلیه پرسنل'!P733="لیسانس",0.6,IF('5-اطلاعات کلیه پرسنل'!P733="فوق دیپلم",0.3,IF('5-اطلاعات کلیه پرسنل'!P733="",0,0.1)))))</f>
        <v>0</v>
      </c>
      <c r="AI733" s="95">
        <f>IF('5-اطلاعات کلیه پرسنل'!L733="دارد",'5-اطلاعات کلیه پرسنل'!M733/12,'5-اطلاعات کلیه پرسنل'!N733/2000)</f>
        <v>0</v>
      </c>
      <c r="AJ733" s="94">
        <f t="shared" si="59"/>
        <v>0</v>
      </c>
    </row>
    <row r="734" spans="29:36" x14ac:dyDescent="0.45">
      <c r="AC734" s="309">
        <f>IF('6-اطلاعات کلیه محصولات - خدمات'!C734="دارد",'6-اطلاعات کلیه محصولات - خدمات'!Q734,0)</f>
        <v>0</v>
      </c>
      <c r="AD734" s="309">
        <f>1403-'5-اطلاعات کلیه پرسنل'!E734:E1731</f>
        <v>1403</v>
      </c>
      <c r="AE734" s="309"/>
      <c r="AF734" s="67">
        <f>IF('5-اطلاعات کلیه پرسنل'!H734=option!$C$15,IF('5-اطلاعات کلیه پرسنل'!L734="دارد",'5-اطلاعات کلیه پرسنل'!M734/12*'5-اطلاعات کلیه پرسنل'!I734,'5-اطلاعات کلیه پرسنل'!N734/2000*'5-اطلاعات کلیه پرسنل'!I734),0)+IF('5-اطلاعات کلیه پرسنل'!J734=option!$C$15,IF('5-اطلاعات کلیه پرسنل'!L734="دارد",'5-اطلاعات کلیه پرسنل'!M734/12*'5-اطلاعات کلیه پرسنل'!K734,'5-اطلاعات کلیه پرسنل'!N734/2000*'5-اطلاعات کلیه پرسنل'!K734),0)</f>
        <v>0</v>
      </c>
      <c r="AG734" s="67">
        <f>IF('5-اطلاعات کلیه پرسنل'!H734=option!$C$11,IF('5-اطلاعات کلیه پرسنل'!L734="دارد",'5-اطلاعات کلیه پرسنل'!M734*'5-اطلاعات کلیه پرسنل'!I734/12*40,'5-اطلاعات کلیه پرسنل'!I734*'5-اطلاعات کلیه پرسنل'!N734/52),0)+IF('5-اطلاعات کلیه پرسنل'!J734=option!$C$11,IF('5-اطلاعات کلیه پرسنل'!L734="دارد",'5-اطلاعات کلیه پرسنل'!M734*'5-اطلاعات کلیه پرسنل'!K734/12*40,'5-اطلاعات کلیه پرسنل'!K734*'5-اطلاعات کلیه پرسنل'!N734/52),0)</f>
        <v>0</v>
      </c>
      <c r="AH734" s="307">
        <f>IF('5-اطلاعات کلیه پرسنل'!P734="دکتری",1,IF('5-اطلاعات کلیه پرسنل'!P734="فوق لیسانس",0.8,IF('5-اطلاعات کلیه پرسنل'!P734="لیسانس",0.6,IF('5-اطلاعات کلیه پرسنل'!P734="فوق دیپلم",0.3,IF('5-اطلاعات کلیه پرسنل'!P734="",0,0.1)))))</f>
        <v>0</v>
      </c>
      <c r="AI734" s="95">
        <f>IF('5-اطلاعات کلیه پرسنل'!L734="دارد",'5-اطلاعات کلیه پرسنل'!M734/12,'5-اطلاعات کلیه پرسنل'!N734/2000)</f>
        <v>0</v>
      </c>
      <c r="AJ734" s="94">
        <f t="shared" si="59"/>
        <v>0</v>
      </c>
    </row>
    <row r="735" spans="29:36" x14ac:dyDescent="0.45">
      <c r="AC735" s="309">
        <f>IF('6-اطلاعات کلیه محصولات - خدمات'!C735="دارد",'6-اطلاعات کلیه محصولات - خدمات'!Q735,0)</f>
        <v>0</v>
      </c>
      <c r="AD735" s="309">
        <f>1403-'5-اطلاعات کلیه پرسنل'!E735:E1732</f>
        <v>1403</v>
      </c>
      <c r="AE735" s="309"/>
      <c r="AF735" s="67">
        <f>IF('5-اطلاعات کلیه پرسنل'!H735=option!$C$15,IF('5-اطلاعات کلیه پرسنل'!L735="دارد",'5-اطلاعات کلیه پرسنل'!M735/12*'5-اطلاعات کلیه پرسنل'!I735,'5-اطلاعات کلیه پرسنل'!N735/2000*'5-اطلاعات کلیه پرسنل'!I735),0)+IF('5-اطلاعات کلیه پرسنل'!J735=option!$C$15,IF('5-اطلاعات کلیه پرسنل'!L735="دارد",'5-اطلاعات کلیه پرسنل'!M735/12*'5-اطلاعات کلیه پرسنل'!K735,'5-اطلاعات کلیه پرسنل'!N735/2000*'5-اطلاعات کلیه پرسنل'!K735),0)</f>
        <v>0</v>
      </c>
      <c r="AG735" s="67">
        <f>IF('5-اطلاعات کلیه پرسنل'!H735=option!$C$11,IF('5-اطلاعات کلیه پرسنل'!L735="دارد",'5-اطلاعات کلیه پرسنل'!M735*'5-اطلاعات کلیه پرسنل'!I735/12*40,'5-اطلاعات کلیه پرسنل'!I735*'5-اطلاعات کلیه پرسنل'!N735/52),0)+IF('5-اطلاعات کلیه پرسنل'!J735=option!$C$11,IF('5-اطلاعات کلیه پرسنل'!L735="دارد",'5-اطلاعات کلیه پرسنل'!M735*'5-اطلاعات کلیه پرسنل'!K735/12*40,'5-اطلاعات کلیه پرسنل'!K735*'5-اطلاعات کلیه پرسنل'!N735/52),0)</f>
        <v>0</v>
      </c>
      <c r="AH735" s="307">
        <f>IF('5-اطلاعات کلیه پرسنل'!P735="دکتری",1,IF('5-اطلاعات کلیه پرسنل'!P735="فوق لیسانس",0.8,IF('5-اطلاعات کلیه پرسنل'!P735="لیسانس",0.6,IF('5-اطلاعات کلیه پرسنل'!P735="فوق دیپلم",0.3,IF('5-اطلاعات کلیه پرسنل'!P735="",0,0.1)))))</f>
        <v>0</v>
      </c>
      <c r="AI735" s="95">
        <f>IF('5-اطلاعات کلیه پرسنل'!L735="دارد",'5-اطلاعات کلیه پرسنل'!M735/12,'5-اطلاعات کلیه پرسنل'!N735/2000)</f>
        <v>0</v>
      </c>
      <c r="AJ735" s="94">
        <f t="shared" si="59"/>
        <v>0</v>
      </c>
    </row>
    <row r="736" spans="29:36" x14ac:dyDescent="0.45">
      <c r="AC736" s="309">
        <f>IF('6-اطلاعات کلیه محصولات - خدمات'!C736="دارد",'6-اطلاعات کلیه محصولات - خدمات'!Q736,0)</f>
        <v>0</v>
      </c>
      <c r="AD736" s="309">
        <f>1403-'5-اطلاعات کلیه پرسنل'!E736:E1733</f>
        <v>1403</v>
      </c>
      <c r="AE736" s="309"/>
      <c r="AF736" s="67">
        <f>IF('5-اطلاعات کلیه پرسنل'!H736=option!$C$15,IF('5-اطلاعات کلیه پرسنل'!L736="دارد",'5-اطلاعات کلیه پرسنل'!M736/12*'5-اطلاعات کلیه پرسنل'!I736,'5-اطلاعات کلیه پرسنل'!N736/2000*'5-اطلاعات کلیه پرسنل'!I736),0)+IF('5-اطلاعات کلیه پرسنل'!J736=option!$C$15,IF('5-اطلاعات کلیه پرسنل'!L736="دارد",'5-اطلاعات کلیه پرسنل'!M736/12*'5-اطلاعات کلیه پرسنل'!K736,'5-اطلاعات کلیه پرسنل'!N736/2000*'5-اطلاعات کلیه پرسنل'!K736),0)</f>
        <v>0</v>
      </c>
      <c r="AG736" s="67">
        <f>IF('5-اطلاعات کلیه پرسنل'!H736=option!$C$11,IF('5-اطلاعات کلیه پرسنل'!L736="دارد",'5-اطلاعات کلیه پرسنل'!M736*'5-اطلاعات کلیه پرسنل'!I736/12*40,'5-اطلاعات کلیه پرسنل'!I736*'5-اطلاعات کلیه پرسنل'!N736/52),0)+IF('5-اطلاعات کلیه پرسنل'!J736=option!$C$11,IF('5-اطلاعات کلیه پرسنل'!L736="دارد",'5-اطلاعات کلیه پرسنل'!M736*'5-اطلاعات کلیه پرسنل'!K736/12*40,'5-اطلاعات کلیه پرسنل'!K736*'5-اطلاعات کلیه پرسنل'!N736/52),0)</f>
        <v>0</v>
      </c>
      <c r="AH736" s="307">
        <f>IF('5-اطلاعات کلیه پرسنل'!P736="دکتری",1,IF('5-اطلاعات کلیه پرسنل'!P736="فوق لیسانس",0.8,IF('5-اطلاعات کلیه پرسنل'!P736="لیسانس",0.6,IF('5-اطلاعات کلیه پرسنل'!P736="فوق دیپلم",0.3,IF('5-اطلاعات کلیه پرسنل'!P736="",0,0.1)))))</f>
        <v>0</v>
      </c>
      <c r="AI736" s="95">
        <f>IF('5-اطلاعات کلیه پرسنل'!L736="دارد",'5-اطلاعات کلیه پرسنل'!M736/12,'5-اطلاعات کلیه پرسنل'!N736/2000)</f>
        <v>0</v>
      </c>
      <c r="AJ736" s="94">
        <f t="shared" si="59"/>
        <v>0</v>
      </c>
    </row>
    <row r="737" spans="29:36" x14ac:dyDescent="0.45">
      <c r="AC737" s="309">
        <f>IF('6-اطلاعات کلیه محصولات - خدمات'!C737="دارد",'6-اطلاعات کلیه محصولات - خدمات'!Q737,0)</f>
        <v>0</v>
      </c>
      <c r="AD737" s="309">
        <f>1403-'5-اطلاعات کلیه پرسنل'!E737:E1734</f>
        <v>1403</v>
      </c>
      <c r="AE737" s="309"/>
      <c r="AF737" s="67">
        <f>IF('5-اطلاعات کلیه پرسنل'!H737=option!$C$15,IF('5-اطلاعات کلیه پرسنل'!L737="دارد",'5-اطلاعات کلیه پرسنل'!M737/12*'5-اطلاعات کلیه پرسنل'!I737,'5-اطلاعات کلیه پرسنل'!N737/2000*'5-اطلاعات کلیه پرسنل'!I737),0)+IF('5-اطلاعات کلیه پرسنل'!J737=option!$C$15,IF('5-اطلاعات کلیه پرسنل'!L737="دارد",'5-اطلاعات کلیه پرسنل'!M737/12*'5-اطلاعات کلیه پرسنل'!K737,'5-اطلاعات کلیه پرسنل'!N737/2000*'5-اطلاعات کلیه پرسنل'!K737),0)</f>
        <v>0</v>
      </c>
      <c r="AG737" s="67">
        <f>IF('5-اطلاعات کلیه پرسنل'!H737=option!$C$11,IF('5-اطلاعات کلیه پرسنل'!L737="دارد",'5-اطلاعات کلیه پرسنل'!M737*'5-اطلاعات کلیه پرسنل'!I737/12*40,'5-اطلاعات کلیه پرسنل'!I737*'5-اطلاعات کلیه پرسنل'!N737/52),0)+IF('5-اطلاعات کلیه پرسنل'!J737=option!$C$11,IF('5-اطلاعات کلیه پرسنل'!L737="دارد",'5-اطلاعات کلیه پرسنل'!M737*'5-اطلاعات کلیه پرسنل'!K737/12*40,'5-اطلاعات کلیه پرسنل'!K737*'5-اطلاعات کلیه پرسنل'!N737/52),0)</f>
        <v>0</v>
      </c>
      <c r="AH737" s="307">
        <f>IF('5-اطلاعات کلیه پرسنل'!P737="دکتری",1,IF('5-اطلاعات کلیه پرسنل'!P737="فوق لیسانس",0.8,IF('5-اطلاعات کلیه پرسنل'!P737="لیسانس",0.6,IF('5-اطلاعات کلیه پرسنل'!P737="فوق دیپلم",0.3,IF('5-اطلاعات کلیه پرسنل'!P737="",0,0.1)))))</f>
        <v>0</v>
      </c>
      <c r="AI737" s="95">
        <f>IF('5-اطلاعات کلیه پرسنل'!L737="دارد",'5-اطلاعات کلیه پرسنل'!M737/12,'5-اطلاعات کلیه پرسنل'!N737/2000)</f>
        <v>0</v>
      </c>
      <c r="AJ737" s="94">
        <f t="shared" si="59"/>
        <v>0</v>
      </c>
    </row>
    <row r="738" spans="29:36" x14ac:dyDescent="0.45">
      <c r="AC738" s="309">
        <f>IF('6-اطلاعات کلیه محصولات - خدمات'!C738="دارد",'6-اطلاعات کلیه محصولات - خدمات'!Q738,0)</f>
        <v>0</v>
      </c>
      <c r="AD738" s="309">
        <f>1403-'5-اطلاعات کلیه پرسنل'!E738:E1735</f>
        <v>1403</v>
      </c>
      <c r="AE738" s="309"/>
      <c r="AF738" s="67">
        <f>IF('5-اطلاعات کلیه پرسنل'!H738=option!$C$15,IF('5-اطلاعات کلیه پرسنل'!L738="دارد",'5-اطلاعات کلیه پرسنل'!M738/12*'5-اطلاعات کلیه پرسنل'!I738,'5-اطلاعات کلیه پرسنل'!N738/2000*'5-اطلاعات کلیه پرسنل'!I738),0)+IF('5-اطلاعات کلیه پرسنل'!J738=option!$C$15,IF('5-اطلاعات کلیه پرسنل'!L738="دارد",'5-اطلاعات کلیه پرسنل'!M738/12*'5-اطلاعات کلیه پرسنل'!K738,'5-اطلاعات کلیه پرسنل'!N738/2000*'5-اطلاعات کلیه پرسنل'!K738),0)</f>
        <v>0</v>
      </c>
      <c r="AG738" s="67">
        <f>IF('5-اطلاعات کلیه پرسنل'!H738=option!$C$11,IF('5-اطلاعات کلیه پرسنل'!L738="دارد",'5-اطلاعات کلیه پرسنل'!M738*'5-اطلاعات کلیه پرسنل'!I738/12*40,'5-اطلاعات کلیه پرسنل'!I738*'5-اطلاعات کلیه پرسنل'!N738/52),0)+IF('5-اطلاعات کلیه پرسنل'!J738=option!$C$11,IF('5-اطلاعات کلیه پرسنل'!L738="دارد",'5-اطلاعات کلیه پرسنل'!M738*'5-اطلاعات کلیه پرسنل'!K738/12*40,'5-اطلاعات کلیه پرسنل'!K738*'5-اطلاعات کلیه پرسنل'!N738/52),0)</f>
        <v>0</v>
      </c>
      <c r="AH738" s="307">
        <f>IF('5-اطلاعات کلیه پرسنل'!P738="دکتری",1,IF('5-اطلاعات کلیه پرسنل'!P738="فوق لیسانس",0.8,IF('5-اطلاعات کلیه پرسنل'!P738="لیسانس",0.6,IF('5-اطلاعات کلیه پرسنل'!P738="فوق دیپلم",0.3,IF('5-اطلاعات کلیه پرسنل'!P738="",0,0.1)))))</f>
        <v>0</v>
      </c>
      <c r="AI738" s="95">
        <f>IF('5-اطلاعات کلیه پرسنل'!L738="دارد",'5-اطلاعات کلیه پرسنل'!M738/12,'5-اطلاعات کلیه پرسنل'!N738/2000)</f>
        <v>0</v>
      </c>
      <c r="AJ738" s="94">
        <f t="shared" si="59"/>
        <v>0</v>
      </c>
    </row>
    <row r="739" spans="29:36" x14ac:dyDescent="0.45">
      <c r="AC739" s="309">
        <f>IF('6-اطلاعات کلیه محصولات - خدمات'!C739="دارد",'6-اطلاعات کلیه محصولات - خدمات'!Q739,0)</f>
        <v>0</v>
      </c>
      <c r="AD739" s="309">
        <f>1403-'5-اطلاعات کلیه پرسنل'!E739:E1736</f>
        <v>1403</v>
      </c>
      <c r="AE739" s="309"/>
      <c r="AF739" s="67">
        <f>IF('5-اطلاعات کلیه پرسنل'!H739=option!$C$15,IF('5-اطلاعات کلیه پرسنل'!L739="دارد",'5-اطلاعات کلیه پرسنل'!M739/12*'5-اطلاعات کلیه پرسنل'!I739,'5-اطلاعات کلیه پرسنل'!N739/2000*'5-اطلاعات کلیه پرسنل'!I739),0)+IF('5-اطلاعات کلیه پرسنل'!J739=option!$C$15,IF('5-اطلاعات کلیه پرسنل'!L739="دارد",'5-اطلاعات کلیه پرسنل'!M739/12*'5-اطلاعات کلیه پرسنل'!K739,'5-اطلاعات کلیه پرسنل'!N739/2000*'5-اطلاعات کلیه پرسنل'!K739),0)</f>
        <v>0</v>
      </c>
      <c r="AG739" s="67">
        <f>IF('5-اطلاعات کلیه پرسنل'!H739=option!$C$11,IF('5-اطلاعات کلیه پرسنل'!L739="دارد",'5-اطلاعات کلیه پرسنل'!M739*'5-اطلاعات کلیه پرسنل'!I739/12*40,'5-اطلاعات کلیه پرسنل'!I739*'5-اطلاعات کلیه پرسنل'!N739/52),0)+IF('5-اطلاعات کلیه پرسنل'!J739=option!$C$11,IF('5-اطلاعات کلیه پرسنل'!L739="دارد",'5-اطلاعات کلیه پرسنل'!M739*'5-اطلاعات کلیه پرسنل'!K739/12*40,'5-اطلاعات کلیه پرسنل'!K739*'5-اطلاعات کلیه پرسنل'!N739/52),0)</f>
        <v>0</v>
      </c>
      <c r="AH739" s="307">
        <f>IF('5-اطلاعات کلیه پرسنل'!P739="دکتری",1,IF('5-اطلاعات کلیه پرسنل'!P739="فوق لیسانس",0.8,IF('5-اطلاعات کلیه پرسنل'!P739="لیسانس",0.6,IF('5-اطلاعات کلیه پرسنل'!P739="فوق دیپلم",0.3,IF('5-اطلاعات کلیه پرسنل'!P739="",0,0.1)))))</f>
        <v>0</v>
      </c>
      <c r="AI739" s="95">
        <f>IF('5-اطلاعات کلیه پرسنل'!L739="دارد",'5-اطلاعات کلیه پرسنل'!M739/12,'5-اطلاعات کلیه پرسنل'!N739/2000)</f>
        <v>0</v>
      </c>
      <c r="AJ739" s="94">
        <f t="shared" si="59"/>
        <v>0</v>
      </c>
    </row>
    <row r="740" spans="29:36" x14ac:dyDescent="0.45">
      <c r="AC740" s="309">
        <f>IF('6-اطلاعات کلیه محصولات - خدمات'!C740="دارد",'6-اطلاعات کلیه محصولات - خدمات'!Q740,0)</f>
        <v>0</v>
      </c>
      <c r="AD740" s="309">
        <f>1403-'5-اطلاعات کلیه پرسنل'!E740:E1737</f>
        <v>1403</v>
      </c>
      <c r="AE740" s="309"/>
      <c r="AF740" s="67">
        <f>IF('5-اطلاعات کلیه پرسنل'!H740=option!$C$15,IF('5-اطلاعات کلیه پرسنل'!L740="دارد",'5-اطلاعات کلیه پرسنل'!M740/12*'5-اطلاعات کلیه پرسنل'!I740,'5-اطلاعات کلیه پرسنل'!N740/2000*'5-اطلاعات کلیه پرسنل'!I740),0)+IF('5-اطلاعات کلیه پرسنل'!J740=option!$C$15,IF('5-اطلاعات کلیه پرسنل'!L740="دارد",'5-اطلاعات کلیه پرسنل'!M740/12*'5-اطلاعات کلیه پرسنل'!K740,'5-اطلاعات کلیه پرسنل'!N740/2000*'5-اطلاعات کلیه پرسنل'!K740),0)</f>
        <v>0</v>
      </c>
      <c r="AG740" s="67">
        <f>IF('5-اطلاعات کلیه پرسنل'!H740=option!$C$11,IF('5-اطلاعات کلیه پرسنل'!L740="دارد",'5-اطلاعات کلیه پرسنل'!M740*'5-اطلاعات کلیه پرسنل'!I740/12*40,'5-اطلاعات کلیه پرسنل'!I740*'5-اطلاعات کلیه پرسنل'!N740/52),0)+IF('5-اطلاعات کلیه پرسنل'!J740=option!$C$11,IF('5-اطلاعات کلیه پرسنل'!L740="دارد",'5-اطلاعات کلیه پرسنل'!M740*'5-اطلاعات کلیه پرسنل'!K740/12*40,'5-اطلاعات کلیه پرسنل'!K740*'5-اطلاعات کلیه پرسنل'!N740/52),0)</f>
        <v>0</v>
      </c>
      <c r="AH740" s="307">
        <f>IF('5-اطلاعات کلیه پرسنل'!P740="دکتری",1,IF('5-اطلاعات کلیه پرسنل'!P740="فوق لیسانس",0.8,IF('5-اطلاعات کلیه پرسنل'!P740="لیسانس",0.6,IF('5-اطلاعات کلیه پرسنل'!P740="فوق دیپلم",0.3,IF('5-اطلاعات کلیه پرسنل'!P740="",0,0.1)))))</f>
        <v>0</v>
      </c>
      <c r="AI740" s="95">
        <f>IF('5-اطلاعات کلیه پرسنل'!L740="دارد",'5-اطلاعات کلیه پرسنل'!M740/12,'5-اطلاعات کلیه پرسنل'!N740/2000)</f>
        <v>0</v>
      </c>
      <c r="AJ740" s="94">
        <f t="shared" si="59"/>
        <v>0</v>
      </c>
    </row>
    <row r="741" spans="29:36" x14ac:dyDescent="0.45">
      <c r="AC741" s="309">
        <f>IF('6-اطلاعات کلیه محصولات - خدمات'!C741="دارد",'6-اطلاعات کلیه محصولات - خدمات'!Q741,0)</f>
        <v>0</v>
      </c>
      <c r="AD741" s="309">
        <f>1403-'5-اطلاعات کلیه پرسنل'!E741:E1738</f>
        <v>1403</v>
      </c>
      <c r="AE741" s="309"/>
      <c r="AF741" s="67">
        <f>IF('5-اطلاعات کلیه پرسنل'!H741=option!$C$15,IF('5-اطلاعات کلیه پرسنل'!L741="دارد",'5-اطلاعات کلیه پرسنل'!M741/12*'5-اطلاعات کلیه پرسنل'!I741,'5-اطلاعات کلیه پرسنل'!N741/2000*'5-اطلاعات کلیه پرسنل'!I741),0)+IF('5-اطلاعات کلیه پرسنل'!J741=option!$C$15,IF('5-اطلاعات کلیه پرسنل'!L741="دارد",'5-اطلاعات کلیه پرسنل'!M741/12*'5-اطلاعات کلیه پرسنل'!K741,'5-اطلاعات کلیه پرسنل'!N741/2000*'5-اطلاعات کلیه پرسنل'!K741),0)</f>
        <v>0</v>
      </c>
      <c r="AG741" s="67">
        <f>IF('5-اطلاعات کلیه پرسنل'!H741=option!$C$11,IF('5-اطلاعات کلیه پرسنل'!L741="دارد",'5-اطلاعات کلیه پرسنل'!M741*'5-اطلاعات کلیه پرسنل'!I741/12*40,'5-اطلاعات کلیه پرسنل'!I741*'5-اطلاعات کلیه پرسنل'!N741/52),0)+IF('5-اطلاعات کلیه پرسنل'!J741=option!$C$11,IF('5-اطلاعات کلیه پرسنل'!L741="دارد",'5-اطلاعات کلیه پرسنل'!M741*'5-اطلاعات کلیه پرسنل'!K741/12*40,'5-اطلاعات کلیه پرسنل'!K741*'5-اطلاعات کلیه پرسنل'!N741/52),0)</f>
        <v>0</v>
      </c>
      <c r="AH741" s="307">
        <f>IF('5-اطلاعات کلیه پرسنل'!P741="دکتری",1,IF('5-اطلاعات کلیه پرسنل'!P741="فوق لیسانس",0.8,IF('5-اطلاعات کلیه پرسنل'!P741="لیسانس",0.6,IF('5-اطلاعات کلیه پرسنل'!P741="فوق دیپلم",0.3,IF('5-اطلاعات کلیه پرسنل'!P741="",0,0.1)))))</f>
        <v>0</v>
      </c>
      <c r="AI741" s="95">
        <f>IF('5-اطلاعات کلیه پرسنل'!L741="دارد",'5-اطلاعات کلیه پرسنل'!M741/12,'5-اطلاعات کلیه پرسنل'!N741/2000)</f>
        <v>0</v>
      </c>
      <c r="AJ741" s="94">
        <f t="shared" si="59"/>
        <v>0</v>
      </c>
    </row>
    <row r="742" spans="29:36" x14ac:dyDescent="0.45">
      <c r="AC742" s="309">
        <f>IF('6-اطلاعات کلیه محصولات - خدمات'!C742="دارد",'6-اطلاعات کلیه محصولات - خدمات'!Q742,0)</f>
        <v>0</v>
      </c>
      <c r="AD742" s="309">
        <f>1403-'5-اطلاعات کلیه پرسنل'!E742:E1739</f>
        <v>1403</v>
      </c>
      <c r="AE742" s="309"/>
      <c r="AF742" s="67">
        <f>IF('5-اطلاعات کلیه پرسنل'!H742=option!$C$15,IF('5-اطلاعات کلیه پرسنل'!L742="دارد",'5-اطلاعات کلیه پرسنل'!M742/12*'5-اطلاعات کلیه پرسنل'!I742,'5-اطلاعات کلیه پرسنل'!N742/2000*'5-اطلاعات کلیه پرسنل'!I742),0)+IF('5-اطلاعات کلیه پرسنل'!J742=option!$C$15,IF('5-اطلاعات کلیه پرسنل'!L742="دارد",'5-اطلاعات کلیه پرسنل'!M742/12*'5-اطلاعات کلیه پرسنل'!K742,'5-اطلاعات کلیه پرسنل'!N742/2000*'5-اطلاعات کلیه پرسنل'!K742),0)</f>
        <v>0</v>
      </c>
      <c r="AG742" s="67">
        <f>IF('5-اطلاعات کلیه پرسنل'!H742=option!$C$11,IF('5-اطلاعات کلیه پرسنل'!L742="دارد",'5-اطلاعات کلیه پرسنل'!M742*'5-اطلاعات کلیه پرسنل'!I742/12*40,'5-اطلاعات کلیه پرسنل'!I742*'5-اطلاعات کلیه پرسنل'!N742/52),0)+IF('5-اطلاعات کلیه پرسنل'!J742=option!$C$11,IF('5-اطلاعات کلیه پرسنل'!L742="دارد",'5-اطلاعات کلیه پرسنل'!M742*'5-اطلاعات کلیه پرسنل'!K742/12*40,'5-اطلاعات کلیه پرسنل'!K742*'5-اطلاعات کلیه پرسنل'!N742/52),0)</f>
        <v>0</v>
      </c>
      <c r="AH742" s="307">
        <f>IF('5-اطلاعات کلیه پرسنل'!P742="دکتری",1,IF('5-اطلاعات کلیه پرسنل'!P742="فوق لیسانس",0.8,IF('5-اطلاعات کلیه پرسنل'!P742="لیسانس",0.6,IF('5-اطلاعات کلیه پرسنل'!P742="فوق دیپلم",0.3,IF('5-اطلاعات کلیه پرسنل'!P742="",0,0.1)))))</f>
        <v>0</v>
      </c>
      <c r="AI742" s="95">
        <f>IF('5-اطلاعات کلیه پرسنل'!L742="دارد",'5-اطلاعات کلیه پرسنل'!M742/12,'5-اطلاعات کلیه پرسنل'!N742/2000)</f>
        <v>0</v>
      </c>
      <c r="AJ742" s="94">
        <f t="shared" si="59"/>
        <v>0</v>
      </c>
    </row>
    <row r="743" spans="29:36" x14ac:dyDescent="0.45">
      <c r="AC743" s="309">
        <f>IF('6-اطلاعات کلیه محصولات - خدمات'!C743="دارد",'6-اطلاعات کلیه محصولات - خدمات'!Q743,0)</f>
        <v>0</v>
      </c>
      <c r="AD743" s="309">
        <f>1403-'5-اطلاعات کلیه پرسنل'!E743:E1740</f>
        <v>1403</v>
      </c>
      <c r="AE743" s="309"/>
      <c r="AF743" s="67">
        <f>IF('5-اطلاعات کلیه پرسنل'!H743=option!$C$15,IF('5-اطلاعات کلیه پرسنل'!L743="دارد",'5-اطلاعات کلیه پرسنل'!M743/12*'5-اطلاعات کلیه پرسنل'!I743,'5-اطلاعات کلیه پرسنل'!N743/2000*'5-اطلاعات کلیه پرسنل'!I743),0)+IF('5-اطلاعات کلیه پرسنل'!J743=option!$C$15,IF('5-اطلاعات کلیه پرسنل'!L743="دارد",'5-اطلاعات کلیه پرسنل'!M743/12*'5-اطلاعات کلیه پرسنل'!K743,'5-اطلاعات کلیه پرسنل'!N743/2000*'5-اطلاعات کلیه پرسنل'!K743),0)</f>
        <v>0</v>
      </c>
      <c r="AG743" s="67">
        <f>IF('5-اطلاعات کلیه پرسنل'!H743=option!$C$11,IF('5-اطلاعات کلیه پرسنل'!L743="دارد",'5-اطلاعات کلیه پرسنل'!M743*'5-اطلاعات کلیه پرسنل'!I743/12*40,'5-اطلاعات کلیه پرسنل'!I743*'5-اطلاعات کلیه پرسنل'!N743/52),0)+IF('5-اطلاعات کلیه پرسنل'!J743=option!$C$11,IF('5-اطلاعات کلیه پرسنل'!L743="دارد",'5-اطلاعات کلیه پرسنل'!M743*'5-اطلاعات کلیه پرسنل'!K743/12*40,'5-اطلاعات کلیه پرسنل'!K743*'5-اطلاعات کلیه پرسنل'!N743/52),0)</f>
        <v>0</v>
      </c>
      <c r="AH743" s="307">
        <f>IF('5-اطلاعات کلیه پرسنل'!P743="دکتری",1,IF('5-اطلاعات کلیه پرسنل'!P743="فوق لیسانس",0.8,IF('5-اطلاعات کلیه پرسنل'!P743="لیسانس",0.6,IF('5-اطلاعات کلیه پرسنل'!P743="فوق دیپلم",0.3,IF('5-اطلاعات کلیه پرسنل'!P743="",0,0.1)))))</f>
        <v>0</v>
      </c>
      <c r="AI743" s="95">
        <f>IF('5-اطلاعات کلیه پرسنل'!L743="دارد",'5-اطلاعات کلیه پرسنل'!M743/12,'5-اطلاعات کلیه پرسنل'!N743/2000)</f>
        <v>0</v>
      </c>
      <c r="AJ743" s="94">
        <f t="shared" si="59"/>
        <v>0</v>
      </c>
    </row>
    <row r="744" spans="29:36" x14ac:dyDescent="0.45">
      <c r="AC744" s="309">
        <f>IF('6-اطلاعات کلیه محصولات - خدمات'!C744="دارد",'6-اطلاعات کلیه محصولات - خدمات'!Q744,0)</f>
        <v>0</v>
      </c>
      <c r="AD744" s="309">
        <f>1403-'5-اطلاعات کلیه پرسنل'!E744:E1741</f>
        <v>1403</v>
      </c>
      <c r="AE744" s="309"/>
      <c r="AF744" s="67">
        <f>IF('5-اطلاعات کلیه پرسنل'!H744=option!$C$15,IF('5-اطلاعات کلیه پرسنل'!L744="دارد",'5-اطلاعات کلیه پرسنل'!M744/12*'5-اطلاعات کلیه پرسنل'!I744,'5-اطلاعات کلیه پرسنل'!N744/2000*'5-اطلاعات کلیه پرسنل'!I744),0)+IF('5-اطلاعات کلیه پرسنل'!J744=option!$C$15,IF('5-اطلاعات کلیه پرسنل'!L744="دارد",'5-اطلاعات کلیه پرسنل'!M744/12*'5-اطلاعات کلیه پرسنل'!K744,'5-اطلاعات کلیه پرسنل'!N744/2000*'5-اطلاعات کلیه پرسنل'!K744),0)</f>
        <v>0</v>
      </c>
      <c r="AG744" s="67">
        <f>IF('5-اطلاعات کلیه پرسنل'!H744=option!$C$11,IF('5-اطلاعات کلیه پرسنل'!L744="دارد",'5-اطلاعات کلیه پرسنل'!M744*'5-اطلاعات کلیه پرسنل'!I744/12*40,'5-اطلاعات کلیه پرسنل'!I744*'5-اطلاعات کلیه پرسنل'!N744/52),0)+IF('5-اطلاعات کلیه پرسنل'!J744=option!$C$11,IF('5-اطلاعات کلیه پرسنل'!L744="دارد",'5-اطلاعات کلیه پرسنل'!M744*'5-اطلاعات کلیه پرسنل'!K744/12*40,'5-اطلاعات کلیه پرسنل'!K744*'5-اطلاعات کلیه پرسنل'!N744/52),0)</f>
        <v>0</v>
      </c>
      <c r="AH744" s="307">
        <f>IF('5-اطلاعات کلیه پرسنل'!P744="دکتری",1,IF('5-اطلاعات کلیه پرسنل'!P744="فوق لیسانس",0.8,IF('5-اطلاعات کلیه پرسنل'!P744="لیسانس",0.6,IF('5-اطلاعات کلیه پرسنل'!P744="فوق دیپلم",0.3,IF('5-اطلاعات کلیه پرسنل'!P744="",0,0.1)))))</f>
        <v>0</v>
      </c>
      <c r="AI744" s="95">
        <f>IF('5-اطلاعات کلیه پرسنل'!L744="دارد",'5-اطلاعات کلیه پرسنل'!M744/12,'5-اطلاعات کلیه پرسنل'!N744/2000)</f>
        <v>0</v>
      </c>
      <c r="AJ744" s="94">
        <f t="shared" si="59"/>
        <v>0</v>
      </c>
    </row>
    <row r="745" spans="29:36" x14ac:dyDescent="0.45">
      <c r="AC745" s="309">
        <f>IF('6-اطلاعات کلیه محصولات - خدمات'!C745="دارد",'6-اطلاعات کلیه محصولات - خدمات'!Q745,0)</f>
        <v>0</v>
      </c>
      <c r="AD745" s="309">
        <f>1403-'5-اطلاعات کلیه پرسنل'!E745:E1742</f>
        <v>1403</v>
      </c>
      <c r="AE745" s="309"/>
      <c r="AF745" s="67">
        <f>IF('5-اطلاعات کلیه پرسنل'!H745=option!$C$15,IF('5-اطلاعات کلیه پرسنل'!L745="دارد",'5-اطلاعات کلیه پرسنل'!M745/12*'5-اطلاعات کلیه پرسنل'!I745,'5-اطلاعات کلیه پرسنل'!N745/2000*'5-اطلاعات کلیه پرسنل'!I745),0)+IF('5-اطلاعات کلیه پرسنل'!J745=option!$C$15,IF('5-اطلاعات کلیه پرسنل'!L745="دارد",'5-اطلاعات کلیه پرسنل'!M745/12*'5-اطلاعات کلیه پرسنل'!K745,'5-اطلاعات کلیه پرسنل'!N745/2000*'5-اطلاعات کلیه پرسنل'!K745),0)</f>
        <v>0</v>
      </c>
      <c r="AG745" s="67">
        <f>IF('5-اطلاعات کلیه پرسنل'!H745=option!$C$11,IF('5-اطلاعات کلیه پرسنل'!L745="دارد",'5-اطلاعات کلیه پرسنل'!M745*'5-اطلاعات کلیه پرسنل'!I745/12*40,'5-اطلاعات کلیه پرسنل'!I745*'5-اطلاعات کلیه پرسنل'!N745/52),0)+IF('5-اطلاعات کلیه پرسنل'!J745=option!$C$11,IF('5-اطلاعات کلیه پرسنل'!L745="دارد",'5-اطلاعات کلیه پرسنل'!M745*'5-اطلاعات کلیه پرسنل'!K745/12*40,'5-اطلاعات کلیه پرسنل'!K745*'5-اطلاعات کلیه پرسنل'!N745/52),0)</f>
        <v>0</v>
      </c>
      <c r="AH745" s="307">
        <f>IF('5-اطلاعات کلیه پرسنل'!P745="دکتری",1,IF('5-اطلاعات کلیه پرسنل'!P745="فوق لیسانس",0.8,IF('5-اطلاعات کلیه پرسنل'!P745="لیسانس",0.6,IF('5-اطلاعات کلیه پرسنل'!P745="فوق دیپلم",0.3,IF('5-اطلاعات کلیه پرسنل'!P745="",0,0.1)))))</f>
        <v>0</v>
      </c>
      <c r="AI745" s="95">
        <f>IF('5-اطلاعات کلیه پرسنل'!L745="دارد",'5-اطلاعات کلیه پرسنل'!M745/12,'5-اطلاعات کلیه پرسنل'!N745/2000)</f>
        <v>0</v>
      </c>
      <c r="AJ745" s="94">
        <f t="shared" si="59"/>
        <v>0</v>
      </c>
    </row>
    <row r="746" spans="29:36" x14ac:dyDescent="0.45">
      <c r="AC746" s="309">
        <f>IF('6-اطلاعات کلیه محصولات - خدمات'!C746="دارد",'6-اطلاعات کلیه محصولات - خدمات'!Q746,0)</f>
        <v>0</v>
      </c>
      <c r="AD746" s="309">
        <f>1403-'5-اطلاعات کلیه پرسنل'!E746:E1743</f>
        <v>1403</v>
      </c>
      <c r="AE746" s="309"/>
      <c r="AF746" s="67">
        <f>IF('5-اطلاعات کلیه پرسنل'!H746=option!$C$15,IF('5-اطلاعات کلیه پرسنل'!L746="دارد",'5-اطلاعات کلیه پرسنل'!M746/12*'5-اطلاعات کلیه پرسنل'!I746,'5-اطلاعات کلیه پرسنل'!N746/2000*'5-اطلاعات کلیه پرسنل'!I746),0)+IF('5-اطلاعات کلیه پرسنل'!J746=option!$C$15,IF('5-اطلاعات کلیه پرسنل'!L746="دارد",'5-اطلاعات کلیه پرسنل'!M746/12*'5-اطلاعات کلیه پرسنل'!K746,'5-اطلاعات کلیه پرسنل'!N746/2000*'5-اطلاعات کلیه پرسنل'!K746),0)</f>
        <v>0</v>
      </c>
      <c r="AG746" s="67">
        <f>IF('5-اطلاعات کلیه پرسنل'!H746=option!$C$11,IF('5-اطلاعات کلیه پرسنل'!L746="دارد",'5-اطلاعات کلیه پرسنل'!M746*'5-اطلاعات کلیه پرسنل'!I746/12*40,'5-اطلاعات کلیه پرسنل'!I746*'5-اطلاعات کلیه پرسنل'!N746/52),0)+IF('5-اطلاعات کلیه پرسنل'!J746=option!$C$11,IF('5-اطلاعات کلیه پرسنل'!L746="دارد",'5-اطلاعات کلیه پرسنل'!M746*'5-اطلاعات کلیه پرسنل'!K746/12*40,'5-اطلاعات کلیه پرسنل'!K746*'5-اطلاعات کلیه پرسنل'!N746/52),0)</f>
        <v>0</v>
      </c>
      <c r="AH746" s="307">
        <f>IF('5-اطلاعات کلیه پرسنل'!P746="دکتری",1,IF('5-اطلاعات کلیه پرسنل'!P746="فوق لیسانس",0.8,IF('5-اطلاعات کلیه پرسنل'!P746="لیسانس",0.6,IF('5-اطلاعات کلیه پرسنل'!P746="فوق دیپلم",0.3,IF('5-اطلاعات کلیه پرسنل'!P746="",0,0.1)))))</f>
        <v>0</v>
      </c>
      <c r="AI746" s="95">
        <f>IF('5-اطلاعات کلیه پرسنل'!L746="دارد",'5-اطلاعات کلیه پرسنل'!M746/12,'5-اطلاعات کلیه پرسنل'!N746/2000)</f>
        <v>0</v>
      </c>
      <c r="AJ746" s="94">
        <f t="shared" si="59"/>
        <v>0</v>
      </c>
    </row>
    <row r="747" spans="29:36" x14ac:dyDescent="0.45">
      <c r="AC747" s="309">
        <f>IF('6-اطلاعات کلیه محصولات - خدمات'!C747="دارد",'6-اطلاعات کلیه محصولات - خدمات'!Q747,0)</f>
        <v>0</v>
      </c>
      <c r="AD747" s="309">
        <f>1403-'5-اطلاعات کلیه پرسنل'!E747:E1744</f>
        <v>1403</v>
      </c>
      <c r="AE747" s="309"/>
      <c r="AF747" s="67">
        <f>IF('5-اطلاعات کلیه پرسنل'!H747=option!$C$15,IF('5-اطلاعات کلیه پرسنل'!L747="دارد",'5-اطلاعات کلیه پرسنل'!M747/12*'5-اطلاعات کلیه پرسنل'!I747,'5-اطلاعات کلیه پرسنل'!N747/2000*'5-اطلاعات کلیه پرسنل'!I747),0)+IF('5-اطلاعات کلیه پرسنل'!J747=option!$C$15,IF('5-اطلاعات کلیه پرسنل'!L747="دارد",'5-اطلاعات کلیه پرسنل'!M747/12*'5-اطلاعات کلیه پرسنل'!K747,'5-اطلاعات کلیه پرسنل'!N747/2000*'5-اطلاعات کلیه پرسنل'!K747),0)</f>
        <v>0</v>
      </c>
      <c r="AG747" s="67">
        <f>IF('5-اطلاعات کلیه پرسنل'!H747=option!$C$11,IF('5-اطلاعات کلیه پرسنل'!L747="دارد",'5-اطلاعات کلیه پرسنل'!M747*'5-اطلاعات کلیه پرسنل'!I747/12*40,'5-اطلاعات کلیه پرسنل'!I747*'5-اطلاعات کلیه پرسنل'!N747/52),0)+IF('5-اطلاعات کلیه پرسنل'!J747=option!$C$11,IF('5-اطلاعات کلیه پرسنل'!L747="دارد",'5-اطلاعات کلیه پرسنل'!M747*'5-اطلاعات کلیه پرسنل'!K747/12*40,'5-اطلاعات کلیه پرسنل'!K747*'5-اطلاعات کلیه پرسنل'!N747/52),0)</f>
        <v>0</v>
      </c>
      <c r="AH747" s="307">
        <f>IF('5-اطلاعات کلیه پرسنل'!P747="دکتری",1,IF('5-اطلاعات کلیه پرسنل'!P747="فوق لیسانس",0.8,IF('5-اطلاعات کلیه پرسنل'!P747="لیسانس",0.6,IF('5-اطلاعات کلیه پرسنل'!P747="فوق دیپلم",0.3,IF('5-اطلاعات کلیه پرسنل'!P747="",0,0.1)))))</f>
        <v>0</v>
      </c>
      <c r="AI747" s="95">
        <f>IF('5-اطلاعات کلیه پرسنل'!L747="دارد",'5-اطلاعات کلیه پرسنل'!M747/12,'5-اطلاعات کلیه پرسنل'!N747/2000)</f>
        <v>0</v>
      </c>
      <c r="AJ747" s="94">
        <f t="shared" si="59"/>
        <v>0</v>
      </c>
    </row>
    <row r="748" spans="29:36" x14ac:dyDescent="0.45">
      <c r="AC748" s="309">
        <f>IF('6-اطلاعات کلیه محصولات - خدمات'!C748="دارد",'6-اطلاعات کلیه محصولات - خدمات'!Q748,0)</f>
        <v>0</v>
      </c>
      <c r="AD748" s="309">
        <f>1403-'5-اطلاعات کلیه پرسنل'!E748:E1745</f>
        <v>1403</v>
      </c>
      <c r="AE748" s="309"/>
      <c r="AF748" s="67">
        <f>IF('5-اطلاعات کلیه پرسنل'!H748=option!$C$15,IF('5-اطلاعات کلیه پرسنل'!L748="دارد",'5-اطلاعات کلیه پرسنل'!M748/12*'5-اطلاعات کلیه پرسنل'!I748,'5-اطلاعات کلیه پرسنل'!N748/2000*'5-اطلاعات کلیه پرسنل'!I748),0)+IF('5-اطلاعات کلیه پرسنل'!J748=option!$C$15,IF('5-اطلاعات کلیه پرسنل'!L748="دارد",'5-اطلاعات کلیه پرسنل'!M748/12*'5-اطلاعات کلیه پرسنل'!K748,'5-اطلاعات کلیه پرسنل'!N748/2000*'5-اطلاعات کلیه پرسنل'!K748),0)</f>
        <v>0</v>
      </c>
      <c r="AG748" s="67">
        <f>IF('5-اطلاعات کلیه پرسنل'!H748=option!$C$11,IF('5-اطلاعات کلیه پرسنل'!L748="دارد",'5-اطلاعات کلیه پرسنل'!M748*'5-اطلاعات کلیه پرسنل'!I748/12*40,'5-اطلاعات کلیه پرسنل'!I748*'5-اطلاعات کلیه پرسنل'!N748/52),0)+IF('5-اطلاعات کلیه پرسنل'!J748=option!$C$11,IF('5-اطلاعات کلیه پرسنل'!L748="دارد",'5-اطلاعات کلیه پرسنل'!M748*'5-اطلاعات کلیه پرسنل'!K748/12*40,'5-اطلاعات کلیه پرسنل'!K748*'5-اطلاعات کلیه پرسنل'!N748/52),0)</f>
        <v>0</v>
      </c>
      <c r="AH748" s="307">
        <f>IF('5-اطلاعات کلیه پرسنل'!P748="دکتری",1,IF('5-اطلاعات کلیه پرسنل'!P748="فوق لیسانس",0.8,IF('5-اطلاعات کلیه پرسنل'!P748="لیسانس",0.6,IF('5-اطلاعات کلیه پرسنل'!P748="فوق دیپلم",0.3,IF('5-اطلاعات کلیه پرسنل'!P748="",0,0.1)))))</f>
        <v>0</v>
      </c>
      <c r="AI748" s="95">
        <f>IF('5-اطلاعات کلیه پرسنل'!L748="دارد",'5-اطلاعات کلیه پرسنل'!M748/12,'5-اطلاعات کلیه پرسنل'!N748/2000)</f>
        <v>0</v>
      </c>
      <c r="AJ748" s="94">
        <f t="shared" si="59"/>
        <v>0</v>
      </c>
    </row>
    <row r="749" spans="29:36" x14ac:dyDescent="0.45">
      <c r="AC749" s="309">
        <f>IF('6-اطلاعات کلیه محصولات - خدمات'!C749="دارد",'6-اطلاعات کلیه محصولات - خدمات'!Q749,0)</f>
        <v>0</v>
      </c>
      <c r="AD749" s="309">
        <f>1403-'5-اطلاعات کلیه پرسنل'!E749:E1746</f>
        <v>1403</v>
      </c>
      <c r="AE749" s="309"/>
      <c r="AF749" s="67">
        <f>IF('5-اطلاعات کلیه پرسنل'!H749=option!$C$15,IF('5-اطلاعات کلیه پرسنل'!L749="دارد",'5-اطلاعات کلیه پرسنل'!M749/12*'5-اطلاعات کلیه پرسنل'!I749,'5-اطلاعات کلیه پرسنل'!N749/2000*'5-اطلاعات کلیه پرسنل'!I749),0)+IF('5-اطلاعات کلیه پرسنل'!J749=option!$C$15,IF('5-اطلاعات کلیه پرسنل'!L749="دارد",'5-اطلاعات کلیه پرسنل'!M749/12*'5-اطلاعات کلیه پرسنل'!K749,'5-اطلاعات کلیه پرسنل'!N749/2000*'5-اطلاعات کلیه پرسنل'!K749),0)</f>
        <v>0</v>
      </c>
      <c r="AG749" s="67">
        <f>IF('5-اطلاعات کلیه پرسنل'!H749=option!$C$11,IF('5-اطلاعات کلیه پرسنل'!L749="دارد",'5-اطلاعات کلیه پرسنل'!M749*'5-اطلاعات کلیه پرسنل'!I749/12*40,'5-اطلاعات کلیه پرسنل'!I749*'5-اطلاعات کلیه پرسنل'!N749/52),0)+IF('5-اطلاعات کلیه پرسنل'!J749=option!$C$11,IF('5-اطلاعات کلیه پرسنل'!L749="دارد",'5-اطلاعات کلیه پرسنل'!M749*'5-اطلاعات کلیه پرسنل'!K749/12*40,'5-اطلاعات کلیه پرسنل'!K749*'5-اطلاعات کلیه پرسنل'!N749/52),0)</f>
        <v>0</v>
      </c>
      <c r="AH749" s="307">
        <f>IF('5-اطلاعات کلیه پرسنل'!P749="دکتری",1,IF('5-اطلاعات کلیه پرسنل'!P749="فوق لیسانس",0.8,IF('5-اطلاعات کلیه پرسنل'!P749="لیسانس",0.6,IF('5-اطلاعات کلیه پرسنل'!P749="فوق دیپلم",0.3,IF('5-اطلاعات کلیه پرسنل'!P749="",0,0.1)))))</f>
        <v>0</v>
      </c>
      <c r="AI749" s="95">
        <f>IF('5-اطلاعات کلیه پرسنل'!L749="دارد",'5-اطلاعات کلیه پرسنل'!M749/12,'5-اطلاعات کلیه پرسنل'!N749/2000)</f>
        <v>0</v>
      </c>
      <c r="AJ749" s="94">
        <f t="shared" si="59"/>
        <v>0</v>
      </c>
    </row>
    <row r="750" spans="29:36" x14ac:dyDescent="0.45">
      <c r="AC750" s="309">
        <f>IF('6-اطلاعات کلیه محصولات - خدمات'!C750="دارد",'6-اطلاعات کلیه محصولات - خدمات'!Q750,0)</f>
        <v>0</v>
      </c>
      <c r="AD750" s="309">
        <f>1403-'5-اطلاعات کلیه پرسنل'!E750:E1747</f>
        <v>1403</v>
      </c>
      <c r="AE750" s="309"/>
      <c r="AF750" s="67">
        <f>IF('5-اطلاعات کلیه پرسنل'!H750=option!$C$15,IF('5-اطلاعات کلیه پرسنل'!L750="دارد",'5-اطلاعات کلیه پرسنل'!M750/12*'5-اطلاعات کلیه پرسنل'!I750,'5-اطلاعات کلیه پرسنل'!N750/2000*'5-اطلاعات کلیه پرسنل'!I750),0)+IF('5-اطلاعات کلیه پرسنل'!J750=option!$C$15,IF('5-اطلاعات کلیه پرسنل'!L750="دارد",'5-اطلاعات کلیه پرسنل'!M750/12*'5-اطلاعات کلیه پرسنل'!K750,'5-اطلاعات کلیه پرسنل'!N750/2000*'5-اطلاعات کلیه پرسنل'!K750),0)</f>
        <v>0</v>
      </c>
      <c r="AG750" s="67">
        <f>IF('5-اطلاعات کلیه پرسنل'!H750=option!$C$11,IF('5-اطلاعات کلیه پرسنل'!L750="دارد",'5-اطلاعات کلیه پرسنل'!M750*'5-اطلاعات کلیه پرسنل'!I750/12*40,'5-اطلاعات کلیه پرسنل'!I750*'5-اطلاعات کلیه پرسنل'!N750/52),0)+IF('5-اطلاعات کلیه پرسنل'!J750=option!$C$11,IF('5-اطلاعات کلیه پرسنل'!L750="دارد",'5-اطلاعات کلیه پرسنل'!M750*'5-اطلاعات کلیه پرسنل'!K750/12*40,'5-اطلاعات کلیه پرسنل'!K750*'5-اطلاعات کلیه پرسنل'!N750/52),0)</f>
        <v>0</v>
      </c>
      <c r="AH750" s="307">
        <f>IF('5-اطلاعات کلیه پرسنل'!P750="دکتری",1,IF('5-اطلاعات کلیه پرسنل'!P750="فوق لیسانس",0.8,IF('5-اطلاعات کلیه پرسنل'!P750="لیسانس",0.6,IF('5-اطلاعات کلیه پرسنل'!P750="فوق دیپلم",0.3,IF('5-اطلاعات کلیه پرسنل'!P750="",0,0.1)))))</f>
        <v>0</v>
      </c>
      <c r="AI750" s="95">
        <f>IF('5-اطلاعات کلیه پرسنل'!L750="دارد",'5-اطلاعات کلیه پرسنل'!M750/12,'5-اطلاعات کلیه پرسنل'!N750/2000)</f>
        <v>0</v>
      </c>
      <c r="AJ750" s="94">
        <f t="shared" si="59"/>
        <v>0</v>
      </c>
    </row>
    <row r="751" spans="29:36" x14ac:dyDescent="0.45">
      <c r="AC751" s="309">
        <f>IF('6-اطلاعات کلیه محصولات - خدمات'!C751="دارد",'6-اطلاعات کلیه محصولات - خدمات'!Q751,0)</f>
        <v>0</v>
      </c>
      <c r="AD751" s="309">
        <f>1403-'5-اطلاعات کلیه پرسنل'!E751:E1748</f>
        <v>1403</v>
      </c>
      <c r="AE751" s="309"/>
      <c r="AF751" s="67">
        <f>IF('5-اطلاعات کلیه پرسنل'!H751=option!$C$15,IF('5-اطلاعات کلیه پرسنل'!L751="دارد",'5-اطلاعات کلیه پرسنل'!M751/12*'5-اطلاعات کلیه پرسنل'!I751,'5-اطلاعات کلیه پرسنل'!N751/2000*'5-اطلاعات کلیه پرسنل'!I751),0)+IF('5-اطلاعات کلیه پرسنل'!J751=option!$C$15,IF('5-اطلاعات کلیه پرسنل'!L751="دارد",'5-اطلاعات کلیه پرسنل'!M751/12*'5-اطلاعات کلیه پرسنل'!K751,'5-اطلاعات کلیه پرسنل'!N751/2000*'5-اطلاعات کلیه پرسنل'!K751),0)</f>
        <v>0</v>
      </c>
      <c r="AG751" s="67">
        <f>IF('5-اطلاعات کلیه پرسنل'!H751=option!$C$11,IF('5-اطلاعات کلیه پرسنل'!L751="دارد",'5-اطلاعات کلیه پرسنل'!M751*'5-اطلاعات کلیه پرسنل'!I751/12*40,'5-اطلاعات کلیه پرسنل'!I751*'5-اطلاعات کلیه پرسنل'!N751/52),0)+IF('5-اطلاعات کلیه پرسنل'!J751=option!$C$11,IF('5-اطلاعات کلیه پرسنل'!L751="دارد",'5-اطلاعات کلیه پرسنل'!M751*'5-اطلاعات کلیه پرسنل'!K751/12*40,'5-اطلاعات کلیه پرسنل'!K751*'5-اطلاعات کلیه پرسنل'!N751/52),0)</f>
        <v>0</v>
      </c>
      <c r="AH751" s="307">
        <f>IF('5-اطلاعات کلیه پرسنل'!P751="دکتری",1,IF('5-اطلاعات کلیه پرسنل'!P751="فوق لیسانس",0.8,IF('5-اطلاعات کلیه پرسنل'!P751="لیسانس",0.6,IF('5-اطلاعات کلیه پرسنل'!P751="فوق دیپلم",0.3,IF('5-اطلاعات کلیه پرسنل'!P751="",0,0.1)))))</f>
        <v>0</v>
      </c>
      <c r="AI751" s="95">
        <f>IF('5-اطلاعات کلیه پرسنل'!L751="دارد",'5-اطلاعات کلیه پرسنل'!M751/12,'5-اطلاعات کلیه پرسنل'!N751/2000)</f>
        <v>0</v>
      </c>
      <c r="AJ751" s="94">
        <f t="shared" si="59"/>
        <v>0</v>
      </c>
    </row>
    <row r="752" spans="29:36" x14ac:dyDescent="0.45">
      <c r="AC752" s="309">
        <f>IF('6-اطلاعات کلیه محصولات - خدمات'!C752="دارد",'6-اطلاعات کلیه محصولات - خدمات'!Q752,0)</f>
        <v>0</v>
      </c>
      <c r="AD752" s="309">
        <f>1403-'5-اطلاعات کلیه پرسنل'!E752:E1749</f>
        <v>1403</v>
      </c>
      <c r="AE752" s="309"/>
      <c r="AF752" s="67">
        <f>IF('5-اطلاعات کلیه پرسنل'!H752=option!$C$15,IF('5-اطلاعات کلیه پرسنل'!L752="دارد",'5-اطلاعات کلیه پرسنل'!M752/12*'5-اطلاعات کلیه پرسنل'!I752,'5-اطلاعات کلیه پرسنل'!N752/2000*'5-اطلاعات کلیه پرسنل'!I752),0)+IF('5-اطلاعات کلیه پرسنل'!J752=option!$C$15,IF('5-اطلاعات کلیه پرسنل'!L752="دارد",'5-اطلاعات کلیه پرسنل'!M752/12*'5-اطلاعات کلیه پرسنل'!K752,'5-اطلاعات کلیه پرسنل'!N752/2000*'5-اطلاعات کلیه پرسنل'!K752),0)</f>
        <v>0</v>
      </c>
      <c r="AG752" s="67">
        <f>IF('5-اطلاعات کلیه پرسنل'!H752=option!$C$11,IF('5-اطلاعات کلیه پرسنل'!L752="دارد",'5-اطلاعات کلیه پرسنل'!M752*'5-اطلاعات کلیه پرسنل'!I752/12*40,'5-اطلاعات کلیه پرسنل'!I752*'5-اطلاعات کلیه پرسنل'!N752/52),0)+IF('5-اطلاعات کلیه پرسنل'!J752=option!$C$11,IF('5-اطلاعات کلیه پرسنل'!L752="دارد",'5-اطلاعات کلیه پرسنل'!M752*'5-اطلاعات کلیه پرسنل'!K752/12*40,'5-اطلاعات کلیه پرسنل'!K752*'5-اطلاعات کلیه پرسنل'!N752/52),0)</f>
        <v>0</v>
      </c>
      <c r="AH752" s="307">
        <f>IF('5-اطلاعات کلیه پرسنل'!P752="دکتری",1,IF('5-اطلاعات کلیه پرسنل'!P752="فوق لیسانس",0.8,IF('5-اطلاعات کلیه پرسنل'!P752="لیسانس",0.6,IF('5-اطلاعات کلیه پرسنل'!P752="فوق دیپلم",0.3,IF('5-اطلاعات کلیه پرسنل'!P752="",0,0.1)))))</f>
        <v>0</v>
      </c>
      <c r="AI752" s="95">
        <f>IF('5-اطلاعات کلیه پرسنل'!L752="دارد",'5-اطلاعات کلیه پرسنل'!M752/12,'5-اطلاعات کلیه پرسنل'!N752/2000)</f>
        <v>0</v>
      </c>
      <c r="AJ752" s="94">
        <f t="shared" si="59"/>
        <v>0</v>
      </c>
    </row>
    <row r="753" spans="29:36" x14ac:dyDescent="0.45">
      <c r="AC753" s="309">
        <f>IF('6-اطلاعات کلیه محصولات - خدمات'!C753="دارد",'6-اطلاعات کلیه محصولات - خدمات'!Q753,0)</f>
        <v>0</v>
      </c>
      <c r="AD753" s="309">
        <f>1403-'5-اطلاعات کلیه پرسنل'!E753:E1750</f>
        <v>1403</v>
      </c>
      <c r="AE753" s="309"/>
      <c r="AF753" s="67">
        <f>IF('5-اطلاعات کلیه پرسنل'!H753=option!$C$15,IF('5-اطلاعات کلیه پرسنل'!L753="دارد",'5-اطلاعات کلیه پرسنل'!M753/12*'5-اطلاعات کلیه پرسنل'!I753,'5-اطلاعات کلیه پرسنل'!N753/2000*'5-اطلاعات کلیه پرسنل'!I753),0)+IF('5-اطلاعات کلیه پرسنل'!J753=option!$C$15,IF('5-اطلاعات کلیه پرسنل'!L753="دارد",'5-اطلاعات کلیه پرسنل'!M753/12*'5-اطلاعات کلیه پرسنل'!K753,'5-اطلاعات کلیه پرسنل'!N753/2000*'5-اطلاعات کلیه پرسنل'!K753),0)</f>
        <v>0</v>
      </c>
      <c r="AG753" s="67">
        <f>IF('5-اطلاعات کلیه پرسنل'!H753=option!$C$11,IF('5-اطلاعات کلیه پرسنل'!L753="دارد",'5-اطلاعات کلیه پرسنل'!M753*'5-اطلاعات کلیه پرسنل'!I753/12*40,'5-اطلاعات کلیه پرسنل'!I753*'5-اطلاعات کلیه پرسنل'!N753/52),0)+IF('5-اطلاعات کلیه پرسنل'!J753=option!$C$11,IF('5-اطلاعات کلیه پرسنل'!L753="دارد",'5-اطلاعات کلیه پرسنل'!M753*'5-اطلاعات کلیه پرسنل'!K753/12*40,'5-اطلاعات کلیه پرسنل'!K753*'5-اطلاعات کلیه پرسنل'!N753/52),0)</f>
        <v>0</v>
      </c>
      <c r="AH753" s="307">
        <f>IF('5-اطلاعات کلیه پرسنل'!P753="دکتری",1,IF('5-اطلاعات کلیه پرسنل'!P753="فوق لیسانس",0.8,IF('5-اطلاعات کلیه پرسنل'!P753="لیسانس",0.6,IF('5-اطلاعات کلیه پرسنل'!P753="فوق دیپلم",0.3,IF('5-اطلاعات کلیه پرسنل'!P753="",0,0.1)))))</f>
        <v>0</v>
      </c>
      <c r="AI753" s="95">
        <f>IF('5-اطلاعات کلیه پرسنل'!L753="دارد",'5-اطلاعات کلیه پرسنل'!M753/12,'5-اطلاعات کلیه پرسنل'!N753/2000)</f>
        <v>0</v>
      </c>
      <c r="AJ753" s="94">
        <f t="shared" si="59"/>
        <v>0</v>
      </c>
    </row>
    <row r="754" spans="29:36" x14ac:dyDescent="0.45">
      <c r="AC754" s="309">
        <f>IF('6-اطلاعات کلیه محصولات - خدمات'!C754="دارد",'6-اطلاعات کلیه محصولات - خدمات'!Q754,0)</f>
        <v>0</v>
      </c>
      <c r="AD754" s="309">
        <f>1403-'5-اطلاعات کلیه پرسنل'!E754:E1751</f>
        <v>1403</v>
      </c>
      <c r="AE754" s="309"/>
      <c r="AF754" s="67">
        <f>IF('5-اطلاعات کلیه پرسنل'!H754=option!$C$15,IF('5-اطلاعات کلیه پرسنل'!L754="دارد",'5-اطلاعات کلیه پرسنل'!M754/12*'5-اطلاعات کلیه پرسنل'!I754,'5-اطلاعات کلیه پرسنل'!N754/2000*'5-اطلاعات کلیه پرسنل'!I754),0)+IF('5-اطلاعات کلیه پرسنل'!J754=option!$C$15,IF('5-اطلاعات کلیه پرسنل'!L754="دارد",'5-اطلاعات کلیه پرسنل'!M754/12*'5-اطلاعات کلیه پرسنل'!K754,'5-اطلاعات کلیه پرسنل'!N754/2000*'5-اطلاعات کلیه پرسنل'!K754),0)</f>
        <v>0</v>
      </c>
      <c r="AG754" s="67">
        <f>IF('5-اطلاعات کلیه پرسنل'!H754=option!$C$11,IF('5-اطلاعات کلیه پرسنل'!L754="دارد",'5-اطلاعات کلیه پرسنل'!M754*'5-اطلاعات کلیه پرسنل'!I754/12*40,'5-اطلاعات کلیه پرسنل'!I754*'5-اطلاعات کلیه پرسنل'!N754/52),0)+IF('5-اطلاعات کلیه پرسنل'!J754=option!$C$11,IF('5-اطلاعات کلیه پرسنل'!L754="دارد",'5-اطلاعات کلیه پرسنل'!M754*'5-اطلاعات کلیه پرسنل'!K754/12*40,'5-اطلاعات کلیه پرسنل'!K754*'5-اطلاعات کلیه پرسنل'!N754/52),0)</f>
        <v>0</v>
      </c>
      <c r="AH754" s="307">
        <f>IF('5-اطلاعات کلیه پرسنل'!P754="دکتری",1,IF('5-اطلاعات کلیه پرسنل'!P754="فوق لیسانس",0.8,IF('5-اطلاعات کلیه پرسنل'!P754="لیسانس",0.6,IF('5-اطلاعات کلیه پرسنل'!P754="فوق دیپلم",0.3,IF('5-اطلاعات کلیه پرسنل'!P754="",0,0.1)))))</f>
        <v>0</v>
      </c>
      <c r="AI754" s="95">
        <f>IF('5-اطلاعات کلیه پرسنل'!L754="دارد",'5-اطلاعات کلیه پرسنل'!M754/12,'5-اطلاعات کلیه پرسنل'!N754/2000)</f>
        <v>0</v>
      </c>
      <c r="AJ754" s="94">
        <f t="shared" si="59"/>
        <v>0</v>
      </c>
    </row>
    <row r="755" spans="29:36" x14ac:dyDescent="0.45">
      <c r="AC755" s="309">
        <f>IF('6-اطلاعات کلیه محصولات - خدمات'!C755="دارد",'6-اطلاعات کلیه محصولات - خدمات'!Q755,0)</f>
        <v>0</v>
      </c>
      <c r="AD755" s="309">
        <f>1403-'5-اطلاعات کلیه پرسنل'!E755:E1752</f>
        <v>1403</v>
      </c>
      <c r="AE755" s="309"/>
      <c r="AF755" s="67">
        <f>IF('5-اطلاعات کلیه پرسنل'!H755=option!$C$15,IF('5-اطلاعات کلیه پرسنل'!L755="دارد",'5-اطلاعات کلیه پرسنل'!M755/12*'5-اطلاعات کلیه پرسنل'!I755,'5-اطلاعات کلیه پرسنل'!N755/2000*'5-اطلاعات کلیه پرسنل'!I755),0)+IF('5-اطلاعات کلیه پرسنل'!J755=option!$C$15,IF('5-اطلاعات کلیه پرسنل'!L755="دارد",'5-اطلاعات کلیه پرسنل'!M755/12*'5-اطلاعات کلیه پرسنل'!K755,'5-اطلاعات کلیه پرسنل'!N755/2000*'5-اطلاعات کلیه پرسنل'!K755),0)</f>
        <v>0</v>
      </c>
      <c r="AG755" s="67">
        <f>IF('5-اطلاعات کلیه پرسنل'!H755=option!$C$11,IF('5-اطلاعات کلیه پرسنل'!L755="دارد",'5-اطلاعات کلیه پرسنل'!M755*'5-اطلاعات کلیه پرسنل'!I755/12*40,'5-اطلاعات کلیه پرسنل'!I755*'5-اطلاعات کلیه پرسنل'!N755/52),0)+IF('5-اطلاعات کلیه پرسنل'!J755=option!$C$11,IF('5-اطلاعات کلیه پرسنل'!L755="دارد",'5-اطلاعات کلیه پرسنل'!M755*'5-اطلاعات کلیه پرسنل'!K755/12*40,'5-اطلاعات کلیه پرسنل'!K755*'5-اطلاعات کلیه پرسنل'!N755/52),0)</f>
        <v>0</v>
      </c>
      <c r="AH755" s="307">
        <f>IF('5-اطلاعات کلیه پرسنل'!P755="دکتری",1,IF('5-اطلاعات کلیه پرسنل'!P755="فوق لیسانس",0.8,IF('5-اطلاعات کلیه پرسنل'!P755="لیسانس",0.6,IF('5-اطلاعات کلیه پرسنل'!P755="فوق دیپلم",0.3,IF('5-اطلاعات کلیه پرسنل'!P755="",0,0.1)))))</f>
        <v>0</v>
      </c>
      <c r="AI755" s="95">
        <f>IF('5-اطلاعات کلیه پرسنل'!L755="دارد",'5-اطلاعات کلیه پرسنل'!M755/12,'5-اطلاعات کلیه پرسنل'!N755/2000)</f>
        <v>0</v>
      </c>
      <c r="AJ755" s="94">
        <f t="shared" si="59"/>
        <v>0</v>
      </c>
    </row>
    <row r="756" spans="29:36" x14ac:dyDescent="0.45">
      <c r="AC756" s="309">
        <f>IF('6-اطلاعات کلیه محصولات - خدمات'!C756="دارد",'6-اطلاعات کلیه محصولات - خدمات'!Q756,0)</f>
        <v>0</v>
      </c>
      <c r="AD756" s="309">
        <f>1403-'5-اطلاعات کلیه پرسنل'!E756:E1753</f>
        <v>1403</v>
      </c>
      <c r="AE756" s="309"/>
      <c r="AF756" s="67">
        <f>IF('5-اطلاعات کلیه پرسنل'!H756=option!$C$15,IF('5-اطلاعات کلیه پرسنل'!L756="دارد",'5-اطلاعات کلیه پرسنل'!M756/12*'5-اطلاعات کلیه پرسنل'!I756,'5-اطلاعات کلیه پرسنل'!N756/2000*'5-اطلاعات کلیه پرسنل'!I756),0)+IF('5-اطلاعات کلیه پرسنل'!J756=option!$C$15,IF('5-اطلاعات کلیه پرسنل'!L756="دارد",'5-اطلاعات کلیه پرسنل'!M756/12*'5-اطلاعات کلیه پرسنل'!K756,'5-اطلاعات کلیه پرسنل'!N756/2000*'5-اطلاعات کلیه پرسنل'!K756),0)</f>
        <v>0</v>
      </c>
      <c r="AG756" s="67">
        <f>IF('5-اطلاعات کلیه پرسنل'!H756=option!$C$11,IF('5-اطلاعات کلیه پرسنل'!L756="دارد",'5-اطلاعات کلیه پرسنل'!M756*'5-اطلاعات کلیه پرسنل'!I756/12*40,'5-اطلاعات کلیه پرسنل'!I756*'5-اطلاعات کلیه پرسنل'!N756/52),0)+IF('5-اطلاعات کلیه پرسنل'!J756=option!$C$11,IF('5-اطلاعات کلیه پرسنل'!L756="دارد",'5-اطلاعات کلیه پرسنل'!M756*'5-اطلاعات کلیه پرسنل'!K756/12*40,'5-اطلاعات کلیه پرسنل'!K756*'5-اطلاعات کلیه پرسنل'!N756/52),0)</f>
        <v>0</v>
      </c>
      <c r="AH756" s="307">
        <f>IF('5-اطلاعات کلیه پرسنل'!P756="دکتری",1,IF('5-اطلاعات کلیه پرسنل'!P756="فوق لیسانس",0.8,IF('5-اطلاعات کلیه پرسنل'!P756="لیسانس",0.6,IF('5-اطلاعات کلیه پرسنل'!P756="فوق دیپلم",0.3,IF('5-اطلاعات کلیه پرسنل'!P756="",0,0.1)))))</f>
        <v>0</v>
      </c>
      <c r="AI756" s="95">
        <f>IF('5-اطلاعات کلیه پرسنل'!L756="دارد",'5-اطلاعات کلیه پرسنل'!M756/12,'5-اطلاعات کلیه پرسنل'!N756/2000)</f>
        <v>0</v>
      </c>
      <c r="AJ756" s="94">
        <f t="shared" si="59"/>
        <v>0</v>
      </c>
    </row>
    <row r="757" spans="29:36" x14ac:dyDescent="0.45">
      <c r="AC757" s="309">
        <f>IF('6-اطلاعات کلیه محصولات - خدمات'!C757="دارد",'6-اطلاعات کلیه محصولات - خدمات'!Q757,0)</f>
        <v>0</v>
      </c>
      <c r="AD757" s="309">
        <f>1403-'5-اطلاعات کلیه پرسنل'!E757:E1754</f>
        <v>1403</v>
      </c>
      <c r="AE757" s="309"/>
      <c r="AF757" s="67">
        <f>IF('5-اطلاعات کلیه پرسنل'!H757=option!$C$15,IF('5-اطلاعات کلیه پرسنل'!L757="دارد",'5-اطلاعات کلیه پرسنل'!M757/12*'5-اطلاعات کلیه پرسنل'!I757,'5-اطلاعات کلیه پرسنل'!N757/2000*'5-اطلاعات کلیه پرسنل'!I757),0)+IF('5-اطلاعات کلیه پرسنل'!J757=option!$C$15,IF('5-اطلاعات کلیه پرسنل'!L757="دارد",'5-اطلاعات کلیه پرسنل'!M757/12*'5-اطلاعات کلیه پرسنل'!K757,'5-اطلاعات کلیه پرسنل'!N757/2000*'5-اطلاعات کلیه پرسنل'!K757),0)</f>
        <v>0</v>
      </c>
      <c r="AG757" s="67">
        <f>IF('5-اطلاعات کلیه پرسنل'!H757=option!$C$11,IF('5-اطلاعات کلیه پرسنل'!L757="دارد",'5-اطلاعات کلیه پرسنل'!M757*'5-اطلاعات کلیه پرسنل'!I757/12*40,'5-اطلاعات کلیه پرسنل'!I757*'5-اطلاعات کلیه پرسنل'!N757/52),0)+IF('5-اطلاعات کلیه پرسنل'!J757=option!$C$11,IF('5-اطلاعات کلیه پرسنل'!L757="دارد",'5-اطلاعات کلیه پرسنل'!M757*'5-اطلاعات کلیه پرسنل'!K757/12*40,'5-اطلاعات کلیه پرسنل'!K757*'5-اطلاعات کلیه پرسنل'!N757/52),0)</f>
        <v>0</v>
      </c>
      <c r="AH757" s="307">
        <f>IF('5-اطلاعات کلیه پرسنل'!P757="دکتری",1,IF('5-اطلاعات کلیه پرسنل'!P757="فوق لیسانس",0.8,IF('5-اطلاعات کلیه پرسنل'!P757="لیسانس",0.6,IF('5-اطلاعات کلیه پرسنل'!P757="فوق دیپلم",0.3,IF('5-اطلاعات کلیه پرسنل'!P757="",0,0.1)))))</f>
        <v>0</v>
      </c>
      <c r="AI757" s="95">
        <f>IF('5-اطلاعات کلیه پرسنل'!L757="دارد",'5-اطلاعات کلیه پرسنل'!M757/12,'5-اطلاعات کلیه پرسنل'!N757/2000)</f>
        <v>0</v>
      </c>
      <c r="AJ757" s="94">
        <f t="shared" si="59"/>
        <v>0</v>
      </c>
    </row>
    <row r="758" spans="29:36" x14ac:dyDescent="0.45">
      <c r="AC758" s="309">
        <f>IF('6-اطلاعات کلیه محصولات - خدمات'!C758="دارد",'6-اطلاعات کلیه محصولات - خدمات'!Q758,0)</f>
        <v>0</v>
      </c>
      <c r="AD758" s="309">
        <f>1403-'5-اطلاعات کلیه پرسنل'!E758:E1755</f>
        <v>1403</v>
      </c>
      <c r="AE758" s="309"/>
      <c r="AF758" s="67">
        <f>IF('5-اطلاعات کلیه پرسنل'!H758=option!$C$15,IF('5-اطلاعات کلیه پرسنل'!L758="دارد",'5-اطلاعات کلیه پرسنل'!M758/12*'5-اطلاعات کلیه پرسنل'!I758,'5-اطلاعات کلیه پرسنل'!N758/2000*'5-اطلاعات کلیه پرسنل'!I758),0)+IF('5-اطلاعات کلیه پرسنل'!J758=option!$C$15,IF('5-اطلاعات کلیه پرسنل'!L758="دارد",'5-اطلاعات کلیه پرسنل'!M758/12*'5-اطلاعات کلیه پرسنل'!K758,'5-اطلاعات کلیه پرسنل'!N758/2000*'5-اطلاعات کلیه پرسنل'!K758),0)</f>
        <v>0</v>
      </c>
      <c r="AG758" s="67">
        <f>IF('5-اطلاعات کلیه پرسنل'!H758=option!$C$11,IF('5-اطلاعات کلیه پرسنل'!L758="دارد",'5-اطلاعات کلیه پرسنل'!M758*'5-اطلاعات کلیه پرسنل'!I758/12*40,'5-اطلاعات کلیه پرسنل'!I758*'5-اطلاعات کلیه پرسنل'!N758/52),0)+IF('5-اطلاعات کلیه پرسنل'!J758=option!$C$11,IF('5-اطلاعات کلیه پرسنل'!L758="دارد",'5-اطلاعات کلیه پرسنل'!M758*'5-اطلاعات کلیه پرسنل'!K758/12*40,'5-اطلاعات کلیه پرسنل'!K758*'5-اطلاعات کلیه پرسنل'!N758/52),0)</f>
        <v>0</v>
      </c>
      <c r="AH758" s="307">
        <f>IF('5-اطلاعات کلیه پرسنل'!P758="دکتری",1,IF('5-اطلاعات کلیه پرسنل'!P758="فوق لیسانس",0.8,IF('5-اطلاعات کلیه پرسنل'!P758="لیسانس",0.6,IF('5-اطلاعات کلیه پرسنل'!P758="فوق دیپلم",0.3,IF('5-اطلاعات کلیه پرسنل'!P758="",0,0.1)))))</f>
        <v>0</v>
      </c>
      <c r="AI758" s="95">
        <f>IF('5-اطلاعات کلیه پرسنل'!L758="دارد",'5-اطلاعات کلیه پرسنل'!M758/12,'5-اطلاعات کلیه پرسنل'!N758/2000)</f>
        <v>0</v>
      </c>
      <c r="AJ758" s="94">
        <f t="shared" si="59"/>
        <v>0</v>
      </c>
    </row>
    <row r="759" spans="29:36" x14ac:dyDescent="0.45">
      <c r="AC759" s="309">
        <f>IF('6-اطلاعات کلیه محصولات - خدمات'!C759="دارد",'6-اطلاعات کلیه محصولات - خدمات'!Q759,0)</f>
        <v>0</v>
      </c>
      <c r="AD759" s="309">
        <f>1403-'5-اطلاعات کلیه پرسنل'!E759:E1756</f>
        <v>1403</v>
      </c>
      <c r="AE759" s="309"/>
      <c r="AF759" s="67">
        <f>IF('5-اطلاعات کلیه پرسنل'!H759=option!$C$15,IF('5-اطلاعات کلیه پرسنل'!L759="دارد",'5-اطلاعات کلیه پرسنل'!M759/12*'5-اطلاعات کلیه پرسنل'!I759,'5-اطلاعات کلیه پرسنل'!N759/2000*'5-اطلاعات کلیه پرسنل'!I759),0)+IF('5-اطلاعات کلیه پرسنل'!J759=option!$C$15,IF('5-اطلاعات کلیه پرسنل'!L759="دارد",'5-اطلاعات کلیه پرسنل'!M759/12*'5-اطلاعات کلیه پرسنل'!K759,'5-اطلاعات کلیه پرسنل'!N759/2000*'5-اطلاعات کلیه پرسنل'!K759),0)</f>
        <v>0</v>
      </c>
      <c r="AG759" s="67">
        <f>IF('5-اطلاعات کلیه پرسنل'!H759=option!$C$11,IF('5-اطلاعات کلیه پرسنل'!L759="دارد",'5-اطلاعات کلیه پرسنل'!M759*'5-اطلاعات کلیه پرسنل'!I759/12*40,'5-اطلاعات کلیه پرسنل'!I759*'5-اطلاعات کلیه پرسنل'!N759/52),0)+IF('5-اطلاعات کلیه پرسنل'!J759=option!$C$11,IF('5-اطلاعات کلیه پرسنل'!L759="دارد",'5-اطلاعات کلیه پرسنل'!M759*'5-اطلاعات کلیه پرسنل'!K759/12*40,'5-اطلاعات کلیه پرسنل'!K759*'5-اطلاعات کلیه پرسنل'!N759/52),0)</f>
        <v>0</v>
      </c>
      <c r="AH759" s="307">
        <f>IF('5-اطلاعات کلیه پرسنل'!P759="دکتری",1,IF('5-اطلاعات کلیه پرسنل'!P759="فوق لیسانس",0.8,IF('5-اطلاعات کلیه پرسنل'!P759="لیسانس",0.6,IF('5-اطلاعات کلیه پرسنل'!P759="فوق دیپلم",0.3,IF('5-اطلاعات کلیه پرسنل'!P759="",0,0.1)))))</f>
        <v>0</v>
      </c>
      <c r="AI759" s="95">
        <f>IF('5-اطلاعات کلیه پرسنل'!L759="دارد",'5-اطلاعات کلیه پرسنل'!M759/12,'5-اطلاعات کلیه پرسنل'!N759/2000)</f>
        <v>0</v>
      </c>
      <c r="AJ759" s="94">
        <f t="shared" si="59"/>
        <v>0</v>
      </c>
    </row>
    <row r="760" spans="29:36" x14ac:dyDescent="0.45">
      <c r="AC760" s="309">
        <f>IF('6-اطلاعات کلیه محصولات - خدمات'!C760="دارد",'6-اطلاعات کلیه محصولات - خدمات'!Q760,0)</f>
        <v>0</v>
      </c>
      <c r="AD760" s="309">
        <f>1403-'5-اطلاعات کلیه پرسنل'!E760:E1757</f>
        <v>1403</v>
      </c>
      <c r="AE760" s="309"/>
      <c r="AF760" s="67">
        <f>IF('5-اطلاعات کلیه پرسنل'!H760=option!$C$15,IF('5-اطلاعات کلیه پرسنل'!L760="دارد",'5-اطلاعات کلیه پرسنل'!M760/12*'5-اطلاعات کلیه پرسنل'!I760,'5-اطلاعات کلیه پرسنل'!N760/2000*'5-اطلاعات کلیه پرسنل'!I760),0)+IF('5-اطلاعات کلیه پرسنل'!J760=option!$C$15,IF('5-اطلاعات کلیه پرسنل'!L760="دارد",'5-اطلاعات کلیه پرسنل'!M760/12*'5-اطلاعات کلیه پرسنل'!K760,'5-اطلاعات کلیه پرسنل'!N760/2000*'5-اطلاعات کلیه پرسنل'!K760),0)</f>
        <v>0</v>
      </c>
      <c r="AG760" s="67">
        <f>IF('5-اطلاعات کلیه پرسنل'!H760=option!$C$11,IF('5-اطلاعات کلیه پرسنل'!L760="دارد",'5-اطلاعات کلیه پرسنل'!M760*'5-اطلاعات کلیه پرسنل'!I760/12*40,'5-اطلاعات کلیه پرسنل'!I760*'5-اطلاعات کلیه پرسنل'!N760/52),0)+IF('5-اطلاعات کلیه پرسنل'!J760=option!$C$11,IF('5-اطلاعات کلیه پرسنل'!L760="دارد",'5-اطلاعات کلیه پرسنل'!M760*'5-اطلاعات کلیه پرسنل'!K760/12*40,'5-اطلاعات کلیه پرسنل'!K760*'5-اطلاعات کلیه پرسنل'!N760/52),0)</f>
        <v>0</v>
      </c>
      <c r="AH760" s="307">
        <f>IF('5-اطلاعات کلیه پرسنل'!P760="دکتری",1,IF('5-اطلاعات کلیه پرسنل'!P760="فوق لیسانس",0.8,IF('5-اطلاعات کلیه پرسنل'!P760="لیسانس",0.6,IF('5-اطلاعات کلیه پرسنل'!P760="فوق دیپلم",0.3,IF('5-اطلاعات کلیه پرسنل'!P760="",0,0.1)))))</f>
        <v>0</v>
      </c>
      <c r="AI760" s="95">
        <f>IF('5-اطلاعات کلیه پرسنل'!L760="دارد",'5-اطلاعات کلیه پرسنل'!M760/12,'5-اطلاعات کلیه پرسنل'!N760/2000)</f>
        <v>0</v>
      </c>
      <c r="AJ760" s="94">
        <f t="shared" si="59"/>
        <v>0</v>
      </c>
    </row>
    <row r="761" spans="29:36" x14ac:dyDescent="0.45">
      <c r="AC761" s="309">
        <f>IF('6-اطلاعات کلیه محصولات - خدمات'!C761="دارد",'6-اطلاعات کلیه محصولات - خدمات'!Q761,0)</f>
        <v>0</v>
      </c>
      <c r="AD761" s="309">
        <f>1403-'5-اطلاعات کلیه پرسنل'!E761:E1758</f>
        <v>1403</v>
      </c>
      <c r="AE761" s="309"/>
      <c r="AF761" s="67">
        <f>IF('5-اطلاعات کلیه پرسنل'!H761=option!$C$15,IF('5-اطلاعات کلیه پرسنل'!L761="دارد",'5-اطلاعات کلیه پرسنل'!M761/12*'5-اطلاعات کلیه پرسنل'!I761,'5-اطلاعات کلیه پرسنل'!N761/2000*'5-اطلاعات کلیه پرسنل'!I761),0)+IF('5-اطلاعات کلیه پرسنل'!J761=option!$C$15,IF('5-اطلاعات کلیه پرسنل'!L761="دارد",'5-اطلاعات کلیه پرسنل'!M761/12*'5-اطلاعات کلیه پرسنل'!K761,'5-اطلاعات کلیه پرسنل'!N761/2000*'5-اطلاعات کلیه پرسنل'!K761),0)</f>
        <v>0</v>
      </c>
      <c r="AG761" s="67">
        <f>IF('5-اطلاعات کلیه پرسنل'!H761=option!$C$11,IF('5-اطلاعات کلیه پرسنل'!L761="دارد",'5-اطلاعات کلیه پرسنل'!M761*'5-اطلاعات کلیه پرسنل'!I761/12*40,'5-اطلاعات کلیه پرسنل'!I761*'5-اطلاعات کلیه پرسنل'!N761/52),0)+IF('5-اطلاعات کلیه پرسنل'!J761=option!$C$11,IF('5-اطلاعات کلیه پرسنل'!L761="دارد",'5-اطلاعات کلیه پرسنل'!M761*'5-اطلاعات کلیه پرسنل'!K761/12*40,'5-اطلاعات کلیه پرسنل'!K761*'5-اطلاعات کلیه پرسنل'!N761/52),0)</f>
        <v>0</v>
      </c>
      <c r="AH761" s="307">
        <f>IF('5-اطلاعات کلیه پرسنل'!P761="دکتری",1,IF('5-اطلاعات کلیه پرسنل'!P761="فوق لیسانس",0.8,IF('5-اطلاعات کلیه پرسنل'!P761="لیسانس",0.6,IF('5-اطلاعات کلیه پرسنل'!P761="فوق دیپلم",0.3,IF('5-اطلاعات کلیه پرسنل'!P761="",0,0.1)))))</f>
        <v>0</v>
      </c>
      <c r="AI761" s="95">
        <f>IF('5-اطلاعات کلیه پرسنل'!L761="دارد",'5-اطلاعات کلیه پرسنل'!M761/12,'5-اطلاعات کلیه پرسنل'!N761/2000)</f>
        <v>0</v>
      </c>
      <c r="AJ761" s="94">
        <f t="shared" si="59"/>
        <v>0</v>
      </c>
    </row>
    <row r="762" spans="29:36" x14ac:dyDescent="0.45">
      <c r="AC762" s="309">
        <f>IF('6-اطلاعات کلیه محصولات - خدمات'!C762="دارد",'6-اطلاعات کلیه محصولات - خدمات'!Q762,0)</f>
        <v>0</v>
      </c>
      <c r="AD762" s="309">
        <f>1403-'5-اطلاعات کلیه پرسنل'!E762:E1759</f>
        <v>1403</v>
      </c>
      <c r="AE762" s="309"/>
      <c r="AF762" s="67">
        <f>IF('5-اطلاعات کلیه پرسنل'!H762=option!$C$15,IF('5-اطلاعات کلیه پرسنل'!L762="دارد",'5-اطلاعات کلیه پرسنل'!M762/12*'5-اطلاعات کلیه پرسنل'!I762,'5-اطلاعات کلیه پرسنل'!N762/2000*'5-اطلاعات کلیه پرسنل'!I762),0)+IF('5-اطلاعات کلیه پرسنل'!J762=option!$C$15,IF('5-اطلاعات کلیه پرسنل'!L762="دارد",'5-اطلاعات کلیه پرسنل'!M762/12*'5-اطلاعات کلیه پرسنل'!K762,'5-اطلاعات کلیه پرسنل'!N762/2000*'5-اطلاعات کلیه پرسنل'!K762),0)</f>
        <v>0</v>
      </c>
      <c r="AG762" s="67">
        <f>IF('5-اطلاعات کلیه پرسنل'!H762=option!$C$11,IF('5-اطلاعات کلیه پرسنل'!L762="دارد",'5-اطلاعات کلیه پرسنل'!M762*'5-اطلاعات کلیه پرسنل'!I762/12*40,'5-اطلاعات کلیه پرسنل'!I762*'5-اطلاعات کلیه پرسنل'!N762/52),0)+IF('5-اطلاعات کلیه پرسنل'!J762=option!$C$11,IF('5-اطلاعات کلیه پرسنل'!L762="دارد",'5-اطلاعات کلیه پرسنل'!M762*'5-اطلاعات کلیه پرسنل'!K762/12*40,'5-اطلاعات کلیه پرسنل'!K762*'5-اطلاعات کلیه پرسنل'!N762/52),0)</f>
        <v>0</v>
      </c>
      <c r="AH762" s="307">
        <f>IF('5-اطلاعات کلیه پرسنل'!P762="دکتری",1,IF('5-اطلاعات کلیه پرسنل'!P762="فوق لیسانس",0.8,IF('5-اطلاعات کلیه پرسنل'!P762="لیسانس",0.6,IF('5-اطلاعات کلیه پرسنل'!P762="فوق دیپلم",0.3,IF('5-اطلاعات کلیه پرسنل'!P762="",0,0.1)))))</f>
        <v>0</v>
      </c>
      <c r="AI762" s="95">
        <f>IF('5-اطلاعات کلیه پرسنل'!L762="دارد",'5-اطلاعات کلیه پرسنل'!M762/12,'5-اطلاعات کلیه پرسنل'!N762/2000)</f>
        <v>0</v>
      </c>
      <c r="AJ762" s="94">
        <f t="shared" si="59"/>
        <v>0</v>
      </c>
    </row>
    <row r="763" spans="29:36" x14ac:dyDescent="0.45">
      <c r="AC763" s="309">
        <f>IF('6-اطلاعات کلیه محصولات - خدمات'!C763="دارد",'6-اطلاعات کلیه محصولات - خدمات'!Q763,0)</f>
        <v>0</v>
      </c>
      <c r="AD763" s="309">
        <f>1403-'5-اطلاعات کلیه پرسنل'!E763:E1760</f>
        <v>1403</v>
      </c>
      <c r="AE763" s="309"/>
      <c r="AF763" s="67">
        <f>IF('5-اطلاعات کلیه پرسنل'!H763=option!$C$15,IF('5-اطلاعات کلیه پرسنل'!L763="دارد",'5-اطلاعات کلیه پرسنل'!M763/12*'5-اطلاعات کلیه پرسنل'!I763,'5-اطلاعات کلیه پرسنل'!N763/2000*'5-اطلاعات کلیه پرسنل'!I763),0)+IF('5-اطلاعات کلیه پرسنل'!J763=option!$C$15,IF('5-اطلاعات کلیه پرسنل'!L763="دارد",'5-اطلاعات کلیه پرسنل'!M763/12*'5-اطلاعات کلیه پرسنل'!K763,'5-اطلاعات کلیه پرسنل'!N763/2000*'5-اطلاعات کلیه پرسنل'!K763),0)</f>
        <v>0</v>
      </c>
      <c r="AG763" s="67">
        <f>IF('5-اطلاعات کلیه پرسنل'!H763=option!$C$11,IF('5-اطلاعات کلیه پرسنل'!L763="دارد",'5-اطلاعات کلیه پرسنل'!M763*'5-اطلاعات کلیه پرسنل'!I763/12*40,'5-اطلاعات کلیه پرسنل'!I763*'5-اطلاعات کلیه پرسنل'!N763/52),0)+IF('5-اطلاعات کلیه پرسنل'!J763=option!$C$11,IF('5-اطلاعات کلیه پرسنل'!L763="دارد",'5-اطلاعات کلیه پرسنل'!M763*'5-اطلاعات کلیه پرسنل'!K763/12*40,'5-اطلاعات کلیه پرسنل'!K763*'5-اطلاعات کلیه پرسنل'!N763/52),0)</f>
        <v>0</v>
      </c>
      <c r="AH763" s="307">
        <f>IF('5-اطلاعات کلیه پرسنل'!P763="دکتری",1,IF('5-اطلاعات کلیه پرسنل'!P763="فوق لیسانس",0.8,IF('5-اطلاعات کلیه پرسنل'!P763="لیسانس",0.6,IF('5-اطلاعات کلیه پرسنل'!P763="فوق دیپلم",0.3,IF('5-اطلاعات کلیه پرسنل'!P763="",0,0.1)))))</f>
        <v>0</v>
      </c>
      <c r="AI763" s="95">
        <f>IF('5-اطلاعات کلیه پرسنل'!L763="دارد",'5-اطلاعات کلیه پرسنل'!M763/12,'5-اطلاعات کلیه پرسنل'!N763/2000)</f>
        <v>0</v>
      </c>
      <c r="AJ763" s="94">
        <f t="shared" si="59"/>
        <v>0</v>
      </c>
    </row>
    <row r="764" spans="29:36" x14ac:dyDescent="0.45">
      <c r="AC764" s="309">
        <f>IF('6-اطلاعات کلیه محصولات - خدمات'!C764="دارد",'6-اطلاعات کلیه محصولات - خدمات'!Q764,0)</f>
        <v>0</v>
      </c>
      <c r="AD764" s="309">
        <f>1403-'5-اطلاعات کلیه پرسنل'!E764:E1761</f>
        <v>1403</v>
      </c>
      <c r="AE764" s="309"/>
      <c r="AF764" s="67">
        <f>IF('5-اطلاعات کلیه پرسنل'!H764=option!$C$15,IF('5-اطلاعات کلیه پرسنل'!L764="دارد",'5-اطلاعات کلیه پرسنل'!M764/12*'5-اطلاعات کلیه پرسنل'!I764,'5-اطلاعات کلیه پرسنل'!N764/2000*'5-اطلاعات کلیه پرسنل'!I764),0)+IF('5-اطلاعات کلیه پرسنل'!J764=option!$C$15,IF('5-اطلاعات کلیه پرسنل'!L764="دارد",'5-اطلاعات کلیه پرسنل'!M764/12*'5-اطلاعات کلیه پرسنل'!K764,'5-اطلاعات کلیه پرسنل'!N764/2000*'5-اطلاعات کلیه پرسنل'!K764),0)</f>
        <v>0</v>
      </c>
      <c r="AG764" s="67">
        <f>IF('5-اطلاعات کلیه پرسنل'!H764=option!$C$11,IF('5-اطلاعات کلیه پرسنل'!L764="دارد",'5-اطلاعات کلیه پرسنل'!M764*'5-اطلاعات کلیه پرسنل'!I764/12*40,'5-اطلاعات کلیه پرسنل'!I764*'5-اطلاعات کلیه پرسنل'!N764/52),0)+IF('5-اطلاعات کلیه پرسنل'!J764=option!$C$11,IF('5-اطلاعات کلیه پرسنل'!L764="دارد",'5-اطلاعات کلیه پرسنل'!M764*'5-اطلاعات کلیه پرسنل'!K764/12*40,'5-اطلاعات کلیه پرسنل'!K764*'5-اطلاعات کلیه پرسنل'!N764/52),0)</f>
        <v>0</v>
      </c>
      <c r="AH764" s="307">
        <f>IF('5-اطلاعات کلیه پرسنل'!P764="دکتری",1,IF('5-اطلاعات کلیه پرسنل'!P764="فوق لیسانس",0.8,IF('5-اطلاعات کلیه پرسنل'!P764="لیسانس",0.6,IF('5-اطلاعات کلیه پرسنل'!P764="فوق دیپلم",0.3,IF('5-اطلاعات کلیه پرسنل'!P764="",0,0.1)))))</f>
        <v>0</v>
      </c>
      <c r="AI764" s="95">
        <f>IF('5-اطلاعات کلیه پرسنل'!L764="دارد",'5-اطلاعات کلیه پرسنل'!M764/12,'5-اطلاعات کلیه پرسنل'!N764/2000)</f>
        <v>0</v>
      </c>
      <c r="AJ764" s="94">
        <f t="shared" si="59"/>
        <v>0</v>
      </c>
    </row>
    <row r="765" spans="29:36" x14ac:dyDescent="0.45">
      <c r="AC765" s="309">
        <f>IF('6-اطلاعات کلیه محصولات - خدمات'!C765="دارد",'6-اطلاعات کلیه محصولات - خدمات'!Q765,0)</f>
        <v>0</v>
      </c>
      <c r="AD765" s="309">
        <f>1403-'5-اطلاعات کلیه پرسنل'!E765:E1762</f>
        <v>1403</v>
      </c>
      <c r="AE765" s="309"/>
      <c r="AF765" s="67">
        <f>IF('5-اطلاعات کلیه پرسنل'!H765=option!$C$15,IF('5-اطلاعات کلیه پرسنل'!L765="دارد",'5-اطلاعات کلیه پرسنل'!M765/12*'5-اطلاعات کلیه پرسنل'!I765,'5-اطلاعات کلیه پرسنل'!N765/2000*'5-اطلاعات کلیه پرسنل'!I765),0)+IF('5-اطلاعات کلیه پرسنل'!J765=option!$C$15,IF('5-اطلاعات کلیه پرسنل'!L765="دارد",'5-اطلاعات کلیه پرسنل'!M765/12*'5-اطلاعات کلیه پرسنل'!K765,'5-اطلاعات کلیه پرسنل'!N765/2000*'5-اطلاعات کلیه پرسنل'!K765),0)</f>
        <v>0</v>
      </c>
      <c r="AG765" s="67">
        <f>IF('5-اطلاعات کلیه پرسنل'!H765=option!$C$11,IF('5-اطلاعات کلیه پرسنل'!L765="دارد",'5-اطلاعات کلیه پرسنل'!M765*'5-اطلاعات کلیه پرسنل'!I765/12*40,'5-اطلاعات کلیه پرسنل'!I765*'5-اطلاعات کلیه پرسنل'!N765/52),0)+IF('5-اطلاعات کلیه پرسنل'!J765=option!$C$11,IF('5-اطلاعات کلیه پرسنل'!L765="دارد",'5-اطلاعات کلیه پرسنل'!M765*'5-اطلاعات کلیه پرسنل'!K765/12*40,'5-اطلاعات کلیه پرسنل'!K765*'5-اطلاعات کلیه پرسنل'!N765/52),0)</f>
        <v>0</v>
      </c>
      <c r="AH765" s="307">
        <f>IF('5-اطلاعات کلیه پرسنل'!P765="دکتری",1,IF('5-اطلاعات کلیه پرسنل'!P765="فوق لیسانس",0.8,IF('5-اطلاعات کلیه پرسنل'!P765="لیسانس",0.6,IF('5-اطلاعات کلیه پرسنل'!P765="فوق دیپلم",0.3,IF('5-اطلاعات کلیه پرسنل'!P765="",0,0.1)))))</f>
        <v>0</v>
      </c>
      <c r="AI765" s="95">
        <f>IF('5-اطلاعات کلیه پرسنل'!L765="دارد",'5-اطلاعات کلیه پرسنل'!M765/12,'5-اطلاعات کلیه پرسنل'!N765/2000)</f>
        <v>0</v>
      </c>
      <c r="AJ765" s="94">
        <f t="shared" si="59"/>
        <v>0</v>
      </c>
    </row>
    <row r="766" spans="29:36" x14ac:dyDescent="0.45">
      <c r="AC766" s="309">
        <f>IF('6-اطلاعات کلیه محصولات - خدمات'!C766="دارد",'6-اطلاعات کلیه محصولات - خدمات'!Q766,0)</f>
        <v>0</v>
      </c>
      <c r="AD766" s="309">
        <f>1403-'5-اطلاعات کلیه پرسنل'!E766:E1763</f>
        <v>1403</v>
      </c>
      <c r="AE766" s="309"/>
      <c r="AF766" s="67">
        <f>IF('5-اطلاعات کلیه پرسنل'!H766=option!$C$15,IF('5-اطلاعات کلیه پرسنل'!L766="دارد",'5-اطلاعات کلیه پرسنل'!M766/12*'5-اطلاعات کلیه پرسنل'!I766,'5-اطلاعات کلیه پرسنل'!N766/2000*'5-اطلاعات کلیه پرسنل'!I766),0)+IF('5-اطلاعات کلیه پرسنل'!J766=option!$C$15,IF('5-اطلاعات کلیه پرسنل'!L766="دارد",'5-اطلاعات کلیه پرسنل'!M766/12*'5-اطلاعات کلیه پرسنل'!K766,'5-اطلاعات کلیه پرسنل'!N766/2000*'5-اطلاعات کلیه پرسنل'!K766),0)</f>
        <v>0</v>
      </c>
      <c r="AG766" s="67">
        <f>IF('5-اطلاعات کلیه پرسنل'!H766=option!$C$11,IF('5-اطلاعات کلیه پرسنل'!L766="دارد",'5-اطلاعات کلیه پرسنل'!M766*'5-اطلاعات کلیه پرسنل'!I766/12*40,'5-اطلاعات کلیه پرسنل'!I766*'5-اطلاعات کلیه پرسنل'!N766/52),0)+IF('5-اطلاعات کلیه پرسنل'!J766=option!$C$11,IF('5-اطلاعات کلیه پرسنل'!L766="دارد",'5-اطلاعات کلیه پرسنل'!M766*'5-اطلاعات کلیه پرسنل'!K766/12*40,'5-اطلاعات کلیه پرسنل'!K766*'5-اطلاعات کلیه پرسنل'!N766/52),0)</f>
        <v>0</v>
      </c>
      <c r="AH766" s="307">
        <f>IF('5-اطلاعات کلیه پرسنل'!P766="دکتری",1,IF('5-اطلاعات کلیه پرسنل'!P766="فوق لیسانس",0.8,IF('5-اطلاعات کلیه پرسنل'!P766="لیسانس",0.6,IF('5-اطلاعات کلیه پرسنل'!P766="فوق دیپلم",0.3,IF('5-اطلاعات کلیه پرسنل'!P766="",0,0.1)))))</f>
        <v>0</v>
      </c>
      <c r="AI766" s="95">
        <f>IF('5-اطلاعات کلیه پرسنل'!L766="دارد",'5-اطلاعات کلیه پرسنل'!M766/12,'5-اطلاعات کلیه پرسنل'!N766/2000)</f>
        <v>0</v>
      </c>
      <c r="AJ766" s="94">
        <f t="shared" si="59"/>
        <v>0</v>
      </c>
    </row>
    <row r="767" spans="29:36" x14ac:dyDescent="0.45">
      <c r="AC767" s="309">
        <f>IF('6-اطلاعات کلیه محصولات - خدمات'!C767="دارد",'6-اطلاعات کلیه محصولات - خدمات'!Q767,0)</f>
        <v>0</v>
      </c>
      <c r="AD767" s="309">
        <f>1403-'5-اطلاعات کلیه پرسنل'!E767:E1764</f>
        <v>1403</v>
      </c>
      <c r="AE767" s="309"/>
      <c r="AF767" s="67">
        <f>IF('5-اطلاعات کلیه پرسنل'!H767=option!$C$15,IF('5-اطلاعات کلیه پرسنل'!L767="دارد",'5-اطلاعات کلیه پرسنل'!M767/12*'5-اطلاعات کلیه پرسنل'!I767,'5-اطلاعات کلیه پرسنل'!N767/2000*'5-اطلاعات کلیه پرسنل'!I767),0)+IF('5-اطلاعات کلیه پرسنل'!J767=option!$C$15,IF('5-اطلاعات کلیه پرسنل'!L767="دارد",'5-اطلاعات کلیه پرسنل'!M767/12*'5-اطلاعات کلیه پرسنل'!K767,'5-اطلاعات کلیه پرسنل'!N767/2000*'5-اطلاعات کلیه پرسنل'!K767),0)</f>
        <v>0</v>
      </c>
      <c r="AG767" s="67">
        <f>IF('5-اطلاعات کلیه پرسنل'!H767=option!$C$11,IF('5-اطلاعات کلیه پرسنل'!L767="دارد",'5-اطلاعات کلیه پرسنل'!M767*'5-اطلاعات کلیه پرسنل'!I767/12*40,'5-اطلاعات کلیه پرسنل'!I767*'5-اطلاعات کلیه پرسنل'!N767/52),0)+IF('5-اطلاعات کلیه پرسنل'!J767=option!$C$11,IF('5-اطلاعات کلیه پرسنل'!L767="دارد",'5-اطلاعات کلیه پرسنل'!M767*'5-اطلاعات کلیه پرسنل'!K767/12*40,'5-اطلاعات کلیه پرسنل'!K767*'5-اطلاعات کلیه پرسنل'!N767/52),0)</f>
        <v>0</v>
      </c>
      <c r="AH767" s="307">
        <f>IF('5-اطلاعات کلیه پرسنل'!P767="دکتری",1,IF('5-اطلاعات کلیه پرسنل'!P767="فوق لیسانس",0.8,IF('5-اطلاعات کلیه پرسنل'!P767="لیسانس",0.6,IF('5-اطلاعات کلیه پرسنل'!P767="فوق دیپلم",0.3,IF('5-اطلاعات کلیه پرسنل'!P767="",0,0.1)))))</f>
        <v>0</v>
      </c>
      <c r="AI767" s="95">
        <f>IF('5-اطلاعات کلیه پرسنل'!L767="دارد",'5-اطلاعات کلیه پرسنل'!M767/12,'5-اطلاعات کلیه پرسنل'!N767/2000)</f>
        <v>0</v>
      </c>
      <c r="AJ767" s="94">
        <f t="shared" si="59"/>
        <v>0</v>
      </c>
    </row>
    <row r="768" spans="29:36" x14ac:dyDescent="0.45">
      <c r="AC768" s="309">
        <f>IF('6-اطلاعات کلیه محصولات - خدمات'!C768="دارد",'6-اطلاعات کلیه محصولات - خدمات'!Q768,0)</f>
        <v>0</v>
      </c>
      <c r="AD768" s="309">
        <f>1403-'5-اطلاعات کلیه پرسنل'!E768:E1765</f>
        <v>1403</v>
      </c>
      <c r="AE768" s="309"/>
      <c r="AF768" s="67">
        <f>IF('5-اطلاعات کلیه پرسنل'!H768=option!$C$15,IF('5-اطلاعات کلیه پرسنل'!L768="دارد",'5-اطلاعات کلیه پرسنل'!M768/12*'5-اطلاعات کلیه پرسنل'!I768,'5-اطلاعات کلیه پرسنل'!N768/2000*'5-اطلاعات کلیه پرسنل'!I768),0)+IF('5-اطلاعات کلیه پرسنل'!J768=option!$C$15,IF('5-اطلاعات کلیه پرسنل'!L768="دارد",'5-اطلاعات کلیه پرسنل'!M768/12*'5-اطلاعات کلیه پرسنل'!K768,'5-اطلاعات کلیه پرسنل'!N768/2000*'5-اطلاعات کلیه پرسنل'!K768),0)</f>
        <v>0</v>
      </c>
      <c r="AG768" s="67">
        <f>IF('5-اطلاعات کلیه پرسنل'!H768=option!$C$11,IF('5-اطلاعات کلیه پرسنل'!L768="دارد",'5-اطلاعات کلیه پرسنل'!M768*'5-اطلاعات کلیه پرسنل'!I768/12*40,'5-اطلاعات کلیه پرسنل'!I768*'5-اطلاعات کلیه پرسنل'!N768/52),0)+IF('5-اطلاعات کلیه پرسنل'!J768=option!$C$11,IF('5-اطلاعات کلیه پرسنل'!L768="دارد",'5-اطلاعات کلیه پرسنل'!M768*'5-اطلاعات کلیه پرسنل'!K768/12*40,'5-اطلاعات کلیه پرسنل'!K768*'5-اطلاعات کلیه پرسنل'!N768/52),0)</f>
        <v>0</v>
      </c>
      <c r="AH768" s="307">
        <f>IF('5-اطلاعات کلیه پرسنل'!P768="دکتری",1,IF('5-اطلاعات کلیه پرسنل'!P768="فوق لیسانس",0.8,IF('5-اطلاعات کلیه پرسنل'!P768="لیسانس",0.6,IF('5-اطلاعات کلیه پرسنل'!P768="فوق دیپلم",0.3,IF('5-اطلاعات کلیه پرسنل'!P768="",0,0.1)))))</f>
        <v>0</v>
      </c>
      <c r="AI768" s="95">
        <f>IF('5-اطلاعات کلیه پرسنل'!L768="دارد",'5-اطلاعات کلیه پرسنل'!M768/12,'5-اطلاعات کلیه پرسنل'!N768/2000)</f>
        <v>0</v>
      </c>
      <c r="AJ768" s="94">
        <f t="shared" si="59"/>
        <v>0</v>
      </c>
    </row>
    <row r="769" spans="29:36" x14ac:dyDescent="0.45">
      <c r="AC769" s="309">
        <f>IF('6-اطلاعات کلیه محصولات - خدمات'!C769="دارد",'6-اطلاعات کلیه محصولات - خدمات'!Q769,0)</f>
        <v>0</v>
      </c>
      <c r="AD769" s="309">
        <f>1403-'5-اطلاعات کلیه پرسنل'!E769:E1766</f>
        <v>1403</v>
      </c>
      <c r="AE769" s="309"/>
      <c r="AF769" s="67">
        <f>IF('5-اطلاعات کلیه پرسنل'!H769=option!$C$15,IF('5-اطلاعات کلیه پرسنل'!L769="دارد",'5-اطلاعات کلیه پرسنل'!M769/12*'5-اطلاعات کلیه پرسنل'!I769,'5-اطلاعات کلیه پرسنل'!N769/2000*'5-اطلاعات کلیه پرسنل'!I769),0)+IF('5-اطلاعات کلیه پرسنل'!J769=option!$C$15,IF('5-اطلاعات کلیه پرسنل'!L769="دارد",'5-اطلاعات کلیه پرسنل'!M769/12*'5-اطلاعات کلیه پرسنل'!K769,'5-اطلاعات کلیه پرسنل'!N769/2000*'5-اطلاعات کلیه پرسنل'!K769),0)</f>
        <v>0</v>
      </c>
      <c r="AG769" s="67">
        <f>IF('5-اطلاعات کلیه پرسنل'!H769=option!$C$11,IF('5-اطلاعات کلیه پرسنل'!L769="دارد",'5-اطلاعات کلیه پرسنل'!M769*'5-اطلاعات کلیه پرسنل'!I769/12*40,'5-اطلاعات کلیه پرسنل'!I769*'5-اطلاعات کلیه پرسنل'!N769/52),0)+IF('5-اطلاعات کلیه پرسنل'!J769=option!$C$11,IF('5-اطلاعات کلیه پرسنل'!L769="دارد",'5-اطلاعات کلیه پرسنل'!M769*'5-اطلاعات کلیه پرسنل'!K769/12*40,'5-اطلاعات کلیه پرسنل'!K769*'5-اطلاعات کلیه پرسنل'!N769/52),0)</f>
        <v>0</v>
      </c>
      <c r="AH769" s="307">
        <f>IF('5-اطلاعات کلیه پرسنل'!P769="دکتری",1,IF('5-اطلاعات کلیه پرسنل'!P769="فوق لیسانس",0.8,IF('5-اطلاعات کلیه پرسنل'!P769="لیسانس",0.6,IF('5-اطلاعات کلیه پرسنل'!P769="فوق دیپلم",0.3,IF('5-اطلاعات کلیه پرسنل'!P769="",0,0.1)))))</f>
        <v>0</v>
      </c>
      <c r="AI769" s="95">
        <f>IF('5-اطلاعات کلیه پرسنل'!L769="دارد",'5-اطلاعات کلیه پرسنل'!M769/12,'5-اطلاعات کلیه پرسنل'!N769/2000)</f>
        <v>0</v>
      </c>
      <c r="AJ769" s="94">
        <f t="shared" si="59"/>
        <v>0</v>
      </c>
    </row>
    <row r="770" spans="29:36" x14ac:dyDescent="0.45">
      <c r="AC770" s="309">
        <f>IF('6-اطلاعات کلیه محصولات - خدمات'!C770="دارد",'6-اطلاعات کلیه محصولات - خدمات'!Q770,0)</f>
        <v>0</v>
      </c>
      <c r="AD770" s="309">
        <f>1403-'5-اطلاعات کلیه پرسنل'!E770:E1767</f>
        <v>1403</v>
      </c>
      <c r="AE770" s="309"/>
      <c r="AF770" s="67">
        <f>IF('5-اطلاعات کلیه پرسنل'!H770=option!$C$15,IF('5-اطلاعات کلیه پرسنل'!L770="دارد",'5-اطلاعات کلیه پرسنل'!M770/12*'5-اطلاعات کلیه پرسنل'!I770,'5-اطلاعات کلیه پرسنل'!N770/2000*'5-اطلاعات کلیه پرسنل'!I770),0)+IF('5-اطلاعات کلیه پرسنل'!J770=option!$C$15,IF('5-اطلاعات کلیه پرسنل'!L770="دارد",'5-اطلاعات کلیه پرسنل'!M770/12*'5-اطلاعات کلیه پرسنل'!K770,'5-اطلاعات کلیه پرسنل'!N770/2000*'5-اطلاعات کلیه پرسنل'!K770),0)</f>
        <v>0</v>
      </c>
      <c r="AG770" s="67">
        <f>IF('5-اطلاعات کلیه پرسنل'!H770=option!$C$11,IF('5-اطلاعات کلیه پرسنل'!L770="دارد",'5-اطلاعات کلیه پرسنل'!M770*'5-اطلاعات کلیه پرسنل'!I770/12*40,'5-اطلاعات کلیه پرسنل'!I770*'5-اطلاعات کلیه پرسنل'!N770/52),0)+IF('5-اطلاعات کلیه پرسنل'!J770=option!$C$11,IF('5-اطلاعات کلیه پرسنل'!L770="دارد",'5-اطلاعات کلیه پرسنل'!M770*'5-اطلاعات کلیه پرسنل'!K770/12*40,'5-اطلاعات کلیه پرسنل'!K770*'5-اطلاعات کلیه پرسنل'!N770/52),0)</f>
        <v>0</v>
      </c>
      <c r="AH770" s="307">
        <f>IF('5-اطلاعات کلیه پرسنل'!P770="دکتری",1,IF('5-اطلاعات کلیه پرسنل'!P770="فوق لیسانس",0.8,IF('5-اطلاعات کلیه پرسنل'!P770="لیسانس",0.6,IF('5-اطلاعات کلیه پرسنل'!P770="فوق دیپلم",0.3,IF('5-اطلاعات کلیه پرسنل'!P770="",0,0.1)))))</f>
        <v>0</v>
      </c>
      <c r="AI770" s="95">
        <f>IF('5-اطلاعات کلیه پرسنل'!L770="دارد",'5-اطلاعات کلیه پرسنل'!M770/12,'5-اطلاعات کلیه پرسنل'!N770/2000)</f>
        <v>0</v>
      </c>
      <c r="AJ770" s="94">
        <f t="shared" si="59"/>
        <v>0</v>
      </c>
    </row>
    <row r="771" spans="29:36" x14ac:dyDescent="0.45">
      <c r="AC771" s="309">
        <f>IF('6-اطلاعات کلیه محصولات - خدمات'!C771="دارد",'6-اطلاعات کلیه محصولات - خدمات'!Q771,0)</f>
        <v>0</v>
      </c>
      <c r="AD771" s="309">
        <f>1403-'5-اطلاعات کلیه پرسنل'!E771:E1768</f>
        <v>1403</v>
      </c>
      <c r="AE771" s="309"/>
      <c r="AF771" s="67">
        <f>IF('5-اطلاعات کلیه پرسنل'!H771=option!$C$15,IF('5-اطلاعات کلیه پرسنل'!L771="دارد",'5-اطلاعات کلیه پرسنل'!M771/12*'5-اطلاعات کلیه پرسنل'!I771,'5-اطلاعات کلیه پرسنل'!N771/2000*'5-اطلاعات کلیه پرسنل'!I771),0)+IF('5-اطلاعات کلیه پرسنل'!J771=option!$C$15,IF('5-اطلاعات کلیه پرسنل'!L771="دارد",'5-اطلاعات کلیه پرسنل'!M771/12*'5-اطلاعات کلیه پرسنل'!K771,'5-اطلاعات کلیه پرسنل'!N771/2000*'5-اطلاعات کلیه پرسنل'!K771),0)</f>
        <v>0</v>
      </c>
      <c r="AG771" s="67">
        <f>IF('5-اطلاعات کلیه پرسنل'!H771=option!$C$11,IF('5-اطلاعات کلیه پرسنل'!L771="دارد",'5-اطلاعات کلیه پرسنل'!M771*'5-اطلاعات کلیه پرسنل'!I771/12*40,'5-اطلاعات کلیه پرسنل'!I771*'5-اطلاعات کلیه پرسنل'!N771/52),0)+IF('5-اطلاعات کلیه پرسنل'!J771=option!$C$11,IF('5-اطلاعات کلیه پرسنل'!L771="دارد",'5-اطلاعات کلیه پرسنل'!M771*'5-اطلاعات کلیه پرسنل'!K771/12*40,'5-اطلاعات کلیه پرسنل'!K771*'5-اطلاعات کلیه پرسنل'!N771/52),0)</f>
        <v>0</v>
      </c>
      <c r="AH771" s="307">
        <f>IF('5-اطلاعات کلیه پرسنل'!P771="دکتری",1,IF('5-اطلاعات کلیه پرسنل'!P771="فوق لیسانس",0.8,IF('5-اطلاعات کلیه پرسنل'!P771="لیسانس",0.6,IF('5-اطلاعات کلیه پرسنل'!P771="فوق دیپلم",0.3,IF('5-اطلاعات کلیه پرسنل'!P771="",0,0.1)))))</f>
        <v>0</v>
      </c>
      <c r="AI771" s="95">
        <f>IF('5-اطلاعات کلیه پرسنل'!L771="دارد",'5-اطلاعات کلیه پرسنل'!M771/12,'5-اطلاعات کلیه پرسنل'!N771/2000)</f>
        <v>0</v>
      </c>
      <c r="AJ771" s="94">
        <f t="shared" si="59"/>
        <v>0</v>
      </c>
    </row>
    <row r="772" spans="29:36" x14ac:dyDescent="0.45">
      <c r="AC772" s="309">
        <f>IF('6-اطلاعات کلیه محصولات - خدمات'!C772="دارد",'6-اطلاعات کلیه محصولات - خدمات'!Q772,0)</f>
        <v>0</v>
      </c>
      <c r="AD772" s="309">
        <f>1403-'5-اطلاعات کلیه پرسنل'!E772:E1769</f>
        <v>1403</v>
      </c>
      <c r="AE772" s="309"/>
      <c r="AF772" s="67">
        <f>IF('5-اطلاعات کلیه پرسنل'!H772=option!$C$15,IF('5-اطلاعات کلیه پرسنل'!L772="دارد",'5-اطلاعات کلیه پرسنل'!M772/12*'5-اطلاعات کلیه پرسنل'!I772,'5-اطلاعات کلیه پرسنل'!N772/2000*'5-اطلاعات کلیه پرسنل'!I772),0)+IF('5-اطلاعات کلیه پرسنل'!J772=option!$C$15,IF('5-اطلاعات کلیه پرسنل'!L772="دارد",'5-اطلاعات کلیه پرسنل'!M772/12*'5-اطلاعات کلیه پرسنل'!K772,'5-اطلاعات کلیه پرسنل'!N772/2000*'5-اطلاعات کلیه پرسنل'!K772),0)</f>
        <v>0</v>
      </c>
      <c r="AG772" s="67">
        <f>IF('5-اطلاعات کلیه پرسنل'!H772=option!$C$11,IF('5-اطلاعات کلیه پرسنل'!L772="دارد",'5-اطلاعات کلیه پرسنل'!M772*'5-اطلاعات کلیه پرسنل'!I772/12*40,'5-اطلاعات کلیه پرسنل'!I772*'5-اطلاعات کلیه پرسنل'!N772/52),0)+IF('5-اطلاعات کلیه پرسنل'!J772=option!$C$11,IF('5-اطلاعات کلیه پرسنل'!L772="دارد",'5-اطلاعات کلیه پرسنل'!M772*'5-اطلاعات کلیه پرسنل'!K772/12*40,'5-اطلاعات کلیه پرسنل'!K772*'5-اطلاعات کلیه پرسنل'!N772/52),0)</f>
        <v>0</v>
      </c>
      <c r="AH772" s="307">
        <f>IF('5-اطلاعات کلیه پرسنل'!P772="دکتری",1,IF('5-اطلاعات کلیه پرسنل'!P772="فوق لیسانس",0.8,IF('5-اطلاعات کلیه پرسنل'!P772="لیسانس",0.6,IF('5-اطلاعات کلیه پرسنل'!P772="فوق دیپلم",0.3,IF('5-اطلاعات کلیه پرسنل'!P772="",0,0.1)))))</f>
        <v>0</v>
      </c>
      <c r="AI772" s="95">
        <f>IF('5-اطلاعات کلیه پرسنل'!L772="دارد",'5-اطلاعات کلیه پرسنل'!M772/12,'5-اطلاعات کلیه پرسنل'!N772/2000)</f>
        <v>0</v>
      </c>
      <c r="AJ772" s="94">
        <f t="shared" si="59"/>
        <v>0</v>
      </c>
    </row>
    <row r="773" spans="29:36" x14ac:dyDescent="0.45">
      <c r="AC773" s="309">
        <f>IF('6-اطلاعات کلیه محصولات - خدمات'!C773="دارد",'6-اطلاعات کلیه محصولات - خدمات'!Q773,0)</f>
        <v>0</v>
      </c>
      <c r="AD773" s="309">
        <f>1403-'5-اطلاعات کلیه پرسنل'!E773:E1770</f>
        <v>1403</v>
      </c>
      <c r="AE773" s="309"/>
      <c r="AF773" s="67">
        <f>IF('5-اطلاعات کلیه پرسنل'!H773=option!$C$15,IF('5-اطلاعات کلیه پرسنل'!L773="دارد",'5-اطلاعات کلیه پرسنل'!M773/12*'5-اطلاعات کلیه پرسنل'!I773,'5-اطلاعات کلیه پرسنل'!N773/2000*'5-اطلاعات کلیه پرسنل'!I773),0)+IF('5-اطلاعات کلیه پرسنل'!J773=option!$C$15,IF('5-اطلاعات کلیه پرسنل'!L773="دارد",'5-اطلاعات کلیه پرسنل'!M773/12*'5-اطلاعات کلیه پرسنل'!K773,'5-اطلاعات کلیه پرسنل'!N773/2000*'5-اطلاعات کلیه پرسنل'!K773),0)</f>
        <v>0</v>
      </c>
      <c r="AG773" s="67">
        <f>IF('5-اطلاعات کلیه پرسنل'!H773=option!$C$11,IF('5-اطلاعات کلیه پرسنل'!L773="دارد",'5-اطلاعات کلیه پرسنل'!M773*'5-اطلاعات کلیه پرسنل'!I773/12*40,'5-اطلاعات کلیه پرسنل'!I773*'5-اطلاعات کلیه پرسنل'!N773/52),0)+IF('5-اطلاعات کلیه پرسنل'!J773=option!$C$11,IF('5-اطلاعات کلیه پرسنل'!L773="دارد",'5-اطلاعات کلیه پرسنل'!M773*'5-اطلاعات کلیه پرسنل'!K773/12*40,'5-اطلاعات کلیه پرسنل'!K773*'5-اطلاعات کلیه پرسنل'!N773/52),0)</f>
        <v>0</v>
      </c>
      <c r="AH773" s="307">
        <f>IF('5-اطلاعات کلیه پرسنل'!P773="دکتری",1,IF('5-اطلاعات کلیه پرسنل'!P773="فوق لیسانس",0.8,IF('5-اطلاعات کلیه پرسنل'!P773="لیسانس",0.6,IF('5-اطلاعات کلیه پرسنل'!P773="فوق دیپلم",0.3,IF('5-اطلاعات کلیه پرسنل'!P773="",0,0.1)))))</f>
        <v>0</v>
      </c>
      <c r="AI773" s="95">
        <f>IF('5-اطلاعات کلیه پرسنل'!L773="دارد",'5-اطلاعات کلیه پرسنل'!M773/12,'5-اطلاعات کلیه پرسنل'!N773/2000)</f>
        <v>0</v>
      </c>
      <c r="AJ773" s="94">
        <f t="shared" si="59"/>
        <v>0</v>
      </c>
    </row>
    <row r="774" spans="29:36" x14ac:dyDescent="0.45">
      <c r="AC774" s="309">
        <f>IF('6-اطلاعات کلیه محصولات - خدمات'!C774="دارد",'6-اطلاعات کلیه محصولات - خدمات'!Q774,0)</f>
        <v>0</v>
      </c>
      <c r="AD774" s="309">
        <f>1403-'5-اطلاعات کلیه پرسنل'!E774:E1771</f>
        <v>1403</v>
      </c>
      <c r="AE774" s="309"/>
      <c r="AF774" s="67">
        <f>IF('5-اطلاعات کلیه پرسنل'!H774=option!$C$15,IF('5-اطلاعات کلیه پرسنل'!L774="دارد",'5-اطلاعات کلیه پرسنل'!M774/12*'5-اطلاعات کلیه پرسنل'!I774,'5-اطلاعات کلیه پرسنل'!N774/2000*'5-اطلاعات کلیه پرسنل'!I774),0)+IF('5-اطلاعات کلیه پرسنل'!J774=option!$C$15,IF('5-اطلاعات کلیه پرسنل'!L774="دارد",'5-اطلاعات کلیه پرسنل'!M774/12*'5-اطلاعات کلیه پرسنل'!K774,'5-اطلاعات کلیه پرسنل'!N774/2000*'5-اطلاعات کلیه پرسنل'!K774),0)</f>
        <v>0</v>
      </c>
      <c r="AG774" s="67">
        <f>IF('5-اطلاعات کلیه پرسنل'!H774=option!$C$11,IF('5-اطلاعات کلیه پرسنل'!L774="دارد",'5-اطلاعات کلیه پرسنل'!M774*'5-اطلاعات کلیه پرسنل'!I774/12*40,'5-اطلاعات کلیه پرسنل'!I774*'5-اطلاعات کلیه پرسنل'!N774/52),0)+IF('5-اطلاعات کلیه پرسنل'!J774=option!$C$11,IF('5-اطلاعات کلیه پرسنل'!L774="دارد",'5-اطلاعات کلیه پرسنل'!M774*'5-اطلاعات کلیه پرسنل'!K774/12*40,'5-اطلاعات کلیه پرسنل'!K774*'5-اطلاعات کلیه پرسنل'!N774/52),0)</f>
        <v>0</v>
      </c>
      <c r="AH774" s="307">
        <f>IF('5-اطلاعات کلیه پرسنل'!P774="دکتری",1,IF('5-اطلاعات کلیه پرسنل'!P774="فوق لیسانس",0.8,IF('5-اطلاعات کلیه پرسنل'!P774="لیسانس",0.6,IF('5-اطلاعات کلیه پرسنل'!P774="فوق دیپلم",0.3,IF('5-اطلاعات کلیه پرسنل'!P774="",0,0.1)))))</f>
        <v>0</v>
      </c>
      <c r="AI774" s="95">
        <f>IF('5-اطلاعات کلیه پرسنل'!L774="دارد",'5-اطلاعات کلیه پرسنل'!M774/12,'5-اطلاعات کلیه پرسنل'!N774/2000)</f>
        <v>0</v>
      </c>
      <c r="AJ774" s="94">
        <f t="shared" si="59"/>
        <v>0</v>
      </c>
    </row>
    <row r="775" spans="29:36" x14ac:dyDescent="0.45">
      <c r="AC775" s="309">
        <f>IF('6-اطلاعات کلیه محصولات - خدمات'!C775="دارد",'6-اطلاعات کلیه محصولات - خدمات'!Q775,0)</f>
        <v>0</v>
      </c>
      <c r="AD775" s="309">
        <f>1403-'5-اطلاعات کلیه پرسنل'!E775:E1772</f>
        <v>1403</v>
      </c>
      <c r="AE775" s="309"/>
      <c r="AF775" s="67">
        <f>IF('5-اطلاعات کلیه پرسنل'!H775=option!$C$15,IF('5-اطلاعات کلیه پرسنل'!L775="دارد",'5-اطلاعات کلیه پرسنل'!M775/12*'5-اطلاعات کلیه پرسنل'!I775,'5-اطلاعات کلیه پرسنل'!N775/2000*'5-اطلاعات کلیه پرسنل'!I775),0)+IF('5-اطلاعات کلیه پرسنل'!J775=option!$C$15,IF('5-اطلاعات کلیه پرسنل'!L775="دارد",'5-اطلاعات کلیه پرسنل'!M775/12*'5-اطلاعات کلیه پرسنل'!K775,'5-اطلاعات کلیه پرسنل'!N775/2000*'5-اطلاعات کلیه پرسنل'!K775),0)</f>
        <v>0</v>
      </c>
      <c r="AG775" s="67">
        <f>IF('5-اطلاعات کلیه پرسنل'!H775=option!$C$11,IF('5-اطلاعات کلیه پرسنل'!L775="دارد",'5-اطلاعات کلیه پرسنل'!M775*'5-اطلاعات کلیه پرسنل'!I775/12*40,'5-اطلاعات کلیه پرسنل'!I775*'5-اطلاعات کلیه پرسنل'!N775/52),0)+IF('5-اطلاعات کلیه پرسنل'!J775=option!$C$11,IF('5-اطلاعات کلیه پرسنل'!L775="دارد",'5-اطلاعات کلیه پرسنل'!M775*'5-اطلاعات کلیه پرسنل'!K775/12*40,'5-اطلاعات کلیه پرسنل'!K775*'5-اطلاعات کلیه پرسنل'!N775/52),0)</f>
        <v>0</v>
      </c>
      <c r="AH775" s="307">
        <f>IF('5-اطلاعات کلیه پرسنل'!P775="دکتری",1,IF('5-اطلاعات کلیه پرسنل'!P775="فوق لیسانس",0.8,IF('5-اطلاعات کلیه پرسنل'!P775="لیسانس",0.6,IF('5-اطلاعات کلیه پرسنل'!P775="فوق دیپلم",0.3,IF('5-اطلاعات کلیه پرسنل'!P775="",0,0.1)))))</f>
        <v>0</v>
      </c>
      <c r="AI775" s="95">
        <f>IF('5-اطلاعات کلیه پرسنل'!L775="دارد",'5-اطلاعات کلیه پرسنل'!M775/12,'5-اطلاعات کلیه پرسنل'!N775/2000)</f>
        <v>0</v>
      </c>
      <c r="AJ775" s="94">
        <f t="shared" si="59"/>
        <v>0</v>
      </c>
    </row>
    <row r="776" spans="29:36" x14ac:dyDescent="0.45">
      <c r="AC776" s="309">
        <f>IF('6-اطلاعات کلیه محصولات - خدمات'!C776="دارد",'6-اطلاعات کلیه محصولات - خدمات'!Q776,0)</f>
        <v>0</v>
      </c>
      <c r="AD776" s="309">
        <f>1403-'5-اطلاعات کلیه پرسنل'!E776:E1773</f>
        <v>1403</v>
      </c>
      <c r="AE776" s="309"/>
      <c r="AF776" s="67">
        <f>IF('5-اطلاعات کلیه پرسنل'!H776=option!$C$15,IF('5-اطلاعات کلیه پرسنل'!L776="دارد",'5-اطلاعات کلیه پرسنل'!M776/12*'5-اطلاعات کلیه پرسنل'!I776,'5-اطلاعات کلیه پرسنل'!N776/2000*'5-اطلاعات کلیه پرسنل'!I776),0)+IF('5-اطلاعات کلیه پرسنل'!J776=option!$C$15,IF('5-اطلاعات کلیه پرسنل'!L776="دارد",'5-اطلاعات کلیه پرسنل'!M776/12*'5-اطلاعات کلیه پرسنل'!K776,'5-اطلاعات کلیه پرسنل'!N776/2000*'5-اطلاعات کلیه پرسنل'!K776),0)</f>
        <v>0</v>
      </c>
      <c r="AG776" s="67">
        <f>IF('5-اطلاعات کلیه پرسنل'!H776=option!$C$11,IF('5-اطلاعات کلیه پرسنل'!L776="دارد",'5-اطلاعات کلیه پرسنل'!M776*'5-اطلاعات کلیه پرسنل'!I776/12*40,'5-اطلاعات کلیه پرسنل'!I776*'5-اطلاعات کلیه پرسنل'!N776/52),0)+IF('5-اطلاعات کلیه پرسنل'!J776=option!$C$11,IF('5-اطلاعات کلیه پرسنل'!L776="دارد",'5-اطلاعات کلیه پرسنل'!M776*'5-اطلاعات کلیه پرسنل'!K776/12*40,'5-اطلاعات کلیه پرسنل'!K776*'5-اطلاعات کلیه پرسنل'!N776/52),0)</f>
        <v>0</v>
      </c>
      <c r="AH776" s="307">
        <f>IF('5-اطلاعات کلیه پرسنل'!P776="دکتری",1,IF('5-اطلاعات کلیه پرسنل'!P776="فوق لیسانس",0.8,IF('5-اطلاعات کلیه پرسنل'!P776="لیسانس",0.6,IF('5-اطلاعات کلیه پرسنل'!P776="فوق دیپلم",0.3,IF('5-اطلاعات کلیه پرسنل'!P776="",0,0.1)))))</f>
        <v>0</v>
      </c>
      <c r="AI776" s="95">
        <f>IF('5-اطلاعات کلیه پرسنل'!L776="دارد",'5-اطلاعات کلیه پرسنل'!M776/12,'5-اطلاعات کلیه پرسنل'!N776/2000)</f>
        <v>0</v>
      </c>
      <c r="AJ776" s="94">
        <f t="shared" si="59"/>
        <v>0</v>
      </c>
    </row>
    <row r="777" spans="29:36" x14ac:dyDescent="0.45">
      <c r="AC777" s="309">
        <f>IF('6-اطلاعات کلیه محصولات - خدمات'!C777="دارد",'6-اطلاعات کلیه محصولات - خدمات'!Q777,0)</f>
        <v>0</v>
      </c>
      <c r="AD777" s="309">
        <f>1403-'5-اطلاعات کلیه پرسنل'!E777:E1774</f>
        <v>1403</v>
      </c>
      <c r="AE777" s="309"/>
      <c r="AF777" s="67">
        <f>IF('5-اطلاعات کلیه پرسنل'!H777=option!$C$15,IF('5-اطلاعات کلیه پرسنل'!L777="دارد",'5-اطلاعات کلیه پرسنل'!M777/12*'5-اطلاعات کلیه پرسنل'!I777,'5-اطلاعات کلیه پرسنل'!N777/2000*'5-اطلاعات کلیه پرسنل'!I777),0)+IF('5-اطلاعات کلیه پرسنل'!J777=option!$C$15,IF('5-اطلاعات کلیه پرسنل'!L777="دارد",'5-اطلاعات کلیه پرسنل'!M777/12*'5-اطلاعات کلیه پرسنل'!K777,'5-اطلاعات کلیه پرسنل'!N777/2000*'5-اطلاعات کلیه پرسنل'!K777),0)</f>
        <v>0</v>
      </c>
      <c r="AG777" s="67">
        <f>IF('5-اطلاعات کلیه پرسنل'!H777=option!$C$11,IF('5-اطلاعات کلیه پرسنل'!L777="دارد",'5-اطلاعات کلیه پرسنل'!M777*'5-اطلاعات کلیه پرسنل'!I777/12*40,'5-اطلاعات کلیه پرسنل'!I777*'5-اطلاعات کلیه پرسنل'!N777/52),0)+IF('5-اطلاعات کلیه پرسنل'!J777=option!$C$11,IF('5-اطلاعات کلیه پرسنل'!L777="دارد",'5-اطلاعات کلیه پرسنل'!M777*'5-اطلاعات کلیه پرسنل'!K777/12*40,'5-اطلاعات کلیه پرسنل'!K777*'5-اطلاعات کلیه پرسنل'!N777/52),0)</f>
        <v>0</v>
      </c>
      <c r="AH777" s="307">
        <f>IF('5-اطلاعات کلیه پرسنل'!P777="دکتری",1,IF('5-اطلاعات کلیه پرسنل'!P777="فوق لیسانس",0.8,IF('5-اطلاعات کلیه پرسنل'!P777="لیسانس",0.6,IF('5-اطلاعات کلیه پرسنل'!P777="فوق دیپلم",0.3,IF('5-اطلاعات کلیه پرسنل'!P777="",0,0.1)))))</f>
        <v>0</v>
      </c>
      <c r="AI777" s="95">
        <f>IF('5-اطلاعات کلیه پرسنل'!L777="دارد",'5-اطلاعات کلیه پرسنل'!M777/12,'5-اطلاعات کلیه پرسنل'!N777/2000)</f>
        <v>0</v>
      </c>
      <c r="AJ777" s="94">
        <f t="shared" si="59"/>
        <v>0</v>
      </c>
    </row>
    <row r="778" spans="29:36" x14ac:dyDescent="0.45">
      <c r="AC778" s="309">
        <f>IF('6-اطلاعات کلیه محصولات - خدمات'!C778="دارد",'6-اطلاعات کلیه محصولات - خدمات'!Q778,0)</f>
        <v>0</v>
      </c>
      <c r="AD778" s="309">
        <f>1403-'5-اطلاعات کلیه پرسنل'!E778:E1775</f>
        <v>1403</v>
      </c>
      <c r="AE778" s="309"/>
      <c r="AF778" s="67">
        <f>IF('5-اطلاعات کلیه پرسنل'!H778=option!$C$15,IF('5-اطلاعات کلیه پرسنل'!L778="دارد",'5-اطلاعات کلیه پرسنل'!M778/12*'5-اطلاعات کلیه پرسنل'!I778,'5-اطلاعات کلیه پرسنل'!N778/2000*'5-اطلاعات کلیه پرسنل'!I778),0)+IF('5-اطلاعات کلیه پرسنل'!J778=option!$C$15,IF('5-اطلاعات کلیه پرسنل'!L778="دارد",'5-اطلاعات کلیه پرسنل'!M778/12*'5-اطلاعات کلیه پرسنل'!K778,'5-اطلاعات کلیه پرسنل'!N778/2000*'5-اطلاعات کلیه پرسنل'!K778),0)</f>
        <v>0</v>
      </c>
      <c r="AG778" s="67">
        <f>IF('5-اطلاعات کلیه پرسنل'!H778=option!$C$11,IF('5-اطلاعات کلیه پرسنل'!L778="دارد",'5-اطلاعات کلیه پرسنل'!M778*'5-اطلاعات کلیه پرسنل'!I778/12*40,'5-اطلاعات کلیه پرسنل'!I778*'5-اطلاعات کلیه پرسنل'!N778/52),0)+IF('5-اطلاعات کلیه پرسنل'!J778=option!$C$11,IF('5-اطلاعات کلیه پرسنل'!L778="دارد",'5-اطلاعات کلیه پرسنل'!M778*'5-اطلاعات کلیه پرسنل'!K778/12*40,'5-اطلاعات کلیه پرسنل'!K778*'5-اطلاعات کلیه پرسنل'!N778/52),0)</f>
        <v>0</v>
      </c>
      <c r="AH778" s="307">
        <f>IF('5-اطلاعات کلیه پرسنل'!P778="دکتری",1,IF('5-اطلاعات کلیه پرسنل'!P778="فوق لیسانس",0.8,IF('5-اطلاعات کلیه پرسنل'!P778="لیسانس",0.6,IF('5-اطلاعات کلیه پرسنل'!P778="فوق دیپلم",0.3,IF('5-اطلاعات کلیه پرسنل'!P778="",0,0.1)))))</f>
        <v>0</v>
      </c>
      <c r="AI778" s="95">
        <f>IF('5-اطلاعات کلیه پرسنل'!L778="دارد",'5-اطلاعات کلیه پرسنل'!M778/12,'5-اطلاعات کلیه پرسنل'!N778/2000)</f>
        <v>0</v>
      </c>
      <c r="AJ778" s="94">
        <f t="shared" si="59"/>
        <v>0</v>
      </c>
    </row>
    <row r="779" spans="29:36" x14ac:dyDescent="0.45">
      <c r="AC779" s="309">
        <f>IF('6-اطلاعات کلیه محصولات - خدمات'!C779="دارد",'6-اطلاعات کلیه محصولات - خدمات'!Q779,0)</f>
        <v>0</v>
      </c>
      <c r="AD779" s="309">
        <f>1403-'5-اطلاعات کلیه پرسنل'!E779:E1776</f>
        <v>1403</v>
      </c>
      <c r="AE779" s="309"/>
      <c r="AF779" s="67">
        <f>IF('5-اطلاعات کلیه پرسنل'!H779=option!$C$15,IF('5-اطلاعات کلیه پرسنل'!L779="دارد",'5-اطلاعات کلیه پرسنل'!M779/12*'5-اطلاعات کلیه پرسنل'!I779,'5-اطلاعات کلیه پرسنل'!N779/2000*'5-اطلاعات کلیه پرسنل'!I779),0)+IF('5-اطلاعات کلیه پرسنل'!J779=option!$C$15,IF('5-اطلاعات کلیه پرسنل'!L779="دارد",'5-اطلاعات کلیه پرسنل'!M779/12*'5-اطلاعات کلیه پرسنل'!K779,'5-اطلاعات کلیه پرسنل'!N779/2000*'5-اطلاعات کلیه پرسنل'!K779),0)</f>
        <v>0</v>
      </c>
      <c r="AG779" s="67">
        <f>IF('5-اطلاعات کلیه پرسنل'!H779=option!$C$11,IF('5-اطلاعات کلیه پرسنل'!L779="دارد",'5-اطلاعات کلیه پرسنل'!M779*'5-اطلاعات کلیه پرسنل'!I779/12*40,'5-اطلاعات کلیه پرسنل'!I779*'5-اطلاعات کلیه پرسنل'!N779/52),0)+IF('5-اطلاعات کلیه پرسنل'!J779=option!$C$11,IF('5-اطلاعات کلیه پرسنل'!L779="دارد",'5-اطلاعات کلیه پرسنل'!M779*'5-اطلاعات کلیه پرسنل'!K779/12*40,'5-اطلاعات کلیه پرسنل'!K779*'5-اطلاعات کلیه پرسنل'!N779/52),0)</f>
        <v>0</v>
      </c>
      <c r="AH779" s="307">
        <f>IF('5-اطلاعات کلیه پرسنل'!P779="دکتری",1,IF('5-اطلاعات کلیه پرسنل'!P779="فوق لیسانس",0.8,IF('5-اطلاعات کلیه پرسنل'!P779="لیسانس",0.6,IF('5-اطلاعات کلیه پرسنل'!P779="فوق دیپلم",0.3,IF('5-اطلاعات کلیه پرسنل'!P779="",0,0.1)))))</f>
        <v>0</v>
      </c>
      <c r="AI779" s="95">
        <f>IF('5-اطلاعات کلیه پرسنل'!L779="دارد",'5-اطلاعات کلیه پرسنل'!M779/12,'5-اطلاعات کلیه پرسنل'!N779/2000)</f>
        <v>0</v>
      </c>
      <c r="AJ779" s="94">
        <f t="shared" ref="AJ779:AJ842" si="60">AI779*AH779</f>
        <v>0</v>
      </c>
    </row>
    <row r="780" spans="29:36" x14ac:dyDescent="0.45">
      <c r="AC780" s="309">
        <f>IF('6-اطلاعات کلیه محصولات - خدمات'!C780="دارد",'6-اطلاعات کلیه محصولات - خدمات'!Q780,0)</f>
        <v>0</v>
      </c>
      <c r="AD780" s="309">
        <f>1403-'5-اطلاعات کلیه پرسنل'!E780:E1777</f>
        <v>1403</v>
      </c>
      <c r="AE780" s="309"/>
      <c r="AF780" s="67">
        <f>IF('5-اطلاعات کلیه پرسنل'!H780=option!$C$15,IF('5-اطلاعات کلیه پرسنل'!L780="دارد",'5-اطلاعات کلیه پرسنل'!M780/12*'5-اطلاعات کلیه پرسنل'!I780,'5-اطلاعات کلیه پرسنل'!N780/2000*'5-اطلاعات کلیه پرسنل'!I780),0)+IF('5-اطلاعات کلیه پرسنل'!J780=option!$C$15,IF('5-اطلاعات کلیه پرسنل'!L780="دارد",'5-اطلاعات کلیه پرسنل'!M780/12*'5-اطلاعات کلیه پرسنل'!K780,'5-اطلاعات کلیه پرسنل'!N780/2000*'5-اطلاعات کلیه پرسنل'!K780),0)</f>
        <v>0</v>
      </c>
      <c r="AG780" s="67">
        <f>IF('5-اطلاعات کلیه پرسنل'!H780=option!$C$11,IF('5-اطلاعات کلیه پرسنل'!L780="دارد",'5-اطلاعات کلیه پرسنل'!M780*'5-اطلاعات کلیه پرسنل'!I780/12*40,'5-اطلاعات کلیه پرسنل'!I780*'5-اطلاعات کلیه پرسنل'!N780/52),0)+IF('5-اطلاعات کلیه پرسنل'!J780=option!$C$11,IF('5-اطلاعات کلیه پرسنل'!L780="دارد",'5-اطلاعات کلیه پرسنل'!M780*'5-اطلاعات کلیه پرسنل'!K780/12*40,'5-اطلاعات کلیه پرسنل'!K780*'5-اطلاعات کلیه پرسنل'!N780/52),0)</f>
        <v>0</v>
      </c>
      <c r="AH780" s="307">
        <f>IF('5-اطلاعات کلیه پرسنل'!P780="دکتری",1,IF('5-اطلاعات کلیه پرسنل'!P780="فوق لیسانس",0.8,IF('5-اطلاعات کلیه پرسنل'!P780="لیسانس",0.6,IF('5-اطلاعات کلیه پرسنل'!P780="فوق دیپلم",0.3,IF('5-اطلاعات کلیه پرسنل'!P780="",0,0.1)))))</f>
        <v>0</v>
      </c>
      <c r="AI780" s="95">
        <f>IF('5-اطلاعات کلیه پرسنل'!L780="دارد",'5-اطلاعات کلیه پرسنل'!M780/12,'5-اطلاعات کلیه پرسنل'!N780/2000)</f>
        <v>0</v>
      </c>
      <c r="AJ780" s="94">
        <f t="shared" si="60"/>
        <v>0</v>
      </c>
    </row>
    <row r="781" spans="29:36" x14ac:dyDescent="0.45">
      <c r="AC781" s="309">
        <f>IF('6-اطلاعات کلیه محصولات - خدمات'!C781="دارد",'6-اطلاعات کلیه محصولات - خدمات'!Q781,0)</f>
        <v>0</v>
      </c>
      <c r="AD781" s="309">
        <f>1403-'5-اطلاعات کلیه پرسنل'!E781:E1778</f>
        <v>1403</v>
      </c>
      <c r="AE781" s="309"/>
      <c r="AF781" s="67">
        <f>IF('5-اطلاعات کلیه پرسنل'!H781=option!$C$15,IF('5-اطلاعات کلیه پرسنل'!L781="دارد",'5-اطلاعات کلیه پرسنل'!M781/12*'5-اطلاعات کلیه پرسنل'!I781,'5-اطلاعات کلیه پرسنل'!N781/2000*'5-اطلاعات کلیه پرسنل'!I781),0)+IF('5-اطلاعات کلیه پرسنل'!J781=option!$C$15,IF('5-اطلاعات کلیه پرسنل'!L781="دارد",'5-اطلاعات کلیه پرسنل'!M781/12*'5-اطلاعات کلیه پرسنل'!K781,'5-اطلاعات کلیه پرسنل'!N781/2000*'5-اطلاعات کلیه پرسنل'!K781),0)</f>
        <v>0</v>
      </c>
      <c r="AG781" s="67">
        <f>IF('5-اطلاعات کلیه پرسنل'!H781=option!$C$11,IF('5-اطلاعات کلیه پرسنل'!L781="دارد",'5-اطلاعات کلیه پرسنل'!M781*'5-اطلاعات کلیه پرسنل'!I781/12*40,'5-اطلاعات کلیه پرسنل'!I781*'5-اطلاعات کلیه پرسنل'!N781/52),0)+IF('5-اطلاعات کلیه پرسنل'!J781=option!$C$11,IF('5-اطلاعات کلیه پرسنل'!L781="دارد",'5-اطلاعات کلیه پرسنل'!M781*'5-اطلاعات کلیه پرسنل'!K781/12*40,'5-اطلاعات کلیه پرسنل'!K781*'5-اطلاعات کلیه پرسنل'!N781/52),0)</f>
        <v>0</v>
      </c>
      <c r="AH781" s="307">
        <f>IF('5-اطلاعات کلیه پرسنل'!P781="دکتری",1,IF('5-اطلاعات کلیه پرسنل'!P781="فوق لیسانس",0.8,IF('5-اطلاعات کلیه پرسنل'!P781="لیسانس",0.6,IF('5-اطلاعات کلیه پرسنل'!P781="فوق دیپلم",0.3,IF('5-اطلاعات کلیه پرسنل'!P781="",0,0.1)))))</f>
        <v>0</v>
      </c>
      <c r="AI781" s="95">
        <f>IF('5-اطلاعات کلیه پرسنل'!L781="دارد",'5-اطلاعات کلیه پرسنل'!M781/12,'5-اطلاعات کلیه پرسنل'!N781/2000)</f>
        <v>0</v>
      </c>
      <c r="AJ781" s="94">
        <f t="shared" si="60"/>
        <v>0</v>
      </c>
    </row>
    <row r="782" spans="29:36" x14ac:dyDescent="0.45">
      <c r="AC782" s="309">
        <f>IF('6-اطلاعات کلیه محصولات - خدمات'!C782="دارد",'6-اطلاعات کلیه محصولات - خدمات'!Q782,0)</f>
        <v>0</v>
      </c>
      <c r="AD782" s="309">
        <f>1403-'5-اطلاعات کلیه پرسنل'!E782:E1779</f>
        <v>1403</v>
      </c>
      <c r="AE782" s="309"/>
      <c r="AF782" s="67">
        <f>IF('5-اطلاعات کلیه پرسنل'!H782=option!$C$15,IF('5-اطلاعات کلیه پرسنل'!L782="دارد",'5-اطلاعات کلیه پرسنل'!M782/12*'5-اطلاعات کلیه پرسنل'!I782,'5-اطلاعات کلیه پرسنل'!N782/2000*'5-اطلاعات کلیه پرسنل'!I782),0)+IF('5-اطلاعات کلیه پرسنل'!J782=option!$C$15,IF('5-اطلاعات کلیه پرسنل'!L782="دارد",'5-اطلاعات کلیه پرسنل'!M782/12*'5-اطلاعات کلیه پرسنل'!K782,'5-اطلاعات کلیه پرسنل'!N782/2000*'5-اطلاعات کلیه پرسنل'!K782),0)</f>
        <v>0</v>
      </c>
      <c r="AG782" s="67">
        <f>IF('5-اطلاعات کلیه پرسنل'!H782=option!$C$11,IF('5-اطلاعات کلیه پرسنل'!L782="دارد",'5-اطلاعات کلیه پرسنل'!M782*'5-اطلاعات کلیه پرسنل'!I782/12*40,'5-اطلاعات کلیه پرسنل'!I782*'5-اطلاعات کلیه پرسنل'!N782/52),0)+IF('5-اطلاعات کلیه پرسنل'!J782=option!$C$11,IF('5-اطلاعات کلیه پرسنل'!L782="دارد",'5-اطلاعات کلیه پرسنل'!M782*'5-اطلاعات کلیه پرسنل'!K782/12*40,'5-اطلاعات کلیه پرسنل'!K782*'5-اطلاعات کلیه پرسنل'!N782/52),0)</f>
        <v>0</v>
      </c>
      <c r="AH782" s="307">
        <f>IF('5-اطلاعات کلیه پرسنل'!P782="دکتری",1,IF('5-اطلاعات کلیه پرسنل'!P782="فوق لیسانس",0.8,IF('5-اطلاعات کلیه پرسنل'!P782="لیسانس",0.6,IF('5-اطلاعات کلیه پرسنل'!P782="فوق دیپلم",0.3,IF('5-اطلاعات کلیه پرسنل'!P782="",0,0.1)))))</f>
        <v>0</v>
      </c>
      <c r="AI782" s="95">
        <f>IF('5-اطلاعات کلیه پرسنل'!L782="دارد",'5-اطلاعات کلیه پرسنل'!M782/12,'5-اطلاعات کلیه پرسنل'!N782/2000)</f>
        <v>0</v>
      </c>
      <c r="AJ782" s="94">
        <f t="shared" si="60"/>
        <v>0</v>
      </c>
    </row>
    <row r="783" spans="29:36" x14ac:dyDescent="0.45">
      <c r="AC783" s="309">
        <f>IF('6-اطلاعات کلیه محصولات - خدمات'!C783="دارد",'6-اطلاعات کلیه محصولات - خدمات'!Q783,0)</f>
        <v>0</v>
      </c>
      <c r="AD783" s="309">
        <f>1403-'5-اطلاعات کلیه پرسنل'!E783:E1780</f>
        <v>1403</v>
      </c>
      <c r="AE783" s="309"/>
      <c r="AF783" s="67">
        <f>IF('5-اطلاعات کلیه پرسنل'!H783=option!$C$15,IF('5-اطلاعات کلیه پرسنل'!L783="دارد",'5-اطلاعات کلیه پرسنل'!M783/12*'5-اطلاعات کلیه پرسنل'!I783,'5-اطلاعات کلیه پرسنل'!N783/2000*'5-اطلاعات کلیه پرسنل'!I783),0)+IF('5-اطلاعات کلیه پرسنل'!J783=option!$C$15,IF('5-اطلاعات کلیه پرسنل'!L783="دارد",'5-اطلاعات کلیه پرسنل'!M783/12*'5-اطلاعات کلیه پرسنل'!K783,'5-اطلاعات کلیه پرسنل'!N783/2000*'5-اطلاعات کلیه پرسنل'!K783),0)</f>
        <v>0</v>
      </c>
      <c r="AG783" s="67">
        <f>IF('5-اطلاعات کلیه پرسنل'!H783=option!$C$11,IF('5-اطلاعات کلیه پرسنل'!L783="دارد",'5-اطلاعات کلیه پرسنل'!M783*'5-اطلاعات کلیه پرسنل'!I783/12*40,'5-اطلاعات کلیه پرسنل'!I783*'5-اطلاعات کلیه پرسنل'!N783/52),0)+IF('5-اطلاعات کلیه پرسنل'!J783=option!$C$11,IF('5-اطلاعات کلیه پرسنل'!L783="دارد",'5-اطلاعات کلیه پرسنل'!M783*'5-اطلاعات کلیه پرسنل'!K783/12*40,'5-اطلاعات کلیه پرسنل'!K783*'5-اطلاعات کلیه پرسنل'!N783/52),0)</f>
        <v>0</v>
      </c>
      <c r="AH783" s="307">
        <f>IF('5-اطلاعات کلیه پرسنل'!P783="دکتری",1,IF('5-اطلاعات کلیه پرسنل'!P783="فوق لیسانس",0.8,IF('5-اطلاعات کلیه پرسنل'!P783="لیسانس",0.6,IF('5-اطلاعات کلیه پرسنل'!P783="فوق دیپلم",0.3,IF('5-اطلاعات کلیه پرسنل'!P783="",0,0.1)))))</f>
        <v>0</v>
      </c>
      <c r="AI783" s="95">
        <f>IF('5-اطلاعات کلیه پرسنل'!L783="دارد",'5-اطلاعات کلیه پرسنل'!M783/12,'5-اطلاعات کلیه پرسنل'!N783/2000)</f>
        <v>0</v>
      </c>
      <c r="AJ783" s="94">
        <f t="shared" si="60"/>
        <v>0</v>
      </c>
    </row>
    <row r="784" spans="29:36" x14ac:dyDescent="0.45">
      <c r="AC784" s="309">
        <f>IF('6-اطلاعات کلیه محصولات - خدمات'!C784="دارد",'6-اطلاعات کلیه محصولات - خدمات'!Q784,0)</f>
        <v>0</v>
      </c>
      <c r="AD784" s="309">
        <f>1403-'5-اطلاعات کلیه پرسنل'!E784:E1781</f>
        <v>1403</v>
      </c>
      <c r="AE784" s="309"/>
      <c r="AF784" s="67">
        <f>IF('5-اطلاعات کلیه پرسنل'!H784=option!$C$15,IF('5-اطلاعات کلیه پرسنل'!L784="دارد",'5-اطلاعات کلیه پرسنل'!M784/12*'5-اطلاعات کلیه پرسنل'!I784,'5-اطلاعات کلیه پرسنل'!N784/2000*'5-اطلاعات کلیه پرسنل'!I784),0)+IF('5-اطلاعات کلیه پرسنل'!J784=option!$C$15,IF('5-اطلاعات کلیه پرسنل'!L784="دارد",'5-اطلاعات کلیه پرسنل'!M784/12*'5-اطلاعات کلیه پرسنل'!K784,'5-اطلاعات کلیه پرسنل'!N784/2000*'5-اطلاعات کلیه پرسنل'!K784),0)</f>
        <v>0</v>
      </c>
      <c r="AG784" s="67">
        <f>IF('5-اطلاعات کلیه پرسنل'!H784=option!$C$11,IF('5-اطلاعات کلیه پرسنل'!L784="دارد",'5-اطلاعات کلیه پرسنل'!M784*'5-اطلاعات کلیه پرسنل'!I784/12*40,'5-اطلاعات کلیه پرسنل'!I784*'5-اطلاعات کلیه پرسنل'!N784/52),0)+IF('5-اطلاعات کلیه پرسنل'!J784=option!$C$11,IF('5-اطلاعات کلیه پرسنل'!L784="دارد",'5-اطلاعات کلیه پرسنل'!M784*'5-اطلاعات کلیه پرسنل'!K784/12*40,'5-اطلاعات کلیه پرسنل'!K784*'5-اطلاعات کلیه پرسنل'!N784/52),0)</f>
        <v>0</v>
      </c>
      <c r="AH784" s="307">
        <f>IF('5-اطلاعات کلیه پرسنل'!P784="دکتری",1,IF('5-اطلاعات کلیه پرسنل'!P784="فوق لیسانس",0.8,IF('5-اطلاعات کلیه پرسنل'!P784="لیسانس",0.6,IF('5-اطلاعات کلیه پرسنل'!P784="فوق دیپلم",0.3,IF('5-اطلاعات کلیه پرسنل'!P784="",0,0.1)))))</f>
        <v>0</v>
      </c>
      <c r="AI784" s="95">
        <f>IF('5-اطلاعات کلیه پرسنل'!L784="دارد",'5-اطلاعات کلیه پرسنل'!M784/12,'5-اطلاعات کلیه پرسنل'!N784/2000)</f>
        <v>0</v>
      </c>
      <c r="AJ784" s="94">
        <f t="shared" si="60"/>
        <v>0</v>
      </c>
    </row>
    <row r="785" spans="29:36" x14ac:dyDescent="0.45">
      <c r="AC785" s="309">
        <f>IF('6-اطلاعات کلیه محصولات - خدمات'!C785="دارد",'6-اطلاعات کلیه محصولات - خدمات'!Q785,0)</f>
        <v>0</v>
      </c>
      <c r="AD785" s="309">
        <f>1403-'5-اطلاعات کلیه پرسنل'!E785:E1782</f>
        <v>1403</v>
      </c>
      <c r="AE785" s="309"/>
      <c r="AF785" s="67">
        <f>IF('5-اطلاعات کلیه پرسنل'!H785=option!$C$15,IF('5-اطلاعات کلیه پرسنل'!L785="دارد",'5-اطلاعات کلیه پرسنل'!M785/12*'5-اطلاعات کلیه پرسنل'!I785,'5-اطلاعات کلیه پرسنل'!N785/2000*'5-اطلاعات کلیه پرسنل'!I785),0)+IF('5-اطلاعات کلیه پرسنل'!J785=option!$C$15,IF('5-اطلاعات کلیه پرسنل'!L785="دارد",'5-اطلاعات کلیه پرسنل'!M785/12*'5-اطلاعات کلیه پرسنل'!K785,'5-اطلاعات کلیه پرسنل'!N785/2000*'5-اطلاعات کلیه پرسنل'!K785),0)</f>
        <v>0</v>
      </c>
      <c r="AG785" s="67">
        <f>IF('5-اطلاعات کلیه پرسنل'!H785=option!$C$11,IF('5-اطلاعات کلیه پرسنل'!L785="دارد",'5-اطلاعات کلیه پرسنل'!M785*'5-اطلاعات کلیه پرسنل'!I785/12*40,'5-اطلاعات کلیه پرسنل'!I785*'5-اطلاعات کلیه پرسنل'!N785/52),0)+IF('5-اطلاعات کلیه پرسنل'!J785=option!$C$11,IF('5-اطلاعات کلیه پرسنل'!L785="دارد",'5-اطلاعات کلیه پرسنل'!M785*'5-اطلاعات کلیه پرسنل'!K785/12*40,'5-اطلاعات کلیه پرسنل'!K785*'5-اطلاعات کلیه پرسنل'!N785/52),0)</f>
        <v>0</v>
      </c>
      <c r="AH785" s="307">
        <f>IF('5-اطلاعات کلیه پرسنل'!P785="دکتری",1,IF('5-اطلاعات کلیه پرسنل'!P785="فوق لیسانس",0.8,IF('5-اطلاعات کلیه پرسنل'!P785="لیسانس",0.6,IF('5-اطلاعات کلیه پرسنل'!P785="فوق دیپلم",0.3,IF('5-اطلاعات کلیه پرسنل'!P785="",0,0.1)))))</f>
        <v>0</v>
      </c>
      <c r="AI785" s="95">
        <f>IF('5-اطلاعات کلیه پرسنل'!L785="دارد",'5-اطلاعات کلیه پرسنل'!M785/12,'5-اطلاعات کلیه پرسنل'!N785/2000)</f>
        <v>0</v>
      </c>
      <c r="AJ785" s="94">
        <f t="shared" si="60"/>
        <v>0</v>
      </c>
    </row>
    <row r="786" spans="29:36" x14ac:dyDescent="0.45">
      <c r="AC786" s="309">
        <f>IF('6-اطلاعات کلیه محصولات - خدمات'!C786="دارد",'6-اطلاعات کلیه محصولات - خدمات'!Q786,0)</f>
        <v>0</v>
      </c>
      <c r="AD786" s="309">
        <f>1403-'5-اطلاعات کلیه پرسنل'!E786:E1783</f>
        <v>1403</v>
      </c>
      <c r="AE786" s="309"/>
      <c r="AF786" s="67">
        <f>IF('5-اطلاعات کلیه پرسنل'!H786=option!$C$15,IF('5-اطلاعات کلیه پرسنل'!L786="دارد",'5-اطلاعات کلیه پرسنل'!M786/12*'5-اطلاعات کلیه پرسنل'!I786,'5-اطلاعات کلیه پرسنل'!N786/2000*'5-اطلاعات کلیه پرسنل'!I786),0)+IF('5-اطلاعات کلیه پرسنل'!J786=option!$C$15,IF('5-اطلاعات کلیه پرسنل'!L786="دارد",'5-اطلاعات کلیه پرسنل'!M786/12*'5-اطلاعات کلیه پرسنل'!K786,'5-اطلاعات کلیه پرسنل'!N786/2000*'5-اطلاعات کلیه پرسنل'!K786),0)</f>
        <v>0</v>
      </c>
      <c r="AG786" s="67">
        <f>IF('5-اطلاعات کلیه پرسنل'!H786=option!$C$11,IF('5-اطلاعات کلیه پرسنل'!L786="دارد",'5-اطلاعات کلیه پرسنل'!M786*'5-اطلاعات کلیه پرسنل'!I786/12*40,'5-اطلاعات کلیه پرسنل'!I786*'5-اطلاعات کلیه پرسنل'!N786/52),0)+IF('5-اطلاعات کلیه پرسنل'!J786=option!$C$11,IF('5-اطلاعات کلیه پرسنل'!L786="دارد",'5-اطلاعات کلیه پرسنل'!M786*'5-اطلاعات کلیه پرسنل'!K786/12*40,'5-اطلاعات کلیه پرسنل'!K786*'5-اطلاعات کلیه پرسنل'!N786/52),0)</f>
        <v>0</v>
      </c>
      <c r="AH786" s="307">
        <f>IF('5-اطلاعات کلیه پرسنل'!P786="دکتری",1,IF('5-اطلاعات کلیه پرسنل'!P786="فوق لیسانس",0.8,IF('5-اطلاعات کلیه پرسنل'!P786="لیسانس",0.6,IF('5-اطلاعات کلیه پرسنل'!P786="فوق دیپلم",0.3,IF('5-اطلاعات کلیه پرسنل'!P786="",0,0.1)))))</f>
        <v>0</v>
      </c>
      <c r="AI786" s="95">
        <f>IF('5-اطلاعات کلیه پرسنل'!L786="دارد",'5-اطلاعات کلیه پرسنل'!M786/12,'5-اطلاعات کلیه پرسنل'!N786/2000)</f>
        <v>0</v>
      </c>
      <c r="AJ786" s="94">
        <f t="shared" si="60"/>
        <v>0</v>
      </c>
    </row>
    <row r="787" spans="29:36" x14ac:dyDescent="0.45">
      <c r="AC787" s="309">
        <f>IF('6-اطلاعات کلیه محصولات - خدمات'!C787="دارد",'6-اطلاعات کلیه محصولات - خدمات'!Q787,0)</f>
        <v>0</v>
      </c>
      <c r="AD787" s="309">
        <f>1403-'5-اطلاعات کلیه پرسنل'!E787:E1784</f>
        <v>1403</v>
      </c>
      <c r="AE787" s="309"/>
      <c r="AF787" s="67">
        <f>IF('5-اطلاعات کلیه پرسنل'!H787=option!$C$15,IF('5-اطلاعات کلیه پرسنل'!L787="دارد",'5-اطلاعات کلیه پرسنل'!M787/12*'5-اطلاعات کلیه پرسنل'!I787,'5-اطلاعات کلیه پرسنل'!N787/2000*'5-اطلاعات کلیه پرسنل'!I787),0)+IF('5-اطلاعات کلیه پرسنل'!J787=option!$C$15,IF('5-اطلاعات کلیه پرسنل'!L787="دارد",'5-اطلاعات کلیه پرسنل'!M787/12*'5-اطلاعات کلیه پرسنل'!K787,'5-اطلاعات کلیه پرسنل'!N787/2000*'5-اطلاعات کلیه پرسنل'!K787),0)</f>
        <v>0</v>
      </c>
      <c r="AG787" s="67">
        <f>IF('5-اطلاعات کلیه پرسنل'!H787=option!$C$11,IF('5-اطلاعات کلیه پرسنل'!L787="دارد",'5-اطلاعات کلیه پرسنل'!M787*'5-اطلاعات کلیه پرسنل'!I787/12*40,'5-اطلاعات کلیه پرسنل'!I787*'5-اطلاعات کلیه پرسنل'!N787/52),0)+IF('5-اطلاعات کلیه پرسنل'!J787=option!$C$11,IF('5-اطلاعات کلیه پرسنل'!L787="دارد",'5-اطلاعات کلیه پرسنل'!M787*'5-اطلاعات کلیه پرسنل'!K787/12*40,'5-اطلاعات کلیه پرسنل'!K787*'5-اطلاعات کلیه پرسنل'!N787/52),0)</f>
        <v>0</v>
      </c>
      <c r="AH787" s="307">
        <f>IF('5-اطلاعات کلیه پرسنل'!P787="دکتری",1,IF('5-اطلاعات کلیه پرسنل'!P787="فوق لیسانس",0.8,IF('5-اطلاعات کلیه پرسنل'!P787="لیسانس",0.6,IF('5-اطلاعات کلیه پرسنل'!P787="فوق دیپلم",0.3,IF('5-اطلاعات کلیه پرسنل'!P787="",0,0.1)))))</f>
        <v>0</v>
      </c>
      <c r="AI787" s="95">
        <f>IF('5-اطلاعات کلیه پرسنل'!L787="دارد",'5-اطلاعات کلیه پرسنل'!M787/12,'5-اطلاعات کلیه پرسنل'!N787/2000)</f>
        <v>0</v>
      </c>
      <c r="AJ787" s="94">
        <f t="shared" si="60"/>
        <v>0</v>
      </c>
    </row>
    <row r="788" spans="29:36" x14ac:dyDescent="0.45">
      <c r="AC788" s="309">
        <f>IF('6-اطلاعات کلیه محصولات - خدمات'!C788="دارد",'6-اطلاعات کلیه محصولات - خدمات'!Q788,0)</f>
        <v>0</v>
      </c>
      <c r="AD788" s="309">
        <f>1403-'5-اطلاعات کلیه پرسنل'!E788:E1785</f>
        <v>1403</v>
      </c>
      <c r="AE788" s="309"/>
      <c r="AF788" s="67">
        <f>IF('5-اطلاعات کلیه پرسنل'!H788=option!$C$15,IF('5-اطلاعات کلیه پرسنل'!L788="دارد",'5-اطلاعات کلیه پرسنل'!M788/12*'5-اطلاعات کلیه پرسنل'!I788,'5-اطلاعات کلیه پرسنل'!N788/2000*'5-اطلاعات کلیه پرسنل'!I788),0)+IF('5-اطلاعات کلیه پرسنل'!J788=option!$C$15,IF('5-اطلاعات کلیه پرسنل'!L788="دارد",'5-اطلاعات کلیه پرسنل'!M788/12*'5-اطلاعات کلیه پرسنل'!K788,'5-اطلاعات کلیه پرسنل'!N788/2000*'5-اطلاعات کلیه پرسنل'!K788),0)</f>
        <v>0</v>
      </c>
      <c r="AG788" s="67">
        <f>IF('5-اطلاعات کلیه پرسنل'!H788=option!$C$11,IF('5-اطلاعات کلیه پرسنل'!L788="دارد",'5-اطلاعات کلیه پرسنل'!M788*'5-اطلاعات کلیه پرسنل'!I788/12*40,'5-اطلاعات کلیه پرسنل'!I788*'5-اطلاعات کلیه پرسنل'!N788/52),0)+IF('5-اطلاعات کلیه پرسنل'!J788=option!$C$11,IF('5-اطلاعات کلیه پرسنل'!L788="دارد",'5-اطلاعات کلیه پرسنل'!M788*'5-اطلاعات کلیه پرسنل'!K788/12*40,'5-اطلاعات کلیه پرسنل'!K788*'5-اطلاعات کلیه پرسنل'!N788/52),0)</f>
        <v>0</v>
      </c>
      <c r="AH788" s="307">
        <f>IF('5-اطلاعات کلیه پرسنل'!P788="دکتری",1,IF('5-اطلاعات کلیه پرسنل'!P788="فوق لیسانس",0.8,IF('5-اطلاعات کلیه پرسنل'!P788="لیسانس",0.6,IF('5-اطلاعات کلیه پرسنل'!P788="فوق دیپلم",0.3,IF('5-اطلاعات کلیه پرسنل'!P788="",0,0.1)))))</f>
        <v>0</v>
      </c>
      <c r="AI788" s="95">
        <f>IF('5-اطلاعات کلیه پرسنل'!L788="دارد",'5-اطلاعات کلیه پرسنل'!M788/12,'5-اطلاعات کلیه پرسنل'!N788/2000)</f>
        <v>0</v>
      </c>
      <c r="AJ788" s="94">
        <f t="shared" si="60"/>
        <v>0</v>
      </c>
    </row>
    <row r="789" spans="29:36" x14ac:dyDescent="0.45">
      <c r="AC789" s="309">
        <f>IF('6-اطلاعات کلیه محصولات - خدمات'!C789="دارد",'6-اطلاعات کلیه محصولات - خدمات'!Q789,0)</f>
        <v>0</v>
      </c>
      <c r="AD789" s="309">
        <f>1403-'5-اطلاعات کلیه پرسنل'!E789:E1786</f>
        <v>1403</v>
      </c>
      <c r="AE789" s="309"/>
      <c r="AF789" s="67">
        <f>IF('5-اطلاعات کلیه پرسنل'!H789=option!$C$15,IF('5-اطلاعات کلیه پرسنل'!L789="دارد",'5-اطلاعات کلیه پرسنل'!M789/12*'5-اطلاعات کلیه پرسنل'!I789,'5-اطلاعات کلیه پرسنل'!N789/2000*'5-اطلاعات کلیه پرسنل'!I789),0)+IF('5-اطلاعات کلیه پرسنل'!J789=option!$C$15,IF('5-اطلاعات کلیه پرسنل'!L789="دارد",'5-اطلاعات کلیه پرسنل'!M789/12*'5-اطلاعات کلیه پرسنل'!K789,'5-اطلاعات کلیه پرسنل'!N789/2000*'5-اطلاعات کلیه پرسنل'!K789),0)</f>
        <v>0</v>
      </c>
      <c r="AG789" s="67">
        <f>IF('5-اطلاعات کلیه پرسنل'!H789=option!$C$11,IF('5-اطلاعات کلیه پرسنل'!L789="دارد",'5-اطلاعات کلیه پرسنل'!M789*'5-اطلاعات کلیه پرسنل'!I789/12*40,'5-اطلاعات کلیه پرسنل'!I789*'5-اطلاعات کلیه پرسنل'!N789/52),0)+IF('5-اطلاعات کلیه پرسنل'!J789=option!$C$11,IF('5-اطلاعات کلیه پرسنل'!L789="دارد",'5-اطلاعات کلیه پرسنل'!M789*'5-اطلاعات کلیه پرسنل'!K789/12*40,'5-اطلاعات کلیه پرسنل'!K789*'5-اطلاعات کلیه پرسنل'!N789/52),0)</f>
        <v>0</v>
      </c>
      <c r="AH789" s="307">
        <f>IF('5-اطلاعات کلیه پرسنل'!P789="دکتری",1,IF('5-اطلاعات کلیه پرسنل'!P789="فوق لیسانس",0.8,IF('5-اطلاعات کلیه پرسنل'!P789="لیسانس",0.6,IF('5-اطلاعات کلیه پرسنل'!P789="فوق دیپلم",0.3,IF('5-اطلاعات کلیه پرسنل'!P789="",0,0.1)))))</f>
        <v>0</v>
      </c>
      <c r="AI789" s="95">
        <f>IF('5-اطلاعات کلیه پرسنل'!L789="دارد",'5-اطلاعات کلیه پرسنل'!M789/12,'5-اطلاعات کلیه پرسنل'!N789/2000)</f>
        <v>0</v>
      </c>
      <c r="AJ789" s="94">
        <f t="shared" si="60"/>
        <v>0</v>
      </c>
    </row>
    <row r="790" spans="29:36" x14ac:dyDescent="0.45">
      <c r="AC790" s="309">
        <f>IF('6-اطلاعات کلیه محصولات - خدمات'!C790="دارد",'6-اطلاعات کلیه محصولات - خدمات'!Q790,0)</f>
        <v>0</v>
      </c>
      <c r="AD790" s="309">
        <f>1403-'5-اطلاعات کلیه پرسنل'!E790:E1787</f>
        <v>1403</v>
      </c>
      <c r="AE790" s="309"/>
      <c r="AF790" s="67">
        <f>IF('5-اطلاعات کلیه پرسنل'!H790=option!$C$15,IF('5-اطلاعات کلیه پرسنل'!L790="دارد",'5-اطلاعات کلیه پرسنل'!M790/12*'5-اطلاعات کلیه پرسنل'!I790,'5-اطلاعات کلیه پرسنل'!N790/2000*'5-اطلاعات کلیه پرسنل'!I790),0)+IF('5-اطلاعات کلیه پرسنل'!J790=option!$C$15,IF('5-اطلاعات کلیه پرسنل'!L790="دارد",'5-اطلاعات کلیه پرسنل'!M790/12*'5-اطلاعات کلیه پرسنل'!K790,'5-اطلاعات کلیه پرسنل'!N790/2000*'5-اطلاعات کلیه پرسنل'!K790),0)</f>
        <v>0</v>
      </c>
      <c r="AG790" s="67">
        <f>IF('5-اطلاعات کلیه پرسنل'!H790=option!$C$11,IF('5-اطلاعات کلیه پرسنل'!L790="دارد",'5-اطلاعات کلیه پرسنل'!M790*'5-اطلاعات کلیه پرسنل'!I790/12*40,'5-اطلاعات کلیه پرسنل'!I790*'5-اطلاعات کلیه پرسنل'!N790/52),0)+IF('5-اطلاعات کلیه پرسنل'!J790=option!$C$11,IF('5-اطلاعات کلیه پرسنل'!L790="دارد",'5-اطلاعات کلیه پرسنل'!M790*'5-اطلاعات کلیه پرسنل'!K790/12*40,'5-اطلاعات کلیه پرسنل'!K790*'5-اطلاعات کلیه پرسنل'!N790/52),0)</f>
        <v>0</v>
      </c>
      <c r="AH790" s="307">
        <f>IF('5-اطلاعات کلیه پرسنل'!P790="دکتری",1,IF('5-اطلاعات کلیه پرسنل'!P790="فوق لیسانس",0.8,IF('5-اطلاعات کلیه پرسنل'!P790="لیسانس",0.6,IF('5-اطلاعات کلیه پرسنل'!P790="فوق دیپلم",0.3,IF('5-اطلاعات کلیه پرسنل'!P790="",0,0.1)))))</f>
        <v>0</v>
      </c>
      <c r="AI790" s="95">
        <f>IF('5-اطلاعات کلیه پرسنل'!L790="دارد",'5-اطلاعات کلیه پرسنل'!M790/12,'5-اطلاعات کلیه پرسنل'!N790/2000)</f>
        <v>0</v>
      </c>
      <c r="AJ790" s="94">
        <f t="shared" si="60"/>
        <v>0</v>
      </c>
    </row>
    <row r="791" spans="29:36" x14ac:dyDescent="0.45">
      <c r="AC791" s="309">
        <f>IF('6-اطلاعات کلیه محصولات - خدمات'!C791="دارد",'6-اطلاعات کلیه محصولات - خدمات'!Q791,0)</f>
        <v>0</v>
      </c>
      <c r="AD791" s="309">
        <f>1403-'5-اطلاعات کلیه پرسنل'!E791:E1788</f>
        <v>1403</v>
      </c>
      <c r="AE791" s="309"/>
      <c r="AF791" s="67">
        <f>IF('5-اطلاعات کلیه پرسنل'!H791=option!$C$15,IF('5-اطلاعات کلیه پرسنل'!L791="دارد",'5-اطلاعات کلیه پرسنل'!M791/12*'5-اطلاعات کلیه پرسنل'!I791,'5-اطلاعات کلیه پرسنل'!N791/2000*'5-اطلاعات کلیه پرسنل'!I791),0)+IF('5-اطلاعات کلیه پرسنل'!J791=option!$C$15,IF('5-اطلاعات کلیه پرسنل'!L791="دارد",'5-اطلاعات کلیه پرسنل'!M791/12*'5-اطلاعات کلیه پرسنل'!K791,'5-اطلاعات کلیه پرسنل'!N791/2000*'5-اطلاعات کلیه پرسنل'!K791),0)</f>
        <v>0</v>
      </c>
      <c r="AG791" s="67">
        <f>IF('5-اطلاعات کلیه پرسنل'!H791=option!$C$11,IF('5-اطلاعات کلیه پرسنل'!L791="دارد",'5-اطلاعات کلیه پرسنل'!M791*'5-اطلاعات کلیه پرسنل'!I791/12*40,'5-اطلاعات کلیه پرسنل'!I791*'5-اطلاعات کلیه پرسنل'!N791/52),0)+IF('5-اطلاعات کلیه پرسنل'!J791=option!$C$11,IF('5-اطلاعات کلیه پرسنل'!L791="دارد",'5-اطلاعات کلیه پرسنل'!M791*'5-اطلاعات کلیه پرسنل'!K791/12*40,'5-اطلاعات کلیه پرسنل'!K791*'5-اطلاعات کلیه پرسنل'!N791/52),0)</f>
        <v>0</v>
      </c>
      <c r="AH791" s="307">
        <f>IF('5-اطلاعات کلیه پرسنل'!P791="دکتری",1,IF('5-اطلاعات کلیه پرسنل'!P791="فوق لیسانس",0.8,IF('5-اطلاعات کلیه پرسنل'!P791="لیسانس",0.6,IF('5-اطلاعات کلیه پرسنل'!P791="فوق دیپلم",0.3,IF('5-اطلاعات کلیه پرسنل'!P791="",0,0.1)))))</f>
        <v>0</v>
      </c>
      <c r="AI791" s="95">
        <f>IF('5-اطلاعات کلیه پرسنل'!L791="دارد",'5-اطلاعات کلیه پرسنل'!M791/12,'5-اطلاعات کلیه پرسنل'!N791/2000)</f>
        <v>0</v>
      </c>
      <c r="AJ791" s="94">
        <f t="shared" si="60"/>
        <v>0</v>
      </c>
    </row>
    <row r="792" spans="29:36" x14ac:dyDescent="0.45">
      <c r="AC792" s="309">
        <f>IF('6-اطلاعات کلیه محصولات - خدمات'!C792="دارد",'6-اطلاعات کلیه محصولات - خدمات'!Q792,0)</f>
        <v>0</v>
      </c>
      <c r="AD792" s="309">
        <f>1403-'5-اطلاعات کلیه پرسنل'!E792:E1789</f>
        <v>1403</v>
      </c>
      <c r="AE792" s="309"/>
      <c r="AF792" s="67">
        <f>IF('5-اطلاعات کلیه پرسنل'!H792=option!$C$15,IF('5-اطلاعات کلیه پرسنل'!L792="دارد",'5-اطلاعات کلیه پرسنل'!M792/12*'5-اطلاعات کلیه پرسنل'!I792,'5-اطلاعات کلیه پرسنل'!N792/2000*'5-اطلاعات کلیه پرسنل'!I792),0)+IF('5-اطلاعات کلیه پرسنل'!J792=option!$C$15,IF('5-اطلاعات کلیه پرسنل'!L792="دارد",'5-اطلاعات کلیه پرسنل'!M792/12*'5-اطلاعات کلیه پرسنل'!K792,'5-اطلاعات کلیه پرسنل'!N792/2000*'5-اطلاعات کلیه پرسنل'!K792),0)</f>
        <v>0</v>
      </c>
      <c r="AG792" s="67">
        <f>IF('5-اطلاعات کلیه پرسنل'!H792=option!$C$11,IF('5-اطلاعات کلیه پرسنل'!L792="دارد",'5-اطلاعات کلیه پرسنل'!M792*'5-اطلاعات کلیه پرسنل'!I792/12*40,'5-اطلاعات کلیه پرسنل'!I792*'5-اطلاعات کلیه پرسنل'!N792/52),0)+IF('5-اطلاعات کلیه پرسنل'!J792=option!$C$11,IF('5-اطلاعات کلیه پرسنل'!L792="دارد",'5-اطلاعات کلیه پرسنل'!M792*'5-اطلاعات کلیه پرسنل'!K792/12*40,'5-اطلاعات کلیه پرسنل'!K792*'5-اطلاعات کلیه پرسنل'!N792/52),0)</f>
        <v>0</v>
      </c>
      <c r="AH792" s="307">
        <f>IF('5-اطلاعات کلیه پرسنل'!P792="دکتری",1,IF('5-اطلاعات کلیه پرسنل'!P792="فوق لیسانس",0.8,IF('5-اطلاعات کلیه پرسنل'!P792="لیسانس",0.6,IF('5-اطلاعات کلیه پرسنل'!P792="فوق دیپلم",0.3,IF('5-اطلاعات کلیه پرسنل'!P792="",0,0.1)))))</f>
        <v>0</v>
      </c>
      <c r="AI792" s="95">
        <f>IF('5-اطلاعات کلیه پرسنل'!L792="دارد",'5-اطلاعات کلیه پرسنل'!M792/12,'5-اطلاعات کلیه پرسنل'!N792/2000)</f>
        <v>0</v>
      </c>
      <c r="AJ792" s="94">
        <f t="shared" si="60"/>
        <v>0</v>
      </c>
    </row>
    <row r="793" spans="29:36" x14ac:dyDescent="0.45">
      <c r="AC793" s="309">
        <f>IF('6-اطلاعات کلیه محصولات - خدمات'!C793="دارد",'6-اطلاعات کلیه محصولات - خدمات'!Q793,0)</f>
        <v>0</v>
      </c>
      <c r="AD793" s="309">
        <f>1403-'5-اطلاعات کلیه پرسنل'!E793:E1790</f>
        <v>1403</v>
      </c>
      <c r="AE793" s="309"/>
      <c r="AF793" s="67">
        <f>IF('5-اطلاعات کلیه پرسنل'!H793=option!$C$15,IF('5-اطلاعات کلیه پرسنل'!L793="دارد",'5-اطلاعات کلیه پرسنل'!M793/12*'5-اطلاعات کلیه پرسنل'!I793,'5-اطلاعات کلیه پرسنل'!N793/2000*'5-اطلاعات کلیه پرسنل'!I793),0)+IF('5-اطلاعات کلیه پرسنل'!J793=option!$C$15,IF('5-اطلاعات کلیه پرسنل'!L793="دارد",'5-اطلاعات کلیه پرسنل'!M793/12*'5-اطلاعات کلیه پرسنل'!K793,'5-اطلاعات کلیه پرسنل'!N793/2000*'5-اطلاعات کلیه پرسنل'!K793),0)</f>
        <v>0</v>
      </c>
      <c r="AG793" s="67">
        <f>IF('5-اطلاعات کلیه پرسنل'!H793=option!$C$11,IF('5-اطلاعات کلیه پرسنل'!L793="دارد",'5-اطلاعات کلیه پرسنل'!M793*'5-اطلاعات کلیه پرسنل'!I793/12*40,'5-اطلاعات کلیه پرسنل'!I793*'5-اطلاعات کلیه پرسنل'!N793/52),0)+IF('5-اطلاعات کلیه پرسنل'!J793=option!$C$11,IF('5-اطلاعات کلیه پرسنل'!L793="دارد",'5-اطلاعات کلیه پرسنل'!M793*'5-اطلاعات کلیه پرسنل'!K793/12*40,'5-اطلاعات کلیه پرسنل'!K793*'5-اطلاعات کلیه پرسنل'!N793/52),0)</f>
        <v>0</v>
      </c>
      <c r="AH793" s="307">
        <f>IF('5-اطلاعات کلیه پرسنل'!P793="دکتری",1,IF('5-اطلاعات کلیه پرسنل'!P793="فوق لیسانس",0.8,IF('5-اطلاعات کلیه پرسنل'!P793="لیسانس",0.6,IF('5-اطلاعات کلیه پرسنل'!P793="فوق دیپلم",0.3,IF('5-اطلاعات کلیه پرسنل'!P793="",0,0.1)))))</f>
        <v>0</v>
      </c>
      <c r="AI793" s="95">
        <f>IF('5-اطلاعات کلیه پرسنل'!L793="دارد",'5-اطلاعات کلیه پرسنل'!M793/12,'5-اطلاعات کلیه پرسنل'!N793/2000)</f>
        <v>0</v>
      </c>
      <c r="AJ793" s="94">
        <f t="shared" si="60"/>
        <v>0</v>
      </c>
    </row>
    <row r="794" spans="29:36" x14ac:dyDescent="0.45">
      <c r="AC794" s="309">
        <f>IF('6-اطلاعات کلیه محصولات - خدمات'!C794="دارد",'6-اطلاعات کلیه محصولات - خدمات'!Q794,0)</f>
        <v>0</v>
      </c>
      <c r="AD794" s="309">
        <f>1403-'5-اطلاعات کلیه پرسنل'!E794:E1791</f>
        <v>1403</v>
      </c>
      <c r="AE794" s="309"/>
      <c r="AF794" s="67">
        <f>IF('5-اطلاعات کلیه پرسنل'!H794=option!$C$15,IF('5-اطلاعات کلیه پرسنل'!L794="دارد",'5-اطلاعات کلیه پرسنل'!M794/12*'5-اطلاعات کلیه پرسنل'!I794,'5-اطلاعات کلیه پرسنل'!N794/2000*'5-اطلاعات کلیه پرسنل'!I794),0)+IF('5-اطلاعات کلیه پرسنل'!J794=option!$C$15,IF('5-اطلاعات کلیه پرسنل'!L794="دارد",'5-اطلاعات کلیه پرسنل'!M794/12*'5-اطلاعات کلیه پرسنل'!K794,'5-اطلاعات کلیه پرسنل'!N794/2000*'5-اطلاعات کلیه پرسنل'!K794),0)</f>
        <v>0</v>
      </c>
      <c r="AG794" s="67">
        <f>IF('5-اطلاعات کلیه پرسنل'!H794=option!$C$11,IF('5-اطلاعات کلیه پرسنل'!L794="دارد",'5-اطلاعات کلیه پرسنل'!M794*'5-اطلاعات کلیه پرسنل'!I794/12*40,'5-اطلاعات کلیه پرسنل'!I794*'5-اطلاعات کلیه پرسنل'!N794/52),0)+IF('5-اطلاعات کلیه پرسنل'!J794=option!$C$11,IF('5-اطلاعات کلیه پرسنل'!L794="دارد",'5-اطلاعات کلیه پرسنل'!M794*'5-اطلاعات کلیه پرسنل'!K794/12*40,'5-اطلاعات کلیه پرسنل'!K794*'5-اطلاعات کلیه پرسنل'!N794/52),0)</f>
        <v>0</v>
      </c>
      <c r="AH794" s="307">
        <f>IF('5-اطلاعات کلیه پرسنل'!P794="دکتری",1,IF('5-اطلاعات کلیه پرسنل'!P794="فوق لیسانس",0.8,IF('5-اطلاعات کلیه پرسنل'!P794="لیسانس",0.6,IF('5-اطلاعات کلیه پرسنل'!P794="فوق دیپلم",0.3,IF('5-اطلاعات کلیه پرسنل'!P794="",0,0.1)))))</f>
        <v>0</v>
      </c>
      <c r="AI794" s="95">
        <f>IF('5-اطلاعات کلیه پرسنل'!L794="دارد",'5-اطلاعات کلیه پرسنل'!M794/12,'5-اطلاعات کلیه پرسنل'!N794/2000)</f>
        <v>0</v>
      </c>
      <c r="AJ794" s="94">
        <f t="shared" si="60"/>
        <v>0</v>
      </c>
    </row>
    <row r="795" spans="29:36" x14ac:dyDescent="0.45">
      <c r="AC795" s="309">
        <f>IF('6-اطلاعات کلیه محصولات - خدمات'!C795="دارد",'6-اطلاعات کلیه محصولات - خدمات'!Q795,0)</f>
        <v>0</v>
      </c>
      <c r="AD795" s="309">
        <f>1403-'5-اطلاعات کلیه پرسنل'!E795:E1792</f>
        <v>1403</v>
      </c>
      <c r="AE795" s="309"/>
      <c r="AF795" s="67">
        <f>IF('5-اطلاعات کلیه پرسنل'!H795=option!$C$15,IF('5-اطلاعات کلیه پرسنل'!L795="دارد",'5-اطلاعات کلیه پرسنل'!M795/12*'5-اطلاعات کلیه پرسنل'!I795,'5-اطلاعات کلیه پرسنل'!N795/2000*'5-اطلاعات کلیه پرسنل'!I795),0)+IF('5-اطلاعات کلیه پرسنل'!J795=option!$C$15,IF('5-اطلاعات کلیه پرسنل'!L795="دارد",'5-اطلاعات کلیه پرسنل'!M795/12*'5-اطلاعات کلیه پرسنل'!K795,'5-اطلاعات کلیه پرسنل'!N795/2000*'5-اطلاعات کلیه پرسنل'!K795),0)</f>
        <v>0</v>
      </c>
      <c r="AG795" s="67">
        <f>IF('5-اطلاعات کلیه پرسنل'!H795=option!$C$11,IF('5-اطلاعات کلیه پرسنل'!L795="دارد",'5-اطلاعات کلیه پرسنل'!M795*'5-اطلاعات کلیه پرسنل'!I795/12*40,'5-اطلاعات کلیه پرسنل'!I795*'5-اطلاعات کلیه پرسنل'!N795/52),0)+IF('5-اطلاعات کلیه پرسنل'!J795=option!$C$11,IF('5-اطلاعات کلیه پرسنل'!L795="دارد",'5-اطلاعات کلیه پرسنل'!M795*'5-اطلاعات کلیه پرسنل'!K795/12*40,'5-اطلاعات کلیه پرسنل'!K795*'5-اطلاعات کلیه پرسنل'!N795/52),0)</f>
        <v>0</v>
      </c>
      <c r="AH795" s="307">
        <f>IF('5-اطلاعات کلیه پرسنل'!P795="دکتری",1,IF('5-اطلاعات کلیه پرسنل'!P795="فوق لیسانس",0.8,IF('5-اطلاعات کلیه پرسنل'!P795="لیسانس",0.6,IF('5-اطلاعات کلیه پرسنل'!P795="فوق دیپلم",0.3,IF('5-اطلاعات کلیه پرسنل'!P795="",0,0.1)))))</f>
        <v>0</v>
      </c>
      <c r="AI795" s="95">
        <f>IF('5-اطلاعات کلیه پرسنل'!L795="دارد",'5-اطلاعات کلیه پرسنل'!M795/12,'5-اطلاعات کلیه پرسنل'!N795/2000)</f>
        <v>0</v>
      </c>
      <c r="AJ795" s="94">
        <f t="shared" si="60"/>
        <v>0</v>
      </c>
    </row>
    <row r="796" spans="29:36" x14ac:dyDescent="0.45">
      <c r="AC796" s="309">
        <f>IF('6-اطلاعات کلیه محصولات - خدمات'!C796="دارد",'6-اطلاعات کلیه محصولات - خدمات'!Q796,0)</f>
        <v>0</v>
      </c>
      <c r="AD796" s="309">
        <f>1403-'5-اطلاعات کلیه پرسنل'!E796:E1793</f>
        <v>1403</v>
      </c>
      <c r="AE796" s="309"/>
      <c r="AF796" s="67">
        <f>IF('5-اطلاعات کلیه پرسنل'!H796=option!$C$15,IF('5-اطلاعات کلیه پرسنل'!L796="دارد",'5-اطلاعات کلیه پرسنل'!M796/12*'5-اطلاعات کلیه پرسنل'!I796,'5-اطلاعات کلیه پرسنل'!N796/2000*'5-اطلاعات کلیه پرسنل'!I796),0)+IF('5-اطلاعات کلیه پرسنل'!J796=option!$C$15,IF('5-اطلاعات کلیه پرسنل'!L796="دارد",'5-اطلاعات کلیه پرسنل'!M796/12*'5-اطلاعات کلیه پرسنل'!K796,'5-اطلاعات کلیه پرسنل'!N796/2000*'5-اطلاعات کلیه پرسنل'!K796),0)</f>
        <v>0</v>
      </c>
      <c r="AG796" s="67">
        <f>IF('5-اطلاعات کلیه پرسنل'!H796=option!$C$11,IF('5-اطلاعات کلیه پرسنل'!L796="دارد",'5-اطلاعات کلیه پرسنل'!M796*'5-اطلاعات کلیه پرسنل'!I796/12*40,'5-اطلاعات کلیه پرسنل'!I796*'5-اطلاعات کلیه پرسنل'!N796/52),0)+IF('5-اطلاعات کلیه پرسنل'!J796=option!$C$11,IF('5-اطلاعات کلیه پرسنل'!L796="دارد",'5-اطلاعات کلیه پرسنل'!M796*'5-اطلاعات کلیه پرسنل'!K796/12*40,'5-اطلاعات کلیه پرسنل'!K796*'5-اطلاعات کلیه پرسنل'!N796/52),0)</f>
        <v>0</v>
      </c>
      <c r="AH796" s="307">
        <f>IF('5-اطلاعات کلیه پرسنل'!P796="دکتری",1,IF('5-اطلاعات کلیه پرسنل'!P796="فوق لیسانس",0.8,IF('5-اطلاعات کلیه پرسنل'!P796="لیسانس",0.6,IF('5-اطلاعات کلیه پرسنل'!P796="فوق دیپلم",0.3,IF('5-اطلاعات کلیه پرسنل'!P796="",0,0.1)))))</f>
        <v>0</v>
      </c>
      <c r="AI796" s="95">
        <f>IF('5-اطلاعات کلیه پرسنل'!L796="دارد",'5-اطلاعات کلیه پرسنل'!M796/12,'5-اطلاعات کلیه پرسنل'!N796/2000)</f>
        <v>0</v>
      </c>
      <c r="AJ796" s="94">
        <f t="shared" si="60"/>
        <v>0</v>
      </c>
    </row>
    <row r="797" spans="29:36" x14ac:dyDescent="0.45">
      <c r="AC797" s="309">
        <f>IF('6-اطلاعات کلیه محصولات - خدمات'!C797="دارد",'6-اطلاعات کلیه محصولات - خدمات'!Q797,0)</f>
        <v>0</v>
      </c>
      <c r="AD797" s="309">
        <f>1403-'5-اطلاعات کلیه پرسنل'!E797:E1794</f>
        <v>1403</v>
      </c>
      <c r="AE797" s="309"/>
      <c r="AF797" s="67">
        <f>IF('5-اطلاعات کلیه پرسنل'!H797=option!$C$15,IF('5-اطلاعات کلیه پرسنل'!L797="دارد",'5-اطلاعات کلیه پرسنل'!M797/12*'5-اطلاعات کلیه پرسنل'!I797,'5-اطلاعات کلیه پرسنل'!N797/2000*'5-اطلاعات کلیه پرسنل'!I797),0)+IF('5-اطلاعات کلیه پرسنل'!J797=option!$C$15,IF('5-اطلاعات کلیه پرسنل'!L797="دارد",'5-اطلاعات کلیه پرسنل'!M797/12*'5-اطلاعات کلیه پرسنل'!K797,'5-اطلاعات کلیه پرسنل'!N797/2000*'5-اطلاعات کلیه پرسنل'!K797),0)</f>
        <v>0</v>
      </c>
      <c r="AG797" s="67">
        <f>IF('5-اطلاعات کلیه پرسنل'!H797=option!$C$11,IF('5-اطلاعات کلیه پرسنل'!L797="دارد",'5-اطلاعات کلیه پرسنل'!M797*'5-اطلاعات کلیه پرسنل'!I797/12*40,'5-اطلاعات کلیه پرسنل'!I797*'5-اطلاعات کلیه پرسنل'!N797/52),0)+IF('5-اطلاعات کلیه پرسنل'!J797=option!$C$11,IF('5-اطلاعات کلیه پرسنل'!L797="دارد",'5-اطلاعات کلیه پرسنل'!M797*'5-اطلاعات کلیه پرسنل'!K797/12*40,'5-اطلاعات کلیه پرسنل'!K797*'5-اطلاعات کلیه پرسنل'!N797/52),0)</f>
        <v>0</v>
      </c>
      <c r="AH797" s="307">
        <f>IF('5-اطلاعات کلیه پرسنل'!P797="دکتری",1,IF('5-اطلاعات کلیه پرسنل'!P797="فوق لیسانس",0.8,IF('5-اطلاعات کلیه پرسنل'!P797="لیسانس",0.6,IF('5-اطلاعات کلیه پرسنل'!P797="فوق دیپلم",0.3,IF('5-اطلاعات کلیه پرسنل'!P797="",0,0.1)))))</f>
        <v>0</v>
      </c>
      <c r="AI797" s="95">
        <f>IF('5-اطلاعات کلیه پرسنل'!L797="دارد",'5-اطلاعات کلیه پرسنل'!M797/12,'5-اطلاعات کلیه پرسنل'!N797/2000)</f>
        <v>0</v>
      </c>
      <c r="AJ797" s="94">
        <f t="shared" si="60"/>
        <v>0</v>
      </c>
    </row>
    <row r="798" spans="29:36" x14ac:dyDescent="0.45">
      <c r="AC798" s="309">
        <f>IF('6-اطلاعات کلیه محصولات - خدمات'!C798="دارد",'6-اطلاعات کلیه محصولات - خدمات'!Q798,0)</f>
        <v>0</v>
      </c>
      <c r="AD798" s="309">
        <f>1403-'5-اطلاعات کلیه پرسنل'!E798:E1795</f>
        <v>1403</v>
      </c>
      <c r="AE798" s="309"/>
      <c r="AF798" s="67">
        <f>IF('5-اطلاعات کلیه پرسنل'!H798=option!$C$15,IF('5-اطلاعات کلیه پرسنل'!L798="دارد",'5-اطلاعات کلیه پرسنل'!M798/12*'5-اطلاعات کلیه پرسنل'!I798,'5-اطلاعات کلیه پرسنل'!N798/2000*'5-اطلاعات کلیه پرسنل'!I798),0)+IF('5-اطلاعات کلیه پرسنل'!J798=option!$C$15,IF('5-اطلاعات کلیه پرسنل'!L798="دارد",'5-اطلاعات کلیه پرسنل'!M798/12*'5-اطلاعات کلیه پرسنل'!K798,'5-اطلاعات کلیه پرسنل'!N798/2000*'5-اطلاعات کلیه پرسنل'!K798),0)</f>
        <v>0</v>
      </c>
      <c r="AG798" s="67">
        <f>IF('5-اطلاعات کلیه پرسنل'!H798=option!$C$11,IF('5-اطلاعات کلیه پرسنل'!L798="دارد",'5-اطلاعات کلیه پرسنل'!M798*'5-اطلاعات کلیه پرسنل'!I798/12*40,'5-اطلاعات کلیه پرسنل'!I798*'5-اطلاعات کلیه پرسنل'!N798/52),0)+IF('5-اطلاعات کلیه پرسنل'!J798=option!$C$11,IF('5-اطلاعات کلیه پرسنل'!L798="دارد",'5-اطلاعات کلیه پرسنل'!M798*'5-اطلاعات کلیه پرسنل'!K798/12*40,'5-اطلاعات کلیه پرسنل'!K798*'5-اطلاعات کلیه پرسنل'!N798/52),0)</f>
        <v>0</v>
      </c>
      <c r="AH798" s="307">
        <f>IF('5-اطلاعات کلیه پرسنل'!P798="دکتری",1,IF('5-اطلاعات کلیه پرسنل'!P798="فوق لیسانس",0.8,IF('5-اطلاعات کلیه پرسنل'!P798="لیسانس",0.6,IF('5-اطلاعات کلیه پرسنل'!P798="فوق دیپلم",0.3,IF('5-اطلاعات کلیه پرسنل'!P798="",0,0.1)))))</f>
        <v>0</v>
      </c>
      <c r="AI798" s="95">
        <f>IF('5-اطلاعات کلیه پرسنل'!L798="دارد",'5-اطلاعات کلیه پرسنل'!M798/12,'5-اطلاعات کلیه پرسنل'!N798/2000)</f>
        <v>0</v>
      </c>
      <c r="AJ798" s="94">
        <f t="shared" si="60"/>
        <v>0</v>
      </c>
    </row>
    <row r="799" spans="29:36" x14ac:dyDescent="0.45">
      <c r="AC799" s="309">
        <f>IF('6-اطلاعات کلیه محصولات - خدمات'!C799="دارد",'6-اطلاعات کلیه محصولات - خدمات'!Q799,0)</f>
        <v>0</v>
      </c>
      <c r="AD799" s="309">
        <f>1403-'5-اطلاعات کلیه پرسنل'!E799:E1796</f>
        <v>1403</v>
      </c>
      <c r="AE799" s="309"/>
      <c r="AF799" s="67">
        <f>IF('5-اطلاعات کلیه پرسنل'!H799=option!$C$15,IF('5-اطلاعات کلیه پرسنل'!L799="دارد",'5-اطلاعات کلیه پرسنل'!M799/12*'5-اطلاعات کلیه پرسنل'!I799,'5-اطلاعات کلیه پرسنل'!N799/2000*'5-اطلاعات کلیه پرسنل'!I799),0)+IF('5-اطلاعات کلیه پرسنل'!J799=option!$C$15,IF('5-اطلاعات کلیه پرسنل'!L799="دارد",'5-اطلاعات کلیه پرسنل'!M799/12*'5-اطلاعات کلیه پرسنل'!K799,'5-اطلاعات کلیه پرسنل'!N799/2000*'5-اطلاعات کلیه پرسنل'!K799),0)</f>
        <v>0</v>
      </c>
      <c r="AG799" s="67">
        <f>IF('5-اطلاعات کلیه پرسنل'!H799=option!$C$11,IF('5-اطلاعات کلیه پرسنل'!L799="دارد",'5-اطلاعات کلیه پرسنل'!M799*'5-اطلاعات کلیه پرسنل'!I799/12*40,'5-اطلاعات کلیه پرسنل'!I799*'5-اطلاعات کلیه پرسنل'!N799/52),0)+IF('5-اطلاعات کلیه پرسنل'!J799=option!$C$11,IF('5-اطلاعات کلیه پرسنل'!L799="دارد",'5-اطلاعات کلیه پرسنل'!M799*'5-اطلاعات کلیه پرسنل'!K799/12*40,'5-اطلاعات کلیه پرسنل'!K799*'5-اطلاعات کلیه پرسنل'!N799/52),0)</f>
        <v>0</v>
      </c>
      <c r="AH799" s="307">
        <f>IF('5-اطلاعات کلیه پرسنل'!P799="دکتری",1,IF('5-اطلاعات کلیه پرسنل'!P799="فوق لیسانس",0.8,IF('5-اطلاعات کلیه پرسنل'!P799="لیسانس",0.6,IF('5-اطلاعات کلیه پرسنل'!P799="فوق دیپلم",0.3,IF('5-اطلاعات کلیه پرسنل'!P799="",0,0.1)))))</f>
        <v>0</v>
      </c>
      <c r="AI799" s="95">
        <f>IF('5-اطلاعات کلیه پرسنل'!L799="دارد",'5-اطلاعات کلیه پرسنل'!M799/12,'5-اطلاعات کلیه پرسنل'!N799/2000)</f>
        <v>0</v>
      </c>
      <c r="AJ799" s="94">
        <f t="shared" si="60"/>
        <v>0</v>
      </c>
    </row>
    <row r="800" spans="29:36" x14ac:dyDescent="0.45">
      <c r="AC800" s="309">
        <f>IF('6-اطلاعات کلیه محصولات - خدمات'!C800="دارد",'6-اطلاعات کلیه محصولات - خدمات'!Q800,0)</f>
        <v>0</v>
      </c>
      <c r="AD800" s="309">
        <f>1403-'5-اطلاعات کلیه پرسنل'!E800:E1797</f>
        <v>1403</v>
      </c>
      <c r="AE800" s="309"/>
      <c r="AF800" s="67">
        <f>IF('5-اطلاعات کلیه پرسنل'!H800=option!$C$15,IF('5-اطلاعات کلیه پرسنل'!L800="دارد",'5-اطلاعات کلیه پرسنل'!M800/12*'5-اطلاعات کلیه پرسنل'!I800,'5-اطلاعات کلیه پرسنل'!N800/2000*'5-اطلاعات کلیه پرسنل'!I800),0)+IF('5-اطلاعات کلیه پرسنل'!J800=option!$C$15,IF('5-اطلاعات کلیه پرسنل'!L800="دارد",'5-اطلاعات کلیه پرسنل'!M800/12*'5-اطلاعات کلیه پرسنل'!K800,'5-اطلاعات کلیه پرسنل'!N800/2000*'5-اطلاعات کلیه پرسنل'!K800),0)</f>
        <v>0</v>
      </c>
      <c r="AG800" s="67">
        <f>IF('5-اطلاعات کلیه پرسنل'!H800=option!$C$11,IF('5-اطلاعات کلیه پرسنل'!L800="دارد",'5-اطلاعات کلیه پرسنل'!M800*'5-اطلاعات کلیه پرسنل'!I800/12*40,'5-اطلاعات کلیه پرسنل'!I800*'5-اطلاعات کلیه پرسنل'!N800/52),0)+IF('5-اطلاعات کلیه پرسنل'!J800=option!$C$11,IF('5-اطلاعات کلیه پرسنل'!L800="دارد",'5-اطلاعات کلیه پرسنل'!M800*'5-اطلاعات کلیه پرسنل'!K800/12*40,'5-اطلاعات کلیه پرسنل'!K800*'5-اطلاعات کلیه پرسنل'!N800/52),0)</f>
        <v>0</v>
      </c>
      <c r="AH800" s="307">
        <f>IF('5-اطلاعات کلیه پرسنل'!P800="دکتری",1,IF('5-اطلاعات کلیه پرسنل'!P800="فوق لیسانس",0.8,IF('5-اطلاعات کلیه پرسنل'!P800="لیسانس",0.6,IF('5-اطلاعات کلیه پرسنل'!P800="فوق دیپلم",0.3,IF('5-اطلاعات کلیه پرسنل'!P800="",0,0.1)))))</f>
        <v>0</v>
      </c>
      <c r="AI800" s="95">
        <f>IF('5-اطلاعات کلیه پرسنل'!L800="دارد",'5-اطلاعات کلیه پرسنل'!M800/12,'5-اطلاعات کلیه پرسنل'!N800/2000)</f>
        <v>0</v>
      </c>
      <c r="AJ800" s="94">
        <f t="shared" si="60"/>
        <v>0</v>
      </c>
    </row>
    <row r="801" spans="29:36" x14ac:dyDescent="0.45">
      <c r="AC801" s="309">
        <f>IF('6-اطلاعات کلیه محصولات - خدمات'!C801="دارد",'6-اطلاعات کلیه محصولات - خدمات'!Q801,0)</f>
        <v>0</v>
      </c>
      <c r="AD801" s="309">
        <f>1403-'5-اطلاعات کلیه پرسنل'!E801:E1798</f>
        <v>1403</v>
      </c>
      <c r="AE801" s="309"/>
      <c r="AF801" s="67">
        <f>IF('5-اطلاعات کلیه پرسنل'!H801=option!$C$15,IF('5-اطلاعات کلیه پرسنل'!L801="دارد",'5-اطلاعات کلیه پرسنل'!M801/12*'5-اطلاعات کلیه پرسنل'!I801,'5-اطلاعات کلیه پرسنل'!N801/2000*'5-اطلاعات کلیه پرسنل'!I801),0)+IF('5-اطلاعات کلیه پرسنل'!J801=option!$C$15,IF('5-اطلاعات کلیه پرسنل'!L801="دارد",'5-اطلاعات کلیه پرسنل'!M801/12*'5-اطلاعات کلیه پرسنل'!K801,'5-اطلاعات کلیه پرسنل'!N801/2000*'5-اطلاعات کلیه پرسنل'!K801),0)</f>
        <v>0</v>
      </c>
      <c r="AG801" s="67">
        <f>IF('5-اطلاعات کلیه پرسنل'!H801=option!$C$11,IF('5-اطلاعات کلیه پرسنل'!L801="دارد",'5-اطلاعات کلیه پرسنل'!M801*'5-اطلاعات کلیه پرسنل'!I801/12*40,'5-اطلاعات کلیه پرسنل'!I801*'5-اطلاعات کلیه پرسنل'!N801/52),0)+IF('5-اطلاعات کلیه پرسنل'!J801=option!$C$11,IF('5-اطلاعات کلیه پرسنل'!L801="دارد",'5-اطلاعات کلیه پرسنل'!M801*'5-اطلاعات کلیه پرسنل'!K801/12*40,'5-اطلاعات کلیه پرسنل'!K801*'5-اطلاعات کلیه پرسنل'!N801/52),0)</f>
        <v>0</v>
      </c>
      <c r="AH801" s="307">
        <f>IF('5-اطلاعات کلیه پرسنل'!P801="دکتری",1,IF('5-اطلاعات کلیه پرسنل'!P801="فوق لیسانس",0.8,IF('5-اطلاعات کلیه پرسنل'!P801="لیسانس",0.6,IF('5-اطلاعات کلیه پرسنل'!P801="فوق دیپلم",0.3,IF('5-اطلاعات کلیه پرسنل'!P801="",0,0.1)))))</f>
        <v>0</v>
      </c>
      <c r="AI801" s="95">
        <f>IF('5-اطلاعات کلیه پرسنل'!L801="دارد",'5-اطلاعات کلیه پرسنل'!M801/12,'5-اطلاعات کلیه پرسنل'!N801/2000)</f>
        <v>0</v>
      </c>
      <c r="AJ801" s="94">
        <f t="shared" si="60"/>
        <v>0</v>
      </c>
    </row>
    <row r="802" spans="29:36" x14ac:dyDescent="0.45">
      <c r="AC802" s="309">
        <f>IF('6-اطلاعات کلیه محصولات - خدمات'!C802="دارد",'6-اطلاعات کلیه محصولات - خدمات'!Q802,0)</f>
        <v>0</v>
      </c>
      <c r="AD802" s="309">
        <f>1403-'5-اطلاعات کلیه پرسنل'!E802:E1799</f>
        <v>1403</v>
      </c>
      <c r="AE802" s="309"/>
      <c r="AF802" s="67">
        <f>IF('5-اطلاعات کلیه پرسنل'!H802=option!$C$15,IF('5-اطلاعات کلیه پرسنل'!L802="دارد",'5-اطلاعات کلیه پرسنل'!M802/12*'5-اطلاعات کلیه پرسنل'!I802,'5-اطلاعات کلیه پرسنل'!N802/2000*'5-اطلاعات کلیه پرسنل'!I802),0)+IF('5-اطلاعات کلیه پرسنل'!J802=option!$C$15,IF('5-اطلاعات کلیه پرسنل'!L802="دارد",'5-اطلاعات کلیه پرسنل'!M802/12*'5-اطلاعات کلیه پرسنل'!K802,'5-اطلاعات کلیه پرسنل'!N802/2000*'5-اطلاعات کلیه پرسنل'!K802),0)</f>
        <v>0</v>
      </c>
      <c r="AG802" s="67">
        <f>IF('5-اطلاعات کلیه پرسنل'!H802=option!$C$11,IF('5-اطلاعات کلیه پرسنل'!L802="دارد",'5-اطلاعات کلیه پرسنل'!M802*'5-اطلاعات کلیه پرسنل'!I802/12*40,'5-اطلاعات کلیه پرسنل'!I802*'5-اطلاعات کلیه پرسنل'!N802/52),0)+IF('5-اطلاعات کلیه پرسنل'!J802=option!$C$11,IF('5-اطلاعات کلیه پرسنل'!L802="دارد",'5-اطلاعات کلیه پرسنل'!M802*'5-اطلاعات کلیه پرسنل'!K802/12*40,'5-اطلاعات کلیه پرسنل'!K802*'5-اطلاعات کلیه پرسنل'!N802/52),0)</f>
        <v>0</v>
      </c>
      <c r="AH802" s="307">
        <f>IF('5-اطلاعات کلیه پرسنل'!P802="دکتری",1,IF('5-اطلاعات کلیه پرسنل'!P802="فوق لیسانس",0.8,IF('5-اطلاعات کلیه پرسنل'!P802="لیسانس",0.6,IF('5-اطلاعات کلیه پرسنل'!P802="فوق دیپلم",0.3,IF('5-اطلاعات کلیه پرسنل'!P802="",0,0.1)))))</f>
        <v>0</v>
      </c>
      <c r="AI802" s="95">
        <f>IF('5-اطلاعات کلیه پرسنل'!L802="دارد",'5-اطلاعات کلیه پرسنل'!M802/12,'5-اطلاعات کلیه پرسنل'!N802/2000)</f>
        <v>0</v>
      </c>
      <c r="AJ802" s="94">
        <f t="shared" si="60"/>
        <v>0</v>
      </c>
    </row>
    <row r="803" spans="29:36" x14ac:dyDescent="0.45">
      <c r="AC803" s="309">
        <f>IF('6-اطلاعات کلیه محصولات - خدمات'!C803="دارد",'6-اطلاعات کلیه محصولات - خدمات'!Q803,0)</f>
        <v>0</v>
      </c>
      <c r="AD803" s="309">
        <f>1403-'5-اطلاعات کلیه پرسنل'!E803:E1800</f>
        <v>1403</v>
      </c>
      <c r="AE803" s="309"/>
      <c r="AF803" s="67">
        <f>IF('5-اطلاعات کلیه پرسنل'!H803=option!$C$15,IF('5-اطلاعات کلیه پرسنل'!L803="دارد",'5-اطلاعات کلیه پرسنل'!M803/12*'5-اطلاعات کلیه پرسنل'!I803,'5-اطلاعات کلیه پرسنل'!N803/2000*'5-اطلاعات کلیه پرسنل'!I803),0)+IF('5-اطلاعات کلیه پرسنل'!J803=option!$C$15,IF('5-اطلاعات کلیه پرسنل'!L803="دارد",'5-اطلاعات کلیه پرسنل'!M803/12*'5-اطلاعات کلیه پرسنل'!K803,'5-اطلاعات کلیه پرسنل'!N803/2000*'5-اطلاعات کلیه پرسنل'!K803),0)</f>
        <v>0</v>
      </c>
      <c r="AG803" s="67">
        <f>IF('5-اطلاعات کلیه پرسنل'!H803=option!$C$11,IF('5-اطلاعات کلیه پرسنل'!L803="دارد",'5-اطلاعات کلیه پرسنل'!M803*'5-اطلاعات کلیه پرسنل'!I803/12*40,'5-اطلاعات کلیه پرسنل'!I803*'5-اطلاعات کلیه پرسنل'!N803/52),0)+IF('5-اطلاعات کلیه پرسنل'!J803=option!$C$11,IF('5-اطلاعات کلیه پرسنل'!L803="دارد",'5-اطلاعات کلیه پرسنل'!M803*'5-اطلاعات کلیه پرسنل'!K803/12*40,'5-اطلاعات کلیه پرسنل'!K803*'5-اطلاعات کلیه پرسنل'!N803/52),0)</f>
        <v>0</v>
      </c>
      <c r="AH803" s="307">
        <f>IF('5-اطلاعات کلیه پرسنل'!P803="دکتری",1,IF('5-اطلاعات کلیه پرسنل'!P803="فوق لیسانس",0.8,IF('5-اطلاعات کلیه پرسنل'!P803="لیسانس",0.6,IF('5-اطلاعات کلیه پرسنل'!P803="فوق دیپلم",0.3,IF('5-اطلاعات کلیه پرسنل'!P803="",0,0.1)))))</f>
        <v>0</v>
      </c>
      <c r="AI803" s="95">
        <f>IF('5-اطلاعات کلیه پرسنل'!L803="دارد",'5-اطلاعات کلیه پرسنل'!M803/12,'5-اطلاعات کلیه پرسنل'!N803/2000)</f>
        <v>0</v>
      </c>
      <c r="AJ803" s="94">
        <f t="shared" si="60"/>
        <v>0</v>
      </c>
    </row>
    <row r="804" spans="29:36" x14ac:dyDescent="0.45">
      <c r="AC804" s="309">
        <f>IF('6-اطلاعات کلیه محصولات - خدمات'!C804="دارد",'6-اطلاعات کلیه محصولات - خدمات'!Q804,0)</f>
        <v>0</v>
      </c>
      <c r="AD804" s="309">
        <f>1403-'5-اطلاعات کلیه پرسنل'!E804:E1801</f>
        <v>1403</v>
      </c>
      <c r="AE804" s="309"/>
      <c r="AF804" s="67">
        <f>IF('5-اطلاعات کلیه پرسنل'!H804=option!$C$15,IF('5-اطلاعات کلیه پرسنل'!L804="دارد",'5-اطلاعات کلیه پرسنل'!M804/12*'5-اطلاعات کلیه پرسنل'!I804,'5-اطلاعات کلیه پرسنل'!N804/2000*'5-اطلاعات کلیه پرسنل'!I804),0)+IF('5-اطلاعات کلیه پرسنل'!J804=option!$C$15,IF('5-اطلاعات کلیه پرسنل'!L804="دارد",'5-اطلاعات کلیه پرسنل'!M804/12*'5-اطلاعات کلیه پرسنل'!K804,'5-اطلاعات کلیه پرسنل'!N804/2000*'5-اطلاعات کلیه پرسنل'!K804),0)</f>
        <v>0</v>
      </c>
      <c r="AG804" s="67">
        <f>IF('5-اطلاعات کلیه پرسنل'!H804=option!$C$11,IF('5-اطلاعات کلیه پرسنل'!L804="دارد",'5-اطلاعات کلیه پرسنل'!M804*'5-اطلاعات کلیه پرسنل'!I804/12*40,'5-اطلاعات کلیه پرسنل'!I804*'5-اطلاعات کلیه پرسنل'!N804/52),0)+IF('5-اطلاعات کلیه پرسنل'!J804=option!$C$11,IF('5-اطلاعات کلیه پرسنل'!L804="دارد",'5-اطلاعات کلیه پرسنل'!M804*'5-اطلاعات کلیه پرسنل'!K804/12*40,'5-اطلاعات کلیه پرسنل'!K804*'5-اطلاعات کلیه پرسنل'!N804/52),0)</f>
        <v>0</v>
      </c>
      <c r="AH804" s="307">
        <f>IF('5-اطلاعات کلیه پرسنل'!P804="دکتری",1,IF('5-اطلاعات کلیه پرسنل'!P804="فوق لیسانس",0.8,IF('5-اطلاعات کلیه پرسنل'!P804="لیسانس",0.6,IF('5-اطلاعات کلیه پرسنل'!P804="فوق دیپلم",0.3,IF('5-اطلاعات کلیه پرسنل'!P804="",0,0.1)))))</f>
        <v>0</v>
      </c>
      <c r="AI804" s="95">
        <f>IF('5-اطلاعات کلیه پرسنل'!L804="دارد",'5-اطلاعات کلیه پرسنل'!M804/12,'5-اطلاعات کلیه پرسنل'!N804/2000)</f>
        <v>0</v>
      </c>
      <c r="AJ804" s="94">
        <f t="shared" si="60"/>
        <v>0</v>
      </c>
    </row>
    <row r="805" spans="29:36" x14ac:dyDescent="0.45">
      <c r="AC805" s="309">
        <f>IF('6-اطلاعات کلیه محصولات - خدمات'!C805="دارد",'6-اطلاعات کلیه محصولات - خدمات'!Q805,0)</f>
        <v>0</v>
      </c>
      <c r="AD805" s="309">
        <f>1403-'5-اطلاعات کلیه پرسنل'!E805:E1802</f>
        <v>1403</v>
      </c>
      <c r="AE805" s="309"/>
      <c r="AF805" s="67">
        <f>IF('5-اطلاعات کلیه پرسنل'!H805=option!$C$15,IF('5-اطلاعات کلیه پرسنل'!L805="دارد",'5-اطلاعات کلیه پرسنل'!M805/12*'5-اطلاعات کلیه پرسنل'!I805,'5-اطلاعات کلیه پرسنل'!N805/2000*'5-اطلاعات کلیه پرسنل'!I805),0)+IF('5-اطلاعات کلیه پرسنل'!J805=option!$C$15,IF('5-اطلاعات کلیه پرسنل'!L805="دارد",'5-اطلاعات کلیه پرسنل'!M805/12*'5-اطلاعات کلیه پرسنل'!K805,'5-اطلاعات کلیه پرسنل'!N805/2000*'5-اطلاعات کلیه پرسنل'!K805),0)</f>
        <v>0</v>
      </c>
      <c r="AG805" s="67">
        <f>IF('5-اطلاعات کلیه پرسنل'!H805=option!$C$11,IF('5-اطلاعات کلیه پرسنل'!L805="دارد",'5-اطلاعات کلیه پرسنل'!M805*'5-اطلاعات کلیه پرسنل'!I805/12*40,'5-اطلاعات کلیه پرسنل'!I805*'5-اطلاعات کلیه پرسنل'!N805/52),0)+IF('5-اطلاعات کلیه پرسنل'!J805=option!$C$11,IF('5-اطلاعات کلیه پرسنل'!L805="دارد",'5-اطلاعات کلیه پرسنل'!M805*'5-اطلاعات کلیه پرسنل'!K805/12*40,'5-اطلاعات کلیه پرسنل'!K805*'5-اطلاعات کلیه پرسنل'!N805/52),0)</f>
        <v>0</v>
      </c>
      <c r="AH805" s="307">
        <f>IF('5-اطلاعات کلیه پرسنل'!P805="دکتری",1,IF('5-اطلاعات کلیه پرسنل'!P805="فوق لیسانس",0.8,IF('5-اطلاعات کلیه پرسنل'!P805="لیسانس",0.6,IF('5-اطلاعات کلیه پرسنل'!P805="فوق دیپلم",0.3,IF('5-اطلاعات کلیه پرسنل'!P805="",0,0.1)))))</f>
        <v>0</v>
      </c>
      <c r="AI805" s="95">
        <f>IF('5-اطلاعات کلیه پرسنل'!L805="دارد",'5-اطلاعات کلیه پرسنل'!M805/12,'5-اطلاعات کلیه پرسنل'!N805/2000)</f>
        <v>0</v>
      </c>
      <c r="AJ805" s="94">
        <f t="shared" si="60"/>
        <v>0</v>
      </c>
    </row>
    <row r="806" spans="29:36" x14ac:dyDescent="0.45">
      <c r="AC806" s="309">
        <f>IF('6-اطلاعات کلیه محصولات - خدمات'!C806="دارد",'6-اطلاعات کلیه محصولات - خدمات'!Q806,0)</f>
        <v>0</v>
      </c>
      <c r="AD806" s="309">
        <f>1403-'5-اطلاعات کلیه پرسنل'!E806:E1803</f>
        <v>1403</v>
      </c>
      <c r="AE806" s="309"/>
      <c r="AF806" s="67">
        <f>IF('5-اطلاعات کلیه پرسنل'!H806=option!$C$15,IF('5-اطلاعات کلیه پرسنل'!L806="دارد",'5-اطلاعات کلیه پرسنل'!M806/12*'5-اطلاعات کلیه پرسنل'!I806,'5-اطلاعات کلیه پرسنل'!N806/2000*'5-اطلاعات کلیه پرسنل'!I806),0)+IF('5-اطلاعات کلیه پرسنل'!J806=option!$C$15,IF('5-اطلاعات کلیه پرسنل'!L806="دارد",'5-اطلاعات کلیه پرسنل'!M806/12*'5-اطلاعات کلیه پرسنل'!K806,'5-اطلاعات کلیه پرسنل'!N806/2000*'5-اطلاعات کلیه پرسنل'!K806),0)</f>
        <v>0</v>
      </c>
      <c r="AG806" s="67">
        <f>IF('5-اطلاعات کلیه پرسنل'!H806=option!$C$11,IF('5-اطلاعات کلیه پرسنل'!L806="دارد",'5-اطلاعات کلیه پرسنل'!M806*'5-اطلاعات کلیه پرسنل'!I806/12*40,'5-اطلاعات کلیه پرسنل'!I806*'5-اطلاعات کلیه پرسنل'!N806/52),0)+IF('5-اطلاعات کلیه پرسنل'!J806=option!$C$11,IF('5-اطلاعات کلیه پرسنل'!L806="دارد",'5-اطلاعات کلیه پرسنل'!M806*'5-اطلاعات کلیه پرسنل'!K806/12*40,'5-اطلاعات کلیه پرسنل'!K806*'5-اطلاعات کلیه پرسنل'!N806/52),0)</f>
        <v>0</v>
      </c>
      <c r="AH806" s="307">
        <f>IF('5-اطلاعات کلیه پرسنل'!P806="دکتری",1,IF('5-اطلاعات کلیه پرسنل'!P806="فوق لیسانس",0.8,IF('5-اطلاعات کلیه پرسنل'!P806="لیسانس",0.6,IF('5-اطلاعات کلیه پرسنل'!P806="فوق دیپلم",0.3,IF('5-اطلاعات کلیه پرسنل'!P806="",0,0.1)))))</f>
        <v>0</v>
      </c>
      <c r="AI806" s="95">
        <f>IF('5-اطلاعات کلیه پرسنل'!L806="دارد",'5-اطلاعات کلیه پرسنل'!M806/12,'5-اطلاعات کلیه پرسنل'!N806/2000)</f>
        <v>0</v>
      </c>
      <c r="AJ806" s="94">
        <f t="shared" si="60"/>
        <v>0</v>
      </c>
    </row>
    <row r="807" spans="29:36" x14ac:dyDescent="0.45">
      <c r="AC807" s="309">
        <f>IF('6-اطلاعات کلیه محصولات - خدمات'!C807="دارد",'6-اطلاعات کلیه محصولات - خدمات'!Q807,0)</f>
        <v>0</v>
      </c>
      <c r="AD807" s="309">
        <f>1403-'5-اطلاعات کلیه پرسنل'!E807:E1804</f>
        <v>1403</v>
      </c>
      <c r="AE807" s="309"/>
      <c r="AF807" s="67">
        <f>IF('5-اطلاعات کلیه پرسنل'!H807=option!$C$15,IF('5-اطلاعات کلیه پرسنل'!L807="دارد",'5-اطلاعات کلیه پرسنل'!M807/12*'5-اطلاعات کلیه پرسنل'!I807,'5-اطلاعات کلیه پرسنل'!N807/2000*'5-اطلاعات کلیه پرسنل'!I807),0)+IF('5-اطلاعات کلیه پرسنل'!J807=option!$C$15,IF('5-اطلاعات کلیه پرسنل'!L807="دارد",'5-اطلاعات کلیه پرسنل'!M807/12*'5-اطلاعات کلیه پرسنل'!K807,'5-اطلاعات کلیه پرسنل'!N807/2000*'5-اطلاعات کلیه پرسنل'!K807),0)</f>
        <v>0</v>
      </c>
      <c r="AG807" s="67">
        <f>IF('5-اطلاعات کلیه پرسنل'!H807=option!$C$11,IF('5-اطلاعات کلیه پرسنل'!L807="دارد",'5-اطلاعات کلیه پرسنل'!M807*'5-اطلاعات کلیه پرسنل'!I807/12*40,'5-اطلاعات کلیه پرسنل'!I807*'5-اطلاعات کلیه پرسنل'!N807/52),0)+IF('5-اطلاعات کلیه پرسنل'!J807=option!$C$11,IF('5-اطلاعات کلیه پرسنل'!L807="دارد",'5-اطلاعات کلیه پرسنل'!M807*'5-اطلاعات کلیه پرسنل'!K807/12*40,'5-اطلاعات کلیه پرسنل'!K807*'5-اطلاعات کلیه پرسنل'!N807/52),0)</f>
        <v>0</v>
      </c>
      <c r="AH807" s="307">
        <f>IF('5-اطلاعات کلیه پرسنل'!P807="دکتری",1,IF('5-اطلاعات کلیه پرسنل'!P807="فوق لیسانس",0.8,IF('5-اطلاعات کلیه پرسنل'!P807="لیسانس",0.6,IF('5-اطلاعات کلیه پرسنل'!P807="فوق دیپلم",0.3,IF('5-اطلاعات کلیه پرسنل'!P807="",0,0.1)))))</f>
        <v>0</v>
      </c>
      <c r="AI807" s="95">
        <f>IF('5-اطلاعات کلیه پرسنل'!L807="دارد",'5-اطلاعات کلیه پرسنل'!M807/12,'5-اطلاعات کلیه پرسنل'!N807/2000)</f>
        <v>0</v>
      </c>
      <c r="AJ807" s="94">
        <f t="shared" si="60"/>
        <v>0</v>
      </c>
    </row>
    <row r="808" spans="29:36" x14ac:dyDescent="0.45">
      <c r="AC808" s="309">
        <f>IF('6-اطلاعات کلیه محصولات - خدمات'!C808="دارد",'6-اطلاعات کلیه محصولات - خدمات'!Q808,0)</f>
        <v>0</v>
      </c>
      <c r="AD808" s="309">
        <f>1403-'5-اطلاعات کلیه پرسنل'!E808:E1805</f>
        <v>1403</v>
      </c>
      <c r="AE808" s="309"/>
      <c r="AF808" s="67">
        <f>IF('5-اطلاعات کلیه پرسنل'!H808=option!$C$15,IF('5-اطلاعات کلیه پرسنل'!L808="دارد",'5-اطلاعات کلیه پرسنل'!M808/12*'5-اطلاعات کلیه پرسنل'!I808,'5-اطلاعات کلیه پرسنل'!N808/2000*'5-اطلاعات کلیه پرسنل'!I808),0)+IF('5-اطلاعات کلیه پرسنل'!J808=option!$C$15,IF('5-اطلاعات کلیه پرسنل'!L808="دارد",'5-اطلاعات کلیه پرسنل'!M808/12*'5-اطلاعات کلیه پرسنل'!K808,'5-اطلاعات کلیه پرسنل'!N808/2000*'5-اطلاعات کلیه پرسنل'!K808),0)</f>
        <v>0</v>
      </c>
      <c r="AG808" s="67">
        <f>IF('5-اطلاعات کلیه پرسنل'!H808=option!$C$11,IF('5-اطلاعات کلیه پرسنل'!L808="دارد",'5-اطلاعات کلیه پرسنل'!M808*'5-اطلاعات کلیه پرسنل'!I808/12*40,'5-اطلاعات کلیه پرسنل'!I808*'5-اطلاعات کلیه پرسنل'!N808/52),0)+IF('5-اطلاعات کلیه پرسنل'!J808=option!$C$11,IF('5-اطلاعات کلیه پرسنل'!L808="دارد",'5-اطلاعات کلیه پرسنل'!M808*'5-اطلاعات کلیه پرسنل'!K808/12*40,'5-اطلاعات کلیه پرسنل'!K808*'5-اطلاعات کلیه پرسنل'!N808/52),0)</f>
        <v>0</v>
      </c>
      <c r="AH808" s="307">
        <f>IF('5-اطلاعات کلیه پرسنل'!P808="دکتری",1,IF('5-اطلاعات کلیه پرسنل'!P808="فوق لیسانس",0.8,IF('5-اطلاعات کلیه پرسنل'!P808="لیسانس",0.6,IF('5-اطلاعات کلیه پرسنل'!P808="فوق دیپلم",0.3,IF('5-اطلاعات کلیه پرسنل'!P808="",0,0.1)))))</f>
        <v>0</v>
      </c>
      <c r="AI808" s="95">
        <f>IF('5-اطلاعات کلیه پرسنل'!L808="دارد",'5-اطلاعات کلیه پرسنل'!M808/12,'5-اطلاعات کلیه پرسنل'!N808/2000)</f>
        <v>0</v>
      </c>
      <c r="AJ808" s="94">
        <f t="shared" si="60"/>
        <v>0</v>
      </c>
    </row>
    <row r="809" spans="29:36" x14ac:dyDescent="0.45">
      <c r="AC809" s="309">
        <f>IF('6-اطلاعات کلیه محصولات - خدمات'!C809="دارد",'6-اطلاعات کلیه محصولات - خدمات'!Q809,0)</f>
        <v>0</v>
      </c>
      <c r="AD809" s="309">
        <f>1403-'5-اطلاعات کلیه پرسنل'!E809:E1806</f>
        <v>1403</v>
      </c>
      <c r="AE809" s="309"/>
      <c r="AF809" s="67">
        <f>IF('5-اطلاعات کلیه پرسنل'!H809=option!$C$15,IF('5-اطلاعات کلیه پرسنل'!L809="دارد",'5-اطلاعات کلیه پرسنل'!M809/12*'5-اطلاعات کلیه پرسنل'!I809,'5-اطلاعات کلیه پرسنل'!N809/2000*'5-اطلاعات کلیه پرسنل'!I809),0)+IF('5-اطلاعات کلیه پرسنل'!J809=option!$C$15,IF('5-اطلاعات کلیه پرسنل'!L809="دارد",'5-اطلاعات کلیه پرسنل'!M809/12*'5-اطلاعات کلیه پرسنل'!K809,'5-اطلاعات کلیه پرسنل'!N809/2000*'5-اطلاعات کلیه پرسنل'!K809),0)</f>
        <v>0</v>
      </c>
      <c r="AG809" s="67">
        <f>IF('5-اطلاعات کلیه پرسنل'!H809=option!$C$11,IF('5-اطلاعات کلیه پرسنل'!L809="دارد",'5-اطلاعات کلیه پرسنل'!M809*'5-اطلاعات کلیه پرسنل'!I809/12*40,'5-اطلاعات کلیه پرسنل'!I809*'5-اطلاعات کلیه پرسنل'!N809/52),0)+IF('5-اطلاعات کلیه پرسنل'!J809=option!$C$11,IF('5-اطلاعات کلیه پرسنل'!L809="دارد",'5-اطلاعات کلیه پرسنل'!M809*'5-اطلاعات کلیه پرسنل'!K809/12*40,'5-اطلاعات کلیه پرسنل'!K809*'5-اطلاعات کلیه پرسنل'!N809/52),0)</f>
        <v>0</v>
      </c>
      <c r="AH809" s="307">
        <f>IF('5-اطلاعات کلیه پرسنل'!P809="دکتری",1,IF('5-اطلاعات کلیه پرسنل'!P809="فوق لیسانس",0.8,IF('5-اطلاعات کلیه پرسنل'!P809="لیسانس",0.6,IF('5-اطلاعات کلیه پرسنل'!P809="فوق دیپلم",0.3,IF('5-اطلاعات کلیه پرسنل'!P809="",0,0.1)))))</f>
        <v>0</v>
      </c>
      <c r="AI809" s="95">
        <f>IF('5-اطلاعات کلیه پرسنل'!L809="دارد",'5-اطلاعات کلیه پرسنل'!M809/12,'5-اطلاعات کلیه پرسنل'!N809/2000)</f>
        <v>0</v>
      </c>
      <c r="AJ809" s="94">
        <f t="shared" si="60"/>
        <v>0</v>
      </c>
    </row>
    <row r="810" spans="29:36" x14ac:dyDescent="0.45">
      <c r="AC810" s="309">
        <f>IF('6-اطلاعات کلیه محصولات - خدمات'!C810="دارد",'6-اطلاعات کلیه محصولات - خدمات'!Q810,0)</f>
        <v>0</v>
      </c>
      <c r="AD810" s="309">
        <f>1403-'5-اطلاعات کلیه پرسنل'!E810:E1807</f>
        <v>1403</v>
      </c>
      <c r="AE810" s="309"/>
      <c r="AF810" s="67">
        <f>IF('5-اطلاعات کلیه پرسنل'!H810=option!$C$15,IF('5-اطلاعات کلیه پرسنل'!L810="دارد",'5-اطلاعات کلیه پرسنل'!M810/12*'5-اطلاعات کلیه پرسنل'!I810,'5-اطلاعات کلیه پرسنل'!N810/2000*'5-اطلاعات کلیه پرسنل'!I810),0)+IF('5-اطلاعات کلیه پرسنل'!J810=option!$C$15,IF('5-اطلاعات کلیه پرسنل'!L810="دارد",'5-اطلاعات کلیه پرسنل'!M810/12*'5-اطلاعات کلیه پرسنل'!K810,'5-اطلاعات کلیه پرسنل'!N810/2000*'5-اطلاعات کلیه پرسنل'!K810),0)</f>
        <v>0</v>
      </c>
      <c r="AG810" s="67">
        <f>IF('5-اطلاعات کلیه پرسنل'!H810=option!$C$11,IF('5-اطلاعات کلیه پرسنل'!L810="دارد",'5-اطلاعات کلیه پرسنل'!M810*'5-اطلاعات کلیه پرسنل'!I810/12*40,'5-اطلاعات کلیه پرسنل'!I810*'5-اطلاعات کلیه پرسنل'!N810/52),0)+IF('5-اطلاعات کلیه پرسنل'!J810=option!$C$11,IF('5-اطلاعات کلیه پرسنل'!L810="دارد",'5-اطلاعات کلیه پرسنل'!M810*'5-اطلاعات کلیه پرسنل'!K810/12*40,'5-اطلاعات کلیه پرسنل'!K810*'5-اطلاعات کلیه پرسنل'!N810/52),0)</f>
        <v>0</v>
      </c>
      <c r="AH810" s="307">
        <f>IF('5-اطلاعات کلیه پرسنل'!P810="دکتری",1,IF('5-اطلاعات کلیه پرسنل'!P810="فوق لیسانس",0.8,IF('5-اطلاعات کلیه پرسنل'!P810="لیسانس",0.6,IF('5-اطلاعات کلیه پرسنل'!P810="فوق دیپلم",0.3,IF('5-اطلاعات کلیه پرسنل'!P810="",0,0.1)))))</f>
        <v>0</v>
      </c>
      <c r="AI810" s="95">
        <f>IF('5-اطلاعات کلیه پرسنل'!L810="دارد",'5-اطلاعات کلیه پرسنل'!M810/12,'5-اطلاعات کلیه پرسنل'!N810/2000)</f>
        <v>0</v>
      </c>
      <c r="AJ810" s="94">
        <f t="shared" si="60"/>
        <v>0</v>
      </c>
    </row>
    <row r="811" spans="29:36" x14ac:dyDescent="0.45">
      <c r="AC811" s="309">
        <f>IF('6-اطلاعات کلیه محصولات - خدمات'!C811="دارد",'6-اطلاعات کلیه محصولات - خدمات'!Q811,0)</f>
        <v>0</v>
      </c>
      <c r="AD811" s="309">
        <f>1403-'5-اطلاعات کلیه پرسنل'!E811:E1808</f>
        <v>1403</v>
      </c>
      <c r="AE811" s="309"/>
      <c r="AF811" s="67">
        <f>IF('5-اطلاعات کلیه پرسنل'!H811=option!$C$15,IF('5-اطلاعات کلیه پرسنل'!L811="دارد",'5-اطلاعات کلیه پرسنل'!M811/12*'5-اطلاعات کلیه پرسنل'!I811,'5-اطلاعات کلیه پرسنل'!N811/2000*'5-اطلاعات کلیه پرسنل'!I811),0)+IF('5-اطلاعات کلیه پرسنل'!J811=option!$C$15,IF('5-اطلاعات کلیه پرسنل'!L811="دارد",'5-اطلاعات کلیه پرسنل'!M811/12*'5-اطلاعات کلیه پرسنل'!K811,'5-اطلاعات کلیه پرسنل'!N811/2000*'5-اطلاعات کلیه پرسنل'!K811),0)</f>
        <v>0</v>
      </c>
      <c r="AG811" s="67">
        <f>IF('5-اطلاعات کلیه پرسنل'!H811=option!$C$11,IF('5-اطلاعات کلیه پرسنل'!L811="دارد",'5-اطلاعات کلیه پرسنل'!M811*'5-اطلاعات کلیه پرسنل'!I811/12*40,'5-اطلاعات کلیه پرسنل'!I811*'5-اطلاعات کلیه پرسنل'!N811/52),0)+IF('5-اطلاعات کلیه پرسنل'!J811=option!$C$11,IF('5-اطلاعات کلیه پرسنل'!L811="دارد",'5-اطلاعات کلیه پرسنل'!M811*'5-اطلاعات کلیه پرسنل'!K811/12*40,'5-اطلاعات کلیه پرسنل'!K811*'5-اطلاعات کلیه پرسنل'!N811/52),0)</f>
        <v>0</v>
      </c>
      <c r="AH811" s="307">
        <f>IF('5-اطلاعات کلیه پرسنل'!P811="دکتری",1,IF('5-اطلاعات کلیه پرسنل'!P811="فوق لیسانس",0.8,IF('5-اطلاعات کلیه پرسنل'!P811="لیسانس",0.6,IF('5-اطلاعات کلیه پرسنل'!P811="فوق دیپلم",0.3,IF('5-اطلاعات کلیه پرسنل'!P811="",0,0.1)))))</f>
        <v>0</v>
      </c>
      <c r="AI811" s="95">
        <f>IF('5-اطلاعات کلیه پرسنل'!L811="دارد",'5-اطلاعات کلیه پرسنل'!M811/12,'5-اطلاعات کلیه پرسنل'!N811/2000)</f>
        <v>0</v>
      </c>
      <c r="AJ811" s="94">
        <f t="shared" si="60"/>
        <v>0</v>
      </c>
    </row>
    <row r="812" spans="29:36" x14ac:dyDescent="0.45">
      <c r="AC812" s="309">
        <f>IF('6-اطلاعات کلیه محصولات - خدمات'!C812="دارد",'6-اطلاعات کلیه محصولات - خدمات'!Q812,0)</f>
        <v>0</v>
      </c>
      <c r="AD812" s="309">
        <f>1403-'5-اطلاعات کلیه پرسنل'!E812:E1809</f>
        <v>1403</v>
      </c>
      <c r="AE812" s="309"/>
      <c r="AF812" s="67">
        <f>IF('5-اطلاعات کلیه پرسنل'!H812=option!$C$15,IF('5-اطلاعات کلیه پرسنل'!L812="دارد",'5-اطلاعات کلیه پرسنل'!M812/12*'5-اطلاعات کلیه پرسنل'!I812,'5-اطلاعات کلیه پرسنل'!N812/2000*'5-اطلاعات کلیه پرسنل'!I812),0)+IF('5-اطلاعات کلیه پرسنل'!J812=option!$C$15,IF('5-اطلاعات کلیه پرسنل'!L812="دارد",'5-اطلاعات کلیه پرسنل'!M812/12*'5-اطلاعات کلیه پرسنل'!K812,'5-اطلاعات کلیه پرسنل'!N812/2000*'5-اطلاعات کلیه پرسنل'!K812),0)</f>
        <v>0</v>
      </c>
      <c r="AG812" s="67">
        <f>IF('5-اطلاعات کلیه پرسنل'!H812=option!$C$11,IF('5-اطلاعات کلیه پرسنل'!L812="دارد",'5-اطلاعات کلیه پرسنل'!M812*'5-اطلاعات کلیه پرسنل'!I812/12*40,'5-اطلاعات کلیه پرسنل'!I812*'5-اطلاعات کلیه پرسنل'!N812/52),0)+IF('5-اطلاعات کلیه پرسنل'!J812=option!$C$11,IF('5-اطلاعات کلیه پرسنل'!L812="دارد",'5-اطلاعات کلیه پرسنل'!M812*'5-اطلاعات کلیه پرسنل'!K812/12*40,'5-اطلاعات کلیه پرسنل'!K812*'5-اطلاعات کلیه پرسنل'!N812/52),0)</f>
        <v>0</v>
      </c>
      <c r="AH812" s="307">
        <f>IF('5-اطلاعات کلیه پرسنل'!P812="دکتری",1,IF('5-اطلاعات کلیه پرسنل'!P812="فوق لیسانس",0.8,IF('5-اطلاعات کلیه پرسنل'!P812="لیسانس",0.6,IF('5-اطلاعات کلیه پرسنل'!P812="فوق دیپلم",0.3,IF('5-اطلاعات کلیه پرسنل'!P812="",0,0.1)))))</f>
        <v>0</v>
      </c>
      <c r="AI812" s="95">
        <f>IF('5-اطلاعات کلیه پرسنل'!L812="دارد",'5-اطلاعات کلیه پرسنل'!M812/12,'5-اطلاعات کلیه پرسنل'!N812/2000)</f>
        <v>0</v>
      </c>
      <c r="AJ812" s="94">
        <f t="shared" si="60"/>
        <v>0</v>
      </c>
    </row>
    <row r="813" spans="29:36" x14ac:dyDescent="0.45">
      <c r="AC813" s="309">
        <f>IF('6-اطلاعات کلیه محصولات - خدمات'!C813="دارد",'6-اطلاعات کلیه محصولات - خدمات'!Q813,0)</f>
        <v>0</v>
      </c>
      <c r="AD813" s="309">
        <f>1403-'5-اطلاعات کلیه پرسنل'!E813:E1810</f>
        <v>1403</v>
      </c>
      <c r="AE813" s="309"/>
      <c r="AF813" s="67">
        <f>IF('5-اطلاعات کلیه پرسنل'!H813=option!$C$15,IF('5-اطلاعات کلیه پرسنل'!L813="دارد",'5-اطلاعات کلیه پرسنل'!M813/12*'5-اطلاعات کلیه پرسنل'!I813,'5-اطلاعات کلیه پرسنل'!N813/2000*'5-اطلاعات کلیه پرسنل'!I813),0)+IF('5-اطلاعات کلیه پرسنل'!J813=option!$C$15,IF('5-اطلاعات کلیه پرسنل'!L813="دارد",'5-اطلاعات کلیه پرسنل'!M813/12*'5-اطلاعات کلیه پرسنل'!K813,'5-اطلاعات کلیه پرسنل'!N813/2000*'5-اطلاعات کلیه پرسنل'!K813),0)</f>
        <v>0</v>
      </c>
      <c r="AG813" s="67">
        <f>IF('5-اطلاعات کلیه پرسنل'!H813=option!$C$11,IF('5-اطلاعات کلیه پرسنل'!L813="دارد",'5-اطلاعات کلیه پرسنل'!M813*'5-اطلاعات کلیه پرسنل'!I813/12*40,'5-اطلاعات کلیه پرسنل'!I813*'5-اطلاعات کلیه پرسنل'!N813/52),0)+IF('5-اطلاعات کلیه پرسنل'!J813=option!$C$11,IF('5-اطلاعات کلیه پرسنل'!L813="دارد",'5-اطلاعات کلیه پرسنل'!M813*'5-اطلاعات کلیه پرسنل'!K813/12*40,'5-اطلاعات کلیه پرسنل'!K813*'5-اطلاعات کلیه پرسنل'!N813/52),0)</f>
        <v>0</v>
      </c>
      <c r="AH813" s="307">
        <f>IF('5-اطلاعات کلیه پرسنل'!P813="دکتری",1,IF('5-اطلاعات کلیه پرسنل'!P813="فوق لیسانس",0.8,IF('5-اطلاعات کلیه پرسنل'!P813="لیسانس",0.6,IF('5-اطلاعات کلیه پرسنل'!P813="فوق دیپلم",0.3,IF('5-اطلاعات کلیه پرسنل'!P813="",0,0.1)))))</f>
        <v>0</v>
      </c>
      <c r="AI813" s="95">
        <f>IF('5-اطلاعات کلیه پرسنل'!L813="دارد",'5-اطلاعات کلیه پرسنل'!M813/12,'5-اطلاعات کلیه پرسنل'!N813/2000)</f>
        <v>0</v>
      </c>
      <c r="AJ813" s="94">
        <f t="shared" si="60"/>
        <v>0</v>
      </c>
    </row>
    <row r="814" spans="29:36" x14ac:dyDescent="0.45">
      <c r="AC814" s="309">
        <f>IF('6-اطلاعات کلیه محصولات - خدمات'!C814="دارد",'6-اطلاعات کلیه محصولات - خدمات'!Q814,0)</f>
        <v>0</v>
      </c>
      <c r="AD814" s="309">
        <f>1403-'5-اطلاعات کلیه پرسنل'!E814:E1811</f>
        <v>1403</v>
      </c>
      <c r="AE814" s="309"/>
      <c r="AF814" s="67">
        <f>IF('5-اطلاعات کلیه پرسنل'!H814=option!$C$15,IF('5-اطلاعات کلیه پرسنل'!L814="دارد",'5-اطلاعات کلیه پرسنل'!M814/12*'5-اطلاعات کلیه پرسنل'!I814,'5-اطلاعات کلیه پرسنل'!N814/2000*'5-اطلاعات کلیه پرسنل'!I814),0)+IF('5-اطلاعات کلیه پرسنل'!J814=option!$C$15,IF('5-اطلاعات کلیه پرسنل'!L814="دارد",'5-اطلاعات کلیه پرسنل'!M814/12*'5-اطلاعات کلیه پرسنل'!K814,'5-اطلاعات کلیه پرسنل'!N814/2000*'5-اطلاعات کلیه پرسنل'!K814),0)</f>
        <v>0</v>
      </c>
      <c r="AG814" s="67">
        <f>IF('5-اطلاعات کلیه پرسنل'!H814=option!$C$11,IF('5-اطلاعات کلیه پرسنل'!L814="دارد",'5-اطلاعات کلیه پرسنل'!M814*'5-اطلاعات کلیه پرسنل'!I814/12*40,'5-اطلاعات کلیه پرسنل'!I814*'5-اطلاعات کلیه پرسنل'!N814/52),0)+IF('5-اطلاعات کلیه پرسنل'!J814=option!$C$11,IF('5-اطلاعات کلیه پرسنل'!L814="دارد",'5-اطلاعات کلیه پرسنل'!M814*'5-اطلاعات کلیه پرسنل'!K814/12*40,'5-اطلاعات کلیه پرسنل'!K814*'5-اطلاعات کلیه پرسنل'!N814/52),0)</f>
        <v>0</v>
      </c>
      <c r="AH814" s="307">
        <f>IF('5-اطلاعات کلیه پرسنل'!P814="دکتری",1,IF('5-اطلاعات کلیه پرسنل'!P814="فوق لیسانس",0.8,IF('5-اطلاعات کلیه پرسنل'!P814="لیسانس",0.6,IF('5-اطلاعات کلیه پرسنل'!P814="فوق دیپلم",0.3,IF('5-اطلاعات کلیه پرسنل'!P814="",0,0.1)))))</f>
        <v>0</v>
      </c>
      <c r="AI814" s="95">
        <f>IF('5-اطلاعات کلیه پرسنل'!L814="دارد",'5-اطلاعات کلیه پرسنل'!M814/12,'5-اطلاعات کلیه پرسنل'!N814/2000)</f>
        <v>0</v>
      </c>
      <c r="AJ814" s="94">
        <f t="shared" si="60"/>
        <v>0</v>
      </c>
    </row>
    <row r="815" spans="29:36" x14ac:dyDescent="0.45">
      <c r="AC815" s="309">
        <f>IF('6-اطلاعات کلیه محصولات - خدمات'!C815="دارد",'6-اطلاعات کلیه محصولات - خدمات'!Q815,0)</f>
        <v>0</v>
      </c>
      <c r="AD815" s="309">
        <f>1403-'5-اطلاعات کلیه پرسنل'!E815:E1812</f>
        <v>1403</v>
      </c>
      <c r="AE815" s="309"/>
      <c r="AF815" s="67">
        <f>IF('5-اطلاعات کلیه پرسنل'!H815=option!$C$15,IF('5-اطلاعات کلیه پرسنل'!L815="دارد",'5-اطلاعات کلیه پرسنل'!M815/12*'5-اطلاعات کلیه پرسنل'!I815,'5-اطلاعات کلیه پرسنل'!N815/2000*'5-اطلاعات کلیه پرسنل'!I815),0)+IF('5-اطلاعات کلیه پرسنل'!J815=option!$C$15,IF('5-اطلاعات کلیه پرسنل'!L815="دارد",'5-اطلاعات کلیه پرسنل'!M815/12*'5-اطلاعات کلیه پرسنل'!K815,'5-اطلاعات کلیه پرسنل'!N815/2000*'5-اطلاعات کلیه پرسنل'!K815),0)</f>
        <v>0</v>
      </c>
      <c r="AG815" s="67">
        <f>IF('5-اطلاعات کلیه پرسنل'!H815=option!$C$11,IF('5-اطلاعات کلیه پرسنل'!L815="دارد",'5-اطلاعات کلیه پرسنل'!M815*'5-اطلاعات کلیه پرسنل'!I815/12*40,'5-اطلاعات کلیه پرسنل'!I815*'5-اطلاعات کلیه پرسنل'!N815/52),0)+IF('5-اطلاعات کلیه پرسنل'!J815=option!$C$11,IF('5-اطلاعات کلیه پرسنل'!L815="دارد",'5-اطلاعات کلیه پرسنل'!M815*'5-اطلاعات کلیه پرسنل'!K815/12*40,'5-اطلاعات کلیه پرسنل'!K815*'5-اطلاعات کلیه پرسنل'!N815/52),0)</f>
        <v>0</v>
      </c>
      <c r="AH815" s="307">
        <f>IF('5-اطلاعات کلیه پرسنل'!P815="دکتری",1,IF('5-اطلاعات کلیه پرسنل'!P815="فوق لیسانس",0.8,IF('5-اطلاعات کلیه پرسنل'!P815="لیسانس",0.6,IF('5-اطلاعات کلیه پرسنل'!P815="فوق دیپلم",0.3,IF('5-اطلاعات کلیه پرسنل'!P815="",0,0.1)))))</f>
        <v>0</v>
      </c>
      <c r="AI815" s="95">
        <f>IF('5-اطلاعات کلیه پرسنل'!L815="دارد",'5-اطلاعات کلیه پرسنل'!M815/12,'5-اطلاعات کلیه پرسنل'!N815/2000)</f>
        <v>0</v>
      </c>
      <c r="AJ815" s="94">
        <f t="shared" si="60"/>
        <v>0</v>
      </c>
    </row>
    <row r="816" spans="29:36" x14ac:dyDescent="0.45">
      <c r="AC816" s="309">
        <f>IF('6-اطلاعات کلیه محصولات - خدمات'!C816="دارد",'6-اطلاعات کلیه محصولات - خدمات'!Q816,0)</f>
        <v>0</v>
      </c>
      <c r="AD816" s="309">
        <f>1403-'5-اطلاعات کلیه پرسنل'!E816:E1813</f>
        <v>1403</v>
      </c>
      <c r="AE816" s="309"/>
      <c r="AF816" s="67">
        <f>IF('5-اطلاعات کلیه پرسنل'!H816=option!$C$15,IF('5-اطلاعات کلیه پرسنل'!L816="دارد",'5-اطلاعات کلیه پرسنل'!M816/12*'5-اطلاعات کلیه پرسنل'!I816,'5-اطلاعات کلیه پرسنل'!N816/2000*'5-اطلاعات کلیه پرسنل'!I816),0)+IF('5-اطلاعات کلیه پرسنل'!J816=option!$C$15,IF('5-اطلاعات کلیه پرسنل'!L816="دارد",'5-اطلاعات کلیه پرسنل'!M816/12*'5-اطلاعات کلیه پرسنل'!K816,'5-اطلاعات کلیه پرسنل'!N816/2000*'5-اطلاعات کلیه پرسنل'!K816),0)</f>
        <v>0</v>
      </c>
      <c r="AG816" s="67">
        <f>IF('5-اطلاعات کلیه پرسنل'!H816=option!$C$11,IF('5-اطلاعات کلیه پرسنل'!L816="دارد",'5-اطلاعات کلیه پرسنل'!M816*'5-اطلاعات کلیه پرسنل'!I816/12*40,'5-اطلاعات کلیه پرسنل'!I816*'5-اطلاعات کلیه پرسنل'!N816/52),0)+IF('5-اطلاعات کلیه پرسنل'!J816=option!$C$11,IF('5-اطلاعات کلیه پرسنل'!L816="دارد",'5-اطلاعات کلیه پرسنل'!M816*'5-اطلاعات کلیه پرسنل'!K816/12*40,'5-اطلاعات کلیه پرسنل'!K816*'5-اطلاعات کلیه پرسنل'!N816/52),0)</f>
        <v>0</v>
      </c>
      <c r="AH816" s="307">
        <f>IF('5-اطلاعات کلیه پرسنل'!P816="دکتری",1,IF('5-اطلاعات کلیه پرسنل'!P816="فوق لیسانس",0.8,IF('5-اطلاعات کلیه پرسنل'!P816="لیسانس",0.6,IF('5-اطلاعات کلیه پرسنل'!P816="فوق دیپلم",0.3,IF('5-اطلاعات کلیه پرسنل'!P816="",0,0.1)))))</f>
        <v>0</v>
      </c>
      <c r="AI816" s="95">
        <f>IF('5-اطلاعات کلیه پرسنل'!L816="دارد",'5-اطلاعات کلیه پرسنل'!M816/12,'5-اطلاعات کلیه پرسنل'!N816/2000)</f>
        <v>0</v>
      </c>
      <c r="AJ816" s="94">
        <f t="shared" si="60"/>
        <v>0</v>
      </c>
    </row>
    <row r="817" spans="29:36" x14ac:dyDescent="0.45">
      <c r="AC817" s="309">
        <f>IF('6-اطلاعات کلیه محصولات - خدمات'!C817="دارد",'6-اطلاعات کلیه محصولات - خدمات'!Q817,0)</f>
        <v>0</v>
      </c>
      <c r="AD817" s="309">
        <f>1403-'5-اطلاعات کلیه پرسنل'!E817:E1814</f>
        <v>1403</v>
      </c>
      <c r="AE817" s="309"/>
      <c r="AF817" s="67">
        <f>IF('5-اطلاعات کلیه پرسنل'!H817=option!$C$15,IF('5-اطلاعات کلیه پرسنل'!L817="دارد",'5-اطلاعات کلیه پرسنل'!M817/12*'5-اطلاعات کلیه پرسنل'!I817,'5-اطلاعات کلیه پرسنل'!N817/2000*'5-اطلاعات کلیه پرسنل'!I817),0)+IF('5-اطلاعات کلیه پرسنل'!J817=option!$C$15,IF('5-اطلاعات کلیه پرسنل'!L817="دارد",'5-اطلاعات کلیه پرسنل'!M817/12*'5-اطلاعات کلیه پرسنل'!K817,'5-اطلاعات کلیه پرسنل'!N817/2000*'5-اطلاعات کلیه پرسنل'!K817),0)</f>
        <v>0</v>
      </c>
      <c r="AG817" s="67">
        <f>IF('5-اطلاعات کلیه پرسنل'!H817=option!$C$11,IF('5-اطلاعات کلیه پرسنل'!L817="دارد",'5-اطلاعات کلیه پرسنل'!M817*'5-اطلاعات کلیه پرسنل'!I817/12*40,'5-اطلاعات کلیه پرسنل'!I817*'5-اطلاعات کلیه پرسنل'!N817/52),0)+IF('5-اطلاعات کلیه پرسنل'!J817=option!$C$11,IF('5-اطلاعات کلیه پرسنل'!L817="دارد",'5-اطلاعات کلیه پرسنل'!M817*'5-اطلاعات کلیه پرسنل'!K817/12*40,'5-اطلاعات کلیه پرسنل'!K817*'5-اطلاعات کلیه پرسنل'!N817/52),0)</f>
        <v>0</v>
      </c>
      <c r="AH817" s="307">
        <f>IF('5-اطلاعات کلیه پرسنل'!P817="دکتری",1,IF('5-اطلاعات کلیه پرسنل'!P817="فوق لیسانس",0.8,IF('5-اطلاعات کلیه پرسنل'!P817="لیسانس",0.6,IF('5-اطلاعات کلیه پرسنل'!P817="فوق دیپلم",0.3,IF('5-اطلاعات کلیه پرسنل'!P817="",0,0.1)))))</f>
        <v>0</v>
      </c>
      <c r="AI817" s="95">
        <f>IF('5-اطلاعات کلیه پرسنل'!L817="دارد",'5-اطلاعات کلیه پرسنل'!M817/12,'5-اطلاعات کلیه پرسنل'!N817/2000)</f>
        <v>0</v>
      </c>
      <c r="AJ817" s="94">
        <f t="shared" si="60"/>
        <v>0</v>
      </c>
    </row>
    <row r="818" spans="29:36" x14ac:dyDescent="0.45">
      <c r="AC818" s="309">
        <f>IF('6-اطلاعات کلیه محصولات - خدمات'!C818="دارد",'6-اطلاعات کلیه محصولات - خدمات'!Q818,0)</f>
        <v>0</v>
      </c>
      <c r="AD818" s="309">
        <f>1403-'5-اطلاعات کلیه پرسنل'!E818:E1815</f>
        <v>1403</v>
      </c>
      <c r="AE818" s="309"/>
      <c r="AF818" s="67">
        <f>IF('5-اطلاعات کلیه پرسنل'!H818=option!$C$15,IF('5-اطلاعات کلیه پرسنل'!L818="دارد",'5-اطلاعات کلیه پرسنل'!M818/12*'5-اطلاعات کلیه پرسنل'!I818,'5-اطلاعات کلیه پرسنل'!N818/2000*'5-اطلاعات کلیه پرسنل'!I818),0)+IF('5-اطلاعات کلیه پرسنل'!J818=option!$C$15,IF('5-اطلاعات کلیه پرسنل'!L818="دارد",'5-اطلاعات کلیه پرسنل'!M818/12*'5-اطلاعات کلیه پرسنل'!K818,'5-اطلاعات کلیه پرسنل'!N818/2000*'5-اطلاعات کلیه پرسنل'!K818),0)</f>
        <v>0</v>
      </c>
      <c r="AG818" s="67">
        <f>IF('5-اطلاعات کلیه پرسنل'!H818=option!$C$11,IF('5-اطلاعات کلیه پرسنل'!L818="دارد",'5-اطلاعات کلیه پرسنل'!M818*'5-اطلاعات کلیه پرسنل'!I818/12*40,'5-اطلاعات کلیه پرسنل'!I818*'5-اطلاعات کلیه پرسنل'!N818/52),0)+IF('5-اطلاعات کلیه پرسنل'!J818=option!$C$11,IF('5-اطلاعات کلیه پرسنل'!L818="دارد",'5-اطلاعات کلیه پرسنل'!M818*'5-اطلاعات کلیه پرسنل'!K818/12*40,'5-اطلاعات کلیه پرسنل'!K818*'5-اطلاعات کلیه پرسنل'!N818/52),0)</f>
        <v>0</v>
      </c>
      <c r="AH818" s="307">
        <f>IF('5-اطلاعات کلیه پرسنل'!P818="دکتری",1,IF('5-اطلاعات کلیه پرسنل'!P818="فوق لیسانس",0.8,IF('5-اطلاعات کلیه پرسنل'!P818="لیسانس",0.6,IF('5-اطلاعات کلیه پرسنل'!P818="فوق دیپلم",0.3,IF('5-اطلاعات کلیه پرسنل'!P818="",0,0.1)))))</f>
        <v>0</v>
      </c>
      <c r="AI818" s="95">
        <f>IF('5-اطلاعات کلیه پرسنل'!L818="دارد",'5-اطلاعات کلیه پرسنل'!M818/12,'5-اطلاعات کلیه پرسنل'!N818/2000)</f>
        <v>0</v>
      </c>
      <c r="AJ818" s="94">
        <f t="shared" si="60"/>
        <v>0</v>
      </c>
    </row>
    <row r="819" spans="29:36" x14ac:dyDescent="0.45">
      <c r="AC819" s="309">
        <f>IF('6-اطلاعات کلیه محصولات - خدمات'!C819="دارد",'6-اطلاعات کلیه محصولات - خدمات'!Q819,0)</f>
        <v>0</v>
      </c>
      <c r="AD819" s="309">
        <f>1403-'5-اطلاعات کلیه پرسنل'!E819:E1816</f>
        <v>1403</v>
      </c>
      <c r="AE819" s="309"/>
      <c r="AF819" s="67">
        <f>IF('5-اطلاعات کلیه پرسنل'!H819=option!$C$15,IF('5-اطلاعات کلیه پرسنل'!L819="دارد",'5-اطلاعات کلیه پرسنل'!M819/12*'5-اطلاعات کلیه پرسنل'!I819,'5-اطلاعات کلیه پرسنل'!N819/2000*'5-اطلاعات کلیه پرسنل'!I819),0)+IF('5-اطلاعات کلیه پرسنل'!J819=option!$C$15,IF('5-اطلاعات کلیه پرسنل'!L819="دارد",'5-اطلاعات کلیه پرسنل'!M819/12*'5-اطلاعات کلیه پرسنل'!K819,'5-اطلاعات کلیه پرسنل'!N819/2000*'5-اطلاعات کلیه پرسنل'!K819),0)</f>
        <v>0</v>
      </c>
      <c r="AG819" s="67">
        <f>IF('5-اطلاعات کلیه پرسنل'!H819=option!$C$11,IF('5-اطلاعات کلیه پرسنل'!L819="دارد",'5-اطلاعات کلیه پرسنل'!M819*'5-اطلاعات کلیه پرسنل'!I819/12*40,'5-اطلاعات کلیه پرسنل'!I819*'5-اطلاعات کلیه پرسنل'!N819/52),0)+IF('5-اطلاعات کلیه پرسنل'!J819=option!$C$11,IF('5-اطلاعات کلیه پرسنل'!L819="دارد",'5-اطلاعات کلیه پرسنل'!M819*'5-اطلاعات کلیه پرسنل'!K819/12*40,'5-اطلاعات کلیه پرسنل'!K819*'5-اطلاعات کلیه پرسنل'!N819/52),0)</f>
        <v>0</v>
      </c>
      <c r="AH819" s="307">
        <f>IF('5-اطلاعات کلیه پرسنل'!P819="دکتری",1,IF('5-اطلاعات کلیه پرسنل'!P819="فوق لیسانس",0.8,IF('5-اطلاعات کلیه پرسنل'!P819="لیسانس",0.6,IF('5-اطلاعات کلیه پرسنل'!P819="فوق دیپلم",0.3,IF('5-اطلاعات کلیه پرسنل'!P819="",0,0.1)))))</f>
        <v>0</v>
      </c>
      <c r="AI819" s="95">
        <f>IF('5-اطلاعات کلیه پرسنل'!L819="دارد",'5-اطلاعات کلیه پرسنل'!M819/12,'5-اطلاعات کلیه پرسنل'!N819/2000)</f>
        <v>0</v>
      </c>
      <c r="AJ819" s="94">
        <f t="shared" si="60"/>
        <v>0</v>
      </c>
    </row>
    <row r="820" spans="29:36" x14ac:dyDescent="0.45">
      <c r="AC820" s="309">
        <f>IF('6-اطلاعات کلیه محصولات - خدمات'!C820="دارد",'6-اطلاعات کلیه محصولات - خدمات'!Q820,0)</f>
        <v>0</v>
      </c>
      <c r="AD820" s="309">
        <f>1403-'5-اطلاعات کلیه پرسنل'!E820:E1817</f>
        <v>1403</v>
      </c>
      <c r="AE820" s="309"/>
      <c r="AF820" s="67">
        <f>IF('5-اطلاعات کلیه پرسنل'!H820=option!$C$15,IF('5-اطلاعات کلیه پرسنل'!L820="دارد",'5-اطلاعات کلیه پرسنل'!M820/12*'5-اطلاعات کلیه پرسنل'!I820,'5-اطلاعات کلیه پرسنل'!N820/2000*'5-اطلاعات کلیه پرسنل'!I820),0)+IF('5-اطلاعات کلیه پرسنل'!J820=option!$C$15,IF('5-اطلاعات کلیه پرسنل'!L820="دارد",'5-اطلاعات کلیه پرسنل'!M820/12*'5-اطلاعات کلیه پرسنل'!K820,'5-اطلاعات کلیه پرسنل'!N820/2000*'5-اطلاعات کلیه پرسنل'!K820),0)</f>
        <v>0</v>
      </c>
      <c r="AG820" s="67">
        <f>IF('5-اطلاعات کلیه پرسنل'!H820=option!$C$11,IF('5-اطلاعات کلیه پرسنل'!L820="دارد",'5-اطلاعات کلیه پرسنل'!M820*'5-اطلاعات کلیه پرسنل'!I820/12*40,'5-اطلاعات کلیه پرسنل'!I820*'5-اطلاعات کلیه پرسنل'!N820/52),0)+IF('5-اطلاعات کلیه پرسنل'!J820=option!$C$11,IF('5-اطلاعات کلیه پرسنل'!L820="دارد",'5-اطلاعات کلیه پرسنل'!M820*'5-اطلاعات کلیه پرسنل'!K820/12*40,'5-اطلاعات کلیه پرسنل'!K820*'5-اطلاعات کلیه پرسنل'!N820/52),0)</f>
        <v>0</v>
      </c>
      <c r="AH820" s="307">
        <f>IF('5-اطلاعات کلیه پرسنل'!P820="دکتری",1,IF('5-اطلاعات کلیه پرسنل'!P820="فوق لیسانس",0.8,IF('5-اطلاعات کلیه پرسنل'!P820="لیسانس",0.6,IF('5-اطلاعات کلیه پرسنل'!P820="فوق دیپلم",0.3,IF('5-اطلاعات کلیه پرسنل'!P820="",0,0.1)))))</f>
        <v>0</v>
      </c>
      <c r="AI820" s="95">
        <f>IF('5-اطلاعات کلیه پرسنل'!L820="دارد",'5-اطلاعات کلیه پرسنل'!M820/12,'5-اطلاعات کلیه پرسنل'!N820/2000)</f>
        <v>0</v>
      </c>
      <c r="AJ820" s="94">
        <f t="shared" si="60"/>
        <v>0</v>
      </c>
    </row>
    <row r="821" spans="29:36" x14ac:dyDescent="0.45">
      <c r="AC821" s="309">
        <f>IF('6-اطلاعات کلیه محصولات - خدمات'!C821="دارد",'6-اطلاعات کلیه محصولات - خدمات'!Q821,0)</f>
        <v>0</v>
      </c>
      <c r="AD821" s="309">
        <f>1403-'5-اطلاعات کلیه پرسنل'!E821:E1818</f>
        <v>1403</v>
      </c>
      <c r="AE821" s="309"/>
      <c r="AF821" s="67">
        <f>IF('5-اطلاعات کلیه پرسنل'!H821=option!$C$15,IF('5-اطلاعات کلیه پرسنل'!L821="دارد",'5-اطلاعات کلیه پرسنل'!M821/12*'5-اطلاعات کلیه پرسنل'!I821,'5-اطلاعات کلیه پرسنل'!N821/2000*'5-اطلاعات کلیه پرسنل'!I821),0)+IF('5-اطلاعات کلیه پرسنل'!J821=option!$C$15,IF('5-اطلاعات کلیه پرسنل'!L821="دارد",'5-اطلاعات کلیه پرسنل'!M821/12*'5-اطلاعات کلیه پرسنل'!K821,'5-اطلاعات کلیه پرسنل'!N821/2000*'5-اطلاعات کلیه پرسنل'!K821),0)</f>
        <v>0</v>
      </c>
      <c r="AG821" s="67">
        <f>IF('5-اطلاعات کلیه پرسنل'!H821=option!$C$11,IF('5-اطلاعات کلیه پرسنل'!L821="دارد",'5-اطلاعات کلیه پرسنل'!M821*'5-اطلاعات کلیه پرسنل'!I821/12*40,'5-اطلاعات کلیه پرسنل'!I821*'5-اطلاعات کلیه پرسنل'!N821/52),0)+IF('5-اطلاعات کلیه پرسنل'!J821=option!$C$11,IF('5-اطلاعات کلیه پرسنل'!L821="دارد",'5-اطلاعات کلیه پرسنل'!M821*'5-اطلاعات کلیه پرسنل'!K821/12*40,'5-اطلاعات کلیه پرسنل'!K821*'5-اطلاعات کلیه پرسنل'!N821/52),0)</f>
        <v>0</v>
      </c>
      <c r="AH821" s="307">
        <f>IF('5-اطلاعات کلیه پرسنل'!P821="دکتری",1,IF('5-اطلاعات کلیه پرسنل'!P821="فوق لیسانس",0.8,IF('5-اطلاعات کلیه پرسنل'!P821="لیسانس",0.6,IF('5-اطلاعات کلیه پرسنل'!P821="فوق دیپلم",0.3,IF('5-اطلاعات کلیه پرسنل'!P821="",0,0.1)))))</f>
        <v>0</v>
      </c>
      <c r="AI821" s="95">
        <f>IF('5-اطلاعات کلیه پرسنل'!L821="دارد",'5-اطلاعات کلیه پرسنل'!M821/12,'5-اطلاعات کلیه پرسنل'!N821/2000)</f>
        <v>0</v>
      </c>
      <c r="AJ821" s="94">
        <f t="shared" si="60"/>
        <v>0</v>
      </c>
    </row>
    <row r="822" spans="29:36" x14ac:dyDescent="0.45">
      <c r="AC822" s="309">
        <f>IF('6-اطلاعات کلیه محصولات - خدمات'!C822="دارد",'6-اطلاعات کلیه محصولات - خدمات'!Q822,0)</f>
        <v>0</v>
      </c>
      <c r="AD822" s="309">
        <f>1403-'5-اطلاعات کلیه پرسنل'!E822:E1819</f>
        <v>1403</v>
      </c>
      <c r="AE822" s="309"/>
      <c r="AF822" s="67">
        <f>IF('5-اطلاعات کلیه پرسنل'!H822=option!$C$15,IF('5-اطلاعات کلیه پرسنل'!L822="دارد",'5-اطلاعات کلیه پرسنل'!M822/12*'5-اطلاعات کلیه پرسنل'!I822,'5-اطلاعات کلیه پرسنل'!N822/2000*'5-اطلاعات کلیه پرسنل'!I822),0)+IF('5-اطلاعات کلیه پرسنل'!J822=option!$C$15,IF('5-اطلاعات کلیه پرسنل'!L822="دارد",'5-اطلاعات کلیه پرسنل'!M822/12*'5-اطلاعات کلیه پرسنل'!K822,'5-اطلاعات کلیه پرسنل'!N822/2000*'5-اطلاعات کلیه پرسنل'!K822),0)</f>
        <v>0</v>
      </c>
      <c r="AG822" s="67">
        <f>IF('5-اطلاعات کلیه پرسنل'!H822=option!$C$11,IF('5-اطلاعات کلیه پرسنل'!L822="دارد",'5-اطلاعات کلیه پرسنل'!M822*'5-اطلاعات کلیه پرسنل'!I822/12*40,'5-اطلاعات کلیه پرسنل'!I822*'5-اطلاعات کلیه پرسنل'!N822/52),0)+IF('5-اطلاعات کلیه پرسنل'!J822=option!$C$11,IF('5-اطلاعات کلیه پرسنل'!L822="دارد",'5-اطلاعات کلیه پرسنل'!M822*'5-اطلاعات کلیه پرسنل'!K822/12*40,'5-اطلاعات کلیه پرسنل'!K822*'5-اطلاعات کلیه پرسنل'!N822/52),0)</f>
        <v>0</v>
      </c>
      <c r="AH822" s="307">
        <f>IF('5-اطلاعات کلیه پرسنل'!P822="دکتری",1,IF('5-اطلاعات کلیه پرسنل'!P822="فوق لیسانس",0.8,IF('5-اطلاعات کلیه پرسنل'!P822="لیسانس",0.6,IF('5-اطلاعات کلیه پرسنل'!P822="فوق دیپلم",0.3,IF('5-اطلاعات کلیه پرسنل'!P822="",0,0.1)))))</f>
        <v>0</v>
      </c>
      <c r="AI822" s="95">
        <f>IF('5-اطلاعات کلیه پرسنل'!L822="دارد",'5-اطلاعات کلیه پرسنل'!M822/12,'5-اطلاعات کلیه پرسنل'!N822/2000)</f>
        <v>0</v>
      </c>
      <c r="AJ822" s="94">
        <f t="shared" si="60"/>
        <v>0</v>
      </c>
    </row>
    <row r="823" spans="29:36" x14ac:dyDescent="0.45">
      <c r="AC823" s="309">
        <f>IF('6-اطلاعات کلیه محصولات - خدمات'!C823="دارد",'6-اطلاعات کلیه محصولات - خدمات'!Q823,0)</f>
        <v>0</v>
      </c>
      <c r="AD823" s="309">
        <f>1403-'5-اطلاعات کلیه پرسنل'!E823:E1820</f>
        <v>1403</v>
      </c>
      <c r="AE823" s="309"/>
      <c r="AF823" s="67">
        <f>IF('5-اطلاعات کلیه پرسنل'!H823=option!$C$15,IF('5-اطلاعات کلیه پرسنل'!L823="دارد",'5-اطلاعات کلیه پرسنل'!M823/12*'5-اطلاعات کلیه پرسنل'!I823,'5-اطلاعات کلیه پرسنل'!N823/2000*'5-اطلاعات کلیه پرسنل'!I823),0)+IF('5-اطلاعات کلیه پرسنل'!J823=option!$C$15,IF('5-اطلاعات کلیه پرسنل'!L823="دارد",'5-اطلاعات کلیه پرسنل'!M823/12*'5-اطلاعات کلیه پرسنل'!K823,'5-اطلاعات کلیه پرسنل'!N823/2000*'5-اطلاعات کلیه پرسنل'!K823),0)</f>
        <v>0</v>
      </c>
      <c r="AG823" s="67">
        <f>IF('5-اطلاعات کلیه پرسنل'!H823=option!$C$11,IF('5-اطلاعات کلیه پرسنل'!L823="دارد",'5-اطلاعات کلیه پرسنل'!M823*'5-اطلاعات کلیه پرسنل'!I823/12*40,'5-اطلاعات کلیه پرسنل'!I823*'5-اطلاعات کلیه پرسنل'!N823/52),0)+IF('5-اطلاعات کلیه پرسنل'!J823=option!$C$11,IF('5-اطلاعات کلیه پرسنل'!L823="دارد",'5-اطلاعات کلیه پرسنل'!M823*'5-اطلاعات کلیه پرسنل'!K823/12*40,'5-اطلاعات کلیه پرسنل'!K823*'5-اطلاعات کلیه پرسنل'!N823/52),0)</f>
        <v>0</v>
      </c>
      <c r="AH823" s="307">
        <f>IF('5-اطلاعات کلیه پرسنل'!P823="دکتری",1,IF('5-اطلاعات کلیه پرسنل'!P823="فوق لیسانس",0.8,IF('5-اطلاعات کلیه پرسنل'!P823="لیسانس",0.6,IF('5-اطلاعات کلیه پرسنل'!P823="فوق دیپلم",0.3,IF('5-اطلاعات کلیه پرسنل'!P823="",0,0.1)))))</f>
        <v>0</v>
      </c>
      <c r="AI823" s="95">
        <f>IF('5-اطلاعات کلیه پرسنل'!L823="دارد",'5-اطلاعات کلیه پرسنل'!M823/12,'5-اطلاعات کلیه پرسنل'!N823/2000)</f>
        <v>0</v>
      </c>
      <c r="AJ823" s="94">
        <f t="shared" si="60"/>
        <v>0</v>
      </c>
    </row>
    <row r="824" spans="29:36" x14ac:dyDescent="0.45">
      <c r="AC824" s="309">
        <f>IF('6-اطلاعات کلیه محصولات - خدمات'!C824="دارد",'6-اطلاعات کلیه محصولات - خدمات'!Q824,0)</f>
        <v>0</v>
      </c>
      <c r="AD824" s="309">
        <f>1403-'5-اطلاعات کلیه پرسنل'!E824:E1821</f>
        <v>1403</v>
      </c>
      <c r="AE824" s="309"/>
      <c r="AF824" s="67">
        <f>IF('5-اطلاعات کلیه پرسنل'!H824=option!$C$15,IF('5-اطلاعات کلیه پرسنل'!L824="دارد",'5-اطلاعات کلیه پرسنل'!M824/12*'5-اطلاعات کلیه پرسنل'!I824,'5-اطلاعات کلیه پرسنل'!N824/2000*'5-اطلاعات کلیه پرسنل'!I824),0)+IF('5-اطلاعات کلیه پرسنل'!J824=option!$C$15,IF('5-اطلاعات کلیه پرسنل'!L824="دارد",'5-اطلاعات کلیه پرسنل'!M824/12*'5-اطلاعات کلیه پرسنل'!K824,'5-اطلاعات کلیه پرسنل'!N824/2000*'5-اطلاعات کلیه پرسنل'!K824),0)</f>
        <v>0</v>
      </c>
      <c r="AG824" s="67">
        <f>IF('5-اطلاعات کلیه پرسنل'!H824=option!$C$11,IF('5-اطلاعات کلیه پرسنل'!L824="دارد",'5-اطلاعات کلیه پرسنل'!M824*'5-اطلاعات کلیه پرسنل'!I824/12*40,'5-اطلاعات کلیه پرسنل'!I824*'5-اطلاعات کلیه پرسنل'!N824/52),0)+IF('5-اطلاعات کلیه پرسنل'!J824=option!$C$11,IF('5-اطلاعات کلیه پرسنل'!L824="دارد",'5-اطلاعات کلیه پرسنل'!M824*'5-اطلاعات کلیه پرسنل'!K824/12*40,'5-اطلاعات کلیه پرسنل'!K824*'5-اطلاعات کلیه پرسنل'!N824/52),0)</f>
        <v>0</v>
      </c>
      <c r="AH824" s="307">
        <f>IF('5-اطلاعات کلیه پرسنل'!P824="دکتری",1,IF('5-اطلاعات کلیه پرسنل'!P824="فوق لیسانس",0.8,IF('5-اطلاعات کلیه پرسنل'!P824="لیسانس",0.6,IF('5-اطلاعات کلیه پرسنل'!P824="فوق دیپلم",0.3,IF('5-اطلاعات کلیه پرسنل'!P824="",0,0.1)))))</f>
        <v>0</v>
      </c>
      <c r="AI824" s="95">
        <f>IF('5-اطلاعات کلیه پرسنل'!L824="دارد",'5-اطلاعات کلیه پرسنل'!M824/12,'5-اطلاعات کلیه پرسنل'!N824/2000)</f>
        <v>0</v>
      </c>
      <c r="AJ824" s="94">
        <f t="shared" si="60"/>
        <v>0</v>
      </c>
    </row>
    <row r="825" spans="29:36" x14ac:dyDescent="0.45">
      <c r="AC825" s="309">
        <f>IF('6-اطلاعات کلیه محصولات - خدمات'!C825="دارد",'6-اطلاعات کلیه محصولات - خدمات'!Q825,0)</f>
        <v>0</v>
      </c>
      <c r="AD825" s="309">
        <f>1403-'5-اطلاعات کلیه پرسنل'!E825:E1822</f>
        <v>1403</v>
      </c>
      <c r="AE825" s="309"/>
      <c r="AF825" s="67">
        <f>IF('5-اطلاعات کلیه پرسنل'!H825=option!$C$15,IF('5-اطلاعات کلیه پرسنل'!L825="دارد",'5-اطلاعات کلیه پرسنل'!M825/12*'5-اطلاعات کلیه پرسنل'!I825,'5-اطلاعات کلیه پرسنل'!N825/2000*'5-اطلاعات کلیه پرسنل'!I825),0)+IF('5-اطلاعات کلیه پرسنل'!J825=option!$C$15,IF('5-اطلاعات کلیه پرسنل'!L825="دارد",'5-اطلاعات کلیه پرسنل'!M825/12*'5-اطلاعات کلیه پرسنل'!K825,'5-اطلاعات کلیه پرسنل'!N825/2000*'5-اطلاعات کلیه پرسنل'!K825),0)</f>
        <v>0</v>
      </c>
      <c r="AG825" s="67">
        <f>IF('5-اطلاعات کلیه پرسنل'!H825=option!$C$11,IF('5-اطلاعات کلیه پرسنل'!L825="دارد",'5-اطلاعات کلیه پرسنل'!M825*'5-اطلاعات کلیه پرسنل'!I825/12*40,'5-اطلاعات کلیه پرسنل'!I825*'5-اطلاعات کلیه پرسنل'!N825/52),0)+IF('5-اطلاعات کلیه پرسنل'!J825=option!$C$11,IF('5-اطلاعات کلیه پرسنل'!L825="دارد",'5-اطلاعات کلیه پرسنل'!M825*'5-اطلاعات کلیه پرسنل'!K825/12*40,'5-اطلاعات کلیه پرسنل'!K825*'5-اطلاعات کلیه پرسنل'!N825/52),0)</f>
        <v>0</v>
      </c>
      <c r="AH825" s="307">
        <f>IF('5-اطلاعات کلیه پرسنل'!P825="دکتری",1,IF('5-اطلاعات کلیه پرسنل'!P825="فوق لیسانس",0.8,IF('5-اطلاعات کلیه پرسنل'!P825="لیسانس",0.6,IF('5-اطلاعات کلیه پرسنل'!P825="فوق دیپلم",0.3,IF('5-اطلاعات کلیه پرسنل'!P825="",0,0.1)))))</f>
        <v>0</v>
      </c>
      <c r="AI825" s="95">
        <f>IF('5-اطلاعات کلیه پرسنل'!L825="دارد",'5-اطلاعات کلیه پرسنل'!M825/12,'5-اطلاعات کلیه پرسنل'!N825/2000)</f>
        <v>0</v>
      </c>
      <c r="AJ825" s="94">
        <f t="shared" si="60"/>
        <v>0</v>
      </c>
    </row>
    <row r="826" spans="29:36" x14ac:dyDescent="0.45">
      <c r="AC826" s="309">
        <f>IF('6-اطلاعات کلیه محصولات - خدمات'!C826="دارد",'6-اطلاعات کلیه محصولات - خدمات'!Q826,0)</f>
        <v>0</v>
      </c>
      <c r="AD826" s="309">
        <f>1403-'5-اطلاعات کلیه پرسنل'!E826:E1823</f>
        <v>1403</v>
      </c>
      <c r="AE826" s="309"/>
      <c r="AF826" s="67">
        <f>IF('5-اطلاعات کلیه پرسنل'!H826=option!$C$15,IF('5-اطلاعات کلیه پرسنل'!L826="دارد",'5-اطلاعات کلیه پرسنل'!M826/12*'5-اطلاعات کلیه پرسنل'!I826,'5-اطلاعات کلیه پرسنل'!N826/2000*'5-اطلاعات کلیه پرسنل'!I826),0)+IF('5-اطلاعات کلیه پرسنل'!J826=option!$C$15,IF('5-اطلاعات کلیه پرسنل'!L826="دارد",'5-اطلاعات کلیه پرسنل'!M826/12*'5-اطلاعات کلیه پرسنل'!K826,'5-اطلاعات کلیه پرسنل'!N826/2000*'5-اطلاعات کلیه پرسنل'!K826),0)</f>
        <v>0</v>
      </c>
      <c r="AG826" s="67">
        <f>IF('5-اطلاعات کلیه پرسنل'!H826=option!$C$11,IF('5-اطلاعات کلیه پرسنل'!L826="دارد",'5-اطلاعات کلیه پرسنل'!M826*'5-اطلاعات کلیه پرسنل'!I826/12*40,'5-اطلاعات کلیه پرسنل'!I826*'5-اطلاعات کلیه پرسنل'!N826/52),0)+IF('5-اطلاعات کلیه پرسنل'!J826=option!$C$11,IF('5-اطلاعات کلیه پرسنل'!L826="دارد",'5-اطلاعات کلیه پرسنل'!M826*'5-اطلاعات کلیه پرسنل'!K826/12*40,'5-اطلاعات کلیه پرسنل'!K826*'5-اطلاعات کلیه پرسنل'!N826/52),0)</f>
        <v>0</v>
      </c>
      <c r="AH826" s="307">
        <f>IF('5-اطلاعات کلیه پرسنل'!P826="دکتری",1,IF('5-اطلاعات کلیه پرسنل'!P826="فوق لیسانس",0.8,IF('5-اطلاعات کلیه پرسنل'!P826="لیسانس",0.6,IF('5-اطلاعات کلیه پرسنل'!P826="فوق دیپلم",0.3,IF('5-اطلاعات کلیه پرسنل'!P826="",0,0.1)))))</f>
        <v>0</v>
      </c>
      <c r="AI826" s="95">
        <f>IF('5-اطلاعات کلیه پرسنل'!L826="دارد",'5-اطلاعات کلیه پرسنل'!M826/12,'5-اطلاعات کلیه پرسنل'!N826/2000)</f>
        <v>0</v>
      </c>
      <c r="AJ826" s="94">
        <f t="shared" si="60"/>
        <v>0</v>
      </c>
    </row>
    <row r="827" spans="29:36" x14ac:dyDescent="0.45">
      <c r="AC827" s="309">
        <f>IF('6-اطلاعات کلیه محصولات - خدمات'!C827="دارد",'6-اطلاعات کلیه محصولات - خدمات'!Q827,0)</f>
        <v>0</v>
      </c>
      <c r="AD827" s="309">
        <f>1403-'5-اطلاعات کلیه پرسنل'!E827:E1824</f>
        <v>1403</v>
      </c>
      <c r="AE827" s="309"/>
      <c r="AF827" s="67">
        <f>IF('5-اطلاعات کلیه پرسنل'!H827=option!$C$15,IF('5-اطلاعات کلیه پرسنل'!L827="دارد",'5-اطلاعات کلیه پرسنل'!M827/12*'5-اطلاعات کلیه پرسنل'!I827,'5-اطلاعات کلیه پرسنل'!N827/2000*'5-اطلاعات کلیه پرسنل'!I827),0)+IF('5-اطلاعات کلیه پرسنل'!J827=option!$C$15,IF('5-اطلاعات کلیه پرسنل'!L827="دارد",'5-اطلاعات کلیه پرسنل'!M827/12*'5-اطلاعات کلیه پرسنل'!K827,'5-اطلاعات کلیه پرسنل'!N827/2000*'5-اطلاعات کلیه پرسنل'!K827),0)</f>
        <v>0</v>
      </c>
      <c r="AG827" s="67">
        <f>IF('5-اطلاعات کلیه پرسنل'!H827=option!$C$11,IF('5-اطلاعات کلیه پرسنل'!L827="دارد",'5-اطلاعات کلیه پرسنل'!M827*'5-اطلاعات کلیه پرسنل'!I827/12*40,'5-اطلاعات کلیه پرسنل'!I827*'5-اطلاعات کلیه پرسنل'!N827/52),0)+IF('5-اطلاعات کلیه پرسنل'!J827=option!$C$11,IF('5-اطلاعات کلیه پرسنل'!L827="دارد",'5-اطلاعات کلیه پرسنل'!M827*'5-اطلاعات کلیه پرسنل'!K827/12*40,'5-اطلاعات کلیه پرسنل'!K827*'5-اطلاعات کلیه پرسنل'!N827/52),0)</f>
        <v>0</v>
      </c>
      <c r="AH827" s="307">
        <f>IF('5-اطلاعات کلیه پرسنل'!P827="دکتری",1,IF('5-اطلاعات کلیه پرسنل'!P827="فوق لیسانس",0.8,IF('5-اطلاعات کلیه پرسنل'!P827="لیسانس",0.6,IF('5-اطلاعات کلیه پرسنل'!P827="فوق دیپلم",0.3,IF('5-اطلاعات کلیه پرسنل'!P827="",0,0.1)))))</f>
        <v>0</v>
      </c>
      <c r="AI827" s="95">
        <f>IF('5-اطلاعات کلیه پرسنل'!L827="دارد",'5-اطلاعات کلیه پرسنل'!M827/12,'5-اطلاعات کلیه پرسنل'!N827/2000)</f>
        <v>0</v>
      </c>
      <c r="AJ827" s="94">
        <f t="shared" si="60"/>
        <v>0</v>
      </c>
    </row>
    <row r="828" spans="29:36" x14ac:dyDescent="0.45">
      <c r="AC828" s="309">
        <f>IF('6-اطلاعات کلیه محصولات - خدمات'!C828="دارد",'6-اطلاعات کلیه محصولات - خدمات'!Q828,0)</f>
        <v>0</v>
      </c>
      <c r="AD828" s="309">
        <f>1403-'5-اطلاعات کلیه پرسنل'!E828:E1825</f>
        <v>1403</v>
      </c>
      <c r="AE828" s="309"/>
      <c r="AF828" s="67">
        <f>IF('5-اطلاعات کلیه پرسنل'!H828=option!$C$15,IF('5-اطلاعات کلیه پرسنل'!L828="دارد",'5-اطلاعات کلیه پرسنل'!M828/12*'5-اطلاعات کلیه پرسنل'!I828,'5-اطلاعات کلیه پرسنل'!N828/2000*'5-اطلاعات کلیه پرسنل'!I828),0)+IF('5-اطلاعات کلیه پرسنل'!J828=option!$C$15,IF('5-اطلاعات کلیه پرسنل'!L828="دارد",'5-اطلاعات کلیه پرسنل'!M828/12*'5-اطلاعات کلیه پرسنل'!K828,'5-اطلاعات کلیه پرسنل'!N828/2000*'5-اطلاعات کلیه پرسنل'!K828),0)</f>
        <v>0</v>
      </c>
      <c r="AG828" s="67">
        <f>IF('5-اطلاعات کلیه پرسنل'!H828=option!$C$11,IF('5-اطلاعات کلیه پرسنل'!L828="دارد",'5-اطلاعات کلیه پرسنل'!M828*'5-اطلاعات کلیه پرسنل'!I828/12*40,'5-اطلاعات کلیه پرسنل'!I828*'5-اطلاعات کلیه پرسنل'!N828/52),0)+IF('5-اطلاعات کلیه پرسنل'!J828=option!$C$11,IF('5-اطلاعات کلیه پرسنل'!L828="دارد",'5-اطلاعات کلیه پرسنل'!M828*'5-اطلاعات کلیه پرسنل'!K828/12*40,'5-اطلاعات کلیه پرسنل'!K828*'5-اطلاعات کلیه پرسنل'!N828/52),0)</f>
        <v>0</v>
      </c>
      <c r="AH828" s="307">
        <f>IF('5-اطلاعات کلیه پرسنل'!P828="دکتری",1,IF('5-اطلاعات کلیه پرسنل'!P828="فوق لیسانس",0.8,IF('5-اطلاعات کلیه پرسنل'!P828="لیسانس",0.6,IF('5-اطلاعات کلیه پرسنل'!P828="فوق دیپلم",0.3,IF('5-اطلاعات کلیه پرسنل'!P828="",0,0.1)))))</f>
        <v>0</v>
      </c>
      <c r="AI828" s="95">
        <f>IF('5-اطلاعات کلیه پرسنل'!L828="دارد",'5-اطلاعات کلیه پرسنل'!M828/12,'5-اطلاعات کلیه پرسنل'!N828/2000)</f>
        <v>0</v>
      </c>
      <c r="AJ828" s="94">
        <f t="shared" si="60"/>
        <v>0</v>
      </c>
    </row>
    <row r="829" spans="29:36" x14ac:dyDescent="0.45">
      <c r="AC829" s="309">
        <f>IF('6-اطلاعات کلیه محصولات - خدمات'!C829="دارد",'6-اطلاعات کلیه محصولات - خدمات'!Q829,0)</f>
        <v>0</v>
      </c>
      <c r="AD829" s="309">
        <f>1403-'5-اطلاعات کلیه پرسنل'!E829:E1826</f>
        <v>1403</v>
      </c>
      <c r="AE829" s="309"/>
      <c r="AF829" s="67">
        <f>IF('5-اطلاعات کلیه پرسنل'!H829=option!$C$15,IF('5-اطلاعات کلیه پرسنل'!L829="دارد",'5-اطلاعات کلیه پرسنل'!M829/12*'5-اطلاعات کلیه پرسنل'!I829,'5-اطلاعات کلیه پرسنل'!N829/2000*'5-اطلاعات کلیه پرسنل'!I829),0)+IF('5-اطلاعات کلیه پرسنل'!J829=option!$C$15,IF('5-اطلاعات کلیه پرسنل'!L829="دارد",'5-اطلاعات کلیه پرسنل'!M829/12*'5-اطلاعات کلیه پرسنل'!K829,'5-اطلاعات کلیه پرسنل'!N829/2000*'5-اطلاعات کلیه پرسنل'!K829),0)</f>
        <v>0</v>
      </c>
      <c r="AG829" s="67">
        <f>IF('5-اطلاعات کلیه پرسنل'!H829=option!$C$11,IF('5-اطلاعات کلیه پرسنل'!L829="دارد",'5-اطلاعات کلیه پرسنل'!M829*'5-اطلاعات کلیه پرسنل'!I829/12*40,'5-اطلاعات کلیه پرسنل'!I829*'5-اطلاعات کلیه پرسنل'!N829/52),0)+IF('5-اطلاعات کلیه پرسنل'!J829=option!$C$11,IF('5-اطلاعات کلیه پرسنل'!L829="دارد",'5-اطلاعات کلیه پرسنل'!M829*'5-اطلاعات کلیه پرسنل'!K829/12*40,'5-اطلاعات کلیه پرسنل'!K829*'5-اطلاعات کلیه پرسنل'!N829/52),0)</f>
        <v>0</v>
      </c>
      <c r="AH829" s="307">
        <f>IF('5-اطلاعات کلیه پرسنل'!P829="دکتری",1,IF('5-اطلاعات کلیه پرسنل'!P829="فوق لیسانس",0.8,IF('5-اطلاعات کلیه پرسنل'!P829="لیسانس",0.6,IF('5-اطلاعات کلیه پرسنل'!P829="فوق دیپلم",0.3,IF('5-اطلاعات کلیه پرسنل'!P829="",0,0.1)))))</f>
        <v>0</v>
      </c>
      <c r="AI829" s="95">
        <f>IF('5-اطلاعات کلیه پرسنل'!L829="دارد",'5-اطلاعات کلیه پرسنل'!M829/12,'5-اطلاعات کلیه پرسنل'!N829/2000)</f>
        <v>0</v>
      </c>
      <c r="AJ829" s="94">
        <f t="shared" si="60"/>
        <v>0</v>
      </c>
    </row>
    <row r="830" spans="29:36" x14ac:dyDescent="0.45">
      <c r="AC830" s="309">
        <f>IF('6-اطلاعات کلیه محصولات - خدمات'!C830="دارد",'6-اطلاعات کلیه محصولات - خدمات'!Q830,0)</f>
        <v>0</v>
      </c>
      <c r="AD830" s="309">
        <f>1403-'5-اطلاعات کلیه پرسنل'!E830:E1827</f>
        <v>1403</v>
      </c>
      <c r="AE830" s="309"/>
      <c r="AF830" s="67">
        <f>IF('5-اطلاعات کلیه پرسنل'!H830=option!$C$15,IF('5-اطلاعات کلیه پرسنل'!L830="دارد",'5-اطلاعات کلیه پرسنل'!M830/12*'5-اطلاعات کلیه پرسنل'!I830,'5-اطلاعات کلیه پرسنل'!N830/2000*'5-اطلاعات کلیه پرسنل'!I830),0)+IF('5-اطلاعات کلیه پرسنل'!J830=option!$C$15,IF('5-اطلاعات کلیه پرسنل'!L830="دارد",'5-اطلاعات کلیه پرسنل'!M830/12*'5-اطلاعات کلیه پرسنل'!K830,'5-اطلاعات کلیه پرسنل'!N830/2000*'5-اطلاعات کلیه پرسنل'!K830),0)</f>
        <v>0</v>
      </c>
      <c r="AG830" s="67">
        <f>IF('5-اطلاعات کلیه پرسنل'!H830=option!$C$11,IF('5-اطلاعات کلیه پرسنل'!L830="دارد",'5-اطلاعات کلیه پرسنل'!M830*'5-اطلاعات کلیه پرسنل'!I830/12*40,'5-اطلاعات کلیه پرسنل'!I830*'5-اطلاعات کلیه پرسنل'!N830/52),0)+IF('5-اطلاعات کلیه پرسنل'!J830=option!$C$11,IF('5-اطلاعات کلیه پرسنل'!L830="دارد",'5-اطلاعات کلیه پرسنل'!M830*'5-اطلاعات کلیه پرسنل'!K830/12*40,'5-اطلاعات کلیه پرسنل'!K830*'5-اطلاعات کلیه پرسنل'!N830/52),0)</f>
        <v>0</v>
      </c>
      <c r="AH830" s="307">
        <f>IF('5-اطلاعات کلیه پرسنل'!P830="دکتری",1,IF('5-اطلاعات کلیه پرسنل'!P830="فوق لیسانس",0.8,IF('5-اطلاعات کلیه پرسنل'!P830="لیسانس",0.6,IF('5-اطلاعات کلیه پرسنل'!P830="فوق دیپلم",0.3,IF('5-اطلاعات کلیه پرسنل'!P830="",0,0.1)))))</f>
        <v>0</v>
      </c>
      <c r="AI830" s="95">
        <f>IF('5-اطلاعات کلیه پرسنل'!L830="دارد",'5-اطلاعات کلیه پرسنل'!M830/12,'5-اطلاعات کلیه پرسنل'!N830/2000)</f>
        <v>0</v>
      </c>
      <c r="AJ830" s="94">
        <f t="shared" si="60"/>
        <v>0</v>
      </c>
    </row>
    <row r="831" spans="29:36" x14ac:dyDescent="0.45">
      <c r="AC831" s="309">
        <f>IF('6-اطلاعات کلیه محصولات - خدمات'!C831="دارد",'6-اطلاعات کلیه محصولات - خدمات'!Q831,0)</f>
        <v>0</v>
      </c>
      <c r="AD831" s="309">
        <f>1403-'5-اطلاعات کلیه پرسنل'!E831:E1828</f>
        <v>1403</v>
      </c>
      <c r="AE831" s="309"/>
      <c r="AF831" s="67">
        <f>IF('5-اطلاعات کلیه پرسنل'!H831=option!$C$15,IF('5-اطلاعات کلیه پرسنل'!L831="دارد",'5-اطلاعات کلیه پرسنل'!M831/12*'5-اطلاعات کلیه پرسنل'!I831,'5-اطلاعات کلیه پرسنل'!N831/2000*'5-اطلاعات کلیه پرسنل'!I831),0)+IF('5-اطلاعات کلیه پرسنل'!J831=option!$C$15,IF('5-اطلاعات کلیه پرسنل'!L831="دارد",'5-اطلاعات کلیه پرسنل'!M831/12*'5-اطلاعات کلیه پرسنل'!K831,'5-اطلاعات کلیه پرسنل'!N831/2000*'5-اطلاعات کلیه پرسنل'!K831),0)</f>
        <v>0</v>
      </c>
      <c r="AG831" s="67">
        <f>IF('5-اطلاعات کلیه پرسنل'!H831=option!$C$11,IF('5-اطلاعات کلیه پرسنل'!L831="دارد",'5-اطلاعات کلیه پرسنل'!M831*'5-اطلاعات کلیه پرسنل'!I831/12*40,'5-اطلاعات کلیه پرسنل'!I831*'5-اطلاعات کلیه پرسنل'!N831/52),0)+IF('5-اطلاعات کلیه پرسنل'!J831=option!$C$11,IF('5-اطلاعات کلیه پرسنل'!L831="دارد",'5-اطلاعات کلیه پرسنل'!M831*'5-اطلاعات کلیه پرسنل'!K831/12*40,'5-اطلاعات کلیه پرسنل'!K831*'5-اطلاعات کلیه پرسنل'!N831/52),0)</f>
        <v>0</v>
      </c>
      <c r="AH831" s="307">
        <f>IF('5-اطلاعات کلیه پرسنل'!P831="دکتری",1,IF('5-اطلاعات کلیه پرسنل'!P831="فوق لیسانس",0.8,IF('5-اطلاعات کلیه پرسنل'!P831="لیسانس",0.6,IF('5-اطلاعات کلیه پرسنل'!P831="فوق دیپلم",0.3,IF('5-اطلاعات کلیه پرسنل'!P831="",0,0.1)))))</f>
        <v>0</v>
      </c>
      <c r="AI831" s="95">
        <f>IF('5-اطلاعات کلیه پرسنل'!L831="دارد",'5-اطلاعات کلیه پرسنل'!M831/12,'5-اطلاعات کلیه پرسنل'!N831/2000)</f>
        <v>0</v>
      </c>
      <c r="AJ831" s="94">
        <f t="shared" si="60"/>
        <v>0</v>
      </c>
    </row>
    <row r="832" spans="29:36" x14ac:dyDescent="0.45">
      <c r="AC832" s="309">
        <f>IF('6-اطلاعات کلیه محصولات - خدمات'!C832="دارد",'6-اطلاعات کلیه محصولات - خدمات'!Q832,0)</f>
        <v>0</v>
      </c>
      <c r="AD832" s="309">
        <f>1403-'5-اطلاعات کلیه پرسنل'!E832:E1829</f>
        <v>1403</v>
      </c>
      <c r="AE832" s="309"/>
      <c r="AF832" s="67">
        <f>IF('5-اطلاعات کلیه پرسنل'!H832=option!$C$15,IF('5-اطلاعات کلیه پرسنل'!L832="دارد",'5-اطلاعات کلیه پرسنل'!M832/12*'5-اطلاعات کلیه پرسنل'!I832,'5-اطلاعات کلیه پرسنل'!N832/2000*'5-اطلاعات کلیه پرسنل'!I832),0)+IF('5-اطلاعات کلیه پرسنل'!J832=option!$C$15,IF('5-اطلاعات کلیه پرسنل'!L832="دارد",'5-اطلاعات کلیه پرسنل'!M832/12*'5-اطلاعات کلیه پرسنل'!K832,'5-اطلاعات کلیه پرسنل'!N832/2000*'5-اطلاعات کلیه پرسنل'!K832),0)</f>
        <v>0</v>
      </c>
      <c r="AG832" s="67">
        <f>IF('5-اطلاعات کلیه پرسنل'!H832=option!$C$11,IF('5-اطلاعات کلیه پرسنل'!L832="دارد",'5-اطلاعات کلیه پرسنل'!M832*'5-اطلاعات کلیه پرسنل'!I832/12*40,'5-اطلاعات کلیه پرسنل'!I832*'5-اطلاعات کلیه پرسنل'!N832/52),0)+IF('5-اطلاعات کلیه پرسنل'!J832=option!$C$11,IF('5-اطلاعات کلیه پرسنل'!L832="دارد",'5-اطلاعات کلیه پرسنل'!M832*'5-اطلاعات کلیه پرسنل'!K832/12*40,'5-اطلاعات کلیه پرسنل'!K832*'5-اطلاعات کلیه پرسنل'!N832/52),0)</f>
        <v>0</v>
      </c>
      <c r="AH832" s="307">
        <f>IF('5-اطلاعات کلیه پرسنل'!P832="دکتری",1,IF('5-اطلاعات کلیه پرسنل'!P832="فوق لیسانس",0.8,IF('5-اطلاعات کلیه پرسنل'!P832="لیسانس",0.6,IF('5-اطلاعات کلیه پرسنل'!P832="فوق دیپلم",0.3,IF('5-اطلاعات کلیه پرسنل'!P832="",0,0.1)))))</f>
        <v>0</v>
      </c>
      <c r="AI832" s="95">
        <f>IF('5-اطلاعات کلیه پرسنل'!L832="دارد",'5-اطلاعات کلیه پرسنل'!M832/12,'5-اطلاعات کلیه پرسنل'!N832/2000)</f>
        <v>0</v>
      </c>
      <c r="AJ832" s="94">
        <f t="shared" si="60"/>
        <v>0</v>
      </c>
    </row>
    <row r="833" spans="29:36" x14ac:dyDescent="0.45">
      <c r="AC833" s="309">
        <f>IF('6-اطلاعات کلیه محصولات - خدمات'!C833="دارد",'6-اطلاعات کلیه محصولات - خدمات'!Q833,0)</f>
        <v>0</v>
      </c>
      <c r="AD833" s="309">
        <f>1403-'5-اطلاعات کلیه پرسنل'!E833:E1830</f>
        <v>1403</v>
      </c>
      <c r="AE833" s="309"/>
      <c r="AF833" s="67">
        <f>IF('5-اطلاعات کلیه پرسنل'!H833=option!$C$15,IF('5-اطلاعات کلیه پرسنل'!L833="دارد",'5-اطلاعات کلیه پرسنل'!M833/12*'5-اطلاعات کلیه پرسنل'!I833,'5-اطلاعات کلیه پرسنل'!N833/2000*'5-اطلاعات کلیه پرسنل'!I833),0)+IF('5-اطلاعات کلیه پرسنل'!J833=option!$C$15,IF('5-اطلاعات کلیه پرسنل'!L833="دارد",'5-اطلاعات کلیه پرسنل'!M833/12*'5-اطلاعات کلیه پرسنل'!K833,'5-اطلاعات کلیه پرسنل'!N833/2000*'5-اطلاعات کلیه پرسنل'!K833),0)</f>
        <v>0</v>
      </c>
      <c r="AG833" s="67">
        <f>IF('5-اطلاعات کلیه پرسنل'!H833=option!$C$11,IF('5-اطلاعات کلیه پرسنل'!L833="دارد",'5-اطلاعات کلیه پرسنل'!M833*'5-اطلاعات کلیه پرسنل'!I833/12*40,'5-اطلاعات کلیه پرسنل'!I833*'5-اطلاعات کلیه پرسنل'!N833/52),0)+IF('5-اطلاعات کلیه پرسنل'!J833=option!$C$11,IF('5-اطلاعات کلیه پرسنل'!L833="دارد",'5-اطلاعات کلیه پرسنل'!M833*'5-اطلاعات کلیه پرسنل'!K833/12*40,'5-اطلاعات کلیه پرسنل'!K833*'5-اطلاعات کلیه پرسنل'!N833/52),0)</f>
        <v>0</v>
      </c>
      <c r="AH833" s="307">
        <f>IF('5-اطلاعات کلیه پرسنل'!P833="دکتری",1,IF('5-اطلاعات کلیه پرسنل'!P833="فوق لیسانس",0.8,IF('5-اطلاعات کلیه پرسنل'!P833="لیسانس",0.6,IF('5-اطلاعات کلیه پرسنل'!P833="فوق دیپلم",0.3,IF('5-اطلاعات کلیه پرسنل'!P833="",0,0.1)))))</f>
        <v>0</v>
      </c>
      <c r="AI833" s="95">
        <f>IF('5-اطلاعات کلیه پرسنل'!L833="دارد",'5-اطلاعات کلیه پرسنل'!M833/12,'5-اطلاعات کلیه پرسنل'!N833/2000)</f>
        <v>0</v>
      </c>
      <c r="AJ833" s="94">
        <f t="shared" si="60"/>
        <v>0</v>
      </c>
    </row>
    <row r="834" spans="29:36" x14ac:dyDescent="0.45">
      <c r="AC834" s="309">
        <f>IF('6-اطلاعات کلیه محصولات - خدمات'!C834="دارد",'6-اطلاعات کلیه محصولات - خدمات'!Q834,0)</f>
        <v>0</v>
      </c>
      <c r="AD834" s="309">
        <f>1403-'5-اطلاعات کلیه پرسنل'!E834:E1831</f>
        <v>1403</v>
      </c>
      <c r="AE834" s="309"/>
      <c r="AF834" s="67">
        <f>IF('5-اطلاعات کلیه پرسنل'!H834=option!$C$15,IF('5-اطلاعات کلیه پرسنل'!L834="دارد",'5-اطلاعات کلیه پرسنل'!M834/12*'5-اطلاعات کلیه پرسنل'!I834,'5-اطلاعات کلیه پرسنل'!N834/2000*'5-اطلاعات کلیه پرسنل'!I834),0)+IF('5-اطلاعات کلیه پرسنل'!J834=option!$C$15,IF('5-اطلاعات کلیه پرسنل'!L834="دارد",'5-اطلاعات کلیه پرسنل'!M834/12*'5-اطلاعات کلیه پرسنل'!K834,'5-اطلاعات کلیه پرسنل'!N834/2000*'5-اطلاعات کلیه پرسنل'!K834),0)</f>
        <v>0</v>
      </c>
      <c r="AG834" s="67">
        <f>IF('5-اطلاعات کلیه پرسنل'!H834=option!$C$11,IF('5-اطلاعات کلیه پرسنل'!L834="دارد",'5-اطلاعات کلیه پرسنل'!M834*'5-اطلاعات کلیه پرسنل'!I834/12*40,'5-اطلاعات کلیه پرسنل'!I834*'5-اطلاعات کلیه پرسنل'!N834/52),0)+IF('5-اطلاعات کلیه پرسنل'!J834=option!$C$11,IF('5-اطلاعات کلیه پرسنل'!L834="دارد",'5-اطلاعات کلیه پرسنل'!M834*'5-اطلاعات کلیه پرسنل'!K834/12*40,'5-اطلاعات کلیه پرسنل'!K834*'5-اطلاعات کلیه پرسنل'!N834/52),0)</f>
        <v>0</v>
      </c>
      <c r="AH834" s="307">
        <f>IF('5-اطلاعات کلیه پرسنل'!P834="دکتری",1,IF('5-اطلاعات کلیه پرسنل'!P834="فوق لیسانس",0.8,IF('5-اطلاعات کلیه پرسنل'!P834="لیسانس",0.6,IF('5-اطلاعات کلیه پرسنل'!P834="فوق دیپلم",0.3,IF('5-اطلاعات کلیه پرسنل'!P834="",0,0.1)))))</f>
        <v>0</v>
      </c>
      <c r="AI834" s="95">
        <f>IF('5-اطلاعات کلیه پرسنل'!L834="دارد",'5-اطلاعات کلیه پرسنل'!M834/12,'5-اطلاعات کلیه پرسنل'!N834/2000)</f>
        <v>0</v>
      </c>
      <c r="AJ834" s="94">
        <f t="shared" si="60"/>
        <v>0</v>
      </c>
    </row>
    <row r="835" spans="29:36" x14ac:dyDescent="0.45">
      <c r="AC835" s="309">
        <f>IF('6-اطلاعات کلیه محصولات - خدمات'!C835="دارد",'6-اطلاعات کلیه محصولات - خدمات'!Q835,0)</f>
        <v>0</v>
      </c>
      <c r="AD835" s="309">
        <f>1403-'5-اطلاعات کلیه پرسنل'!E835:E1832</f>
        <v>1403</v>
      </c>
      <c r="AE835" s="309"/>
      <c r="AF835" s="67">
        <f>IF('5-اطلاعات کلیه پرسنل'!H835=option!$C$15,IF('5-اطلاعات کلیه پرسنل'!L835="دارد",'5-اطلاعات کلیه پرسنل'!M835/12*'5-اطلاعات کلیه پرسنل'!I835,'5-اطلاعات کلیه پرسنل'!N835/2000*'5-اطلاعات کلیه پرسنل'!I835),0)+IF('5-اطلاعات کلیه پرسنل'!J835=option!$C$15,IF('5-اطلاعات کلیه پرسنل'!L835="دارد",'5-اطلاعات کلیه پرسنل'!M835/12*'5-اطلاعات کلیه پرسنل'!K835,'5-اطلاعات کلیه پرسنل'!N835/2000*'5-اطلاعات کلیه پرسنل'!K835),0)</f>
        <v>0</v>
      </c>
      <c r="AG835" s="67">
        <f>IF('5-اطلاعات کلیه پرسنل'!H835=option!$C$11,IF('5-اطلاعات کلیه پرسنل'!L835="دارد",'5-اطلاعات کلیه پرسنل'!M835*'5-اطلاعات کلیه پرسنل'!I835/12*40,'5-اطلاعات کلیه پرسنل'!I835*'5-اطلاعات کلیه پرسنل'!N835/52),0)+IF('5-اطلاعات کلیه پرسنل'!J835=option!$C$11,IF('5-اطلاعات کلیه پرسنل'!L835="دارد",'5-اطلاعات کلیه پرسنل'!M835*'5-اطلاعات کلیه پرسنل'!K835/12*40,'5-اطلاعات کلیه پرسنل'!K835*'5-اطلاعات کلیه پرسنل'!N835/52),0)</f>
        <v>0</v>
      </c>
      <c r="AH835" s="307">
        <f>IF('5-اطلاعات کلیه پرسنل'!P835="دکتری",1,IF('5-اطلاعات کلیه پرسنل'!P835="فوق لیسانس",0.8,IF('5-اطلاعات کلیه پرسنل'!P835="لیسانس",0.6,IF('5-اطلاعات کلیه پرسنل'!P835="فوق دیپلم",0.3,IF('5-اطلاعات کلیه پرسنل'!P835="",0,0.1)))))</f>
        <v>0</v>
      </c>
      <c r="AI835" s="95">
        <f>IF('5-اطلاعات کلیه پرسنل'!L835="دارد",'5-اطلاعات کلیه پرسنل'!M835/12,'5-اطلاعات کلیه پرسنل'!N835/2000)</f>
        <v>0</v>
      </c>
      <c r="AJ835" s="94">
        <f t="shared" si="60"/>
        <v>0</v>
      </c>
    </row>
    <row r="836" spans="29:36" x14ac:dyDescent="0.45">
      <c r="AC836" s="309">
        <f>IF('6-اطلاعات کلیه محصولات - خدمات'!C836="دارد",'6-اطلاعات کلیه محصولات - خدمات'!Q836,0)</f>
        <v>0</v>
      </c>
      <c r="AD836" s="309">
        <f>1403-'5-اطلاعات کلیه پرسنل'!E836:E1833</f>
        <v>1403</v>
      </c>
      <c r="AE836" s="309"/>
      <c r="AF836" s="67">
        <f>IF('5-اطلاعات کلیه پرسنل'!H836=option!$C$15,IF('5-اطلاعات کلیه پرسنل'!L836="دارد",'5-اطلاعات کلیه پرسنل'!M836/12*'5-اطلاعات کلیه پرسنل'!I836,'5-اطلاعات کلیه پرسنل'!N836/2000*'5-اطلاعات کلیه پرسنل'!I836),0)+IF('5-اطلاعات کلیه پرسنل'!J836=option!$C$15,IF('5-اطلاعات کلیه پرسنل'!L836="دارد",'5-اطلاعات کلیه پرسنل'!M836/12*'5-اطلاعات کلیه پرسنل'!K836,'5-اطلاعات کلیه پرسنل'!N836/2000*'5-اطلاعات کلیه پرسنل'!K836),0)</f>
        <v>0</v>
      </c>
      <c r="AG836" s="67">
        <f>IF('5-اطلاعات کلیه پرسنل'!H836=option!$C$11,IF('5-اطلاعات کلیه پرسنل'!L836="دارد",'5-اطلاعات کلیه پرسنل'!M836*'5-اطلاعات کلیه پرسنل'!I836/12*40,'5-اطلاعات کلیه پرسنل'!I836*'5-اطلاعات کلیه پرسنل'!N836/52),0)+IF('5-اطلاعات کلیه پرسنل'!J836=option!$C$11,IF('5-اطلاعات کلیه پرسنل'!L836="دارد",'5-اطلاعات کلیه پرسنل'!M836*'5-اطلاعات کلیه پرسنل'!K836/12*40,'5-اطلاعات کلیه پرسنل'!K836*'5-اطلاعات کلیه پرسنل'!N836/52),0)</f>
        <v>0</v>
      </c>
      <c r="AH836" s="307">
        <f>IF('5-اطلاعات کلیه پرسنل'!P836="دکتری",1,IF('5-اطلاعات کلیه پرسنل'!P836="فوق لیسانس",0.8,IF('5-اطلاعات کلیه پرسنل'!P836="لیسانس",0.6,IF('5-اطلاعات کلیه پرسنل'!P836="فوق دیپلم",0.3,IF('5-اطلاعات کلیه پرسنل'!P836="",0,0.1)))))</f>
        <v>0</v>
      </c>
      <c r="AI836" s="95">
        <f>IF('5-اطلاعات کلیه پرسنل'!L836="دارد",'5-اطلاعات کلیه پرسنل'!M836/12,'5-اطلاعات کلیه پرسنل'!N836/2000)</f>
        <v>0</v>
      </c>
      <c r="AJ836" s="94">
        <f t="shared" si="60"/>
        <v>0</v>
      </c>
    </row>
    <row r="837" spans="29:36" x14ac:dyDescent="0.45">
      <c r="AC837" s="309">
        <f>IF('6-اطلاعات کلیه محصولات - خدمات'!C837="دارد",'6-اطلاعات کلیه محصولات - خدمات'!Q837,0)</f>
        <v>0</v>
      </c>
      <c r="AD837" s="309">
        <f>1403-'5-اطلاعات کلیه پرسنل'!E837:E1834</f>
        <v>1403</v>
      </c>
      <c r="AE837" s="309"/>
      <c r="AF837" s="67">
        <f>IF('5-اطلاعات کلیه پرسنل'!H837=option!$C$15,IF('5-اطلاعات کلیه پرسنل'!L837="دارد",'5-اطلاعات کلیه پرسنل'!M837/12*'5-اطلاعات کلیه پرسنل'!I837,'5-اطلاعات کلیه پرسنل'!N837/2000*'5-اطلاعات کلیه پرسنل'!I837),0)+IF('5-اطلاعات کلیه پرسنل'!J837=option!$C$15,IF('5-اطلاعات کلیه پرسنل'!L837="دارد",'5-اطلاعات کلیه پرسنل'!M837/12*'5-اطلاعات کلیه پرسنل'!K837,'5-اطلاعات کلیه پرسنل'!N837/2000*'5-اطلاعات کلیه پرسنل'!K837),0)</f>
        <v>0</v>
      </c>
      <c r="AG837" s="67">
        <f>IF('5-اطلاعات کلیه پرسنل'!H837=option!$C$11,IF('5-اطلاعات کلیه پرسنل'!L837="دارد",'5-اطلاعات کلیه پرسنل'!M837*'5-اطلاعات کلیه پرسنل'!I837/12*40,'5-اطلاعات کلیه پرسنل'!I837*'5-اطلاعات کلیه پرسنل'!N837/52),0)+IF('5-اطلاعات کلیه پرسنل'!J837=option!$C$11,IF('5-اطلاعات کلیه پرسنل'!L837="دارد",'5-اطلاعات کلیه پرسنل'!M837*'5-اطلاعات کلیه پرسنل'!K837/12*40,'5-اطلاعات کلیه پرسنل'!K837*'5-اطلاعات کلیه پرسنل'!N837/52),0)</f>
        <v>0</v>
      </c>
      <c r="AH837" s="307">
        <f>IF('5-اطلاعات کلیه پرسنل'!P837="دکتری",1,IF('5-اطلاعات کلیه پرسنل'!P837="فوق لیسانس",0.8,IF('5-اطلاعات کلیه پرسنل'!P837="لیسانس",0.6,IF('5-اطلاعات کلیه پرسنل'!P837="فوق دیپلم",0.3,IF('5-اطلاعات کلیه پرسنل'!P837="",0,0.1)))))</f>
        <v>0</v>
      </c>
      <c r="AI837" s="95">
        <f>IF('5-اطلاعات کلیه پرسنل'!L837="دارد",'5-اطلاعات کلیه پرسنل'!M837/12,'5-اطلاعات کلیه پرسنل'!N837/2000)</f>
        <v>0</v>
      </c>
      <c r="AJ837" s="94">
        <f t="shared" si="60"/>
        <v>0</v>
      </c>
    </row>
    <row r="838" spans="29:36" x14ac:dyDescent="0.45">
      <c r="AC838" s="309">
        <f>IF('6-اطلاعات کلیه محصولات - خدمات'!C838="دارد",'6-اطلاعات کلیه محصولات - خدمات'!Q838,0)</f>
        <v>0</v>
      </c>
      <c r="AD838" s="309">
        <f>1403-'5-اطلاعات کلیه پرسنل'!E838:E1835</f>
        <v>1403</v>
      </c>
      <c r="AE838" s="309"/>
      <c r="AF838" s="67">
        <f>IF('5-اطلاعات کلیه پرسنل'!H838=option!$C$15,IF('5-اطلاعات کلیه پرسنل'!L838="دارد",'5-اطلاعات کلیه پرسنل'!M838/12*'5-اطلاعات کلیه پرسنل'!I838,'5-اطلاعات کلیه پرسنل'!N838/2000*'5-اطلاعات کلیه پرسنل'!I838),0)+IF('5-اطلاعات کلیه پرسنل'!J838=option!$C$15,IF('5-اطلاعات کلیه پرسنل'!L838="دارد",'5-اطلاعات کلیه پرسنل'!M838/12*'5-اطلاعات کلیه پرسنل'!K838,'5-اطلاعات کلیه پرسنل'!N838/2000*'5-اطلاعات کلیه پرسنل'!K838),0)</f>
        <v>0</v>
      </c>
      <c r="AG838" s="67">
        <f>IF('5-اطلاعات کلیه پرسنل'!H838=option!$C$11,IF('5-اطلاعات کلیه پرسنل'!L838="دارد",'5-اطلاعات کلیه پرسنل'!M838*'5-اطلاعات کلیه پرسنل'!I838/12*40,'5-اطلاعات کلیه پرسنل'!I838*'5-اطلاعات کلیه پرسنل'!N838/52),0)+IF('5-اطلاعات کلیه پرسنل'!J838=option!$C$11,IF('5-اطلاعات کلیه پرسنل'!L838="دارد",'5-اطلاعات کلیه پرسنل'!M838*'5-اطلاعات کلیه پرسنل'!K838/12*40,'5-اطلاعات کلیه پرسنل'!K838*'5-اطلاعات کلیه پرسنل'!N838/52),0)</f>
        <v>0</v>
      </c>
      <c r="AH838" s="307">
        <f>IF('5-اطلاعات کلیه پرسنل'!P838="دکتری",1,IF('5-اطلاعات کلیه پرسنل'!P838="فوق لیسانس",0.8,IF('5-اطلاعات کلیه پرسنل'!P838="لیسانس",0.6,IF('5-اطلاعات کلیه پرسنل'!P838="فوق دیپلم",0.3,IF('5-اطلاعات کلیه پرسنل'!P838="",0,0.1)))))</f>
        <v>0</v>
      </c>
      <c r="AI838" s="95">
        <f>IF('5-اطلاعات کلیه پرسنل'!L838="دارد",'5-اطلاعات کلیه پرسنل'!M838/12,'5-اطلاعات کلیه پرسنل'!N838/2000)</f>
        <v>0</v>
      </c>
      <c r="AJ838" s="94">
        <f t="shared" si="60"/>
        <v>0</v>
      </c>
    </row>
    <row r="839" spans="29:36" x14ac:dyDescent="0.45">
      <c r="AC839" s="309">
        <f>IF('6-اطلاعات کلیه محصولات - خدمات'!C839="دارد",'6-اطلاعات کلیه محصولات - خدمات'!Q839,0)</f>
        <v>0</v>
      </c>
      <c r="AD839" s="309">
        <f>1403-'5-اطلاعات کلیه پرسنل'!E839:E1836</f>
        <v>1403</v>
      </c>
      <c r="AE839" s="309"/>
      <c r="AF839" s="67">
        <f>IF('5-اطلاعات کلیه پرسنل'!H839=option!$C$15,IF('5-اطلاعات کلیه پرسنل'!L839="دارد",'5-اطلاعات کلیه پرسنل'!M839/12*'5-اطلاعات کلیه پرسنل'!I839,'5-اطلاعات کلیه پرسنل'!N839/2000*'5-اطلاعات کلیه پرسنل'!I839),0)+IF('5-اطلاعات کلیه پرسنل'!J839=option!$C$15,IF('5-اطلاعات کلیه پرسنل'!L839="دارد",'5-اطلاعات کلیه پرسنل'!M839/12*'5-اطلاعات کلیه پرسنل'!K839,'5-اطلاعات کلیه پرسنل'!N839/2000*'5-اطلاعات کلیه پرسنل'!K839),0)</f>
        <v>0</v>
      </c>
      <c r="AG839" s="67">
        <f>IF('5-اطلاعات کلیه پرسنل'!H839=option!$C$11,IF('5-اطلاعات کلیه پرسنل'!L839="دارد",'5-اطلاعات کلیه پرسنل'!M839*'5-اطلاعات کلیه پرسنل'!I839/12*40,'5-اطلاعات کلیه پرسنل'!I839*'5-اطلاعات کلیه پرسنل'!N839/52),0)+IF('5-اطلاعات کلیه پرسنل'!J839=option!$C$11,IF('5-اطلاعات کلیه پرسنل'!L839="دارد",'5-اطلاعات کلیه پرسنل'!M839*'5-اطلاعات کلیه پرسنل'!K839/12*40,'5-اطلاعات کلیه پرسنل'!K839*'5-اطلاعات کلیه پرسنل'!N839/52),0)</f>
        <v>0</v>
      </c>
      <c r="AH839" s="307">
        <f>IF('5-اطلاعات کلیه پرسنل'!P839="دکتری",1,IF('5-اطلاعات کلیه پرسنل'!P839="فوق لیسانس",0.8,IF('5-اطلاعات کلیه پرسنل'!P839="لیسانس",0.6,IF('5-اطلاعات کلیه پرسنل'!P839="فوق دیپلم",0.3,IF('5-اطلاعات کلیه پرسنل'!P839="",0,0.1)))))</f>
        <v>0</v>
      </c>
      <c r="AI839" s="95">
        <f>IF('5-اطلاعات کلیه پرسنل'!L839="دارد",'5-اطلاعات کلیه پرسنل'!M839/12,'5-اطلاعات کلیه پرسنل'!N839/2000)</f>
        <v>0</v>
      </c>
      <c r="AJ839" s="94">
        <f t="shared" si="60"/>
        <v>0</v>
      </c>
    </row>
    <row r="840" spans="29:36" x14ac:dyDescent="0.45">
      <c r="AC840" s="309">
        <f>IF('6-اطلاعات کلیه محصولات - خدمات'!C840="دارد",'6-اطلاعات کلیه محصولات - خدمات'!Q840,0)</f>
        <v>0</v>
      </c>
      <c r="AD840" s="309">
        <f>1403-'5-اطلاعات کلیه پرسنل'!E840:E1837</f>
        <v>1403</v>
      </c>
      <c r="AE840" s="309"/>
      <c r="AF840" s="67">
        <f>IF('5-اطلاعات کلیه پرسنل'!H840=option!$C$15,IF('5-اطلاعات کلیه پرسنل'!L840="دارد",'5-اطلاعات کلیه پرسنل'!M840/12*'5-اطلاعات کلیه پرسنل'!I840,'5-اطلاعات کلیه پرسنل'!N840/2000*'5-اطلاعات کلیه پرسنل'!I840),0)+IF('5-اطلاعات کلیه پرسنل'!J840=option!$C$15,IF('5-اطلاعات کلیه پرسنل'!L840="دارد",'5-اطلاعات کلیه پرسنل'!M840/12*'5-اطلاعات کلیه پرسنل'!K840,'5-اطلاعات کلیه پرسنل'!N840/2000*'5-اطلاعات کلیه پرسنل'!K840),0)</f>
        <v>0</v>
      </c>
      <c r="AG840" s="67">
        <f>IF('5-اطلاعات کلیه پرسنل'!H840=option!$C$11,IF('5-اطلاعات کلیه پرسنل'!L840="دارد",'5-اطلاعات کلیه پرسنل'!M840*'5-اطلاعات کلیه پرسنل'!I840/12*40,'5-اطلاعات کلیه پرسنل'!I840*'5-اطلاعات کلیه پرسنل'!N840/52),0)+IF('5-اطلاعات کلیه پرسنل'!J840=option!$C$11,IF('5-اطلاعات کلیه پرسنل'!L840="دارد",'5-اطلاعات کلیه پرسنل'!M840*'5-اطلاعات کلیه پرسنل'!K840/12*40,'5-اطلاعات کلیه پرسنل'!K840*'5-اطلاعات کلیه پرسنل'!N840/52),0)</f>
        <v>0</v>
      </c>
      <c r="AH840" s="307">
        <f>IF('5-اطلاعات کلیه پرسنل'!P840="دکتری",1,IF('5-اطلاعات کلیه پرسنل'!P840="فوق لیسانس",0.8,IF('5-اطلاعات کلیه پرسنل'!P840="لیسانس",0.6,IF('5-اطلاعات کلیه پرسنل'!P840="فوق دیپلم",0.3,IF('5-اطلاعات کلیه پرسنل'!P840="",0,0.1)))))</f>
        <v>0</v>
      </c>
      <c r="AI840" s="95">
        <f>IF('5-اطلاعات کلیه پرسنل'!L840="دارد",'5-اطلاعات کلیه پرسنل'!M840/12,'5-اطلاعات کلیه پرسنل'!N840/2000)</f>
        <v>0</v>
      </c>
      <c r="AJ840" s="94">
        <f t="shared" si="60"/>
        <v>0</v>
      </c>
    </row>
    <row r="841" spans="29:36" x14ac:dyDescent="0.45">
      <c r="AC841" s="309">
        <f>IF('6-اطلاعات کلیه محصولات - خدمات'!C841="دارد",'6-اطلاعات کلیه محصولات - خدمات'!Q841,0)</f>
        <v>0</v>
      </c>
      <c r="AD841" s="309">
        <f>1403-'5-اطلاعات کلیه پرسنل'!E841:E1838</f>
        <v>1403</v>
      </c>
      <c r="AE841" s="309"/>
      <c r="AF841" s="67">
        <f>IF('5-اطلاعات کلیه پرسنل'!H841=option!$C$15,IF('5-اطلاعات کلیه پرسنل'!L841="دارد",'5-اطلاعات کلیه پرسنل'!M841/12*'5-اطلاعات کلیه پرسنل'!I841,'5-اطلاعات کلیه پرسنل'!N841/2000*'5-اطلاعات کلیه پرسنل'!I841),0)+IF('5-اطلاعات کلیه پرسنل'!J841=option!$C$15,IF('5-اطلاعات کلیه پرسنل'!L841="دارد",'5-اطلاعات کلیه پرسنل'!M841/12*'5-اطلاعات کلیه پرسنل'!K841,'5-اطلاعات کلیه پرسنل'!N841/2000*'5-اطلاعات کلیه پرسنل'!K841),0)</f>
        <v>0</v>
      </c>
      <c r="AG841" s="67">
        <f>IF('5-اطلاعات کلیه پرسنل'!H841=option!$C$11,IF('5-اطلاعات کلیه پرسنل'!L841="دارد",'5-اطلاعات کلیه پرسنل'!M841*'5-اطلاعات کلیه پرسنل'!I841/12*40,'5-اطلاعات کلیه پرسنل'!I841*'5-اطلاعات کلیه پرسنل'!N841/52),0)+IF('5-اطلاعات کلیه پرسنل'!J841=option!$C$11,IF('5-اطلاعات کلیه پرسنل'!L841="دارد",'5-اطلاعات کلیه پرسنل'!M841*'5-اطلاعات کلیه پرسنل'!K841/12*40,'5-اطلاعات کلیه پرسنل'!K841*'5-اطلاعات کلیه پرسنل'!N841/52),0)</f>
        <v>0</v>
      </c>
      <c r="AH841" s="307">
        <f>IF('5-اطلاعات کلیه پرسنل'!P841="دکتری",1,IF('5-اطلاعات کلیه پرسنل'!P841="فوق لیسانس",0.8,IF('5-اطلاعات کلیه پرسنل'!P841="لیسانس",0.6,IF('5-اطلاعات کلیه پرسنل'!P841="فوق دیپلم",0.3,IF('5-اطلاعات کلیه پرسنل'!P841="",0,0.1)))))</f>
        <v>0</v>
      </c>
      <c r="AI841" s="95">
        <f>IF('5-اطلاعات کلیه پرسنل'!L841="دارد",'5-اطلاعات کلیه پرسنل'!M841/12,'5-اطلاعات کلیه پرسنل'!N841/2000)</f>
        <v>0</v>
      </c>
      <c r="AJ841" s="94">
        <f t="shared" si="60"/>
        <v>0</v>
      </c>
    </row>
    <row r="842" spans="29:36" x14ac:dyDescent="0.45">
      <c r="AC842" s="309">
        <f>IF('6-اطلاعات کلیه محصولات - خدمات'!C842="دارد",'6-اطلاعات کلیه محصولات - خدمات'!Q842,0)</f>
        <v>0</v>
      </c>
      <c r="AD842" s="309">
        <f>1403-'5-اطلاعات کلیه پرسنل'!E842:E1839</f>
        <v>1403</v>
      </c>
      <c r="AE842" s="309"/>
      <c r="AF842" s="67">
        <f>IF('5-اطلاعات کلیه پرسنل'!H842=option!$C$15,IF('5-اطلاعات کلیه پرسنل'!L842="دارد",'5-اطلاعات کلیه پرسنل'!M842/12*'5-اطلاعات کلیه پرسنل'!I842,'5-اطلاعات کلیه پرسنل'!N842/2000*'5-اطلاعات کلیه پرسنل'!I842),0)+IF('5-اطلاعات کلیه پرسنل'!J842=option!$C$15,IF('5-اطلاعات کلیه پرسنل'!L842="دارد",'5-اطلاعات کلیه پرسنل'!M842/12*'5-اطلاعات کلیه پرسنل'!K842,'5-اطلاعات کلیه پرسنل'!N842/2000*'5-اطلاعات کلیه پرسنل'!K842),0)</f>
        <v>0</v>
      </c>
      <c r="AG842" s="67">
        <f>IF('5-اطلاعات کلیه پرسنل'!H842=option!$C$11,IF('5-اطلاعات کلیه پرسنل'!L842="دارد",'5-اطلاعات کلیه پرسنل'!M842*'5-اطلاعات کلیه پرسنل'!I842/12*40,'5-اطلاعات کلیه پرسنل'!I842*'5-اطلاعات کلیه پرسنل'!N842/52),0)+IF('5-اطلاعات کلیه پرسنل'!J842=option!$C$11,IF('5-اطلاعات کلیه پرسنل'!L842="دارد",'5-اطلاعات کلیه پرسنل'!M842*'5-اطلاعات کلیه پرسنل'!K842/12*40,'5-اطلاعات کلیه پرسنل'!K842*'5-اطلاعات کلیه پرسنل'!N842/52),0)</f>
        <v>0</v>
      </c>
      <c r="AH842" s="307">
        <f>IF('5-اطلاعات کلیه پرسنل'!P842="دکتری",1,IF('5-اطلاعات کلیه پرسنل'!P842="فوق لیسانس",0.8,IF('5-اطلاعات کلیه پرسنل'!P842="لیسانس",0.6,IF('5-اطلاعات کلیه پرسنل'!P842="فوق دیپلم",0.3,IF('5-اطلاعات کلیه پرسنل'!P842="",0,0.1)))))</f>
        <v>0</v>
      </c>
      <c r="AI842" s="95">
        <f>IF('5-اطلاعات کلیه پرسنل'!L842="دارد",'5-اطلاعات کلیه پرسنل'!M842/12,'5-اطلاعات کلیه پرسنل'!N842/2000)</f>
        <v>0</v>
      </c>
      <c r="AJ842" s="94">
        <f t="shared" si="60"/>
        <v>0</v>
      </c>
    </row>
    <row r="843" spans="29:36" x14ac:dyDescent="0.45">
      <c r="AC843" s="309">
        <f>IF('6-اطلاعات کلیه محصولات - خدمات'!C843="دارد",'6-اطلاعات کلیه محصولات - خدمات'!Q843,0)</f>
        <v>0</v>
      </c>
      <c r="AD843" s="309">
        <f>1403-'5-اطلاعات کلیه پرسنل'!E843:E1840</f>
        <v>1403</v>
      </c>
      <c r="AE843" s="309"/>
      <c r="AF843" s="67">
        <f>IF('5-اطلاعات کلیه پرسنل'!H843=option!$C$15,IF('5-اطلاعات کلیه پرسنل'!L843="دارد",'5-اطلاعات کلیه پرسنل'!M843/12*'5-اطلاعات کلیه پرسنل'!I843,'5-اطلاعات کلیه پرسنل'!N843/2000*'5-اطلاعات کلیه پرسنل'!I843),0)+IF('5-اطلاعات کلیه پرسنل'!J843=option!$C$15,IF('5-اطلاعات کلیه پرسنل'!L843="دارد",'5-اطلاعات کلیه پرسنل'!M843/12*'5-اطلاعات کلیه پرسنل'!K843,'5-اطلاعات کلیه پرسنل'!N843/2000*'5-اطلاعات کلیه پرسنل'!K843),0)</f>
        <v>0</v>
      </c>
      <c r="AG843" s="67">
        <f>IF('5-اطلاعات کلیه پرسنل'!H843=option!$C$11,IF('5-اطلاعات کلیه پرسنل'!L843="دارد",'5-اطلاعات کلیه پرسنل'!M843*'5-اطلاعات کلیه پرسنل'!I843/12*40,'5-اطلاعات کلیه پرسنل'!I843*'5-اطلاعات کلیه پرسنل'!N843/52),0)+IF('5-اطلاعات کلیه پرسنل'!J843=option!$C$11,IF('5-اطلاعات کلیه پرسنل'!L843="دارد",'5-اطلاعات کلیه پرسنل'!M843*'5-اطلاعات کلیه پرسنل'!K843/12*40,'5-اطلاعات کلیه پرسنل'!K843*'5-اطلاعات کلیه پرسنل'!N843/52),0)</f>
        <v>0</v>
      </c>
      <c r="AH843" s="307">
        <f>IF('5-اطلاعات کلیه پرسنل'!P843="دکتری",1,IF('5-اطلاعات کلیه پرسنل'!P843="فوق لیسانس",0.8,IF('5-اطلاعات کلیه پرسنل'!P843="لیسانس",0.6,IF('5-اطلاعات کلیه پرسنل'!P843="فوق دیپلم",0.3,IF('5-اطلاعات کلیه پرسنل'!P843="",0,0.1)))))</f>
        <v>0</v>
      </c>
      <c r="AI843" s="95">
        <f>IF('5-اطلاعات کلیه پرسنل'!L843="دارد",'5-اطلاعات کلیه پرسنل'!M843/12,'5-اطلاعات کلیه پرسنل'!N843/2000)</f>
        <v>0</v>
      </c>
      <c r="AJ843" s="94">
        <f t="shared" ref="AJ843:AJ906" si="61">AI843*AH843</f>
        <v>0</v>
      </c>
    </row>
    <row r="844" spans="29:36" x14ac:dyDescent="0.45">
      <c r="AC844" s="309">
        <f>IF('6-اطلاعات کلیه محصولات - خدمات'!C844="دارد",'6-اطلاعات کلیه محصولات - خدمات'!Q844,0)</f>
        <v>0</v>
      </c>
      <c r="AD844" s="309">
        <f>1403-'5-اطلاعات کلیه پرسنل'!E844:E1841</f>
        <v>1403</v>
      </c>
      <c r="AE844" s="309"/>
      <c r="AF844" s="67">
        <f>IF('5-اطلاعات کلیه پرسنل'!H844=option!$C$15,IF('5-اطلاعات کلیه پرسنل'!L844="دارد",'5-اطلاعات کلیه پرسنل'!M844/12*'5-اطلاعات کلیه پرسنل'!I844,'5-اطلاعات کلیه پرسنل'!N844/2000*'5-اطلاعات کلیه پرسنل'!I844),0)+IF('5-اطلاعات کلیه پرسنل'!J844=option!$C$15,IF('5-اطلاعات کلیه پرسنل'!L844="دارد",'5-اطلاعات کلیه پرسنل'!M844/12*'5-اطلاعات کلیه پرسنل'!K844,'5-اطلاعات کلیه پرسنل'!N844/2000*'5-اطلاعات کلیه پرسنل'!K844),0)</f>
        <v>0</v>
      </c>
      <c r="AG844" s="67">
        <f>IF('5-اطلاعات کلیه پرسنل'!H844=option!$C$11,IF('5-اطلاعات کلیه پرسنل'!L844="دارد",'5-اطلاعات کلیه پرسنل'!M844*'5-اطلاعات کلیه پرسنل'!I844/12*40,'5-اطلاعات کلیه پرسنل'!I844*'5-اطلاعات کلیه پرسنل'!N844/52),0)+IF('5-اطلاعات کلیه پرسنل'!J844=option!$C$11,IF('5-اطلاعات کلیه پرسنل'!L844="دارد",'5-اطلاعات کلیه پرسنل'!M844*'5-اطلاعات کلیه پرسنل'!K844/12*40,'5-اطلاعات کلیه پرسنل'!K844*'5-اطلاعات کلیه پرسنل'!N844/52),0)</f>
        <v>0</v>
      </c>
      <c r="AH844" s="307">
        <f>IF('5-اطلاعات کلیه پرسنل'!P844="دکتری",1,IF('5-اطلاعات کلیه پرسنل'!P844="فوق لیسانس",0.8,IF('5-اطلاعات کلیه پرسنل'!P844="لیسانس",0.6,IF('5-اطلاعات کلیه پرسنل'!P844="فوق دیپلم",0.3,IF('5-اطلاعات کلیه پرسنل'!P844="",0,0.1)))))</f>
        <v>0</v>
      </c>
      <c r="AI844" s="95">
        <f>IF('5-اطلاعات کلیه پرسنل'!L844="دارد",'5-اطلاعات کلیه پرسنل'!M844/12,'5-اطلاعات کلیه پرسنل'!N844/2000)</f>
        <v>0</v>
      </c>
      <c r="AJ844" s="94">
        <f t="shared" si="61"/>
        <v>0</v>
      </c>
    </row>
    <row r="845" spans="29:36" x14ac:dyDescent="0.45">
      <c r="AC845" s="309">
        <f>IF('6-اطلاعات کلیه محصولات - خدمات'!C845="دارد",'6-اطلاعات کلیه محصولات - خدمات'!Q845,0)</f>
        <v>0</v>
      </c>
      <c r="AD845" s="309">
        <f>1403-'5-اطلاعات کلیه پرسنل'!E845:E1842</f>
        <v>1403</v>
      </c>
      <c r="AE845" s="309"/>
      <c r="AF845" s="67">
        <f>IF('5-اطلاعات کلیه پرسنل'!H845=option!$C$15,IF('5-اطلاعات کلیه پرسنل'!L845="دارد",'5-اطلاعات کلیه پرسنل'!M845/12*'5-اطلاعات کلیه پرسنل'!I845,'5-اطلاعات کلیه پرسنل'!N845/2000*'5-اطلاعات کلیه پرسنل'!I845),0)+IF('5-اطلاعات کلیه پرسنل'!J845=option!$C$15,IF('5-اطلاعات کلیه پرسنل'!L845="دارد",'5-اطلاعات کلیه پرسنل'!M845/12*'5-اطلاعات کلیه پرسنل'!K845,'5-اطلاعات کلیه پرسنل'!N845/2000*'5-اطلاعات کلیه پرسنل'!K845),0)</f>
        <v>0</v>
      </c>
      <c r="AG845" s="67">
        <f>IF('5-اطلاعات کلیه پرسنل'!H845=option!$C$11,IF('5-اطلاعات کلیه پرسنل'!L845="دارد",'5-اطلاعات کلیه پرسنل'!M845*'5-اطلاعات کلیه پرسنل'!I845/12*40,'5-اطلاعات کلیه پرسنل'!I845*'5-اطلاعات کلیه پرسنل'!N845/52),0)+IF('5-اطلاعات کلیه پرسنل'!J845=option!$C$11,IF('5-اطلاعات کلیه پرسنل'!L845="دارد",'5-اطلاعات کلیه پرسنل'!M845*'5-اطلاعات کلیه پرسنل'!K845/12*40,'5-اطلاعات کلیه پرسنل'!K845*'5-اطلاعات کلیه پرسنل'!N845/52),0)</f>
        <v>0</v>
      </c>
      <c r="AH845" s="307">
        <f>IF('5-اطلاعات کلیه پرسنل'!P845="دکتری",1,IF('5-اطلاعات کلیه پرسنل'!P845="فوق لیسانس",0.8,IF('5-اطلاعات کلیه پرسنل'!P845="لیسانس",0.6,IF('5-اطلاعات کلیه پرسنل'!P845="فوق دیپلم",0.3,IF('5-اطلاعات کلیه پرسنل'!P845="",0,0.1)))))</f>
        <v>0</v>
      </c>
      <c r="AI845" s="95">
        <f>IF('5-اطلاعات کلیه پرسنل'!L845="دارد",'5-اطلاعات کلیه پرسنل'!M845/12,'5-اطلاعات کلیه پرسنل'!N845/2000)</f>
        <v>0</v>
      </c>
      <c r="AJ845" s="94">
        <f t="shared" si="61"/>
        <v>0</v>
      </c>
    </row>
    <row r="846" spans="29:36" x14ac:dyDescent="0.45">
      <c r="AC846" s="309">
        <f>IF('6-اطلاعات کلیه محصولات - خدمات'!C846="دارد",'6-اطلاعات کلیه محصولات - خدمات'!Q846,0)</f>
        <v>0</v>
      </c>
      <c r="AD846" s="309">
        <f>1403-'5-اطلاعات کلیه پرسنل'!E846:E1843</f>
        <v>1403</v>
      </c>
      <c r="AE846" s="309"/>
      <c r="AF846" s="67">
        <f>IF('5-اطلاعات کلیه پرسنل'!H846=option!$C$15,IF('5-اطلاعات کلیه پرسنل'!L846="دارد",'5-اطلاعات کلیه پرسنل'!M846/12*'5-اطلاعات کلیه پرسنل'!I846,'5-اطلاعات کلیه پرسنل'!N846/2000*'5-اطلاعات کلیه پرسنل'!I846),0)+IF('5-اطلاعات کلیه پرسنل'!J846=option!$C$15,IF('5-اطلاعات کلیه پرسنل'!L846="دارد",'5-اطلاعات کلیه پرسنل'!M846/12*'5-اطلاعات کلیه پرسنل'!K846,'5-اطلاعات کلیه پرسنل'!N846/2000*'5-اطلاعات کلیه پرسنل'!K846),0)</f>
        <v>0</v>
      </c>
      <c r="AG846" s="67">
        <f>IF('5-اطلاعات کلیه پرسنل'!H846=option!$C$11,IF('5-اطلاعات کلیه پرسنل'!L846="دارد",'5-اطلاعات کلیه پرسنل'!M846*'5-اطلاعات کلیه پرسنل'!I846/12*40,'5-اطلاعات کلیه پرسنل'!I846*'5-اطلاعات کلیه پرسنل'!N846/52),0)+IF('5-اطلاعات کلیه پرسنل'!J846=option!$C$11,IF('5-اطلاعات کلیه پرسنل'!L846="دارد",'5-اطلاعات کلیه پرسنل'!M846*'5-اطلاعات کلیه پرسنل'!K846/12*40,'5-اطلاعات کلیه پرسنل'!K846*'5-اطلاعات کلیه پرسنل'!N846/52),0)</f>
        <v>0</v>
      </c>
      <c r="AH846" s="307">
        <f>IF('5-اطلاعات کلیه پرسنل'!P846="دکتری",1,IF('5-اطلاعات کلیه پرسنل'!P846="فوق لیسانس",0.8,IF('5-اطلاعات کلیه پرسنل'!P846="لیسانس",0.6,IF('5-اطلاعات کلیه پرسنل'!P846="فوق دیپلم",0.3,IF('5-اطلاعات کلیه پرسنل'!P846="",0,0.1)))))</f>
        <v>0</v>
      </c>
      <c r="AI846" s="95">
        <f>IF('5-اطلاعات کلیه پرسنل'!L846="دارد",'5-اطلاعات کلیه پرسنل'!M846/12,'5-اطلاعات کلیه پرسنل'!N846/2000)</f>
        <v>0</v>
      </c>
      <c r="AJ846" s="94">
        <f t="shared" si="61"/>
        <v>0</v>
      </c>
    </row>
    <row r="847" spans="29:36" x14ac:dyDescent="0.45">
      <c r="AC847" s="309">
        <f>IF('6-اطلاعات کلیه محصولات - خدمات'!C847="دارد",'6-اطلاعات کلیه محصولات - خدمات'!Q847,0)</f>
        <v>0</v>
      </c>
      <c r="AD847" s="309">
        <f>1403-'5-اطلاعات کلیه پرسنل'!E847:E1844</f>
        <v>1403</v>
      </c>
      <c r="AE847" s="309"/>
      <c r="AF847" s="67">
        <f>IF('5-اطلاعات کلیه پرسنل'!H847=option!$C$15,IF('5-اطلاعات کلیه پرسنل'!L847="دارد",'5-اطلاعات کلیه پرسنل'!M847/12*'5-اطلاعات کلیه پرسنل'!I847,'5-اطلاعات کلیه پرسنل'!N847/2000*'5-اطلاعات کلیه پرسنل'!I847),0)+IF('5-اطلاعات کلیه پرسنل'!J847=option!$C$15,IF('5-اطلاعات کلیه پرسنل'!L847="دارد",'5-اطلاعات کلیه پرسنل'!M847/12*'5-اطلاعات کلیه پرسنل'!K847,'5-اطلاعات کلیه پرسنل'!N847/2000*'5-اطلاعات کلیه پرسنل'!K847),0)</f>
        <v>0</v>
      </c>
      <c r="AG847" s="67">
        <f>IF('5-اطلاعات کلیه پرسنل'!H847=option!$C$11,IF('5-اطلاعات کلیه پرسنل'!L847="دارد",'5-اطلاعات کلیه پرسنل'!M847*'5-اطلاعات کلیه پرسنل'!I847/12*40,'5-اطلاعات کلیه پرسنل'!I847*'5-اطلاعات کلیه پرسنل'!N847/52),0)+IF('5-اطلاعات کلیه پرسنل'!J847=option!$C$11,IF('5-اطلاعات کلیه پرسنل'!L847="دارد",'5-اطلاعات کلیه پرسنل'!M847*'5-اطلاعات کلیه پرسنل'!K847/12*40,'5-اطلاعات کلیه پرسنل'!K847*'5-اطلاعات کلیه پرسنل'!N847/52),0)</f>
        <v>0</v>
      </c>
      <c r="AH847" s="307">
        <f>IF('5-اطلاعات کلیه پرسنل'!P847="دکتری",1,IF('5-اطلاعات کلیه پرسنل'!P847="فوق لیسانس",0.8,IF('5-اطلاعات کلیه پرسنل'!P847="لیسانس",0.6,IF('5-اطلاعات کلیه پرسنل'!P847="فوق دیپلم",0.3,IF('5-اطلاعات کلیه پرسنل'!P847="",0,0.1)))))</f>
        <v>0</v>
      </c>
      <c r="AI847" s="95">
        <f>IF('5-اطلاعات کلیه پرسنل'!L847="دارد",'5-اطلاعات کلیه پرسنل'!M847/12,'5-اطلاعات کلیه پرسنل'!N847/2000)</f>
        <v>0</v>
      </c>
      <c r="AJ847" s="94">
        <f t="shared" si="61"/>
        <v>0</v>
      </c>
    </row>
    <row r="848" spans="29:36" x14ac:dyDescent="0.45">
      <c r="AC848" s="309">
        <f>IF('6-اطلاعات کلیه محصولات - خدمات'!C848="دارد",'6-اطلاعات کلیه محصولات - خدمات'!Q848,0)</f>
        <v>0</v>
      </c>
      <c r="AD848" s="309">
        <f>1403-'5-اطلاعات کلیه پرسنل'!E848:E1845</f>
        <v>1403</v>
      </c>
      <c r="AE848" s="309"/>
      <c r="AF848" s="67">
        <f>IF('5-اطلاعات کلیه پرسنل'!H848=option!$C$15,IF('5-اطلاعات کلیه پرسنل'!L848="دارد",'5-اطلاعات کلیه پرسنل'!M848/12*'5-اطلاعات کلیه پرسنل'!I848,'5-اطلاعات کلیه پرسنل'!N848/2000*'5-اطلاعات کلیه پرسنل'!I848),0)+IF('5-اطلاعات کلیه پرسنل'!J848=option!$C$15,IF('5-اطلاعات کلیه پرسنل'!L848="دارد",'5-اطلاعات کلیه پرسنل'!M848/12*'5-اطلاعات کلیه پرسنل'!K848,'5-اطلاعات کلیه پرسنل'!N848/2000*'5-اطلاعات کلیه پرسنل'!K848),0)</f>
        <v>0</v>
      </c>
      <c r="AG848" s="67">
        <f>IF('5-اطلاعات کلیه پرسنل'!H848=option!$C$11,IF('5-اطلاعات کلیه پرسنل'!L848="دارد",'5-اطلاعات کلیه پرسنل'!M848*'5-اطلاعات کلیه پرسنل'!I848/12*40,'5-اطلاعات کلیه پرسنل'!I848*'5-اطلاعات کلیه پرسنل'!N848/52),0)+IF('5-اطلاعات کلیه پرسنل'!J848=option!$C$11,IF('5-اطلاعات کلیه پرسنل'!L848="دارد",'5-اطلاعات کلیه پرسنل'!M848*'5-اطلاعات کلیه پرسنل'!K848/12*40,'5-اطلاعات کلیه پرسنل'!K848*'5-اطلاعات کلیه پرسنل'!N848/52),0)</f>
        <v>0</v>
      </c>
      <c r="AH848" s="307">
        <f>IF('5-اطلاعات کلیه پرسنل'!P848="دکتری",1,IF('5-اطلاعات کلیه پرسنل'!P848="فوق لیسانس",0.8,IF('5-اطلاعات کلیه پرسنل'!P848="لیسانس",0.6,IF('5-اطلاعات کلیه پرسنل'!P848="فوق دیپلم",0.3,IF('5-اطلاعات کلیه پرسنل'!P848="",0,0.1)))))</f>
        <v>0</v>
      </c>
      <c r="AI848" s="95">
        <f>IF('5-اطلاعات کلیه پرسنل'!L848="دارد",'5-اطلاعات کلیه پرسنل'!M848/12,'5-اطلاعات کلیه پرسنل'!N848/2000)</f>
        <v>0</v>
      </c>
      <c r="AJ848" s="94">
        <f t="shared" si="61"/>
        <v>0</v>
      </c>
    </row>
    <row r="849" spans="29:36" x14ac:dyDescent="0.45">
      <c r="AC849" s="309">
        <f>IF('6-اطلاعات کلیه محصولات - خدمات'!C849="دارد",'6-اطلاعات کلیه محصولات - خدمات'!Q849,0)</f>
        <v>0</v>
      </c>
      <c r="AD849" s="309">
        <f>1403-'5-اطلاعات کلیه پرسنل'!E849:E1846</f>
        <v>1403</v>
      </c>
      <c r="AE849" s="309"/>
      <c r="AF849" s="67">
        <f>IF('5-اطلاعات کلیه پرسنل'!H849=option!$C$15,IF('5-اطلاعات کلیه پرسنل'!L849="دارد",'5-اطلاعات کلیه پرسنل'!M849/12*'5-اطلاعات کلیه پرسنل'!I849,'5-اطلاعات کلیه پرسنل'!N849/2000*'5-اطلاعات کلیه پرسنل'!I849),0)+IF('5-اطلاعات کلیه پرسنل'!J849=option!$C$15,IF('5-اطلاعات کلیه پرسنل'!L849="دارد",'5-اطلاعات کلیه پرسنل'!M849/12*'5-اطلاعات کلیه پرسنل'!K849,'5-اطلاعات کلیه پرسنل'!N849/2000*'5-اطلاعات کلیه پرسنل'!K849),0)</f>
        <v>0</v>
      </c>
      <c r="AG849" s="67">
        <f>IF('5-اطلاعات کلیه پرسنل'!H849=option!$C$11,IF('5-اطلاعات کلیه پرسنل'!L849="دارد",'5-اطلاعات کلیه پرسنل'!M849*'5-اطلاعات کلیه پرسنل'!I849/12*40,'5-اطلاعات کلیه پرسنل'!I849*'5-اطلاعات کلیه پرسنل'!N849/52),0)+IF('5-اطلاعات کلیه پرسنل'!J849=option!$C$11,IF('5-اطلاعات کلیه پرسنل'!L849="دارد",'5-اطلاعات کلیه پرسنل'!M849*'5-اطلاعات کلیه پرسنل'!K849/12*40,'5-اطلاعات کلیه پرسنل'!K849*'5-اطلاعات کلیه پرسنل'!N849/52),0)</f>
        <v>0</v>
      </c>
      <c r="AH849" s="307">
        <f>IF('5-اطلاعات کلیه پرسنل'!P849="دکتری",1,IF('5-اطلاعات کلیه پرسنل'!P849="فوق لیسانس",0.8,IF('5-اطلاعات کلیه پرسنل'!P849="لیسانس",0.6,IF('5-اطلاعات کلیه پرسنل'!P849="فوق دیپلم",0.3,IF('5-اطلاعات کلیه پرسنل'!P849="",0,0.1)))))</f>
        <v>0</v>
      </c>
      <c r="AI849" s="95">
        <f>IF('5-اطلاعات کلیه پرسنل'!L849="دارد",'5-اطلاعات کلیه پرسنل'!M849/12,'5-اطلاعات کلیه پرسنل'!N849/2000)</f>
        <v>0</v>
      </c>
      <c r="AJ849" s="94">
        <f t="shared" si="61"/>
        <v>0</v>
      </c>
    </row>
    <row r="850" spans="29:36" x14ac:dyDescent="0.45">
      <c r="AC850" s="309">
        <f>IF('6-اطلاعات کلیه محصولات - خدمات'!C850="دارد",'6-اطلاعات کلیه محصولات - خدمات'!Q850,0)</f>
        <v>0</v>
      </c>
      <c r="AD850" s="309">
        <f>1403-'5-اطلاعات کلیه پرسنل'!E850:E1847</f>
        <v>1403</v>
      </c>
      <c r="AE850" s="309"/>
      <c r="AF850" s="67">
        <f>IF('5-اطلاعات کلیه پرسنل'!H850=option!$C$15,IF('5-اطلاعات کلیه پرسنل'!L850="دارد",'5-اطلاعات کلیه پرسنل'!M850/12*'5-اطلاعات کلیه پرسنل'!I850,'5-اطلاعات کلیه پرسنل'!N850/2000*'5-اطلاعات کلیه پرسنل'!I850),0)+IF('5-اطلاعات کلیه پرسنل'!J850=option!$C$15,IF('5-اطلاعات کلیه پرسنل'!L850="دارد",'5-اطلاعات کلیه پرسنل'!M850/12*'5-اطلاعات کلیه پرسنل'!K850,'5-اطلاعات کلیه پرسنل'!N850/2000*'5-اطلاعات کلیه پرسنل'!K850),0)</f>
        <v>0</v>
      </c>
      <c r="AG850" s="67">
        <f>IF('5-اطلاعات کلیه پرسنل'!H850=option!$C$11,IF('5-اطلاعات کلیه پرسنل'!L850="دارد",'5-اطلاعات کلیه پرسنل'!M850*'5-اطلاعات کلیه پرسنل'!I850/12*40,'5-اطلاعات کلیه پرسنل'!I850*'5-اطلاعات کلیه پرسنل'!N850/52),0)+IF('5-اطلاعات کلیه پرسنل'!J850=option!$C$11,IF('5-اطلاعات کلیه پرسنل'!L850="دارد",'5-اطلاعات کلیه پرسنل'!M850*'5-اطلاعات کلیه پرسنل'!K850/12*40,'5-اطلاعات کلیه پرسنل'!K850*'5-اطلاعات کلیه پرسنل'!N850/52),0)</f>
        <v>0</v>
      </c>
      <c r="AH850" s="307">
        <f>IF('5-اطلاعات کلیه پرسنل'!P850="دکتری",1,IF('5-اطلاعات کلیه پرسنل'!P850="فوق لیسانس",0.8,IF('5-اطلاعات کلیه پرسنل'!P850="لیسانس",0.6,IF('5-اطلاعات کلیه پرسنل'!P850="فوق دیپلم",0.3,IF('5-اطلاعات کلیه پرسنل'!P850="",0,0.1)))))</f>
        <v>0</v>
      </c>
      <c r="AI850" s="95">
        <f>IF('5-اطلاعات کلیه پرسنل'!L850="دارد",'5-اطلاعات کلیه پرسنل'!M850/12,'5-اطلاعات کلیه پرسنل'!N850/2000)</f>
        <v>0</v>
      </c>
      <c r="AJ850" s="94">
        <f t="shared" si="61"/>
        <v>0</v>
      </c>
    </row>
    <row r="851" spans="29:36" x14ac:dyDescent="0.45">
      <c r="AC851" s="309">
        <f>IF('6-اطلاعات کلیه محصولات - خدمات'!C851="دارد",'6-اطلاعات کلیه محصولات - خدمات'!Q851,0)</f>
        <v>0</v>
      </c>
      <c r="AD851" s="309">
        <f>1403-'5-اطلاعات کلیه پرسنل'!E851:E1848</f>
        <v>1403</v>
      </c>
      <c r="AE851" s="309"/>
      <c r="AF851" s="67">
        <f>IF('5-اطلاعات کلیه پرسنل'!H851=option!$C$15,IF('5-اطلاعات کلیه پرسنل'!L851="دارد",'5-اطلاعات کلیه پرسنل'!M851/12*'5-اطلاعات کلیه پرسنل'!I851,'5-اطلاعات کلیه پرسنل'!N851/2000*'5-اطلاعات کلیه پرسنل'!I851),0)+IF('5-اطلاعات کلیه پرسنل'!J851=option!$C$15,IF('5-اطلاعات کلیه پرسنل'!L851="دارد",'5-اطلاعات کلیه پرسنل'!M851/12*'5-اطلاعات کلیه پرسنل'!K851,'5-اطلاعات کلیه پرسنل'!N851/2000*'5-اطلاعات کلیه پرسنل'!K851),0)</f>
        <v>0</v>
      </c>
      <c r="AG851" s="67">
        <f>IF('5-اطلاعات کلیه پرسنل'!H851=option!$C$11,IF('5-اطلاعات کلیه پرسنل'!L851="دارد",'5-اطلاعات کلیه پرسنل'!M851*'5-اطلاعات کلیه پرسنل'!I851/12*40,'5-اطلاعات کلیه پرسنل'!I851*'5-اطلاعات کلیه پرسنل'!N851/52),0)+IF('5-اطلاعات کلیه پرسنل'!J851=option!$C$11,IF('5-اطلاعات کلیه پرسنل'!L851="دارد",'5-اطلاعات کلیه پرسنل'!M851*'5-اطلاعات کلیه پرسنل'!K851/12*40,'5-اطلاعات کلیه پرسنل'!K851*'5-اطلاعات کلیه پرسنل'!N851/52),0)</f>
        <v>0</v>
      </c>
      <c r="AH851" s="307">
        <f>IF('5-اطلاعات کلیه پرسنل'!P851="دکتری",1,IF('5-اطلاعات کلیه پرسنل'!P851="فوق لیسانس",0.8,IF('5-اطلاعات کلیه پرسنل'!P851="لیسانس",0.6,IF('5-اطلاعات کلیه پرسنل'!P851="فوق دیپلم",0.3,IF('5-اطلاعات کلیه پرسنل'!P851="",0,0.1)))))</f>
        <v>0</v>
      </c>
      <c r="AI851" s="95">
        <f>IF('5-اطلاعات کلیه پرسنل'!L851="دارد",'5-اطلاعات کلیه پرسنل'!M851/12,'5-اطلاعات کلیه پرسنل'!N851/2000)</f>
        <v>0</v>
      </c>
      <c r="AJ851" s="94">
        <f t="shared" si="61"/>
        <v>0</v>
      </c>
    </row>
    <row r="852" spans="29:36" x14ac:dyDescent="0.45">
      <c r="AC852" s="309">
        <f>IF('6-اطلاعات کلیه محصولات - خدمات'!C852="دارد",'6-اطلاعات کلیه محصولات - خدمات'!Q852,0)</f>
        <v>0</v>
      </c>
      <c r="AD852" s="309">
        <f>1403-'5-اطلاعات کلیه پرسنل'!E852:E1849</f>
        <v>1403</v>
      </c>
      <c r="AE852" s="309"/>
      <c r="AF852" s="67">
        <f>IF('5-اطلاعات کلیه پرسنل'!H852=option!$C$15,IF('5-اطلاعات کلیه پرسنل'!L852="دارد",'5-اطلاعات کلیه پرسنل'!M852/12*'5-اطلاعات کلیه پرسنل'!I852,'5-اطلاعات کلیه پرسنل'!N852/2000*'5-اطلاعات کلیه پرسنل'!I852),0)+IF('5-اطلاعات کلیه پرسنل'!J852=option!$C$15,IF('5-اطلاعات کلیه پرسنل'!L852="دارد",'5-اطلاعات کلیه پرسنل'!M852/12*'5-اطلاعات کلیه پرسنل'!K852,'5-اطلاعات کلیه پرسنل'!N852/2000*'5-اطلاعات کلیه پرسنل'!K852),0)</f>
        <v>0</v>
      </c>
      <c r="AG852" s="67">
        <f>IF('5-اطلاعات کلیه پرسنل'!H852=option!$C$11,IF('5-اطلاعات کلیه پرسنل'!L852="دارد",'5-اطلاعات کلیه پرسنل'!M852*'5-اطلاعات کلیه پرسنل'!I852/12*40,'5-اطلاعات کلیه پرسنل'!I852*'5-اطلاعات کلیه پرسنل'!N852/52),0)+IF('5-اطلاعات کلیه پرسنل'!J852=option!$C$11,IF('5-اطلاعات کلیه پرسنل'!L852="دارد",'5-اطلاعات کلیه پرسنل'!M852*'5-اطلاعات کلیه پرسنل'!K852/12*40,'5-اطلاعات کلیه پرسنل'!K852*'5-اطلاعات کلیه پرسنل'!N852/52),0)</f>
        <v>0</v>
      </c>
      <c r="AH852" s="307">
        <f>IF('5-اطلاعات کلیه پرسنل'!P852="دکتری",1,IF('5-اطلاعات کلیه پرسنل'!P852="فوق لیسانس",0.8,IF('5-اطلاعات کلیه پرسنل'!P852="لیسانس",0.6,IF('5-اطلاعات کلیه پرسنل'!P852="فوق دیپلم",0.3,IF('5-اطلاعات کلیه پرسنل'!P852="",0,0.1)))))</f>
        <v>0</v>
      </c>
      <c r="AI852" s="95">
        <f>IF('5-اطلاعات کلیه پرسنل'!L852="دارد",'5-اطلاعات کلیه پرسنل'!M852/12,'5-اطلاعات کلیه پرسنل'!N852/2000)</f>
        <v>0</v>
      </c>
      <c r="AJ852" s="94">
        <f t="shared" si="61"/>
        <v>0</v>
      </c>
    </row>
    <row r="853" spans="29:36" x14ac:dyDescent="0.45">
      <c r="AC853" s="309">
        <f>IF('6-اطلاعات کلیه محصولات - خدمات'!C853="دارد",'6-اطلاعات کلیه محصولات - خدمات'!Q853,0)</f>
        <v>0</v>
      </c>
      <c r="AD853" s="309">
        <f>1403-'5-اطلاعات کلیه پرسنل'!E853:E1850</f>
        <v>1403</v>
      </c>
      <c r="AE853" s="309"/>
      <c r="AF853" s="67">
        <f>IF('5-اطلاعات کلیه پرسنل'!H853=option!$C$15,IF('5-اطلاعات کلیه پرسنل'!L853="دارد",'5-اطلاعات کلیه پرسنل'!M853/12*'5-اطلاعات کلیه پرسنل'!I853,'5-اطلاعات کلیه پرسنل'!N853/2000*'5-اطلاعات کلیه پرسنل'!I853),0)+IF('5-اطلاعات کلیه پرسنل'!J853=option!$C$15,IF('5-اطلاعات کلیه پرسنل'!L853="دارد",'5-اطلاعات کلیه پرسنل'!M853/12*'5-اطلاعات کلیه پرسنل'!K853,'5-اطلاعات کلیه پرسنل'!N853/2000*'5-اطلاعات کلیه پرسنل'!K853),0)</f>
        <v>0</v>
      </c>
      <c r="AG853" s="67">
        <f>IF('5-اطلاعات کلیه پرسنل'!H853=option!$C$11,IF('5-اطلاعات کلیه پرسنل'!L853="دارد",'5-اطلاعات کلیه پرسنل'!M853*'5-اطلاعات کلیه پرسنل'!I853/12*40,'5-اطلاعات کلیه پرسنل'!I853*'5-اطلاعات کلیه پرسنل'!N853/52),0)+IF('5-اطلاعات کلیه پرسنل'!J853=option!$C$11,IF('5-اطلاعات کلیه پرسنل'!L853="دارد",'5-اطلاعات کلیه پرسنل'!M853*'5-اطلاعات کلیه پرسنل'!K853/12*40,'5-اطلاعات کلیه پرسنل'!K853*'5-اطلاعات کلیه پرسنل'!N853/52),0)</f>
        <v>0</v>
      </c>
      <c r="AH853" s="307">
        <f>IF('5-اطلاعات کلیه پرسنل'!P853="دکتری",1,IF('5-اطلاعات کلیه پرسنل'!P853="فوق لیسانس",0.8,IF('5-اطلاعات کلیه پرسنل'!P853="لیسانس",0.6,IF('5-اطلاعات کلیه پرسنل'!P853="فوق دیپلم",0.3,IF('5-اطلاعات کلیه پرسنل'!P853="",0,0.1)))))</f>
        <v>0</v>
      </c>
      <c r="AI853" s="95">
        <f>IF('5-اطلاعات کلیه پرسنل'!L853="دارد",'5-اطلاعات کلیه پرسنل'!M853/12,'5-اطلاعات کلیه پرسنل'!N853/2000)</f>
        <v>0</v>
      </c>
      <c r="AJ853" s="94">
        <f t="shared" si="61"/>
        <v>0</v>
      </c>
    </row>
    <row r="854" spans="29:36" x14ac:dyDescent="0.45">
      <c r="AC854" s="309">
        <f>IF('6-اطلاعات کلیه محصولات - خدمات'!C854="دارد",'6-اطلاعات کلیه محصولات - خدمات'!Q854,0)</f>
        <v>0</v>
      </c>
      <c r="AD854" s="309">
        <f>1403-'5-اطلاعات کلیه پرسنل'!E854:E1851</f>
        <v>1403</v>
      </c>
      <c r="AE854" s="309"/>
      <c r="AF854" s="67">
        <f>IF('5-اطلاعات کلیه پرسنل'!H854=option!$C$15,IF('5-اطلاعات کلیه پرسنل'!L854="دارد",'5-اطلاعات کلیه پرسنل'!M854/12*'5-اطلاعات کلیه پرسنل'!I854,'5-اطلاعات کلیه پرسنل'!N854/2000*'5-اطلاعات کلیه پرسنل'!I854),0)+IF('5-اطلاعات کلیه پرسنل'!J854=option!$C$15,IF('5-اطلاعات کلیه پرسنل'!L854="دارد",'5-اطلاعات کلیه پرسنل'!M854/12*'5-اطلاعات کلیه پرسنل'!K854,'5-اطلاعات کلیه پرسنل'!N854/2000*'5-اطلاعات کلیه پرسنل'!K854),0)</f>
        <v>0</v>
      </c>
      <c r="AG854" s="67">
        <f>IF('5-اطلاعات کلیه پرسنل'!H854=option!$C$11,IF('5-اطلاعات کلیه پرسنل'!L854="دارد",'5-اطلاعات کلیه پرسنل'!M854*'5-اطلاعات کلیه پرسنل'!I854/12*40,'5-اطلاعات کلیه پرسنل'!I854*'5-اطلاعات کلیه پرسنل'!N854/52),0)+IF('5-اطلاعات کلیه پرسنل'!J854=option!$C$11,IF('5-اطلاعات کلیه پرسنل'!L854="دارد",'5-اطلاعات کلیه پرسنل'!M854*'5-اطلاعات کلیه پرسنل'!K854/12*40,'5-اطلاعات کلیه پرسنل'!K854*'5-اطلاعات کلیه پرسنل'!N854/52),0)</f>
        <v>0</v>
      </c>
      <c r="AH854" s="307">
        <f>IF('5-اطلاعات کلیه پرسنل'!P854="دکتری",1,IF('5-اطلاعات کلیه پرسنل'!P854="فوق لیسانس",0.8,IF('5-اطلاعات کلیه پرسنل'!P854="لیسانس",0.6,IF('5-اطلاعات کلیه پرسنل'!P854="فوق دیپلم",0.3,IF('5-اطلاعات کلیه پرسنل'!P854="",0,0.1)))))</f>
        <v>0</v>
      </c>
      <c r="AI854" s="95">
        <f>IF('5-اطلاعات کلیه پرسنل'!L854="دارد",'5-اطلاعات کلیه پرسنل'!M854/12,'5-اطلاعات کلیه پرسنل'!N854/2000)</f>
        <v>0</v>
      </c>
      <c r="AJ854" s="94">
        <f t="shared" si="61"/>
        <v>0</v>
      </c>
    </row>
    <row r="855" spans="29:36" x14ac:dyDescent="0.45">
      <c r="AC855" s="309">
        <f>IF('6-اطلاعات کلیه محصولات - خدمات'!C855="دارد",'6-اطلاعات کلیه محصولات - خدمات'!Q855,0)</f>
        <v>0</v>
      </c>
      <c r="AD855" s="309">
        <f>1403-'5-اطلاعات کلیه پرسنل'!E855:E1852</f>
        <v>1403</v>
      </c>
      <c r="AE855" s="309"/>
      <c r="AF855" s="67">
        <f>IF('5-اطلاعات کلیه پرسنل'!H855=option!$C$15,IF('5-اطلاعات کلیه پرسنل'!L855="دارد",'5-اطلاعات کلیه پرسنل'!M855/12*'5-اطلاعات کلیه پرسنل'!I855,'5-اطلاعات کلیه پرسنل'!N855/2000*'5-اطلاعات کلیه پرسنل'!I855),0)+IF('5-اطلاعات کلیه پرسنل'!J855=option!$C$15,IF('5-اطلاعات کلیه پرسنل'!L855="دارد",'5-اطلاعات کلیه پرسنل'!M855/12*'5-اطلاعات کلیه پرسنل'!K855,'5-اطلاعات کلیه پرسنل'!N855/2000*'5-اطلاعات کلیه پرسنل'!K855),0)</f>
        <v>0</v>
      </c>
      <c r="AG855" s="67">
        <f>IF('5-اطلاعات کلیه پرسنل'!H855=option!$C$11,IF('5-اطلاعات کلیه پرسنل'!L855="دارد",'5-اطلاعات کلیه پرسنل'!M855*'5-اطلاعات کلیه پرسنل'!I855/12*40,'5-اطلاعات کلیه پرسنل'!I855*'5-اطلاعات کلیه پرسنل'!N855/52),0)+IF('5-اطلاعات کلیه پرسنل'!J855=option!$C$11,IF('5-اطلاعات کلیه پرسنل'!L855="دارد",'5-اطلاعات کلیه پرسنل'!M855*'5-اطلاعات کلیه پرسنل'!K855/12*40,'5-اطلاعات کلیه پرسنل'!K855*'5-اطلاعات کلیه پرسنل'!N855/52),0)</f>
        <v>0</v>
      </c>
      <c r="AH855" s="307">
        <f>IF('5-اطلاعات کلیه پرسنل'!P855="دکتری",1,IF('5-اطلاعات کلیه پرسنل'!P855="فوق لیسانس",0.8,IF('5-اطلاعات کلیه پرسنل'!P855="لیسانس",0.6,IF('5-اطلاعات کلیه پرسنل'!P855="فوق دیپلم",0.3,IF('5-اطلاعات کلیه پرسنل'!P855="",0,0.1)))))</f>
        <v>0</v>
      </c>
      <c r="AI855" s="95">
        <f>IF('5-اطلاعات کلیه پرسنل'!L855="دارد",'5-اطلاعات کلیه پرسنل'!M855/12,'5-اطلاعات کلیه پرسنل'!N855/2000)</f>
        <v>0</v>
      </c>
      <c r="AJ855" s="94">
        <f t="shared" si="61"/>
        <v>0</v>
      </c>
    </row>
    <row r="856" spans="29:36" x14ac:dyDescent="0.45">
      <c r="AC856" s="309">
        <f>IF('6-اطلاعات کلیه محصولات - خدمات'!C856="دارد",'6-اطلاعات کلیه محصولات - خدمات'!Q856,0)</f>
        <v>0</v>
      </c>
      <c r="AD856" s="309">
        <f>1403-'5-اطلاعات کلیه پرسنل'!E856:E1853</f>
        <v>1403</v>
      </c>
      <c r="AE856" s="309"/>
      <c r="AF856" s="67">
        <f>IF('5-اطلاعات کلیه پرسنل'!H856=option!$C$15,IF('5-اطلاعات کلیه پرسنل'!L856="دارد",'5-اطلاعات کلیه پرسنل'!M856/12*'5-اطلاعات کلیه پرسنل'!I856,'5-اطلاعات کلیه پرسنل'!N856/2000*'5-اطلاعات کلیه پرسنل'!I856),0)+IF('5-اطلاعات کلیه پرسنل'!J856=option!$C$15,IF('5-اطلاعات کلیه پرسنل'!L856="دارد",'5-اطلاعات کلیه پرسنل'!M856/12*'5-اطلاعات کلیه پرسنل'!K856,'5-اطلاعات کلیه پرسنل'!N856/2000*'5-اطلاعات کلیه پرسنل'!K856),0)</f>
        <v>0</v>
      </c>
      <c r="AG856" s="67">
        <f>IF('5-اطلاعات کلیه پرسنل'!H856=option!$C$11,IF('5-اطلاعات کلیه پرسنل'!L856="دارد",'5-اطلاعات کلیه پرسنل'!M856*'5-اطلاعات کلیه پرسنل'!I856/12*40,'5-اطلاعات کلیه پرسنل'!I856*'5-اطلاعات کلیه پرسنل'!N856/52),0)+IF('5-اطلاعات کلیه پرسنل'!J856=option!$C$11,IF('5-اطلاعات کلیه پرسنل'!L856="دارد",'5-اطلاعات کلیه پرسنل'!M856*'5-اطلاعات کلیه پرسنل'!K856/12*40,'5-اطلاعات کلیه پرسنل'!K856*'5-اطلاعات کلیه پرسنل'!N856/52),0)</f>
        <v>0</v>
      </c>
      <c r="AH856" s="307">
        <f>IF('5-اطلاعات کلیه پرسنل'!P856="دکتری",1,IF('5-اطلاعات کلیه پرسنل'!P856="فوق لیسانس",0.8,IF('5-اطلاعات کلیه پرسنل'!P856="لیسانس",0.6,IF('5-اطلاعات کلیه پرسنل'!P856="فوق دیپلم",0.3,IF('5-اطلاعات کلیه پرسنل'!P856="",0,0.1)))))</f>
        <v>0</v>
      </c>
      <c r="AI856" s="95">
        <f>IF('5-اطلاعات کلیه پرسنل'!L856="دارد",'5-اطلاعات کلیه پرسنل'!M856/12,'5-اطلاعات کلیه پرسنل'!N856/2000)</f>
        <v>0</v>
      </c>
      <c r="AJ856" s="94">
        <f t="shared" si="61"/>
        <v>0</v>
      </c>
    </row>
    <row r="857" spans="29:36" x14ac:dyDescent="0.45">
      <c r="AC857" s="309">
        <f>IF('6-اطلاعات کلیه محصولات - خدمات'!C857="دارد",'6-اطلاعات کلیه محصولات - خدمات'!Q857,0)</f>
        <v>0</v>
      </c>
      <c r="AD857" s="309">
        <f>1403-'5-اطلاعات کلیه پرسنل'!E857:E1854</f>
        <v>1403</v>
      </c>
      <c r="AE857" s="309"/>
      <c r="AF857" s="67">
        <f>IF('5-اطلاعات کلیه پرسنل'!H857=option!$C$15,IF('5-اطلاعات کلیه پرسنل'!L857="دارد",'5-اطلاعات کلیه پرسنل'!M857/12*'5-اطلاعات کلیه پرسنل'!I857,'5-اطلاعات کلیه پرسنل'!N857/2000*'5-اطلاعات کلیه پرسنل'!I857),0)+IF('5-اطلاعات کلیه پرسنل'!J857=option!$C$15,IF('5-اطلاعات کلیه پرسنل'!L857="دارد",'5-اطلاعات کلیه پرسنل'!M857/12*'5-اطلاعات کلیه پرسنل'!K857,'5-اطلاعات کلیه پرسنل'!N857/2000*'5-اطلاعات کلیه پرسنل'!K857),0)</f>
        <v>0</v>
      </c>
      <c r="AG857" s="67">
        <f>IF('5-اطلاعات کلیه پرسنل'!H857=option!$C$11,IF('5-اطلاعات کلیه پرسنل'!L857="دارد",'5-اطلاعات کلیه پرسنل'!M857*'5-اطلاعات کلیه پرسنل'!I857/12*40,'5-اطلاعات کلیه پرسنل'!I857*'5-اطلاعات کلیه پرسنل'!N857/52),0)+IF('5-اطلاعات کلیه پرسنل'!J857=option!$C$11,IF('5-اطلاعات کلیه پرسنل'!L857="دارد",'5-اطلاعات کلیه پرسنل'!M857*'5-اطلاعات کلیه پرسنل'!K857/12*40,'5-اطلاعات کلیه پرسنل'!K857*'5-اطلاعات کلیه پرسنل'!N857/52),0)</f>
        <v>0</v>
      </c>
      <c r="AH857" s="307">
        <f>IF('5-اطلاعات کلیه پرسنل'!P857="دکتری",1,IF('5-اطلاعات کلیه پرسنل'!P857="فوق لیسانس",0.8,IF('5-اطلاعات کلیه پرسنل'!P857="لیسانس",0.6,IF('5-اطلاعات کلیه پرسنل'!P857="فوق دیپلم",0.3,IF('5-اطلاعات کلیه پرسنل'!P857="",0,0.1)))))</f>
        <v>0</v>
      </c>
      <c r="AI857" s="95">
        <f>IF('5-اطلاعات کلیه پرسنل'!L857="دارد",'5-اطلاعات کلیه پرسنل'!M857/12,'5-اطلاعات کلیه پرسنل'!N857/2000)</f>
        <v>0</v>
      </c>
      <c r="AJ857" s="94">
        <f t="shared" si="61"/>
        <v>0</v>
      </c>
    </row>
    <row r="858" spans="29:36" x14ac:dyDescent="0.45">
      <c r="AC858" s="309">
        <f>IF('6-اطلاعات کلیه محصولات - خدمات'!C858="دارد",'6-اطلاعات کلیه محصولات - خدمات'!Q858,0)</f>
        <v>0</v>
      </c>
      <c r="AD858" s="309">
        <f>1403-'5-اطلاعات کلیه پرسنل'!E858:E1855</f>
        <v>1403</v>
      </c>
      <c r="AE858" s="309"/>
      <c r="AF858" s="67">
        <f>IF('5-اطلاعات کلیه پرسنل'!H858=option!$C$15,IF('5-اطلاعات کلیه پرسنل'!L858="دارد",'5-اطلاعات کلیه پرسنل'!M858/12*'5-اطلاعات کلیه پرسنل'!I858,'5-اطلاعات کلیه پرسنل'!N858/2000*'5-اطلاعات کلیه پرسنل'!I858),0)+IF('5-اطلاعات کلیه پرسنل'!J858=option!$C$15,IF('5-اطلاعات کلیه پرسنل'!L858="دارد",'5-اطلاعات کلیه پرسنل'!M858/12*'5-اطلاعات کلیه پرسنل'!K858,'5-اطلاعات کلیه پرسنل'!N858/2000*'5-اطلاعات کلیه پرسنل'!K858),0)</f>
        <v>0</v>
      </c>
      <c r="AG858" s="67">
        <f>IF('5-اطلاعات کلیه پرسنل'!H858=option!$C$11,IF('5-اطلاعات کلیه پرسنل'!L858="دارد",'5-اطلاعات کلیه پرسنل'!M858*'5-اطلاعات کلیه پرسنل'!I858/12*40,'5-اطلاعات کلیه پرسنل'!I858*'5-اطلاعات کلیه پرسنل'!N858/52),0)+IF('5-اطلاعات کلیه پرسنل'!J858=option!$C$11,IF('5-اطلاعات کلیه پرسنل'!L858="دارد",'5-اطلاعات کلیه پرسنل'!M858*'5-اطلاعات کلیه پرسنل'!K858/12*40,'5-اطلاعات کلیه پرسنل'!K858*'5-اطلاعات کلیه پرسنل'!N858/52),0)</f>
        <v>0</v>
      </c>
      <c r="AH858" s="307">
        <f>IF('5-اطلاعات کلیه پرسنل'!P858="دکتری",1,IF('5-اطلاعات کلیه پرسنل'!P858="فوق لیسانس",0.8,IF('5-اطلاعات کلیه پرسنل'!P858="لیسانس",0.6,IF('5-اطلاعات کلیه پرسنل'!P858="فوق دیپلم",0.3,IF('5-اطلاعات کلیه پرسنل'!P858="",0,0.1)))))</f>
        <v>0</v>
      </c>
      <c r="AI858" s="95">
        <f>IF('5-اطلاعات کلیه پرسنل'!L858="دارد",'5-اطلاعات کلیه پرسنل'!M858/12,'5-اطلاعات کلیه پرسنل'!N858/2000)</f>
        <v>0</v>
      </c>
      <c r="AJ858" s="94">
        <f t="shared" si="61"/>
        <v>0</v>
      </c>
    </row>
    <row r="859" spans="29:36" x14ac:dyDescent="0.45">
      <c r="AC859" s="309">
        <f>IF('6-اطلاعات کلیه محصولات - خدمات'!C859="دارد",'6-اطلاعات کلیه محصولات - خدمات'!Q859,0)</f>
        <v>0</v>
      </c>
      <c r="AD859" s="309">
        <f>1403-'5-اطلاعات کلیه پرسنل'!E859:E1856</f>
        <v>1403</v>
      </c>
      <c r="AE859" s="309"/>
      <c r="AF859" s="67">
        <f>IF('5-اطلاعات کلیه پرسنل'!H859=option!$C$15,IF('5-اطلاعات کلیه پرسنل'!L859="دارد",'5-اطلاعات کلیه پرسنل'!M859/12*'5-اطلاعات کلیه پرسنل'!I859,'5-اطلاعات کلیه پرسنل'!N859/2000*'5-اطلاعات کلیه پرسنل'!I859),0)+IF('5-اطلاعات کلیه پرسنل'!J859=option!$C$15,IF('5-اطلاعات کلیه پرسنل'!L859="دارد",'5-اطلاعات کلیه پرسنل'!M859/12*'5-اطلاعات کلیه پرسنل'!K859,'5-اطلاعات کلیه پرسنل'!N859/2000*'5-اطلاعات کلیه پرسنل'!K859),0)</f>
        <v>0</v>
      </c>
      <c r="AG859" s="67">
        <f>IF('5-اطلاعات کلیه پرسنل'!H859=option!$C$11,IF('5-اطلاعات کلیه پرسنل'!L859="دارد",'5-اطلاعات کلیه پرسنل'!M859*'5-اطلاعات کلیه پرسنل'!I859/12*40,'5-اطلاعات کلیه پرسنل'!I859*'5-اطلاعات کلیه پرسنل'!N859/52),0)+IF('5-اطلاعات کلیه پرسنل'!J859=option!$C$11,IF('5-اطلاعات کلیه پرسنل'!L859="دارد",'5-اطلاعات کلیه پرسنل'!M859*'5-اطلاعات کلیه پرسنل'!K859/12*40,'5-اطلاعات کلیه پرسنل'!K859*'5-اطلاعات کلیه پرسنل'!N859/52),0)</f>
        <v>0</v>
      </c>
      <c r="AH859" s="307">
        <f>IF('5-اطلاعات کلیه پرسنل'!P859="دکتری",1,IF('5-اطلاعات کلیه پرسنل'!P859="فوق لیسانس",0.8,IF('5-اطلاعات کلیه پرسنل'!P859="لیسانس",0.6,IF('5-اطلاعات کلیه پرسنل'!P859="فوق دیپلم",0.3,IF('5-اطلاعات کلیه پرسنل'!P859="",0,0.1)))))</f>
        <v>0</v>
      </c>
      <c r="AI859" s="95">
        <f>IF('5-اطلاعات کلیه پرسنل'!L859="دارد",'5-اطلاعات کلیه پرسنل'!M859/12,'5-اطلاعات کلیه پرسنل'!N859/2000)</f>
        <v>0</v>
      </c>
      <c r="AJ859" s="94">
        <f t="shared" si="61"/>
        <v>0</v>
      </c>
    </row>
    <row r="860" spans="29:36" x14ac:dyDescent="0.45">
      <c r="AC860" s="309">
        <f>IF('6-اطلاعات کلیه محصولات - خدمات'!C860="دارد",'6-اطلاعات کلیه محصولات - خدمات'!Q860,0)</f>
        <v>0</v>
      </c>
      <c r="AD860" s="309">
        <f>1403-'5-اطلاعات کلیه پرسنل'!E860:E1857</f>
        <v>1403</v>
      </c>
      <c r="AE860" s="309"/>
      <c r="AF860" s="67">
        <f>IF('5-اطلاعات کلیه پرسنل'!H860=option!$C$15,IF('5-اطلاعات کلیه پرسنل'!L860="دارد",'5-اطلاعات کلیه پرسنل'!M860/12*'5-اطلاعات کلیه پرسنل'!I860,'5-اطلاعات کلیه پرسنل'!N860/2000*'5-اطلاعات کلیه پرسنل'!I860),0)+IF('5-اطلاعات کلیه پرسنل'!J860=option!$C$15,IF('5-اطلاعات کلیه پرسنل'!L860="دارد",'5-اطلاعات کلیه پرسنل'!M860/12*'5-اطلاعات کلیه پرسنل'!K860,'5-اطلاعات کلیه پرسنل'!N860/2000*'5-اطلاعات کلیه پرسنل'!K860),0)</f>
        <v>0</v>
      </c>
      <c r="AG860" s="67">
        <f>IF('5-اطلاعات کلیه پرسنل'!H860=option!$C$11,IF('5-اطلاعات کلیه پرسنل'!L860="دارد",'5-اطلاعات کلیه پرسنل'!M860*'5-اطلاعات کلیه پرسنل'!I860/12*40,'5-اطلاعات کلیه پرسنل'!I860*'5-اطلاعات کلیه پرسنل'!N860/52),0)+IF('5-اطلاعات کلیه پرسنل'!J860=option!$C$11,IF('5-اطلاعات کلیه پرسنل'!L860="دارد",'5-اطلاعات کلیه پرسنل'!M860*'5-اطلاعات کلیه پرسنل'!K860/12*40,'5-اطلاعات کلیه پرسنل'!K860*'5-اطلاعات کلیه پرسنل'!N860/52),0)</f>
        <v>0</v>
      </c>
      <c r="AH860" s="307">
        <f>IF('5-اطلاعات کلیه پرسنل'!P860="دکتری",1,IF('5-اطلاعات کلیه پرسنل'!P860="فوق لیسانس",0.8,IF('5-اطلاعات کلیه پرسنل'!P860="لیسانس",0.6,IF('5-اطلاعات کلیه پرسنل'!P860="فوق دیپلم",0.3,IF('5-اطلاعات کلیه پرسنل'!P860="",0,0.1)))))</f>
        <v>0</v>
      </c>
      <c r="AI860" s="95">
        <f>IF('5-اطلاعات کلیه پرسنل'!L860="دارد",'5-اطلاعات کلیه پرسنل'!M860/12,'5-اطلاعات کلیه پرسنل'!N860/2000)</f>
        <v>0</v>
      </c>
      <c r="AJ860" s="94">
        <f t="shared" si="61"/>
        <v>0</v>
      </c>
    </row>
    <row r="861" spans="29:36" x14ac:dyDescent="0.45">
      <c r="AC861" s="309">
        <f>IF('6-اطلاعات کلیه محصولات - خدمات'!C861="دارد",'6-اطلاعات کلیه محصولات - خدمات'!Q861,0)</f>
        <v>0</v>
      </c>
      <c r="AD861" s="309">
        <f>1403-'5-اطلاعات کلیه پرسنل'!E861:E1858</f>
        <v>1403</v>
      </c>
      <c r="AE861" s="309"/>
      <c r="AF861" s="67">
        <f>IF('5-اطلاعات کلیه پرسنل'!H861=option!$C$15,IF('5-اطلاعات کلیه پرسنل'!L861="دارد",'5-اطلاعات کلیه پرسنل'!M861/12*'5-اطلاعات کلیه پرسنل'!I861,'5-اطلاعات کلیه پرسنل'!N861/2000*'5-اطلاعات کلیه پرسنل'!I861),0)+IF('5-اطلاعات کلیه پرسنل'!J861=option!$C$15,IF('5-اطلاعات کلیه پرسنل'!L861="دارد",'5-اطلاعات کلیه پرسنل'!M861/12*'5-اطلاعات کلیه پرسنل'!K861,'5-اطلاعات کلیه پرسنل'!N861/2000*'5-اطلاعات کلیه پرسنل'!K861),0)</f>
        <v>0</v>
      </c>
      <c r="AG861" s="67">
        <f>IF('5-اطلاعات کلیه پرسنل'!H861=option!$C$11,IF('5-اطلاعات کلیه پرسنل'!L861="دارد",'5-اطلاعات کلیه پرسنل'!M861*'5-اطلاعات کلیه پرسنل'!I861/12*40,'5-اطلاعات کلیه پرسنل'!I861*'5-اطلاعات کلیه پرسنل'!N861/52),0)+IF('5-اطلاعات کلیه پرسنل'!J861=option!$C$11,IF('5-اطلاعات کلیه پرسنل'!L861="دارد",'5-اطلاعات کلیه پرسنل'!M861*'5-اطلاعات کلیه پرسنل'!K861/12*40,'5-اطلاعات کلیه پرسنل'!K861*'5-اطلاعات کلیه پرسنل'!N861/52),0)</f>
        <v>0</v>
      </c>
      <c r="AH861" s="307">
        <f>IF('5-اطلاعات کلیه پرسنل'!P861="دکتری",1,IF('5-اطلاعات کلیه پرسنل'!P861="فوق لیسانس",0.8,IF('5-اطلاعات کلیه پرسنل'!P861="لیسانس",0.6,IF('5-اطلاعات کلیه پرسنل'!P861="فوق دیپلم",0.3,IF('5-اطلاعات کلیه پرسنل'!P861="",0,0.1)))))</f>
        <v>0</v>
      </c>
      <c r="AI861" s="95">
        <f>IF('5-اطلاعات کلیه پرسنل'!L861="دارد",'5-اطلاعات کلیه پرسنل'!M861/12,'5-اطلاعات کلیه پرسنل'!N861/2000)</f>
        <v>0</v>
      </c>
      <c r="AJ861" s="94">
        <f t="shared" si="61"/>
        <v>0</v>
      </c>
    </row>
    <row r="862" spans="29:36" x14ac:dyDescent="0.45">
      <c r="AC862" s="309">
        <f>IF('6-اطلاعات کلیه محصولات - خدمات'!C862="دارد",'6-اطلاعات کلیه محصولات - خدمات'!Q862,0)</f>
        <v>0</v>
      </c>
      <c r="AD862" s="309">
        <f>1403-'5-اطلاعات کلیه پرسنل'!E862:E1859</f>
        <v>1403</v>
      </c>
      <c r="AE862" s="309"/>
      <c r="AF862" s="67">
        <f>IF('5-اطلاعات کلیه پرسنل'!H862=option!$C$15,IF('5-اطلاعات کلیه پرسنل'!L862="دارد",'5-اطلاعات کلیه پرسنل'!M862/12*'5-اطلاعات کلیه پرسنل'!I862,'5-اطلاعات کلیه پرسنل'!N862/2000*'5-اطلاعات کلیه پرسنل'!I862),0)+IF('5-اطلاعات کلیه پرسنل'!J862=option!$C$15,IF('5-اطلاعات کلیه پرسنل'!L862="دارد",'5-اطلاعات کلیه پرسنل'!M862/12*'5-اطلاعات کلیه پرسنل'!K862,'5-اطلاعات کلیه پرسنل'!N862/2000*'5-اطلاعات کلیه پرسنل'!K862),0)</f>
        <v>0</v>
      </c>
      <c r="AG862" s="67">
        <f>IF('5-اطلاعات کلیه پرسنل'!H862=option!$C$11,IF('5-اطلاعات کلیه پرسنل'!L862="دارد",'5-اطلاعات کلیه پرسنل'!M862*'5-اطلاعات کلیه پرسنل'!I862/12*40,'5-اطلاعات کلیه پرسنل'!I862*'5-اطلاعات کلیه پرسنل'!N862/52),0)+IF('5-اطلاعات کلیه پرسنل'!J862=option!$C$11,IF('5-اطلاعات کلیه پرسنل'!L862="دارد",'5-اطلاعات کلیه پرسنل'!M862*'5-اطلاعات کلیه پرسنل'!K862/12*40,'5-اطلاعات کلیه پرسنل'!K862*'5-اطلاعات کلیه پرسنل'!N862/52),0)</f>
        <v>0</v>
      </c>
      <c r="AH862" s="307">
        <f>IF('5-اطلاعات کلیه پرسنل'!P862="دکتری",1,IF('5-اطلاعات کلیه پرسنل'!P862="فوق لیسانس",0.8,IF('5-اطلاعات کلیه پرسنل'!P862="لیسانس",0.6,IF('5-اطلاعات کلیه پرسنل'!P862="فوق دیپلم",0.3,IF('5-اطلاعات کلیه پرسنل'!P862="",0,0.1)))))</f>
        <v>0</v>
      </c>
      <c r="AI862" s="95">
        <f>IF('5-اطلاعات کلیه پرسنل'!L862="دارد",'5-اطلاعات کلیه پرسنل'!M862/12,'5-اطلاعات کلیه پرسنل'!N862/2000)</f>
        <v>0</v>
      </c>
      <c r="AJ862" s="94">
        <f t="shared" si="61"/>
        <v>0</v>
      </c>
    </row>
    <row r="863" spans="29:36" x14ac:dyDescent="0.45">
      <c r="AC863" s="309">
        <f>IF('6-اطلاعات کلیه محصولات - خدمات'!C863="دارد",'6-اطلاعات کلیه محصولات - خدمات'!Q863,0)</f>
        <v>0</v>
      </c>
      <c r="AD863" s="309">
        <f>1403-'5-اطلاعات کلیه پرسنل'!E863:E1860</f>
        <v>1403</v>
      </c>
      <c r="AE863" s="309"/>
      <c r="AF863" s="67">
        <f>IF('5-اطلاعات کلیه پرسنل'!H863=option!$C$15,IF('5-اطلاعات کلیه پرسنل'!L863="دارد",'5-اطلاعات کلیه پرسنل'!M863/12*'5-اطلاعات کلیه پرسنل'!I863,'5-اطلاعات کلیه پرسنل'!N863/2000*'5-اطلاعات کلیه پرسنل'!I863),0)+IF('5-اطلاعات کلیه پرسنل'!J863=option!$C$15,IF('5-اطلاعات کلیه پرسنل'!L863="دارد",'5-اطلاعات کلیه پرسنل'!M863/12*'5-اطلاعات کلیه پرسنل'!K863,'5-اطلاعات کلیه پرسنل'!N863/2000*'5-اطلاعات کلیه پرسنل'!K863),0)</f>
        <v>0</v>
      </c>
      <c r="AG863" s="67">
        <f>IF('5-اطلاعات کلیه پرسنل'!H863=option!$C$11,IF('5-اطلاعات کلیه پرسنل'!L863="دارد",'5-اطلاعات کلیه پرسنل'!M863*'5-اطلاعات کلیه پرسنل'!I863/12*40,'5-اطلاعات کلیه پرسنل'!I863*'5-اطلاعات کلیه پرسنل'!N863/52),0)+IF('5-اطلاعات کلیه پرسنل'!J863=option!$C$11,IF('5-اطلاعات کلیه پرسنل'!L863="دارد",'5-اطلاعات کلیه پرسنل'!M863*'5-اطلاعات کلیه پرسنل'!K863/12*40,'5-اطلاعات کلیه پرسنل'!K863*'5-اطلاعات کلیه پرسنل'!N863/52),0)</f>
        <v>0</v>
      </c>
      <c r="AH863" s="307">
        <f>IF('5-اطلاعات کلیه پرسنل'!P863="دکتری",1,IF('5-اطلاعات کلیه پرسنل'!P863="فوق لیسانس",0.8,IF('5-اطلاعات کلیه پرسنل'!P863="لیسانس",0.6,IF('5-اطلاعات کلیه پرسنل'!P863="فوق دیپلم",0.3,IF('5-اطلاعات کلیه پرسنل'!P863="",0,0.1)))))</f>
        <v>0</v>
      </c>
      <c r="AI863" s="95">
        <f>IF('5-اطلاعات کلیه پرسنل'!L863="دارد",'5-اطلاعات کلیه پرسنل'!M863/12,'5-اطلاعات کلیه پرسنل'!N863/2000)</f>
        <v>0</v>
      </c>
      <c r="AJ863" s="94">
        <f t="shared" si="61"/>
        <v>0</v>
      </c>
    </row>
    <row r="864" spans="29:36" x14ac:dyDescent="0.45">
      <c r="AC864" s="309">
        <f>IF('6-اطلاعات کلیه محصولات - خدمات'!C864="دارد",'6-اطلاعات کلیه محصولات - خدمات'!Q864,0)</f>
        <v>0</v>
      </c>
      <c r="AD864" s="309">
        <f>1403-'5-اطلاعات کلیه پرسنل'!E864:E1861</f>
        <v>1403</v>
      </c>
      <c r="AE864" s="309"/>
      <c r="AF864" s="67">
        <f>IF('5-اطلاعات کلیه پرسنل'!H864=option!$C$15,IF('5-اطلاعات کلیه پرسنل'!L864="دارد",'5-اطلاعات کلیه پرسنل'!M864/12*'5-اطلاعات کلیه پرسنل'!I864,'5-اطلاعات کلیه پرسنل'!N864/2000*'5-اطلاعات کلیه پرسنل'!I864),0)+IF('5-اطلاعات کلیه پرسنل'!J864=option!$C$15,IF('5-اطلاعات کلیه پرسنل'!L864="دارد",'5-اطلاعات کلیه پرسنل'!M864/12*'5-اطلاعات کلیه پرسنل'!K864,'5-اطلاعات کلیه پرسنل'!N864/2000*'5-اطلاعات کلیه پرسنل'!K864),0)</f>
        <v>0</v>
      </c>
      <c r="AG864" s="67">
        <f>IF('5-اطلاعات کلیه پرسنل'!H864=option!$C$11,IF('5-اطلاعات کلیه پرسنل'!L864="دارد",'5-اطلاعات کلیه پرسنل'!M864*'5-اطلاعات کلیه پرسنل'!I864/12*40,'5-اطلاعات کلیه پرسنل'!I864*'5-اطلاعات کلیه پرسنل'!N864/52),0)+IF('5-اطلاعات کلیه پرسنل'!J864=option!$C$11,IF('5-اطلاعات کلیه پرسنل'!L864="دارد",'5-اطلاعات کلیه پرسنل'!M864*'5-اطلاعات کلیه پرسنل'!K864/12*40,'5-اطلاعات کلیه پرسنل'!K864*'5-اطلاعات کلیه پرسنل'!N864/52),0)</f>
        <v>0</v>
      </c>
      <c r="AH864" s="307">
        <f>IF('5-اطلاعات کلیه پرسنل'!P864="دکتری",1,IF('5-اطلاعات کلیه پرسنل'!P864="فوق لیسانس",0.8,IF('5-اطلاعات کلیه پرسنل'!P864="لیسانس",0.6,IF('5-اطلاعات کلیه پرسنل'!P864="فوق دیپلم",0.3,IF('5-اطلاعات کلیه پرسنل'!P864="",0,0.1)))))</f>
        <v>0</v>
      </c>
      <c r="AI864" s="95">
        <f>IF('5-اطلاعات کلیه پرسنل'!L864="دارد",'5-اطلاعات کلیه پرسنل'!M864/12,'5-اطلاعات کلیه پرسنل'!N864/2000)</f>
        <v>0</v>
      </c>
      <c r="AJ864" s="94">
        <f t="shared" si="61"/>
        <v>0</v>
      </c>
    </row>
    <row r="865" spans="29:36" x14ac:dyDescent="0.45">
      <c r="AC865" s="309">
        <f>IF('6-اطلاعات کلیه محصولات - خدمات'!C865="دارد",'6-اطلاعات کلیه محصولات - خدمات'!Q865,0)</f>
        <v>0</v>
      </c>
      <c r="AD865" s="309">
        <f>1403-'5-اطلاعات کلیه پرسنل'!E865:E1862</f>
        <v>1403</v>
      </c>
      <c r="AE865" s="309"/>
      <c r="AF865" s="67">
        <f>IF('5-اطلاعات کلیه پرسنل'!H865=option!$C$15,IF('5-اطلاعات کلیه پرسنل'!L865="دارد",'5-اطلاعات کلیه پرسنل'!M865/12*'5-اطلاعات کلیه پرسنل'!I865,'5-اطلاعات کلیه پرسنل'!N865/2000*'5-اطلاعات کلیه پرسنل'!I865),0)+IF('5-اطلاعات کلیه پرسنل'!J865=option!$C$15,IF('5-اطلاعات کلیه پرسنل'!L865="دارد",'5-اطلاعات کلیه پرسنل'!M865/12*'5-اطلاعات کلیه پرسنل'!K865,'5-اطلاعات کلیه پرسنل'!N865/2000*'5-اطلاعات کلیه پرسنل'!K865),0)</f>
        <v>0</v>
      </c>
      <c r="AG865" s="67">
        <f>IF('5-اطلاعات کلیه پرسنل'!H865=option!$C$11,IF('5-اطلاعات کلیه پرسنل'!L865="دارد",'5-اطلاعات کلیه پرسنل'!M865*'5-اطلاعات کلیه پرسنل'!I865/12*40,'5-اطلاعات کلیه پرسنل'!I865*'5-اطلاعات کلیه پرسنل'!N865/52),0)+IF('5-اطلاعات کلیه پرسنل'!J865=option!$C$11,IF('5-اطلاعات کلیه پرسنل'!L865="دارد",'5-اطلاعات کلیه پرسنل'!M865*'5-اطلاعات کلیه پرسنل'!K865/12*40,'5-اطلاعات کلیه پرسنل'!K865*'5-اطلاعات کلیه پرسنل'!N865/52),0)</f>
        <v>0</v>
      </c>
      <c r="AH865" s="307">
        <f>IF('5-اطلاعات کلیه پرسنل'!P865="دکتری",1,IF('5-اطلاعات کلیه پرسنل'!P865="فوق لیسانس",0.8,IF('5-اطلاعات کلیه پرسنل'!P865="لیسانس",0.6,IF('5-اطلاعات کلیه پرسنل'!P865="فوق دیپلم",0.3,IF('5-اطلاعات کلیه پرسنل'!P865="",0,0.1)))))</f>
        <v>0</v>
      </c>
      <c r="AI865" s="95">
        <f>IF('5-اطلاعات کلیه پرسنل'!L865="دارد",'5-اطلاعات کلیه پرسنل'!M865/12,'5-اطلاعات کلیه پرسنل'!N865/2000)</f>
        <v>0</v>
      </c>
      <c r="AJ865" s="94">
        <f t="shared" si="61"/>
        <v>0</v>
      </c>
    </row>
    <row r="866" spans="29:36" x14ac:dyDescent="0.45">
      <c r="AC866" s="309">
        <f>IF('6-اطلاعات کلیه محصولات - خدمات'!C866="دارد",'6-اطلاعات کلیه محصولات - خدمات'!Q866,0)</f>
        <v>0</v>
      </c>
      <c r="AD866" s="309">
        <f>1403-'5-اطلاعات کلیه پرسنل'!E866:E1863</f>
        <v>1403</v>
      </c>
      <c r="AE866" s="309"/>
      <c r="AF866" s="67">
        <f>IF('5-اطلاعات کلیه پرسنل'!H866=option!$C$15,IF('5-اطلاعات کلیه پرسنل'!L866="دارد",'5-اطلاعات کلیه پرسنل'!M866/12*'5-اطلاعات کلیه پرسنل'!I866,'5-اطلاعات کلیه پرسنل'!N866/2000*'5-اطلاعات کلیه پرسنل'!I866),0)+IF('5-اطلاعات کلیه پرسنل'!J866=option!$C$15,IF('5-اطلاعات کلیه پرسنل'!L866="دارد",'5-اطلاعات کلیه پرسنل'!M866/12*'5-اطلاعات کلیه پرسنل'!K866,'5-اطلاعات کلیه پرسنل'!N866/2000*'5-اطلاعات کلیه پرسنل'!K866),0)</f>
        <v>0</v>
      </c>
      <c r="AG866" s="67">
        <f>IF('5-اطلاعات کلیه پرسنل'!H866=option!$C$11,IF('5-اطلاعات کلیه پرسنل'!L866="دارد",'5-اطلاعات کلیه پرسنل'!M866*'5-اطلاعات کلیه پرسنل'!I866/12*40,'5-اطلاعات کلیه پرسنل'!I866*'5-اطلاعات کلیه پرسنل'!N866/52),0)+IF('5-اطلاعات کلیه پرسنل'!J866=option!$C$11,IF('5-اطلاعات کلیه پرسنل'!L866="دارد",'5-اطلاعات کلیه پرسنل'!M866*'5-اطلاعات کلیه پرسنل'!K866/12*40,'5-اطلاعات کلیه پرسنل'!K866*'5-اطلاعات کلیه پرسنل'!N866/52),0)</f>
        <v>0</v>
      </c>
      <c r="AH866" s="307">
        <f>IF('5-اطلاعات کلیه پرسنل'!P866="دکتری",1,IF('5-اطلاعات کلیه پرسنل'!P866="فوق لیسانس",0.8,IF('5-اطلاعات کلیه پرسنل'!P866="لیسانس",0.6,IF('5-اطلاعات کلیه پرسنل'!P866="فوق دیپلم",0.3,IF('5-اطلاعات کلیه پرسنل'!P866="",0,0.1)))))</f>
        <v>0</v>
      </c>
      <c r="AI866" s="95">
        <f>IF('5-اطلاعات کلیه پرسنل'!L866="دارد",'5-اطلاعات کلیه پرسنل'!M866/12,'5-اطلاعات کلیه پرسنل'!N866/2000)</f>
        <v>0</v>
      </c>
      <c r="AJ866" s="94">
        <f t="shared" si="61"/>
        <v>0</v>
      </c>
    </row>
    <row r="867" spans="29:36" x14ac:dyDescent="0.45">
      <c r="AC867" s="309">
        <f>IF('6-اطلاعات کلیه محصولات - خدمات'!C867="دارد",'6-اطلاعات کلیه محصولات - خدمات'!Q867,0)</f>
        <v>0</v>
      </c>
      <c r="AD867" s="309">
        <f>1403-'5-اطلاعات کلیه پرسنل'!E867:E1864</f>
        <v>1403</v>
      </c>
      <c r="AE867" s="309"/>
      <c r="AF867" s="67">
        <f>IF('5-اطلاعات کلیه پرسنل'!H867=option!$C$15,IF('5-اطلاعات کلیه پرسنل'!L867="دارد",'5-اطلاعات کلیه پرسنل'!M867/12*'5-اطلاعات کلیه پرسنل'!I867,'5-اطلاعات کلیه پرسنل'!N867/2000*'5-اطلاعات کلیه پرسنل'!I867),0)+IF('5-اطلاعات کلیه پرسنل'!J867=option!$C$15,IF('5-اطلاعات کلیه پرسنل'!L867="دارد",'5-اطلاعات کلیه پرسنل'!M867/12*'5-اطلاعات کلیه پرسنل'!K867,'5-اطلاعات کلیه پرسنل'!N867/2000*'5-اطلاعات کلیه پرسنل'!K867),0)</f>
        <v>0</v>
      </c>
      <c r="AG867" s="67">
        <f>IF('5-اطلاعات کلیه پرسنل'!H867=option!$C$11,IF('5-اطلاعات کلیه پرسنل'!L867="دارد",'5-اطلاعات کلیه پرسنل'!M867*'5-اطلاعات کلیه پرسنل'!I867/12*40,'5-اطلاعات کلیه پرسنل'!I867*'5-اطلاعات کلیه پرسنل'!N867/52),0)+IF('5-اطلاعات کلیه پرسنل'!J867=option!$C$11,IF('5-اطلاعات کلیه پرسنل'!L867="دارد",'5-اطلاعات کلیه پرسنل'!M867*'5-اطلاعات کلیه پرسنل'!K867/12*40,'5-اطلاعات کلیه پرسنل'!K867*'5-اطلاعات کلیه پرسنل'!N867/52),0)</f>
        <v>0</v>
      </c>
      <c r="AH867" s="307">
        <f>IF('5-اطلاعات کلیه پرسنل'!P867="دکتری",1,IF('5-اطلاعات کلیه پرسنل'!P867="فوق لیسانس",0.8,IF('5-اطلاعات کلیه پرسنل'!P867="لیسانس",0.6,IF('5-اطلاعات کلیه پرسنل'!P867="فوق دیپلم",0.3,IF('5-اطلاعات کلیه پرسنل'!P867="",0,0.1)))))</f>
        <v>0</v>
      </c>
      <c r="AI867" s="95">
        <f>IF('5-اطلاعات کلیه پرسنل'!L867="دارد",'5-اطلاعات کلیه پرسنل'!M867/12,'5-اطلاعات کلیه پرسنل'!N867/2000)</f>
        <v>0</v>
      </c>
      <c r="AJ867" s="94">
        <f t="shared" si="61"/>
        <v>0</v>
      </c>
    </row>
    <row r="868" spans="29:36" x14ac:dyDescent="0.45">
      <c r="AC868" s="309">
        <f>IF('6-اطلاعات کلیه محصولات - خدمات'!C868="دارد",'6-اطلاعات کلیه محصولات - خدمات'!Q868,0)</f>
        <v>0</v>
      </c>
      <c r="AD868" s="309">
        <f>1403-'5-اطلاعات کلیه پرسنل'!E868:E1865</f>
        <v>1403</v>
      </c>
      <c r="AE868" s="309"/>
      <c r="AF868" s="67">
        <f>IF('5-اطلاعات کلیه پرسنل'!H868=option!$C$15,IF('5-اطلاعات کلیه پرسنل'!L868="دارد",'5-اطلاعات کلیه پرسنل'!M868/12*'5-اطلاعات کلیه پرسنل'!I868,'5-اطلاعات کلیه پرسنل'!N868/2000*'5-اطلاعات کلیه پرسنل'!I868),0)+IF('5-اطلاعات کلیه پرسنل'!J868=option!$C$15,IF('5-اطلاعات کلیه پرسنل'!L868="دارد",'5-اطلاعات کلیه پرسنل'!M868/12*'5-اطلاعات کلیه پرسنل'!K868,'5-اطلاعات کلیه پرسنل'!N868/2000*'5-اطلاعات کلیه پرسنل'!K868),0)</f>
        <v>0</v>
      </c>
      <c r="AG868" s="67">
        <f>IF('5-اطلاعات کلیه پرسنل'!H868=option!$C$11,IF('5-اطلاعات کلیه پرسنل'!L868="دارد",'5-اطلاعات کلیه پرسنل'!M868*'5-اطلاعات کلیه پرسنل'!I868/12*40,'5-اطلاعات کلیه پرسنل'!I868*'5-اطلاعات کلیه پرسنل'!N868/52),0)+IF('5-اطلاعات کلیه پرسنل'!J868=option!$C$11,IF('5-اطلاعات کلیه پرسنل'!L868="دارد",'5-اطلاعات کلیه پرسنل'!M868*'5-اطلاعات کلیه پرسنل'!K868/12*40,'5-اطلاعات کلیه پرسنل'!K868*'5-اطلاعات کلیه پرسنل'!N868/52),0)</f>
        <v>0</v>
      </c>
      <c r="AH868" s="307">
        <f>IF('5-اطلاعات کلیه پرسنل'!P868="دکتری",1,IF('5-اطلاعات کلیه پرسنل'!P868="فوق لیسانس",0.8,IF('5-اطلاعات کلیه پرسنل'!P868="لیسانس",0.6,IF('5-اطلاعات کلیه پرسنل'!P868="فوق دیپلم",0.3,IF('5-اطلاعات کلیه پرسنل'!P868="",0,0.1)))))</f>
        <v>0</v>
      </c>
      <c r="AI868" s="95">
        <f>IF('5-اطلاعات کلیه پرسنل'!L868="دارد",'5-اطلاعات کلیه پرسنل'!M868/12,'5-اطلاعات کلیه پرسنل'!N868/2000)</f>
        <v>0</v>
      </c>
      <c r="AJ868" s="94">
        <f t="shared" si="61"/>
        <v>0</v>
      </c>
    </row>
    <row r="869" spans="29:36" x14ac:dyDescent="0.45">
      <c r="AC869" s="309">
        <f>IF('6-اطلاعات کلیه محصولات - خدمات'!C869="دارد",'6-اطلاعات کلیه محصولات - خدمات'!Q869,0)</f>
        <v>0</v>
      </c>
      <c r="AD869" s="309">
        <f>1403-'5-اطلاعات کلیه پرسنل'!E869:E1866</f>
        <v>1403</v>
      </c>
      <c r="AE869" s="309"/>
      <c r="AF869" s="67">
        <f>IF('5-اطلاعات کلیه پرسنل'!H869=option!$C$15,IF('5-اطلاعات کلیه پرسنل'!L869="دارد",'5-اطلاعات کلیه پرسنل'!M869/12*'5-اطلاعات کلیه پرسنل'!I869,'5-اطلاعات کلیه پرسنل'!N869/2000*'5-اطلاعات کلیه پرسنل'!I869),0)+IF('5-اطلاعات کلیه پرسنل'!J869=option!$C$15,IF('5-اطلاعات کلیه پرسنل'!L869="دارد",'5-اطلاعات کلیه پرسنل'!M869/12*'5-اطلاعات کلیه پرسنل'!K869,'5-اطلاعات کلیه پرسنل'!N869/2000*'5-اطلاعات کلیه پرسنل'!K869),0)</f>
        <v>0</v>
      </c>
      <c r="AG869" s="67">
        <f>IF('5-اطلاعات کلیه پرسنل'!H869=option!$C$11,IF('5-اطلاعات کلیه پرسنل'!L869="دارد",'5-اطلاعات کلیه پرسنل'!M869*'5-اطلاعات کلیه پرسنل'!I869/12*40,'5-اطلاعات کلیه پرسنل'!I869*'5-اطلاعات کلیه پرسنل'!N869/52),0)+IF('5-اطلاعات کلیه پرسنل'!J869=option!$C$11,IF('5-اطلاعات کلیه پرسنل'!L869="دارد",'5-اطلاعات کلیه پرسنل'!M869*'5-اطلاعات کلیه پرسنل'!K869/12*40,'5-اطلاعات کلیه پرسنل'!K869*'5-اطلاعات کلیه پرسنل'!N869/52),0)</f>
        <v>0</v>
      </c>
      <c r="AH869" s="307">
        <f>IF('5-اطلاعات کلیه پرسنل'!P869="دکتری",1,IF('5-اطلاعات کلیه پرسنل'!P869="فوق لیسانس",0.8,IF('5-اطلاعات کلیه پرسنل'!P869="لیسانس",0.6,IF('5-اطلاعات کلیه پرسنل'!P869="فوق دیپلم",0.3,IF('5-اطلاعات کلیه پرسنل'!P869="",0,0.1)))))</f>
        <v>0</v>
      </c>
      <c r="AI869" s="95">
        <f>IF('5-اطلاعات کلیه پرسنل'!L869="دارد",'5-اطلاعات کلیه پرسنل'!M869/12,'5-اطلاعات کلیه پرسنل'!N869/2000)</f>
        <v>0</v>
      </c>
      <c r="AJ869" s="94">
        <f t="shared" si="61"/>
        <v>0</v>
      </c>
    </row>
    <row r="870" spans="29:36" x14ac:dyDescent="0.45">
      <c r="AC870" s="309">
        <f>IF('6-اطلاعات کلیه محصولات - خدمات'!C870="دارد",'6-اطلاعات کلیه محصولات - خدمات'!Q870,0)</f>
        <v>0</v>
      </c>
      <c r="AD870" s="309">
        <f>1403-'5-اطلاعات کلیه پرسنل'!E870:E1867</f>
        <v>1403</v>
      </c>
      <c r="AE870" s="309"/>
      <c r="AF870" s="67">
        <f>IF('5-اطلاعات کلیه پرسنل'!H870=option!$C$15,IF('5-اطلاعات کلیه پرسنل'!L870="دارد",'5-اطلاعات کلیه پرسنل'!M870/12*'5-اطلاعات کلیه پرسنل'!I870,'5-اطلاعات کلیه پرسنل'!N870/2000*'5-اطلاعات کلیه پرسنل'!I870),0)+IF('5-اطلاعات کلیه پرسنل'!J870=option!$C$15,IF('5-اطلاعات کلیه پرسنل'!L870="دارد",'5-اطلاعات کلیه پرسنل'!M870/12*'5-اطلاعات کلیه پرسنل'!K870,'5-اطلاعات کلیه پرسنل'!N870/2000*'5-اطلاعات کلیه پرسنل'!K870),0)</f>
        <v>0</v>
      </c>
      <c r="AG870" s="67">
        <f>IF('5-اطلاعات کلیه پرسنل'!H870=option!$C$11,IF('5-اطلاعات کلیه پرسنل'!L870="دارد",'5-اطلاعات کلیه پرسنل'!M870*'5-اطلاعات کلیه پرسنل'!I870/12*40,'5-اطلاعات کلیه پرسنل'!I870*'5-اطلاعات کلیه پرسنل'!N870/52),0)+IF('5-اطلاعات کلیه پرسنل'!J870=option!$C$11,IF('5-اطلاعات کلیه پرسنل'!L870="دارد",'5-اطلاعات کلیه پرسنل'!M870*'5-اطلاعات کلیه پرسنل'!K870/12*40,'5-اطلاعات کلیه پرسنل'!K870*'5-اطلاعات کلیه پرسنل'!N870/52),0)</f>
        <v>0</v>
      </c>
      <c r="AH870" s="307">
        <f>IF('5-اطلاعات کلیه پرسنل'!P870="دکتری",1,IF('5-اطلاعات کلیه پرسنل'!P870="فوق لیسانس",0.8,IF('5-اطلاعات کلیه پرسنل'!P870="لیسانس",0.6,IF('5-اطلاعات کلیه پرسنل'!P870="فوق دیپلم",0.3,IF('5-اطلاعات کلیه پرسنل'!P870="",0,0.1)))))</f>
        <v>0</v>
      </c>
      <c r="AI870" s="95">
        <f>IF('5-اطلاعات کلیه پرسنل'!L870="دارد",'5-اطلاعات کلیه پرسنل'!M870/12,'5-اطلاعات کلیه پرسنل'!N870/2000)</f>
        <v>0</v>
      </c>
      <c r="AJ870" s="94">
        <f t="shared" si="61"/>
        <v>0</v>
      </c>
    </row>
    <row r="871" spans="29:36" x14ac:dyDescent="0.45">
      <c r="AC871" s="309">
        <f>IF('6-اطلاعات کلیه محصولات - خدمات'!C871="دارد",'6-اطلاعات کلیه محصولات - خدمات'!Q871,0)</f>
        <v>0</v>
      </c>
      <c r="AD871" s="309">
        <f>1403-'5-اطلاعات کلیه پرسنل'!E871:E1868</f>
        <v>1403</v>
      </c>
      <c r="AE871" s="309"/>
      <c r="AF871" s="67">
        <f>IF('5-اطلاعات کلیه پرسنل'!H871=option!$C$15,IF('5-اطلاعات کلیه پرسنل'!L871="دارد",'5-اطلاعات کلیه پرسنل'!M871/12*'5-اطلاعات کلیه پرسنل'!I871,'5-اطلاعات کلیه پرسنل'!N871/2000*'5-اطلاعات کلیه پرسنل'!I871),0)+IF('5-اطلاعات کلیه پرسنل'!J871=option!$C$15,IF('5-اطلاعات کلیه پرسنل'!L871="دارد",'5-اطلاعات کلیه پرسنل'!M871/12*'5-اطلاعات کلیه پرسنل'!K871,'5-اطلاعات کلیه پرسنل'!N871/2000*'5-اطلاعات کلیه پرسنل'!K871),0)</f>
        <v>0</v>
      </c>
      <c r="AG871" s="67">
        <f>IF('5-اطلاعات کلیه پرسنل'!H871=option!$C$11,IF('5-اطلاعات کلیه پرسنل'!L871="دارد",'5-اطلاعات کلیه پرسنل'!M871*'5-اطلاعات کلیه پرسنل'!I871/12*40,'5-اطلاعات کلیه پرسنل'!I871*'5-اطلاعات کلیه پرسنل'!N871/52),0)+IF('5-اطلاعات کلیه پرسنل'!J871=option!$C$11,IF('5-اطلاعات کلیه پرسنل'!L871="دارد",'5-اطلاعات کلیه پرسنل'!M871*'5-اطلاعات کلیه پرسنل'!K871/12*40,'5-اطلاعات کلیه پرسنل'!K871*'5-اطلاعات کلیه پرسنل'!N871/52),0)</f>
        <v>0</v>
      </c>
      <c r="AH871" s="307">
        <f>IF('5-اطلاعات کلیه پرسنل'!P871="دکتری",1,IF('5-اطلاعات کلیه پرسنل'!P871="فوق لیسانس",0.8,IF('5-اطلاعات کلیه پرسنل'!P871="لیسانس",0.6,IF('5-اطلاعات کلیه پرسنل'!P871="فوق دیپلم",0.3,IF('5-اطلاعات کلیه پرسنل'!P871="",0,0.1)))))</f>
        <v>0</v>
      </c>
      <c r="AI871" s="95">
        <f>IF('5-اطلاعات کلیه پرسنل'!L871="دارد",'5-اطلاعات کلیه پرسنل'!M871/12,'5-اطلاعات کلیه پرسنل'!N871/2000)</f>
        <v>0</v>
      </c>
      <c r="AJ871" s="94">
        <f t="shared" si="61"/>
        <v>0</v>
      </c>
    </row>
    <row r="872" spans="29:36" x14ac:dyDescent="0.45">
      <c r="AC872" s="309">
        <f>IF('6-اطلاعات کلیه محصولات - خدمات'!C872="دارد",'6-اطلاعات کلیه محصولات - خدمات'!Q872,0)</f>
        <v>0</v>
      </c>
      <c r="AD872" s="309">
        <f>1403-'5-اطلاعات کلیه پرسنل'!E872:E1869</f>
        <v>1403</v>
      </c>
      <c r="AE872" s="309"/>
      <c r="AF872" s="67">
        <f>IF('5-اطلاعات کلیه پرسنل'!H872=option!$C$15,IF('5-اطلاعات کلیه پرسنل'!L872="دارد",'5-اطلاعات کلیه پرسنل'!M872/12*'5-اطلاعات کلیه پرسنل'!I872,'5-اطلاعات کلیه پرسنل'!N872/2000*'5-اطلاعات کلیه پرسنل'!I872),0)+IF('5-اطلاعات کلیه پرسنل'!J872=option!$C$15,IF('5-اطلاعات کلیه پرسنل'!L872="دارد",'5-اطلاعات کلیه پرسنل'!M872/12*'5-اطلاعات کلیه پرسنل'!K872,'5-اطلاعات کلیه پرسنل'!N872/2000*'5-اطلاعات کلیه پرسنل'!K872),0)</f>
        <v>0</v>
      </c>
      <c r="AG872" s="67">
        <f>IF('5-اطلاعات کلیه پرسنل'!H872=option!$C$11,IF('5-اطلاعات کلیه پرسنل'!L872="دارد",'5-اطلاعات کلیه پرسنل'!M872*'5-اطلاعات کلیه پرسنل'!I872/12*40,'5-اطلاعات کلیه پرسنل'!I872*'5-اطلاعات کلیه پرسنل'!N872/52),0)+IF('5-اطلاعات کلیه پرسنل'!J872=option!$C$11,IF('5-اطلاعات کلیه پرسنل'!L872="دارد",'5-اطلاعات کلیه پرسنل'!M872*'5-اطلاعات کلیه پرسنل'!K872/12*40,'5-اطلاعات کلیه پرسنل'!K872*'5-اطلاعات کلیه پرسنل'!N872/52),0)</f>
        <v>0</v>
      </c>
      <c r="AH872" s="307">
        <f>IF('5-اطلاعات کلیه پرسنل'!P872="دکتری",1,IF('5-اطلاعات کلیه پرسنل'!P872="فوق لیسانس",0.8,IF('5-اطلاعات کلیه پرسنل'!P872="لیسانس",0.6,IF('5-اطلاعات کلیه پرسنل'!P872="فوق دیپلم",0.3,IF('5-اطلاعات کلیه پرسنل'!P872="",0,0.1)))))</f>
        <v>0</v>
      </c>
      <c r="AI872" s="95">
        <f>IF('5-اطلاعات کلیه پرسنل'!L872="دارد",'5-اطلاعات کلیه پرسنل'!M872/12,'5-اطلاعات کلیه پرسنل'!N872/2000)</f>
        <v>0</v>
      </c>
      <c r="AJ872" s="94">
        <f t="shared" si="61"/>
        <v>0</v>
      </c>
    </row>
    <row r="873" spans="29:36" x14ac:dyDescent="0.45">
      <c r="AC873" s="309">
        <f>IF('6-اطلاعات کلیه محصولات - خدمات'!C873="دارد",'6-اطلاعات کلیه محصولات - خدمات'!Q873,0)</f>
        <v>0</v>
      </c>
      <c r="AD873" s="309">
        <f>1403-'5-اطلاعات کلیه پرسنل'!E873:E1870</f>
        <v>1403</v>
      </c>
      <c r="AE873" s="309"/>
      <c r="AF873" s="67">
        <f>IF('5-اطلاعات کلیه پرسنل'!H873=option!$C$15,IF('5-اطلاعات کلیه پرسنل'!L873="دارد",'5-اطلاعات کلیه پرسنل'!M873/12*'5-اطلاعات کلیه پرسنل'!I873,'5-اطلاعات کلیه پرسنل'!N873/2000*'5-اطلاعات کلیه پرسنل'!I873),0)+IF('5-اطلاعات کلیه پرسنل'!J873=option!$C$15,IF('5-اطلاعات کلیه پرسنل'!L873="دارد",'5-اطلاعات کلیه پرسنل'!M873/12*'5-اطلاعات کلیه پرسنل'!K873,'5-اطلاعات کلیه پرسنل'!N873/2000*'5-اطلاعات کلیه پرسنل'!K873),0)</f>
        <v>0</v>
      </c>
      <c r="AG873" s="67">
        <f>IF('5-اطلاعات کلیه پرسنل'!H873=option!$C$11,IF('5-اطلاعات کلیه پرسنل'!L873="دارد",'5-اطلاعات کلیه پرسنل'!M873*'5-اطلاعات کلیه پرسنل'!I873/12*40,'5-اطلاعات کلیه پرسنل'!I873*'5-اطلاعات کلیه پرسنل'!N873/52),0)+IF('5-اطلاعات کلیه پرسنل'!J873=option!$C$11,IF('5-اطلاعات کلیه پرسنل'!L873="دارد",'5-اطلاعات کلیه پرسنل'!M873*'5-اطلاعات کلیه پرسنل'!K873/12*40,'5-اطلاعات کلیه پرسنل'!K873*'5-اطلاعات کلیه پرسنل'!N873/52),0)</f>
        <v>0</v>
      </c>
      <c r="AH873" s="307">
        <f>IF('5-اطلاعات کلیه پرسنل'!P873="دکتری",1,IF('5-اطلاعات کلیه پرسنل'!P873="فوق لیسانس",0.8,IF('5-اطلاعات کلیه پرسنل'!P873="لیسانس",0.6,IF('5-اطلاعات کلیه پرسنل'!P873="فوق دیپلم",0.3,IF('5-اطلاعات کلیه پرسنل'!P873="",0,0.1)))))</f>
        <v>0</v>
      </c>
      <c r="AI873" s="95">
        <f>IF('5-اطلاعات کلیه پرسنل'!L873="دارد",'5-اطلاعات کلیه پرسنل'!M873/12,'5-اطلاعات کلیه پرسنل'!N873/2000)</f>
        <v>0</v>
      </c>
      <c r="AJ873" s="94">
        <f t="shared" si="61"/>
        <v>0</v>
      </c>
    </row>
    <row r="874" spans="29:36" x14ac:dyDescent="0.45">
      <c r="AC874" s="309">
        <f>IF('6-اطلاعات کلیه محصولات - خدمات'!C874="دارد",'6-اطلاعات کلیه محصولات - خدمات'!Q874,0)</f>
        <v>0</v>
      </c>
      <c r="AD874" s="309">
        <f>1403-'5-اطلاعات کلیه پرسنل'!E874:E1871</f>
        <v>1403</v>
      </c>
      <c r="AE874" s="309"/>
      <c r="AF874" s="67">
        <f>IF('5-اطلاعات کلیه پرسنل'!H874=option!$C$15,IF('5-اطلاعات کلیه پرسنل'!L874="دارد",'5-اطلاعات کلیه پرسنل'!M874/12*'5-اطلاعات کلیه پرسنل'!I874,'5-اطلاعات کلیه پرسنل'!N874/2000*'5-اطلاعات کلیه پرسنل'!I874),0)+IF('5-اطلاعات کلیه پرسنل'!J874=option!$C$15,IF('5-اطلاعات کلیه پرسنل'!L874="دارد",'5-اطلاعات کلیه پرسنل'!M874/12*'5-اطلاعات کلیه پرسنل'!K874,'5-اطلاعات کلیه پرسنل'!N874/2000*'5-اطلاعات کلیه پرسنل'!K874),0)</f>
        <v>0</v>
      </c>
      <c r="AG874" s="67">
        <f>IF('5-اطلاعات کلیه پرسنل'!H874=option!$C$11,IF('5-اطلاعات کلیه پرسنل'!L874="دارد",'5-اطلاعات کلیه پرسنل'!M874*'5-اطلاعات کلیه پرسنل'!I874/12*40,'5-اطلاعات کلیه پرسنل'!I874*'5-اطلاعات کلیه پرسنل'!N874/52),0)+IF('5-اطلاعات کلیه پرسنل'!J874=option!$C$11,IF('5-اطلاعات کلیه پرسنل'!L874="دارد",'5-اطلاعات کلیه پرسنل'!M874*'5-اطلاعات کلیه پرسنل'!K874/12*40,'5-اطلاعات کلیه پرسنل'!K874*'5-اطلاعات کلیه پرسنل'!N874/52),0)</f>
        <v>0</v>
      </c>
      <c r="AH874" s="307">
        <f>IF('5-اطلاعات کلیه پرسنل'!P874="دکتری",1,IF('5-اطلاعات کلیه پرسنل'!P874="فوق لیسانس",0.8,IF('5-اطلاعات کلیه پرسنل'!P874="لیسانس",0.6,IF('5-اطلاعات کلیه پرسنل'!P874="فوق دیپلم",0.3,IF('5-اطلاعات کلیه پرسنل'!P874="",0,0.1)))))</f>
        <v>0</v>
      </c>
      <c r="AI874" s="95">
        <f>IF('5-اطلاعات کلیه پرسنل'!L874="دارد",'5-اطلاعات کلیه پرسنل'!M874/12,'5-اطلاعات کلیه پرسنل'!N874/2000)</f>
        <v>0</v>
      </c>
      <c r="AJ874" s="94">
        <f t="shared" si="61"/>
        <v>0</v>
      </c>
    </row>
    <row r="875" spans="29:36" x14ac:dyDescent="0.45">
      <c r="AC875" s="309">
        <f>IF('6-اطلاعات کلیه محصولات - خدمات'!C875="دارد",'6-اطلاعات کلیه محصولات - خدمات'!Q875,0)</f>
        <v>0</v>
      </c>
      <c r="AD875" s="309">
        <f>1403-'5-اطلاعات کلیه پرسنل'!E875:E1872</f>
        <v>1403</v>
      </c>
      <c r="AE875" s="309"/>
      <c r="AF875" s="67">
        <f>IF('5-اطلاعات کلیه پرسنل'!H875=option!$C$15,IF('5-اطلاعات کلیه پرسنل'!L875="دارد",'5-اطلاعات کلیه پرسنل'!M875/12*'5-اطلاعات کلیه پرسنل'!I875,'5-اطلاعات کلیه پرسنل'!N875/2000*'5-اطلاعات کلیه پرسنل'!I875),0)+IF('5-اطلاعات کلیه پرسنل'!J875=option!$C$15,IF('5-اطلاعات کلیه پرسنل'!L875="دارد",'5-اطلاعات کلیه پرسنل'!M875/12*'5-اطلاعات کلیه پرسنل'!K875,'5-اطلاعات کلیه پرسنل'!N875/2000*'5-اطلاعات کلیه پرسنل'!K875),0)</f>
        <v>0</v>
      </c>
      <c r="AG875" s="67">
        <f>IF('5-اطلاعات کلیه پرسنل'!H875=option!$C$11,IF('5-اطلاعات کلیه پرسنل'!L875="دارد",'5-اطلاعات کلیه پرسنل'!M875*'5-اطلاعات کلیه پرسنل'!I875/12*40,'5-اطلاعات کلیه پرسنل'!I875*'5-اطلاعات کلیه پرسنل'!N875/52),0)+IF('5-اطلاعات کلیه پرسنل'!J875=option!$C$11,IF('5-اطلاعات کلیه پرسنل'!L875="دارد",'5-اطلاعات کلیه پرسنل'!M875*'5-اطلاعات کلیه پرسنل'!K875/12*40,'5-اطلاعات کلیه پرسنل'!K875*'5-اطلاعات کلیه پرسنل'!N875/52),0)</f>
        <v>0</v>
      </c>
      <c r="AH875" s="307">
        <f>IF('5-اطلاعات کلیه پرسنل'!P875="دکتری",1,IF('5-اطلاعات کلیه پرسنل'!P875="فوق لیسانس",0.8,IF('5-اطلاعات کلیه پرسنل'!P875="لیسانس",0.6,IF('5-اطلاعات کلیه پرسنل'!P875="فوق دیپلم",0.3,IF('5-اطلاعات کلیه پرسنل'!P875="",0,0.1)))))</f>
        <v>0</v>
      </c>
      <c r="AI875" s="95">
        <f>IF('5-اطلاعات کلیه پرسنل'!L875="دارد",'5-اطلاعات کلیه پرسنل'!M875/12,'5-اطلاعات کلیه پرسنل'!N875/2000)</f>
        <v>0</v>
      </c>
      <c r="AJ875" s="94">
        <f t="shared" si="61"/>
        <v>0</v>
      </c>
    </row>
    <row r="876" spans="29:36" x14ac:dyDescent="0.45">
      <c r="AC876" s="309">
        <f>IF('6-اطلاعات کلیه محصولات - خدمات'!C876="دارد",'6-اطلاعات کلیه محصولات - خدمات'!Q876,0)</f>
        <v>0</v>
      </c>
      <c r="AD876" s="309">
        <f>1403-'5-اطلاعات کلیه پرسنل'!E876:E1873</f>
        <v>1403</v>
      </c>
      <c r="AE876" s="309"/>
      <c r="AF876" s="67">
        <f>IF('5-اطلاعات کلیه پرسنل'!H876=option!$C$15,IF('5-اطلاعات کلیه پرسنل'!L876="دارد",'5-اطلاعات کلیه پرسنل'!M876/12*'5-اطلاعات کلیه پرسنل'!I876,'5-اطلاعات کلیه پرسنل'!N876/2000*'5-اطلاعات کلیه پرسنل'!I876),0)+IF('5-اطلاعات کلیه پرسنل'!J876=option!$C$15,IF('5-اطلاعات کلیه پرسنل'!L876="دارد",'5-اطلاعات کلیه پرسنل'!M876/12*'5-اطلاعات کلیه پرسنل'!K876,'5-اطلاعات کلیه پرسنل'!N876/2000*'5-اطلاعات کلیه پرسنل'!K876),0)</f>
        <v>0</v>
      </c>
      <c r="AG876" s="67">
        <f>IF('5-اطلاعات کلیه پرسنل'!H876=option!$C$11,IF('5-اطلاعات کلیه پرسنل'!L876="دارد",'5-اطلاعات کلیه پرسنل'!M876*'5-اطلاعات کلیه پرسنل'!I876/12*40,'5-اطلاعات کلیه پرسنل'!I876*'5-اطلاعات کلیه پرسنل'!N876/52),0)+IF('5-اطلاعات کلیه پرسنل'!J876=option!$C$11,IF('5-اطلاعات کلیه پرسنل'!L876="دارد",'5-اطلاعات کلیه پرسنل'!M876*'5-اطلاعات کلیه پرسنل'!K876/12*40,'5-اطلاعات کلیه پرسنل'!K876*'5-اطلاعات کلیه پرسنل'!N876/52),0)</f>
        <v>0</v>
      </c>
      <c r="AH876" s="307">
        <f>IF('5-اطلاعات کلیه پرسنل'!P876="دکتری",1,IF('5-اطلاعات کلیه پرسنل'!P876="فوق لیسانس",0.8,IF('5-اطلاعات کلیه پرسنل'!P876="لیسانس",0.6,IF('5-اطلاعات کلیه پرسنل'!P876="فوق دیپلم",0.3,IF('5-اطلاعات کلیه پرسنل'!P876="",0,0.1)))))</f>
        <v>0</v>
      </c>
      <c r="AI876" s="95">
        <f>IF('5-اطلاعات کلیه پرسنل'!L876="دارد",'5-اطلاعات کلیه پرسنل'!M876/12,'5-اطلاعات کلیه پرسنل'!N876/2000)</f>
        <v>0</v>
      </c>
      <c r="AJ876" s="94">
        <f t="shared" si="61"/>
        <v>0</v>
      </c>
    </row>
    <row r="877" spans="29:36" x14ac:dyDescent="0.45">
      <c r="AC877" s="309">
        <f>IF('6-اطلاعات کلیه محصولات - خدمات'!C877="دارد",'6-اطلاعات کلیه محصولات - خدمات'!Q877,0)</f>
        <v>0</v>
      </c>
      <c r="AD877" s="309">
        <f>1403-'5-اطلاعات کلیه پرسنل'!E877:E1874</f>
        <v>1403</v>
      </c>
      <c r="AE877" s="309"/>
      <c r="AF877" s="67">
        <f>IF('5-اطلاعات کلیه پرسنل'!H877=option!$C$15,IF('5-اطلاعات کلیه پرسنل'!L877="دارد",'5-اطلاعات کلیه پرسنل'!M877/12*'5-اطلاعات کلیه پرسنل'!I877,'5-اطلاعات کلیه پرسنل'!N877/2000*'5-اطلاعات کلیه پرسنل'!I877),0)+IF('5-اطلاعات کلیه پرسنل'!J877=option!$C$15,IF('5-اطلاعات کلیه پرسنل'!L877="دارد",'5-اطلاعات کلیه پرسنل'!M877/12*'5-اطلاعات کلیه پرسنل'!K877,'5-اطلاعات کلیه پرسنل'!N877/2000*'5-اطلاعات کلیه پرسنل'!K877),0)</f>
        <v>0</v>
      </c>
      <c r="AG877" s="67">
        <f>IF('5-اطلاعات کلیه پرسنل'!H877=option!$C$11,IF('5-اطلاعات کلیه پرسنل'!L877="دارد",'5-اطلاعات کلیه پرسنل'!M877*'5-اطلاعات کلیه پرسنل'!I877/12*40,'5-اطلاعات کلیه پرسنل'!I877*'5-اطلاعات کلیه پرسنل'!N877/52),0)+IF('5-اطلاعات کلیه پرسنل'!J877=option!$C$11,IF('5-اطلاعات کلیه پرسنل'!L877="دارد",'5-اطلاعات کلیه پرسنل'!M877*'5-اطلاعات کلیه پرسنل'!K877/12*40,'5-اطلاعات کلیه پرسنل'!K877*'5-اطلاعات کلیه پرسنل'!N877/52),0)</f>
        <v>0</v>
      </c>
      <c r="AH877" s="307">
        <f>IF('5-اطلاعات کلیه پرسنل'!P877="دکتری",1,IF('5-اطلاعات کلیه پرسنل'!P877="فوق لیسانس",0.8,IF('5-اطلاعات کلیه پرسنل'!P877="لیسانس",0.6,IF('5-اطلاعات کلیه پرسنل'!P877="فوق دیپلم",0.3,IF('5-اطلاعات کلیه پرسنل'!P877="",0,0.1)))))</f>
        <v>0</v>
      </c>
      <c r="AI877" s="95">
        <f>IF('5-اطلاعات کلیه پرسنل'!L877="دارد",'5-اطلاعات کلیه پرسنل'!M877/12,'5-اطلاعات کلیه پرسنل'!N877/2000)</f>
        <v>0</v>
      </c>
      <c r="AJ877" s="94">
        <f t="shared" si="61"/>
        <v>0</v>
      </c>
    </row>
    <row r="878" spans="29:36" x14ac:dyDescent="0.45">
      <c r="AC878" s="309">
        <f>IF('6-اطلاعات کلیه محصولات - خدمات'!C878="دارد",'6-اطلاعات کلیه محصولات - خدمات'!Q878,0)</f>
        <v>0</v>
      </c>
      <c r="AD878" s="309">
        <f>1403-'5-اطلاعات کلیه پرسنل'!E878:E1875</f>
        <v>1403</v>
      </c>
      <c r="AE878" s="309"/>
      <c r="AF878" s="67">
        <f>IF('5-اطلاعات کلیه پرسنل'!H878=option!$C$15,IF('5-اطلاعات کلیه پرسنل'!L878="دارد",'5-اطلاعات کلیه پرسنل'!M878/12*'5-اطلاعات کلیه پرسنل'!I878,'5-اطلاعات کلیه پرسنل'!N878/2000*'5-اطلاعات کلیه پرسنل'!I878),0)+IF('5-اطلاعات کلیه پرسنل'!J878=option!$C$15,IF('5-اطلاعات کلیه پرسنل'!L878="دارد",'5-اطلاعات کلیه پرسنل'!M878/12*'5-اطلاعات کلیه پرسنل'!K878,'5-اطلاعات کلیه پرسنل'!N878/2000*'5-اطلاعات کلیه پرسنل'!K878),0)</f>
        <v>0</v>
      </c>
      <c r="AG878" s="67">
        <f>IF('5-اطلاعات کلیه پرسنل'!H878=option!$C$11,IF('5-اطلاعات کلیه پرسنل'!L878="دارد",'5-اطلاعات کلیه پرسنل'!M878*'5-اطلاعات کلیه پرسنل'!I878/12*40,'5-اطلاعات کلیه پرسنل'!I878*'5-اطلاعات کلیه پرسنل'!N878/52),0)+IF('5-اطلاعات کلیه پرسنل'!J878=option!$C$11,IF('5-اطلاعات کلیه پرسنل'!L878="دارد",'5-اطلاعات کلیه پرسنل'!M878*'5-اطلاعات کلیه پرسنل'!K878/12*40,'5-اطلاعات کلیه پرسنل'!K878*'5-اطلاعات کلیه پرسنل'!N878/52),0)</f>
        <v>0</v>
      </c>
      <c r="AH878" s="307">
        <f>IF('5-اطلاعات کلیه پرسنل'!P878="دکتری",1,IF('5-اطلاعات کلیه پرسنل'!P878="فوق لیسانس",0.8,IF('5-اطلاعات کلیه پرسنل'!P878="لیسانس",0.6,IF('5-اطلاعات کلیه پرسنل'!P878="فوق دیپلم",0.3,IF('5-اطلاعات کلیه پرسنل'!P878="",0,0.1)))))</f>
        <v>0</v>
      </c>
      <c r="AI878" s="95">
        <f>IF('5-اطلاعات کلیه پرسنل'!L878="دارد",'5-اطلاعات کلیه پرسنل'!M878/12,'5-اطلاعات کلیه پرسنل'!N878/2000)</f>
        <v>0</v>
      </c>
      <c r="AJ878" s="94">
        <f t="shared" si="61"/>
        <v>0</v>
      </c>
    </row>
    <row r="879" spans="29:36" x14ac:dyDescent="0.45">
      <c r="AC879" s="309">
        <f>IF('6-اطلاعات کلیه محصولات - خدمات'!C879="دارد",'6-اطلاعات کلیه محصولات - خدمات'!Q879,0)</f>
        <v>0</v>
      </c>
      <c r="AD879" s="309">
        <f>1403-'5-اطلاعات کلیه پرسنل'!E879:E1876</f>
        <v>1403</v>
      </c>
      <c r="AE879" s="309"/>
      <c r="AF879" s="67">
        <f>IF('5-اطلاعات کلیه پرسنل'!H879=option!$C$15,IF('5-اطلاعات کلیه پرسنل'!L879="دارد",'5-اطلاعات کلیه پرسنل'!M879/12*'5-اطلاعات کلیه پرسنل'!I879,'5-اطلاعات کلیه پرسنل'!N879/2000*'5-اطلاعات کلیه پرسنل'!I879),0)+IF('5-اطلاعات کلیه پرسنل'!J879=option!$C$15,IF('5-اطلاعات کلیه پرسنل'!L879="دارد",'5-اطلاعات کلیه پرسنل'!M879/12*'5-اطلاعات کلیه پرسنل'!K879,'5-اطلاعات کلیه پرسنل'!N879/2000*'5-اطلاعات کلیه پرسنل'!K879),0)</f>
        <v>0</v>
      </c>
      <c r="AG879" s="67">
        <f>IF('5-اطلاعات کلیه پرسنل'!H879=option!$C$11,IF('5-اطلاعات کلیه پرسنل'!L879="دارد",'5-اطلاعات کلیه پرسنل'!M879*'5-اطلاعات کلیه پرسنل'!I879/12*40,'5-اطلاعات کلیه پرسنل'!I879*'5-اطلاعات کلیه پرسنل'!N879/52),0)+IF('5-اطلاعات کلیه پرسنل'!J879=option!$C$11,IF('5-اطلاعات کلیه پرسنل'!L879="دارد",'5-اطلاعات کلیه پرسنل'!M879*'5-اطلاعات کلیه پرسنل'!K879/12*40,'5-اطلاعات کلیه پرسنل'!K879*'5-اطلاعات کلیه پرسنل'!N879/52),0)</f>
        <v>0</v>
      </c>
      <c r="AH879" s="307">
        <f>IF('5-اطلاعات کلیه پرسنل'!P879="دکتری",1,IF('5-اطلاعات کلیه پرسنل'!P879="فوق لیسانس",0.8,IF('5-اطلاعات کلیه پرسنل'!P879="لیسانس",0.6,IF('5-اطلاعات کلیه پرسنل'!P879="فوق دیپلم",0.3,IF('5-اطلاعات کلیه پرسنل'!P879="",0,0.1)))))</f>
        <v>0</v>
      </c>
      <c r="AI879" s="95">
        <f>IF('5-اطلاعات کلیه پرسنل'!L879="دارد",'5-اطلاعات کلیه پرسنل'!M879/12,'5-اطلاعات کلیه پرسنل'!N879/2000)</f>
        <v>0</v>
      </c>
      <c r="AJ879" s="94">
        <f t="shared" si="61"/>
        <v>0</v>
      </c>
    </row>
    <row r="880" spans="29:36" x14ac:dyDescent="0.45">
      <c r="AC880" s="309">
        <f>IF('6-اطلاعات کلیه محصولات - خدمات'!C880="دارد",'6-اطلاعات کلیه محصولات - خدمات'!Q880,0)</f>
        <v>0</v>
      </c>
      <c r="AD880" s="309">
        <f>1403-'5-اطلاعات کلیه پرسنل'!E880:E1877</f>
        <v>1403</v>
      </c>
      <c r="AE880" s="309"/>
      <c r="AF880" s="67">
        <f>IF('5-اطلاعات کلیه پرسنل'!H880=option!$C$15,IF('5-اطلاعات کلیه پرسنل'!L880="دارد",'5-اطلاعات کلیه پرسنل'!M880/12*'5-اطلاعات کلیه پرسنل'!I880,'5-اطلاعات کلیه پرسنل'!N880/2000*'5-اطلاعات کلیه پرسنل'!I880),0)+IF('5-اطلاعات کلیه پرسنل'!J880=option!$C$15,IF('5-اطلاعات کلیه پرسنل'!L880="دارد",'5-اطلاعات کلیه پرسنل'!M880/12*'5-اطلاعات کلیه پرسنل'!K880,'5-اطلاعات کلیه پرسنل'!N880/2000*'5-اطلاعات کلیه پرسنل'!K880),0)</f>
        <v>0</v>
      </c>
      <c r="AG880" s="67">
        <f>IF('5-اطلاعات کلیه پرسنل'!H880=option!$C$11,IF('5-اطلاعات کلیه پرسنل'!L880="دارد",'5-اطلاعات کلیه پرسنل'!M880*'5-اطلاعات کلیه پرسنل'!I880/12*40,'5-اطلاعات کلیه پرسنل'!I880*'5-اطلاعات کلیه پرسنل'!N880/52),0)+IF('5-اطلاعات کلیه پرسنل'!J880=option!$C$11,IF('5-اطلاعات کلیه پرسنل'!L880="دارد",'5-اطلاعات کلیه پرسنل'!M880*'5-اطلاعات کلیه پرسنل'!K880/12*40,'5-اطلاعات کلیه پرسنل'!K880*'5-اطلاعات کلیه پرسنل'!N880/52),0)</f>
        <v>0</v>
      </c>
      <c r="AH880" s="307">
        <f>IF('5-اطلاعات کلیه پرسنل'!P880="دکتری",1,IF('5-اطلاعات کلیه پرسنل'!P880="فوق لیسانس",0.8,IF('5-اطلاعات کلیه پرسنل'!P880="لیسانس",0.6,IF('5-اطلاعات کلیه پرسنل'!P880="فوق دیپلم",0.3,IF('5-اطلاعات کلیه پرسنل'!P880="",0,0.1)))))</f>
        <v>0</v>
      </c>
      <c r="AI880" s="95">
        <f>IF('5-اطلاعات کلیه پرسنل'!L880="دارد",'5-اطلاعات کلیه پرسنل'!M880/12,'5-اطلاعات کلیه پرسنل'!N880/2000)</f>
        <v>0</v>
      </c>
      <c r="AJ880" s="94">
        <f t="shared" si="61"/>
        <v>0</v>
      </c>
    </row>
    <row r="881" spans="29:36" x14ac:dyDescent="0.45">
      <c r="AC881" s="309">
        <f>IF('6-اطلاعات کلیه محصولات - خدمات'!C881="دارد",'6-اطلاعات کلیه محصولات - خدمات'!Q881,0)</f>
        <v>0</v>
      </c>
      <c r="AD881" s="309">
        <f>1403-'5-اطلاعات کلیه پرسنل'!E881:E1878</f>
        <v>1403</v>
      </c>
      <c r="AE881" s="309"/>
      <c r="AF881" s="67">
        <f>IF('5-اطلاعات کلیه پرسنل'!H881=option!$C$15,IF('5-اطلاعات کلیه پرسنل'!L881="دارد",'5-اطلاعات کلیه پرسنل'!M881/12*'5-اطلاعات کلیه پرسنل'!I881,'5-اطلاعات کلیه پرسنل'!N881/2000*'5-اطلاعات کلیه پرسنل'!I881),0)+IF('5-اطلاعات کلیه پرسنل'!J881=option!$C$15,IF('5-اطلاعات کلیه پرسنل'!L881="دارد",'5-اطلاعات کلیه پرسنل'!M881/12*'5-اطلاعات کلیه پرسنل'!K881,'5-اطلاعات کلیه پرسنل'!N881/2000*'5-اطلاعات کلیه پرسنل'!K881),0)</f>
        <v>0</v>
      </c>
      <c r="AG881" s="67">
        <f>IF('5-اطلاعات کلیه پرسنل'!H881=option!$C$11,IF('5-اطلاعات کلیه پرسنل'!L881="دارد",'5-اطلاعات کلیه پرسنل'!M881*'5-اطلاعات کلیه پرسنل'!I881/12*40,'5-اطلاعات کلیه پرسنل'!I881*'5-اطلاعات کلیه پرسنل'!N881/52),0)+IF('5-اطلاعات کلیه پرسنل'!J881=option!$C$11,IF('5-اطلاعات کلیه پرسنل'!L881="دارد",'5-اطلاعات کلیه پرسنل'!M881*'5-اطلاعات کلیه پرسنل'!K881/12*40,'5-اطلاعات کلیه پرسنل'!K881*'5-اطلاعات کلیه پرسنل'!N881/52),0)</f>
        <v>0</v>
      </c>
      <c r="AH881" s="307">
        <f>IF('5-اطلاعات کلیه پرسنل'!P881="دکتری",1,IF('5-اطلاعات کلیه پرسنل'!P881="فوق لیسانس",0.8,IF('5-اطلاعات کلیه پرسنل'!P881="لیسانس",0.6,IF('5-اطلاعات کلیه پرسنل'!P881="فوق دیپلم",0.3,IF('5-اطلاعات کلیه پرسنل'!P881="",0,0.1)))))</f>
        <v>0</v>
      </c>
      <c r="AI881" s="95">
        <f>IF('5-اطلاعات کلیه پرسنل'!L881="دارد",'5-اطلاعات کلیه پرسنل'!M881/12,'5-اطلاعات کلیه پرسنل'!N881/2000)</f>
        <v>0</v>
      </c>
      <c r="AJ881" s="94">
        <f t="shared" si="61"/>
        <v>0</v>
      </c>
    </row>
    <row r="882" spans="29:36" x14ac:dyDescent="0.45">
      <c r="AC882" s="309">
        <f>IF('6-اطلاعات کلیه محصولات - خدمات'!C882="دارد",'6-اطلاعات کلیه محصولات - خدمات'!Q882,0)</f>
        <v>0</v>
      </c>
      <c r="AD882" s="309">
        <f>1403-'5-اطلاعات کلیه پرسنل'!E882:E1879</f>
        <v>1403</v>
      </c>
      <c r="AE882" s="309"/>
      <c r="AF882" s="67">
        <f>IF('5-اطلاعات کلیه پرسنل'!H882=option!$C$15,IF('5-اطلاعات کلیه پرسنل'!L882="دارد",'5-اطلاعات کلیه پرسنل'!M882/12*'5-اطلاعات کلیه پرسنل'!I882,'5-اطلاعات کلیه پرسنل'!N882/2000*'5-اطلاعات کلیه پرسنل'!I882),0)+IF('5-اطلاعات کلیه پرسنل'!J882=option!$C$15,IF('5-اطلاعات کلیه پرسنل'!L882="دارد",'5-اطلاعات کلیه پرسنل'!M882/12*'5-اطلاعات کلیه پرسنل'!K882,'5-اطلاعات کلیه پرسنل'!N882/2000*'5-اطلاعات کلیه پرسنل'!K882),0)</f>
        <v>0</v>
      </c>
      <c r="AG882" s="67">
        <f>IF('5-اطلاعات کلیه پرسنل'!H882=option!$C$11,IF('5-اطلاعات کلیه پرسنل'!L882="دارد",'5-اطلاعات کلیه پرسنل'!M882*'5-اطلاعات کلیه پرسنل'!I882/12*40,'5-اطلاعات کلیه پرسنل'!I882*'5-اطلاعات کلیه پرسنل'!N882/52),0)+IF('5-اطلاعات کلیه پرسنل'!J882=option!$C$11,IF('5-اطلاعات کلیه پرسنل'!L882="دارد",'5-اطلاعات کلیه پرسنل'!M882*'5-اطلاعات کلیه پرسنل'!K882/12*40,'5-اطلاعات کلیه پرسنل'!K882*'5-اطلاعات کلیه پرسنل'!N882/52),0)</f>
        <v>0</v>
      </c>
      <c r="AH882" s="307">
        <f>IF('5-اطلاعات کلیه پرسنل'!P882="دکتری",1,IF('5-اطلاعات کلیه پرسنل'!P882="فوق لیسانس",0.8,IF('5-اطلاعات کلیه پرسنل'!P882="لیسانس",0.6,IF('5-اطلاعات کلیه پرسنل'!P882="فوق دیپلم",0.3,IF('5-اطلاعات کلیه پرسنل'!P882="",0,0.1)))))</f>
        <v>0</v>
      </c>
      <c r="AI882" s="95">
        <f>IF('5-اطلاعات کلیه پرسنل'!L882="دارد",'5-اطلاعات کلیه پرسنل'!M882/12,'5-اطلاعات کلیه پرسنل'!N882/2000)</f>
        <v>0</v>
      </c>
      <c r="AJ882" s="94">
        <f t="shared" si="61"/>
        <v>0</v>
      </c>
    </row>
    <row r="883" spans="29:36" x14ac:dyDescent="0.45">
      <c r="AC883" s="309">
        <f>IF('6-اطلاعات کلیه محصولات - خدمات'!C883="دارد",'6-اطلاعات کلیه محصولات - خدمات'!Q883,0)</f>
        <v>0</v>
      </c>
      <c r="AD883" s="309">
        <f>1403-'5-اطلاعات کلیه پرسنل'!E883:E1880</f>
        <v>1403</v>
      </c>
      <c r="AE883" s="309"/>
      <c r="AF883" s="67">
        <f>IF('5-اطلاعات کلیه پرسنل'!H883=option!$C$15,IF('5-اطلاعات کلیه پرسنل'!L883="دارد",'5-اطلاعات کلیه پرسنل'!M883/12*'5-اطلاعات کلیه پرسنل'!I883,'5-اطلاعات کلیه پرسنل'!N883/2000*'5-اطلاعات کلیه پرسنل'!I883),0)+IF('5-اطلاعات کلیه پرسنل'!J883=option!$C$15,IF('5-اطلاعات کلیه پرسنل'!L883="دارد",'5-اطلاعات کلیه پرسنل'!M883/12*'5-اطلاعات کلیه پرسنل'!K883,'5-اطلاعات کلیه پرسنل'!N883/2000*'5-اطلاعات کلیه پرسنل'!K883),0)</f>
        <v>0</v>
      </c>
      <c r="AG883" s="67">
        <f>IF('5-اطلاعات کلیه پرسنل'!H883=option!$C$11,IF('5-اطلاعات کلیه پرسنل'!L883="دارد",'5-اطلاعات کلیه پرسنل'!M883*'5-اطلاعات کلیه پرسنل'!I883/12*40,'5-اطلاعات کلیه پرسنل'!I883*'5-اطلاعات کلیه پرسنل'!N883/52),0)+IF('5-اطلاعات کلیه پرسنل'!J883=option!$C$11,IF('5-اطلاعات کلیه پرسنل'!L883="دارد",'5-اطلاعات کلیه پرسنل'!M883*'5-اطلاعات کلیه پرسنل'!K883/12*40,'5-اطلاعات کلیه پرسنل'!K883*'5-اطلاعات کلیه پرسنل'!N883/52),0)</f>
        <v>0</v>
      </c>
      <c r="AH883" s="307">
        <f>IF('5-اطلاعات کلیه پرسنل'!P883="دکتری",1,IF('5-اطلاعات کلیه پرسنل'!P883="فوق لیسانس",0.8,IF('5-اطلاعات کلیه پرسنل'!P883="لیسانس",0.6,IF('5-اطلاعات کلیه پرسنل'!P883="فوق دیپلم",0.3,IF('5-اطلاعات کلیه پرسنل'!P883="",0,0.1)))))</f>
        <v>0</v>
      </c>
      <c r="AI883" s="95">
        <f>IF('5-اطلاعات کلیه پرسنل'!L883="دارد",'5-اطلاعات کلیه پرسنل'!M883/12,'5-اطلاعات کلیه پرسنل'!N883/2000)</f>
        <v>0</v>
      </c>
      <c r="AJ883" s="94">
        <f t="shared" si="61"/>
        <v>0</v>
      </c>
    </row>
    <row r="884" spans="29:36" x14ac:dyDescent="0.45">
      <c r="AC884" s="309">
        <f>IF('6-اطلاعات کلیه محصولات - خدمات'!C884="دارد",'6-اطلاعات کلیه محصولات - خدمات'!Q884,0)</f>
        <v>0</v>
      </c>
      <c r="AD884" s="309">
        <f>1403-'5-اطلاعات کلیه پرسنل'!E884:E1881</f>
        <v>1403</v>
      </c>
      <c r="AE884" s="309"/>
      <c r="AF884" s="67">
        <f>IF('5-اطلاعات کلیه پرسنل'!H884=option!$C$15,IF('5-اطلاعات کلیه پرسنل'!L884="دارد",'5-اطلاعات کلیه پرسنل'!M884/12*'5-اطلاعات کلیه پرسنل'!I884,'5-اطلاعات کلیه پرسنل'!N884/2000*'5-اطلاعات کلیه پرسنل'!I884),0)+IF('5-اطلاعات کلیه پرسنل'!J884=option!$C$15,IF('5-اطلاعات کلیه پرسنل'!L884="دارد",'5-اطلاعات کلیه پرسنل'!M884/12*'5-اطلاعات کلیه پرسنل'!K884,'5-اطلاعات کلیه پرسنل'!N884/2000*'5-اطلاعات کلیه پرسنل'!K884),0)</f>
        <v>0</v>
      </c>
      <c r="AG884" s="67">
        <f>IF('5-اطلاعات کلیه پرسنل'!H884=option!$C$11,IF('5-اطلاعات کلیه پرسنل'!L884="دارد",'5-اطلاعات کلیه پرسنل'!M884*'5-اطلاعات کلیه پرسنل'!I884/12*40,'5-اطلاعات کلیه پرسنل'!I884*'5-اطلاعات کلیه پرسنل'!N884/52),0)+IF('5-اطلاعات کلیه پرسنل'!J884=option!$C$11,IF('5-اطلاعات کلیه پرسنل'!L884="دارد",'5-اطلاعات کلیه پرسنل'!M884*'5-اطلاعات کلیه پرسنل'!K884/12*40,'5-اطلاعات کلیه پرسنل'!K884*'5-اطلاعات کلیه پرسنل'!N884/52),0)</f>
        <v>0</v>
      </c>
      <c r="AH884" s="307">
        <f>IF('5-اطلاعات کلیه پرسنل'!P884="دکتری",1,IF('5-اطلاعات کلیه پرسنل'!P884="فوق لیسانس",0.8,IF('5-اطلاعات کلیه پرسنل'!P884="لیسانس",0.6,IF('5-اطلاعات کلیه پرسنل'!P884="فوق دیپلم",0.3,IF('5-اطلاعات کلیه پرسنل'!P884="",0,0.1)))))</f>
        <v>0</v>
      </c>
      <c r="AI884" s="95">
        <f>IF('5-اطلاعات کلیه پرسنل'!L884="دارد",'5-اطلاعات کلیه پرسنل'!M884/12,'5-اطلاعات کلیه پرسنل'!N884/2000)</f>
        <v>0</v>
      </c>
      <c r="AJ884" s="94">
        <f t="shared" si="61"/>
        <v>0</v>
      </c>
    </row>
    <row r="885" spans="29:36" x14ac:dyDescent="0.45">
      <c r="AC885" s="309">
        <f>IF('6-اطلاعات کلیه محصولات - خدمات'!C885="دارد",'6-اطلاعات کلیه محصولات - خدمات'!Q885,0)</f>
        <v>0</v>
      </c>
      <c r="AD885" s="309">
        <f>1403-'5-اطلاعات کلیه پرسنل'!E885:E1882</f>
        <v>1403</v>
      </c>
      <c r="AE885" s="309"/>
      <c r="AF885" s="67">
        <f>IF('5-اطلاعات کلیه پرسنل'!H885=option!$C$15,IF('5-اطلاعات کلیه پرسنل'!L885="دارد",'5-اطلاعات کلیه پرسنل'!M885/12*'5-اطلاعات کلیه پرسنل'!I885,'5-اطلاعات کلیه پرسنل'!N885/2000*'5-اطلاعات کلیه پرسنل'!I885),0)+IF('5-اطلاعات کلیه پرسنل'!J885=option!$C$15,IF('5-اطلاعات کلیه پرسنل'!L885="دارد",'5-اطلاعات کلیه پرسنل'!M885/12*'5-اطلاعات کلیه پرسنل'!K885,'5-اطلاعات کلیه پرسنل'!N885/2000*'5-اطلاعات کلیه پرسنل'!K885),0)</f>
        <v>0</v>
      </c>
      <c r="AG885" s="67">
        <f>IF('5-اطلاعات کلیه پرسنل'!H885=option!$C$11,IF('5-اطلاعات کلیه پرسنل'!L885="دارد",'5-اطلاعات کلیه پرسنل'!M885*'5-اطلاعات کلیه پرسنل'!I885/12*40,'5-اطلاعات کلیه پرسنل'!I885*'5-اطلاعات کلیه پرسنل'!N885/52),0)+IF('5-اطلاعات کلیه پرسنل'!J885=option!$C$11,IF('5-اطلاعات کلیه پرسنل'!L885="دارد",'5-اطلاعات کلیه پرسنل'!M885*'5-اطلاعات کلیه پرسنل'!K885/12*40,'5-اطلاعات کلیه پرسنل'!K885*'5-اطلاعات کلیه پرسنل'!N885/52),0)</f>
        <v>0</v>
      </c>
      <c r="AH885" s="307">
        <f>IF('5-اطلاعات کلیه پرسنل'!P885="دکتری",1,IF('5-اطلاعات کلیه پرسنل'!P885="فوق لیسانس",0.8,IF('5-اطلاعات کلیه پرسنل'!P885="لیسانس",0.6,IF('5-اطلاعات کلیه پرسنل'!P885="فوق دیپلم",0.3,IF('5-اطلاعات کلیه پرسنل'!P885="",0,0.1)))))</f>
        <v>0</v>
      </c>
      <c r="AI885" s="95">
        <f>IF('5-اطلاعات کلیه پرسنل'!L885="دارد",'5-اطلاعات کلیه پرسنل'!M885/12,'5-اطلاعات کلیه پرسنل'!N885/2000)</f>
        <v>0</v>
      </c>
      <c r="AJ885" s="94">
        <f t="shared" si="61"/>
        <v>0</v>
      </c>
    </row>
    <row r="886" spans="29:36" x14ac:dyDescent="0.45">
      <c r="AC886" s="309">
        <f>IF('6-اطلاعات کلیه محصولات - خدمات'!C886="دارد",'6-اطلاعات کلیه محصولات - خدمات'!Q886,0)</f>
        <v>0</v>
      </c>
      <c r="AD886" s="309">
        <f>1403-'5-اطلاعات کلیه پرسنل'!E886:E1883</f>
        <v>1403</v>
      </c>
      <c r="AE886" s="309"/>
      <c r="AF886" s="67">
        <f>IF('5-اطلاعات کلیه پرسنل'!H886=option!$C$15,IF('5-اطلاعات کلیه پرسنل'!L886="دارد",'5-اطلاعات کلیه پرسنل'!M886/12*'5-اطلاعات کلیه پرسنل'!I886,'5-اطلاعات کلیه پرسنل'!N886/2000*'5-اطلاعات کلیه پرسنل'!I886),0)+IF('5-اطلاعات کلیه پرسنل'!J886=option!$C$15,IF('5-اطلاعات کلیه پرسنل'!L886="دارد",'5-اطلاعات کلیه پرسنل'!M886/12*'5-اطلاعات کلیه پرسنل'!K886,'5-اطلاعات کلیه پرسنل'!N886/2000*'5-اطلاعات کلیه پرسنل'!K886),0)</f>
        <v>0</v>
      </c>
      <c r="AG886" s="67">
        <f>IF('5-اطلاعات کلیه پرسنل'!H886=option!$C$11,IF('5-اطلاعات کلیه پرسنل'!L886="دارد",'5-اطلاعات کلیه پرسنل'!M886*'5-اطلاعات کلیه پرسنل'!I886/12*40,'5-اطلاعات کلیه پرسنل'!I886*'5-اطلاعات کلیه پرسنل'!N886/52),0)+IF('5-اطلاعات کلیه پرسنل'!J886=option!$C$11,IF('5-اطلاعات کلیه پرسنل'!L886="دارد",'5-اطلاعات کلیه پرسنل'!M886*'5-اطلاعات کلیه پرسنل'!K886/12*40,'5-اطلاعات کلیه پرسنل'!K886*'5-اطلاعات کلیه پرسنل'!N886/52),0)</f>
        <v>0</v>
      </c>
      <c r="AH886" s="307">
        <f>IF('5-اطلاعات کلیه پرسنل'!P886="دکتری",1,IF('5-اطلاعات کلیه پرسنل'!P886="فوق لیسانس",0.8,IF('5-اطلاعات کلیه پرسنل'!P886="لیسانس",0.6,IF('5-اطلاعات کلیه پرسنل'!P886="فوق دیپلم",0.3,IF('5-اطلاعات کلیه پرسنل'!P886="",0,0.1)))))</f>
        <v>0</v>
      </c>
      <c r="AI886" s="95">
        <f>IF('5-اطلاعات کلیه پرسنل'!L886="دارد",'5-اطلاعات کلیه پرسنل'!M886/12,'5-اطلاعات کلیه پرسنل'!N886/2000)</f>
        <v>0</v>
      </c>
      <c r="AJ886" s="94">
        <f t="shared" si="61"/>
        <v>0</v>
      </c>
    </row>
    <row r="887" spans="29:36" x14ac:dyDescent="0.45">
      <c r="AC887" s="309">
        <f>IF('6-اطلاعات کلیه محصولات - خدمات'!C887="دارد",'6-اطلاعات کلیه محصولات - خدمات'!Q887,0)</f>
        <v>0</v>
      </c>
      <c r="AD887" s="309">
        <f>1403-'5-اطلاعات کلیه پرسنل'!E887:E1884</f>
        <v>1403</v>
      </c>
      <c r="AE887" s="309"/>
      <c r="AF887" s="67">
        <f>IF('5-اطلاعات کلیه پرسنل'!H887=option!$C$15,IF('5-اطلاعات کلیه پرسنل'!L887="دارد",'5-اطلاعات کلیه پرسنل'!M887/12*'5-اطلاعات کلیه پرسنل'!I887,'5-اطلاعات کلیه پرسنل'!N887/2000*'5-اطلاعات کلیه پرسنل'!I887),0)+IF('5-اطلاعات کلیه پرسنل'!J887=option!$C$15,IF('5-اطلاعات کلیه پرسنل'!L887="دارد",'5-اطلاعات کلیه پرسنل'!M887/12*'5-اطلاعات کلیه پرسنل'!K887,'5-اطلاعات کلیه پرسنل'!N887/2000*'5-اطلاعات کلیه پرسنل'!K887),0)</f>
        <v>0</v>
      </c>
      <c r="AG887" s="67">
        <f>IF('5-اطلاعات کلیه پرسنل'!H887=option!$C$11,IF('5-اطلاعات کلیه پرسنل'!L887="دارد",'5-اطلاعات کلیه پرسنل'!M887*'5-اطلاعات کلیه پرسنل'!I887/12*40,'5-اطلاعات کلیه پرسنل'!I887*'5-اطلاعات کلیه پرسنل'!N887/52),0)+IF('5-اطلاعات کلیه پرسنل'!J887=option!$C$11,IF('5-اطلاعات کلیه پرسنل'!L887="دارد",'5-اطلاعات کلیه پرسنل'!M887*'5-اطلاعات کلیه پرسنل'!K887/12*40,'5-اطلاعات کلیه پرسنل'!K887*'5-اطلاعات کلیه پرسنل'!N887/52),0)</f>
        <v>0</v>
      </c>
      <c r="AH887" s="307">
        <f>IF('5-اطلاعات کلیه پرسنل'!P887="دکتری",1,IF('5-اطلاعات کلیه پرسنل'!P887="فوق لیسانس",0.8,IF('5-اطلاعات کلیه پرسنل'!P887="لیسانس",0.6,IF('5-اطلاعات کلیه پرسنل'!P887="فوق دیپلم",0.3,IF('5-اطلاعات کلیه پرسنل'!P887="",0,0.1)))))</f>
        <v>0</v>
      </c>
      <c r="AI887" s="95">
        <f>IF('5-اطلاعات کلیه پرسنل'!L887="دارد",'5-اطلاعات کلیه پرسنل'!M887/12,'5-اطلاعات کلیه پرسنل'!N887/2000)</f>
        <v>0</v>
      </c>
      <c r="AJ887" s="94">
        <f t="shared" si="61"/>
        <v>0</v>
      </c>
    </row>
    <row r="888" spans="29:36" x14ac:dyDescent="0.45">
      <c r="AC888" s="309">
        <f>IF('6-اطلاعات کلیه محصولات - خدمات'!C888="دارد",'6-اطلاعات کلیه محصولات - خدمات'!Q888,0)</f>
        <v>0</v>
      </c>
      <c r="AD888" s="309">
        <f>1403-'5-اطلاعات کلیه پرسنل'!E888:E1885</f>
        <v>1403</v>
      </c>
      <c r="AE888" s="309"/>
      <c r="AF888" s="67">
        <f>IF('5-اطلاعات کلیه پرسنل'!H888=option!$C$15,IF('5-اطلاعات کلیه پرسنل'!L888="دارد",'5-اطلاعات کلیه پرسنل'!M888/12*'5-اطلاعات کلیه پرسنل'!I888,'5-اطلاعات کلیه پرسنل'!N888/2000*'5-اطلاعات کلیه پرسنل'!I888),0)+IF('5-اطلاعات کلیه پرسنل'!J888=option!$C$15,IF('5-اطلاعات کلیه پرسنل'!L888="دارد",'5-اطلاعات کلیه پرسنل'!M888/12*'5-اطلاعات کلیه پرسنل'!K888,'5-اطلاعات کلیه پرسنل'!N888/2000*'5-اطلاعات کلیه پرسنل'!K888),0)</f>
        <v>0</v>
      </c>
      <c r="AG888" s="67">
        <f>IF('5-اطلاعات کلیه پرسنل'!H888=option!$C$11,IF('5-اطلاعات کلیه پرسنل'!L888="دارد",'5-اطلاعات کلیه پرسنل'!M888*'5-اطلاعات کلیه پرسنل'!I888/12*40,'5-اطلاعات کلیه پرسنل'!I888*'5-اطلاعات کلیه پرسنل'!N888/52),0)+IF('5-اطلاعات کلیه پرسنل'!J888=option!$C$11,IF('5-اطلاعات کلیه پرسنل'!L888="دارد",'5-اطلاعات کلیه پرسنل'!M888*'5-اطلاعات کلیه پرسنل'!K888/12*40,'5-اطلاعات کلیه پرسنل'!K888*'5-اطلاعات کلیه پرسنل'!N888/52),0)</f>
        <v>0</v>
      </c>
      <c r="AH888" s="307">
        <f>IF('5-اطلاعات کلیه پرسنل'!P888="دکتری",1,IF('5-اطلاعات کلیه پرسنل'!P888="فوق لیسانس",0.8,IF('5-اطلاعات کلیه پرسنل'!P888="لیسانس",0.6,IF('5-اطلاعات کلیه پرسنل'!P888="فوق دیپلم",0.3,IF('5-اطلاعات کلیه پرسنل'!P888="",0,0.1)))))</f>
        <v>0</v>
      </c>
      <c r="AI888" s="95">
        <f>IF('5-اطلاعات کلیه پرسنل'!L888="دارد",'5-اطلاعات کلیه پرسنل'!M888/12,'5-اطلاعات کلیه پرسنل'!N888/2000)</f>
        <v>0</v>
      </c>
      <c r="AJ888" s="94">
        <f t="shared" si="61"/>
        <v>0</v>
      </c>
    </row>
    <row r="889" spans="29:36" x14ac:dyDescent="0.45">
      <c r="AC889" s="309">
        <f>IF('6-اطلاعات کلیه محصولات - خدمات'!C889="دارد",'6-اطلاعات کلیه محصولات - خدمات'!Q889,0)</f>
        <v>0</v>
      </c>
      <c r="AD889" s="309">
        <f>1403-'5-اطلاعات کلیه پرسنل'!E889:E1886</f>
        <v>1403</v>
      </c>
      <c r="AE889" s="309"/>
      <c r="AF889" s="67">
        <f>IF('5-اطلاعات کلیه پرسنل'!H889=option!$C$15,IF('5-اطلاعات کلیه پرسنل'!L889="دارد",'5-اطلاعات کلیه پرسنل'!M889/12*'5-اطلاعات کلیه پرسنل'!I889,'5-اطلاعات کلیه پرسنل'!N889/2000*'5-اطلاعات کلیه پرسنل'!I889),0)+IF('5-اطلاعات کلیه پرسنل'!J889=option!$C$15,IF('5-اطلاعات کلیه پرسنل'!L889="دارد",'5-اطلاعات کلیه پرسنل'!M889/12*'5-اطلاعات کلیه پرسنل'!K889,'5-اطلاعات کلیه پرسنل'!N889/2000*'5-اطلاعات کلیه پرسنل'!K889),0)</f>
        <v>0</v>
      </c>
      <c r="AG889" s="67">
        <f>IF('5-اطلاعات کلیه پرسنل'!H889=option!$C$11,IF('5-اطلاعات کلیه پرسنل'!L889="دارد",'5-اطلاعات کلیه پرسنل'!M889*'5-اطلاعات کلیه پرسنل'!I889/12*40,'5-اطلاعات کلیه پرسنل'!I889*'5-اطلاعات کلیه پرسنل'!N889/52),0)+IF('5-اطلاعات کلیه پرسنل'!J889=option!$C$11,IF('5-اطلاعات کلیه پرسنل'!L889="دارد",'5-اطلاعات کلیه پرسنل'!M889*'5-اطلاعات کلیه پرسنل'!K889/12*40,'5-اطلاعات کلیه پرسنل'!K889*'5-اطلاعات کلیه پرسنل'!N889/52),0)</f>
        <v>0</v>
      </c>
      <c r="AH889" s="307">
        <f>IF('5-اطلاعات کلیه پرسنل'!P889="دکتری",1,IF('5-اطلاعات کلیه پرسنل'!P889="فوق لیسانس",0.8,IF('5-اطلاعات کلیه پرسنل'!P889="لیسانس",0.6,IF('5-اطلاعات کلیه پرسنل'!P889="فوق دیپلم",0.3,IF('5-اطلاعات کلیه پرسنل'!P889="",0,0.1)))))</f>
        <v>0</v>
      </c>
      <c r="AI889" s="95">
        <f>IF('5-اطلاعات کلیه پرسنل'!L889="دارد",'5-اطلاعات کلیه پرسنل'!M889/12,'5-اطلاعات کلیه پرسنل'!N889/2000)</f>
        <v>0</v>
      </c>
      <c r="AJ889" s="94">
        <f t="shared" si="61"/>
        <v>0</v>
      </c>
    </row>
    <row r="890" spans="29:36" x14ac:dyDescent="0.45">
      <c r="AC890" s="309">
        <f>IF('6-اطلاعات کلیه محصولات - خدمات'!C890="دارد",'6-اطلاعات کلیه محصولات - خدمات'!Q890,0)</f>
        <v>0</v>
      </c>
      <c r="AD890" s="309">
        <f>1403-'5-اطلاعات کلیه پرسنل'!E890:E1887</f>
        <v>1403</v>
      </c>
      <c r="AE890" s="309"/>
      <c r="AF890" s="67">
        <f>IF('5-اطلاعات کلیه پرسنل'!H890=option!$C$15,IF('5-اطلاعات کلیه پرسنل'!L890="دارد",'5-اطلاعات کلیه پرسنل'!M890/12*'5-اطلاعات کلیه پرسنل'!I890,'5-اطلاعات کلیه پرسنل'!N890/2000*'5-اطلاعات کلیه پرسنل'!I890),0)+IF('5-اطلاعات کلیه پرسنل'!J890=option!$C$15,IF('5-اطلاعات کلیه پرسنل'!L890="دارد",'5-اطلاعات کلیه پرسنل'!M890/12*'5-اطلاعات کلیه پرسنل'!K890,'5-اطلاعات کلیه پرسنل'!N890/2000*'5-اطلاعات کلیه پرسنل'!K890),0)</f>
        <v>0</v>
      </c>
      <c r="AG890" s="67">
        <f>IF('5-اطلاعات کلیه پرسنل'!H890=option!$C$11,IF('5-اطلاعات کلیه پرسنل'!L890="دارد",'5-اطلاعات کلیه پرسنل'!M890*'5-اطلاعات کلیه پرسنل'!I890/12*40,'5-اطلاعات کلیه پرسنل'!I890*'5-اطلاعات کلیه پرسنل'!N890/52),0)+IF('5-اطلاعات کلیه پرسنل'!J890=option!$C$11,IF('5-اطلاعات کلیه پرسنل'!L890="دارد",'5-اطلاعات کلیه پرسنل'!M890*'5-اطلاعات کلیه پرسنل'!K890/12*40,'5-اطلاعات کلیه پرسنل'!K890*'5-اطلاعات کلیه پرسنل'!N890/52),0)</f>
        <v>0</v>
      </c>
      <c r="AH890" s="307">
        <f>IF('5-اطلاعات کلیه پرسنل'!P890="دکتری",1,IF('5-اطلاعات کلیه پرسنل'!P890="فوق لیسانس",0.8,IF('5-اطلاعات کلیه پرسنل'!P890="لیسانس",0.6,IF('5-اطلاعات کلیه پرسنل'!P890="فوق دیپلم",0.3,IF('5-اطلاعات کلیه پرسنل'!P890="",0,0.1)))))</f>
        <v>0</v>
      </c>
      <c r="AI890" s="95">
        <f>IF('5-اطلاعات کلیه پرسنل'!L890="دارد",'5-اطلاعات کلیه پرسنل'!M890/12,'5-اطلاعات کلیه پرسنل'!N890/2000)</f>
        <v>0</v>
      </c>
      <c r="AJ890" s="94">
        <f t="shared" si="61"/>
        <v>0</v>
      </c>
    </row>
    <row r="891" spans="29:36" x14ac:dyDescent="0.45">
      <c r="AC891" s="309">
        <f>IF('6-اطلاعات کلیه محصولات - خدمات'!C891="دارد",'6-اطلاعات کلیه محصولات - خدمات'!Q891,0)</f>
        <v>0</v>
      </c>
      <c r="AD891" s="309">
        <f>1403-'5-اطلاعات کلیه پرسنل'!E891:E1888</f>
        <v>1403</v>
      </c>
      <c r="AE891" s="309"/>
      <c r="AF891" s="67">
        <f>IF('5-اطلاعات کلیه پرسنل'!H891=option!$C$15,IF('5-اطلاعات کلیه پرسنل'!L891="دارد",'5-اطلاعات کلیه پرسنل'!M891/12*'5-اطلاعات کلیه پرسنل'!I891,'5-اطلاعات کلیه پرسنل'!N891/2000*'5-اطلاعات کلیه پرسنل'!I891),0)+IF('5-اطلاعات کلیه پرسنل'!J891=option!$C$15,IF('5-اطلاعات کلیه پرسنل'!L891="دارد",'5-اطلاعات کلیه پرسنل'!M891/12*'5-اطلاعات کلیه پرسنل'!K891,'5-اطلاعات کلیه پرسنل'!N891/2000*'5-اطلاعات کلیه پرسنل'!K891),0)</f>
        <v>0</v>
      </c>
      <c r="AG891" s="67">
        <f>IF('5-اطلاعات کلیه پرسنل'!H891=option!$C$11,IF('5-اطلاعات کلیه پرسنل'!L891="دارد",'5-اطلاعات کلیه پرسنل'!M891*'5-اطلاعات کلیه پرسنل'!I891/12*40,'5-اطلاعات کلیه پرسنل'!I891*'5-اطلاعات کلیه پرسنل'!N891/52),0)+IF('5-اطلاعات کلیه پرسنل'!J891=option!$C$11,IF('5-اطلاعات کلیه پرسنل'!L891="دارد",'5-اطلاعات کلیه پرسنل'!M891*'5-اطلاعات کلیه پرسنل'!K891/12*40,'5-اطلاعات کلیه پرسنل'!K891*'5-اطلاعات کلیه پرسنل'!N891/52),0)</f>
        <v>0</v>
      </c>
      <c r="AH891" s="307">
        <f>IF('5-اطلاعات کلیه پرسنل'!P891="دکتری",1,IF('5-اطلاعات کلیه پرسنل'!P891="فوق لیسانس",0.8,IF('5-اطلاعات کلیه پرسنل'!P891="لیسانس",0.6,IF('5-اطلاعات کلیه پرسنل'!P891="فوق دیپلم",0.3,IF('5-اطلاعات کلیه پرسنل'!P891="",0,0.1)))))</f>
        <v>0</v>
      </c>
      <c r="AI891" s="95">
        <f>IF('5-اطلاعات کلیه پرسنل'!L891="دارد",'5-اطلاعات کلیه پرسنل'!M891/12,'5-اطلاعات کلیه پرسنل'!N891/2000)</f>
        <v>0</v>
      </c>
      <c r="AJ891" s="94">
        <f t="shared" si="61"/>
        <v>0</v>
      </c>
    </row>
    <row r="892" spans="29:36" x14ac:dyDescent="0.45">
      <c r="AC892" s="309">
        <f>IF('6-اطلاعات کلیه محصولات - خدمات'!C892="دارد",'6-اطلاعات کلیه محصولات - خدمات'!Q892,0)</f>
        <v>0</v>
      </c>
      <c r="AD892" s="309">
        <f>1403-'5-اطلاعات کلیه پرسنل'!E892:E1889</f>
        <v>1403</v>
      </c>
      <c r="AE892" s="309"/>
      <c r="AF892" s="67">
        <f>IF('5-اطلاعات کلیه پرسنل'!H892=option!$C$15,IF('5-اطلاعات کلیه پرسنل'!L892="دارد",'5-اطلاعات کلیه پرسنل'!M892/12*'5-اطلاعات کلیه پرسنل'!I892,'5-اطلاعات کلیه پرسنل'!N892/2000*'5-اطلاعات کلیه پرسنل'!I892),0)+IF('5-اطلاعات کلیه پرسنل'!J892=option!$C$15,IF('5-اطلاعات کلیه پرسنل'!L892="دارد",'5-اطلاعات کلیه پرسنل'!M892/12*'5-اطلاعات کلیه پرسنل'!K892,'5-اطلاعات کلیه پرسنل'!N892/2000*'5-اطلاعات کلیه پرسنل'!K892),0)</f>
        <v>0</v>
      </c>
      <c r="AG892" s="67">
        <f>IF('5-اطلاعات کلیه پرسنل'!H892=option!$C$11,IF('5-اطلاعات کلیه پرسنل'!L892="دارد",'5-اطلاعات کلیه پرسنل'!M892*'5-اطلاعات کلیه پرسنل'!I892/12*40,'5-اطلاعات کلیه پرسنل'!I892*'5-اطلاعات کلیه پرسنل'!N892/52),0)+IF('5-اطلاعات کلیه پرسنل'!J892=option!$C$11,IF('5-اطلاعات کلیه پرسنل'!L892="دارد",'5-اطلاعات کلیه پرسنل'!M892*'5-اطلاعات کلیه پرسنل'!K892/12*40,'5-اطلاعات کلیه پرسنل'!K892*'5-اطلاعات کلیه پرسنل'!N892/52),0)</f>
        <v>0</v>
      </c>
      <c r="AH892" s="307">
        <f>IF('5-اطلاعات کلیه پرسنل'!P892="دکتری",1,IF('5-اطلاعات کلیه پرسنل'!P892="فوق لیسانس",0.8,IF('5-اطلاعات کلیه پرسنل'!P892="لیسانس",0.6,IF('5-اطلاعات کلیه پرسنل'!P892="فوق دیپلم",0.3,IF('5-اطلاعات کلیه پرسنل'!P892="",0,0.1)))))</f>
        <v>0</v>
      </c>
      <c r="AI892" s="95">
        <f>IF('5-اطلاعات کلیه پرسنل'!L892="دارد",'5-اطلاعات کلیه پرسنل'!M892/12,'5-اطلاعات کلیه پرسنل'!N892/2000)</f>
        <v>0</v>
      </c>
      <c r="AJ892" s="94">
        <f t="shared" si="61"/>
        <v>0</v>
      </c>
    </row>
    <row r="893" spans="29:36" x14ac:dyDescent="0.45">
      <c r="AC893" s="309">
        <f>IF('6-اطلاعات کلیه محصولات - خدمات'!C893="دارد",'6-اطلاعات کلیه محصولات - خدمات'!Q893,0)</f>
        <v>0</v>
      </c>
      <c r="AD893" s="309">
        <f>1403-'5-اطلاعات کلیه پرسنل'!E893:E1890</f>
        <v>1403</v>
      </c>
      <c r="AE893" s="309"/>
      <c r="AF893" s="67">
        <f>IF('5-اطلاعات کلیه پرسنل'!H893=option!$C$15,IF('5-اطلاعات کلیه پرسنل'!L893="دارد",'5-اطلاعات کلیه پرسنل'!M893/12*'5-اطلاعات کلیه پرسنل'!I893,'5-اطلاعات کلیه پرسنل'!N893/2000*'5-اطلاعات کلیه پرسنل'!I893),0)+IF('5-اطلاعات کلیه پرسنل'!J893=option!$C$15,IF('5-اطلاعات کلیه پرسنل'!L893="دارد",'5-اطلاعات کلیه پرسنل'!M893/12*'5-اطلاعات کلیه پرسنل'!K893,'5-اطلاعات کلیه پرسنل'!N893/2000*'5-اطلاعات کلیه پرسنل'!K893),0)</f>
        <v>0</v>
      </c>
      <c r="AG893" s="67">
        <f>IF('5-اطلاعات کلیه پرسنل'!H893=option!$C$11,IF('5-اطلاعات کلیه پرسنل'!L893="دارد",'5-اطلاعات کلیه پرسنل'!M893*'5-اطلاعات کلیه پرسنل'!I893/12*40,'5-اطلاعات کلیه پرسنل'!I893*'5-اطلاعات کلیه پرسنل'!N893/52),0)+IF('5-اطلاعات کلیه پرسنل'!J893=option!$C$11,IF('5-اطلاعات کلیه پرسنل'!L893="دارد",'5-اطلاعات کلیه پرسنل'!M893*'5-اطلاعات کلیه پرسنل'!K893/12*40,'5-اطلاعات کلیه پرسنل'!K893*'5-اطلاعات کلیه پرسنل'!N893/52),0)</f>
        <v>0</v>
      </c>
      <c r="AH893" s="307">
        <f>IF('5-اطلاعات کلیه پرسنل'!P893="دکتری",1,IF('5-اطلاعات کلیه پرسنل'!P893="فوق لیسانس",0.8,IF('5-اطلاعات کلیه پرسنل'!P893="لیسانس",0.6,IF('5-اطلاعات کلیه پرسنل'!P893="فوق دیپلم",0.3,IF('5-اطلاعات کلیه پرسنل'!P893="",0,0.1)))))</f>
        <v>0</v>
      </c>
      <c r="AI893" s="95">
        <f>IF('5-اطلاعات کلیه پرسنل'!L893="دارد",'5-اطلاعات کلیه پرسنل'!M893/12,'5-اطلاعات کلیه پرسنل'!N893/2000)</f>
        <v>0</v>
      </c>
      <c r="AJ893" s="94">
        <f t="shared" si="61"/>
        <v>0</v>
      </c>
    </row>
    <row r="894" spans="29:36" x14ac:dyDescent="0.45">
      <c r="AC894" s="309">
        <f>IF('6-اطلاعات کلیه محصولات - خدمات'!C894="دارد",'6-اطلاعات کلیه محصولات - خدمات'!Q894,0)</f>
        <v>0</v>
      </c>
      <c r="AD894" s="309">
        <f>1403-'5-اطلاعات کلیه پرسنل'!E894:E1891</f>
        <v>1403</v>
      </c>
      <c r="AE894" s="309"/>
      <c r="AF894" s="67">
        <f>IF('5-اطلاعات کلیه پرسنل'!H894=option!$C$15,IF('5-اطلاعات کلیه پرسنل'!L894="دارد",'5-اطلاعات کلیه پرسنل'!M894/12*'5-اطلاعات کلیه پرسنل'!I894,'5-اطلاعات کلیه پرسنل'!N894/2000*'5-اطلاعات کلیه پرسنل'!I894),0)+IF('5-اطلاعات کلیه پرسنل'!J894=option!$C$15,IF('5-اطلاعات کلیه پرسنل'!L894="دارد",'5-اطلاعات کلیه پرسنل'!M894/12*'5-اطلاعات کلیه پرسنل'!K894,'5-اطلاعات کلیه پرسنل'!N894/2000*'5-اطلاعات کلیه پرسنل'!K894),0)</f>
        <v>0</v>
      </c>
      <c r="AG894" s="67">
        <f>IF('5-اطلاعات کلیه پرسنل'!H894=option!$C$11,IF('5-اطلاعات کلیه پرسنل'!L894="دارد",'5-اطلاعات کلیه پرسنل'!M894*'5-اطلاعات کلیه پرسنل'!I894/12*40,'5-اطلاعات کلیه پرسنل'!I894*'5-اطلاعات کلیه پرسنل'!N894/52),0)+IF('5-اطلاعات کلیه پرسنل'!J894=option!$C$11,IF('5-اطلاعات کلیه پرسنل'!L894="دارد",'5-اطلاعات کلیه پرسنل'!M894*'5-اطلاعات کلیه پرسنل'!K894/12*40,'5-اطلاعات کلیه پرسنل'!K894*'5-اطلاعات کلیه پرسنل'!N894/52),0)</f>
        <v>0</v>
      </c>
      <c r="AH894" s="307">
        <f>IF('5-اطلاعات کلیه پرسنل'!P894="دکتری",1,IF('5-اطلاعات کلیه پرسنل'!P894="فوق لیسانس",0.8,IF('5-اطلاعات کلیه پرسنل'!P894="لیسانس",0.6,IF('5-اطلاعات کلیه پرسنل'!P894="فوق دیپلم",0.3,IF('5-اطلاعات کلیه پرسنل'!P894="",0,0.1)))))</f>
        <v>0</v>
      </c>
      <c r="AI894" s="95">
        <f>IF('5-اطلاعات کلیه پرسنل'!L894="دارد",'5-اطلاعات کلیه پرسنل'!M894/12,'5-اطلاعات کلیه پرسنل'!N894/2000)</f>
        <v>0</v>
      </c>
      <c r="AJ894" s="94">
        <f t="shared" si="61"/>
        <v>0</v>
      </c>
    </row>
    <row r="895" spans="29:36" x14ac:dyDescent="0.45">
      <c r="AC895" s="309">
        <f>IF('6-اطلاعات کلیه محصولات - خدمات'!C895="دارد",'6-اطلاعات کلیه محصولات - خدمات'!Q895,0)</f>
        <v>0</v>
      </c>
      <c r="AD895" s="309">
        <f>1403-'5-اطلاعات کلیه پرسنل'!E895:E1892</f>
        <v>1403</v>
      </c>
      <c r="AE895" s="309"/>
      <c r="AF895" s="67">
        <f>IF('5-اطلاعات کلیه پرسنل'!H895=option!$C$15,IF('5-اطلاعات کلیه پرسنل'!L895="دارد",'5-اطلاعات کلیه پرسنل'!M895/12*'5-اطلاعات کلیه پرسنل'!I895,'5-اطلاعات کلیه پرسنل'!N895/2000*'5-اطلاعات کلیه پرسنل'!I895),0)+IF('5-اطلاعات کلیه پرسنل'!J895=option!$C$15,IF('5-اطلاعات کلیه پرسنل'!L895="دارد",'5-اطلاعات کلیه پرسنل'!M895/12*'5-اطلاعات کلیه پرسنل'!K895,'5-اطلاعات کلیه پرسنل'!N895/2000*'5-اطلاعات کلیه پرسنل'!K895),0)</f>
        <v>0</v>
      </c>
      <c r="AG895" s="67">
        <f>IF('5-اطلاعات کلیه پرسنل'!H895=option!$C$11,IF('5-اطلاعات کلیه پرسنل'!L895="دارد",'5-اطلاعات کلیه پرسنل'!M895*'5-اطلاعات کلیه پرسنل'!I895/12*40,'5-اطلاعات کلیه پرسنل'!I895*'5-اطلاعات کلیه پرسنل'!N895/52),0)+IF('5-اطلاعات کلیه پرسنل'!J895=option!$C$11,IF('5-اطلاعات کلیه پرسنل'!L895="دارد",'5-اطلاعات کلیه پرسنل'!M895*'5-اطلاعات کلیه پرسنل'!K895/12*40,'5-اطلاعات کلیه پرسنل'!K895*'5-اطلاعات کلیه پرسنل'!N895/52),0)</f>
        <v>0</v>
      </c>
      <c r="AH895" s="307">
        <f>IF('5-اطلاعات کلیه پرسنل'!P895="دکتری",1,IF('5-اطلاعات کلیه پرسنل'!P895="فوق لیسانس",0.8,IF('5-اطلاعات کلیه پرسنل'!P895="لیسانس",0.6,IF('5-اطلاعات کلیه پرسنل'!P895="فوق دیپلم",0.3,IF('5-اطلاعات کلیه پرسنل'!P895="",0,0.1)))))</f>
        <v>0</v>
      </c>
      <c r="AI895" s="95">
        <f>IF('5-اطلاعات کلیه پرسنل'!L895="دارد",'5-اطلاعات کلیه پرسنل'!M895/12,'5-اطلاعات کلیه پرسنل'!N895/2000)</f>
        <v>0</v>
      </c>
      <c r="AJ895" s="94">
        <f t="shared" si="61"/>
        <v>0</v>
      </c>
    </row>
    <row r="896" spans="29:36" x14ac:dyDescent="0.45">
      <c r="AC896" s="309">
        <f>IF('6-اطلاعات کلیه محصولات - خدمات'!C896="دارد",'6-اطلاعات کلیه محصولات - خدمات'!Q896,0)</f>
        <v>0</v>
      </c>
      <c r="AD896" s="309">
        <f>1403-'5-اطلاعات کلیه پرسنل'!E896:E1893</f>
        <v>1403</v>
      </c>
      <c r="AE896" s="309"/>
      <c r="AF896" s="67">
        <f>IF('5-اطلاعات کلیه پرسنل'!H896=option!$C$15,IF('5-اطلاعات کلیه پرسنل'!L896="دارد",'5-اطلاعات کلیه پرسنل'!M896/12*'5-اطلاعات کلیه پرسنل'!I896,'5-اطلاعات کلیه پرسنل'!N896/2000*'5-اطلاعات کلیه پرسنل'!I896),0)+IF('5-اطلاعات کلیه پرسنل'!J896=option!$C$15,IF('5-اطلاعات کلیه پرسنل'!L896="دارد",'5-اطلاعات کلیه پرسنل'!M896/12*'5-اطلاعات کلیه پرسنل'!K896,'5-اطلاعات کلیه پرسنل'!N896/2000*'5-اطلاعات کلیه پرسنل'!K896),0)</f>
        <v>0</v>
      </c>
      <c r="AG896" s="67">
        <f>IF('5-اطلاعات کلیه پرسنل'!H896=option!$C$11,IF('5-اطلاعات کلیه پرسنل'!L896="دارد",'5-اطلاعات کلیه پرسنل'!M896*'5-اطلاعات کلیه پرسنل'!I896/12*40,'5-اطلاعات کلیه پرسنل'!I896*'5-اطلاعات کلیه پرسنل'!N896/52),0)+IF('5-اطلاعات کلیه پرسنل'!J896=option!$C$11,IF('5-اطلاعات کلیه پرسنل'!L896="دارد",'5-اطلاعات کلیه پرسنل'!M896*'5-اطلاعات کلیه پرسنل'!K896/12*40,'5-اطلاعات کلیه پرسنل'!K896*'5-اطلاعات کلیه پرسنل'!N896/52),0)</f>
        <v>0</v>
      </c>
      <c r="AH896" s="307">
        <f>IF('5-اطلاعات کلیه پرسنل'!P896="دکتری",1,IF('5-اطلاعات کلیه پرسنل'!P896="فوق لیسانس",0.8,IF('5-اطلاعات کلیه پرسنل'!P896="لیسانس",0.6,IF('5-اطلاعات کلیه پرسنل'!P896="فوق دیپلم",0.3,IF('5-اطلاعات کلیه پرسنل'!P896="",0,0.1)))))</f>
        <v>0</v>
      </c>
      <c r="AI896" s="95">
        <f>IF('5-اطلاعات کلیه پرسنل'!L896="دارد",'5-اطلاعات کلیه پرسنل'!M896/12,'5-اطلاعات کلیه پرسنل'!N896/2000)</f>
        <v>0</v>
      </c>
      <c r="AJ896" s="94">
        <f t="shared" si="61"/>
        <v>0</v>
      </c>
    </row>
    <row r="897" spans="29:36" x14ac:dyDescent="0.45">
      <c r="AC897" s="309">
        <f>IF('6-اطلاعات کلیه محصولات - خدمات'!C897="دارد",'6-اطلاعات کلیه محصولات - خدمات'!Q897,0)</f>
        <v>0</v>
      </c>
      <c r="AD897" s="309">
        <f>1403-'5-اطلاعات کلیه پرسنل'!E897:E1894</f>
        <v>1403</v>
      </c>
      <c r="AE897" s="309"/>
      <c r="AF897" s="67">
        <f>IF('5-اطلاعات کلیه پرسنل'!H897=option!$C$15,IF('5-اطلاعات کلیه پرسنل'!L897="دارد",'5-اطلاعات کلیه پرسنل'!M897/12*'5-اطلاعات کلیه پرسنل'!I897,'5-اطلاعات کلیه پرسنل'!N897/2000*'5-اطلاعات کلیه پرسنل'!I897),0)+IF('5-اطلاعات کلیه پرسنل'!J897=option!$C$15,IF('5-اطلاعات کلیه پرسنل'!L897="دارد",'5-اطلاعات کلیه پرسنل'!M897/12*'5-اطلاعات کلیه پرسنل'!K897,'5-اطلاعات کلیه پرسنل'!N897/2000*'5-اطلاعات کلیه پرسنل'!K897),0)</f>
        <v>0</v>
      </c>
      <c r="AG897" s="67">
        <f>IF('5-اطلاعات کلیه پرسنل'!H897=option!$C$11,IF('5-اطلاعات کلیه پرسنل'!L897="دارد",'5-اطلاعات کلیه پرسنل'!M897*'5-اطلاعات کلیه پرسنل'!I897/12*40,'5-اطلاعات کلیه پرسنل'!I897*'5-اطلاعات کلیه پرسنل'!N897/52),0)+IF('5-اطلاعات کلیه پرسنل'!J897=option!$C$11,IF('5-اطلاعات کلیه پرسنل'!L897="دارد",'5-اطلاعات کلیه پرسنل'!M897*'5-اطلاعات کلیه پرسنل'!K897/12*40,'5-اطلاعات کلیه پرسنل'!K897*'5-اطلاعات کلیه پرسنل'!N897/52),0)</f>
        <v>0</v>
      </c>
      <c r="AH897" s="307">
        <f>IF('5-اطلاعات کلیه پرسنل'!P897="دکتری",1,IF('5-اطلاعات کلیه پرسنل'!P897="فوق لیسانس",0.8,IF('5-اطلاعات کلیه پرسنل'!P897="لیسانس",0.6,IF('5-اطلاعات کلیه پرسنل'!P897="فوق دیپلم",0.3,IF('5-اطلاعات کلیه پرسنل'!P897="",0,0.1)))))</f>
        <v>0</v>
      </c>
      <c r="AI897" s="95">
        <f>IF('5-اطلاعات کلیه پرسنل'!L897="دارد",'5-اطلاعات کلیه پرسنل'!M897/12,'5-اطلاعات کلیه پرسنل'!N897/2000)</f>
        <v>0</v>
      </c>
      <c r="AJ897" s="94">
        <f t="shared" si="61"/>
        <v>0</v>
      </c>
    </row>
    <row r="898" spans="29:36" x14ac:dyDescent="0.45">
      <c r="AC898" s="309">
        <f>IF('6-اطلاعات کلیه محصولات - خدمات'!C898="دارد",'6-اطلاعات کلیه محصولات - خدمات'!Q898,0)</f>
        <v>0</v>
      </c>
      <c r="AD898" s="309">
        <f>1403-'5-اطلاعات کلیه پرسنل'!E898:E1895</f>
        <v>1403</v>
      </c>
      <c r="AE898" s="309"/>
      <c r="AF898" s="67">
        <f>IF('5-اطلاعات کلیه پرسنل'!H898=option!$C$15,IF('5-اطلاعات کلیه پرسنل'!L898="دارد",'5-اطلاعات کلیه پرسنل'!M898/12*'5-اطلاعات کلیه پرسنل'!I898,'5-اطلاعات کلیه پرسنل'!N898/2000*'5-اطلاعات کلیه پرسنل'!I898),0)+IF('5-اطلاعات کلیه پرسنل'!J898=option!$C$15,IF('5-اطلاعات کلیه پرسنل'!L898="دارد",'5-اطلاعات کلیه پرسنل'!M898/12*'5-اطلاعات کلیه پرسنل'!K898,'5-اطلاعات کلیه پرسنل'!N898/2000*'5-اطلاعات کلیه پرسنل'!K898),0)</f>
        <v>0</v>
      </c>
      <c r="AG898" s="67">
        <f>IF('5-اطلاعات کلیه پرسنل'!H898=option!$C$11,IF('5-اطلاعات کلیه پرسنل'!L898="دارد",'5-اطلاعات کلیه پرسنل'!M898*'5-اطلاعات کلیه پرسنل'!I898/12*40,'5-اطلاعات کلیه پرسنل'!I898*'5-اطلاعات کلیه پرسنل'!N898/52),0)+IF('5-اطلاعات کلیه پرسنل'!J898=option!$C$11,IF('5-اطلاعات کلیه پرسنل'!L898="دارد",'5-اطلاعات کلیه پرسنل'!M898*'5-اطلاعات کلیه پرسنل'!K898/12*40,'5-اطلاعات کلیه پرسنل'!K898*'5-اطلاعات کلیه پرسنل'!N898/52),0)</f>
        <v>0</v>
      </c>
      <c r="AH898" s="307">
        <f>IF('5-اطلاعات کلیه پرسنل'!P898="دکتری",1,IF('5-اطلاعات کلیه پرسنل'!P898="فوق لیسانس",0.8,IF('5-اطلاعات کلیه پرسنل'!P898="لیسانس",0.6,IF('5-اطلاعات کلیه پرسنل'!P898="فوق دیپلم",0.3,IF('5-اطلاعات کلیه پرسنل'!P898="",0,0.1)))))</f>
        <v>0</v>
      </c>
      <c r="AI898" s="95">
        <f>IF('5-اطلاعات کلیه پرسنل'!L898="دارد",'5-اطلاعات کلیه پرسنل'!M898/12,'5-اطلاعات کلیه پرسنل'!N898/2000)</f>
        <v>0</v>
      </c>
      <c r="AJ898" s="94">
        <f t="shared" si="61"/>
        <v>0</v>
      </c>
    </row>
    <row r="899" spans="29:36" x14ac:dyDescent="0.45">
      <c r="AC899" s="309">
        <f>IF('6-اطلاعات کلیه محصولات - خدمات'!C899="دارد",'6-اطلاعات کلیه محصولات - خدمات'!Q899,0)</f>
        <v>0</v>
      </c>
      <c r="AD899" s="309">
        <f>1403-'5-اطلاعات کلیه پرسنل'!E899:E1896</f>
        <v>1403</v>
      </c>
      <c r="AE899" s="309"/>
      <c r="AF899" s="67">
        <f>IF('5-اطلاعات کلیه پرسنل'!H899=option!$C$15,IF('5-اطلاعات کلیه پرسنل'!L899="دارد",'5-اطلاعات کلیه پرسنل'!M899/12*'5-اطلاعات کلیه پرسنل'!I899,'5-اطلاعات کلیه پرسنل'!N899/2000*'5-اطلاعات کلیه پرسنل'!I899),0)+IF('5-اطلاعات کلیه پرسنل'!J899=option!$C$15,IF('5-اطلاعات کلیه پرسنل'!L899="دارد",'5-اطلاعات کلیه پرسنل'!M899/12*'5-اطلاعات کلیه پرسنل'!K899,'5-اطلاعات کلیه پرسنل'!N899/2000*'5-اطلاعات کلیه پرسنل'!K899),0)</f>
        <v>0</v>
      </c>
      <c r="AG899" s="67">
        <f>IF('5-اطلاعات کلیه پرسنل'!H899=option!$C$11,IF('5-اطلاعات کلیه پرسنل'!L899="دارد",'5-اطلاعات کلیه پرسنل'!M899*'5-اطلاعات کلیه پرسنل'!I899/12*40,'5-اطلاعات کلیه پرسنل'!I899*'5-اطلاعات کلیه پرسنل'!N899/52),0)+IF('5-اطلاعات کلیه پرسنل'!J899=option!$C$11,IF('5-اطلاعات کلیه پرسنل'!L899="دارد",'5-اطلاعات کلیه پرسنل'!M899*'5-اطلاعات کلیه پرسنل'!K899/12*40,'5-اطلاعات کلیه پرسنل'!K899*'5-اطلاعات کلیه پرسنل'!N899/52),0)</f>
        <v>0</v>
      </c>
      <c r="AH899" s="307">
        <f>IF('5-اطلاعات کلیه پرسنل'!P899="دکتری",1,IF('5-اطلاعات کلیه پرسنل'!P899="فوق لیسانس",0.8,IF('5-اطلاعات کلیه پرسنل'!P899="لیسانس",0.6,IF('5-اطلاعات کلیه پرسنل'!P899="فوق دیپلم",0.3,IF('5-اطلاعات کلیه پرسنل'!P899="",0,0.1)))))</f>
        <v>0</v>
      </c>
      <c r="AI899" s="95">
        <f>IF('5-اطلاعات کلیه پرسنل'!L899="دارد",'5-اطلاعات کلیه پرسنل'!M899/12,'5-اطلاعات کلیه پرسنل'!N899/2000)</f>
        <v>0</v>
      </c>
      <c r="AJ899" s="94">
        <f t="shared" si="61"/>
        <v>0</v>
      </c>
    </row>
    <row r="900" spans="29:36" x14ac:dyDescent="0.45">
      <c r="AC900" s="309">
        <f>IF('6-اطلاعات کلیه محصولات - خدمات'!C900="دارد",'6-اطلاعات کلیه محصولات - خدمات'!Q900,0)</f>
        <v>0</v>
      </c>
      <c r="AD900" s="309">
        <f>1403-'5-اطلاعات کلیه پرسنل'!E900:E1897</f>
        <v>1403</v>
      </c>
      <c r="AE900" s="309"/>
      <c r="AF900" s="67">
        <f>IF('5-اطلاعات کلیه پرسنل'!H900=option!$C$15,IF('5-اطلاعات کلیه پرسنل'!L900="دارد",'5-اطلاعات کلیه پرسنل'!M900/12*'5-اطلاعات کلیه پرسنل'!I900,'5-اطلاعات کلیه پرسنل'!N900/2000*'5-اطلاعات کلیه پرسنل'!I900),0)+IF('5-اطلاعات کلیه پرسنل'!J900=option!$C$15,IF('5-اطلاعات کلیه پرسنل'!L900="دارد",'5-اطلاعات کلیه پرسنل'!M900/12*'5-اطلاعات کلیه پرسنل'!K900,'5-اطلاعات کلیه پرسنل'!N900/2000*'5-اطلاعات کلیه پرسنل'!K900),0)</f>
        <v>0</v>
      </c>
      <c r="AG900" s="67">
        <f>IF('5-اطلاعات کلیه پرسنل'!H900=option!$C$11,IF('5-اطلاعات کلیه پرسنل'!L900="دارد",'5-اطلاعات کلیه پرسنل'!M900*'5-اطلاعات کلیه پرسنل'!I900/12*40,'5-اطلاعات کلیه پرسنل'!I900*'5-اطلاعات کلیه پرسنل'!N900/52),0)+IF('5-اطلاعات کلیه پرسنل'!J900=option!$C$11,IF('5-اطلاعات کلیه پرسنل'!L900="دارد",'5-اطلاعات کلیه پرسنل'!M900*'5-اطلاعات کلیه پرسنل'!K900/12*40,'5-اطلاعات کلیه پرسنل'!K900*'5-اطلاعات کلیه پرسنل'!N900/52),0)</f>
        <v>0</v>
      </c>
      <c r="AH900" s="307">
        <f>IF('5-اطلاعات کلیه پرسنل'!P900="دکتری",1,IF('5-اطلاعات کلیه پرسنل'!P900="فوق لیسانس",0.8,IF('5-اطلاعات کلیه پرسنل'!P900="لیسانس",0.6,IF('5-اطلاعات کلیه پرسنل'!P900="فوق دیپلم",0.3,IF('5-اطلاعات کلیه پرسنل'!P900="",0,0.1)))))</f>
        <v>0</v>
      </c>
      <c r="AI900" s="95">
        <f>IF('5-اطلاعات کلیه پرسنل'!L900="دارد",'5-اطلاعات کلیه پرسنل'!M900/12,'5-اطلاعات کلیه پرسنل'!N900/2000)</f>
        <v>0</v>
      </c>
      <c r="AJ900" s="94">
        <f t="shared" si="61"/>
        <v>0</v>
      </c>
    </row>
    <row r="901" spans="29:36" x14ac:dyDescent="0.45">
      <c r="AC901" s="309">
        <f>IF('6-اطلاعات کلیه محصولات - خدمات'!C901="دارد",'6-اطلاعات کلیه محصولات - خدمات'!Q901,0)</f>
        <v>0</v>
      </c>
      <c r="AD901" s="309">
        <f>1403-'5-اطلاعات کلیه پرسنل'!E901:E1898</f>
        <v>1403</v>
      </c>
      <c r="AE901" s="309"/>
      <c r="AF901" s="67">
        <f>IF('5-اطلاعات کلیه پرسنل'!H901=option!$C$15,IF('5-اطلاعات کلیه پرسنل'!L901="دارد",'5-اطلاعات کلیه پرسنل'!M901/12*'5-اطلاعات کلیه پرسنل'!I901,'5-اطلاعات کلیه پرسنل'!N901/2000*'5-اطلاعات کلیه پرسنل'!I901),0)+IF('5-اطلاعات کلیه پرسنل'!J901=option!$C$15,IF('5-اطلاعات کلیه پرسنل'!L901="دارد",'5-اطلاعات کلیه پرسنل'!M901/12*'5-اطلاعات کلیه پرسنل'!K901,'5-اطلاعات کلیه پرسنل'!N901/2000*'5-اطلاعات کلیه پرسنل'!K901),0)</f>
        <v>0</v>
      </c>
      <c r="AG901" s="67">
        <f>IF('5-اطلاعات کلیه پرسنل'!H901=option!$C$11,IF('5-اطلاعات کلیه پرسنل'!L901="دارد",'5-اطلاعات کلیه پرسنل'!M901*'5-اطلاعات کلیه پرسنل'!I901/12*40,'5-اطلاعات کلیه پرسنل'!I901*'5-اطلاعات کلیه پرسنل'!N901/52),0)+IF('5-اطلاعات کلیه پرسنل'!J901=option!$C$11,IF('5-اطلاعات کلیه پرسنل'!L901="دارد",'5-اطلاعات کلیه پرسنل'!M901*'5-اطلاعات کلیه پرسنل'!K901/12*40,'5-اطلاعات کلیه پرسنل'!K901*'5-اطلاعات کلیه پرسنل'!N901/52),0)</f>
        <v>0</v>
      </c>
      <c r="AH901" s="307">
        <f>IF('5-اطلاعات کلیه پرسنل'!P901="دکتری",1,IF('5-اطلاعات کلیه پرسنل'!P901="فوق لیسانس",0.8,IF('5-اطلاعات کلیه پرسنل'!P901="لیسانس",0.6,IF('5-اطلاعات کلیه پرسنل'!P901="فوق دیپلم",0.3,IF('5-اطلاعات کلیه پرسنل'!P901="",0,0.1)))))</f>
        <v>0</v>
      </c>
      <c r="AI901" s="95">
        <f>IF('5-اطلاعات کلیه پرسنل'!L901="دارد",'5-اطلاعات کلیه پرسنل'!M901/12,'5-اطلاعات کلیه پرسنل'!N901/2000)</f>
        <v>0</v>
      </c>
      <c r="AJ901" s="94">
        <f t="shared" si="61"/>
        <v>0</v>
      </c>
    </row>
    <row r="902" spans="29:36" x14ac:dyDescent="0.45">
      <c r="AC902" s="309">
        <f>IF('6-اطلاعات کلیه محصولات - خدمات'!C902="دارد",'6-اطلاعات کلیه محصولات - خدمات'!Q902,0)</f>
        <v>0</v>
      </c>
      <c r="AD902" s="309">
        <f>1403-'5-اطلاعات کلیه پرسنل'!E902:E1899</f>
        <v>1403</v>
      </c>
      <c r="AE902" s="309"/>
      <c r="AF902" s="67">
        <f>IF('5-اطلاعات کلیه پرسنل'!H902=option!$C$15,IF('5-اطلاعات کلیه پرسنل'!L902="دارد",'5-اطلاعات کلیه پرسنل'!M902/12*'5-اطلاعات کلیه پرسنل'!I902,'5-اطلاعات کلیه پرسنل'!N902/2000*'5-اطلاعات کلیه پرسنل'!I902),0)+IF('5-اطلاعات کلیه پرسنل'!J902=option!$C$15,IF('5-اطلاعات کلیه پرسنل'!L902="دارد",'5-اطلاعات کلیه پرسنل'!M902/12*'5-اطلاعات کلیه پرسنل'!K902,'5-اطلاعات کلیه پرسنل'!N902/2000*'5-اطلاعات کلیه پرسنل'!K902),0)</f>
        <v>0</v>
      </c>
      <c r="AG902" s="67">
        <f>IF('5-اطلاعات کلیه پرسنل'!H902=option!$C$11,IF('5-اطلاعات کلیه پرسنل'!L902="دارد",'5-اطلاعات کلیه پرسنل'!M902*'5-اطلاعات کلیه پرسنل'!I902/12*40,'5-اطلاعات کلیه پرسنل'!I902*'5-اطلاعات کلیه پرسنل'!N902/52),0)+IF('5-اطلاعات کلیه پرسنل'!J902=option!$C$11,IF('5-اطلاعات کلیه پرسنل'!L902="دارد",'5-اطلاعات کلیه پرسنل'!M902*'5-اطلاعات کلیه پرسنل'!K902/12*40,'5-اطلاعات کلیه پرسنل'!K902*'5-اطلاعات کلیه پرسنل'!N902/52),0)</f>
        <v>0</v>
      </c>
      <c r="AH902" s="307">
        <f>IF('5-اطلاعات کلیه پرسنل'!P902="دکتری",1,IF('5-اطلاعات کلیه پرسنل'!P902="فوق لیسانس",0.8,IF('5-اطلاعات کلیه پرسنل'!P902="لیسانس",0.6,IF('5-اطلاعات کلیه پرسنل'!P902="فوق دیپلم",0.3,IF('5-اطلاعات کلیه پرسنل'!P902="",0,0.1)))))</f>
        <v>0</v>
      </c>
      <c r="AI902" s="95">
        <f>IF('5-اطلاعات کلیه پرسنل'!L902="دارد",'5-اطلاعات کلیه پرسنل'!M902/12,'5-اطلاعات کلیه پرسنل'!N902/2000)</f>
        <v>0</v>
      </c>
      <c r="AJ902" s="94">
        <f t="shared" si="61"/>
        <v>0</v>
      </c>
    </row>
    <row r="903" spans="29:36" x14ac:dyDescent="0.45">
      <c r="AC903" s="309">
        <f>IF('6-اطلاعات کلیه محصولات - خدمات'!C903="دارد",'6-اطلاعات کلیه محصولات - خدمات'!Q903,0)</f>
        <v>0</v>
      </c>
      <c r="AD903" s="309">
        <f>1403-'5-اطلاعات کلیه پرسنل'!E903:E1900</f>
        <v>1403</v>
      </c>
      <c r="AE903" s="309"/>
      <c r="AF903" s="67">
        <f>IF('5-اطلاعات کلیه پرسنل'!H903=option!$C$15,IF('5-اطلاعات کلیه پرسنل'!L903="دارد",'5-اطلاعات کلیه پرسنل'!M903/12*'5-اطلاعات کلیه پرسنل'!I903,'5-اطلاعات کلیه پرسنل'!N903/2000*'5-اطلاعات کلیه پرسنل'!I903),0)+IF('5-اطلاعات کلیه پرسنل'!J903=option!$C$15,IF('5-اطلاعات کلیه پرسنل'!L903="دارد",'5-اطلاعات کلیه پرسنل'!M903/12*'5-اطلاعات کلیه پرسنل'!K903,'5-اطلاعات کلیه پرسنل'!N903/2000*'5-اطلاعات کلیه پرسنل'!K903),0)</f>
        <v>0</v>
      </c>
      <c r="AG903" s="67">
        <f>IF('5-اطلاعات کلیه پرسنل'!H903=option!$C$11,IF('5-اطلاعات کلیه پرسنل'!L903="دارد",'5-اطلاعات کلیه پرسنل'!M903*'5-اطلاعات کلیه پرسنل'!I903/12*40,'5-اطلاعات کلیه پرسنل'!I903*'5-اطلاعات کلیه پرسنل'!N903/52),0)+IF('5-اطلاعات کلیه پرسنل'!J903=option!$C$11,IF('5-اطلاعات کلیه پرسنل'!L903="دارد",'5-اطلاعات کلیه پرسنل'!M903*'5-اطلاعات کلیه پرسنل'!K903/12*40,'5-اطلاعات کلیه پرسنل'!K903*'5-اطلاعات کلیه پرسنل'!N903/52),0)</f>
        <v>0</v>
      </c>
      <c r="AH903" s="307">
        <f>IF('5-اطلاعات کلیه پرسنل'!P903="دکتری",1,IF('5-اطلاعات کلیه پرسنل'!P903="فوق لیسانس",0.8,IF('5-اطلاعات کلیه پرسنل'!P903="لیسانس",0.6,IF('5-اطلاعات کلیه پرسنل'!P903="فوق دیپلم",0.3,IF('5-اطلاعات کلیه پرسنل'!P903="",0,0.1)))))</f>
        <v>0</v>
      </c>
      <c r="AI903" s="95">
        <f>IF('5-اطلاعات کلیه پرسنل'!L903="دارد",'5-اطلاعات کلیه پرسنل'!M903/12,'5-اطلاعات کلیه پرسنل'!N903/2000)</f>
        <v>0</v>
      </c>
      <c r="AJ903" s="94">
        <f t="shared" si="61"/>
        <v>0</v>
      </c>
    </row>
    <row r="904" spans="29:36" x14ac:dyDescent="0.45">
      <c r="AC904" s="309">
        <f>IF('6-اطلاعات کلیه محصولات - خدمات'!C904="دارد",'6-اطلاعات کلیه محصولات - خدمات'!Q904,0)</f>
        <v>0</v>
      </c>
      <c r="AD904" s="309">
        <f>1403-'5-اطلاعات کلیه پرسنل'!E904:E1901</f>
        <v>1403</v>
      </c>
      <c r="AE904" s="309"/>
      <c r="AF904" s="67">
        <f>IF('5-اطلاعات کلیه پرسنل'!H904=option!$C$15,IF('5-اطلاعات کلیه پرسنل'!L904="دارد",'5-اطلاعات کلیه پرسنل'!M904/12*'5-اطلاعات کلیه پرسنل'!I904,'5-اطلاعات کلیه پرسنل'!N904/2000*'5-اطلاعات کلیه پرسنل'!I904),0)+IF('5-اطلاعات کلیه پرسنل'!J904=option!$C$15,IF('5-اطلاعات کلیه پرسنل'!L904="دارد",'5-اطلاعات کلیه پرسنل'!M904/12*'5-اطلاعات کلیه پرسنل'!K904,'5-اطلاعات کلیه پرسنل'!N904/2000*'5-اطلاعات کلیه پرسنل'!K904),0)</f>
        <v>0</v>
      </c>
      <c r="AG904" s="67">
        <f>IF('5-اطلاعات کلیه پرسنل'!H904=option!$C$11,IF('5-اطلاعات کلیه پرسنل'!L904="دارد",'5-اطلاعات کلیه پرسنل'!M904*'5-اطلاعات کلیه پرسنل'!I904/12*40,'5-اطلاعات کلیه پرسنل'!I904*'5-اطلاعات کلیه پرسنل'!N904/52),0)+IF('5-اطلاعات کلیه پرسنل'!J904=option!$C$11,IF('5-اطلاعات کلیه پرسنل'!L904="دارد",'5-اطلاعات کلیه پرسنل'!M904*'5-اطلاعات کلیه پرسنل'!K904/12*40,'5-اطلاعات کلیه پرسنل'!K904*'5-اطلاعات کلیه پرسنل'!N904/52),0)</f>
        <v>0</v>
      </c>
      <c r="AH904" s="307">
        <f>IF('5-اطلاعات کلیه پرسنل'!P904="دکتری",1,IF('5-اطلاعات کلیه پرسنل'!P904="فوق لیسانس",0.8,IF('5-اطلاعات کلیه پرسنل'!P904="لیسانس",0.6,IF('5-اطلاعات کلیه پرسنل'!P904="فوق دیپلم",0.3,IF('5-اطلاعات کلیه پرسنل'!P904="",0,0.1)))))</f>
        <v>0</v>
      </c>
      <c r="AI904" s="95">
        <f>IF('5-اطلاعات کلیه پرسنل'!L904="دارد",'5-اطلاعات کلیه پرسنل'!M904/12,'5-اطلاعات کلیه پرسنل'!N904/2000)</f>
        <v>0</v>
      </c>
      <c r="AJ904" s="94">
        <f t="shared" si="61"/>
        <v>0</v>
      </c>
    </row>
    <row r="905" spans="29:36" x14ac:dyDescent="0.45">
      <c r="AC905" s="309">
        <f>IF('6-اطلاعات کلیه محصولات - خدمات'!C905="دارد",'6-اطلاعات کلیه محصولات - خدمات'!Q905,0)</f>
        <v>0</v>
      </c>
      <c r="AD905" s="309">
        <f>1403-'5-اطلاعات کلیه پرسنل'!E905:E1902</f>
        <v>1403</v>
      </c>
      <c r="AE905" s="309"/>
      <c r="AF905" s="67">
        <f>IF('5-اطلاعات کلیه پرسنل'!H905=option!$C$15,IF('5-اطلاعات کلیه پرسنل'!L905="دارد",'5-اطلاعات کلیه پرسنل'!M905/12*'5-اطلاعات کلیه پرسنل'!I905,'5-اطلاعات کلیه پرسنل'!N905/2000*'5-اطلاعات کلیه پرسنل'!I905),0)+IF('5-اطلاعات کلیه پرسنل'!J905=option!$C$15,IF('5-اطلاعات کلیه پرسنل'!L905="دارد",'5-اطلاعات کلیه پرسنل'!M905/12*'5-اطلاعات کلیه پرسنل'!K905,'5-اطلاعات کلیه پرسنل'!N905/2000*'5-اطلاعات کلیه پرسنل'!K905),0)</f>
        <v>0</v>
      </c>
      <c r="AG905" s="67">
        <f>IF('5-اطلاعات کلیه پرسنل'!H905=option!$C$11,IF('5-اطلاعات کلیه پرسنل'!L905="دارد",'5-اطلاعات کلیه پرسنل'!M905*'5-اطلاعات کلیه پرسنل'!I905/12*40,'5-اطلاعات کلیه پرسنل'!I905*'5-اطلاعات کلیه پرسنل'!N905/52),0)+IF('5-اطلاعات کلیه پرسنل'!J905=option!$C$11,IF('5-اطلاعات کلیه پرسنل'!L905="دارد",'5-اطلاعات کلیه پرسنل'!M905*'5-اطلاعات کلیه پرسنل'!K905/12*40,'5-اطلاعات کلیه پرسنل'!K905*'5-اطلاعات کلیه پرسنل'!N905/52),0)</f>
        <v>0</v>
      </c>
      <c r="AH905" s="307">
        <f>IF('5-اطلاعات کلیه پرسنل'!P905="دکتری",1,IF('5-اطلاعات کلیه پرسنل'!P905="فوق لیسانس",0.8,IF('5-اطلاعات کلیه پرسنل'!P905="لیسانس",0.6,IF('5-اطلاعات کلیه پرسنل'!P905="فوق دیپلم",0.3,IF('5-اطلاعات کلیه پرسنل'!P905="",0,0.1)))))</f>
        <v>0</v>
      </c>
      <c r="AI905" s="95">
        <f>IF('5-اطلاعات کلیه پرسنل'!L905="دارد",'5-اطلاعات کلیه پرسنل'!M905/12,'5-اطلاعات کلیه پرسنل'!N905/2000)</f>
        <v>0</v>
      </c>
      <c r="AJ905" s="94">
        <f t="shared" si="61"/>
        <v>0</v>
      </c>
    </row>
    <row r="906" spans="29:36" x14ac:dyDescent="0.45">
      <c r="AC906" s="309">
        <f>IF('6-اطلاعات کلیه محصولات - خدمات'!C906="دارد",'6-اطلاعات کلیه محصولات - خدمات'!Q906,0)</f>
        <v>0</v>
      </c>
      <c r="AD906" s="309">
        <f>1403-'5-اطلاعات کلیه پرسنل'!E906:E1903</f>
        <v>1403</v>
      </c>
      <c r="AE906" s="309"/>
      <c r="AF906" s="67">
        <f>IF('5-اطلاعات کلیه پرسنل'!H906=option!$C$15,IF('5-اطلاعات کلیه پرسنل'!L906="دارد",'5-اطلاعات کلیه پرسنل'!M906/12*'5-اطلاعات کلیه پرسنل'!I906,'5-اطلاعات کلیه پرسنل'!N906/2000*'5-اطلاعات کلیه پرسنل'!I906),0)+IF('5-اطلاعات کلیه پرسنل'!J906=option!$C$15,IF('5-اطلاعات کلیه پرسنل'!L906="دارد",'5-اطلاعات کلیه پرسنل'!M906/12*'5-اطلاعات کلیه پرسنل'!K906,'5-اطلاعات کلیه پرسنل'!N906/2000*'5-اطلاعات کلیه پرسنل'!K906),0)</f>
        <v>0</v>
      </c>
      <c r="AG906" s="67">
        <f>IF('5-اطلاعات کلیه پرسنل'!H906=option!$C$11,IF('5-اطلاعات کلیه پرسنل'!L906="دارد",'5-اطلاعات کلیه پرسنل'!M906*'5-اطلاعات کلیه پرسنل'!I906/12*40,'5-اطلاعات کلیه پرسنل'!I906*'5-اطلاعات کلیه پرسنل'!N906/52),0)+IF('5-اطلاعات کلیه پرسنل'!J906=option!$C$11,IF('5-اطلاعات کلیه پرسنل'!L906="دارد",'5-اطلاعات کلیه پرسنل'!M906*'5-اطلاعات کلیه پرسنل'!K906/12*40,'5-اطلاعات کلیه پرسنل'!K906*'5-اطلاعات کلیه پرسنل'!N906/52),0)</f>
        <v>0</v>
      </c>
      <c r="AH906" s="307">
        <f>IF('5-اطلاعات کلیه پرسنل'!P906="دکتری",1,IF('5-اطلاعات کلیه پرسنل'!P906="فوق لیسانس",0.8,IF('5-اطلاعات کلیه پرسنل'!P906="لیسانس",0.6,IF('5-اطلاعات کلیه پرسنل'!P906="فوق دیپلم",0.3,IF('5-اطلاعات کلیه پرسنل'!P906="",0,0.1)))))</f>
        <v>0</v>
      </c>
      <c r="AI906" s="95">
        <f>IF('5-اطلاعات کلیه پرسنل'!L906="دارد",'5-اطلاعات کلیه پرسنل'!M906/12,'5-اطلاعات کلیه پرسنل'!N906/2000)</f>
        <v>0</v>
      </c>
      <c r="AJ906" s="94">
        <f t="shared" si="61"/>
        <v>0</v>
      </c>
    </row>
    <row r="907" spans="29:36" x14ac:dyDescent="0.45">
      <c r="AC907" s="309">
        <f>IF('6-اطلاعات کلیه محصولات - خدمات'!C907="دارد",'6-اطلاعات کلیه محصولات - خدمات'!Q907,0)</f>
        <v>0</v>
      </c>
      <c r="AD907" s="309">
        <f>1403-'5-اطلاعات کلیه پرسنل'!E907:E1904</f>
        <v>1403</v>
      </c>
      <c r="AE907" s="309"/>
      <c r="AF907" s="67">
        <f>IF('5-اطلاعات کلیه پرسنل'!H907=option!$C$15,IF('5-اطلاعات کلیه پرسنل'!L907="دارد",'5-اطلاعات کلیه پرسنل'!M907/12*'5-اطلاعات کلیه پرسنل'!I907,'5-اطلاعات کلیه پرسنل'!N907/2000*'5-اطلاعات کلیه پرسنل'!I907),0)+IF('5-اطلاعات کلیه پرسنل'!J907=option!$C$15,IF('5-اطلاعات کلیه پرسنل'!L907="دارد",'5-اطلاعات کلیه پرسنل'!M907/12*'5-اطلاعات کلیه پرسنل'!K907,'5-اطلاعات کلیه پرسنل'!N907/2000*'5-اطلاعات کلیه پرسنل'!K907),0)</f>
        <v>0</v>
      </c>
      <c r="AG907" s="67">
        <f>IF('5-اطلاعات کلیه پرسنل'!H907=option!$C$11,IF('5-اطلاعات کلیه پرسنل'!L907="دارد",'5-اطلاعات کلیه پرسنل'!M907*'5-اطلاعات کلیه پرسنل'!I907/12*40,'5-اطلاعات کلیه پرسنل'!I907*'5-اطلاعات کلیه پرسنل'!N907/52),0)+IF('5-اطلاعات کلیه پرسنل'!J907=option!$C$11,IF('5-اطلاعات کلیه پرسنل'!L907="دارد",'5-اطلاعات کلیه پرسنل'!M907*'5-اطلاعات کلیه پرسنل'!K907/12*40,'5-اطلاعات کلیه پرسنل'!K907*'5-اطلاعات کلیه پرسنل'!N907/52),0)</f>
        <v>0</v>
      </c>
      <c r="AH907" s="307">
        <f>IF('5-اطلاعات کلیه پرسنل'!P907="دکتری",1,IF('5-اطلاعات کلیه پرسنل'!P907="فوق لیسانس",0.8,IF('5-اطلاعات کلیه پرسنل'!P907="لیسانس",0.6,IF('5-اطلاعات کلیه پرسنل'!P907="فوق دیپلم",0.3,IF('5-اطلاعات کلیه پرسنل'!P907="",0,0.1)))))</f>
        <v>0</v>
      </c>
      <c r="AI907" s="95">
        <f>IF('5-اطلاعات کلیه پرسنل'!L907="دارد",'5-اطلاعات کلیه پرسنل'!M907/12,'5-اطلاعات کلیه پرسنل'!N907/2000)</f>
        <v>0</v>
      </c>
      <c r="AJ907" s="94">
        <f t="shared" ref="AJ907:AJ970" si="62">AI907*AH907</f>
        <v>0</v>
      </c>
    </row>
    <row r="908" spans="29:36" x14ac:dyDescent="0.45">
      <c r="AC908" s="309">
        <f>IF('6-اطلاعات کلیه محصولات - خدمات'!C908="دارد",'6-اطلاعات کلیه محصولات - خدمات'!Q908,0)</f>
        <v>0</v>
      </c>
      <c r="AD908" s="309">
        <f>1403-'5-اطلاعات کلیه پرسنل'!E908:E1905</f>
        <v>1403</v>
      </c>
      <c r="AE908" s="309"/>
      <c r="AF908" s="67">
        <f>IF('5-اطلاعات کلیه پرسنل'!H908=option!$C$15,IF('5-اطلاعات کلیه پرسنل'!L908="دارد",'5-اطلاعات کلیه پرسنل'!M908/12*'5-اطلاعات کلیه پرسنل'!I908,'5-اطلاعات کلیه پرسنل'!N908/2000*'5-اطلاعات کلیه پرسنل'!I908),0)+IF('5-اطلاعات کلیه پرسنل'!J908=option!$C$15,IF('5-اطلاعات کلیه پرسنل'!L908="دارد",'5-اطلاعات کلیه پرسنل'!M908/12*'5-اطلاعات کلیه پرسنل'!K908,'5-اطلاعات کلیه پرسنل'!N908/2000*'5-اطلاعات کلیه پرسنل'!K908),0)</f>
        <v>0</v>
      </c>
      <c r="AG908" s="67">
        <f>IF('5-اطلاعات کلیه پرسنل'!H908=option!$C$11,IF('5-اطلاعات کلیه پرسنل'!L908="دارد",'5-اطلاعات کلیه پرسنل'!M908*'5-اطلاعات کلیه پرسنل'!I908/12*40,'5-اطلاعات کلیه پرسنل'!I908*'5-اطلاعات کلیه پرسنل'!N908/52),0)+IF('5-اطلاعات کلیه پرسنل'!J908=option!$C$11,IF('5-اطلاعات کلیه پرسنل'!L908="دارد",'5-اطلاعات کلیه پرسنل'!M908*'5-اطلاعات کلیه پرسنل'!K908/12*40,'5-اطلاعات کلیه پرسنل'!K908*'5-اطلاعات کلیه پرسنل'!N908/52),0)</f>
        <v>0</v>
      </c>
      <c r="AH908" s="307">
        <f>IF('5-اطلاعات کلیه پرسنل'!P908="دکتری",1,IF('5-اطلاعات کلیه پرسنل'!P908="فوق لیسانس",0.8,IF('5-اطلاعات کلیه پرسنل'!P908="لیسانس",0.6,IF('5-اطلاعات کلیه پرسنل'!P908="فوق دیپلم",0.3,IF('5-اطلاعات کلیه پرسنل'!P908="",0,0.1)))))</f>
        <v>0</v>
      </c>
      <c r="AI908" s="95">
        <f>IF('5-اطلاعات کلیه پرسنل'!L908="دارد",'5-اطلاعات کلیه پرسنل'!M908/12,'5-اطلاعات کلیه پرسنل'!N908/2000)</f>
        <v>0</v>
      </c>
      <c r="AJ908" s="94">
        <f t="shared" si="62"/>
        <v>0</v>
      </c>
    </row>
    <row r="909" spans="29:36" x14ac:dyDescent="0.45">
      <c r="AC909" s="309">
        <f>IF('6-اطلاعات کلیه محصولات - خدمات'!C909="دارد",'6-اطلاعات کلیه محصولات - خدمات'!Q909,0)</f>
        <v>0</v>
      </c>
      <c r="AD909" s="309">
        <f>1403-'5-اطلاعات کلیه پرسنل'!E909:E1906</f>
        <v>1403</v>
      </c>
      <c r="AE909" s="309"/>
      <c r="AF909" s="67">
        <f>IF('5-اطلاعات کلیه پرسنل'!H909=option!$C$15,IF('5-اطلاعات کلیه پرسنل'!L909="دارد",'5-اطلاعات کلیه پرسنل'!M909/12*'5-اطلاعات کلیه پرسنل'!I909,'5-اطلاعات کلیه پرسنل'!N909/2000*'5-اطلاعات کلیه پرسنل'!I909),0)+IF('5-اطلاعات کلیه پرسنل'!J909=option!$C$15,IF('5-اطلاعات کلیه پرسنل'!L909="دارد",'5-اطلاعات کلیه پرسنل'!M909/12*'5-اطلاعات کلیه پرسنل'!K909,'5-اطلاعات کلیه پرسنل'!N909/2000*'5-اطلاعات کلیه پرسنل'!K909),0)</f>
        <v>0</v>
      </c>
      <c r="AG909" s="67">
        <f>IF('5-اطلاعات کلیه پرسنل'!H909=option!$C$11,IF('5-اطلاعات کلیه پرسنل'!L909="دارد",'5-اطلاعات کلیه پرسنل'!M909*'5-اطلاعات کلیه پرسنل'!I909/12*40,'5-اطلاعات کلیه پرسنل'!I909*'5-اطلاعات کلیه پرسنل'!N909/52),0)+IF('5-اطلاعات کلیه پرسنل'!J909=option!$C$11,IF('5-اطلاعات کلیه پرسنل'!L909="دارد",'5-اطلاعات کلیه پرسنل'!M909*'5-اطلاعات کلیه پرسنل'!K909/12*40,'5-اطلاعات کلیه پرسنل'!K909*'5-اطلاعات کلیه پرسنل'!N909/52),0)</f>
        <v>0</v>
      </c>
      <c r="AH909" s="307">
        <f>IF('5-اطلاعات کلیه پرسنل'!P909="دکتری",1,IF('5-اطلاعات کلیه پرسنل'!P909="فوق لیسانس",0.8,IF('5-اطلاعات کلیه پرسنل'!P909="لیسانس",0.6,IF('5-اطلاعات کلیه پرسنل'!P909="فوق دیپلم",0.3,IF('5-اطلاعات کلیه پرسنل'!P909="",0,0.1)))))</f>
        <v>0</v>
      </c>
      <c r="AI909" s="95">
        <f>IF('5-اطلاعات کلیه پرسنل'!L909="دارد",'5-اطلاعات کلیه پرسنل'!M909/12,'5-اطلاعات کلیه پرسنل'!N909/2000)</f>
        <v>0</v>
      </c>
      <c r="AJ909" s="94">
        <f t="shared" si="62"/>
        <v>0</v>
      </c>
    </row>
    <row r="910" spans="29:36" x14ac:dyDescent="0.45">
      <c r="AC910" s="309">
        <f>IF('6-اطلاعات کلیه محصولات - خدمات'!C910="دارد",'6-اطلاعات کلیه محصولات - خدمات'!Q910,0)</f>
        <v>0</v>
      </c>
      <c r="AD910" s="309">
        <f>1403-'5-اطلاعات کلیه پرسنل'!E910:E1907</f>
        <v>1403</v>
      </c>
      <c r="AE910" s="309"/>
      <c r="AF910" s="67">
        <f>IF('5-اطلاعات کلیه پرسنل'!H910=option!$C$15,IF('5-اطلاعات کلیه پرسنل'!L910="دارد",'5-اطلاعات کلیه پرسنل'!M910/12*'5-اطلاعات کلیه پرسنل'!I910,'5-اطلاعات کلیه پرسنل'!N910/2000*'5-اطلاعات کلیه پرسنل'!I910),0)+IF('5-اطلاعات کلیه پرسنل'!J910=option!$C$15,IF('5-اطلاعات کلیه پرسنل'!L910="دارد",'5-اطلاعات کلیه پرسنل'!M910/12*'5-اطلاعات کلیه پرسنل'!K910,'5-اطلاعات کلیه پرسنل'!N910/2000*'5-اطلاعات کلیه پرسنل'!K910),0)</f>
        <v>0</v>
      </c>
      <c r="AG910" s="67">
        <f>IF('5-اطلاعات کلیه پرسنل'!H910=option!$C$11,IF('5-اطلاعات کلیه پرسنل'!L910="دارد",'5-اطلاعات کلیه پرسنل'!M910*'5-اطلاعات کلیه پرسنل'!I910/12*40,'5-اطلاعات کلیه پرسنل'!I910*'5-اطلاعات کلیه پرسنل'!N910/52),0)+IF('5-اطلاعات کلیه پرسنل'!J910=option!$C$11,IF('5-اطلاعات کلیه پرسنل'!L910="دارد",'5-اطلاعات کلیه پرسنل'!M910*'5-اطلاعات کلیه پرسنل'!K910/12*40,'5-اطلاعات کلیه پرسنل'!K910*'5-اطلاعات کلیه پرسنل'!N910/52),0)</f>
        <v>0</v>
      </c>
      <c r="AH910" s="307">
        <f>IF('5-اطلاعات کلیه پرسنل'!P910="دکتری",1,IF('5-اطلاعات کلیه پرسنل'!P910="فوق لیسانس",0.8,IF('5-اطلاعات کلیه پرسنل'!P910="لیسانس",0.6,IF('5-اطلاعات کلیه پرسنل'!P910="فوق دیپلم",0.3,IF('5-اطلاعات کلیه پرسنل'!P910="",0,0.1)))))</f>
        <v>0</v>
      </c>
      <c r="AI910" s="95">
        <f>IF('5-اطلاعات کلیه پرسنل'!L910="دارد",'5-اطلاعات کلیه پرسنل'!M910/12,'5-اطلاعات کلیه پرسنل'!N910/2000)</f>
        <v>0</v>
      </c>
      <c r="AJ910" s="94">
        <f t="shared" si="62"/>
        <v>0</v>
      </c>
    </row>
    <row r="911" spans="29:36" x14ac:dyDescent="0.45">
      <c r="AC911" s="309">
        <f>IF('6-اطلاعات کلیه محصولات - خدمات'!C911="دارد",'6-اطلاعات کلیه محصولات - خدمات'!Q911,0)</f>
        <v>0</v>
      </c>
      <c r="AD911" s="309">
        <f>1403-'5-اطلاعات کلیه پرسنل'!E911:E1908</f>
        <v>1403</v>
      </c>
      <c r="AE911" s="309"/>
      <c r="AF911" s="67">
        <f>IF('5-اطلاعات کلیه پرسنل'!H911=option!$C$15,IF('5-اطلاعات کلیه پرسنل'!L911="دارد",'5-اطلاعات کلیه پرسنل'!M911/12*'5-اطلاعات کلیه پرسنل'!I911,'5-اطلاعات کلیه پرسنل'!N911/2000*'5-اطلاعات کلیه پرسنل'!I911),0)+IF('5-اطلاعات کلیه پرسنل'!J911=option!$C$15,IF('5-اطلاعات کلیه پرسنل'!L911="دارد",'5-اطلاعات کلیه پرسنل'!M911/12*'5-اطلاعات کلیه پرسنل'!K911,'5-اطلاعات کلیه پرسنل'!N911/2000*'5-اطلاعات کلیه پرسنل'!K911),0)</f>
        <v>0</v>
      </c>
      <c r="AG911" s="67">
        <f>IF('5-اطلاعات کلیه پرسنل'!H911=option!$C$11,IF('5-اطلاعات کلیه پرسنل'!L911="دارد",'5-اطلاعات کلیه پرسنل'!M911*'5-اطلاعات کلیه پرسنل'!I911/12*40,'5-اطلاعات کلیه پرسنل'!I911*'5-اطلاعات کلیه پرسنل'!N911/52),0)+IF('5-اطلاعات کلیه پرسنل'!J911=option!$C$11,IF('5-اطلاعات کلیه پرسنل'!L911="دارد",'5-اطلاعات کلیه پرسنل'!M911*'5-اطلاعات کلیه پرسنل'!K911/12*40,'5-اطلاعات کلیه پرسنل'!K911*'5-اطلاعات کلیه پرسنل'!N911/52),0)</f>
        <v>0</v>
      </c>
      <c r="AH911" s="307">
        <f>IF('5-اطلاعات کلیه پرسنل'!P911="دکتری",1,IF('5-اطلاعات کلیه پرسنل'!P911="فوق لیسانس",0.8,IF('5-اطلاعات کلیه پرسنل'!P911="لیسانس",0.6,IF('5-اطلاعات کلیه پرسنل'!P911="فوق دیپلم",0.3,IF('5-اطلاعات کلیه پرسنل'!P911="",0,0.1)))))</f>
        <v>0</v>
      </c>
      <c r="AI911" s="95">
        <f>IF('5-اطلاعات کلیه پرسنل'!L911="دارد",'5-اطلاعات کلیه پرسنل'!M911/12,'5-اطلاعات کلیه پرسنل'!N911/2000)</f>
        <v>0</v>
      </c>
      <c r="AJ911" s="94">
        <f t="shared" si="62"/>
        <v>0</v>
      </c>
    </row>
    <row r="912" spans="29:36" x14ac:dyDescent="0.45">
      <c r="AC912" s="309">
        <f>IF('6-اطلاعات کلیه محصولات - خدمات'!C912="دارد",'6-اطلاعات کلیه محصولات - خدمات'!Q912,0)</f>
        <v>0</v>
      </c>
      <c r="AD912" s="309">
        <f>1403-'5-اطلاعات کلیه پرسنل'!E912:E1909</f>
        <v>1403</v>
      </c>
      <c r="AE912" s="309"/>
      <c r="AF912" s="67">
        <f>IF('5-اطلاعات کلیه پرسنل'!H912=option!$C$15,IF('5-اطلاعات کلیه پرسنل'!L912="دارد",'5-اطلاعات کلیه پرسنل'!M912/12*'5-اطلاعات کلیه پرسنل'!I912,'5-اطلاعات کلیه پرسنل'!N912/2000*'5-اطلاعات کلیه پرسنل'!I912),0)+IF('5-اطلاعات کلیه پرسنل'!J912=option!$C$15,IF('5-اطلاعات کلیه پرسنل'!L912="دارد",'5-اطلاعات کلیه پرسنل'!M912/12*'5-اطلاعات کلیه پرسنل'!K912,'5-اطلاعات کلیه پرسنل'!N912/2000*'5-اطلاعات کلیه پرسنل'!K912),0)</f>
        <v>0</v>
      </c>
      <c r="AG912" s="67">
        <f>IF('5-اطلاعات کلیه پرسنل'!H912=option!$C$11,IF('5-اطلاعات کلیه پرسنل'!L912="دارد",'5-اطلاعات کلیه پرسنل'!M912*'5-اطلاعات کلیه پرسنل'!I912/12*40,'5-اطلاعات کلیه پرسنل'!I912*'5-اطلاعات کلیه پرسنل'!N912/52),0)+IF('5-اطلاعات کلیه پرسنل'!J912=option!$C$11,IF('5-اطلاعات کلیه پرسنل'!L912="دارد",'5-اطلاعات کلیه پرسنل'!M912*'5-اطلاعات کلیه پرسنل'!K912/12*40,'5-اطلاعات کلیه پرسنل'!K912*'5-اطلاعات کلیه پرسنل'!N912/52),0)</f>
        <v>0</v>
      </c>
      <c r="AH912" s="307">
        <f>IF('5-اطلاعات کلیه پرسنل'!P912="دکتری",1,IF('5-اطلاعات کلیه پرسنل'!P912="فوق لیسانس",0.8,IF('5-اطلاعات کلیه پرسنل'!P912="لیسانس",0.6,IF('5-اطلاعات کلیه پرسنل'!P912="فوق دیپلم",0.3,IF('5-اطلاعات کلیه پرسنل'!P912="",0,0.1)))))</f>
        <v>0</v>
      </c>
      <c r="AI912" s="95">
        <f>IF('5-اطلاعات کلیه پرسنل'!L912="دارد",'5-اطلاعات کلیه پرسنل'!M912/12,'5-اطلاعات کلیه پرسنل'!N912/2000)</f>
        <v>0</v>
      </c>
      <c r="AJ912" s="94">
        <f t="shared" si="62"/>
        <v>0</v>
      </c>
    </row>
    <row r="913" spans="29:36" x14ac:dyDescent="0.45">
      <c r="AC913" s="309">
        <f>IF('6-اطلاعات کلیه محصولات - خدمات'!C913="دارد",'6-اطلاعات کلیه محصولات - خدمات'!Q913,0)</f>
        <v>0</v>
      </c>
      <c r="AD913" s="309">
        <f>1403-'5-اطلاعات کلیه پرسنل'!E913:E1910</f>
        <v>1403</v>
      </c>
      <c r="AE913" s="309"/>
      <c r="AF913" s="67">
        <f>IF('5-اطلاعات کلیه پرسنل'!H913=option!$C$15,IF('5-اطلاعات کلیه پرسنل'!L913="دارد",'5-اطلاعات کلیه پرسنل'!M913/12*'5-اطلاعات کلیه پرسنل'!I913,'5-اطلاعات کلیه پرسنل'!N913/2000*'5-اطلاعات کلیه پرسنل'!I913),0)+IF('5-اطلاعات کلیه پرسنل'!J913=option!$C$15,IF('5-اطلاعات کلیه پرسنل'!L913="دارد",'5-اطلاعات کلیه پرسنل'!M913/12*'5-اطلاعات کلیه پرسنل'!K913,'5-اطلاعات کلیه پرسنل'!N913/2000*'5-اطلاعات کلیه پرسنل'!K913),0)</f>
        <v>0</v>
      </c>
      <c r="AG913" s="67">
        <f>IF('5-اطلاعات کلیه پرسنل'!H913=option!$C$11,IF('5-اطلاعات کلیه پرسنل'!L913="دارد",'5-اطلاعات کلیه پرسنل'!M913*'5-اطلاعات کلیه پرسنل'!I913/12*40,'5-اطلاعات کلیه پرسنل'!I913*'5-اطلاعات کلیه پرسنل'!N913/52),0)+IF('5-اطلاعات کلیه پرسنل'!J913=option!$C$11,IF('5-اطلاعات کلیه پرسنل'!L913="دارد",'5-اطلاعات کلیه پرسنل'!M913*'5-اطلاعات کلیه پرسنل'!K913/12*40,'5-اطلاعات کلیه پرسنل'!K913*'5-اطلاعات کلیه پرسنل'!N913/52),0)</f>
        <v>0</v>
      </c>
      <c r="AH913" s="307">
        <f>IF('5-اطلاعات کلیه پرسنل'!P913="دکتری",1,IF('5-اطلاعات کلیه پرسنل'!P913="فوق لیسانس",0.8,IF('5-اطلاعات کلیه پرسنل'!P913="لیسانس",0.6,IF('5-اطلاعات کلیه پرسنل'!P913="فوق دیپلم",0.3,IF('5-اطلاعات کلیه پرسنل'!P913="",0,0.1)))))</f>
        <v>0</v>
      </c>
      <c r="AI913" s="95">
        <f>IF('5-اطلاعات کلیه پرسنل'!L913="دارد",'5-اطلاعات کلیه پرسنل'!M913/12,'5-اطلاعات کلیه پرسنل'!N913/2000)</f>
        <v>0</v>
      </c>
      <c r="AJ913" s="94">
        <f t="shared" si="62"/>
        <v>0</v>
      </c>
    </row>
    <row r="914" spans="29:36" x14ac:dyDescent="0.45">
      <c r="AC914" s="309">
        <f>IF('6-اطلاعات کلیه محصولات - خدمات'!C914="دارد",'6-اطلاعات کلیه محصولات - خدمات'!Q914,0)</f>
        <v>0</v>
      </c>
      <c r="AD914" s="309">
        <f>1403-'5-اطلاعات کلیه پرسنل'!E914:E1911</f>
        <v>1403</v>
      </c>
      <c r="AE914" s="309"/>
      <c r="AF914" s="67">
        <f>IF('5-اطلاعات کلیه پرسنل'!H914=option!$C$15,IF('5-اطلاعات کلیه پرسنل'!L914="دارد",'5-اطلاعات کلیه پرسنل'!M914/12*'5-اطلاعات کلیه پرسنل'!I914,'5-اطلاعات کلیه پرسنل'!N914/2000*'5-اطلاعات کلیه پرسنل'!I914),0)+IF('5-اطلاعات کلیه پرسنل'!J914=option!$C$15,IF('5-اطلاعات کلیه پرسنل'!L914="دارد",'5-اطلاعات کلیه پرسنل'!M914/12*'5-اطلاعات کلیه پرسنل'!K914,'5-اطلاعات کلیه پرسنل'!N914/2000*'5-اطلاعات کلیه پرسنل'!K914),0)</f>
        <v>0</v>
      </c>
      <c r="AG914" s="67">
        <f>IF('5-اطلاعات کلیه پرسنل'!H914=option!$C$11,IF('5-اطلاعات کلیه پرسنل'!L914="دارد",'5-اطلاعات کلیه پرسنل'!M914*'5-اطلاعات کلیه پرسنل'!I914/12*40,'5-اطلاعات کلیه پرسنل'!I914*'5-اطلاعات کلیه پرسنل'!N914/52),0)+IF('5-اطلاعات کلیه پرسنل'!J914=option!$C$11,IF('5-اطلاعات کلیه پرسنل'!L914="دارد",'5-اطلاعات کلیه پرسنل'!M914*'5-اطلاعات کلیه پرسنل'!K914/12*40,'5-اطلاعات کلیه پرسنل'!K914*'5-اطلاعات کلیه پرسنل'!N914/52),0)</f>
        <v>0</v>
      </c>
      <c r="AH914" s="307">
        <f>IF('5-اطلاعات کلیه پرسنل'!P914="دکتری",1,IF('5-اطلاعات کلیه پرسنل'!P914="فوق لیسانس",0.8,IF('5-اطلاعات کلیه پرسنل'!P914="لیسانس",0.6,IF('5-اطلاعات کلیه پرسنل'!P914="فوق دیپلم",0.3,IF('5-اطلاعات کلیه پرسنل'!P914="",0,0.1)))))</f>
        <v>0</v>
      </c>
      <c r="AI914" s="95">
        <f>IF('5-اطلاعات کلیه پرسنل'!L914="دارد",'5-اطلاعات کلیه پرسنل'!M914/12,'5-اطلاعات کلیه پرسنل'!N914/2000)</f>
        <v>0</v>
      </c>
      <c r="AJ914" s="94">
        <f t="shared" si="62"/>
        <v>0</v>
      </c>
    </row>
    <row r="915" spans="29:36" x14ac:dyDescent="0.45">
      <c r="AC915" s="309">
        <f>IF('6-اطلاعات کلیه محصولات - خدمات'!C915="دارد",'6-اطلاعات کلیه محصولات - خدمات'!Q915,0)</f>
        <v>0</v>
      </c>
      <c r="AD915" s="309">
        <f>1403-'5-اطلاعات کلیه پرسنل'!E915:E1912</f>
        <v>1403</v>
      </c>
      <c r="AE915" s="309"/>
      <c r="AF915" s="67">
        <f>IF('5-اطلاعات کلیه پرسنل'!H915=option!$C$15,IF('5-اطلاعات کلیه پرسنل'!L915="دارد",'5-اطلاعات کلیه پرسنل'!M915/12*'5-اطلاعات کلیه پرسنل'!I915,'5-اطلاعات کلیه پرسنل'!N915/2000*'5-اطلاعات کلیه پرسنل'!I915),0)+IF('5-اطلاعات کلیه پرسنل'!J915=option!$C$15,IF('5-اطلاعات کلیه پرسنل'!L915="دارد",'5-اطلاعات کلیه پرسنل'!M915/12*'5-اطلاعات کلیه پرسنل'!K915,'5-اطلاعات کلیه پرسنل'!N915/2000*'5-اطلاعات کلیه پرسنل'!K915),0)</f>
        <v>0</v>
      </c>
      <c r="AG915" s="67">
        <f>IF('5-اطلاعات کلیه پرسنل'!H915=option!$C$11,IF('5-اطلاعات کلیه پرسنل'!L915="دارد",'5-اطلاعات کلیه پرسنل'!M915*'5-اطلاعات کلیه پرسنل'!I915/12*40,'5-اطلاعات کلیه پرسنل'!I915*'5-اطلاعات کلیه پرسنل'!N915/52),0)+IF('5-اطلاعات کلیه پرسنل'!J915=option!$C$11,IF('5-اطلاعات کلیه پرسنل'!L915="دارد",'5-اطلاعات کلیه پرسنل'!M915*'5-اطلاعات کلیه پرسنل'!K915/12*40,'5-اطلاعات کلیه پرسنل'!K915*'5-اطلاعات کلیه پرسنل'!N915/52),0)</f>
        <v>0</v>
      </c>
      <c r="AH915" s="307">
        <f>IF('5-اطلاعات کلیه پرسنل'!P915="دکتری",1,IF('5-اطلاعات کلیه پرسنل'!P915="فوق لیسانس",0.8,IF('5-اطلاعات کلیه پرسنل'!P915="لیسانس",0.6,IF('5-اطلاعات کلیه پرسنل'!P915="فوق دیپلم",0.3,IF('5-اطلاعات کلیه پرسنل'!P915="",0,0.1)))))</f>
        <v>0</v>
      </c>
      <c r="AI915" s="95">
        <f>IF('5-اطلاعات کلیه پرسنل'!L915="دارد",'5-اطلاعات کلیه پرسنل'!M915/12,'5-اطلاعات کلیه پرسنل'!N915/2000)</f>
        <v>0</v>
      </c>
      <c r="AJ915" s="94">
        <f t="shared" si="62"/>
        <v>0</v>
      </c>
    </row>
    <row r="916" spans="29:36" x14ac:dyDescent="0.45">
      <c r="AC916" s="309">
        <f>IF('6-اطلاعات کلیه محصولات - خدمات'!C916="دارد",'6-اطلاعات کلیه محصولات - خدمات'!Q916,0)</f>
        <v>0</v>
      </c>
      <c r="AD916" s="309">
        <f>1403-'5-اطلاعات کلیه پرسنل'!E916:E1913</f>
        <v>1403</v>
      </c>
      <c r="AE916" s="309"/>
      <c r="AF916" s="67">
        <f>IF('5-اطلاعات کلیه پرسنل'!H916=option!$C$15,IF('5-اطلاعات کلیه پرسنل'!L916="دارد",'5-اطلاعات کلیه پرسنل'!M916/12*'5-اطلاعات کلیه پرسنل'!I916,'5-اطلاعات کلیه پرسنل'!N916/2000*'5-اطلاعات کلیه پرسنل'!I916),0)+IF('5-اطلاعات کلیه پرسنل'!J916=option!$C$15,IF('5-اطلاعات کلیه پرسنل'!L916="دارد",'5-اطلاعات کلیه پرسنل'!M916/12*'5-اطلاعات کلیه پرسنل'!K916,'5-اطلاعات کلیه پرسنل'!N916/2000*'5-اطلاعات کلیه پرسنل'!K916),0)</f>
        <v>0</v>
      </c>
      <c r="AG916" s="67">
        <f>IF('5-اطلاعات کلیه پرسنل'!H916=option!$C$11,IF('5-اطلاعات کلیه پرسنل'!L916="دارد",'5-اطلاعات کلیه پرسنل'!M916*'5-اطلاعات کلیه پرسنل'!I916/12*40,'5-اطلاعات کلیه پرسنل'!I916*'5-اطلاعات کلیه پرسنل'!N916/52),0)+IF('5-اطلاعات کلیه پرسنل'!J916=option!$C$11,IF('5-اطلاعات کلیه پرسنل'!L916="دارد",'5-اطلاعات کلیه پرسنل'!M916*'5-اطلاعات کلیه پرسنل'!K916/12*40,'5-اطلاعات کلیه پرسنل'!K916*'5-اطلاعات کلیه پرسنل'!N916/52),0)</f>
        <v>0</v>
      </c>
      <c r="AH916" s="307">
        <f>IF('5-اطلاعات کلیه پرسنل'!P916="دکتری",1,IF('5-اطلاعات کلیه پرسنل'!P916="فوق لیسانس",0.8,IF('5-اطلاعات کلیه پرسنل'!P916="لیسانس",0.6,IF('5-اطلاعات کلیه پرسنل'!P916="فوق دیپلم",0.3,IF('5-اطلاعات کلیه پرسنل'!P916="",0,0.1)))))</f>
        <v>0</v>
      </c>
      <c r="AI916" s="95">
        <f>IF('5-اطلاعات کلیه پرسنل'!L916="دارد",'5-اطلاعات کلیه پرسنل'!M916/12,'5-اطلاعات کلیه پرسنل'!N916/2000)</f>
        <v>0</v>
      </c>
      <c r="AJ916" s="94">
        <f t="shared" si="62"/>
        <v>0</v>
      </c>
    </row>
    <row r="917" spans="29:36" x14ac:dyDescent="0.45">
      <c r="AC917" s="309">
        <f>IF('6-اطلاعات کلیه محصولات - خدمات'!C917="دارد",'6-اطلاعات کلیه محصولات - خدمات'!Q917,0)</f>
        <v>0</v>
      </c>
      <c r="AD917" s="309">
        <f>1403-'5-اطلاعات کلیه پرسنل'!E917:E1914</f>
        <v>1403</v>
      </c>
      <c r="AE917" s="309"/>
      <c r="AF917" s="67">
        <f>IF('5-اطلاعات کلیه پرسنل'!H917=option!$C$15,IF('5-اطلاعات کلیه پرسنل'!L917="دارد",'5-اطلاعات کلیه پرسنل'!M917/12*'5-اطلاعات کلیه پرسنل'!I917,'5-اطلاعات کلیه پرسنل'!N917/2000*'5-اطلاعات کلیه پرسنل'!I917),0)+IF('5-اطلاعات کلیه پرسنل'!J917=option!$C$15,IF('5-اطلاعات کلیه پرسنل'!L917="دارد",'5-اطلاعات کلیه پرسنل'!M917/12*'5-اطلاعات کلیه پرسنل'!K917,'5-اطلاعات کلیه پرسنل'!N917/2000*'5-اطلاعات کلیه پرسنل'!K917),0)</f>
        <v>0</v>
      </c>
      <c r="AG917" s="67">
        <f>IF('5-اطلاعات کلیه پرسنل'!H917=option!$C$11,IF('5-اطلاعات کلیه پرسنل'!L917="دارد",'5-اطلاعات کلیه پرسنل'!M917*'5-اطلاعات کلیه پرسنل'!I917/12*40,'5-اطلاعات کلیه پرسنل'!I917*'5-اطلاعات کلیه پرسنل'!N917/52),0)+IF('5-اطلاعات کلیه پرسنل'!J917=option!$C$11,IF('5-اطلاعات کلیه پرسنل'!L917="دارد",'5-اطلاعات کلیه پرسنل'!M917*'5-اطلاعات کلیه پرسنل'!K917/12*40,'5-اطلاعات کلیه پرسنل'!K917*'5-اطلاعات کلیه پرسنل'!N917/52),0)</f>
        <v>0</v>
      </c>
      <c r="AH917" s="307">
        <f>IF('5-اطلاعات کلیه پرسنل'!P917="دکتری",1,IF('5-اطلاعات کلیه پرسنل'!P917="فوق لیسانس",0.8,IF('5-اطلاعات کلیه پرسنل'!P917="لیسانس",0.6,IF('5-اطلاعات کلیه پرسنل'!P917="فوق دیپلم",0.3,IF('5-اطلاعات کلیه پرسنل'!P917="",0,0.1)))))</f>
        <v>0</v>
      </c>
      <c r="AI917" s="95">
        <f>IF('5-اطلاعات کلیه پرسنل'!L917="دارد",'5-اطلاعات کلیه پرسنل'!M917/12,'5-اطلاعات کلیه پرسنل'!N917/2000)</f>
        <v>0</v>
      </c>
      <c r="AJ917" s="94">
        <f t="shared" si="62"/>
        <v>0</v>
      </c>
    </row>
    <row r="918" spans="29:36" x14ac:dyDescent="0.45">
      <c r="AC918" s="309">
        <f>IF('6-اطلاعات کلیه محصولات - خدمات'!C918="دارد",'6-اطلاعات کلیه محصولات - خدمات'!Q918,0)</f>
        <v>0</v>
      </c>
      <c r="AD918" s="309">
        <f>1403-'5-اطلاعات کلیه پرسنل'!E918:E1915</f>
        <v>1403</v>
      </c>
      <c r="AE918" s="309"/>
      <c r="AF918" s="67">
        <f>IF('5-اطلاعات کلیه پرسنل'!H918=option!$C$15,IF('5-اطلاعات کلیه پرسنل'!L918="دارد",'5-اطلاعات کلیه پرسنل'!M918/12*'5-اطلاعات کلیه پرسنل'!I918,'5-اطلاعات کلیه پرسنل'!N918/2000*'5-اطلاعات کلیه پرسنل'!I918),0)+IF('5-اطلاعات کلیه پرسنل'!J918=option!$C$15,IF('5-اطلاعات کلیه پرسنل'!L918="دارد",'5-اطلاعات کلیه پرسنل'!M918/12*'5-اطلاعات کلیه پرسنل'!K918,'5-اطلاعات کلیه پرسنل'!N918/2000*'5-اطلاعات کلیه پرسنل'!K918),0)</f>
        <v>0</v>
      </c>
      <c r="AG918" s="67">
        <f>IF('5-اطلاعات کلیه پرسنل'!H918=option!$C$11,IF('5-اطلاعات کلیه پرسنل'!L918="دارد",'5-اطلاعات کلیه پرسنل'!M918*'5-اطلاعات کلیه پرسنل'!I918/12*40,'5-اطلاعات کلیه پرسنل'!I918*'5-اطلاعات کلیه پرسنل'!N918/52),0)+IF('5-اطلاعات کلیه پرسنل'!J918=option!$C$11,IF('5-اطلاعات کلیه پرسنل'!L918="دارد",'5-اطلاعات کلیه پرسنل'!M918*'5-اطلاعات کلیه پرسنل'!K918/12*40,'5-اطلاعات کلیه پرسنل'!K918*'5-اطلاعات کلیه پرسنل'!N918/52),0)</f>
        <v>0</v>
      </c>
      <c r="AH918" s="307">
        <f>IF('5-اطلاعات کلیه پرسنل'!P918="دکتری",1,IF('5-اطلاعات کلیه پرسنل'!P918="فوق لیسانس",0.8,IF('5-اطلاعات کلیه پرسنل'!P918="لیسانس",0.6,IF('5-اطلاعات کلیه پرسنل'!P918="فوق دیپلم",0.3,IF('5-اطلاعات کلیه پرسنل'!P918="",0,0.1)))))</f>
        <v>0</v>
      </c>
      <c r="AI918" s="95">
        <f>IF('5-اطلاعات کلیه پرسنل'!L918="دارد",'5-اطلاعات کلیه پرسنل'!M918/12,'5-اطلاعات کلیه پرسنل'!N918/2000)</f>
        <v>0</v>
      </c>
      <c r="AJ918" s="94">
        <f t="shared" si="62"/>
        <v>0</v>
      </c>
    </row>
    <row r="919" spans="29:36" x14ac:dyDescent="0.45">
      <c r="AC919" s="309">
        <f>IF('6-اطلاعات کلیه محصولات - خدمات'!C919="دارد",'6-اطلاعات کلیه محصولات - خدمات'!Q919,0)</f>
        <v>0</v>
      </c>
      <c r="AD919" s="309">
        <f>1403-'5-اطلاعات کلیه پرسنل'!E919:E1916</f>
        <v>1403</v>
      </c>
      <c r="AE919" s="309"/>
      <c r="AF919" s="67">
        <f>IF('5-اطلاعات کلیه پرسنل'!H919=option!$C$15,IF('5-اطلاعات کلیه پرسنل'!L919="دارد",'5-اطلاعات کلیه پرسنل'!M919/12*'5-اطلاعات کلیه پرسنل'!I919,'5-اطلاعات کلیه پرسنل'!N919/2000*'5-اطلاعات کلیه پرسنل'!I919),0)+IF('5-اطلاعات کلیه پرسنل'!J919=option!$C$15,IF('5-اطلاعات کلیه پرسنل'!L919="دارد",'5-اطلاعات کلیه پرسنل'!M919/12*'5-اطلاعات کلیه پرسنل'!K919,'5-اطلاعات کلیه پرسنل'!N919/2000*'5-اطلاعات کلیه پرسنل'!K919),0)</f>
        <v>0</v>
      </c>
      <c r="AG919" s="67">
        <f>IF('5-اطلاعات کلیه پرسنل'!H919=option!$C$11,IF('5-اطلاعات کلیه پرسنل'!L919="دارد",'5-اطلاعات کلیه پرسنل'!M919*'5-اطلاعات کلیه پرسنل'!I919/12*40,'5-اطلاعات کلیه پرسنل'!I919*'5-اطلاعات کلیه پرسنل'!N919/52),0)+IF('5-اطلاعات کلیه پرسنل'!J919=option!$C$11,IF('5-اطلاعات کلیه پرسنل'!L919="دارد",'5-اطلاعات کلیه پرسنل'!M919*'5-اطلاعات کلیه پرسنل'!K919/12*40,'5-اطلاعات کلیه پرسنل'!K919*'5-اطلاعات کلیه پرسنل'!N919/52),0)</f>
        <v>0</v>
      </c>
      <c r="AH919" s="307">
        <f>IF('5-اطلاعات کلیه پرسنل'!P919="دکتری",1,IF('5-اطلاعات کلیه پرسنل'!P919="فوق لیسانس",0.8,IF('5-اطلاعات کلیه پرسنل'!P919="لیسانس",0.6,IF('5-اطلاعات کلیه پرسنل'!P919="فوق دیپلم",0.3,IF('5-اطلاعات کلیه پرسنل'!P919="",0,0.1)))))</f>
        <v>0</v>
      </c>
      <c r="AI919" s="95">
        <f>IF('5-اطلاعات کلیه پرسنل'!L919="دارد",'5-اطلاعات کلیه پرسنل'!M919/12,'5-اطلاعات کلیه پرسنل'!N919/2000)</f>
        <v>0</v>
      </c>
      <c r="AJ919" s="94">
        <f t="shared" si="62"/>
        <v>0</v>
      </c>
    </row>
    <row r="920" spans="29:36" x14ac:dyDescent="0.45">
      <c r="AC920" s="309">
        <f>IF('6-اطلاعات کلیه محصولات - خدمات'!C920="دارد",'6-اطلاعات کلیه محصولات - خدمات'!Q920,0)</f>
        <v>0</v>
      </c>
      <c r="AD920" s="309">
        <f>1403-'5-اطلاعات کلیه پرسنل'!E920:E1917</f>
        <v>1403</v>
      </c>
      <c r="AE920" s="309"/>
      <c r="AF920" s="67">
        <f>IF('5-اطلاعات کلیه پرسنل'!H920=option!$C$15,IF('5-اطلاعات کلیه پرسنل'!L920="دارد",'5-اطلاعات کلیه پرسنل'!M920/12*'5-اطلاعات کلیه پرسنل'!I920,'5-اطلاعات کلیه پرسنل'!N920/2000*'5-اطلاعات کلیه پرسنل'!I920),0)+IF('5-اطلاعات کلیه پرسنل'!J920=option!$C$15,IF('5-اطلاعات کلیه پرسنل'!L920="دارد",'5-اطلاعات کلیه پرسنل'!M920/12*'5-اطلاعات کلیه پرسنل'!K920,'5-اطلاعات کلیه پرسنل'!N920/2000*'5-اطلاعات کلیه پرسنل'!K920),0)</f>
        <v>0</v>
      </c>
      <c r="AG920" s="67">
        <f>IF('5-اطلاعات کلیه پرسنل'!H920=option!$C$11,IF('5-اطلاعات کلیه پرسنل'!L920="دارد",'5-اطلاعات کلیه پرسنل'!M920*'5-اطلاعات کلیه پرسنل'!I920/12*40,'5-اطلاعات کلیه پرسنل'!I920*'5-اطلاعات کلیه پرسنل'!N920/52),0)+IF('5-اطلاعات کلیه پرسنل'!J920=option!$C$11,IF('5-اطلاعات کلیه پرسنل'!L920="دارد",'5-اطلاعات کلیه پرسنل'!M920*'5-اطلاعات کلیه پرسنل'!K920/12*40,'5-اطلاعات کلیه پرسنل'!K920*'5-اطلاعات کلیه پرسنل'!N920/52),0)</f>
        <v>0</v>
      </c>
      <c r="AH920" s="307">
        <f>IF('5-اطلاعات کلیه پرسنل'!P920="دکتری",1,IF('5-اطلاعات کلیه پرسنل'!P920="فوق لیسانس",0.8,IF('5-اطلاعات کلیه پرسنل'!P920="لیسانس",0.6,IF('5-اطلاعات کلیه پرسنل'!P920="فوق دیپلم",0.3,IF('5-اطلاعات کلیه پرسنل'!P920="",0,0.1)))))</f>
        <v>0</v>
      </c>
      <c r="AI920" s="95">
        <f>IF('5-اطلاعات کلیه پرسنل'!L920="دارد",'5-اطلاعات کلیه پرسنل'!M920/12,'5-اطلاعات کلیه پرسنل'!N920/2000)</f>
        <v>0</v>
      </c>
      <c r="AJ920" s="94">
        <f t="shared" si="62"/>
        <v>0</v>
      </c>
    </row>
    <row r="921" spans="29:36" x14ac:dyDescent="0.45">
      <c r="AC921" s="309">
        <f>IF('6-اطلاعات کلیه محصولات - خدمات'!C921="دارد",'6-اطلاعات کلیه محصولات - خدمات'!Q921,0)</f>
        <v>0</v>
      </c>
      <c r="AD921" s="309">
        <f>1403-'5-اطلاعات کلیه پرسنل'!E921:E1918</f>
        <v>1403</v>
      </c>
      <c r="AE921" s="309"/>
      <c r="AF921" s="67">
        <f>IF('5-اطلاعات کلیه پرسنل'!H921=option!$C$15,IF('5-اطلاعات کلیه پرسنل'!L921="دارد",'5-اطلاعات کلیه پرسنل'!M921/12*'5-اطلاعات کلیه پرسنل'!I921,'5-اطلاعات کلیه پرسنل'!N921/2000*'5-اطلاعات کلیه پرسنل'!I921),0)+IF('5-اطلاعات کلیه پرسنل'!J921=option!$C$15,IF('5-اطلاعات کلیه پرسنل'!L921="دارد",'5-اطلاعات کلیه پرسنل'!M921/12*'5-اطلاعات کلیه پرسنل'!K921,'5-اطلاعات کلیه پرسنل'!N921/2000*'5-اطلاعات کلیه پرسنل'!K921),0)</f>
        <v>0</v>
      </c>
      <c r="AG921" s="67">
        <f>IF('5-اطلاعات کلیه پرسنل'!H921=option!$C$11,IF('5-اطلاعات کلیه پرسنل'!L921="دارد",'5-اطلاعات کلیه پرسنل'!M921*'5-اطلاعات کلیه پرسنل'!I921/12*40,'5-اطلاعات کلیه پرسنل'!I921*'5-اطلاعات کلیه پرسنل'!N921/52),0)+IF('5-اطلاعات کلیه پرسنل'!J921=option!$C$11,IF('5-اطلاعات کلیه پرسنل'!L921="دارد",'5-اطلاعات کلیه پرسنل'!M921*'5-اطلاعات کلیه پرسنل'!K921/12*40,'5-اطلاعات کلیه پرسنل'!K921*'5-اطلاعات کلیه پرسنل'!N921/52),0)</f>
        <v>0</v>
      </c>
      <c r="AH921" s="307">
        <f>IF('5-اطلاعات کلیه پرسنل'!P921="دکتری",1,IF('5-اطلاعات کلیه پرسنل'!P921="فوق لیسانس",0.8,IF('5-اطلاعات کلیه پرسنل'!P921="لیسانس",0.6,IF('5-اطلاعات کلیه پرسنل'!P921="فوق دیپلم",0.3,IF('5-اطلاعات کلیه پرسنل'!P921="",0,0.1)))))</f>
        <v>0</v>
      </c>
      <c r="AI921" s="95">
        <f>IF('5-اطلاعات کلیه پرسنل'!L921="دارد",'5-اطلاعات کلیه پرسنل'!M921/12,'5-اطلاعات کلیه پرسنل'!N921/2000)</f>
        <v>0</v>
      </c>
      <c r="AJ921" s="94">
        <f t="shared" si="62"/>
        <v>0</v>
      </c>
    </row>
    <row r="922" spans="29:36" x14ac:dyDescent="0.45">
      <c r="AC922" s="309">
        <f>IF('6-اطلاعات کلیه محصولات - خدمات'!C922="دارد",'6-اطلاعات کلیه محصولات - خدمات'!Q922,0)</f>
        <v>0</v>
      </c>
      <c r="AD922" s="309">
        <f>1403-'5-اطلاعات کلیه پرسنل'!E922:E1919</f>
        <v>1403</v>
      </c>
      <c r="AE922" s="309"/>
      <c r="AF922" s="67">
        <f>IF('5-اطلاعات کلیه پرسنل'!H922=option!$C$15,IF('5-اطلاعات کلیه پرسنل'!L922="دارد",'5-اطلاعات کلیه پرسنل'!M922/12*'5-اطلاعات کلیه پرسنل'!I922,'5-اطلاعات کلیه پرسنل'!N922/2000*'5-اطلاعات کلیه پرسنل'!I922),0)+IF('5-اطلاعات کلیه پرسنل'!J922=option!$C$15,IF('5-اطلاعات کلیه پرسنل'!L922="دارد",'5-اطلاعات کلیه پرسنل'!M922/12*'5-اطلاعات کلیه پرسنل'!K922,'5-اطلاعات کلیه پرسنل'!N922/2000*'5-اطلاعات کلیه پرسنل'!K922),0)</f>
        <v>0</v>
      </c>
      <c r="AG922" s="67">
        <f>IF('5-اطلاعات کلیه پرسنل'!H922=option!$C$11,IF('5-اطلاعات کلیه پرسنل'!L922="دارد",'5-اطلاعات کلیه پرسنل'!M922*'5-اطلاعات کلیه پرسنل'!I922/12*40,'5-اطلاعات کلیه پرسنل'!I922*'5-اطلاعات کلیه پرسنل'!N922/52),0)+IF('5-اطلاعات کلیه پرسنل'!J922=option!$C$11,IF('5-اطلاعات کلیه پرسنل'!L922="دارد",'5-اطلاعات کلیه پرسنل'!M922*'5-اطلاعات کلیه پرسنل'!K922/12*40,'5-اطلاعات کلیه پرسنل'!K922*'5-اطلاعات کلیه پرسنل'!N922/52),0)</f>
        <v>0</v>
      </c>
      <c r="AH922" s="307">
        <f>IF('5-اطلاعات کلیه پرسنل'!P922="دکتری",1,IF('5-اطلاعات کلیه پرسنل'!P922="فوق لیسانس",0.8,IF('5-اطلاعات کلیه پرسنل'!P922="لیسانس",0.6,IF('5-اطلاعات کلیه پرسنل'!P922="فوق دیپلم",0.3,IF('5-اطلاعات کلیه پرسنل'!P922="",0,0.1)))))</f>
        <v>0</v>
      </c>
      <c r="AI922" s="95">
        <f>IF('5-اطلاعات کلیه پرسنل'!L922="دارد",'5-اطلاعات کلیه پرسنل'!M922/12,'5-اطلاعات کلیه پرسنل'!N922/2000)</f>
        <v>0</v>
      </c>
      <c r="AJ922" s="94">
        <f t="shared" si="62"/>
        <v>0</v>
      </c>
    </row>
    <row r="923" spans="29:36" x14ac:dyDescent="0.45">
      <c r="AC923" s="309">
        <f>IF('6-اطلاعات کلیه محصولات - خدمات'!C923="دارد",'6-اطلاعات کلیه محصولات - خدمات'!Q923,0)</f>
        <v>0</v>
      </c>
      <c r="AD923" s="309">
        <f>1403-'5-اطلاعات کلیه پرسنل'!E923:E1920</f>
        <v>1403</v>
      </c>
      <c r="AE923" s="309"/>
      <c r="AF923" s="67">
        <f>IF('5-اطلاعات کلیه پرسنل'!H923=option!$C$15,IF('5-اطلاعات کلیه پرسنل'!L923="دارد",'5-اطلاعات کلیه پرسنل'!M923/12*'5-اطلاعات کلیه پرسنل'!I923,'5-اطلاعات کلیه پرسنل'!N923/2000*'5-اطلاعات کلیه پرسنل'!I923),0)+IF('5-اطلاعات کلیه پرسنل'!J923=option!$C$15,IF('5-اطلاعات کلیه پرسنل'!L923="دارد",'5-اطلاعات کلیه پرسنل'!M923/12*'5-اطلاعات کلیه پرسنل'!K923,'5-اطلاعات کلیه پرسنل'!N923/2000*'5-اطلاعات کلیه پرسنل'!K923),0)</f>
        <v>0</v>
      </c>
      <c r="AG923" s="67">
        <f>IF('5-اطلاعات کلیه پرسنل'!H923=option!$C$11,IF('5-اطلاعات کلیه پرسنل'!L923="دارد",'5-اطلاعات کلیه پرسنل'!M923*'5-اطلاعات کلیه پرسنل'!I923/12*40,'5-اطلاعات کلیه پرسنل'!I923*'5-اطلاعات کلیه پرسنل'!N923/52),0)+IF('5-اطلاعات کلیه پرسنل'!J923=option!$C$11,IF('5-اطلاعات کلیه پرسنل'!L923="دارد",'5-اطلاعات کلیه پرسنل'!M923*'5-اطلاعات کلیه پرسنل'!K923/12*40,'5-اطلاعات کلیه پرسنل'!K923*'5-اطلاعات کلیه پرسنل'!N923/52),0)</f>
        <v>0</v>
      </c>
      <c r="AH923" s="307">
        <f>IF('5-اطلاعات کلیه پرسنل'!P923="دکتری",1,IF('5-اطلاعات کلیه پرسنل'!P923="فوق لیسانس",0.8,IF('5-اطلاعات کلیه پرسنل'!P923="لیسانس",0.6,IF('5-اطلاعات کلیه پرسنل'!P923="فوق دیپلم",0.3,IF('5-اطلاعات کلیه پرسنل'!P923="",0,0.1)))))</f>
        <v>0</v>
      </c>
      <c r="AI923" s="95">
        <f>IF('5-اطلاعات کلیه پرسنل'!L923="دارد",'5-اطلاعات کلیه پرسنل'!M923/12,'5-اطلاعات کلیه پرسنل'!N923/2000)</f>
        <v>0</v>
      </c>
      <c r="AJ923" s="94">
        <f t="shared" si="62"/>
        <v>0</v>
      </c>
    </row>
    <row r="924" spans="29:36" x14ac:dyDescent="0.45">
      <c r="AC924" s="309">
        <f>IF('6-اطلاعات کلیه محصولات - خدمات'!C924="دارد",'6-اطلاعات کلیه محصولات - خدمات'!Q924,0)</f>
        <v>0</v>
      </c>
      <c r="AD924" s="309">
        <f>1403-'5-اطلاعات کلیه پرسنل'!E924:E1921</f>
        <v>1403</v>
      </c>
      <c r="AE924" s="309"/>
      <c r="AF924" s="67">
        <f>IF('5-اطلاعات کلیه پرسنل'!H924=option!$C$15,IF('5-اطلاعات کلیه پرسنل'!L924="دارد",'5-اطلاعات کلیه پرسنل'!M924/12*'5-اطلاعات کلیه پرسنل'!I924,'5-اطلاعات کلیه پرسنل'!N924/2000*'5-اطلاعات کلیه پرسنل'!I924),0)+IF('5-اطلاعات کلیه پرسنل'!J924=option!$C$15,IF('5-اطلاعات کلیه پرسنل'!L924="دارد",'5-اطلاعات کلیه پرسنل'!M924/12*'5-اطلاعات کلیه پرسنل'!K924,'5-اطلاعات کلیه پرسنل'!N924/2000*'5-اطلاعات کلیه پرسنل'!K924),0)</f>
        <v>0</v>
      </c>
      <c r="AG924" s="67">
        <f>IF('5-اطلاعات کلیه پرسنل'!H924=option!$C$11,IF('5-اطلاعات کلیه پرسنل'!L924="دارد",'5-اطلاعات کلیه پرسنل'!M924*'5-اطلاعات کلیه پرسنل'!I924/12*40,'5-اطلاعات کلیه پرسنل'!I924*'5-اطلاعات کلیه پرسنل'!N924/52),0)+IF('5-اطلاعات کلیه پرسنل'!J924=option!$C$11,IF('5-اطلاعات کلیه پرسنل'!L924="دارد",'5-اطلاعات کلیه پرسنل'!M924*'5-اطلاعات کلیه پرسنل'!K924/12*40,'5-اطلاعات کلیه پرسنل'!K924*'5-اطلاعات کلیه پرسنل'!N924/52),0)</f>
        <v>0</v>
      </c>
      <c r="AH924" s="307">
        <f>IF('5-اطلاعات کلیه پرسنل'!P924="دکتری",1,IF('5-اطلاعات کلیه پرسنل'!P924="فوق لیسانس",0.8,IF('5-اطلاعات کلیه پرسنل'!P924="لیسانس",0.6,IF('5-اطلاعات کلیه پرسنل'!P924="فوق دیپلم",0.3,IF('5-اطلاعات کلیه پرسنل'!P924="",0,0.1)))))</f>
        <v>0</v>
      </c>
      <c r="AI924" s="95">
        <f>IF('5-اطلاعات کلیه پرسنل'!L924="دارد",'5-اطلاعات کلیه پرسنل'!M924/12,'5-اطلاعات کلیه پرسنل'!N924/2000)</f>
        <v>0</v>
      </c>
      <c r="AJ924" s="94">
        <f t="shared" si="62"/>
        <v>0</v>
      </c>
    </row>
    <row r="925" spans="29:36" x14ac:dyDescent="0.45">
      <c r="AC925" s="309">
        <f>IF('6-اطلاعات کلیه محصولات - خدمات'!C925="دارد",'6-اطلاعات کلیه محصولات - خدمات'!Q925,0)</f>
        <v>0</v>
      </c>
      <c r="AD925" s="309">
        <f>1403-'5-اطلاعات کلیه پرسنل'!E925:E1922</f>
        <v>1403</v>
      </c>
      <c r="AE925" s="309"/>
      <c r="AF925" s="67">
        <f>IF('5-اطلاعات کلیه پرسنل'!H925=option!$C$15,IF('5-اطلاعات کلیه پرسنل'!L925="دارد",'5-اطلاعات کلیه پرسنل'!M925/12*'5-اطلاعات کلیه پرسنل'!I925,'5-اطلاعات کلیه پرسنل'!N925/2000*'5-اطلاعات کلیه پرسنل'!I925),0)+IF('5-اطلاعات کلیه پرسنل'!J925=option!$C$15,IF('5-اطلاعات کلیه پرسنل'!L925="دارد",'5-اطلاعات کلیه پرسنل'!M925/12*'5-اطلاعات کلیه پرسنل'!K925,'5-اطلاعات کلیه پرسنل'!N925/2000*'5-اطلاعات کلیه پرسنل'!K925),0)</f>
        <v>0</v>
      </c>
      <c r="AG925" s="67">
        <f>IF('5-اطلاعات کلیه پرسنل'!H925=option!$C$11,IF('5-اطلاعات کلیه پرسنل'!L925="دارد",'5-اطلاعات کلیه پرسنل'!M925*'5-اطلاعات کلیه پرسنل'!I925/12*40,'5-اطلاعات کلیه پرسنل'!I925*'5-اطلاعات کلیه پرسنل'!N925/52),0)+IF('5-اطلاعات کلیه پرسنل'!J925=option!$C$11,IF('5-اطلاعات کلیه پرسنل'!L925="دارد",'5-اطلاعات کلیه پرسنل'!M925*'5-اطلاعات کلیه پرسنل'!K925/12*40,'5-اطلاعات کلیه پرسنل'!K925*'5-اطلاعات کلیه پرسنل'!N925/52),0)</f>
        <v>0</v>
      </c>
      <c r="AH925" s="307">
        <f>IF('5-اطلاعات کلیه پرسنل'!P925="دکتری",1,IF('5-اطلاعات کلیه پرسنل'!P925="فوق لیسانس",0.8,IF('5-اطلاعات کلیه پرسنل'!P925="لیسانس",0.6,IF('5-اطلاعات کلیه پرسنل'!P925="فوق دیپلم",0.3,IF('5-اطلاعات کلیه پرسنل'!P925="",0,0.1)))))</f>
        <v>0</v>
      </c>
      <c r="AI925" s="95">
        <f>IF('5-اطلاعات کلیه پرسنل'!L925="دارد",'5-اطلاعات کلیه پرسنل'!M925/12,'5-اطلاعات کلیه پرسنل'!N925/2000)</f>
        <v>0</v>
      </c>
      <c r="AJ925" s="94">
        <f t="shared" si="62"/>
        <v>0</v>
      </c>
    </row>
    <row r="926" spans="29:36" x14ac:dyDescent="0.45">
      <c r="AC926" s="309">
        <f>IF('6-اطلاعات کلیه محصولات - خدمات'!C926="دارد",'6-اطلاعات کلیه محصولات - خدمات'!Q926,0)</f>
        <v>0</v>
      </c>
      <c r="AD926" s="309">
        <f>1403-'5-اطلاعات کلیه پرسنل'!E926:E1923</f>
        <v>1403</v>
      </c>
      <c r="AE926" s="309"/>
      <c r="AF926" s="67">
        <f>IF('5-اطلاعات کلیه پرسنل'!H926=option!$C$15,IF('5-اطلاعات کلیه پرسنل'!L926="دارد",'5-اطلاعات کلیه پرسنل'!M926/12*'5-اطلاعات کلیه پرسنل'!I926,'5-اطلاعات کلیه پرسنل'!N926/2000*'5-اطلاعات کلیه پرسنل'!I926),0)+IF('5-اطلاعات کلیه پرسنل'!J926=option!$C$15,IF('5-اطلاعات کلیه پرسنل'!L926="دارد",'5-اطلاعات کلیه پرسنل'!M926/12*'5-اطلاعات کلیه پرسنل'!K926,'5-اطلاعات کلیه پرسنل'!N926/2000*'5-اطلاعات کلیه پرسنل'!K926),0)</f>
        <v>0</v>
      </c>
      <c r="AG926" s="67">
        <f>IF('5-اطلاعات کلیه پرسنل'!H926=option!$C$11,IF('5-اطلاعات کلیه پرسنل'!L926="دارد",'5-اطلاعات کلیه پرسنل'!M926*'5-اطلاعات کلیه پرسنل'!I926/12*40,'5-اطلاعات کلیه پرسنل'!I926*'5-اطلاعات کلیه پرسنل'!N926/52),0)+IF('5-اطلاعات کلیه پرسنل'!J926=option!$C$11,IF('5-اطلاعات کلیه پرسنل'!L926="دارد",'5-اطلاعات کلیه پرسنل'!M926*'5-اطلاعات کلیه پرسنل'!K926/12*40,'5-اطلاعات کلیه پرسنل'!K926*'5-اطلاعات کلیه پرسنل'!N926/52),0)</f>
        <v>0</v>
      </c>
      <c r="AH926" s="307">
        <f>IF('5-اطلاعات کلیه پرسنل'!P926="دکتری",1,IF('5-اطلاعات کلیه پرسنل'!P926="فوق لیسانس",0.8,IF('5-اطلاعات کلیه پرسنل'!P926="لیسانس",0.6,IF('5-اطلاعات کلیه پرسنل'!P926="فوق دیپلم",0.3,IF('5-اطلاعات کلیه پرسنل'!P926="",0,0.1)))))</f>
        <v>0</v>
      </c>
      <c r="AI926" s="95">
        <f>IF('5-اطلاعات کلیه پرسنل'!L926="دارد",'5-اطلاعات کلیه پرسنل'!M926/12,'5-اطلاعات کلیه پرسنل'!N926/2000)</f>
        <v>0</v>
      </c>
      <c r="AJ926" s="94">
        <f t="shared" si="62"/>
        <v>0</v>
      </c>
    </row>
    <row r="927" spans="29:36" x14ac:dyDescent="0.45">
      <c r="AC927" s="309">
        <f>IF('6-اطلاعات کلیه محصولات - خدمات'!C927="دارد",'6-اطلاعات کلیه محصولات - خدمات'!Q927,0)</f>
        <v>0</v>
      </c>
      <c r="AD927" s="309">
        <f>1403-'5-اطلاعات کلیه پرسنل'!E927:E1924</f>
        <v>1403</v>
      </c>
      <c r="AE927" s="309"/>
      <c r="AF927" s="67">
        <f>IF('5-اطلاعات کلیه پرسنل'!H927=option!$C$15,IF('5-اطلاعات کلیه پرسنل'!L927="دارد",'5-اطلاعات کلیه پرسنل'!M927/12*'5-اطلاعات کلیه پرسنل'!I927,'5-اطلاعات کلیه پرسنل'!N927/2000*'5-اطلاعات کلیه پرسنل'!I927),0)+IF('5-اطلاعات کلیه پرسنل'!J927=option!$C$15,IF('5-اطلاعات کلیه پرسنل'!L927="دارد",'5-اطلاعات کلیه پرسنل'!M927/12*'5-اطلاعات کلیه پرسنل'!K927,'5-اطلاعات کلیه پرسنل'!N927/2000*'5-اطلاعات کلیه پرسنل'!K927),0)</f>
        <v>0</v>
      </c>
      <c r="AG927" s="67">
        <f>IF('5-اطلاعات کلیه پرسنل'!H927=option!$C$11,IF('5-اطلاعات کلیه پرسنل'!L927="دارد",'5-اطلاعات کلیه پرسنل'!M927*'5-اطلاعات کلیه پرسنل'!I927/12*40,'5-اطلاعات کلیه پرسنل'!I927*'5-اطلاعات کلیه پرسنل'!N927/52),0)+IF('5-اطلاعات کلیه پرسنل'!J927=option!$C$11,IF('5-اطلاعات کلیه پرسنل'!L927="دارد",'5-اطلاعات کلیه پرسنل'!M927*'5-اطلاعات کلیه پرسنل'!K927/12*40,'5-اطلاعات کلیه پرسنل'!K927*'5-اطلاعات کلیه پرسنل'!N927/52),0)</f>
        <v>0</v>
      </c>
      <c r="AH927" s="307">
        <f>IF('5-اطلاعات کلیه پرسنل'!P927="دکتری",1,IF('5-اطلاعات کلیه پرسنل'!P927="فوق لیسانس",0.8,IF('5-اطلاعات کلیه پرسنل'!P927="لیسانس",0.6,IF('5-اطلاعات کلیه پرسنل'!P927="فوق دیپلم",0.3,IF('5-اطلاعات کلیه پرسنل'!P927="",0,0.1)))))</f>
        <v>0</v>
      </c>
      <c r="AI927" s="95">
        <f>IF('5-اطلاعات کلیه پرسنل'!L927="دارد",'5-اطلاعات کلیه پرسنل'!M927/12,'5-اطلاعات کلیه پرسنل'!N927/2000)</f>
        <v>0</v>
      </c>
      <c r="AJ927" s="94">
        <f t="shared" si="62"/>
        <v>0</v>
      </c>
    </row>
    <row r="928" spans="29:36" x14ac:dyDescent="0.45">
      <c r="AC928" s="309">
        <f>IF('6-اطلاعات کلیه محصولات - خدمات'!C928="دارد",'6-اطلاعات کلیه محصولات - خدمات'!Q928,0)</f>
        <v>0</v>
      </c>
      <c r="AD928" s="309">
        <f>1403-'5-اطلاعات کلیه پرسنل'!E928:E1925</f>
        <v>1403</v>
      </c>
      <c r="AE928" s="309"/>
      <c r="AF928" s="67">
        <f>IF('5-اطلاعات کلیه پرسنل'!H928=option!$C$15,IF('5-اطلاعات کلیه پرسنل'!L928="دارد",'5-اطلاعات کلیه پرسنل'!M928/12*'5-اطلاعات کلیه پرسنل'!I928,'5-اطلاعات کلیه پرسنل'!N928/2000*'5-اطلاعات کلیه پرسنل'!I928),0)+IF('5-اطلاعات کلیه پرسنل'!J928=option!$C$15,IF('5-اطلاعات کلیه پرسنل'!L928="دارد",'5-اطلاعات کلیه پرسنل'!M928/12*'5-اطلاعات کلیه پرسنل'!K928,'5-اطلاعات کلیه پرسنل'!N928/2000*'5-اطلاعات کلیه پرسنل'!K928),0)</f>
        <v>0</v>
      </c>
      <c r="AG928" s="67">
        <f>IF('5-اطلاعات کلیه پرسنل'!H928=option!$C$11,IF('5-اطلاعات کلیه پرسنل'!L928="دارد",'5-اطلاعات کلیه پرسنل'!M928*'5-اطلاعات کلیه پرسنل'!I928/12*40,'5-اطلاعات کلیه پرسنل'!I928*'5-اطلاعات کلیه پرسنل'!N928/52),0)+IF('5-اطلاعات کلیه پرسنل'!J928=option!$C$11,IF('5-اطلاعات کلیه پرسنل'!L928="دارد",'5-اطلاعات کلیه پرسنل'!M928*'5-اطلاعات کلیه پرسنل'!K928/12*40,'5-اطلاعات کلیه پرسنل'!K928*'5-اطلاعات کلیه پرسنل'!N928/52),0)</f>
        <v>0</v>
      </c>
      <c r="AH928" s="307">
        <f>IF('5-اطلاعات کلیه پرسنل'!P928="دکتری",1,IF('5-اطلاعات کلیه پرسنل'!P928="فوق لیسانس",0.8,IF('5-اطلاعات کلیه پرسنل'!P928="لیسانس",0.6,IF('5-اطلاعات کلیه پرسنل'!P928="فوق دیپلم",0.3,IF('5-اطلاعات کلیه پرسنل'!P928="",0,0.1)))))</f>
        <v>0</v>
      </c>
      <c r="AI928" s="95">
        <f>IF('5-اطلاعات کلیه پرسنل'!L928="دارد",'5-اطلاعات کلیه پرسنل'!M928/12,'5-اطلاعات کلیه پرسنل'!N928/2000)</f>
        <v>0</v>
      </c>
      <c r="AJ928" s="94">
        <f t="shared" si="62"/>
        <v>0</v>
      </c>
    </row>
    <row r="929" spans="29:36" x14ac:dyDescent="0.45">
      <c r="AC929" s="309">
        <f>IF('6-اطلاعات کلیه محصولات - خدمات'!C929="دارد",'6-اطلاعات کلیه محصولات - خدمات'!Q929,0)</f>
        <v>0</v>
      </c>
      <c r="AD929" s="309">
        <f>1403-'5-اطلاعات کلیه پرسنل'!E929:E1926</f>
        <v>1403</v>
      </c>
      <c r="AE929" s="309"/>
      <c r="AF929" s="67">
        <f>IF('5-اطلاعات کلیه پرسنل'!H929=option!$C$15,IF('5-اطلاعات کلیه پرسنل'!L929="دارد",'5-اطلاعات کلیه پرسنل'!M929/12*'5-اطلاعات کلیه پرسنل'!I929,'5-اطلاعات کلیه پرسنل'!N929/2000*'5-اطلاعات کلیه پرسنل'!I929),0)+IF('5-اطلاعات کلیه پرسنل'!J929=option!$C$15,IF('5-اطلاعات کلیه پرسنل'!L929="دارد",'5-اطلاعات کلیه پرسنل'!M929/12*'5-اطلاعات کلیه پرسنل'!K929,'5-اطلاعات کلیه پرسنل'!N929/2000*'5-اطلاعات کلیه پرسنل'!K929),0)</f>
        <v>0</v>
      </c>
      <c r="AG929" s="67">
        <f>IF('5-اطلاعات کلیه پرسنل'!H929=option!$C$11,IF('5-اطلاعات کلیه پرسنل'!L929="دارد",'5-اطلاعات کلیه پرسنل'!M929*'5-اطلاعات کلیه پرسنل'!I929/12*40,'5-اطلاعات کلیه پرسنل'!I929*'5-اطلاعات کلیه پرسنل'!N929/52),0)+IF('5-اطلاعات کلیه پرسنل'!J929=option!$C$11,IF('5-اطلاعات کلیه پرسنل'!L929="دارد",'5-اطلاعات کلیه پرسنل'!M929*'5-اطلاعات کلیه پرسنل'!K929/12*40,'5-اطلاعات کلیه پرسنل'!K929*'5-اطلاعات کلیه پرسنل'!N929/52),0)</f>
        <v>0</v>
      </c>
      <c r="AH929" s="307">
        <f>IF('5-اطلاعات کلیه پرسنل'!P929="دکتری",1,IF('5-اطلاعات کلیه پرسنل'!P929="فوق لیسانس",0.8,IF('5-اطلاعات کلیه پرسنل'!P929="لیسانس",0.6,IF('5-اطلاعات کلیه پرسنل'!P929="فوق دیپلم",0.3,IF('5-اطلاعات کلیه پرسنل'!P929="",0,0.1)))))</f>
        <v>0</v>
      </c>
      <c r="AI929" s="95">
        <f>IF('5-اطلاعات کلیه پرسنل'!L929="دارد",'5-اطلاعات کلیه پرسنل'!M929/12,'5-اطلاعات کلیه پرسنل'!N929/2000)</f>
        <v>0</v>
      </c>
      <c r="AJ929" s="94">
        <f t="shared" si="62"/>
        <v>0</v>
      </c>
    </row>
    <row r="930" spans="29:36" x14ac:dyDescent="0.45">
      <c r="AC930" s="309">
        <f>IF('6-اطلاعات کلیه محصولات - خدمات'!C930="دارد",'6-اطلاعات کلیه محصولات - خدمات'!Q930,0)</f>
        <v>0</v>
      </c>
      <c r="AD930" s="309">
        <f>1403-'5-اطلاعات کلیه پرسنل'!E930:E1927</f>
        <v>1403</v>
      </c>
      <c r="AE930" s="309"/>
      <c r="AF930" s="67">
        <f>IF('5-اطلاعات کلیه پرسنل'!H930=option!$C$15,IF('5-اطلاعات کلیه پرسنل'!L930="دارد",'5-اطلاعات کلیه پرسنل'!M930/12*'5-اطلاعات کلیه پرسنل'!I930,'5-اطلاعات کلیه پرسنل'!N930/2000*'5-اطلاعات کلیه پرسنل'!I930),0)+IF('5-اطلاعات کلیه پرسنل'!J930=option!$C$15,IF('5-اطلاعات کلیه پرسنل'!L930="دارد",'5-اطلاعات کلیه پرسنل'!M930/12*'5-اطلاعات کلیه پرسنل'!K930,'5-اطلاعات کلیه پرسنل'!N930/2000*'5-اطلاعات کلیه پرسنل'!K930),0)</f>
        <v>0</v>
      </c>
      <c r="AG930" s="67">
        <f>IF('5-اطلاعات کلیه پرسنل'!H930=option!$C$11,IF('5-اطلاعات کلیه پرسنل'!L930="دارد",'5-اطلاعات کلیه پرسنل'!M930*'5-اطلاعات کلیه پرسنل'!I930/12*40,'5-اطلاعات کلیه پرسنل'!I930*'5-اطلاعات کلیه پرسنل'!N930/52),0)+IF('5-اطلاعات کلیه پرسنل'!J930=option!$C$11,IF('5-اطلاعات کلیه پرسنل'!L930="دارد",'5-اطلاعات کلیه پرسنل'!M930*'5-اطلاعات کلیه پرسنل'!K930/12*40,'5-اطلاعات کلیه پرسنل'!K930*'5-اطلاعات کلیه پرسنل'!N930/52),0)</f>
        <v>0</v>
      </c>
      <c r="AH930" s="307">
        <f>IF('5-اطلاعات کلیه پرسنل'!P930="دکتری",1,IF('5-اطلاعات کلیه پرسنل'!P930="فوق لیسانس",0.8,IF('5-اطلاعات کلیه پرسنل'!P930="لیسانس",0.6,IF('5-اطلاعات کلیه پرسنل'!P930="فوق دیپلم",0.3,IF('5-اطلاعات کلیه پرسنل'!P930="",0,0.1)))))</f>
        <v>0</v>
      </c>
      <c r="AI930" s="95">
        <f>IF('5-اطلاعات کلیه پرسنل'!L930="دارد",'5-اطلاعات کلیه پرسنل'!M930/12,'5-اطلاعات کلیه پرسنل'!N930/2000)</f>
        <v>0</v>
      </c>
      <c r="AJ930" s="94">
        <f t="shared" si="62"/>
        <v>0</v>
      </c>
    </row>
    <row r="931" spans="29:36" x14ac:dyDescent="0.45">
      <c r="AC931" s="309">
        <f>IF('6-اطلاعات کلیه محصولات - خدمات'!C931="دارد",'6-اطلاعات کلیه محصولات - خدمات'!Q931,0)</f>
        <v>0</v>
      </c>
      <c r="AD931" s="309">
        <f>1403-'5-اطلاعات کلیه پرسنل'!E931:E1928</f>
        <v>1403</v>
      </c>
      <c r="AE931" s="309"/>
      <c r="AF931" s="67">
        <f>IF('5-اطلاعات کلیه پرسنل'!H931=option!$C$15,IF('5-اطلاعات کلیه پرسنل'!L931="دارد",'5-اطلاعات کلیه پرسنل'!M931/12*'5-اطلاعات کلیه پرسنل'!I931,'5-اطلاعات کلیه پرسنل'!N931/2000*'5-اطلاعات کلیه پرسنل'!I931),0)+IF('5-اطلاعات کلیه پرسنل'!J931=option!$C$15,IF('5-اطلاعات کلیه پرسنل'!L931="دارد",'5-اطلاعات کلیه پرسنل'!M931/12*'5-اطلاعات کلیه پرسنل'!K931,'5-اطلاعات کلیه پرسنل'!N931/2000*'5-اطلاعات کلیه پرسنل'!K931),0)</f>
        <v>0</v>
      </c>
      <c r="AG931" s="67">
        <f>IF('5-اطلاعات کلیه پرسنل'!H931=option!$C$11,IF('5-اطلاعات کلیه پرسنل'!L931="دارد",'5-اطلاعات کلیه پرسنل'!M931*'5-اطلاعات کلیه پرسنل'!I931/12*40,'5-اطلاعات کلیه پرسنل'!I931*'5-اطلاعات کلیه پرسنل'!N931/52),0)+IF('5-اطلاعات کلیه پرسنل'!J931=option!$C$11,IF('5-اطلاعات کلیه پرسنل'!L931="دارد",'5-اطلاعات کلیه پرسنل'!M931*'5-اطلاعات کلیه پرسنل'!K931/12*40,'5-اطلاعات کلیه پرسنل'!K931*'5-اطلاعات کلیه پرسنل'!N931/52),0)</f>
        <v>0</v>
      </c>
      <c r="AH931" s="307">
        <f>IF('5-اطلاعات کلیه پرسنل'!P931="دکتری",1,IF('5-اطلاعات کلیه پرسنل'!P931="فوق لیسانس",0.8,IF('5-اطلاعات کلیه پرسنل'!P931="لیسانس",0.6,IF('5-اطلاعات کلیه پرسنل'!P931="فوق دیپلم",0.3,IF('5-اطلاعات کلیه پرسنل'!P931="",0,0.1)))))</f>
        <v>0</v>
      </c>
      <c r="AI931" s="95">
        <f>IF('5-اطلاعات کلیه پرسنل'!L931="دارد",'5-اطلاعات کلیه پرسنل'!M931/12,'5-اطلاعات کلیه پرسنل'!N931/2000)</f>
        <v>0</v>
      </c>
      <c r="AJ931" s="94">
        <f t="shared" si="62"/>
        <v>0</v>
      </c>
    </row>
    <row r="932" spans="29:36" x14ac:dyDescent="0.45">
      <c r="AC932" s="309">
        <f>IF('6-اطلاعات کلیه محصولات - خدمات'!C932="دارد",'6-اطلاعات کلیه محصولات - خدمات'!Q932,0)</f>
        <v>0</v>
      </c>
      <c r="AD932" s="309">
        <f>1403-'5-اطلاعات کلیه پرسنل'!E932:E1929</f>
        <v>1403</v>
      </c>
      <c r="AE932" s="309"/>
      <c r="AF932" s="67">
        <f>IF('5-اطلاعات کلیه پرسنل'!H932=option!$C$15,IF('5-اطلاعات کلیه پرسنل'!L932="دارد",'5-اطلاعات کلیه پرسنل'!M932/12*'5-اطلاعات کلیه پرسنل'!I932,'5-اطلاعات کلیه پرسنل'!N932/2000*'5-اطلاعات کلیه پرسنل'!I932),0)+IF('5-اطلاعات کلیه پرسنل'!J932=option!$C$15,IF('5-اطلاعات کلیه پرسنل'!L932="دارد",'5-اطلاعات کلیه پرسنل'!M932/12*'5-اطلاعات کلیه پرسنل'!K932,'5-اطلاعات کلیه پرسنل'!N932/2000*'5-اطلاعات کلیه پرسنل'!K932),0)</f>
        <v>0</v>
      </c>
      <c r="AG932" s="67">
        <f>IF('5-اطلاعات کلیه پرسنل'!H932=option!$C$11,IF('5-اطلاعات کلیه پرسنل'!L932="دارد",'5-اطلاعات کلیه پرسنل'!M932*'5-اطلاعات کلیه پرسنل'!I932/12*40,'5-اطلاعات کلیه پرسنل'!I932*'5-اطلاعات کلیه پرسنل'!N932/52),0)+IF('5-اطلاعات کلیه پرسنل'!J932=option!$C$11,IF('5-اطلاعات کلیه پرسنل'!L932="دارد",'5-اطلاعات کلیه پرسنل'!M932*'5-اطلاعات کلیه پرسنل'!K932/12*40,'5-اطلاعات کلیه پرسنل'!K932*'5-اطلاعات کلیه پرسنل'!N932/52),0)</f>
        <v>0</v>
      </c>
      <c r="AH932" s="307">
        <f>IF('5-اطلاعات کلیه پرسنل'!P932="دکتری",1,IF('5-اطلاعات کلیه پرسنل'!P932="فوق لیسانس",0.8,IF('5-اطلاعات کلیه پرسنل'!P932="لیسانس",0.6,IF('5-اطلاعات کلیه پرسنل'!P932="فوق دیپلم",0.3,IF('5-اطلاعات کلیه پرسنل'!P932="",0,0.1)))))</f>
        <v>0</v>
      </c>
      <c r="AI932" s="95">
        <f>IF('5-اطلاعات کلیه پرسنل'!L932="دارد",'5-اطلاعات کلیه پرسنل'!M932/12,'5-اطلاعات کلیه پرسنل'!N932/2000)</f>
        <v>0</v>
      </c>
      <c r="AJ932" s="94">
        <f t="shared" si="62"/>
        <v>0</v>
      </c>
    </row>
    <row r="933" spans="29:36" x14ac:dyDescent="0.45">
      <c r="AC933" s="309">
        <f>IF('6-اطلاعات کلیه محصولات - خدمات'!C933="دارد",'6-اطلاعات کلیه محصولات - خدمات'!Q933,0)</f>
        <v>0</v>
      </c>
      <c r="AD933" s="309">
        <f>1403-'5-اطلاعات کلیه پرسنل'!E933:E1930</f>
        <v>1403</v>
      </c>
      <c r="AE933" s="309"/>
      <c r="AF933" s="67">
        <f>IF('5-اطلاعات کلیه پرسنل'!H933=option!$C$15,IF('5-اطلاعات کلیه پرسنل'!L933="دارد",'5-اطلاعات کلیه پرسنل'!M933/12*'5-اطلاعات کلیه پرسنل'!I933,'5-اطلاعات کلیه پرسنل'!N933/2000*'5-اطلاعات کلیه پرسنل'!I933),0)+IF('5-اطلاعات کلیه پرسنل'!J933=option!$C$15,IF('5-اطلاعات کلیه پرسنل'!L933="دارد",'5-اطلاعات کلیه پرسنل'!M933/12*'5-اطلاعات کلیه پرسنل'!K933,'5-اطلاعات کلیه پرسنل'!N933/2000*'5-اطلاعات کلیه پرسنل'!K933),0)</f>
        <v>0</v>
      </c>
      <c r="AG933" s="67">
        <f>IF('5-اطلاعات کلیه پرسنل'!H933=option!$C$11,IF('5-اطلاعات کلیه پرسنل'!L933="دارد",'5-اطلاعات کلیه پرسنل'!M933*'5-اطلاعات کلیه پرسنل'!I933/12*40,'5-اطلاعات کلیه پرسنل'!I933*'5-اطلاعات کلیه پرسنل'!N933/52),0)+IF('5-اطلاعات کلیه پرسنل'!J933=option!$C$11,IF('5-اطلاعات کلیه پرسنل'!L933="دارد",'5-اطلاعات کلیه پرسنل'!M933*'5-اطلاعات کلیه پرسنل'!K933/12*40,'5-اطلاعات کلیه پرسنل'!K933*'5-اطلاعات کلیه پرسنل'!N933/52),0)</f>
        <v>0</v>
      </c>
      <c r="AH933" s="307">
        <f>IF('5-اطلاعات کلیه پرسنل'!P933="دکتری",1,IF('5-اطلاعات کلیه پرسنل'!P933="فوق لیسانس",0.8,IF('5-اطلاعات کلیه پرسنل'!P933="لیسانس",0.6,IF('5-اطلاعات کلیه پرسنل'!P933="فوق دیپلم",0.3,IF('5-اطلاعات کلیه پرسنل'!P933="",0,0.1)))))</f>
        <v>0</v>
      </c>
      <c r="AI933" s="95">
        <f>IF('5-اطلاعات کلیه پرسنل'!L933="دارد",'5-اطلاعات کلیه پرسنل'!M933/12,'5-اطلاعات کلیه پرسنل'!N933/2000)</f>
        <v>0</v>
      </c>
      <c r="AJ933" s="94">
        <f t="shared" si="62"/>
        <v>0</v>
      </c>
    </row>
    <row r="934" spans="29:36" x14ac:dyDescent="0.45">
      <c r="AC934" s="309">
        <f>IF('6-اطلاعات کلیه محصولات - خدمات'!C934="دارد",'6-اطلاعات کلیه محصولات - خدمات'!Q934,0)</f>
        <v>0</v>
      </c>
      <c r="AD934" s="309">
        <f>1403-'5-اطلاعات کلیه پرسنل'!E934:E1931</f>
        <v>1403</v>
      </c>
      <c r="AE934" s="309"/>
      <c r="AF934" s="67">
        <f>IF('5-اطلاعات کلیه پرسنل'!H934=option!$C$15,IF('5-اطلاعات کلیه پرسنل'!L934="دارد",'5-اطلاعات کلیه پرسنل'!M934/12*'5-اطلاعات کلیه پرسنل'!I934,'5-اطلاعات کلیه پرسنل'!N934/2000*'5-اطلاعات کلیه پرسنل'!I934),0)+IF('5-اطلاعات کلیه پرسنل'!J934=option!$C$15,IF('5-اطلاعات کلیه پرسنل'!L934="دارد",'5-اطلاعات کلیه پرسنل'!M934/12*'5-اطلاعات کلیه پرسنل'!K934,'5-اطلاعات کلیه پرسنل'!N934/2000*'5-اطلاعات کلیه پرسنل'!K934),0)</f>
        <v>0</v>
      </c>
      <c r="AG934" s="67">
        <f>IF('5-اطلاعات کلیه پرسنل'!H934=option!$C$11,IF('5-اطلاعات کلیه پرسنل'!L934="دارد",'5-اطلاعات کلیه پرسنل'!M934*'5-اطلاعات کلیه پرسنل'!I934/12*40,'5-اطلاعات کلیه پرسنل'!I934*'5-اطلاعات کلیه پرسنل'!N934/52),0)+IF('5-اطلاعات کلیه پرسنل'!J934=option!$C$11,IF('5-اطلاعات کلیه پرسنل'!L934="دارد",'5-اطلاعات کلیه پرسنل'!M934*'5-اطلاعات کلیه پرسنل'!K934/12*40,'5-اطلاعات کلیه پرسنل'!K934*'5-اطلاعات کلیه پرسنل'!N934/52),0)</f>
        <v>0</v>
      </c>
      <c r="AH934" s="307">
        <f>IF('5-اطلاعات کلیه پرسنل'!P934="دکتری",1,IF('5-اطلاعات کلیه پرسنل'!P934="فوق لیسانس",0.8,IF('5-اطلاعات کلیه پرسنل'!P934="لیسانس",0.6,IF('5-اطلاعات کلیه پرسنل'!P934="فوق دیپلم",0.3,IF('5-اطلاعات کلیه پرسنل'!P934="",0,0.1)))))</f>
        <v>0</v>
      </c>
      <c r="AI934" s="95">
        <f>IF('5-اطلاعات کلیه پرسنل'!L934="دارد",'5-اطلاعات کلیه پرسنل'!M934/12,'5-اطلاعات کلیه پرسنل'!N934/2000)</f>
        <v>0</v>
      </c>
      <c r="AJ934" s="94">
        <f t="shared" si="62"/>
        <v>0</v>
      </c>
    </row>
    <row r="935" spans="29:36" x14ac:dyDescent="0.45">
      <c r="AC935" s="309">
        <f>IF('6-اطلاعات کلیه محصولات - خدمات'!C935="دارد",'6-اطلاعات کلیه محصولات - خدمات'!Q935,0)</f>
        <v>0</v>
      </c>
      <c r="AD935" s="309">
        <f>1403-'5-اطلاعات کلیه پرسنل'!E935:E1932</f>
        <v>1403</v>
      </c>
      <c r="AE935" s="309"/>
      <c r="AF935" s="67">
        <f>IF('5-اطلاعات کلیه پرسنل'!H935=option!$C$15,IF('5-اطلاعات کلیه پرسنل'!L935="دارد",'5-اطلاعات کلیه پرسنل'!M935/12*'5-اطلاعات کلیه پرسنل'!I935,'5-اطلاعات کلیه پرسنل'!N935/2000*'5-اطلاعات کلیه پرسنل'!I935),0)+IF('5-اطلاعات کلیه پرسنل'!J935=option!$C$15,IF('5-اطلاعات کلیه پرسنل'!L935="دارد",'5-اطلاعات کلیه پرسنل'!M935/12*'5-اطلاعات کلیه پرسنل'!K935,'5-اطلاعات کلیه پرسنل'!N935/2000*'5-اطلاعات کلیه پرسنل'!K935),0)</f>
        <v>0</v>
      </c>
      <c r="AG935" s="67">
        <f>IF('5-اطلاعات کلیه پرسنل'!H935=option!$C$11,IF('5-اطلاعات کلیه پرسنل'!L935="دارد",'5-اطلاعات کلیه پرسنل'!M935*'5-اطلاعات کلیه پرسنل'!I935/12*40,'5-اطلاعات کلیه پرسنل'!I935*'5-اطلاعات کلیه پرسنل'!N935/52),0)+IF('5-اطلاعات کلیه پرسنل'!J935=option!$C$11,IF('5-اطلاعات کلیه پرسنل'!L935="دارد",'5-اطلاعات کلیه پرسنل'!M935*'5-اطلاعات کلیه پرسنل'!K935/12*40,'5-اطلاعات کلیه پرسنل'!K935*'5-اطلاعات کلیه پرسنل'!N935/52),0)</f>
        <v>0</v>
      </c>
      <c r="AH935" s="307">
        <f>IF('5-اطلاعات کلیه پرسنل'!P935="دکتری",1,IF('5-اطلاعات کلیه پرسنل'!P935="فوق لیسانس",0.8,IF('5-اطلاعات کلیه پرسنل'!P935="لیسانس",0.6,IF('5-اطلاعات کلیه پرسنل'!P935="فوق دیپلم",0.3,IF('5-اطلاعات کلیه پرسنل'!P935="",0,0.1)))))</f>
        <v>0</v>
      </c>
      <c r="AI935" s="95">
        <f>IF('5-اطلاعات کلیه پرسنل'!L935="دارد",'5-اطلاعات کلیه پرسنل'!M935/12,'5-اطلاعات کلیه پرسنل'!N935/2000)</f>
        <v>0</v>
      </c>
      <c r="AJ935" s="94">
        <f t="shared" si="62"/>
        <v>0</v>
      </c>
    </row>
    <row r="936" spans="29:36" x14ac:dyDescent="0.45">
      <c r="AC936" s="309">
        <f>IF('6-اطلاعات کلیه محصولات - خدمات'!C936="دارد",'6-اطلاعات کلیه محصولات - خدمات'!Q936,0)</f>
        <v>0</v>
      </c>
      <c r="AD936" s="309">
        <f>1403-'5-اطلاعات کلیه پرسنل'!E936:E1933</f>
        <v>1403</v>
      </c>
      <c r="AE936" s="309"/>
      <c r="AF936" s="67">
        <f>IF('5-اطلاعات کلیه پرسنل'!H936=option!$C$15,IF('5-اطلاعات کلیه پرسنل'!L936="دارد",'5-اطلاعات کلیه پرسنل'!M936/12*'5-اطلاعات کلیه پرسنل'!I936,'5-اطلاعات کلیه پرسنل'!N936/2000*'5-اطلاعات کلیه پرسنل'!I936),0)+IF('5-اطلاعات کلیه پرسنل'!J936=option!$C$15,IF('5-اطلاعات کلیه پرسنل'!L936="دارد",'5-اطلاعات کلیه پرسنل'!M936/12*'5-اطلاعات کلیه پرسنل'!K936,'5-اطلاعات کلیه پرسنل'!N936/2000*'5-اطلاعات کلیه پرسنل'!K936),0)</f>
        <v>0</v>
      </c>
      <c r="AG936" s="67">
        <f>IF('5-اطلاعات کلیه پرسنل'!H936=option!$C$11,IF('5-اطلاعات کلیه پرسنل'!L936="دارد",'5-اطلاعات کلیه پرسنل'!M936*'5-اطلاعات کلیه پرسنل'!I936/12*40,'5-اطلاعات کلیه پرسنل'!I936*'5-اطلاعات کلیه پرسنل'!N936/52),0)+IF('5-اطلاعات کلیه پرسنل'!J936=option!$C$11,IF('5-اطلاعات کلیه پرسنل'!L936="دارد",'5-اطلاعات کلیه پرسنل'!M936*'5-اطلاعات کلیه پرسنل'!K936/12*40,'5-اطلاعات کلیه پرسنل'!K936*'5-اطلاعات کلیه پرسنل'!N936/52),0)</f>
        <v>0</v>
      </c>
      <c r="AH936" s="307">
        <f>IF('5-اطلاعات کلیه پرسنل'!P936="دکتری",1,IF('5-اطلاعات کلیه پرسنل'!P936="فوق لیسانس",0.8,IF('5-اطلاعات کلیه پرسنل'!P936="لیسانس",0.6,IF('5-اطلاعات کلیه پرسنل'!P936="فوق دیپلم",0.3,IF('5-اطلاعات کلیه پرسنل'!P936="",0,0.1)))))</f>
        <v>0</v>
      </c>
      <c r="AI936" s="95">
        <f>IF('5-اطلاعات کلیه پرسنل'!L936="دارد",'5-اطلاعات کلیه پرسنل'!M936/12,'5-اطلاعات کلیه پرسنل'!N936/2000)</f>
        <v>0</v>
      </c>
      <c r="AJ936" s="94">
        <f t="shared" si="62"/>
        <v>0</v>
      </c>
    </row>
    <row r="937" spans="29:36" x14ac:dyDescent="0.45">
      <c r="AC937" s="309">
        <f>IF('6-اطلاعات کلیه محصولات - خدمات'!C937="دارد",'6-اطلاعات کلیه محصولات - خدمات'!Q937,0)</f>
        <v>0</v>
      </c>
      <c r="AD937" s="309">
        <f>1403-'5-اطلاعات کلیه پرسنل'!E937:E1934</f>
        <v>1403</v>
      </c>
      <c r="AE937" s="309"/>
      <c r="AF937" s="67">
        <f>IF('5-اطلاعات کلیه پرسنل'!H937=option!$C$15,IF('5-اطلاعات کلیه پرسنل'!L937="دارد",'5-اطلاعات کلیه پرسنل'!M937/12*'5-اطلاعات کلیه پرسنل'!I937,'5-اطلاعات کلیه پرسنل'!N937/2000*'5-اطلاعات کلیه پرسنل'!I937),0)+IF('5-اطلاعات کلیه پرسنل'!J937=option!$C$15,IF('5-اطلاعات کلیه پرسنل'!L937="دارد",'5-اطلاعات کلیه پرسنل'!M937/12*'5-اطلاعات کلیه پرسنل'!K937,'5-اطلاعات کلیه پرسنل'!N937/2000*'5-اطلاعات کلیه پرسنل'!K937),0)</f>
        <v>0</v>
      </c>
      <c r="AG937" s="67">
        <f>IF('5-اطلاعات کلیه پرسنل'!H937=option!$C$11,IF('5-اطلاعات کلیه پرسنل'!L937="دارد",'5-اطلاعات کلیه پرسنل'!M937*'5-اطلاعات کلیه پرسنل'!I937/12*40,'5-اطلاعات کلیه پرسنل'!I937*'5-اطلاعات کلیه پرسنل'!N937/52),0)+IF('5-اطلاعات کلیه پرسنل'!J937=option!$C$11,IF('5-اطلاعات کلیه پرسنل'!L937="دارد",'5-اطلاعات کلیه پرسنل'!M937*'5-اطلاعات کلیه پرسنل'!K937/12*40,'5-اطلاعات کلیه پرسنل'!K937*'5-اطلاعات کلیه پرسنل'!N937/52),0)</f>
        <v>0</v>
      </c>
      <c r="AH937" s="307">
        <f>IF('5-اطلاعات کلیه پرسنل'!P937="دکتری",1,IF('5-اطلاعات کلیه پرسنل'!P937="فوق لیسانس",0.8,IF('5-اطلاعات کلیه پرسنل'!P937="لیسانس",0.6,IF('5-اطلاعات کلیه پرسنل'!P937="فوق دیپلم",0.3,IF('5-اطلاعات کلیه پرسنل'!P937="",0,0.1)))))</f>
        <v>0</v>
      </c>
      <c r="AI937" s="95">
        <f>IF('5-اطلاعات کلیه پرسنل'!L937="دارد",'5-اطلاعات کلیه پرسنل'!M937/12,'5-اطلاعات کلیه پرسنل'!N937/2000)</f>
        <v>0</v>
      </c>
      <c r="AJ937" s="94">
        <f t="shared" si="62"/>
        <v>0</v>
      </c>
    </row>
    <row r="938" spans="29:36" x14ac:dyDescent="0.45">
      <c r="AC938" s="309">
        <f>IF('6-اطلاعات کلیه محصولات - خدمات'!C938="دارد",'6-اطلاعات کلیه محصولات - خدمات'!Q938,0)</f>
        <v>0</v>
      </c>
      <c r="AD938" s="309">
        <f>1403-'5-اطلاعات کلیه پرسنل'!E938:E1935</f>
        <v>1403</v>
      </c>
      <c r="AE938" s="309"/>
      <c r="AF938" s="67">
        <f>IF('5-اطلاعات کلیه پرسنل'!H938=option!$C$15,IF('5-اطلاعات کلیه پرسنل'!L938="دارد",'5-اطلاعات کلیه پرسنل'!M938/12*'5-اطلاعات کلیه پرسنل'!I938,'5-اطلاعات کلیه پرسنل'!N938/2000*'5-اطلاعات کلیه پرسنل'!I938),0)+IF('5-اطلاعات کلیه پرسنل'!J938=option!$C$15,IF('5-اطلاعات کلیه پرسنل'!L938="دارد",'5-اطلاعات کلیه پرسنل'!M938/12*'5-اطلاعات کلیه پرسنل'!K938,'5-اطلاعات کلیه پرسنل'!N938/2000*'5-اطلاعات کلیه پرسنل'!K938),0)</f>
        <v>0</v>
      </c>
      <c r="AG938" s="67">
        <f>IF('5-اطلاعات کلیه پرسنل'!H938=option!$C$11,IF('5-اطلاعات کلیه پرسنل'!L938="دارد",'5-اطلاعات کلیه پرسنل'!M938*'5-اطلاعات کلیه پرسنل'!I938/12*40,'5-اطلاعات کلیه پرسنل'!I938*'5-اطلاعات کلیه پرسنل'!N938/52),0)+IF('5-اطلاعات کلیه پرسنل'!J938=option!$C$11,IF('5-اطلاعات کلیه پرسنل'!L938="دارد",'5-اطلاعات کلیه پرسنل'!M938*'5-اطلاعات کلیه پرسنل'!K938/12*40,'5-اطلاعات کلیه پرسنل'!K938*'5-اطلاعات کلیه پرسنل'!N938/52),0)</f>
        <v>0</v>
      </c>
      <c r="AH938" s="307">
        <f>IF('5-اطلاعات کلیه پرسنل'!P938="دکتری",1,IF('5-اطلاعات کلیه پرسنل'!P938="فوق لیسانس",0.8,IF('5-اطلاعات کلیه پرسنل'!P938="لیسانس",0.6,IF('5-اطلاعات کلیه پرسنل'!P938="فوق دیپلم",0.3,IF('5-اطلاعات کلیه پرسنل'!P938="",0,0.1)))))</f>
        <v>0</v>
      </c>
      <c r="AI938" s="95">
        <f>IF('5-اطلاعات کلیه پرسنل'!L938="دارد",'5-اطلاعات کلیه پرسنل'!M938/12,'5-اطلاعات کلیه پرسنل'!N938/2000)</f>
        <v>0</v>
      </c>
      <c r="AJ938" s="94">
        <f t="shared" si="62"/>
        <v>0</v>
      </c>
    </row>
    <row r="939" spans="29:36" x14ac:dyDescent="0.45">
      <c r="AC939" s="309">
        <f>IF('6-اطلاعات کلیه محصولات - خدمات'!C939="دارد",'6-اطلاعات کلیه محصولات - خدمات'!Q939,0)</f>
        <v>0</v>
      </c>
      <c r="AD939" s="309">
        <f>1403-'5-اطلاعات کلیه پرسنل'!E939:E1936</f>
        <v>1403</v>
      </c>
      <c r="AE939" s="309"/>
      <c r="AF939" s="67">
        <f>IF('5-اطلاعات کلیه پرسنل'!H939=option!$C$15,IF('5-اطلاعات کلیه پرسنل'!L939="دارد",'5-اطلاعات کلیه پرسنل'!M939/12*'5-اطلاعات کلیه پرسنل'!I939,'5-اطلاعات کلیه پرسنل'!N939/2000*'5-اطلاعات کلیه پرسنل'!I939),0)+IF('5-اطلاعات کلیه پرسنل'!J939=option!$C$15,IF('5-اطلاعات کلیه پرسنل'!L939="دارد",'5-اطلاعات کلیه پرسنل'!M939/12*'5-اطلاعات کلیه پرسنل'!K939,'5-اطلاعات کلیه پرسنل'!N939/2000*'5-اطلاعات کلیه پرسنل'!K939),0)</f>
        <v>0</v>
      </c>
      <c r="AG939" s="67">
        <f>IF('5-اطلاعات کلیه پرسنل'!H939=option!$C$11,IF('5-اطلاعات کلیه پرسنل'!L939="دارد",'5-اطلاعات کلیه پرسنل'!M939*'5-اطلاعات کلیه پرسنل'!I939/12*40,'5-اطلاعات کلیه پرسنل'!I939*'5-اطلاعات کلیه پرسنل'!N939/52),0)+IF('5-اطلاعات کلیه پرسنل'!J939=option!$C$11,IF('5-اطلاعات کلیه پرسنل'!L939="دارد",'5-اطلاعات کلیه پرسنل'!M939*'5-اطلاعات کلیه پرسنل'!K939/12*40,'5-اطلاعات کلیه پرسنل'!K939*'5-اطلاعات کلیه پرسنل'!N939/52),0)</f>
        <v>0</v>
      </c>
      <c r="AH939" s="307">
        <f>IF('5-اطلاعات کلیه پرسنل'!P939="دکتری",1,IF('5-اطلاعات کلیه پرسنل'!P939="فوق لیسانس",0.8,IF('5-اطلاعات کلیه پرسنل'!P939="لیسانس",0.6,IF('5-اطلاعات کلیه پرسنل'!P939="فوق دیپلم",0.3,IF('5-اطلاعات کلیه پرسنل'!P939="",0,0.1)))))</f>
        <v>0</v>
      </c>
      <c r="AI939" s="95">
        <f>IF('5-اطلاعات کلیه پرسنل'!L939="دارد",'5-اطلاعات کلیه پرسنل'!M939/12,'5-اطلاعات کلیه پرسنل'!N939/2000)</f>
        <v>0</v>
      </c>
      <c r="AJ939" s="94">
        <f t="shared" si="62"/>
        <v>0</v>
      </c>
    </row>
    <row r="940" spans="29:36" x14ac:dyDescent="0.45">
      <c r="AC940" s="309">
        <f>IF('6-اطلاعات کلیه محصولات - خدمات'!C940="دارد",'6-اطلاعات کلیه محصولات - خدمات'!Q940,0)</f>
        <v>0</v>
      </c>
      <c r="AD940" s="309">
        <f>1403-'5-اطلاعات کلیه پرسنل'!E940:E1937</f>
        <v>1403</v>
      </c>
      <c r="AE940" s="309"/>
      <c r="AF940" s="67">
        <f>IF('5-اطلاعات کلیه پرسنل'!H940=option!$C$15,IF('5-اطلاعات کلیه پرسنل'!L940="دارد",'5-اطلاعات کلیه پرسنل'!M940/12*'5-اطلاعات کلیه پرسنل'!I940,'5-اطلاعات کلیه پرسنل'!N940/2000*'5-اطلاعات کلیه پرسنل'!I940),0)+IF('5-اطلاعات کلیه پرسنل'!J940=option!$C$15,IF('5-اطلاعات کلیه پرسنل'!L940="دارد",'5-اطلاعات کلیه پرسنل'!M940/12*'5-اطلاعات کلیه پرسنل'!K940,'5-اطلاعات کلیه پرسنل'!N940/2000*'5-اطلاعات کلیه پرسنل'!K940),0)</f>
        <v>0</v>
      </c>
      <c r="AG940" s="67">
        <f>IF('5-اطلاعات کلیه پرسنل'!H940=option!$C$11,IF('5-اطلاعات کلیه پرسنل'!L940="دارد",'5-اطلاعات کلیه پرسنل'!M940*'5-اطلاعات کلیه پرسنل'!I940/12*40,'5-اطلاعات کلیه پرسنل'!I940*'5-اطلاعات کلیه پرسنل'!N940/52),0)+IF('5-اطلاعات کلیه پرسنل'!J940=option!$C$11,IF('5-اطلاعات کلیه پرسنل'!L940="دارد",'5-اطلاعات کلیه پرسنل'!M940*'5-اطلاعات کلیه پرسنل'!K940/12*40,'5-اطلاعات کلیه پرسنل'!K940*'5-اطلاعات کلیه پرسنل'!N940/52),0)</f>
        <v>0</v>
      </c>
      <c r="AH940" s="307">
        <f>IF('5-اطلاعات کلیه پرسنل'!P940="دکتری",1,IF('5-اطلاعات کلیه پرسنل'!P940="فوق لیسانس",0.8,IF('5-اطلاعات کلیه پرسنل'!P940="لیسانس",0.6,IF('5-اطلاعات کلیه پرسنل'!P940="فوق دیپلم",0.3,IF('5-اطلاعات کلیه پرسنل'!P940="",0,0.1)))))</f>
        <v>0</v>
      </c>
      <c r="AI940" s="95">
        <f>IF('5-اطلاعات کلیه پرسنل'!L940="دارد",'5-اطلاعات کلیه پرسنل'!M940/12,'5-اطلاعات کلیه پرسنل'!N940/2000)</f>
        <v>0</v>
      </c>
      <c r="AJ940" s="94">
        <f t="shared" si="62"/>
        <v>0</v>
      </c>
    </row>
    <row r="941" spans="29:36" x14ac:dyDescent="0.45">
      <c r="AC941" s="309">
        <f>IF('6-اطلاعات کلیه محصولات - خدمات'!C941="دارد",'6-اطلاعات کلیه محصولات - خدمات'!Q941,0)</f>
        <v>0</v>
      </c>
      <c r="AD941" s="309">
        <f>1403-'5-اطلاعات کلیه پرسنل'!E941:E1938</f>
        <v>1403</v>
      </c>
      <c r="AE941" s="309"/>
      <c r="AF941" s="67">
        <f>IF('5-اطلاعات کلیه پرسنل'!H941=option!$C$15,IF('5-اطلاعات کلیه پرسنل'!L941="دارد",'5-اطلاعات کلیه پرسنل'!M941/12*'5-اطلاعات کلیه پرسنل'!I941,'5-اطلاعات کلیه پرسنل'!N941/2000*'5-اطلاعات کلیه پرسنل'!I941),0)+IF('5-اطلاعات کلیه پرسنل'!J941=option!$C$15,IF('5-اطلاعات کلیه پرسنل'!L941="دارد",'5-اطلاعات کلیه پرسنل'!M941/12*'5-اطلاعات کلیه پرسنل'!K941,'5-اطلاعات کلیه پرسنل'!N941/2000*'5-اطلاعات کلیه پرسنل'!K941),0)</f>
        <v>0</v>
      </c>
      <c r="AG941" s="67">
        <f>IF('5-اطلاعات کلیه پرسنل'!H941=option!$C$11,IF('5-اطلاعات کلیه پرسنل'!L941="دارد",'5-اطلاعات کلیه پرسنل'!M941*'5-اطلاعات کلیه پرسنل'!I941/12*40,'5-اطلاعات کلیه پرسنل'!I941*'5-اطلاعات کلیه پرسنل'!N941/52),0)+IF('5-اطلاعات کلیه پرسنل'!J941=option!$C$11,IF('5-اطلاعات کلیه پرسنل'!L941="دارد",'5-اطلاعات کلیه پرسنل'!M941*'5-اطلاعات کلیه پرسنل'!K941/12*40,'5-اطلاعات کلیه پرسنل'!K941*'5-اطلاعات کلیه پرسنل'!N941/52),0)</f>
        <v>0</v>
      </c>
      <c r="AH941" s="307">
        <f>IF('5-اطلاعات کلیه پرسنل'!P941="دکتری",1,IF('5-اطلاعات کلیه پرسنل'!P941="فوق لیسانس",0.8,IF('5-اطلاعات کلیه پرسنل'!P941="لیسانس",0.6,IF('5-اطلاعات کلیه پرسنل'!P941="فوق دیپلم",0.3,IF('5-اطلاعات کلیه پرسنل'!P941="",0,0.1)))))</f>
        <v>0</v>
      </c>
      <c r="AI941" s="95">
        <f>IF('5-اطلاعات کلیه پرسنل'!L941="دارد",'5-اطلاعات کلیه پرسنل'!M941/12,'5-اطلاعات کلیه پرسنل'!N941/2000)</f>
        <v>0</v>
      </c>
      <c r="AJ941" s="94">
        <f t="shared" si="62"/>
        <v>0</v>
      </c>
    </row>
    <row r="942" spans="29:36" x14ac:dyDescent="0.45">
      <c r="AC942" s="309">
        <f>IF('6-اطلاعات کلیه محصولات - خدمات'!C942="دارد",'6-اطلاعات کلیه محصولات - خدمات'!Q942,0)</f>
        <v>0</v>
      </c>
      <c r="AD942" s="309">
        <f>1403-'5-اطلاعات کلیه پرسنل'!E942:E1939</f>
        <v>1403</v>
      </c>
      <c r="AE942" s="309"/>
      <c r="AF942" s="67">
        <f>IF('5-اطلاعات کلیه پرسنل'!H942=option!$C$15,IF('5-اطلاعات کلیه پرسنل'!L942="دارد",'5-اطلاعات کلیه پرسنل'!M942/12*'5-اطلاعات کلیه پرسنل'!I942,'5-اطلاعات کلیه پرسنل'!N942/2000*'5-اطلاعات کلیه پرسنل'!I942),0)+IF('5-اطلاعات کلیه پرسنل'!J942=option!$C$15,IF('5-اطلاعات کلیه پرسنل'!L942="دارد",'5-اطلاعات کلیه پرسنل'!M942/12*'5-اطلاعات کلیه پرسنل'!K942,'5-اطلاعات کلیه پرسنل'!N942/2000*'5-اطلاعات کلیه پرسنل'!K942),0)</f>
        <v>0</v>
      </c>
      <c r="AG942" s="67">
        <f>IF('5-اطلاعات کلیه پرسنل'!H942=option!$C$11,IF('5-اطلاعات کلیه پرسنل'!L942="دارد",'5-اطلاعات کلیه پرسنل'!M942*'5-اطلاعات کلیه پرسنل'!I942/12*40,'5-اطلاعات کلیه پرسنل'!I942*'5-اطلاعات کلیه پرسنل'!N942/52),0)+IF('5-اطلاعات کلیه پرسنل'!J942=option!$C$11,IF('5-اطلاعات کلیه پرسنل'!L942="دارد",'5-اطلاعات کلیه پرسنل'!M942*'5-اطلاعات کلیه پرسنل'!K942/12*40,'5-اطلاعات کلیه پرسنل'!K942*'5-اطلاعات کلیه پرسنل'!N942/52),0)</f>
        <v>0</v>
      </c>
      <c r="AH942" s="307">
        <f>IF('5-اطلاعات کلیه پرسنل'!P942="دکتری",1,IF('5-اطلاعات کلیه پرسنل'!P942="فوق لیسانس",0.8,IF('5-اطلاعات کلیه پرسنل'!P942="لیسانس",0.6,IF('5-اطلاعات کلیه پرسنل'!P942="فوق دیپلم",0.3,IF('5-اطلاعات کلیه پرسنل'!P942="",0,0.1)))))</f>
        <v>0</v>
      </c>
      <c r="AI942" s="95">
        <f>IF('5-اطلاعات کلیه پرسنل'!L942="دارد",'5-اطلاعات کلیه پرسنل'!M942/12,'5-اطلاعات کلیه پرسنل'!N942/2000)</f>
        <v>0</v>
      </c>
      <c r="AJ942" s="94">
        <f t="shared" si="62"/>
        <v>0</v>
      </c>
    </row>
    <row r="943" spans="29:36" x14ac:dyDescent="0.45">
      <c r="AC943" s="309">
        <f>IF('6-اطلاعات کلیه محصولات - خدمات'!C943="دارد",'6-اطلاعات کلیه محصولات - خدمات'!Q943,0)</f>
        <v>0</v>
      </c>
      <c r="AD943" s="309">
        <f>1403-'5-اطلاعات کلیه پرسنل'!E943:E1940</f>
        <v>1403</v>
      </c>
      <c r="AE943" s="309"/>
      <c r="AF943" s="67">
        <f>IF('5-اطلاعات کلیه پرسنل'!H943=option!$C$15,IF('5-اطلاعات کلیه پرسنل'!L943="دارد",'5-اطلاعات کلیه پرسنل'!M943/12*'5-اطلاعات کلیه پرسنل'!I943,'5-اطلاعات کلیه پرسنل'!N943/2000*'5-اطلاعات کلیه پرسنل'!I943),0)+IF('5-اطلاعات کلیه پرسنل'!J943=option!$C$15,IF('5-اطلاعات کلیه پرسنل'!L943="دارد",'5-اطلاعات کلیه پرسنل'!M943/12*'5-اطلاعات کلیه پرسنل'!K943,'5-اطلاعات کلیه پرسنل'!N943/2000*'5-اطلاعات کلیه پرسنل'!K943),0)</f>
        <v>0</v>
      </c>
      <c r="AG943" s="67">
        <f>IF('5-اطلاعات کلیه پرسنل'!H943=option!$C$11,IF('5-اطلاعات کلیه پرسنل'!L943="دارد",'5-اطلاعات کلیه پرسنل'!M943*'5-اطلاعات کلیه پرسنل'!I943/12*40,'5-اطلاعات کلیه پرسنل'!I943*'5-اطلاعات کلیه پرسنل'!N943/52),0)+IF('5-اطلاعات کلیه پرسنل'!J943=option!$C$11,IF('5-اطلاعات کلیه پرسنل'!L943="دارد",'5-اطلاعات کلیه پرسنل'!M943*'5-اطلاعات کلیه پرسنل'!K943/12*40,'5-اطلاعات کلیه پرسنل'!K943*'5-اطلاعات کلیه پرسنل'!N943/52),0)</f>
        <v>0</v>
      </c>
      <c r="AH943" s="307">
        <f>IF('5-اطلاعات کلیه پرسنل'!P943="دکتری",1,IF('5-اطلاعات کلیه پرسنل'!P943="فوق لیسانس",0.8,IF('5-اطلاعات کلیه پرسنل'!P943="لیسانس",0.6,IF('5-اطلاعات کلیه پرسنل'!P943="فوق دیپلم",0.3,IF('5-اطلاعات کلیه پرسنل'!P943="",0,0.1)))))</f>
        <v>0</v>
      </c>
      <c r="AI943" s="95">
        <f>IF('5-اطلاعات کلیه پرسنل'!L943="دارد",'5-اطلاعات کلیه پرسنل'!M943/12,'5-اطلاعات کلیه پرسنل'!N943/2000)</f>
        <v>0</v>
      </c>
      <c r="AJ943" s="94">
        <f t="shared" si="62"/>
        <v>0</v>
      </c>
    </row>
    <row r="944" spans="29:36" x14ac:dyDescent="0.45">
      <c r="AC944" s="309">
        <f>IF('6-اطلاعات کلیه محصولات - خدمات'!C944="دارد",'6-اطلاعات کلیه محصولات - خدمات'!Q944,0)</f>
        <v>0</v>
      </c>
      <c r="AD944" s="309">
        <f>1403-'5-اطلاعات کلیه پرسنل'!E944:E1941</f>
        <v>1403</v>
      </c>
      <c r="AE944" s="309"/>
      <c r="AF944" s="67">
        <f>IF('5-اطلاعات کلیه پرسنل'!H944=option!$C$15,IF('5-اطلاعات کلیه پرسنل'!L944="دارد",'5-اطلاعات کلیه پرسنل'!M944/12*'5-اطلاعات کلیه پرسنل'!I944,'5-اطلاعات کلیه پرسنل'!N944/2000*'5-اطلاعات کلیه پرسنل'!I944),0)+IF('5-اطلاعات کلیه پرسنل'!J944=option!$C$15,IF('5-اطلاعات کلیه پرسنل'!L944="دارد",'5-اطلاعات کلیه پرسنل'!M944/12*'5-اطلاعات کلیه پرسنل'!K944,'5-اطلاعات کلیه پرسنل'!N944/2000*'5-اطلاعات کلیه پرسنل'!K944),0)</f>
        <v>0</v>
      </c>
      <c r="AG944" s="67">
        <f>IF('5-اطلاعات کلیه پرسنل'!H944=option!$C$11,IF('5-اطلاعات کلیه پرسنل'!L944="دارد",'5-اطلاعات کلیه پرسنل'!M944*'5-اطلاعات کلیه پرسنل'!I944/12*40,'5-اطلاعات کلیه پرسنل'!I944*'5-اطلاعات کلیه پرسنل'!N944/52),0)+IF('5-اطلاعات کلیه پرسنل'!J944=option!$C$11,IF('5-اطلاعات کلیه پرسنل'!L944="دارد",'5-اطلاعات کلیه پرسنل'!M944*'5-اطلاعات کلیه پرسنل'!K944/12*40,'5-اطلاعات کلیه پرسنل'!K944*'5-اطلاعات کلیه پرسنل'!N944/52),0)</f>
        <v>0</v>
      </c>
      <c r="AH944" s="307">
        <f>IF('5-اطلاعات کلیه پرسنل'!P944="دکتری",1,IF('5-اطلاعات کلیه پرسنل'!P944="فوق لیسانس",0.8,IF('5-اطلاعات کلیه پرسنل'!P944="لیسانس",0.6,IF('5-اطلاعات کلیه پرسنل'!P944="فوق دیپلم",0.3,IF('5-اطلاعات کلیه پرسنل'!P944="",0,0.1)))))</f>
        <v>0</v>
      </c>
      <c r="AI944" s="95">
        <f>IF('5-اطلاعات کلیه پرسنل'!L944="دارد",'5-اطلاعات کلیه پرسنل'!M944/12,'5-اطلاعات کلیه پرسنل'!N944/2000)</f>
        <v>0</v>
      </c>
      <c r="AJ944" s="94">
        <f t="shared" si="62"/>
        <v>0</v>
      </c>
    </row>
    <row r="945" spans="29:36" x14ac:dyDescent="0.45">
      <c r="AC945" s="309">
        <f>IF('6-اطلاعات کلیه محصولات - خدمات'!C945="دارد",'6-اطلاعات کلیه محصولات - خدمات'!Q945,0)</f>
        <v>0</v>
      </c>
      <c r="AD945" s="309">
        <f>1403-'5-اطلاعات کلیه پرسنل'!E945:E1942</f>
        <v>1403</v>
      </c>
      <c r="AE945" s="309"/>
      <c r="AF945" s="67">
        <f>IF('5-اطلاعات کلیه پرسنل'!H945=option!$C$15,IF('5-اطلاعات کلیه پرسنل'!L945="دارد",'5-اطلاعات کلیه پرسنل'!M945/12*'5-اطلاعات کلیه پرسنل'!I945,'5-اطلاعات کلیه پرسنل'!N945/2000*'5-اطلاعات کلیه پرسنل'!I945),0)+IF('5-اطلاعات کلیه پرسنل'!J945=option!$C$15,IF('5-اطلاعات کلیه پرسنل'!L945="دارد",'5-اطلاعات کلیه پرسنل'!M945/12*'5-اطلاعات کلیه پرسنل'!K945,'5-اطلاعات کلیه پرسنل'!N945/2000*'5-اطلاعات کلیه پرسنل'!K945),0)</f>
        <v>0</v>
      </c>
      <c r="AG945" s="67">
        <f>IF('5-اطلاعات کلیه پرسنل'!H945=option!$C$11,IF('5-اطلاعات کلیه پرسنل'!L945="دارد",'5-اطلاعات کلیه پرسنل'!M945*'5-اطلاعات کلیه پرسنل'!I945/12*40,'5-اطلاعات کلیه پرسنل'!I945*'5-اطلاعات کلیه پرسنل'!N945/52),0)+IF('5-اطلاعات کلیه پرسنل'!J945=option!$C$11,IF('5-اطلاعات کلیه پرسنل'!L945="دارد",'5-اطلاعات کلیه پرسنل'!M945*'5-اطلاعات کلیه پرسنل'!K945/12*40,'5-اطلاعات کلیه پرسنل'!K945*'5-اطلاعات کلیه پرسنل'!N945/52),0)</f>
        <v>0</v>
      </c>
      <c r="AH945" s="307">
        <f>IF('5-اطلاعات کلیه پرسنل'!P945="دکتری",1,IF('5-اطلاعات کلیه پرسنل'!P945="فوق لیسانس",0.8,IF('5-اطلاعات کلیه پرسنل'!P945="لیسانس",0.6,IF('5-اطلاعات کلیه پرسنل'!P945="فوق دیپلم",0.3,IF('5-اطلاعات کلیه پرسنل'!P945="",0,0.1)))))</f>
        <v>0</v>
      </c>
      <c r="AI945" s="95">
        <f>IF('5-اطلاعات کلیه پرسنل'!L945="دارد",'5-اطلاعات کلیه پرسنل'!M945/12,'5-اطلاعات کلیه پرسنل'!N945/2000)</f>
        <v>0</v>
      </c>
      <c r="AJ945" s="94">
        <f t="shared" si="62"/>
        <v>0</v>
      </c>
    </row>
    <row r="946" spans="29:36" x14ac:dyDescent="0.45">
      <c r="AC946" s="309">
        <f>IF('6-اطلاعات کلیه محصولات - خدمات'!C946="دارد",'6-اطلاعات کلیه محصولات - خدمات'!Q946,0)</f>
        <v>0</v>
      </c>
      <c r="AD946" s="309">
        <f>1403-'5-اطلاعات کلیه پرسنل'!E946:E1943</f>
        <v>1403</v>
      </c>
      <c r="AE946" s="309"/>
      <c r="AF946" s="67">
        <f>IF('5-اطلاعات کلیه پرسنل'!H946=option!$C$15,IF('5-اطلاعات کلیه پرسنل'!L946="دارد",'5-اطلاعات کلیه پرسنل'!M946/12*'5-اطلاعات کلیه پرسنل'!I946,'5-اطلاعات کلیه پرسنل'!N946/2000*'5-اطلاعات کلیه پرسنل'!I946),0)+IF('5-اطلاعات کلیه پرسنل'!J946=option!$C$15,IF('5-اطلاعات کلیه پرسنل'!L946="دارد",'5-اطلاعات کلیه پرسنل'!M946/12*'5-اطلاعات کلیه پرسنل'!K946,'5-اطلاعات کلیه پرسنل'!N946/2000*'5-اطلاعات کلیه پرسنل'!K946),0)</f>
        <v>0</v>
      </c>
      <c r="AG946" s="67">
        <f>IF('5-اطلاعات کلیه پرسنل'!H946=option!$C$11,IF('5-اطلاعات کلیه پرسنل'!L946="دارد",'5-اطلاعات کلیه پرسنل'!M946*'5-اطلاعات کلیه پرسنل'!I946/12*40,'5-اطلاعات کلیه پرسنل'!I946*'5-اطلاعات کلیه پرسنل'!N946/52),0)+IF('5-اطلاعات کلیه پرسنل'!J946=option!$C$11,IF('5-اطلاعات کلیه پرسنل'!L946="دارد",'5-اطلاعات کلیه پرسنل'!M946*'5-اطلاعات کلیه پرسنل'!K946/12*40,'5-اطلاعات کلیه پرسنل'!K946*'5-اطلاعات کلیه پرسنل'!N946/52),0)</f>
        <v>0</v>
      </c>
      <c r="AH946" s="307">
        <f>IF('5-اطلاعات کلیه پرسنل'!P946="دکتری",1,IF('5-اطلاعات کلیه پرسنل'!P946="فوق لیسانس",0.8,IF('5-اطلاعات کلیه پرسنل'!P946="لیسانس",0.6,IF('5-اطلاعات کلیه پرسنل'!P946="فوق دیپلم",0.3,IF('5-اطلاعات کلیه پرسنل'!P946="",0,0.1)))))</f>
        <v>0</v>
      </c>
      <c r="AI946" s="95">
        <f>IF('5-اطلاعات کلیه پرسنل'!L946="دارد",'5-اطلاعات کلیه پرسنل'!M946/12,'5-اطلاعات کلیه پرسنل'!N946/2000)</f>
        <v>0</v>
      </c>
      <c r="AJ946" s="94">
        <f t="shared" si="62"/>
        <v>0</v>
      </c>
    </row>
    <row r="947" spans="29:36" x14ac:dyDescent="0.45">
      <c r="AC947" s="309">
        <f>IF('6-اطلاعات کلیه محصولات - خدمات'!C947="دارد",'6-اطلاعات کلیه محصولات - خدمات'!Q947,0)</f>
        <v>0</v>
      </c>
      <c r="AD947" s="309">
        <f>1403-'5-اطلاعات کلیه پرسنل'!E947:E1944</f>
        <v>1403</v>
      </c>
      <c r="AE947" s="309"/>
      <c r="AF947" s="67">
        <f>IF('5-اطلاعات کلیه پرسنل'!H947=option!$C$15,IF('5-اطلاعات کلیه پرسنل'!L947="دارد",'5-اطلاعات کلیه پرسنل'!M947/12*'5-اطلاعات کلیه پرسنل'!I947,'5-اطلاعات کلیه پرسنل'!N947/2000*'5-اطلاعات کلیه پرسنل'!I947),0)+IF('5-اطلاعات کلیه پرسنل'!J947=option!$C$15,IF('5-اطلاعات کلیه پرسنل'!L947="دارد",'5-اطلاعات کلیه پرسنل'!M947/12*'5-اطلاعات کلیه پرسنل'!K947,'5-اطلاعات کلیه پرسنل'!N947/2000*'5-اطلاعات کلیه پرسنل'!K947),0)</f>
        <v>0</v>
      </c>
      <c r="AG947" s="67">
        <f>IF('5-اطلاعات کلیه پرسنل'!H947=option!$C$11,IF('5-اطلاعات کلیه پرسنل'!L947="دارد",'5-اطلاعات کلیه پرسنل'!M947*'5-اطلاعات کلیه پرسنل'!I947/12*40,'5-اطلاعات کلیه پرسنل'!I947*'5-اطلاعات کلیه پرسنل'!N947/52),0)+IF('5-اطلاعات کلیه پرسنل'!J947=option!$C$11,IF('5-اطلاعات کلیه پرسنل'!L947="دارد",'5-اطلاعات کلیه پرسنل'!M947*'5-اطلاعات کلیه پرسنل'!K947/12*40,'5-اطلاعات کلیه پرسنل'!K947*'5-اطلاعات کلیه پرسنل'!N947/52),0)</f>
        <v>0</v>
      </c>
      <c r="AH947" s="307">
        <f>IF('5-اطلاعات کلیه پرسنل'!P947="دکتری",1,IF('5-اطلاعات کلیه پرسنل'!P947="فوق لیسانس",0.8,IF('5-اطلاعات کلیه پرسنل'!P947="لیسانس",0.6,IF('5-اطلاعات کلیه پرسنل'!P947="فوق دیپلم",0.3,IF('5-اطلاعات کلیه پرسنل'!P947="",0,0.1)))))</f>
        <v>0</v>
      </c>
      <c r="AI947" s="95">
        <f>IF('5-اطلاعات کلیه پرسنل'!L947="دارد",'5-اطلاعات کلیه پرسنل'!M947/12,'5-اطلاعات کلیه پرسنل'!N947/2000)</f>
        <v>0</v>
      </c>
      <c r="AJ947" s="94">
        <f t="shared" si="62"/>
        <v>0</v>
      </c>
    </row>
    <row r="948" spans="29:36" x14ac:dyDescent="0.45">
      <c r="AC948" s="309">
        <f>IF('6-اطلاعات کلیه محصولات - خدمات'!C948="دارد",'6-اطلاعات کلیه محصولات - خدمات'!Q948,0)</f>
        <v>0</v>
      </c>
      <c r="AD948" s="309">
        <f>1403-'5-اطلاعات کلیه پرسنل'!E948:E1945</f>
        <v>1403</v>
      </c>
      <c r="AE948" s="309"/>
      <c r="AF948" s="67">
        <f>IF('5-اطلاعات کلیه پرسنل'!H948=option!$C$15,IF('5-اطلاعات کلیه پرسنل'!L948="دارد",'5-اطلاعات کلیه پرسنل'!M948/12*'5-اطلاعات کلیه پرسنل'!I948,'5-اطلاعات کلیه پرسنل'!N948/2000*'5-اطلاعات کلیه پرسنل'!I948),0)+IF('5-اطلاعات کلیه پرسنل'!J948=option!$C$15,IF('5-اطلاعات کلیه پرسنل'!L948="دارد",'5-اطلاعات کلیه پرسنل'!M948/12*'5-اطلاعات کلیه پرسنل'!K948,'5-اطلاعات کلیه پرسنل'!N948/2000*'5-اطلاعات کلیه پرسنل'!K948),0)</f>
        <v>0</v>
      </c>
      <c r="AG948" s="67">
        <f>IF('5-اطلاعات کلیه پرسنل'!H948=option!$C$11,IF('5-اطلاعات کلیه پرسنل'!L948="دارد",'5-اطلاعات کلیه پرسنل'!M948*'5-اطلاعات کلیه پرسنل'!I948/12*40,'5-اطلاعات کلیه پرسنل'!I948*'5-اطلاعات کلیه پرسنل'!N948/52),0)+IF('5-اطلاعات کلیه پرسنل'!J948=option!$C$11,IF('5-اطلاعات کلیه پرسنل'!L948="دارد",'5-اطلاعات کلیه پرسنل'!M948*'5-اطلاعات کلیه پرسنل'!K948/12*40,'5-اطلاعات کلیه پرسنل'!K948*'5-اطلاعات کلیه پرسنل'!N948/52),0)</f>
        <v>0</v>
      </c>
      <c r="AH948" s="307">
        <f>IF('5-اطلاعات کلیه پرسنل'!P948="دکتری",1,IF('5-اطلاعات کلیه پرسنل'!P948="فوق لیسانس",0.8,IF('5-اطلاعات کلیه پرسنل'!P948="لیسانس",0.6,IF('5-اطلاعات کلیه پرسنل'!P948="فوق دیپلم",0.3,IF('5-اطلاعات کلیه پرسنل'!P948="",0,0.1)))))</f>
        <v>0</v>
      </c>
      <c r="AI948" s="95">
        <f>IF('5-اطلاعات کلیه پرسنل'!L948="دارد",'5-اطلاعات کلیه پرسنل'!M948/12,'5-اطلاعات کلیه پرسنل'!N948/2000)</f>
        <v>0</v>
      </c>
      <c r="AJ948" s="94">
        <f t="shared" si="62"/>
        <v>0</v>
      </c>
    </row>
    <row r="949" spans="29:36" x14ac:dyDescent="0.45">
      <c r="AC949" s="309">
        <f>IF('6-اطلاعات کلیه محصولات - خدمات'!C949="دارد",'6-اطلاعات کلیه محصولات - خدمات'!Q949,0)</f>
        <v>0</v>
      </c>
      <c r="AD949" s="309">
        <f>1403-'5-اطلاعات کلیه پرسنل'!E949:E1946</f>
        <v>1403</v>
      </c>
      <c r="AE949" s="309"/>
      <c r="AF949" s="67">
        <f>IF('5-اطلاعات کلیه پرسنل'!H949=option!$C$15,IF('5-اطلاعات کلیه پرسنل'!L949="دارد",'5-اطلاعات کلیه پرسنل'!M949/12*'5-اطلاعات کلیه پرسنل'!I949,'5-اطلاعات کلیه پرسنل'!N949/2000*'5-اطلاعات کلیه پرسنل'!I949),0)+IF('5-اطلاعات کلیه پرسنل'!J949=option!$C$15,IF('5-اطلاعات کلیه پرسنل'!L949="دارد",'5-اطلاعات کلیه پرسنل'!M949/12*'5-اطلاعات کلیه پرسنل'!K949,'5-اطلاعات کلیه پرسنل'!N949/2000*'5-اطلاعات کلیه پرسنل'!K949),0)</f>
        <v>0</v>
      </c>
      <c r="AG949" s="67">
        <f>IF('5-اطلاعات کلیه پرسنل'!H949=option!$C$11,IF('5-اطلاعات کلیه پرسنل'!L949="دارد",'5-اطلاعات کلیه پرسنل'!M949*'5-اطلاعات کلیه پرسنل'!I949/12*40,'5-اطلاعات کلیه پرسنل'!I949*'5-اطلاعات کلیه پرسنل'!N949/52),0)+IF('5-اطلاعات کلیه پرسنل'!J949=option!$C$11,IF('5-اطلاعات کلیه پرسنل'!L949="دارد",'5-اطلاعات کلیه پرسنل'!M949*'5-اطلاعات کلیه پرسنل'!K949/12*40,'5-اطلاعات کلیه پرسنل'!K949*'5-اطلاعات کلیه پرسنل'!N949/52),0)</f>
        <v>0</v>
      </c>
      <c r="AH949" s="307">
        <f>IF('5-اطلاعات کلیه پرسنل'!P949="دکتری",1,IF('5-اطلاعات کلیه پرسنل'!P949="فوق لیسانس",0.8,IF('5-اطلاعات کلیه پرسنل'!P949="لیسانس",0.6,IF('5-اطلاعات کلیه پرسنل'!P949="فوق دیپلم",0.3,IF('5-اطلاعات کلیه پرسنل'!P949="",0,0.1)))))</f>
        <v>0</v>
      </c>
      <c r="AI949" s="95">
        <f>IF('5-اطلاعات کلیه پرسنل'!L949="دارد",'5-اطلاعات کلیه پرسنل'!M949/12,'5-اطلاعات کلیه پرسنل'!N949/2000)</f>
        <v>0</v>
      </c>
      <c r="AJ949" s="94">
        <f t="shared" si="62"/>
        <v>0</v>
      </c>
    </row>
    <row r="950" spans="29:36" x14ac:dyDescent="0.45">
      <c r="AC950" s="309">
        <f>IF('6-اطلاعات کلیه محصولات - خدمات'!C950="دارد",'6-اطلاعات کلیه محصولات - خدمات'!Q950,0)</f>
        <v>0</v>
      </c>
      <c r="AD950" s="309">
        <f>1403-'5-اطلاعات کلیه پرسنل'!E950:E1947</f>
        <v>1403</v>
      </c>
      <c r="AE950" s="309"/>
      <c r="AF950" s="67">
        <f>IF('5-اطلاعات کلیه پرسنل'!H950=option!$C$15,IF('5-اطلاعات کلیه پرسنل'!L950="دارد",'5-اطلاعات کلیه پرسنل'!M950/12*'5-اطلاعات کلیه پرسنل'!I950,'5-اطلاعات کلیه پرسنل'!N950/2000*'5-اطلاعات کلیه پرسنل'!I950),0)+IF('5-اطلاعات کلیه پرسنل'!J950=option!$C$15,IF('5-اطلاعات کلیه پرسنل'!L950="دارد",'5-اطلاعات کلیه پرسنل'!M950/12*'5-اطلاعات کلیه پرسنل'!K950,'5-اطلاعات کلیه پرسنل'!N950/2000*'5-اطلاعات کلیه پرسنل'!K950),0)</f>
        <v>0</v>
      </c>
      <c r="AG950" s="67">
        <f>IF('5-اطلاعات کلیه پرسنل'!H950=option!$C$11,IF('5-اطلاعات کلیه پرسنل'!L950="دارد",'5-اطلاعات کلیه پرسنل'!M950*'5-اطلاعات کلیه پرسنل'!I950/12*40,'5-اطلاعات کلیه پرسنل'!I950*'5-اطلاعات کلیه پرسنل'!N950/52),0)+IF('5-اطلاعات کلیه پرسنل'!J950=option!$C$11,IF('5-اطلاعات کلیه پرسنل'!L950="دارد",'5-اطلاعات کلیه پرسنل'!M950*'5-اطلاعات کلیه پرسنل'!K950/12*40,'5-اطلاعات کلیه پرسنل'!K950*'5-اطلاعات کلیه پرسنل'!N950/52),0)</f>
        <v>0</v>
      </c>
      <c r="AH950" s="307">
        <f>IF('5-اطلاعات کلیه پرسنل'!P950="دکتری",1,IF('5-اطلاعات کلیه پرسنل'!P950="فوق لیسانس",0.8,IF('5-اطلاعات کلیه پرسنل'!P950="لیسانس",0.6,IF('5-اطلاعات کلیه پرسنل'!P950="فوق دیپلم",0.3,IF('5-اطلاعات کلیه پرسنل'!P950="",0,0.1)))))</f>
        <v>0</v>
      </c>
      <c r="AI950" s="95">
        <f>IF('5-اطلاعات کلیه پرسنل'!L950="دارد",'5-اطلاعات کلیه پرسنل'!M950/12,'5-اطلاعات کلیه پرسنل'!N950/2000)</f>
        <v>0</v>
      </c>
      <c r="AJ950" s="94">
        <f t="shared" si="62"/>
        <v>0</v>
      </c>
    </row>
    <row r="951" spans="29:36" x14ac:dyDescent="0.45">
      <c r="AC951" s="309">
        <f>IF('6-اطلاعات کلیه محصولات - خدمات'!C951="دارد",'6-اطلاعات کلیه محصولات - خدمات'!Q951,0)</f>
        <v>0</v>
      </c>
      <c r="AD951" s="309">
        <f>1403-'5-اطلاعات کلیه پرسنل'!E951:E1948</f>
        <v>1403</v>
      </c>
      <c r="AE951" s="309"/>
      <c r="AF951" s="67">
        <f>IF('5-اطلاعات کلیه پرسنل'!H951=option!$C$15,IF('5-اطلاعات کلیه پرسنل'!L951="دارد",'5-اطلاعات کلیه پرسنل'!M951/12*'5-اطلاعات کلیه پرسنل'!I951,'5-اطلاعات کلیه پرسنل'!N951/2000*'5-اطلاعات کلیه پرسنل'!I951),0)+IF('5-اطلاعات کلیه پرسنل'!J951=option!$C$15,IF('5-اطلاعات کلیه پرسنل'!L951="دارد",'5-اطلاعات کلیه پرسنل'!M951/12*'5-اطلاعات کلیه پرسنل'!K951,'5-اطلاعات کلیه پرسنل'!N951/2000*'5-اطلاعات کلیه پرسنل'!K951),0)</f>
        <v>0</v>
      </c>
      <c r="AG951" s="67">
        <f>IF('5-اطلاعات کلیه پرسنل'!H951=option!$C$11,IF('5-اطلاعات کلیه پرسنل'!L951="دارد",'5-اطلاعات کلیه پرسنل'!M951*'5-اطلاعات کلیه پرسنل'!I951/12*40,'5-اطلاعات کلیه پرسنل'!I951*'5-اطلاعات کلیه پرسنل'!N951/52),0)+IF('5-اطلاعات کلیه پرسنل'!J951=option!$C$11,IF('5-اطلاعات کلیه پرسنل'!L951="دارد",'5-اطلاعات کلیه پرسنل'!M951*'5-اطلاعات کلیه پرسنل'!K951/12*40,'5-اطلاعات کلیه پرسنل'!K951*'5-اطلاعات کلیه پرسنل'!N951/52),0)</f>
        <v>0</v>
      </c>
      <c r="AH951" s="307">
        <f>IF('5-اطلاعات کلیه پرسنل'!P951="دکتری",1,IF('5-اطلاعات کلیه پرسنل'!P951="فوق لیسانس",0.8,IF('5-اطلاعات کلیه پرسنل'!P951="لیسانس",0.6,IF('5-اطلاعات کلیه پرسنل'!P951="فوق دیپلم",0.3,IF('5-اطلاعات کلیه پرسنل'!P951="",0,0.1)))))</f>
        <v>0</v>
      </c>
      <c r="AI951" s="95">
        <f>IF('5-اطلاعات کلیه پرسنل'!L951="دارد",'5-اطلاعات کلیه پرسنل'!M951/12,'5-اطلاعات کلیه پرسنل'!N951/2000)</f>
        <v>0</v>
      </c>
      <c r="AJ951" s="94">
        <f t="shared" si="62"/>
        <v>0</v>
      </c>
    </row>
    <row r="952" spans="29:36" x14ac:dyDescent="0.45">
      <c r="AC952" s="309">
        <f>IF('6-اطلاعات کلیه محصولات - خدمات'!C952="دارد",'6-اطلاعات کلیه محصولات - خدمات'!Q952,0)</f>
        <v>0</v>
      </c>
      <c r="AD952" s="309">
        <f>1403-'5-اطلاعات کلیه پرسنل'!E952:E1949</f>
        <v>1403</v>
      </c>
      <c r="AE952" s="309"/>
      <c r="AF952" s="67">
        <f>IF('5-اطلاعات کلیه پرسنل'!H952=option!$C$15,IF('5-اطلاعات کلیه پرسنل'!L952="دارد",'5-اطلاعات کلیه پرسنل'!M952/12*'5-اطلاعات کلیه پرسنل'!I952,'5-اطلاعات کلیه پرسنل'!N952/2000*'5-اطلاعات کلیه پرسنل'!I952),0)+IF('5-اطلاعات کلیه پرسنل'!J952=option!$C$15,IF('5-اطلاعات کلیه پرسنل'!L952="دارد",'5-اطلاعات کلیه پرسنل'!M952/12*'5-اطلاعات کلیه پرسنل'!K952,'5-اطلاعات کلیه پرسنل'!N952/2000*'5-اطلاعات کلیه پرسنل'!K952),0)</f>
        <v>0</v>
      </c>
      <c r="AG952" s="67">
        <f>IF('5-اطلاعات کلیه پرسنل'!H952=option!$C$11,IF('5-اطلاعات کلیه پرسنل'!L952="دارد",'5-اطلاعات کلیه پرسنل'!M952*'5-اطلاعات کلیه پرسنل'!I952/12*40,'5-اطلاعات کلیه پرسنل'!I952*'5-اطلاعات کلیه پرسنل'!N952/52),0)+IF('5-اطلاعات کلیه پرسنل'!J952=option!$C$11,IF('5-اطلاعات کلیه پرسنل'!L952="دارد",'5-اطلاعات کلیه پرسنل'!M952*'5-اطلاعات کلیه پرسنل'!K952/12*40,'5-اطلاعات کلیه پرسنل'!K952*'5-اطلاعات کلیه پرسنل'!N952/52),0)</f>
        <v>0</v>
      </c>
      <c r="AH952" s="307">
        <f>IF('5-اطلاعات کلیه پرسنل'!P952="دکتری",1,IF('5-اطلاعات کلیه پرسنل'!P952="فوق لیسانس",0.8,IF('5-اطلاعات کلیه پرسنل'!P952="لیسانس",0.6,IF('5-اطلاعات کلیه پرسنل'!P952="فوق دیپلم",0.3,IF('5-اطلاعات کلیه پرسنل'!P952="",0,0.1)))))</f>
        <v>0</v>
      </c>
      <c r="AI952" s="95">
        <f>IF('5-اطلاعات کلیه پرسنل'!L952="دارد",'5-اطلاعات کلیه پرسنل'!M952/12,'5-اطلاعات کلیه پرسنل'!N952/2000)</f>
        <v>0</v>
      </c>
      <c r="AJ952" s="94">
        <f t="shared" si="62"/>
        <v>0</v>
      </c>
    </row>
    <row r="953" spans="29:36" x14ac:dyDescent="0.45">
      <c r="AC953" s="309">
        <f>IF('6-اطلاعات کلیه محصولات - خدمات'!C953="دارد",'6-اطلاعات کلیه محصولات - خدمات'!Q953,0)</f>
        <v>0</v>
      </c>
      <c r="AD953" s="309">
        <f>1403-'5-اطلاعات کلیه پرسنل'!E953:E1950</f>
        <v>1403</v>
      </c>
      <c r="AE953" s="309"/>
      <c r="AF953" s="67">
        <f>IF('5-اطلاعات کلیه پرسنل'!H953=option!$C$15,IF('5-اطلاعات کلیه پرسنل'!L953="دارد",'5-اطلاعات کلیه پرسنل'!M953/12*'5-اطلاعات کلیه پرسنل'!I953,'5-اطلاعات کلیه پرسنل'!N953/2000*'5-اطلاعات کلیه پرسنل'!I953),0)+IF('5-اطلاعات کلیه پرسنل'!J953=option!$C$15,IF('5-اطلاعات کلیه پرسنل'!L953="دارد",'5-اطلاعات کلیه پرسنل'!M953/12*'5-اطلاعات کلیه پرسنل'!K953,'5-اطلاعات کلیه پرسنل'!N953/2000*'5-اطلاعات کلیه پرسنل'!K953),0)</f>
        <v>0</v>
      </c>
      <c r="AG953" s="67">
        <f>IF('5-اطلاعات کلیه پرسنل'!H953=option!$C$11,IF('5-اطلاعات کلیه پرسنل'!L953="دارد",'5-اطلاعات کلیه پرسنل'!M953*'5-اطلاعات کلیه پرسنل'!I953/12*40,'5-اطلاعات کلیه پرسنل'!I953*'5-اطلاعات کلیه پرسنل'!N953/52),0)+IF('5-اطلاعات کلیه پرسنل'!J953=option!$C$11,IF('5-اطلاعات کلیه پرسنل'!L953="دارد",'5-اطلاعات کلیه پرسنل'!M953*'5-اطلاعات کلیه پرسنل'!K953/12*40,'5-اطلاعات کلیه پرسنل'!K953*'5-اطلاعات کلیه پرسنل'!N953/52),0)</f>
        <v>0</v>
      </c>
      <c r="AH953" s="307">
        <f>IF('5-اطلاعات کلیه پرسنل'!P953="دکتری",1,IF('5-اطلاعات کلیه پرسنل'!P953="فوق لیسانس",0.8,IF('5-اطلاعات کلیه پرسنل'!P953="لیسانس",0.6,IF('5-اطلاعات کلیه پرسنل'!P953="فوق دیپلم",0.3,IF('5-اطلاعات کلیه پرسنل'!P953="",0,0.1)))))</f>
        <v>0</v>
      </c>
      <c r="AI953" s="95">
        <f>IF('5-اطلاعات کلیه پرسنل'!L953="دارد",'5-اطلاعات کلیه پرسنل'!M953/12,'5-اطلاعات کلیه پرسنل'!N953/2000)</f>
        <v>0</v>
      </c>
      <c r="AJ953" s="94">
        <f t="shared" si="62"/>
        <v>0</v>
      </c>
    </row>
    <row r="954" spans="29:36" x14ac:dyDescent="0.45">
      <c r="AC954" s="309">
        <f>IF('6-اطلاعات کلیه محصولات - خدمات'!C954="دارد",'6-اطلاعات کلیه محصولات - خدمات'!Q954,0)</f>
        <v>0</v>
      </c>
      <c r="AD954" s="309">
        <f>1403-'5-اطلاعات کلیه پرسنل'!E954:E1951</f>
        <v>1403</v>
      </c>
      <c r="AE954" s="309"/>
      <c r="AF954" s="67">
        <f>IF('5-اطلاعات کلیه پرسنل'!H954=option!$C$15,IF('5-اطلاعات کلیه پرسنل'!L954="دارد",'5-اطلاعات کلیه پرسنل'!M954/12*'5-اطلاعات کلیه پرسنل'!I954,'5-اطلاعات کلیه پرسنل'!N954/2000*'5-اطلاعات کلیه پرسنل'!I954),0)+IF('5-اطلاعات کلیه پرسنل'!J954=option!$C$15,IF('5-اطلاعات کلیه پرسنل'!L954="دارد",'5-اطلاعات کلیه پرسنل'!M954/12*'5-اطلاعات کلیه پرسنل'!K954,'5-اطلاعات کلیه پرسنل'!N954/2000*'5-اطلاعات کلیه پرسنل'!K954),0)</f>
        <v>0</v>
      </c>
      <c r="AG954" s="67">
        <f>IF('5-اطلاعات کلیه پرسنل'!H954=option!$C$11,IF('5-اطلاعات کلیه پرسنل'!L954="دارد",'5-اطلاعات کلیه پرسنل'!M954*'5-اطلاعات کلیه پرسنل'!I954/12*40,'5-اطلاعات کلیه پرسنل'!I954*'5-اطلاعات کلیه پرسنل'!N954/52),0)+IF('5-اطلاعات کلیه پرسنل'!J954=option!$C$11,IF('5-اطلاعات کلیه پرسنل'!L954="دارد",'5-اطلاعات کلیه پرسنل'!M954*'5-اطلاعات کلیه پرسنل'!K954/12*40,'5-اطلاعات کلیه پرسنل'!K954*'5-اطلاعات کلیه پرسنل'!N954/52),0)</f>
        <v>0</v>
      </c>
      <c r="AH954" s="307">
        <f>IF('5-اطلاعات کلیه پرسنل'!P954="دکتری",1,IF('5-اطلاعات کلیه پرسنل'!P954="فوق لیسانس",0.8,IF('5-اطلاعات کلیه پرسنل'!P954="لیسانس",0.6,IF('5-اطلاعات کلیه پرسنل'!P954="فوق دیپلم",0.3,IF('5-اطلاعات کلیه پرسنل'!P954="",0,0.1)))))</f>
        <v>0</v>
      </c>
      <c r="AI954" s="95">
        <f>IF('5-اطلاعات کلیه پرسنل'!L954="دارد",'5-اطلاعات کلیه پرسنل'!M954/12,'5-اطلاعات کلیه پرسنل'!N954/2000)</f>
        <v>0</v>
      </c>
      <c r="AJ954" s="94">
        <f t="shared" si="62"/>
        <v>0</v>
      </c>
    </row>
    <row r="955" spans="29:36" x14ac:dyDescent="0.45">
      <c r="AC955" s="309">
        <f>IF('6-اطلاعات کلیه محصولات - خدمات'!C955="دارد",'6-اطلاعات کلیه محصولات - خدمات'!Q955,0)</f>
        <v>0</v>
      </c>
      <c r="AD955" s="309">
        <f>1403-'5-اطلاعات کلیه پرسنل'!E955:E1952</f>
        <v>1403</v>
      </c>
      <c r="AE955" s="309"/>
      <c r="AF955" s="67">
        <f>IF('5-اطلاعات کلیه پرسنل'!H955=option!$C$15,IF('5-اطلاعات کلیه پرسنل'!L955="دارد",'5-اطلاعات کلیه پرسنل'!M955/12*'5-اطلاعات کلیه پرسنل'!I955,'5-اطلاعات کلیه پرسنل'!N955/2000*'5-اطلاعات کلیه پرسنل'!I955),0)+IF('5-اطلاعات کلیه پرسنل'!J955=option!$C$15,IF('5-اطلاعات کلیه پرسنل'!L955="دارد",'5-اطلاعات کلیه پرسنل'!M955/12*'5-اطلاعات کلیه پرسنل'!K955,'5-اطلاعات کلیه پرسنل'!N955/2000*'5-اطلاعات کلیه پرسنل'!K955),0)</f>
        <v>0</v>
      </c>
      <c r="AG955" s="67">
        <f>IF('5-اطلاعات کلیه پرسنل'!H955=option!$C$11,IF('5-اطلاعات کلیه پرسنل'!L955="دارد",'5-اطلاعات کلیه پرسنل'!M955*'5-اطلاعات کلیه پرسنل'!I955/12*40,'5-اطلاعات کلیه پرسنل'!I955*'5-اطلاعات کلیه پرسنل'!N955/52),0)+IF('5-اطلاعات کلیه پرسنل'!J955=option!$C$11,IF('5-اطلاعات کلیه پرسنل'!L955="دارد",'5-اطلاعات کلیه پرسنل'!M955*'5-اطلاعات کلیه پرسنل'!K955/12*40,'5-اطلاعات کلیه پرسنل'!K955*'5-اطلاعات کلیه پرسنل'!N955/52),0)</f>
        <v>0</v>
      </c>
      <c r="AH955" s="307">
        <f>IF('5-اطلاعات کلیه پرسنل'!P955="دکتری",1,IF('5-اطلاعات کلیه پرسنل'!P955="فوق لیسانس",0.8,IF('5-اطلاعات کلیه پرسنل'!P955="لیسانس",0.6,IF('5-اطلاعات کلیه پرسنل'!P955="فوق دیپلم",0.3,IF('5-اطلاعات کلیه پرسنل'!P955="",0,0.1)))))</f>
        <v>0</v>
      </c>
      <c r="AI955" s="95">
        <f>IF('5-اطلاعات کلیه پرسنل'!L955="دارد",'5-اطلاعات کلیه پرسنل'!M955/12,'5-اطلاعات کلیه پرسنل'!N955/2000)</f>
        <v>0</v>
      </c>
      <c r="AJ955" s="94">
        <f t="shared" si="62"/>
        <v>0</v>
      </c>
    </row>
    <row r="956" spans="29:36" x14ac:dyDescent="0.45">
      <c r="AC956" s="309">
        <f>IF('6-اطلاعات کلیه محصولات - خدمات'!C956="دارد",'6-اطلاعات کلیه محصولات - خدمات'!Q956,0)</f>
        <v>0</v>
      </c>
      <c r="AD956" s="309">
        <f>1403-'5-اطلاعات کلیه پرسنل'!E956:E1953</f>
        <v>1403</v>
      </c>
      <c r="AE956" s="309"/>
      <c r="AF956" s="67">
        <f>IF('5-اطلاعات کلیه پرسنل'!H956=option!$C$15,IF('5-اطلاعات کلیه پرسنل'!L956="دارد",'5-اطلاعات کلیه پرسنل'!M956/12*'5-اطلاعات کلیه پرسنل'!I956,'5-اطلاعات کلیه پرسنل'!N956/2000*'5-اطلاعات کلیه پرسنل'!I956),0)+IF('5-اطلاعات کلیه پرسنل'!J956=option!$C$15,IF('5-اطلاعات کلیه پرسنل'!L956="دارد",'5-اطلاعات کلیه پرسنل'!M956/12*'5-اطلاعات کلیه پرسنل'!K956,'5-اطلاعات کلیه پرسنل'!N956/2000*'5-اطلاعات کلیه پرسنل'!K956),0)</f>
        <v>0</v>
      </c>
      <c r="AG956" s="67">
        <f>IF('5-اطلاعات کلیه پرسنل'!H956=option!$C$11,IF('5-اطلاعات کلیه پرسنل'!L956="دارد",'5-اطلاعات کلیه پرسنل'!M956*'5-اطلاعات کلیه پرسنل'!I956/12*40,'5-اطلاعات کلیه پرسنل'!I956*'5-اطلاعات کلیه پرسنل'!N956/52),0)+IF('5-اطلاعات کلیه پرسنل'!J956=option!$C$11,IF('5-اطلاعات کلیه پرسنل'!L956="دارد",'5-اطلاعات کلیه پرسنل'!M956*'5-اطلاعات کلیه پرسنل'!K956/12*40,'5-اطلاعات کلیه پرسنل'!K956*'5-اطلاعات کلیه پرسنل'!N956/52),0)</f>
        <v>0</v>
      </c>
      <c r="AH956" s="307">
        <f>IF('5-اطلاعات کلیه پرسنل'!P956="دکتری",1,IF('5-اطلاعات کلیه پرسنل'!P956="فوق لیسانس",0.8,IF('5-اطلاعات کلیه پرسنل'!P956="لیسانس",0.6,IF('5-اطلاعات کلیه پرسنل'!P956="فوق دیپلم",0.3,IF('5-اطلاعات کلیه پرسنل'!P956="",0,0.1)))))</f>
        <v>0</v>
      </c>
      <c r="AI956" s="95">
        <f>IF('5-اطلاعات کلیه پرسنل'!L956="دارد",'5-اطلاعات کلیه پرسنل'!M956/12,'5-اطلاعات کلیه پرسنل'!N956/2000)</f>
        <v>0</v>
      </c>
      <c r="AJ956" s="94">
        <f t="shared" si="62"/>
        <v>0</v>
      </c>
    </row>
    <row r="957" spans="29:36" x14ac:dyDescent="0.45">
      <c r="AC957" s="309">
        <f>IF('6-اطلاعات کلیه محصولات - خدمات'!C957="دارد",'6-اطلاعات کلیه محصولات - خدمات'!Q957,0)</f>
        <v>0</v>
      </c>
      <c r="AD957" s="309">
        <f>1403-'5-اطلاعات کلیه پرسنل'!E957:E1954</f>
        <v>1403</v>
      </c>
      <c r="AE957" s="309"/>
      <c r="AF957" s="67">
        <f>IF('5-اطلاعات کلیه پرسنل'!H957=option!$C$15,IF('5-اطلاعات کلیه پرسنل'!L957="دارد",'5-اطلاعات کلیه پرسنل'!M957/12*'5-اطلاعات کلیه پرسنل'!I957,'5-اطلاعات کلیه پرسنل'!N957/2000*'5-اطلاعات کلیه پرسنل'!I957),0)+IF('5-اطلاعات کلیه پرسنل'!J957=option!$C$15,IF('5-اطلاعات کلیه پرسنل'!L957="دارد",'5-اطلاعات کلیه پرسنل'!M957/12*'5-اطلاعات کلیه پرسنل'!K957,'5-اطلاعات کلیه پرسنل'!N957/2000*'5-اطلاعات کلیه پرسنل'!K957),0)</f>
        <v>0</v>
      </c>
      <c r="AG957" s="67">
        <f>IF('5-اطلاعات کلیه پرسنل'!H957=option!$C$11,IF('5-اطلاعات کلیه پرسنل'!L957="دارد",'5-اطلاعات کلیه پرسنل'!M957*'5-اطلاعات کلیه پرسنل'!I957/12*40,'5-اطلاعات کلیه پرسنل'!I957*'5-اطلاعات کلیه پرسنل'!N957/52),0)+IF('5-اطلاعات کلیه پرسنل'!J957=option!$C$11,IF('5-اطلاعات کلیه پرسنل'!L957="دارد",'5-اطلاعات کلیه پرسنل'!M957*'5-اطلاعات کلیه پرسنل'!K957/12*40,'5-اطلاعات کلیه پرسنل'!K957*'5-اطلاعات کلیه پرسنل'!N957/52),0)</f>
        <v>0</v>
      </c>
      <c r="AH957" s="307">
        <f>IF('5-اطلاعات کلیه پرسنل'!P957="دکتری",1,IF('5-اطلاعات کلیه پرسنل'!P957="فوق لیسانس",0.8,IF('5-اطلاعات کلیه پرسنل'!P957="لیسانس",0.6,IF('5-اطلاعات کلیه پرسنل'!P957="فوق دیپلم",0.3,IF('5-اطلاعات کلیه پرسنل'!P957="",0,0.1)))))</f>
        <v>0</v>
      </c>
      <c r="AI957" s="95">
        <f>IF('5-اطلاعات کلیه پرسنل'!L957="دارد",'5-اطلاعات کلیه پرسنل'!M957/12,'5-اطلاعات کلیه پرسنل'!N957/2000)</f>
        <v>0</v>
      </c>
      <c r="AJ957" s="94">
        <f t="shared" si="62"/>
        <v>0</v>
      </c>
    </row>
    <row r="958" spans="29:36" x14ac:dyDescent="0.45">
      <c r="AC958" s="309">
        <f>IF('6-اطلاعات کلیه محصولات - خدمات'!C958="دارد",'6-اطلاعات کلیه محصولات - خدمات'!Q958,0)</f>
        <v>0</v>
      </c>
      <c r="AD958" s="309">
        <f>1403-'5-اطلاعات کلیه پرسنل'!E958:E1955</f>
        <v>1403</v>
      </c>
      <c r="AE958" s="309"/>
      <c r="AF958" s="67">
        <f>IF('5-اطلاعات کلیه پرسنل'!H958=option!$C$15,IF('5-اطلاعات کلیه پرسنل'!L958="دارد",'5-اطلاعات کلیه پرسنل'!M958/12*'5-اطلاعات کلیه پرسنل'!I958,'5-اطلاعات کلیه پرسنل'!N958/2000*'5-اطلاعات کلیه پرسنل'!I958),0)+IF('5-اطلاعات کلیه پرسنل'!J958=option!$C$15,IF('5-اطلاعات کلیه پرسنل'!L958="دارد",'5-اطلاعات کلیه پرسنل'!M958/12*'5-اطلاعات کلیه پرسنل'!K958,'5-اطلاعات کلیه پرسنل'!N958/2000*'5-اطلاعات کلیه پرسنل'!K958),0)</f>
        <v>0</v>
      </c>
      <c r="AG958" s="67">
        <f>IF('5-اطلاعات کلیه پرسنل'!H958=option!$C$11,IF('5-اطلاعات کلیه پرسنل'!L958="دارد",'5-اطلاعات کلیه پرسنل'!M958*'5-اطلاعات کلیه پرسنل'!I958/12*40,'5-اطلاعات کلیه پرسنل'!I958*'5-اطلاعات کلیه پرسنل'!N958/52),0)+IF('5-اطلاعات کلیه پرسنل'!J958=option!$C$11,IF('5-اطلاعات کلیه پرسنل'!L958="دارد",'5-اطلاعات کلیه پرسنل'!M958*'5-اطلاعات کلیه پرسنل'!K958/12*40,'5-اطلاعات کلیه پرسنل'!K958*'5-اطلاعات کلیه پرسنل'!N958/52),0)</f>
        <v>0</v>
      </c>
      <c r="AH958" s="307">
        <f>IF('5-اطلاعات کلیه پرسنل'!P958="دکتری",1,IF('5-اطلاعات کلیه پرسنل'!P958="فوق لیسانس",0.8,IF('5-اطلاعات کلیه پرسنل'!P958="لیسانس",0.6,IF('5-اطلاعات کلیه پرسنل'!P958="فوق دیپلم",0.3,IF('5-اطلاعات کلیه پرسنل'!P958="",0,0.1)))))</f>
        <v>0</v>
      </c>
      <c r="AI958" s="95">
        <f>IF('5-اطلاعات کلیه پرسنل'!L958="دارد",'5-اطلاعات کلیه پرسنل'!M958/12,'5-اطلاعات کلیه پرسنل'!N958/2000)</f>
        <v>0</v>
      </c>
      <c r="AJ958" s="94">
        <f t="shared" si="62"/>
        <v>0</v>
      </c>
    </row>
    <row r="959" spans="29:36" x14ac:dyDescent="0.45">
      <c r="AC959" s="309">
        <f>IF('6-اطلاعات کلیه محصولات - خدمات'!C959="دارد",'6-اطلاعات کلیه محصولات - خدمات'!Q959,0)</f>
        <v>0</v>
      </c>
      <c r="AD959" s="309">
        <f>1403-'5-اطلاعات کلیه پرسنل'!E959:E1956</f>
        <v>1403</v>
      </c>
      <c r="AE959" s="309"/>
      <c r="AF959" s="67">
        <f>IF('5-اطلاعات کلیه پرسنل'!H959=option!$C$15,IF('5-اطلاعات کلیه پرسنل'!L959="دارد",'5-اطلاعات کلیه پرسنل'!M959/12*'5-اطلاعات کلیه پرسنل'!I959,'5-اطلاعات کلیه پرسنل'!N959/2000*'5-اطلاعات کلیه پرسنل'!I959),0)+IF('5-اطلاعات کلیه پرسنل'!J959=option!$C$15,IF('5-اطلاعات کلیه پرسنل'!L959="دارد",'5-اطلاعات کلیه پرسنل'!M959/12*'5-اطلاعات کلیه پرسنل'!K959,'5-اطلاعات کلیه پرسنل'!N959/2000*'5-اطلاعات کلیه پرسنل'!K959),0)</f>
        <v>0</v>
      </c>
      <c r="AG959" s="67">
        <f>IF('5-اطلاعات کلیه پرسنل'!H959=option!$C$11,IF('5-اطلاعات کلیه پرسنل'!L959="دارد",'5-اطلاعات کلیه پرسنل'!M959*'5-اطلاعات کلیه پرسنل'!I959/12*40,'5-اطلاعات کلیه پرسنل'!I959*'5-اطلاعات کلیه پرسنل'!N959/52),0)+IF('5-اطلاعات کلیه پرسنل'!J959=option!$C$11,IF('5-اطلاعات کلیه پرسنل'!L959="دارد",'5-اطلاعات کلیه پرسنل'!M959*'5-اطلاعات کلیه پرسنل'!K959/12*40,'5-اطلاعات کلیه پرسنل'!K959*'5-اطلاعات کلیه پرسنل'!N959/52),0)</f>
        <v>0</v>
      </c>
      <c r="AH959" s="307">
        <f>IF('5-اطلاعات کلیه پرسنل'!P959="دکتری",1,IF('5-اطلاعات کلیه پرسنل'!P959="فوق لیسانس",0.8,IF('5-اطلاعات کلیه پرسنل'!P959="لیسانس",0.6,IF('5-اطلاعات کلیه پرسنل'!P959="فوق دیپلم",0.3,IF('5-اطلاعات کلیه پرسنل'!P959="",0,0.1)))))</f>
        <v>0</v>
      </c>
      <c r="AI959" s="95">
        <f>IF('5-اطلاعات کلیه پرسنل'!L959="دارد",'5-اطلاعات کلیه پرسنل'!M959/12,'5-اطلاعات کلیه پرسنل'!N959/2000)</f>
        <v>0</v>
      </c>
      <c r="AJ959" s="94">
        <f t="shared" si="62"/>
        <v>0</v>
      </c>
    </row>
    <row r="960" spans="29:36" x14ac:dyDescent="0.45">
      <c r="AC960" s="309">
        <f>IF('6-اطلاعات کلیه محصولات - خدمات'!C960="دارد",'6-اطلاعات کلیه محصولات - خدمات'!Q960,0)</f>
        <v>0</v>
      </c>
      <c r="AD960" s="309">
        <f>1403-'5-اطلاعات کلیه پرسنل'!E960:E1957</f>
        <v>1403</v>
      </c>
      <c r="AE960" s="309"/>
      <c r="AF960" s="67">
        <f>IF('5-اطلاعات کلیه پرسنل'!H960=option!$C$15,IF('5-اطلاعات کلیه پرسنل'!L960="دارد",'5-اطلاعات کلیه پرسنل'!M960/12*'5-اطلاعات کلیه پرسنل'!I960,'5-اطلاعات کلیه پرسنل'!N960/2000*'5-اطلاعات کلیه پرسنل'!I960),0)+IF('5-اطلاعات کلیه پرسنل'!J960=option!$C$15,IF('5-اطلاعات کلیه پرسنل'!L960="دارد",'5-اطلاعات کلیه پرسنل'!M960/12*'5-اطلاعات کلیه پرسنل'!K960,'5-اطلاعات کلیه پرسنل'!N960/2000*'5-اطلاعات کلیه پرسنل'!K960),0)</f>
        <v>0</v>
      </c>
      <c r="AG960" s="67">
        <f>IF('5-اطلاعات کلیه پرسنل'!H960=option!$C$11,IF('5-اطلاعات کلیه پرسنل'!L960="دارد",'5-اطلاعات کلیه پرسنل'!M960*'5-اطلاعات کلیه پرسنل'!I960/12*40,'5-اطلاعات کلیه پرسنل'!I960*'5-اطلاعات کلیه پرسنل'!N960/52),0)+IF('5-اطلاعات کلیه پرسنل'!J960=option!$C$11,IF('5-اطلاعات کلیه پرسنل'!L960="دارد",'5-اطلاعات کلیه پرسنل'!M960*'5-اطلاعات کلیه پرسنل'!K960/12*40,'5-اطلاعات کلیه پرسنل'!K960*'5-اطلاعات کلیه پرسنل'!N960/52),0)</f>
        <v>0</v>
      </c>
      <c r="AH960" s="307">
        <f>IF('5-اطلاعات کلیه پرسنل'!P960="دکتری",1,IF('5-اطلاعات کلیه پرسنل'!P960="فوق لیسانس",0.8,IF('5-اطلاعات کلیه پرسنل'!P960="لیسانس",0.6,IF('5-اطلاعات کلیه پرسنل'!P960="فوق دیپلم",0.3,IF('5-اطلاعات کلیه پرسنل'!P960="",0,0.1)))))</f>
        <v>0</v>
      </c>
      <c r="AI960" s="95">
        <f>IF('5-اطلاعات کلیه پرسنل'!L960="دارد",'5-اطلاعات کلیه پرسنل'!M960/12,'5-اطلاعات کلیه پرسنل'!N960/2000)</f>
        <v>0</v>
      </c>
      <c r="AJ960" s="94">
        <f t="shared" si="62"/>
        <v>0</v>
      </c>
    </row>
    <row r="961" spans="29:36" x14ac:dyDescent="0.45">
      <c r="AC961" s="309">
        <f>IF('6-اطلاعات کلیه محصولات - خدمات'!C961="دارد",'6-اطلاعات کلیه محصولات - خدمات'!Q961,0)</f>
        <v>0</v>
      </c>
      <c r="AD961" s="309">
        <f>1403-'5-اطلاعات کلیه پرسنل'!E961:E1958</f>
        <v>1403</v>
      </c>
      <c r="AE961" s="309"/>
      <c r="AF961" s="67">
        <f>IF('5-اطلاعات کلیه پرسنل'!H961=option!$C$15,IF('5-اطلاعات کلیه پرسنل'!L961="دارد",'5-اطلاعات کلیه پرسنل'!M961/12*'5-اطلاعات کلیه پرسنل'!I961,'5-اطلاعات کلیه پرسنل'!N961/2000*'5-اطلاعات کلیه پرسنل'!I961),0)+IF('5-اطلاعات کلیه پرسنل'!J961=option!$C$15,IF('5-اطلاعات کلیه پرسنل'!L961="دارد",'5-اطلاعات کلیه پرسنل'!M961/12*'5-اطلاعات کلیه پرسنل'!K961,'5-اطلاعات کلیه پرسنل'!N961/2000*'5-اطلاعات کلیه پرسنل'!K961),0)</f>
        <v>0</v>
      </c>
      <c r="AG961" s="67">
        <f>IF('5-اطلاعات کلیه پرسنل'!H961=option!$C$11,IF('5-اطلاعات کلیه پرسنل'!L961="دارد",'5-اطلاعات کلیه پرسنل'!M961*'5-اطلاعات کلیه پرسنل'!I961/12*40,'5-اطلاعات کلیه پرسنل'!I961*'5-اطلاعات کلیه پرسنل'!N961/52),0)+IF('5-اطلاعات کلیه پرسنل'!J961=option!$C$11,IF('5-اطلاعات کلیه پرسنل'!L961="دارد",'5-اطلاعات کلیه پرسنل'!M961*'5-اطلاعات کلیه پرسنل'!K961/12*40,'5-اطلاعات کلیه پرسنل'!K961*'5-اطلاعات کلیه پرسنل'!N961/52),0)</f>
        <v>0</v>
      </c>
      <c r="AH961" s="307">
        <f>IF('5-اطلاعات کلیه پرسنل'!P961="دکتری",1,IF('5-اطلاعات کلیه پرسنل'!P961="فوق لیسانس",0.8,IF('5-اطلاعات کلیه پرسنل'!P961="لیسانس",0.6,IF('5-اطلاعات کلیه پرسنل'!P961="فوق دیپلم",0.3,IF('5-اطلاعات کلیه پرسنل'!P961="",0,0.1)))))</f>
        <v>0</v>
      </c>
      <c r="AI961" s="95">
        <f>IF('5-اطلاعات کلیه پرسنل'!L961="دارد",'5-اطلاعات کلیه پرسنل'!M961/12,'5-اطلاعات کلیه پرسنل'!N961/2000)</f>
        <v>0</v>
      </c>
      <c r="AJ961" s="94">
        <f t="shared" si="62"/>
        <v>0</v>
      </c>
    </row>
    <row r="962" spans="29:36" x14ac:dyDescent="0.45">
      <c r="AC962" s="309">
        <f>IF('6-اطلاعات کلیه محصولات - خدمات'!C962="دارد",'6-اطلاعات کلیه محصولات - خدمات'!Q962,0)</f>
        <v>0</v>
      </c>
      <c r="AD962" s="309">
        <f>1403-'5-اطلاعات کلیه پرسنل'!E962:E1959</f>
        <v>1403</v>
      </c>
      <c r="AE962" s="309"/>
      <c r="AF962" s="67">
        <f>IF('5-اطلاعات کلیه پرسنل'!H962=option!$C$15,IF('5-اطلاعات کلیه پرسنل'!L962="دارد",'5-اطلاعات کلیه پرسنل'!M962/12*'5-اطلاعات کلیه پرسنل'!I962,'5-اطلاعات کلیه پرسنل'!N962/2000*'5-اطلاعات کلیه پرسنل'!I962),0)+IF('5-اطلاعات کلیه پرسنل'!J962=option!$C$15,IF('5-اطلاعات کلیه پرسنل'!L962="دارد",'5-اطلاعات کلیه پرسنل'!M962/12*'5-اطلاعات کلیه پرسنل'!K962,'5-اطلاعات کلیه پرسنل'!N962/2000*'5-اطلاعات کلیه پرسنل'!K962),0)</f>
        <v>0</v>
      </c>
      <c r="AG962" s="67">
        <f>IF('5-اطلاعات کلیه پرسنل'!H962=option!$C$11,IF('5-اطلاعات کلیه پرسنل'!L962="دارد",'5-اطلاعات کلیه پرسنل'!M962*'5-اطلاعات کلیه پرسنل'!I962/12*40,'5-اطلاعات کلیه پرسنل'!I962*'5-اطلاعات کلیه پرسنل'!N962/52),0)+IF('5-اطلاعات کلیه پرسنل'!J962=option!$C$11,IF('5-اطلاعات کلیه پرسنل'!L962="دارد",'5-اطلاعات کلیه پرسنل'!M962*'5-اطلاعات کلیه پرسنل'!K962/12*40,'5-اطلاعات کلیه پرسنل'!K962*'5-اطلاعات کلیه پرسنل'!N962/52),0)</f>
        <v>0</v>
      </c>
      <c r="AH962" s="307">
        <f>IF('5-اطلاعات کلیه پرسنل'!P962="دکتری",1,IF('5-اطلاعات کلیه پرسنل'!P962="فوق لیسانس",0.8,IF('5-اطلاعات کلیه پرسنل'!P962="لیسانس",0.6,IF('5-اطلاعات کلیه پرسنل'!P962="فوق دیپلم",0.3,IF('5-اطلاعات کلیه پرسنل'!P962="",0,0.1)))))</f>
        <v>0</v>
      </c>
      <c r="AI962" s="95">
        <f>IF('5-اطلاعات کلیه پرسنل'!L962="دارد",'5-اطلاعات کلیه پرسنل'!M962/12,'5-اطلاعات کلیه پرسنل'!N962/2000)</f>
        <v>0</v>
      </c>
      <c r="AJ962" s="94">
        <f t="shared" si="62"/>
        <v>0</v>
      </c>
    </row>
    <row r="963" spans="29:36" x14ac:dyDescent="0.45">
      <c r="AC963" s="309">
        <f>IF('6-اطلاعات کلیه محصولات - خدمات'!C963="دارد",'6-اطلاعات کلیه محصولات - خدمات'!Q963,0)</f>
        <v>0</v>
      </c>
      <c r="AD963" s="309">
        <f>1403-'5-اطلاعات کلیه پرسنل'!E963:E1960</f>
        <v>1403</v>
      </c>
      <c r="AE963" s="309"/>
      <c r="AF963" s="67">
        <f>IF('5-اطلاعات کلیه پرسنل'!H963=option!$C$15,IF('5-اطلاعات کلیه پرسنل'!L963="دارد",'5-اطلاعات کلیه پرسنل'!M963/12*'5-اطلاعات کلیه پرسنل'!I963,'5-اطلاعات کلیه پرسنل'!N963/2000*'5-اطلاعات کلیه پرسنل'!I963),0)+IF('5-اطلاعات کلیه پرسنل'!J963=option!$C$15,IF('5-اطلاعات کلیه پرسنل'!L963="دارد",'5-اطلاعات کلیه پرسنل'!M963/12*'5-اطلاعات کلیه پرسنل'!K963,'5-اطلاعات کلیه پرسنل'!N963/2000*'5-اطلاعات کلیه پرسنل'!K963),0)</f>
        <v>0</v>
      </c>
      <c r="AG963" s="67">
        <f>IF('5-اطلاعات کلیه پرسنل'!H963=option!$C$11,IF('5-اطلاعات کلیه پرسنل'!L963="دارد",'5-اطلاعات کلیه پرسنل'!M963*'5-اطلاعات کلیه پرسنل'!I963/12*40,'5-اطلاعات کلیه پرسنل'!I963*'5-اطلاعات کلیه پرسنل'!N963/52),0)+IF('5-اطلاعات کلیه پرسنل'!J963=option!$C$11,IF('5-اطلاعات کلیه پرسنل'!L963="دارد",'5-اطلاعات کلیه پرسنل'!M963*'5-اطلاعات کلیه پرسنل'!K963/12*40,'5-اطلاعات کلیه پرسنل'!K963*'5-اطلاعات کلیه پرسنل'!N963/52),0)</f>
        <v>0</v>
      </c>
      <c r="AH963" s="307">
        <f>IF('5-اطلاعات کلیه پرسنل'!P963="دکتری",1,IF('5-اطلاعات کلیه پرسنل'!P963="فوق لیسانس",0.8,IF('5-اطلاعات کلیه پرسنل'!P963="لیسانس",0.6,IF('5-اطلاعات کلیه پرسنل'!P963="فوق دیپلم",0.3,IF('5-اطلاعات کلیه پرسنل'!P963="",0,0.1)))))</f>
        <v>0</v>
      </c>
      <c r="AI963" s="95">
        <f>IF('5-اطلاعات کلیه پرسنل'!L963="دارد",'5-اطلاعات کلیه پرسنل'!M963/12,'5-اطلاعات کلیه پرسنل'!N963/2000)</f>
        <v>0</v>
      </c>
      <c r="AJ963" s="94">
        <f t="shared" si="62"/>
        <v>0</v>
      </c>
    </row>
    <row r="964" spans="29:36" x14ac:dyDescent="0.45">
      <c r="AC964" s="309">
        <f>IF('6-اطلاعات کلیه محصولات - خدمات'!C964="دارد",'6-اطلاعات کلیه محصولات - خدمات'!Q964,0)</f>
        <v>0</v>
      </c>
      <c r="AD964" s="309">
        <f>1403-'5-اطلاعات کلیه پرسنل'!E964:E1961</f>
        <v>1403</v>
      </c>
      <c r="AE964" s="309"/>
      <c r="AF964" s="67">
        <f>IF('5-اطلاعات کلیه پرسنل'!H964=option!$C$15,IF('5-اطلاعات کلیه پرسنل'!L964="دارد",'5-اطلاعات کلیه پرسنل'!M964/12*'5-اطلاعات کلیه پرسنل'!I964,'5-اطلاعات کلیه پرسنل'!N964/2000*'5-اطلاعات کلیه پرسنل'!I964),0)+IF('5-اطلاعات کلیه پرسنل'!J964=option!$C$15,IF('5-اطلاعات کلیه پرسنل'!L964="دارد",'5-اطلاعات کلیه پرسنل'!M964/12*'5-اطلاعات کلیه پرسنل'!K964,'5-اطلاعات کلیه پرسنل'!N964/2000*'5-اطلاعات کلیه پرسنل'!K964),0)</f>
        <v>0</v>
      </c>
      <c r="AG964" s="67">
        <f>IF('5-اطلاعات کلیه پرسنل'!H964=option!$C$11,IF('5-اطلاعات کلیه پرسنل'!L964="دارد",'5-اطلاعات کلیه پرسنل'!M964*'5-اطلاعات کلیه پرسنل'!I964/12*40,'5-اطلاعات کلیه پرسنل'!I964*'5-اطلاعات کلیه پرسنل'!N964/52),0)+IF('5-اطلاعات کلیه پرسنل'!J964=option!$C$11,IF('5-اطلاعات کلیه پرسنل'!L964="دارد",'5-اطلاعات کلیه پرسنل'!M964*'5-اطلاعات کلیه پرسنل'!K964/12*40,'5-اطلاعات کلیه پرسنل'!K964*'5-اطلاعات کلیه پرسنل'!N964/52),0)</f>
        <v>0</v>
      </c>
      <c r="AH964" s="307">
        <f>IF('5-اطلاعات کلیه پرسنل'!P964="دکتری",1,IF('5-اطلاعات کلیه پرسنل'!P964="فوق لیسانس",0.8,IF('5-اطلاعات کلیه پرسنل'!P964="لیسانس",0.6,IF('5-اطلاعات کلیه پرسنل'!P964="فوق دیپلم",0.3,IF('5-اطلاعات کلیه پرسنل'!P964="",0,0.1)))))</f>
        <v>0</v>
      </c>
      <c r="AI964" s="95">
        <f>IF('5-اطلاعات کلیه پرسنل'!L964="دارد",'5-اطلاعات کلیه پرسنل'!M964/12,'5-اطلاعات کلیه پرسنل'!N964/2000)</f>
        <v>0</v>
      </c>
      <c r="AJ964" s="94">
        <f t="shared" si="62"/>
        <v>0</v>
      </c>
    </row>
    <row r="965" spans="29:36" x14ac:dyDescent="0.45">
      <c r="AC965" s="309">
        <f>IF('6-اطلاعات کلیه محصولات - خدمات'!C965="دارد",'6-اطلاعات کلیه محصولات - خدمات'!Q965,0)</f>
        <v>0</v>
      </c>
      <c r="AD965" s="309">
        <f>1403-'5-اطلاعات کلیه پرسنل'!E965:E1962</f>
        <v>1403</v>
      </c>
      <c r="AE965" s="309"/>
      <c r="AF965" s="67">
        <f>IF('5-اطلاعات کلیه پرسنل'!H965=option!$C$15,IF('5-اطلاعات کلیه پرسنل'!L965="دارد",'5-اطلاعات کلیه پرسنل'!M965/12*'5-اطلاعات کلیه پرسنل'!I965,'5-اطلاعات کلیه پرسنل'!N965/2000*'5-اطلاعات کلیه پرسنل'!I965),0)+IF('5-اطلاعات کلیه پرسنل'!J965=option!$C$15,IF('5-اطلاعات کلیه پرسنل'!L965="دارد",'5-اطلاعات کلیه پرسنل'!M965/12*'5-اطلاعات کلیه پرسنل'!K965,'5-اطلاعات کلیه پرسنل'!N965/2000*'5-اطلاعات کلیه پرسنل'!K965),0)</f>
        <v>0</v>
      </c>
      <c r="AG965" s="67">
        <f>IF('5-اطلاعات کلیه پرسنل'!H965=option!$C$11,IF('5-اطلاعات کلیه پرسنل'!L965="دارد",'5-اطلاعات کلیه پرسنل'!M965*'5-اطلاعات کلیه پرسنل'!I965/12*40,'5-اطلاعات کلیه پرسنل'!I965*'5-اطلاعات کلیه پرسنل'!N965/52),0)+IF('5-اطلاعات کلیه پرسنل'!J965=option!$C$11,IF('5-اطلاعات کلیه پرسنل'!L965="دارد",'5-اطلاعات کلیه پرسنل'!M965*'5-اطلاعات کلیه پرسنل'!K965/12*40,'5-اطلاعات کلیه پرسنل'!K965*'5-اطلاعات کلیه پرسنل'!N965/52),0)</f>
        <v>0</v>
      </c>
      <c r="AH965" s="307">
        <f>IF('5-اطلاعات کلیه پرسنل'!P965="دکتری",1,IF('5-اطلاعات کلیه پرسنل'!P965="فوق لیسانس",0.8,IF('5-اطلاعات کلیه پرسنل'!P965="لیسانس",0.6,IF('5-اطلاعات کلیه پرسنل'!P965="فوق دیپلم",0.3,IF('5-اطلاعات کلیه پرسنل'!P965="",0,0.1)))))</f>
        <v>0</v>
      </c>
      <c r="AI965" s="95">
        <f>IF('5-اطلاعات کلیه پرسنل'!L965="دارد",'5-اطلاعات کلیه پرسنل'!M965/12,'5-اطلاعات کلیه پرسنل'!N965/2000)</f>
        <v>0</v>
      </c>
      <c r="AJ965" s="94">
        <f t="shared" si="62"/>
        <v>0</v>
      </c>
    </row>
    <row r="966" spans="29:36" x14ac:dyDescent="0.45">
      <c r="AC966" s="309">
        <f>IF('6-اطلاعات کلیه محصولات - خدمات'!C966="دارد",'6-اطلاعات کلیه محصولات - خدمات'!Q966,0)</f>
        <v>0</v>
      </c>
      <c r="AD966" s="309">
        <f>1403-'5-اطلاعات کلیه پرسنل'!E966:E1963</f>
        <v>1403</v>
      </c>
      <c r="AE966" s="309"/>
      <c r="AF966" s="67">
        <f>IF('5-اطلاعات کلیه پرسنل'!H966=option!$C$15,IF('5-اطلاعات کلیه پرسنل'!L966="دارد",'5-اطلاعات کلیه پرسنل'!M966/12*'5-اطلاعات کلیه پرسنل'!I966,'5-اطلاعات کلیه پرسنل'!N966/2000*'5-اطلاعات کلیه پرسنل'!I966),0)+IF('5-اطلاعات کلیه پرسنل'!J966=option!$C$15,IF('5-اطلاعات کلیه پرسنل'!L966="دارد",'5-اطلاعات کلیه پرسنل'!M966/12*'5-اطلاعات کلیه پرسنل'!K966,'5-اطلاعات کلیه پرسنل'!N966/2000*'5-اطلاعات کلیه پرسنل'!K966),0)</f>
        <v>0</v>
      </c>
      <c r="AG966" s="67">
        <f>IF('5-اطلاعات کلیه پرسنل'!H966=option!$C$11,IF('5-اطلاعات کلیه پرسنل'!L966="دارد",'5-اطلاعات کلیه پرسنل'!M966*'5-اطلاعات کلیه پرسنل'!I966/12*40,'5-اطلاعات کلیه پرسنل'!I966*'5-اطلاعات کلیه پرسنل'!N966/52),0)+IF('5-اطلاعات کلیه پرسنل'!J966=option!$C$11,IF('5-اطلاعات کلیه پرسنل'!L966="دارد",'5-اطلاعات کلیه پرسنل'!M966*'5-اطلاعات کلیه پرسنل'!K966/12*40,'5-اطلاعات کلیه پرسنل'!K966*'5-اطلاعات کلیه پرسنل'!N966/52),0)</f>
        <v>0</v>
      </c>
      <c r="AH966" s="307">
        <f>IF('5-اطلاعات کلیه پرسنل'!P966="دکتری",1,IF('5-اطلاعات کلیه پرسنل'!P966="فوق لیسانس",0.8,IF('5-اطلاعات کلیه پرسنل'!P966="لیسانس",0.6,IF('5-اطلاعات کلیه پرسنل'!P966="فوق دیپلم",0.3,IF('5-اطلاعات کلیه پرسنل'!P966="",0,0.1)))))</f>
        <v>0</v>
      </c>
      <c r="AI966" s="95">
        <f>IF('5-اطلاعات کلیه پرسنل'!L966="دارد",'5-اطلاعات کلیه پرسنل'!M966/12,'5-اطلاعات کلیه پرسنل'!N966/2000)</f>
        <v>0</v>
      </c>
      <c r="AJ966" s="94">
        <f t="shared" si="62"/>
        <v>0</v>
      </c>
    </row>
    <row r="967" spans="29:36" x14ac:dyDescent="0.45">
      <c r="AC967" s="309">
        <f>IF('6-اطلاعات کلیه محصولات - خدمات'!C967="دارد",'6-اطلاعات کلیه محصولات - خدمات'!Q967,0)</f>
        <v>0</v>
      </c>
      <c r="AD967" s="309">
        <f>1403-'5-اطلاعات کلیه پرسنل'!E967:E1964</f>
        <v>1403</v>
      </c>
      <c r="AE967" s="309"/>
      <c r="AF967" s="67">
        <f>IF('5-اطلاعات کلیه پرسنل'!H967=option!$C$15,IF('5-اطلاعات کلیه پرسنل'!L967="دارد",'5-اطلاعات کلیه پرسنل'!M967/12*'5-اطلاعات کلیه پرسنل'!I967,'5-اطلاعات کلیه پرسنل'!N967/2000*'5-اطلاعات کلیه پرسنل'!I967),0)+IF('5-اطلاعات کلیه پرسنل'!J967=option!$C$15,IF('5-اطلاعات کلیه پرسنل'!L967="دارد",'5-اطلاعات کلیه پرسنل'!M967/12*'5-اطلاعات کلیه پرسنل'!K967,'5-اطلاعات کلیه پرسنل'!N967/2000*'5-اطلاعات کلیه پرسنل'!K967),0)</f>
        <v>0</v>
      </c>
      <c r="AG967" s="67">
        <f>IF('5-اطلاعات کلیه پرسنل'!H967=option!$C$11,IF('5-اطلاعات کلیه پرسنل'!L967="دارد",'5-اطلاعات کلیه پرسنل'!M967*'5-اطلاعات کلیه پرسنل'!I967/12*40,'5-اطلاعات کلیه پرسنل'!I967*'5-اطلاعات کلیه پرسنل'!N967/52),0)+IF('5-اطلاعات کلیه پرسنل'!J967=option!$C$11,IF('5-اطلاعات کلیه پرسنل'!L967="دارد",'5-اطلاعات کلیه پرسنل'!M967*'5-اطلاعات کلیه پرسنل'!K967/12*40,'5-اطلاعات کلیه پرسنل'!K967*'5-اطلاعات کلیه پرسنل'!N967/52),0)</f>
        <v>0</v>
      </c>
      <c r="AH967" s="307">
        <f>IF('5-اطلاعات کلیه پرسنل'!P967="دکتری",1,IF('5-اطلاعات کلیه پرسنل'!P967="فوق لیسانس",0.8,IF('5-اطلاعات کلیه پرسنل'!P967="لیسانس",0.6,IF('5-اطلاعات کلیه پرسنل'!P967="فوق دیپلم",0.3,IF('5-اطلاعات کلیه پرسنل'!P967="",0,0.1)))))</f>
        <v>0</v>
      </c>
      <c r="AI967" s="95">
        <f>IF('5-اطلاعات کلیه پرسنل'!L967="دارد",'5-اطلاعات کلیه پرسنل'!M967/12,'5-اطلاعات کلیه پرسنل'!N967/2000)</f>
        <v>0</v>
      </c>
      <c r="AJ967" s="94">
        <f t="shared" si="62"/>
        <v>0</v>
      </c>
    </row>
    <row r="968" spans="29:36" x14ac:dyDescent="0.45">
      <c r="AC968" s="309">
        <f>IF('6-اطلاعات کلیه محصولات - خدمات'!C968="دارد",'6-اطلاعات کلیه محصولات - خدمات'!Q968,0)</f>
        <v>0</v>
      </c>
      <c r="AD968" s="309">
        <f>1403-'5-اطلاعات کلیه پرسنل'!E968:E1965</f>
        <v>1403</v>
      </c>
      <c r="AE968" s="309"/>
      <c r="AF968" s="67">
        <f>IF('5-اطلاعات کلیه پرسنل'!H968=option!$C$15,IF('5-اطلاعات کلیه پرسنل'!L968="دارد",'5-اطلاعات کلیه پرسنل'!M968/12*'5-اطلاعات کلیه پرسنل'!I968,'5-اطلاعات کلیه پرسنل'!N968/2000*'5-اطلاعات کلیه پرسنل'!I968),0)+IF('5-اطلاعات کلیه پرسنل'!J968=option!$C$15,IF('5-اطلاعات کلیه پرسنل'!L968="دارد",'5-اطلاعات کلیه پرسنل'!M968/12*'5-اطلاعات کلیه پرسنل'!K968,'5-اطلاعات کلیه پرسنل'!N968/2000*'5-اطلاعات کلیه پرسنل'!K968),0)</f>
        <v>0</v>
      </c>
      <c r="AG968" s="67">
        <f>IF('5-اطلاعات کلیه پرسنل'!H968=option!$C$11,IF('5-اطلاعات کلیه پرسنل'!L968="دارد",'5-اطلاعات کلیه پرسنل'!M968*'5-اطلاعات کلیه پرسنل'!I968/12*40,'5-اطلاعات کلیه پرسنل'!I968*'5-اطلاعات کلیه پرسنل'!N968/52),0)+IF('5-اطلاعات کلیه پرسنل'!J968=option!$C$11,IF('5-اطلاعات کلیه پرسنل'!L968="دارد",'5-اطلاعات کلیه پرسنل'!M968*'5-اطلاعات کلیه پرسنل'!K968/12*40,'5-اطلاعات کلیه پرسنل'!K968*'5-اطلاعات کلیه پرسنل'!N968/52),0)</f>
        <v>0</v>
      </c>
      <c r="AH968" s="307">
        <f>IF('5-اطلاعات کلیه پرسنل'!P968="دکتری",1,IF('5-اطلاعات کلیه پرسنل'!P968="فوق لیسانس",0.8,IF('5-اطلاعات کلیه پرسنل'!P968="لیسانس",0.6,IF('5-اطلاعات کلیه پرسنل'!P968="فوق دیپلم",0.3,IF('5-اطلاعات کلیه پرسنل'!P968="",0,0.1)))))</f>
        <v>0</v>
      </c>
      <c r="AI968" s="95">
        <f>IF('5-اطلاعات کلیه پرسنل'!L968="دارد",'5-اطلاعات کلیه پرسنل'!M968/12,'5-اطلاعات کلیه پرسنل'!N968/2000)</f>
        <v>0</v>
      </c>
      <c r="AJ968" s="94">
        <f t="shared" si="62"/>
        <v>0</v>
      </c>
    </row>
    <row r="969" spans="29:36" x14ac:dyDescent="0.45">
      <c r="AC969" s="309">
        <f>IF('6-اطلاعات کلیه محصولات - خدمات'!C969="دارد",'6-اطلاعات کلیه محصولات - خدمات'!Q969,0)</f>
        <v>0</v>
      </c>
      <c r="AD969" s="309">
        <f>1403-'5-اطلاعات کلیه پرسنل'!E969:E1966</f>
        <v>1403</v>
      </c>
      <c r="AE969" s="309"/>
      <c r="AF969" s="67">
        <f>IF('5-اطلاعات کلیه پرسنل'!H969=option!$C$15,IF('5-اطلاعات کلیه پرسنل'!L969="دارد",'5-اطلاعات کلیه پرسنل'!M969/12*'5-اطلاعات کلیه پرسنل'!I969,'5-اطلاعات کلیه پرسنل'!N969/2000*'5-اطلاعات کلیه پرسنل'!I969),0)+IF('5-اطلاعات کلیه پرسنل'!J969=option!$C$15,IF('5-اطلاعات کلیه پرسنل'!L969="دارد",'5-اطلاعات کلیه پرسنل'!M969/12*'5-اطلاعات کلیه پرسنل'!K969,'5-اطلاعات کلیه پرسنل'!N969/2000*'5-اطلاعات کلیه پرسنل'!K969),0)</f>
        <v>0</v>
      </c>
      <c r="AG969" s="67">
        <f>IF('5-اطلاعات کلیه پرسنل'!H969=option!$C$11,IF('5-اطلاعات کلیه پرسنل'!L969="دارد",'5-اطلاعات کلیه پرسنل'!M969*'5-اطلاعات کلیه پرسنل'!I969/12*40,'5-اطلاعات کلیه پرسنل'!I969*'5-اطلاعات کلیه پرسنل'!N969/52),0)+IF('5-اطلاعات کلیه پرسنل'!J969=option!$C$11,IF('5-اطلاعات کلیه پرسنل'!L969="دارد",'5-اطلاعات کلیه پرسنل'!M969*'5-اطلاعات کلیه پرسنل'!K969/12*40,'5-اطلاعات کلیه پرسنل'!K969*'5-اطلاعات کلیه پرسنل'!N969/52),0)</f>
        <v>0</v>
      </c>
      <c r="AH969" s="307">
        <f>IF('5-اطلاعات کلیه پرسنل'!P969="دکتری",1,IF('5-اطلاعات کلیه پرسنل'!P969="فوق لیسانس",0.8,IF('5-اطلاعات کلیه پرسنل'!P969="لیسانس",0.6,IF('5-اطلاعات کلیه پرسنل'!P969="فوق دیپلم",0.3,IF('5-اطلاعات کلیه پرسنل'!P969="",0,0.1)))))</f>
        <v>0</v>
      </c>
      <c r="AI969" s="95">
        <f>IF('5-اطلاعات کلیه پرسنل'!L969="دارد",'5-اطلاعات کلیه پرسنل'!M969/12,'5-اطلاعات کلیه پرسنل'!N969/2000)</f>
        <v>0</v>
      </c>
      <c r="AJ969" s="94">
        <f t="shared" si="62"/>
        <v>0</v>
      </c>
    </row>
    <row r="970" spans="29:36" x14ac:dyDescent="0.45">
      <c r="AC970" s="309">
        <f>IF('6-اطلاعات کلیه محصولات - خدمات'!C970="دارد",'6-اطلاعات کلیه محصولات - خدمات'!Q970,0)</f>
        <v>0</v>
      </c>
      <c r="AD970" s="309">
        <f>1403-'5-اطلاعات کلیه پرسنل'!E970:E1967</f>
        <v>1403</v>
      </c>
      <c r="AE970" s="309"/>
      <c r="AF970" s="67">
        <f>IF('5-اطلاعات کلیه پرسنل'!H970=option!$C$15,IF('5-اطلاعات کلیه پرسنل'!L970="دارد",'5-اطلاعات کلیه پرسنل'!M970/12*'5-اطلاعات کلیه پرسنل'!I970,'5-اطلاعات کلیه پرسنل'!N970/2000*'5-اطلاعات کلیه پرسنل'!I970),0)+IF('5-اطلاعات کلیه پرسنل'!J970=option!$C$15,IF('5-اطلاعات کلیه پرسنل'!L970="دارد",'5-اطلاعات کلیه پرسنل'!M970/12*'5-اطلاعات کلیه پرسنل'!K970,'5-اطلاعات کلیه پرسنل'!N970/2000*'5-اطلاعات کلیه پرسنل'!K970),0)</f>
        <v>0</v>
      </c>
      <c r="AG970" s="67">
        <f>IF('5-اطلاعات کلیه پرسنل'!H970=option!$C$11,IF('5-اطلاعات کلیه پرسنل'!L970="دارد",'5-اطلاعات کلیه پرسنل'!M970*'5-اطلاعات کلیه پرسنل'!I970/12*40,'5-اطلاعات کلیه پرسنل'!I970*'5-اطلاعات کلیه پرسنل'!N970/52),0)+IF('5-اطلاعات کلیه پرسنل'!J970=option!$C$11,IF('5-اطلاعات کلیه پرسنل'!L970="دارد",'5-اطلاعات کلیه پرسنل'!M970*'5-اطلاعات کلیه پرسنل'!K970/12*40,'5-اطلاعات کلیه پرسنل'!K970*'5-اطلاعات کلیه پرسنل'!N970/52),0)</f>
        <v>0</v>
      </c>
      <c r="AH970" s="307">
        <f>IF('5-اطلاعات کلیه پرسنل'!P970="دکتری",1,IF('5-اطلاعات کلیه پرسنل'!P970="فوق لیسانس",0.8,IF('5-اطلاعات کلیه پرسنل'!P970="لیسانس",0.6,IF('5-اطلاعات کلیه پرسنل'!P970="فوق دیپلم",0.3,IF('5-اطلاعات کلیه پرسنل'!P970="",0,0.1)))))</f>
        <v>0</v>
      </c>
      <c r="AI970" s="95">
        <f>IF('5-اطلاعات کلیه پرسنل'!L970="دارد",'5-اطلاعات کلیه پرسنل'!M970/12,'5-اطلاعات کلیه پرسنل'!N970/2000)</f>
        <v>0</v>
      </c>
      <c r="AJ970" s="94">
        <f t="shared" si="62"/>
        <v>0</v>
      </c>
    </row>
    <row r="971" spans="29:36" x14ac:dyDescent="0.45">
      <c r="AC971" s="309">
        <f>IF('6-اطلاعات کلیه محصولات - خدمات'!C971="دارد",'6-اطلاعات کلیه محصولات - خدمات'!Q971,0)</f>
        <v>0</v>
      </c>
      <c r="AD971" s="309">
        <f>1403-'5-اطلاعات کلیه پرسنل'!E971:E1968</f>
        <v>1403</v>
      </c>
      <c r="AE971" s="309"/>
      <c r="AF971" s="67">
        <f>IF('5-اطلاعات کلیه پرسنل'!H971=option!$C$15,IF('5-اطلاعات کلیه پرسنل'!L971="دارد",'5-اطلاعات کلیه پرسنل'!M971/12*'5-اطلاعات کلیه پرسنل'!I971,'5-اطلاعات کلیه پرسنل'!N971/2000*'5-اطلاعات کلیه پرسنل'!I971),0)+IF('5-اطلاعات کلیه پرسنل'!J971=option!$C$15,IF('5-اطلاعات کلیه پرسنل'!L971="دارد",'5-اطلاعات کلیه پرسنل'!M971/12*'5-اطلاعات کلیه پرسنل'!K971,'5-اطلاعات کلیه پرسنل'!N971/2000*'5-اطلاعات کلیه پرسنل'!K971),0)</f>
        <v>0</v>
      </c>
      <c r="AG971" s="67">
        <f>IF('5-اطلاعات کلیه پرسنل'!H971=option!$C$11,IF('5-اطلاعات کلیه پرسنل'!L971="دارد",'5-اطلاعات کلیه پرسنل'!M971*'5-اطلاعات کلیه پرسنل'!I971/12*40,'5-اطلاعات کلیه پرسنل'!I971*'5-اطلاعات کلیه پرسنل'!N971/52),0)+IF('5-اطلاعات کلیه پرسنل'!J971=option!$C$11,IF('5-اطلاعات کلیه پرسنل'!L971="دارد",'5-اطلاعات کلیه پرسنل'!M971*'5-اطلاعات کلیه پرسنل'!K971/12*40,'5-اطلاعات کلیه پرسنل'!K971*'5-اطلاعات کلیه پرسنل'!N971/52),0)</f>
        <v>0</v>
      </c>
      <c r="AH971" s="307">
        <f>IF('5-اطلاعات کلیه پرسنل'!P971="دکتری",1,IF('5-اطلاعات کلیه پرسنل'!P971="فوق لیسانس",0.8,IF('5-اطلاعات کلیه پرسنل'!P971="لیسانس",0.6,IF('5-اطلاعات کلیه پرسنل'!P971="فوق دیپلم",0.3,IF('5-اطلاعات کلیه پرسنل'!P971="",0,0.1)))))</f>
        <v>0</v>
      </c>
      <c r="AI971" s="95">
        <f>IF('5-اطلاعات کلیه پرسنل'!L971="دارد",'5-اطلاعات کلیه پرسنل'!M971/12,'5-اطلاعات کلیه پرسنل'!N971/2000)</f>
        <v>0</v>
      </c>
      <c r="AJ971" s="94">
        <f t="shared" ref="AJ971:AJ1002" si="63">AI971*AH971</f>
        <v>0</v>
      </c>
    </row>
    <row r="972" spans="29:36" x14ac:dyDescent="0.45">
      <c r="AC972" s="309">
        <f>IF('6-اطلاعات کلیه محصولات - خدمات'!C972="دارد",'6-اطلاعات کلیه محصولات - خدمات'!Q972,0)</f>
        <v>0</v>
      </c>
      <c r="AD972" s="309">
        <f>1403-'5-اطلاعات کلیه پرسنل'!E972:E1969</f>
        <v>1403</v>
      </c>
      <c r="AE972" s="309"/>
      <c r="AF972" s="67">
        <f>IF('5-اطلاعات کلیه پرسنل'!H972=option!$C$15,IF('5-اطلاعات کلیه پرسنل'!L972="دارد",'5-اطلاعات کلیه پرسنل'!M972/12*'5-اطلاعات کلیه پرسنل'!I972,'5-اطلاعات کلیه پرسنل'!N972/2000*'5-اطلاعات کلیه پرسنل'!I972),0)+IF('5-اطلاعات کلیه پرسنل'!J972=option!$C$15,IF('5-اطلاعات کلیه پرسنل'!L972="دارد",'5-اطلاعات کلیه پرسنل'!M972/12*'5-اطلاعات کلیه پرسنل'!K972,'5-اطلاعات کلیه پرسنل'!N972/2000*'5-اطلاعات کلیه پرسنل'!K972),0)</f>
        <v>0</v>
      </c>
      <c r="AG972" s="67">
        <f>IF('5-اطلاعات کلیه پرسنل'!H972=option!$C$11,IF('5-اطلاعات کلیه پرسنل'!L972="دارد",'5-اطلاعات کلیه پرسنل'!M972*'5-اطلاعات کلیه پرسنل'!I972/12*40,'5-اطلاعات کلیه پرسنل'!I972*'5-اطلاعات کلیه پرسنل'!N972/52),0)+IF('5-اطلاعات کلیه پرسنل'!J972=option!$C$11,IF('5-اطلاعات کلیه پرسنل'!L972="دارد",'5-اطلاعات کلیه پرسنل'!M972*'5-اطلاعات کلیه پرسنل'!K972/12*40,'5-اطلاعات کلیه پرسنل'!K972*'5-اطلاعات کلیه پرسنل'!N972/52),0)</f>
        <v>0</v>
      </c>
      <c r="AH972" s="307">
        <f>IF('5-اطلاعات کلیه پرسنل'!P972="دکتری",1,IF('5-اطلاعات کلیه پرسنل'!P972="فوق لیسانس",0.8,IF('5-اطلاعات کلیه پرسنل'!P972="لیسانس",0.6,IF('5-اطلاعات کلیه پرسنل'!P972="فوق دیپلم",0.3,IF('5-اطلاعات کلیه پرسنل'!P972="",0,0.1)))))</f>
        <v>0</v>
      </c>
      <c r="AI972" s="95">
        <f>IF('5-اطلاعات کلیه پرسنل'!L972="دارد",'5-اطلاعات کلیه پرسنل'!M972/12,'5-اطلاعات کلیه پرسنل'!N972/2000)</f>
        <v>0</v>
      </c>
      <c r="AJ972" s="94">
        <f t="shared" si="63"/>
        <v>0</v>
      </c>
    </row>
    <row r="973" spans="29:36" x14ac:dyDescent="0.45">
      <c r="AC973" s="309">
        <f>IF('6-اطلاعات کلیه محصولات - خدمات'!C973="دارد",'6-اطلاعات کلیه محصولات - خدمات'!Q973,0)</f>
        <v>0</v>
      </c>
      <c r="AD973" s="309">
        <f>1403-'5-اطلاعات کلیه پرسنل'!E973:E1970</f>
        <v>1403</v>
      </c>
      <c r="AE973" s="309"/>
      <c r="AF973" s="67">
        <f>IF('5-اطلاعات کلیه پرسنل'!H973=option!$C$15,IF('5-اطلاعات کلیه پرسنل'!L973="دارد",'5-اطلاعات کلیه پرسنل'!M973/12*'5-اطلاعات کلیه پرسنل'!I973,'5-اطلاعات کلیه پرسنل'!N973/2000*'5-اطلاعات کلیه پرسنل'!I973),0)+IF('5-اطلاعات کلیه پرسنل'!J973=option!$C$15,IF('5-اطلاعات کلیه پرسنل'!L973="دارد",'5-اطلاعات کلیه پرسنل'!M973/12*'5-اطلاعات کلیه پرسنل'!K973,'5-اطلاعات کلیه پرسنل'!N973/2000*'5-اطلاعات کلیه پرسنل'!K973),0)</f>
        <v>0</v>
      </c>
      <c r="AG973" s="67">
        <f>IF('5-اطلاعات کلیه پرسنل'!H973=option!$C$11,IF('5-اطلاعات کلیه پرسنل'!L973="دارد",'5-اطلاعات کلیه پرسنل'!M973*'5-اطلاعات کلیه پرسنل'!I973/12*40,'5-اطلاعات کلیه پرسنل'!I973*'5-اطلاعات کلیه پرسنل'!N973/52),0)+IF('5-اطلاعات کلیه پرسنل'!J973=option!$C$11,IF('5-اطلاعات کلیه پرسنل'!L973="دارد",'5-اطلاعات کلیه پرسنل'!M973*'5-اطلاعات کلیه پرسنل'!K973/12*40,'5-اطلاعات کلیه پرسنل'!K973*'5-اطلاعات کلیه پرسنل'!N973/52),0)</f>
        <v>0</v>
      </c>
      <c r="AH973" s="307">
        <f>IF('5-اطلاعات کلیه پرسنل'!P973="دکتری",1,IF('5-اطلاعات کلیه پرسنل'!P973="فوق لیسانس",0.8,IF('5-اطلاعات کلیه پرسنل'!P973="لیسانس",0.6,IF('5-اطلاعات کلیه پرسنل'!P973="فوق دیپلم",0.3,IF('5-اطلاعات کلیه پرسنل'!P973="",0,0.1)))))</f>
        <v>0</v>
      </c>
      <c r="AI973" s="95">
        <f>IF('5-اطلاعات کلیه پرسنل'!L973="دارد",'5-اطلاعات کلیه پرسنل'!M973/12,'5-اطلاعات کلیه پرسنل'!N973/2000)</f>
        <v>0</v>
      </c>
      <c r="AJ973" s="94">
        <f t="shared" si="63"/>
        <v>0</v>
      </c>
    </row>
    <row r="974" spans="29:36" x14ac:dyDescent="0.45">
      <c r="AC974" s="309">
        <f>IF('6-اطلاعات کلیه محصولات - خدمات'!C974="دارد",'6-اطلاعات کلیه محصولات - خدمات'!Q974,0)</f>
        <v>0</v>
      </c>
      <c r="AD974" s="309">
        <f>1403-'5-اطلاعات کلیه پرسنل'!E974:E1971</f>
        <v>1403</v>
      </c>
      <c r="AE974" s="309"/>
      <c r="AF974" s="67">
        <f>IF('5-اطلاعات کلیه پرسنل'!H974=option!$C$15,IF('5-اطلاعات کلیه پرسنل'!L974="دارد",'5-اطلاعات کلیه پرسنل'!M974/12*'5-اطلاعات کلیه پرسنل'!I974,'5-اطلاعات کلیه پرسنل'!N974/2000*'5-اطلاعات کلیه پرسنل'!I974),0)+IF('5-اطلاعات کلیه پرسنل'!J974=option!$C$15,IF('5-اطلاعات کلیه پرسنل'!L974="دارد",'5-اطلاعات کلیه پرسنل'!M974/12*'5-اطلاعات کلیه پرسنل'!K974,'5-اطلاعات کلیه پرسنل'!N974/2000*'5-اطلاعات کلیه پرسنل'!K974),0)</f>
        <v>0</v>
      </c>
      <c r="AG974" s="67">
        <f>IF('5-اطلاعات کلیه پرسنل'!H974=option!$C$11,IF('5-اطلاعات کلیه پرسنل'!L974="دارد",'5-اطلاعات کلیه پرسنل'!M974*'5-اطلاعات کلیه پرسنل'!I974/12*40,'5-اطلاعات کلیه پرسنل'!I974*'5-اطلاعات کلیه پرسنل'!N974/52),0)+IF('5-اطلاعات کلیه پرسنل'!J974=option!$C$11,IF('5-اطلاعات کلیه پرسنل'!L974="دارد",'5-اطلاعات کلیه پرسنل'!M974*'5-اطلاعات کلیه پرسنل'!K974/12*40,'5-اطلاعات کلیه پرسنل'!K974*'5-اطلاعات کلیه پرسنل'!N974/52),0)</f>
        <v>0</v>
      </c>
      <c r="AH974" s="307">
        <f>IF('5-اطلاعات کلیه پرسنل'!P974="دکتری",1,IF('5-اطلاعات کلیه پرسنل'!P974="فوق لیسانس",0.8,IF('5-اطلاعات کلیه پرسنل'!P974="لیسانس",0.6,IF('5-اطلاعات کلیه پرسنل'!P974="فوق دیپلم",0.3,IF('5-اطلاعات کلیه پرسنل'!P974="",0,0.1)))))</f>
        <v>0</v>
      </c>
      <c r="AI974" s="95">
        <f>IF('5-اطلاعات کلیه پرسنل'!L974="دارد",'5-اطلاعات کلیه پرسنل'!M974/12,'5-اطلاعات کلیه پرسنل'!N974/2000)</f>
        <v>0</v>
      </c>
      <c r="AJ974" s="94">
        <f t="shared" si="63"/>
        <v>0</v>
      </c>
    </row>
    <row r="975" spans="29:36" x14ac:dyDescent="0.45">
      <c r="AC975" s="309">
        <f>IF('6-اطلاعات کلیه محصولات - خدمات'!C975="دارد",'6-اطلاعات کلیه محصولات - خدمات'!Q975,0)</f>
        <v>0</v>
      </c>
      <c r="AD975" s="309">
        <f>1403-'5-اطلاعات کلیه پرسنل'!E975:E1972</f>
        <v>1403</v>
      </c>
      <c r="AE975" s="309"/>
      <c r="AF975" s="67">
        <f>IF('5-اطلاعات کلیه پرسنل'!H975=option!$C$15,IF('5-اطلاعات کلیه پرسنل'!L975="دارد",'5-اطلاعات کلیه پرسنل'!M975/12*'5-اطلاعات کلیه پرسنل'!I975,'5-اطلاعات کلیه پرسنل'!N975/2000*'5-اطلاعات کلیه پرسنل'!I975),0)+IF('5-اطلاعات کلیه پرسنل'!J975=option!$C$15,IF('5-اطلاعات کلیه پرسنل'!L975="دارد",'5-اطلاعات کلیه پرسنل'!M975/12*'5-اطلاعات کلیه پرسنل'!K975,'5-اطلاعات کلیه پرسنل'!N975/2000*'5-اطلاعات کلیه پرسنل'!K975),0)</f>
        <v>0</v>
      </c>
      <c r="AG975" s="67">
        <f>IF('5-اطلاعات کلیه پرسنل'!H975=option!$C$11,IF('5-اطلاعات کلیه پرسنل'!L975="دارد",'5-اطلاعات کلیه پرسنل'!M975*'5-اطلاعات کلیه پرسنل'!I975/12*40,'5-اطلاعات کلیه پرسنل'!I975*'5-اطلاعات کلیه پرسنل'!N975/52),0)+IF('5-اطلاعات کلیه پرسنل'!J975=option!$C$11,IF('5-اطلاعات کلیه پرسنل'!L975="دارد",'5-اطلاعات کلیه پرسنل'!M975*'5-اطلاعات کلیه پرسنل'!K975/12*40,'5-اطلاعات کلیه پرسنل'!K975*'5-اطلاعات کلیه پرسنل'!N975/52),0)</f>
        <v>0</v>
      </c>
      <c r="AH975" s="307">
        <f>IF('5-اطلاعات کلیه پرسنل'!P975="دکتری",1,IF('5-اطلاعات کلیه پرسنل'!P975="فوق لیسانس",0.8,IF('5-اطلاعات کلیه پرسنل'!P975="لیسانس",0.6,IF('5-اطلاعات کلیه پرسنل'!P975="فوق دیپلم",0.3,IF('5-اطلاعات کلیه پرسنل'!P975="",0,0.1)))))</f>
        <v>0</v>
      </c>
      <c r="AI975" s="95">
        <f>IF('5-اطلاعات کلیه پرسنل'!L975="دارد",'5-اطلاعات کلیه پرسنل'!M975/12,'5-اطلاعات کلیه پرسنل'!N975/2000)</f>
        <v>0</v>
      </c>
      <c r="AJ975" s="94">
        <f t="shared" si="63"/>
        <v>0</v>
      </c>
    </row>
    <row r="976" spans="29:36" x14ac:dyDescent="0.45">
      <c r="AC976" s="309">
        <f>IF('6-اطلاعات کلیه محصولات - خدمات'!C976="دارد",'6-اطلاعات کلیه محصولات - خدمات'!Q976,0)</f>
        <v>0</v>
      </c>
      <c r="AD976" s="309">
        <f>1403-'5-اطلاعات کلیه پرسنل'!E976:E1973</f>
        <v>1403</v>
      </c>
      <c r="AE976" s="309"/>
      <c r="AF976" s="67">
        <f>IF('5-اطلاعات کلیه پرسنل'!H976=option!$C$15,IF('5-اطلاعات کلیه پرسنل'!L976="دارد",'5-اطلاعات کلیه پرسنل'!M976/12*'5-اطلاعات کلیه پرسنل'!I976,'5-اطلاعات کلیه پرسنل'!N976/2000*'5-اطلاعات کلیه پرسنل'!I976),0)+IF('5-اطلاعات کلیه پرسنل'!J976=option!$C$15,IF('5-اطلاعات کلیه پرسنل'!L976="دارد",'5-اطلاعات کلیه پرسنل'!M976/12*'5-اطلاعات کلیه پرسنل'!K976,'5-اطلاعات کلیه پرسنل'!N976/2000*'5-اطلاعات کلیه پرسنل'!K976),0)</f>
        <v>0</v>
      </c>
      <c r="AG976" s="67">
        <f>IF('5-اطلاعات کلیه پرسنل'!H976=option!$C$11,IF('5-اطلاعات کلیه پرسنل'!L976="دارد",'5-اطلاعات کلیه پرسنل'!M976*'5-اطلاعات کلیه پرسنل'!I976/12*40,'5-اطلاعات کلیه پرسنل'!I976*'5-اطلاعات کلیه پرسنل'!N976/52),0)+IF('5-اطلاعات کلیه پرسنل'!J976=option!$C$11,IF('5-اطلاعات کلیه پرسنل'!L976="دارد",'5-اطلاعات کلیه پرسنل'!M976*'5-اطلاعات کلیه پرسنل'!K976/12*40,'5-اطلاعات کلیه پرسنل'!K976*'5-اطلاعات کلیه پرسنل'!N976/52),0)</f>
        <v>0</v>
      </c>
      <c r="AH976" s="307">
        <f>IF('5-اطلاعات کلیه پرسنل'!P976="دکتری",1,IF('5-اطلاعات کلیه پرسنل'!P976="فوق لیسانس",0.8,IF('5-اطلاعات کلیه پرسنل'!P976="لیسانس",0.6,IF('5-اطلاعات کلیه پرسنل'!P976="فوق دیپلم",0.3,IF('5-اطلاعات کلیه پرسنل'!P976="",0,0.1)))))</f>
        <v>0</v>
      </c>
      <c r="AI976" s="95">
        <f>IF('5-اطلاعات کلیه پرسنل'!L976="دارد",'5-اطلاعات کلیه پرسنل'!M976/12,'5-اطلاعات کلیه پرسنل'!N976/2000)</f>
        <v>0</v>
      </c>
      <c r="AJ976" s="94">
        <f t="shared" si="63"/>
        <v>0</v>
      </c>
    </row>
    <row r="977" spans="29:36" x14ac:dyDescent="0.45">
      <c r="AC977" s="309">
        <f>IF('6-اطلاعات کلیه محصولات - خدمات'!C977="دارد",'6-اطلاعات کلیه محصولات - خدمات'!Q977,0)</f>
        <v>0</v>
      </c>
      <c r="AD977" s="309">
        <f>1403-'5-اطلاعات کلیه پرسنل'!E977:E1974</f>
        <v>1403</v>
      </c>
      <c r="AE977" s="309"/>
      <c r="AF977" s="67">
        <f>IF('5-اطلاعات کلیه پرسنل'!H977=option!$C$15,IF('5-اطلاعات کلیه پرسنل'!L977="دارد",'5-اطلاعات کلیه پرسنل'!M977/12*'5-اطلاعات کلیه پرسنل'!I977,'5-اطلاعات کلیه پرسنل'!N977/2000*'5-اطلاعات کلیه پرسنل'!I977),0)+IF('5-اطلاعات کلیه پرسنل'!J977=option!$C$15,IF('5-اطلاعات کلیه پرسنل'!L977="دارد",'5-اطلاعات کلیه پرسنل'!M977/12*'5-اطلاعات کلیه پرسنل'!K977,'5-اطلاعات کلیه پرسنل'!N977/2000*'5-اطلاعات کلیه پرسنل'!K977),0)</f>
        <v>0</v>
      </c>
      <c r="AG977" s="67">
        <f>IF('5-اطلاعات کلیه پرسنل'!H977=option!$C$11,IF('5-اطلاعات کلیه پرسنل'!L977="دارد",'5-اطلاعات کلیه پرسنل'!M977*'5-اطلاعات کلیه پرسنل'!I977/12*40,'5-اطلاعات کلیه پرسنل'!I977*'5-اطلاعات کلیه پرسنل'!N977/52),0)+IF('5-اطلاعات کلیه پرسنل'!J977=option!$C$11,IF('5-اطلاعات کلیه پرسنل'!L977="دارد",'5-اطلاعات کلیه پرسنل'!M977*'5-اطلاعات کلیه پرسنل'!K977/12*40,'5-اطلاعات کلیه پرسنل'!K977*'5-اطلاعات کلیه پرسنل'!N977/52),0)</f>
        <v>0</v>
      </c>
      <c r="AH977" s="307">
        <f>IF('5-اطلاعات کلیه پرسنل'!P977="دکتری",1,IF('5-اطلاعات کلیه پرسنل'!P977="فوق لیسانس",0.8,IF('5-اطلاعات کلیه پرسنل'!P977="لیسانس",0.6,IF('5-اطلاعات کلیه پرسنل'!P977="فوق دیپلم",0.3,IF('5-اطلاعات کلیه پرسنل'!P977="",0,0.1)))))</f>
        <v>0</v>
      </c>
      <c r="AI977" s="95">
        <f>IF('5-اطلاعات کلیه پرسنل'!L977="دارد",'5-اطلاعات کلیه پرسنل'!M977/12,'5-اطلاعات کلیه پرسنل'!N977/2000)</f>
        <v>0</v>
      </c>
      <c r="AJ977" s="94">
        <f t="shared" si="63"/>
        <v>0</v>
      </c>
    </row>
    <row r="978" spans="29:36" x14ac:dyDescent="0.45">
      <c r="AC978" s="309">
        <f>IF('6-اطلاعات کلیه محصولات - خدمات'!C978="دارد",'6-اطلاعات کلیه محصولات - خدمات'!Q978,0)</f>
        <v>0</v>
      </c>
      <c r="AD978" s="309">
        <f>1403-'5-اطلاعات کلیه پرسنل'!E978:E1975</f>
        <v>1403</v>
      </c>
      <c r="AE978" s="309"/>
      <c r="AF978" s="67">
        <f>IF('5-اطلاعات کلیه پرسنل'!H978=option!$C$15,IF('5-اطلاعات کلیه پرسنل'!L978="دارد",'5-اطلاعات کلیه پرسنل'!M978/12*'5-اطلاعات کلیه پرسنل'!I978,'5-اطلاعات کلیه پرسنل'!N978/2000*'5-اطلاعات کلیه پرسنل'!I978),0)+IF('5-اطلاعات کلیه پرسنل'!J978=option!$C$15,IF('5-اطلاعات کلیه پرسنل'!L978="دارد",'5-اطلاعات کلیه پرسنل'!M978/12*'5-اطلاعات کلیه پرسنل'!K978,'5-اطلاعات کلیه پرسنل'!N978/2000*'5-اطلاعات کلیه پرسنل'!K978),0)</f>
        <v>0</v>
      </c>
      <c r="AG978" s="67">
        <f>IF('5-اطلاعات کلیه پرسنل'!H978=option!$C$11,IF('5-اطلاعات کلیه پرسنل'!L978="دارد",'5-اطلاعات کلیه پرسنل'!M978*'5-اطلاعات کلیه پرسنل'!I978/12*40,'5-اطلاعات کلیه پرسنل'!I978*'5-اطلاعات کلیه پرسنل'!N978/52),0)+IF('5-اطلاعات کلیه پرسنل'!J978=option!$C$11,IF('5-اطلاعات کلیه پرسنل'!L978="دارد",'5-اطلاعات کلیه پرسنل'!M978*'5-اطلاعات کلیه پرسنل'!K978/12*40,'5-اطلاعات کلیه پرسنل'!K978*'5-اطلاعات کلیه پرسنل'!N978/52),0)</f>
        <v>0</v>
      </c>
      <c r="AH978" s="307">
        <f>IF('5-اطلاعات کلیه پرسنل'!P978="دکتری",1,IF('5-اطلاعات کلیه پرسنل'!P978="فوق لیسانس",0.8,IF('5-اطلاعات کلیه پرسنل'!P978="لیسانس",0.6,IF('5-اطلاعات کلیه پرسنل'!P978="فوق دیپلم",0.3,IF('5-اطلاعات کلیه پرسنل'!P978="",0,0.1)))))</f>
        <v>0</v>
      </c>
      <c r="AI978" s="95">
        <f>IF('5-اطلاعات کلیه پرسنل'!L978="دارد",'5-اطلاعات کلیه پرسنل'!M978/12,'5-اطلاعات کلیه پرسنل'!N978/2000)</f>
        <v>0</v>
      </c>
      <c r="AJ978" s="94">
        <f t="shared" si="63"/>
        <v>0</v>
      </c>
    </row>
    <row r="979" spans="29:36" x14ac:dyDescent="0.45">
      <c r="AC979" s="309">
        <f>IF('6-اطلاعات کلیه محصولات - خدمات'!C979="دارد",'6-اطلاعات کلیه محصولات - خدمات'!Q979,0)</f>
        <v>0</v>
      </c>
      <c r="AD979" s="309">
        <f>1403-'5-اطلاعات کلیه پرسنل'!E979:E1976</f>
        <v>1403</v>
      </c>
      <c r="AE979" s="309"/>
      <c r="AF979" s="67">
        <f>IF('5-اطلاعات کلیه پرسنل'!H979=option!$C$15,IF('5-اطلاعات کلیه پرسنل'!L979="دارد",'5-اطلاعات کلیه پرسنل'!M979/12*'5-اطلاعات کلیه پرسنل'!I979,'5-اطلاعات کلیه پرسنل'!N979/2000*'5-اطلاعات کلیه پرسنل'!I979),0)+IF('5-اطلاعات کلیه پرسنل'!J979=option!$C$15,IF('5-اطلاعات کلیه پرسنل'!L979="دارد",'5-اطلاعات کلیه پرسنل'!M979/12*'5-اطلاعات کلیه پرسنل'!K979,'5-اطلاعات کلیه پرسنل'!N979/2000*'5-اطلاعات کلیه پرسنل'!K979),0)</f>
        <v>0</v>
      </c>
      <c r="AG979" s="67">
        <f>IF('5-اطلاعات کلیه پرسنل'!H979=option!$C$11,IF('5-اطلاعات کلیه پرسنل'!L979="دارد",'5-اطلاعات کلیه پرسنل'!M979*'5-اطلاعات کلیه پرسنل'!I979/12*40,'5-اطلاعات کلیه پرسنل'!I979*'5-اطلاعات کلیه پرسنل'!N979/52),0)+IF('5-اطلاعات کلیه پرسنل'!J979=option!$C$11,IF('5-اطلاعات کلیه پرسنل'!L979="دارد",'5-اطلاعات کلیه پرسنل'!M979*'5-اطلاعات کلیه پرسنل'!K979/12*40,'5-اطلاعات کلیه پرسنل'!K979*'5-اطلاعات کلیه پرسنل'!N979/52),0)</f>
        <v>0</v>
      </c>
      <c r="AH979" s="307">
        <f>IF('5-اطلاعات کلیه پرسنل'!P979="دکتری",1,IF('5-اطلاعات کلیه پرسنل'!P979="فوق لیسانس",0.8,IF('5-اطلاعات کلیه پرسنل'!P979="لیسانس",0.6,IF('5-اطلاعات کلیه پرسنل'!P979="فوق دیپلم",0.3,IF('5-اطلاعات کلیه پرسنل'!P979="",0,0.1)))))</f>
        <v>0</v>
      </c>
      <c r="AI979" s="95">
        <f>IF('5-اطلاعات کلیه پرسنل'!L979="دارد",'5-اطلاعات کلیه پرسنل'!M979/12,'5-اطلاعات کلیه پرسنل'!N979/2000)</f>
        <v>0</v>
      </c>
      <c r="AJ979" s="94">
        <f t="shared" si="63"/>
        <v>0</v>
      </c>
    </row>
    <row r="980" spans="29:36" x14ac:dyDescent="0.45">
      <c r="AC980" s="309">
        <f>IF('6-اطلاعات کلیه محصولات - خدمات'!C980="دارد",'6-اطلاعات کلیه محصولات - خدمات'!Q980,0)</f>
        <v>0</v>
      </c>
      <c r="AD980" s="309">
        <f>1403-'5-اطلاعات کلیه پرسنل'!E980:E1977</f>
        <v>1403</v>
      </c>
      <c r="AE980" s="309"/>
      <c r="AF980" s="67">
        <f>IF('5-اطلاعات کلیه پرسنل'!H980=option!$C$15,IF('5-اطلاعات کلیه پرسنل'!L980="دارد",'5-اطلاعات کلیه پرسنل'!M980/12*'5-اطلاعات کلیه پرسنل'!I980,'5-اطلاعات کلیه پرسنل'!N980/2000*'5-اطلاعات کلیه پرسنل'!I980),0)+IF('5-اطلاعات کلیه پرسنل'!J980=option!$C$15,IF('5-اطلاعات کلیه پرسنل'!L980="دارد",'5-اطلاعات کلیه پرسنل'!M980/12*'5-اطلاعات کلیه پرسنل'!K980,'5-اطلاعات کلیه پرسنل'!N980/2000*'5-اطلاعات کلیه پرسنل'!K980),0)</f>
        <v>0</v>
      </c>
      <c r="AG980" s="67">
        <f>IF('5-اطلاعات کلیه پرسنل'!H980=option!$C$11,IF('5-اطلاعات کلیه پرسنل'!L980="دارد",'5-اطلاعات کلیه پرسنل'!M980*'5-اطلاعات کلیه پرسنل'!I980/12*40,'5-اطلاعات کلیه پرسنل'!I980*'5-اطلاعات کلیه پرسنل'!N980/52),0)+IF('5-اطلاعات کلیه پرسنل'!J980=option!$C$11,IF('5-اطلاعات کلیه پرسنل'!L980="دارد",'5-اطلاعات کلیه پرسنل'!M980*'5-اطلاعات کلیه پرسنل'!K980/12*40,'5-اطلاعات کلیه پرسنل'!K980*'5-اطلاعات کلیه پرسنل'!N980/52),0)</f>
        <v>0</v>
      </c>
      <c r="AH980" s="307">
        <f>IF('5-اطلاعات کلیه پرسنل'!P980="دکتری",1,IF('5-اطلاعات کلیه پرسنل'!P980="فوق لیسانس",0.8,IF('5-اطلاعات کلیه پرسنل'!P980="لیسانس",0.6,IF('5-اطلاعات کلیه پرسنل'!P980="فوق دیپلم",0.3,IF('5-اطلاعات کلیه پرسنل'!P980="",0,0.1)))))</f>
        <v>0</v>
      </c>
      <c r="AI980" s="95">
        <f>IF('5-اطلاعات کلیه پرسنل'!L980="دارد",'5-اطلاعات کلیه پرسنل'!M980/12,'5-اطلاعات کلیه پرسنل'!N980/2000)</f>
        <v>0</v>
      </c>
      <c r="AJ980" s="94">
        <f t="shared" si="63"/>
        <v>0</v>
      </c>
    </row>
    <row r="981" spans="29:36" x14ac:dyDescent="0.45">
      <c r="AC981" s="309">
        <f>IF('6-اطلاعات کلیه محصولات - خدمات'!C981="دارد",'6-اطلاعات کلیه محصولات - خدمات'!Q981,0)</f>
        <v>0</v>
      </c>
      <c r="AD981" s="309">
        <f>1403-'5-اطلاعات کلیه پرسنل'!E981:E1978</f>
        <v>1403</v>
      </c>
      <c r="AE981" s="309"/>
      <c r="AF981" s="67">
        <f>IF('5-اطلاعات کلیه پرسنل'!H981=option!$C$15,IF('5-اطلاعات کلیه پرسنل'!L981="دارد",'5-اطلاعات کلیه پرسنل'!M981/12*'5-اطلاعات کلیه پرسنل'!I981,'5-اطلاعات کلیه پرسنل'!N981/2000*'5-اطلاعات کلیه پرسنل'!I981),0)+IF('5-اطلاعات کلیه پرسنل'!J981=option!$C$15,IF('5-اطلاعات کلیه پرسنل'!L981="دارد",'5-اطلاعات کلیه پرسنل'!M981/12*'5-اطلاعات کلیه پرسنل'!K981,'5-اطلاعات کلیه پرسنل'!N981/2000*'5-اطلاعات کلیه پرسنل'!K981),0)</f>
        <v>0</v>
      </c>
      <c r="AG981" s="67">
        <f>IF('5-اطلاعات کلیه پرسنل'!H981=option!$C$11,IF('5-اطلاعات کلیه پرسنل'!L981="دارد",'5-اطلاعات کلیه پرسنل'!M981*'5-اطلاعات کلیه پرسنل'!I981/12*40,'5-اطلاعات کلیه پرسنل'!I981*'5-اطلاعات کلیه پرسنل'!N981/52),0)+IF('5-اطلاعات کلیه پرسنل'!J981=option!$C$11,IF('5-اطلاعات کلیه پرسنل'!L981="دارد",'5-اطلاعات کلیه پرسنل'!M981*'5-اطلاعات کلیه پرسنل'!K981/12*40,'5-اطلاعات کلیه پرسنل'!K981*'5-اطلاعات کلیه پرسنل'!N981/52),0)</f>
        <v>0</v>
      </c>
      <c r="AH981" s="307">
        <f>IF('5-اطلاعات کلیه پرسنل'!P981="دکتری",1,IF('5-اطلاعات کلیه پرسنل'!P981="فوق لیسانس",0.8,IF('5-اطلاعات کلیه پرسنل'!P981="لیسانس",0.6,IF('5-اطلاعات کلیه پرسنل'!P981="فوق دیپلم",0.3,IF('5-اطلاعات کلیه پرسنل'!P981="",0,0.1)))))</f>
        <v>0</v>
      </c>
      <c r="AI981" s="95">
        <f>IF('5-اطلاعات کلیه پرسنل'!L981="دارد",'5-اطلاعات کلیه پرسنل'!M981/12,'5-اطلاعات کلیه پرسنل'!N981/2000)</f>
        <v>0</v>
      </c>
      <c r="AJ981" s="94">
        <f t="shared" si="63"/>
        <v>0</v>
      </c>
    </row>
    <row r="982" spans="29:36" x14ac:dyDescent="0.45">
      <c r="AC982" s="309">
        <f>IF('6-اطلاعات کلیه محصولات - خدمات'!C982="دارد",'6-اطلاعات کلیه محصولات - خدمات'!Q982,0)</f>
        <v>0</v>
      </c>
      <c r="AD982" s="309">
        <f>1403-'5-اطلاعات کلیه پرسنل'!E982:E1979</f>
        <v>1403</v>
      </c>
      <c r="AE982" s="309"/>
      <c r="AF982" s="67">
        <f>IF('5-اطلاعات کلیه پرسنل'!H982=option!$C$15,IF('5-اطلاعات کلیه پرسنل'!L982="دارد",'5-اطلاعات کلیه پرسنل'!M982/12*'5-اطلاعات کلیه پرسنل'!I982,'5-اطلاعات کلیه پرسنل'!N982/2000*'5-اطلاعات کلیه پرسنل'!I982),0)+IF('5-اطلاعات کلیه پرسنل'!J982=option!$C$15,IF('5-اطلاعات کلیه پرسنل'!L982="دارد",'5-اطلاعات کلیه پرسنل'!M982/12*'5-اطلاعات کلیه پرسنل'!K982,'5-اطلاعات کلیه پرسنل'!N982/2000*'5-اطلاعات کلیه پرسنل'!K982),0)</f>
        <v>0</v>
      </c>
      <c r="AG982" s="67">
        <f>IF('5-اطلاعات کلیه پرسنل'!H982=option!$C$11,IF('5-اطلاعات کلیه پرسنل'!L982="دارد",'5-اطلاعات کلیه پرسنل'!M982*'5-اطلاعات کلیه پرسنل'!I982/12*40,'5-اطلاعات کلیه پرسنل'!I982*'5-اطلاعات کلیه پرسنل'!N982/52),0)+IF('5-اطلاعات کلیه پرسنل'!J982=option!$C$11,IF('5-اطلاعات کلیه پرسنل'!L982="دارد",'5-اطلاعات کلیه پرسنل'!M982*'5-اطلاعات کلیه پرسنل'!K982/12*40,'5-اطلاعات کلیه پرسنل'!K982*'5-اطلاعات کلیه پرسنل'!N982/52),0)</f>
        <v>0</v>
      </c>
      <c r="AH982" s="307">
        <f>IF('5-اطلاعات کلیه پرسنل'!P982="دکتری",1,IF('5-اطلاعات کلیه پرسنل'!P982="فوق لیسانس",0.8,IF('5-اطلاعات کلیه پرسنل'!P982="لیسانس",0.6,IF('5-اطلاعات کلیه پرسنل'!P982="فوق دیپلم",0.3,IF('5-اطلاعات کلیه پرسنل'!P982="",0,0.1)))))</f>
        <v>0</v>
      </c>
      <c r="AI982" s="95">
        <f>IF('5-اطلاعات کلیه پرسنل'!L982="دارد",'5-اطلاعات کلیه پرسنل'!M982/12,'5-اطلاعات کلیه پرسنل'!N982/2000)</f>
        <v>0</v>
      </c>
      <c r="AJ982" s="94">
        <f t="shared" si="63"/>
        <v>0</v>
      </c>
    </row>
    <row r="983" spans="29:36" x14ac:dyDescent="0.45">
      <c r="AC983" s="309">
        <f>IF('6-اطلاعات کلیه محصولات - خدمات'!C983="دارد",'6-اطلاعات کلیه محصولات - خدمات'!Q983,0)</f>
        <v>0</v>
      </c>
      <c r="AD983" s="309">
        <f>1403-'5-اطلاعات کلیه پرسنل'!E983:E1980</f>
        <v>1403</v>
      </c>
      <c r="AE983" s="309"/>
      <c r="AF983" s="67">
        <f>IF('5-اطلاعات کلیه پرسنل'!H983=option!$C$15,IF('5-اطلاعات کلیه پرسنل'!L983="دارد",'5-اطلاعات کلیه پرسنل'!M983/12*'5-اطلاعات کلیه پرسنل'!I983,'5-اطلاعات کلیه پرسنل'!N983/2000*'5-اطلاعات کلیه پرسنل'!I983),0)+IF('5-اطلاعات کلیه پرسنل'!J983=option!$C$15,IF('5-اطلاعات کلیه پرسنل'!L983="دارد",'5-اطلاعات کلیه پرسنل'!M983/12*'5-اطلاعات کلیه پرسنل'!K983,'5-اطلاعات کلیه پرسنل'!N983/2000*'5-اطلاعات کلیه پرسنل'!K983),0)</f>
        <v>0</v>
      </c>
      <c r="AG983" s="67">
        <f>IF('5-اطلاعات کلیه پرسنل'!H983=option!$C$11,IF('5-اطلاعات کلیه پرسنل'!L983="دارد",'5-اطلاعات کلیه پرسنل'!M983*'5-اطلاعات کلیه پرسنل'!I983/12*40,'5-اطلاعات کلیه پرسنل'!I983*'5-اطلاعات کلیه پرسنل'!N983/52),0)+IF('5-اطلاعات کلیه پرسنل'!J983=option!$C$11,IF('5-اطلاعات کلیه پرسنل'!L983="دارد",'5-اطلاعات کلیه پرسنل'!M983*'5-اطلاعات کلیه پرسنل'!K983/12*40,'5-اطلاعات کلیه پرسنل'!K983*'5-اطلاعات کلیه پرسنل'!N983/52),0)</f>
        <v>0</v>
      </c>
      <c r="AH983" s="307">
        <f>IF('5-اطلاعات کلیه پرسنل'!P983="دکتری",1,IF('5-اطلاعات کلیه پرسنل'!P983="فوق لیسانس",0.8,IF('5-اطلاعات کلیه پرسنل'!P983="لیسانس",0.6,IF('5-اطلاعات کلیه پرسنل'!P983="فوق دیپلم",0.3,IF('5-اطلاعات کلیه پرسنل'!P983="",0,0.1)))))</f>
        <v>0</v>
      </c>
      <c r="AI983" s="95">
        <f>IF('5-اطلاعات کلیه پرسنل'!L983="دارد",'5-اطلاعات کلیه پرسنل'!M983/12,'5-اطلاعات کلیه پرسنل'!N983/2000)</f>
        <v>0</v>
      </c>
      <c r="AJ983" s="94">
        <f t="shared" si="63"/>
        <v>0</v>
      </c>
    </row>
    <row r="984" spans="29:36" x14ac:dyDescent="0.45">
      <c r="AC984" s="309">
        <f>IF('6-اطلاعات کلیه محصولات - خدمات'!C984="دارد",'6-اطلاعات کلیه محصولات - خدمات'!Q984,0)</f>
        <v>0</v>
      </c>
      <c r="AD984" s="309">
        <f>1403-'5-اطلاعات کلیه پرسنل'!E984:E1981</f>
        <v>1403</v>
      </c>
      <c r="AE984" s="309"/>
      <c r="AF984" s="67">
        <f>IF('5-اطلاعات کلیه پرسنل'!H984=option!$C$15,IF('5-اطلاعات کلیه پرسنل'!L984="دارد",'5-اطلاعات کلیه پرسنل'!M984/12*'5-اطلاعات کلیه پرسنل'!I984,'5-اطلاعات کلیه پرسنل'!N984/2000*'5-اطلاعات کلیه پرسنل'!I984),0)+IF('5-اطلاعات کلیه پرسنل'!J984=option!$C$15,IF('5-اطلاعات کلیه پرسنل'!L984="دارد",'5-اطلاعات کلیه پرسنل'!M984/12*'5-اطلاعات کلیه پرسنل'!K984,'5-اطلاعات کلیه پرسنل'!N984/2000*'5-اطلاعات کلیه پرسنل'!K984),0)</f>
        <v>0</v>
      </c>
      <c r="AG984" s="67">
        <f>IF('5-اطلاعات کلیه پرسنل'!H984=option!$C$11,IF('5-اطلاعات کلیه پرسنل'!L984="دارد",'5-اطلاعات کلیه پرسنل'!M984*'5-اطلاعات کلیه پرسنل'!I984/12*40,'5-اطلاعات کلیه پرسنل'!I984*'5-اطلاعات کلیه پرسنل'!N984/52),0)+IF('5-اطلاعات کلیه پرسنل'!J984=option!$C$11,IF('5-اطلاعات کلیه پرسنل'!L984="دارد",'5-اطلاعات کلیه پرسنل'!M984*'5-اطلاعات کلیه پرسنل'!K984/12*40,'5-اطلاعات کلیه پرسنل'!K984*'5-اطلاعات کلیه پرسنل'!N984/52),0)</f>
        <v>0</v>
      </c>
      <c r="AH984" s="307">
        <f>IF('5-اطلاعات کلیه پرسنل'!P984="دکتری",1,IF('5-اطلاعات کلیه پرسنل'!P984="فوق لیسانس",0.8,IF('5-اطلاعات کلیه پرسنل'!P984="لیسانس",0.6,IF('5-اطلاعات کلیه پرسنل'!P984="فوق دیپلم",0.3,IF('5-اطلاعات کلیه پرسنل'!P984="",0,0.1)))))</f>
        <v>0</v>
      </c>
      <c r="AI984" s="95">
        <f>IF('5-اطلاعات کلیه پرسنل'!L984="دارد",'5-اطلاعات کلیه پرسنل'!M984/12,'5-اطلاعات کلیه پرسنل'!N984/2000)</f>
        <v>0</v>
      </c>
      <c r="AJ984" s="94">
        <f t="shared" si="63"/>
        <v>0</v>
      </c>
    </row>
    <row r="985" spans="29:36" x14ac:dyDescent="0.45">
      <c r="AC985" s="309">
        <f>IF('6-اطلاعات کلیه محصولات - خدمات'!C985="دارد",'6-اطلاعات کلیه محصولات - خدمات'!Q985,0)</f>
        <v>0</v>
      </c>
      <c r="AD985" s="309">
        <f>1403-'5-اطلاعات کلیه پرسنل'!E985:E1982</f>
        <v>1403</v>
      </c>
      <c r="AE985" s="309"/>
      <c r="AF985" s="67">
        <f>IF('5-اطلاعات کلیه پرسنل'!H985=option!$C$15,IF('5-اطلاعات کلیه پرسنل'!L985="دارد",'5-اطلاعات کلیه پرسنل'!M985/12*'5-اطلاعات کلیه پرسنل'!I985,'5-اطلاعات کلیه پرسنل'!N985/2000*'5-اطلاعات کلیه پرسنل'!I985),0)+IF('5-اطلاعات کلیه پرسنل'!J985=option!$C$15,IF('5-اطلاعات کلیه پرسنل'!L985="دارد",'5-اطلاعات کلیه پرسنل'!M985/12*'5-اطلاعات کلیه پرسنل'!K985,'5-اطلاعات کلیه پرسنل'!N985/2000*'5-اطلاعات کلیه پرسنل'!K985),0)</f>
        <v>0</v>
      </c>
      <c r="AG985" s="67">
        <f>IF('5-اطلاعات کلیه پرسنل'!H985=option!$C$11,IF('5-اطلاعات کلیه پرسنل'!L985="دارد",'5-اطلاعات کلیه پرسنل'!M985*'5-اطلاعات کلیه پرسنل'!I985/12*40,'5-اطلاعات کلیه پرسنل'!I985*'5-اطلاعات کلیه پرسنل'!N985/52),0)+IF('5-اطلاعات کلیه پرسنل'!J985=option!$C$11,IF('5-اطلاعات کلیه پرسنل'!L985="دارد",'5-اطلاعات کلیه پرسنل'!M985*'5-اطلاعات کلیه پرسنل'!K985/12*40,'5-اطلاعات کلیه پرسنل'!K985*'5-اطلاعات کلیه پرسنل'!N985/52),0)</f>
        <v>0</v>
      </c>
      <c r="AH985" s="307">
        <f>IF('5-اطلاعات کلیه پرسنل'!P985="دکتری",1,IF('5-اطلاعات کلیه پرسنل'!P985="فوق لیسانس",0.8,IF('5-اطلاعات کلیه پرسنل'!P985="لیسانس",0.6,IF('5-اطلاعات کلیه پرسنل'!P985="فوق دیپلم",0.3,IF('5-اطلاعات کلیه پرسنل'!P985="",0,0.1)))))</f>
        <v>0</v>
      </c>
      <c r="AI985" s="95">
        <f>IF('5-اطلاعات کلیه پرسنل'!L985="دارد",'5-اطلاعات کلیه پرسنل'!M985/12,'5-اطلاعات کلیه پرسنل'!N985/2000)</f>
        <v>0</v>
      </c>
      <c r="AJ985" s="94">
        <f t="shared" si="63"/>
        <v>0</v>
      </c>
    </row>
    <row r="986" spans="29:36" x14ac:dyDescent="0.45">
      <c r="AC986" s="309">
        <f>IF('6-اطلاعات کلیه محصولات - خدمات'!C986="دارد",'6-اطلاعات کلیه محصولات - خدمات'!Q986,0)</f>
        <v>0</v>
      </c>
      <c r="AD986" s="309">
        <f>1403-'5-اطلاعات کلیه پرسنل'!E986:E1983</f>
        <v>1403</v>
      </c>
      <c r="AE986" s="309"/>
      <c r="AF986" s="67">
        <f>IF('5-اطلاعات کلیه پرسنل'!H986=option!$C$15,IF('5-اطلاعات کلیه پرسنل'!L986="دارد",'5-اطلاعات کلیه پرسنل'!M986/12*'5-اطلاعات کلیه پرسنل'!I986,'5-اطلاعات کلیه پرسنل'!N986/2000*'5-اطلاعات کلیه پرسنل'!I986),0)+IF('5-اطلاعات کلیه پرسنل'!J986=option!$C$15,IF('5-اطلاعات کلیه پرسنل'!L986="دارد",'5-اطلاعات کلیه پرسنل'!M986/12*'5-اطلاعات کلیه پرسنل'!K986,'5-اطلاعات کلیه پرسنل'!N986/2000*'5-اطلاعات کلیه پرسنل'!K986),0)</f>
        <v>0</v>
      </c>
      <c r="AG986" s="67">
        <f>IF('5-اطلاعات کلیه پرسنل'!H986=option!$C$11,IF('5-اطلاعات کلیه پرسنل'!L986="دارد",'5-اطلاعات کلیه پرسنل'!M986*'5-اطلاعات کلیه پرسنل'!I986/12*40,'5-اطلاعات کلیه پرسنل'!I986*'5-اطلاعات کلیه پرسنل'!N986/52),0)+IF('5-اطلاعات کلیه پرسنل'!J986=option!$C$11,IF('5-اطلاعات کلیه پرسنل'!L986="دارد",'5-اطلاعات کلیه پرسنل'!M986*'5-اطلاعات کلیه پرسنل'!K986/12*40,'5-اطلاعات کلیه پرسنل'!K986*'5-اطلاعات کلیه پرسنل'!N986/52),0)</f>
        <v>0</v>
      </c>
      <c r="AH986" s="307">
        <f>IF('5-اطلاعات کلیه پرسنل'!P986="دکتری",1,IF('5-اطلاعات کلیه پرسنل'!P986="فوق لیسانس",0.8,IF('5-اطلاعات کلیه پرسنل'!P986="لیسانس",0.6,IF('5-اطلاعات کلیه پرسنل'!P986="فوق دیپلم",0.3,IF('5-اطلاعات کلیه پرسنل'!P986="",0,0.1)))))</f>
        <v>0</v>
      </c>
      <c r="AI986" s="95">
        <f>IF('5-اطلاعات کلیه پرسنل'!L986="دارد",'5-اطلاعات کلیه پرسنل'!M986/12,'5-اطلاعات کلیه پرسنل'!N986/2000)</f>
        <v>0</v>
      </c>
      <c r="AJ986" s="94">
        <f t="shared" si="63"/>
        <v>0</v>
      </c>
    </row>
    <row r="987" spans="29:36" x14ac:dyDescent="0.45">
      <c r="AC987" s="309">
        <f>IF('6-اطلاعات کلیه محصولات - خدمات'!C987="دارد",'6-اطلاعات کلیه محصولات - خدمات'!Q987,0)</f>
        <v>0</v>
      </c>
      <c r="AD987" s="309">
        <f>1403-'5-اطلاعات کلیه پرسنل'!E987:E1984</f>
        <v>1403</v>
      </c>
      <c r="AE987" s="309"/>
      <c r="AF987" s="67">
        <f>IF('5-اطلاعات کلیه پرسنل'!H987=option!$C$15,IF('5-اطلاعات کلیه پرسنل'!L987="دارد",'5-اطلاعات کلیه پرسنل'!M987/12*'5-اطلاعات کلیه پرسنل'!I987,'5-اطلاعات کلیه پرسنل'!N987/2000*'5-اطلاعات کلیه پرسنل'!I987),0)+IF('5-اطلاعات کلیه پرسنل'!J987=option!$C$15,IF('5-اطلاعات کلیه پرسنل'!L987="دارد",'5-اطلاعات کلیه پرسنل'!M987/12*'5-اطلاعات کلیه پرسنل'!K987,'5-اطلاعات کلیه پرسنل'!N987/2000*'5-اطلاعات کلیه پرسنل'!K987),0)</f>
        <v>0</v>
      </c>
      <c r="AG987" s="67">
        <f>IF('5-اطلاعات کلیه پرسنل'!H987=option!$C$11,IF('5-اطلاعات کلیه پرسنل'!L987="دارد",'5-اطلاعات کلیه پرسنل'!M987*'5-اطلاعات کلیه پرسنل'!I987/12*40,'5-اطلاعات کلیه پرسنل'!I987*'5-اطلاعات کلیه پرسنل'!N987/52),0)+IF('5-اطلاعات کلیه پرسنل'!J987=option!$C$11,IF('5-اطلاعات کلیه پرسنل'!L987="دارد",'5-اطلاعات کلیه پرسنل'!M987*'5-اطلاعات کلیه پرسنل'!K987/12*40,'5-اطلاعات کلیه پرسنل'!K987*'5-اطلاعات کلیه پرسنل'!N987/52),0)</f>
        <v>0</v>
      </c>
      <c r="AH987" s="307">
        <f>IF('5-اطلاعات کلیه پرسنل'!P987="دکتری",1,IF('5-اطلاعات کلیه پرسنل'!P987="فوق لیسانس",0.8,IF('5-اطلاعات کلیه پرسنل'!P987="لیسانس",0.6,IF('5-اطلاعات کلیه پرسنل'!P987="فوق دیپلم",0.3,IF('5-اطلاعات کلیه پرسنل'!P987="",0,0.1)))))</f>
        <v>0</v>
      </c>
      <c r="AI987" s="95">
        <f>IF('5-اطلاعات کلیه پرسنل'!L987="دارد",'5-اطلاعات کلیه پرسنل'!M987/12,'5-اطلاعات کلیه پرسنل'!N987/2000)</f>
        <v>0</v>
      </c>
      <c r="AJ987" s="94">
        <f t="shared" si="63"/>
        <v>0</v>
      </c>
    </row>
    <row r="988" spans="29:36" x14ac:dyDescent="0.45">
      <c r="AC988" s="309">
        <f>IF('6-اطلاعات کلیه محصولات - خدمات'!C988="دارد",'6-اطلاعات کلیه محصولات - خدمات'!Q988,0)</f>
        <v>0</v>
      </c>
      <c r="AD988" s="309">
        <f>1403-'5-اطلاعات کلیه پرسنل'!E988:E1985</f>
        <v>1403</v>
      </c>
      <c r="AE988" s="309"/>
      <c r="AF988" s="67">
        <f>IF('5-اطلاعات کلیه پرسنل'!H988=option!$C$15,IF('5-اطلاعات کلیه پرسنل'!L988="دارد",'5-اطلاعات کلیه پرسنل'!M988/12*'5-اطلاعات کلیه پرسنل'!I988,'5-اطلاعات کلیه پرسنل'!N988/2000*'5-اطلاعات کلیه پرسنل'!I988),0)+IF('5-اطلاعات کلیه پرسنل'!J988=option!$C$15,IF('5-اطلاعات کلیه پرسنل'!L988="دارد",'5-اطلاعات کلیه پرسنل'!M988/12*'5-اطلاعات کلیه پرسنل'!K988,'5-اطلاعات کلیه پرسنل'!N988/2000*'5-اطلاعات کلیه پرسنل'!K988),0)</f>
        <v>0</v>
      </c>
      <c r="AG988" s="67">
        <f>IF('5-اطلاعات کلیه پرسنل'!H988=option!$C$11,IF('5-اطلاعات کلیه پرسنل'!L988="دارد",'5-اطلاعات کلیه پرسنل'!M988*'5-اطلاعات کلیه پرسنل'!I988/12*40,'5-اطلاعات کلیه پرسنل'!I988*'5-اطلاعات کلیه پرسنل'!N988/52),0)+IF('5-اطلاعات کلیه پرسنل'!J988=option!$C$11,IF('5-اطلاعات کلیه پرسنل'!L988="دارد",'5-اطلاعات کلیه پرسنل'!M988*'5-اطلاعات کلیه پرسنل'!K988/12*40,'5-اطلاعات کلیه پرسنل'!K988*'5-اطلاعات کلیه پرسنل'!N988/52),0)</f>
        <v>0</v>
      </c>
      <c r="AH988" s="307">
        <f>IF('5-اطلاعات کلیه پرسنل'!P988="دکتری",1,IF('5-اطلاعات کلیه پرسنل'!P988="فوق لیسانس",0.8,IF('5-اطلاعات کلیه پرسنل'!P988="لیسانس",0.6,IF('5-اطلاعات کلیه پرسنل'!P988="فوق دیپلم",0.3,IF('5-اطلاعات کلیه پرسنل'!P988="",0,0.1)))))</f>
        <v>0</v>
      </c>
      <c r="AI988" s="95">
        <f>IF('5-اطلاعات کلیه پرسنل'!L988="دارد",'5-اطلاعات کلیه پرسنل'!M988/12,'5-اطلاعات کلیه پرسنل'!N988/2000)</f>
        <v>0</v>
      </c>
      <c r="AJ988" s="94">
        <f t="shared" si="63"/>
        <v>0</v>
      </c>
    </row>
    <row r="989" spans="29:36" x14ac:dyDescent="0.45">
      <c r="AC989" s="309">
        <f>IF('6-اطلاعات کلیه محصولات - خدمات'!C989="دارد",'6-اطلاعات کلیه محصولات - خدمات'!Q989,0)</f>
        <v>0</v>
      </c>
      <c r="AD989" s="309">
        <f>1403-'5-اطلاعات کلیه پرسنل'!E989:E1986</f>
        <v>1403</v>
      </c>
      <c r="AE989" s="309"/>
      <c r="AF989" s="67">
        <f>IF('5-اطلاعات کلیه پرسنل'!H989=option!$C$15,IF('5-اطلاعات کلیه پرسنل'!L989="دارد",'5-اطلاعات کلیه پرسنل'!M989/12*'5-اطلاعات کلیه پرسنل'!I989,'5-اطلاعات کلیه پرسنل'!N989/2000*'5-اطلاعات کلیه پرسنل'!I989),0)+IF('5-اطلاعات کلیه پرسنل'!J989=option!$C$15,IF('5-اطلاعات کلیه پرسنل'!L989="دارد",'5-اطلاعات کلیه پرسنل'!M989/12*'5-اطلاعات کلیه پرسنل'!K989,'5-اطلاعات کلیه پرسنل'!N989/2000*'5-اطلاعات کلیه پرسنل'!K989),0)</f>
        <v>0</v>
      </c>
      <c r="AG989" s="67">
        <f>IF('5-اطلاعات کلیه پرسنل'!H989=option!$C$11,IF('5-اطلاعات کلیه پرسنل'!L989="دارد",'5-اطلاعات کلیه پرسنل'!M989*'5-اطلاعات کلیه پرسنل'!I989/12*40,'5-اطلاعات کلیه پرسنل'!I989*'5-اطلاعات کلیه پرسنل'!N989/52),0)+IF('5-اطلاعات کلیه پرسنل'!J989=option!$C$11,IF('5-اطلاعات کلیه پرسنل'!L989="دارد",'5-اطلاعات کلیه پرسنل'!M989*'5-اطلاعات کلیه پرسنل'!K989/12*40,'5-اطلاعات کلیه پرسنل'!K989*'5-اطلاعات کلیه پرسنل'!N989/52),0)</f>
        <v>0</v>
      </c>
      <c r="AH989" s="307">
        <f>IF('5-اطلاعات کلیه پرسنل'!P989="دکتری",1,IF('5-اطلاعات کلیه پرسنل'!P989="فوق لیسانس",0.8,IF('5-اطلاعات کلیه پرسنل'!P989="لیسانس",0.6,IF('5-اطلاعات کلیه پرسنل'!P989="فوق دیپلم",0.3,IF('5-اطلاعات کلیه پرسنل'!P989="",0,0.1)))))</f>
        <v>0</v>
      </c>
      <c r="AI989" s="95">
        <f>IF('5-اطلاعات کلیه پرسنل'!L989="دارد",'5-اطلاعات کلیه پرسنل'!M989/12,'5-اطلاعات کلیه پرسنل'!N989/2000)</f>
        <v>0</v>
      </c>
      <c r="AJ989" s="94">
        <f t="shared" si="63"/>
        <v>0</v>
      </c>
    </row>
    <row r="990" spans="29:36" x14ac:dyDescent="0.45">
      <c r="AC990" s="309">
        <f>IF('6-اطلاعات کلیه محصولات - خدمات'!C990="دارد",'6-اطلاعات کلیه محصولات - خدمات'!Q990,0)</f>
        <v>0</v>
      </c>
      <c r="AD990" s="309">
        <f>1403-'5-اطلاعات کلیه پرسنل'!E990:E1987</f>
        <v>1403</v>
      </c>
      <c r="AE990" s="309"/>
      <c r="AF990" s="67">
        <f>IF('5-اطلاعات کلیه پرسنل'!H990=option!$C$15,IF('5-اطلاعات کلیه پرسنل'!L990="دارد",'5-اطلاعات کلیه پرسنل'!M990/12*'5-اطلاعات کلیه پرسنل'!I990,'5-اطلاعات کلیه پرسنل'!N990/2000*'5-اطلاعات کلیه پرسنل'!I990),0)+IF('5-اطلاعات کلیه پرسنل'!J990=option!$C$15,IF('5-اطلاعات کلیه پرسنل'!L990="دارد",'5-اطلاعات کلیه پرسنل'!M990/12*'5-اطلاعات کلیه پرسنل'!K990,'5-اطلاعات کلیه پرسنل'!N990/2000*'5-اطلاعات کلیه پرسنل'!K990),0)</f>
        <v>0</v>
      </c>
      <c r="AG990" s="67">
        <f>IF('5-اطلاعات کلیه پرسنل'!H990=option!$C$11,IF('5-اطلاعات کلیه پرسنل'!L990="دارد",'5-اطلاعات کلیه پرسنل'!M990*'5-اطلاعات کلیه پرسنل'!I990/12*40,'5-اطلاعات کلیه پرسنل'!I990*'5-اطلاعات کلیه پرسنل'!N990/52),0)+IF('5-اطلاعات کلیه پرسنل'!J990=option!$C$11,IF('5-اطلاعات کلیه پرسنل'!L990="دارد",'5-اطلاعات کلیه پرسنل'!M990*'5-اطلاعات کلیه پرسنل'!K990/12*40,'5-اطلاعات کلیه پرسنل'!K990*'5-اطلاعات کلیه پرسنل'!N990/52),0)</f>
        <v>0</v>
      </c>
      <c r="AH990" s="307">
        <f>IF('5-اطلاعات کلیه پرسنل'!P990="دکتری",1,IF('5-اطلاعات کلیه پرسنل'!P990="فوق لیسانس",0.8,IF('5-اطلاعات کلیه پرسنل'!P990="لیسانس",0.6,IF('5-اطلاعات کلیه پرسنل'!P990="فوق دیپلم",0.3,IF('5-اطلاعات کلیه پرسنل'!P990="",0,0.1)))))</f>
        <v>0</v>
      </c>
      <c r="AI990" s="95">
        <f>IF('5-اطلاعات کلیه پرسنل'!L990="دارد",'5-اطلاعات کلیه پرسنل'!M990/12,'5-اطلاعات کلیه پرسنل'!N990/2000)</f>
        <v>0</v>
      </c>
      <c r="AJ990" s="94">
        <f t="shared" si="63"/>
        <v>0</v>
      </c>
    </row>
    <row r="991" spans="29:36" x14ac:dyDescent="0.45">
      <c r="AC991" s="309">
        <f>IF('6-اطلاعات کلیه محصولات - خدمات'!C991="دارد",'6-اطلاعات کلیه محصولات - خدمات'!Q991,0)</f>
        <v>0</v>
      </c>
      <c r="AD991" s="309">
        <f>1403-'5-اطلاعات کلیه پرسنل'!E991:E1988</f>
        <v>1403</v>
      </c>
      <c r="AE991" s="309"/>
      <c r="AF991" s="67">
        <f>IF('5-اطلاعات کلیه پرسنل'!H991=option!$C$15,IF('5-اطلاعات کلیه پرسنل'!L991="دارد",'5-اطلاعات کلیه پرسنل'!M991/12*'5-اطلاعات کلیه پرسنل'!I991,'5-اطلاعات کلیه پرسنل'!N991/2000*'5-اطلاعات کلیه پرسنل'!I991),0)+IF('5-اطلاعات کلیه پرسنل'!J991=option!$C$15,IF('5-اطلاعات کلیه پرسنل'!L991="دارد",'5-اطلاعات کلیه پرسنل'!M991/12*'5-اطلاعات کلیه پرسنل'!K991,'5-اطلاعات کلیه پرسنل'!N991/2000*'5-اطلاعات کلیه پرسنل'!K991),0)</f>
        <v>0</v>
      </c>
      <c r="AG991" s="67">
        <f>IF('5-اطلاعات کلیه پرسنل'!H991=option!$C$11,IF('5-اطلاعات کلیه پرسنل'!L991="دارد",'5-اطلاعات کلیه پرسنل'!M991*'5-اطلاعات کلیه پرسنل'!I991/12*40,'5-اطلاعات کلیه پرسنل'!I991*'5-اطلاعات کلیه پرسنل'!N991/52),0)+IF('5-اطلاعات کلیه پرسنل'!J991=option!$C$11,IF('5-اطلاعات کلیه پرسنل'!L991="دارد",'5-اطلاعات کلیه پرسنل'!M991*'5-اطلاعات کلیه پرسنل'!K991/12*40,'5-اطلاعات کلیه پرسنل'!K991*'5-اطلاعات کلیه پرسنل'!N991/52),0)</f>
        <v>0</v>
      </c>
      <c r="AH991" s="307">
        <f>IF('5-اطلاعات کلیه پرسنل'!P991="دکتری",1,IF('5-اطلاعات کلیه پرسنل'!P991="فوق لیسانس",0.8,IF('5-اطلاعات کلیه پرسنل'!P991="لیسانس",0.6,IF('5-اطلاعات کلیه پرسنل'!P991="فوق دیپلم",0.3,IF('5-اطلاعات کلیه پرسنل'!P991="",0,0.1)))))</f>
        <v>0</v>
      </c>
      <c r="AI991" s="95">
        <f>IF('5-اطلاعات کلیه پرسنل'!L991="دارد",'5-اطلاعات کلیه پرسنل'!M991/12,'5-اطلاعات کلیه پرسنل'!N991/2000)</f>
        <v>0</v>
      </c>
      <c r="AJ991" s="94">
        <f t="shared" si="63"/>
        <v>0</v>
      </c>
    </row>
    <row r="992" spans="29:36" x14ac:dyDescent="0.45">
      <c r="AC992" s="309">
        <f>IF('6-اطلاعات کلیه محصولات - خدمات'!C992="دارد",'6-اطلاعات کلیه محصولات - خدمات'!Q992,0)</f>
        <v>0</v>
      </c>
      <c r="AD992" s="309">
        <f>1403-'5-اطلاعات کلیه پرسنل'!E992:E1989</f>
        <v>1403</v>
      </c>
      <c r="AE992" s="309"/>
      <c r="AF992" s="67">
        <f>IF('5-اطلاعات کلیه پرسنل'!H992=option!$C$15,IF('5-اطلاعات کلیه پرسنل'!L992="دارد",'5-اطلاعات کلیه پرسنل'!M992/12*'5-اطلاعات کلیه پرسنل'!I992,'5-اطلاعات کلیه پرسنل'!N992/2000*'5-اطلاعات کلیه پرسنل'!I992),0)+IF('5-اطلاعات کلیه پرسنل'!J992=option!$C$15,IF('5-اطلاعات کلیه پرسنل'!L992="دارد",'5-اطلاعات کلیه پرسنل'!M992/12*'5-اطلاعات کلیه پرسنل'!K992,'5-اطلاعات کلیه پرسنل'!N992/2000*'5-اطلاعات کلیه پرسنل'!K992),0)</f>
        <v>0</v>
      </c>
      <c r="AG992" s="67">
        <f>IF('5-اطلاعات کلیه پرسنل'!H992=option!$C$11,IF('5-اطلاعات کلیه پرسنل'!L992="دارد",'5-اطلاعات کلیه پرسنل'!M992*'5-اطلاعات کلیه پرسنل'!I992/12*40,'5-اطلاعات کلیه پرسنل'!I992*'5-اطلاعات کلیه پرسنل'!N992/52),0)+IF('5-اطلاعات کلیه پرسنل'!J992=option!$C$11,IF('5-اطلاعات کلیه پرسنل'!L992="دارد",'5-اطلاعات کلیه پرسنل'!M992*'5-اطلاعات کلیه پرسنل'!K992/12*40,'5-اطلاعات کلیه پرسنل'!K992*'5-اطلاعات کلیه پرسنل'!N992/52),0)</f>
        <v>0</v>
      </c>
      <c r="AH992" s="307">
        <f>IF('5-اطلاعات کلیه پرسنل'!P992="دکتری",1,IF('5-اطلاعات کلیه پرسنل'!P992="فوق لیسانس",0.8,IF('5-اطلاعات کلیه پرسنل'!P992="لیسانس",0.6,IF('5-اطلاعات کلیه پرسنل'!P992="فوق دیپلم",0.3,IF('5-اطلاعات کلیه پرسنل'!P992="",0,0.1)))))</f>
        <v>0</v>
      </c>
      <c r="AI992" s="95">
        <f>IF('5-اطلاعات کلیه پرسنل'!L992="دارد",'5-اطلاعات کلیه پرسنل'!M992/12,'5-اطلاعات کلیه پرسنل'!N992/2000)</f>
        <v>0</v>
      </c>
      <c r="AJ992" s="94">
        <f t="shared" si="63"/>
        <v>0</v>
      </c>
    </row>
    <row r="993" spans="29:36" x14ac:dyDescent="0.45">
      <c r="AC993" s="309">
        <f>IF('6-اطلاعات کلیه محصولات - خدمات'!C993="دارد",'6-اطلاعات کلیه محصولات - خدمات'!Q993,0)</f>
        <v>0</v>
      </c>
      <c r="AD993" s="309">
        <f>1403-'5-اطلاعات کلیه پرسنل'!E993:E1990</f>
        <v>1403</v>
      </c>
      <c r="AE993" s="309"/>
      <c r="AF993" s="67">
        <f>IF('5-اطلاعات کلیه پرسنل'!H993=option!$C$15,IF('5-اطلاعات کلیه پرسنل'!L993="دارد",'5-اطلاعات کلیه پرسنل'!M993/12*'5-اطلاعات کلیه پرسنل'!I993,'5-اطلاعات کلیه پرسنل'!N993/2000*'5-اطلاعات کلیه پرسنل'!I993),0)+IF('5-اطلاعات کلیه پرسنل'!J993=option!$C$15,IF('5-اطلاعات کلیه پرسنل'!L993="دارد",'5-اطلاعات کلیه پرسنل'!M993/12*'5-اطلاعات کلیه پرسنل'!K993,'5-اطلاعات کلیه پرسنل'!N993/2000*'5-اطلاعات کلیه پرسنل'!K993),0)</f>
        <v>0</v>
      </c>
      <c r="AG993" s="67">
        <f>IF('5-اطلاعات کلیه پرسنل'!H993=option!$C$11,IF('5-اطلاعات کلیه پرسنل'!L993="دارد",'5-اطلاعات کلیه پرسنل'!M993*'5-اطلاعات کلیه پرسنل'!I993/12*40,'5-اطلاعات کلیه پرسنل'!I993*'5-اطلاعات کلیه پرسنل'!N993/52),0)+IF('5-اطلاعات کلیه پرسنل'!J993=option!$C$11,IF('5-اطلاعات کلیه پرسنل'!L993="دارد",'5-اطلاعات کلیه پرسنل'!M993*'5-اطلاعات کلیه پرسنل'!K993/12*40,'5-اطلاعات کلیه پرسنل'!K993*'5-اطلاعات کلیه پرسنل'!N993/52),0)</f>
        <v>0</v>
      </c>
      <c r="AH993" s="307">
        <f>IF('5-اطلاعات کلیه پرسنل'!P993="دکتری",1,IF('5-اطلاعات کلیه پرسنل'!P993="فوق لیسانس",0.8,IF('5-اطلاعات کلیه پرسنل'!P993="لیسانس",0.6,IF('5-اطلاعات کلیه پرسنل'!P993="فوق دیپلم",0.3,IF('5-اطلاعات کلیه پرسنل'!P993="",0,0.1)))))</f>
        <v>0</v>
      </c>
      <c r="AI993" s="95">
        <f>IF('5-اطلاعات کلیه پرسنل'!L993="دارد",'5-اطلاعات کلیه پرسنل'!M993/12,'5-اطلاعات کلیه پرسنل'!N993/2000)</f>
        <v>0</v>
      </c>
      <c r="AJ993" s="94">
        <f t="shared" si="63"/>
        <v>0</v>
      </c>
    </row>
    <row r="994" spans="29:36" x14ac:dyDescent="0.45">
      <c r="AC994" s="309">
        <f>IF('6-اطلاعات کلیه محصولات - خدمات'!C994="دارد",'6-اطلاعات کلیه محصولات - خدمات'!Q994,0)</f>
        <v>0</v>
      </c>
      <c r="AD994" s="309">
        <f>1403-'5-اطلاعات کلیه پرسنل'!E994:E1991</f>
        <v>1403</v>
      </c>
      <c r="AE994" s="309"/>
      <c r="AF994" s="67">
        <f>IF('5-اطلاعات کلیه پرسنل'!H994=option!$C$15,IF('5-اطلاعات کلیه پرسنل'!L994="دارد",'5-اطلاعات کلیه پرسنل'!M994/12*'5-اطلاعات کلیه پرسنل'!I994,'5-اطلاعات کلیه پرسنل'!N994/2000*'5-اطلاعات کلیه پرسنل'!I994),0)+IF('5-اطلاعات کلیه پرسنل'!J994=option!$C$15,IF('5-اطلاعات کلیه پرسنل'!L994="دارد",'5-اطلاعات کلیه پرسنل'!M994/12*'5-اطلاعات کلیه پرسنل'!K994,'5-اطلاعات کلیه پرسنل'!N994/2000*'5-اطلاعات کلیه پرسنل'!K994),0)</f>
        <v>0</v>
      </c>
      <c r="AG994" s="67">
        <f>IF('5-اطلاعات کلیه پرسنل'!H994=option!$C$11,IF('5-اطلاعات کلیه پرسنل'!L994="دارد",'5-اطلاعات کلیه پرسنل'!M994*'5-اطلاعات کلیه پرسنل'!I994/12*40,'5-اطلاعات کلیه پرسنل'!I994*'5-اطلاعات کلیه پرسنل'!N994/52),0)+IF('5-اطلاعات کلیه پرسنل'!J994=option!$C$11,IF('5-اطلاعات کلیه پرسنل'!L994="دارد",'5-اطلاعات کلیه پرسنل'!M994*'5-اطلاعات کلیه پرسنل'!K994/12*40,'5-اطلاعات کلیه پرسنل'!K994*'5-اطلاعات کلیه پرسنل'!N994/52),0)</f>
        <v>0</v>
      </c>
      <c r="AH994" s="307">
        <f>IF('5-اطلاعات کلیه پرسنل'!P994="دکتری",1,IF('5-اطلاعات کلیه پرسنل'!P994="فوق لیسانس",0.8,IF('5-اطلاعات کلیه پرسنل'!P994="لیسانس",0.6,IF('5-اطلاعات کلیه پرسنل'!P994="فوق دیپلم",0.3,IF('5-اطلاعات کلیه پرسنل'!P994="",0,0.1)))))</f>
        <v>0</v>
      </c>
      <c r="AI994" s="95">
        <f>IF('5-اطلاعات کلیه پرسنل'!L994="دارد",'5-اطلاعات کلیه پرسنل'!M994/12,'5-اطلاعات کلیه پرسنل'!N994/2000)</f>
        <v>0</v>
      </c>
      <c r="AJ994" s="94">
        <f t="shared" si="63"/>
        <v>0</v>
      </c>
    </row>
    <row r="995" spans="29:36" x14ac:dyDescent="0.45">
      <c r="AC995" s="309">
        <f>IF('6-اطلاعات کلیه محصولات - خدمات'!C995="دارد",'6-اطلاعات کلیه محصولات - خدمات'!Q995,0)</f>
        <v>0</v>
      </c>
      <c r="AD995" s="309">
        <f>1403-'5-اطلاعات کلیه پرسنل'!E995:E1992</f>
        <v>1403</v>
      </c>
      <c r="AE995" s="309"/>
      <c r="AF995" s="67">
        <f>IF('5-اطلاعات کلیه پرسنل'!H995=option!$C$15,IF('5-اطلاعات کلیه پرسنل'!L995="دارد",'5-اطلاعات کلیه پرسنل'!M995/12*'5-اطلاعات کلیه پرسنل'!I995,'5-اطلاعات کلیه پرسنل'!N995/2000*'5-اطلاعات کلیه پرسنل'!I995),0)+IF('5-اطلاعات کلیه پرسنل'!J995=option!$C$15,IF('5-اطلاعات کلیه پرسنل'!L995="دارد",'5-اطلاعات کلیه پرسنل'!M995/12*'5-اطلاعات کلیه پرسنل'!K995,'5-اطلاعات کلیه پرسنل'!N995/2000*'5-اطلاعات کلیه پرسنل'!K995),0)</f>
        <v>0</v>
      </c>
      <c r="AG995" s="67">
        <f>IF('5-اطلاعات کلیه پرسنل'!H995=option!$C$11,IF('5-اطلاعات کلیه پرسنل'!L995="دارد",'5-اطلاعات کلیه پرسنل'!M995*'5-اطلاعات کلیه پرسنل'!I995/12*40,'5-اطلاعات کلیه پرسنل'!I995*'5-اطلاعات کلیه پرسنل'!N995/52),0)+IF('5-اطلاعات کلیه پرسنل'!J995=option!$C$11,IF('5-اطلاعات کلیه پرسنل'!L995="دارد",'5-اطلاعات کلیه پرسنل'!M995*'5-اطلاعات کلیه پرسنل'!K995/12*40,'5-اطلاعات کلیه پرسنل'!K995*'5-اطلاعات کلیه پرسنل'!N995/52),0)</f>
        <v>0</v>
      </c>
      <c r="AH995" s="307">
        <f>IF('5-اطلاعات کلیه پرسنل'!P995="دکتری",1,IF('5-اطلاعات کلیه پرسنل'!P995="فوق لیسانس",0.8,IF('5-اطلاعات کلیه پرسنل'!P995="لیسانس",0.6,IF('5-اطلاعات کلیه پرسنل'!P995="فوق دیپلم",0.3,IF('5-اطلاعات کلیه پرسنل'!P995="",0,0.1)))))</f>
        <v>0</v>
      </c>
      <c r="AI995" s="95">
        <f>IF('5-اطلاعات کلیه پرسنل'!L995="دارد",'5-اطلاعات کلیه پرسنل'!M995/12,'5-اطلاعات کلیه پرسنل'!N995/2000)</f>
        <v>0</v>
      </c>
      <c r="AJ995" s="94">
        <f t="shared" si="63"/>
        <v>0</v>
      </c>
    </row>
    <row r="996" spans="29:36" x14ac:dyDescent="0.45">
      <c r="AC996" s="309">
        <f>IF('6-اطلاعات کلیه محصولات - خدمات'!C996="دارد",'6-اطلاعات کلیه محصولات - خدمات'!Q996,0)</f>
        <v>0</v>
      </c>
      <c r="AD996" s="309">
        <f>1403-'5-اطلاعات کلیه پرسنل'!E996:E1993</f>
        <v>1403</v>
      </c>
      <c r="AE996" s="309"/>
      <c r="AF996" s="67">
        <f>IF('5-اطلاعات کلیه پرسنل'!H996=option!$C$15,IF('5-اطلاعات کلیه پرسنل'!L996="دارد",'5-اطلاعات کلیه پرسنل'!M996/12*'5-اطلاعات کلیه پرسنل'!I996,'5-اطلاعات کلیه پرسنل'!N996/2000*'5-اطلاعات کلیه پرسنل'!I996),0)+IF('5-اطلاعات کلیه پرسنل'!J996=option!$C$15,IF('5-اطلاعات کلیه پرسنل'!L996="دارد",'5-اطلاعات کلیه پرسنل'!M996/12*'5-اطلاعات کلیه پرسنل'!K996,'5-اطلاعات کلیه پرسنل'!N996/2000*'5-اطلاعات کلیه پرسنل'!K996),0)</f>
        <v>0</v>
      </c>
      <c r="AG996" s="67">
        <f>IF('5-اطلاعات کلیه پرسنل'!H996=option!$C$11,IF('5-اطلاعات کلیه پرسنل'!L996="دارد",'5-اطلاعات کلیه پرسنل'!M996*'5-اطلاعات کلیه پرسنل'!I996/12*40,'5-اطلاعات کلیه پرسنل'!I996*'5-اطلاعات کلیه پرسنل'!N996/52),0)+IF('5-اطلاعات کلیه پرسنل'!J996=option!$C$11,IF('5-اطلاعات کلیه پرسنل'!L996="دارد",'5-اطلاعات کلیه پرسنل'!M996*'5-اطلاعات کلیه پرسنل'!K996/12*40,'5-اطلاعات کلیه پرسنل'!K996*'5-اطلاعات کلیه پرسنل'!N996/52),0)</f>
        <v>0</v>
      </c>
      <c r="AH996" s="307">
        <f>IF('5-اطلاعات کلیه پرسنل'!P996="دکتری",1,IF('5-اطلاعات کلیه پرسنل'!P996="فوق لیسانس",0.8,IF('5-اطلاعات کلیه پرسنل'!P996="لیسانس",0.6,IF('5-اطلاعات کلیه پرسنل'!P996="فوق دیپلم",0.3,IF('5-اطلاعات کلیه پرسنل'!P996="",0,0.1)))))</f>
        <v>0</v>
      </c>
      <c r="AI996" s="95">
        <f>IF('5-اطلاعات کلیه پرسنل'!L996="دارد",'5-اطلاعات کلیه پرسنل'!M996/12,'5-اطلاعات کلیه پرسنل'!N996/2000)</f>
        <v>0</v>
      </c>
      <c r="AJ996" s="94">
        <f t="shared" si="63"/>
        <v>0</v>
      </c>
    </row>
    <row r="997" spans="29:36" x14ac:dyDescent="0.45">
      <c r="AC997" s="309">
        <f>IF('6-اطلاعات کلیه محصولات - خدمات'!C997="دارد",'6-اطلاعات کلیه محصولات - خدمات'!Q997,0)</f>
        <v>0</v>
      </c>
      <c r="AD997" s="309">
        <f>1403-'5-اطلاعات کلیه پرسنل'!E997:E1994</f>
        <v>1403</v>
      </c>
      <c r="AE997" s="309"/>
      <c r="AF997" s="67">
        <f>IF('5-اطلاعات کلیه پرسنل'!H997=option!$C$15,IF('5-اطلاعات کلیه پرسنل'!L997="دارد",'5-اطلاعات کلیه پرسنل'!M997/12*'5-اطلاعات کلیه پرسنل'!I997,'5-اطلاعات کلیه پرسنل'!N997/2000*'5-اطلاعات کلیه پرسنل'!I997),0)+IF('5-اطلاعات کلیه پرسنل'!J997=option!$C$15,IF('5-اطلاعات کلیه پرسنل'!L997="دارد",'5-اطلاعات کلیه پرسنل'!M997/12*'5-اطلاعات کلیه پرسنل'!K997,'5-اطلاعات کلیه پرسنل'!N997/2000*'5-اطلاعات کلیه پرسنل'!K997),0)</f>
        <v>0</v>
      </c>
      <c r="AG997" s="67">
        <f>IF('5-اطلاعات کلیه پرسنل'!H997=option!$C$11,IF('5-اطلاعات کلیه پرسنل'!L997="دارد",'5-اطلاعات کلیه پرسنل'!M997*'5-اطلاعات کلیه پرسنل'!I997/12*40,'5-اطلاعات کلیه پرسنل'!I997*'5-اطلاعات کلیه پرسنل'!N997/52),0)+IF('5-اطلاعات کلیه پرسنل'!J997=option!$C$11,IF('5-اطلاعات کلیه پرسنل'!L997="دارد",'5-اطلاعات کلیه پرسنل'!M997*'5-اطلاعات کلیه پرسنل'!K997/12*40,'5-اطلاعات کلیه پرسنل'!K997*'5-اطلاعات کلیه پرسنل'!N997/52),0)</f>
        <v>0</v>
      </c>
      <c r="AH997" s="307">
        <f>IF('5-اطلاعات کلیه پرسنل'!P997="دکتری",1,IF('5-اطلاعات کلیه پرسنل'!P997="فوق لیسانس",0.8,IF('5-اطلاعات کلیه پرسنل'!P997="لیسانس",0.6,IF('5-اطلاعات کلیه پرسنل'!P997="فوق دیپلم",0.3,IF('5-اطلاعات کلیه پرسنل'!P997="",0,0.1)))))</f>
        <v>0</v>
      </c>
      <c r="AI997" s="95">
        <f>IF('5-اطلاعات کلیه پرسنل'!L997="دارد",'5-اطلاعات کلیه پرسنل'!M997/12,'5-اطلاعات کلیه پرسنل'!N997/2000)</f>
        <v>0</v>
      </c>
      <c r="AJ997" s="94">
        <f t="shared" si="63"/>
        <v>0</v>
      </c>
    </row>
    <row r="998" spans="29:36" x14ac:dyDescent="0.45">
      <c r="AC998" s="309">
        <f>IF('6-اطلاعات کلیه محصولات - خدمات'!C998="دارد",'6-اطلاعات کلیه محصولات - خدمات'!Q998,0)</f>
        <v>0</v>
      </c>
      <c r="AD998" s="309">
        <f>1403-'5-اطلاعات کلیه پرسنل'!E998:E1995</f>
        <v>1403</v>
      </c>
      <c r="AE998" s="309"/>
      <c r="AF998" s="67">
        <f>IF('5-اطلاعات کلیه پرسنل'!H998=option!$C$15,IF('5-اطلاعات کلیه پرسنل'!L998="دارد",'5-اطلاعات کلیه پرسنل'!M998/12*'5-اطلاعات کلیه پرسنل'!I998,'5-اطلاعات کلیه پرسنل'!N998/2000*'5-اطلاعات کلیه پرسنل'!I998),0)+IF('5-اطلاعات کلیه پرسنل'!J998=option!$C$15,IF('5-اطلاعات کلیه پرسنل'!L998="دارد",'5-اطلاعات کلیه پرسنل'!M998/12*'5-اطلاعات کلیه پرسنل'!K998,'5-اطلاعات کلیه پرسنل'!N998/2000*'5-اطلاعات کلیه پرسنل'!K998),0)</f>
        <v>0</v>
      </c>
      <c r="AG998" s="67">
        <f>IF('5-اطلاعات کلیه پرسنل'!H998=option!$C$11,IF('5-اطلاعات کلیه پرسنل'!L998="دارد",'5-اطلاعات کلیه پرسنل'!M998*'5-اطلاعات کلیه پرسنل'!I998/12*40,'5-اطلاعات کلیه پرسنل'!I998*'5-اطلاعات کلیه پرسنل'!N998/52),0)+IF('5-اطلاعات کلیه پرسنل'!J998=option!$C$11,IF('5-اطلاعات کلیه پرسنل'!L998="دارد",'5-اطلاعات کلیه پرسنل'!M998*'5-اطلاعات کلیه پرسنل'!K998/12*40,'5-اطلاعات کلیه پرسنل'!K998*'5-اطلاعات کلیه پرسنل'!N998/52),0)</f>
        <v>0</v>
      </c>
      <c r="AH998" s="307">
        <f>IF('5-اطلاعات کلیه پرسنل'!P998="دکتری",1,IF('5-اطلاعات کلیه پرسنل'!P998="فوق لیسانس",0.8,IF('5-اطلاعات کلیه پرسنل'!P998="لیسانس",0.6,IF('5-اطلاعات کلیه پرسنل'!P998="فوق دیپلم",0.3,IF('5-اطلاعات کلیه پرسنل'!P998="",0,0.1)))))</f>
        <v>0</v>
      </c>
      <c r="AI998" s="95">
        <f>IF('5-اطلاعات کلیه پرسنل'!L998="دارد",'5-اطلاعات کلیه پرسنل'!M998/12,'5-اطلاعات کلیه پرسنل'!N998/2000)</f>
        <v>0</v>
      </c>
      <c r="AJ998" s="94">
        <f t="shared" si="63"/>
        <v>0</v>
      </c>
    </row>
    <row r="999" spans="29:36" x14ac:dyDescent="0.45">
      <c r="AC999" s="309">
        <f>IF('6-اطلاعات کلیه محصولات - خدمات'!C999="دارد",'6-اطلاعات کلیه محصولات - خدمات'!Q999,0)</f>
        <v>0</v>
      </c>
      <c r="AD999" s="309">
        <f>1403-'5-اطلاعات کلیه پرسنل'!E999:E1996</f>
        <v>1403</v>
      </c>
      <c r="AE999" s="309"/>
      <c r="AF999" s="67">
        <f>IF('5-اطلاعات کلیه پرسنل'!H999=option!$C$15,IF('5-اطلاعات کلیه پرسنل'!L999="دارد",'5-اطلاعات کلیه پرسنل'!M999/12*'5-اطلاعات کلیه پرسنل'!I999,'5-اطلاعات کلیه پرسنل'!N999/2000*'5-اطلاعات کلیه پرسنل'!I999),0)+IF('5-اطلاعات کلیه پرسنل'!J999=option!$C$15,IF('5-اطلاعات کلیه پرسنل'!L999="دارد",'5-اطلاعات کلیه پرسنل'!M999/12*'5-اطلاعات کلیه پرسنل'!K999,'5-اطلاعات کلیه پرسنل'!N999/2000*'5-اطلاعات کلیه پرسنل'!K999),0)</f>
        <v>0</v>
      </c>
      <c r="AG999" s="67">
        <f>IF('5-اطلاعات کلیه پرسنل'!H999=option!$C$11,IF('5-اطلاعات کلیه پرسنل'!L999="دارد",'5-اطلاعات کلیه پرسنل'!M999*'5-اطلاعات کلیه پرسنل'!I999/12*40,'5-اطلاعات کلیه پرسنل'!I999*'5-اطلاعات کلیه پرسنل'!N999/52),0)+IF('5-اطلاعات کلیه پرسنل'!J999=option!$C$11,IF('5-اطلاعات کلیه پرسنل'!L999="دارد",'5-اطلاعات کلیه پرسنل'!M999*'5-اطلاعات کلیه پرسنل'!K999/12*40,'5-اطلاعات کلیه پرسنل'!K999*'5-اطلاعات کلیه پرسنل'!N999/52),0)</f>
        <v>0</v>
      </c>
      <c r="AH999" s="307">
        <f>IF('5-اطلاعات کلیه پرسنل'!P999="دکتری",1,IF('5-اطلاعات کلیه پرسنل'!P999="فوق لیسانس",0.8,IF('5-اطلاعات کلیه پرسنل'!P999="لیسانس",0.6,IF('5-اطلاعات کلیه پرسنل'!P999="فوق دیپلم",0.3,IF('5-اطلاعات کلیه پرسنل'!P999="",0,0.1)))))</f>
        <v>0</v>
      </c>
      <c r="AI999" s="95">
        <f>IF('5-اطلاعات کلیه پرسنل'!L999="دارد",'5-اطلاعات کلیه پرسنل'!M999/12,'5-اطلاعات کلیه پرسنل'!N999/2000)</f>
        <v>0</v>
      </c>
      <c r="AJ999" s="94">
        <f t="shared" si="63"/>
        <v>0</v>
      </c>
    </row>
    <row r="1000" spans="29:36" x14ac:dyDescent="0.45">
      <c r="AC1000" s="309">
        <f>IF('6-اطلاعات کلیه محصولات - خدمات'!C1000="دارد",'6-اطلاعات کلیه محصولات - خدمات'!Q1000,0)</f>
        <v>0</v>
      </c>
      <c r="AD1000" s="309">
        <f>1403-'5-اطلاعات کلیه پرسنل'!E1000:E1997</f>
        <v>1403</v>
      </c>
      <c r="AE1000" s="309"/>
      <c r="AF1000" s="67">
        <f>IF('5-اطلاعات کلیه پرسنل'!H1000=option!$C$15,IF('5-اطلاعات کلیه پرسنل'!L1000="دارد",'5-اطلاعات کلیه پرسنل'!M1000/12*'5-اطلاعات کلیه پرسنل'!I1000,'5-اطلاعات کلیه پرسنل'!N1000/2000*'5-اطلاعات کلیه پرسنل'!I1000),0)+IF('5-اطلاعات کلیه پرسنل'!J1000=option!$C$15,IF('5-اطلاعات کلیه پرسنل'!L1000="دارد",'5-اطلاعات کلیه پرسنل'!M1000/12*'5-اطلاعات کلیه پرسنل'!K1000,'5-اطلاعات کلیه پرسنل'!N1000/2000*'5-اطلاعات کلیه پرسنل'!K1000),0)</f>
        <v>0</v>
      </c>
      <c r="AG1000" s="67">
        <f>IF('5-اطلاعات کلیه پرسنل'!H1000=option!$C$11,IF('5-اطلاعات کلیه پرسنل'!L1000="دارد",'5-اطلاعات کلیه پرسنل'!M1000*'5-اطلاعات کلیه پرسنل'!I1000/12*40,'5-اطلاعات کلیه پرسنل'!I1000*'5-اطلاعات کلیه پرسنل'!N1000/52),0)+IF('5-اطلاعات کلیه پرسنل'!J1000=option!$C$11,IF('5-اطلاعات کلیه پرسنل'!L1000="دارد",'5-اطلاعات کلیه پرسنل'!M1000*'5-اطلاعات کلیه پرسنل'!K1000/12*40,'5-اطلاعات کلیه پرسنل'!K1000*'5-اطلاعات کلیه پرسنل'!N1000/52),0)</f>
        <v>0</v>
      </c>
      <c r="AH1000" s="307">
        <f>IF('5-اطلاعات کلیه پرسنل'!P1000="دکتری",1,IF('5-اطلاعات کلیه پرسنل'!P1000="فوق لیسانس",0.8,IF('5-اطلاعات کلیه پرسنل'!P1000="لیسانس",0.6,IF('5-اطلاعات کلیه پرسنل'!P1000="فوق دیپلم",0.3,IF('5-اطلاعات کلیه پرسنل'!P1000="",0,0.1)))))</f>
        <v>0</v>
      </c>
      <c r="AI1000" s="95">
        <f>IF('5-اطلاعات کلیه پرسنل'!L1000="دارد",'5-اطلاعات کلیه پرسنل'!M1000/12,'5-اطلاعات کلیه پرسنل'!N1000/2000)</f>
        <v>0</v>
      </c>
      <c r="AJ1000" s="94">
        <f t="shared" si="63"/>
        <v>0</v>
      </c>
    </row>
    <row r="1001" spans="29:36" x14ac:dyDescent="0.45">
      <c r="AC1001" s="309">
        <f>IF('6-اطلاعات کلیه محصولات - خدمات'!C1001="دارد",'6-اطلاعات کلیه محصولات - خدمات'!Q1001,0)</f>
        <v>0</v>
      </c>
      <c r="AD1001" s="309">
        <f>1403-'5-اطلاعات کلیه پرسنل'!E1001:E1998</f>
        <v>1403</v>
      </c>
      <c r="AE1001" s="309"/>
      <c r="AF1001" s="67">
        <f>IF('5-اطلاعات کلیه پرسنل'!H1001=option!$C$15,IF('5-اطلاعات کلیه پرسنل'!L1001="دارد",'5-اطلاعات کلیه پرسنل'!M1001/12*'5-اطلاعات کلیه پرسنل'!I1001,'5-اطلاعات کلیه پرسنل'!N1001/2000*'5-اطلاعات کلیه پرسنل'!I1001),0)+IF('5-اطلاعات کلیه پرسنل'!J1001=option!$C$15,IF('5-اطلاعات کلیه پرسنل'!L1001="دارد",'5-اطلاعات کلیه پرسنل'!M1001/12*'5-اطلاعات کلیه پرسنل'!K1001,'5-اطلاعات کلیه پرسنل'!N1001/2000*'5-اطلاعات کلیه پرسنل'!K1001),0)</f>
        <v>0</v>
      </c>
      <c r="AG1001" s="67">
        <f>IF('5-اطلاعات کلیه پرسنل'!H1001=option!$C$11,IF('5-اطلاعات کلیه پرسنل'!L1001="دارد",'5-اطلاعات کلیه پرسنل'!M1001*'5-اطلاعات کلیه پرسنل'!I1001/12*40,'5-اطلاعات کلیه پرسنل'!I1001*'5-اطلاعات کلیه پرسنل'!N1001/52),0)+IF('5-اطلاعات کلیه پرسنل'!J1001=option!$C$11,IF('5-اطلاعات کلیه پرسنل'!L1001="دارد",'5-اطلاعات کلیه پرسنل'!M1001*'5-اطلاعات کلیه پرسنل'!K1001/12*40,'5-اطلاعات کلیه پرسنل'!K1001*'5-اطلاعات کلیه پرسنل'!N1001/52),0)</f>
        <v>0</v>
      </c>
      <c r="AH1001" s="307">
        <f>IF('5-اطلاعات کلیه پرسنل'!P1001="دکتری",1,IF('5-اطلاعات کلیه پرسنل'!P1001="فوق لیسانس",0.8,IF('5-اطلاعات کلیه پرسنل'!P1001="لیسانس",0.6,IF('5-اطلاعات کلیه پرسنل'!P1001="فوق دیپلم",0.3,IF('5-اطلاعات کلیه پرسنل'!P1001="",0,0.1)))))</f>
        <v>0</v>
      </c>
      <c r="AI1001" s="95">
        <f>IF('5-اطلاعات کلیه پرسنل'!L1001="دارد",'5-اطلاعات کلیه پرسنل'!M1001/12,'5-اطلاعات کلیه پرسنل'!N1001/2000)</f>
        <v>0</v>
      </c>
      <c r="AJ1001" s="94">
        <f t="shared" si="63"/>
        <v>0</v>
      </c>
    </row>
    <row r="1002" spans="29:36" x14ac:dyDescent="0.45">
      <c r="AC1002" s="309">
        <f>IF('6-اطلاعات کلیه محصولات - خدمات'!C1002="دارد",'6-اطلاعات کلیه محصولات - خدمات'!Q1002,0)</f>
        <v>0</v>
      </c>
      <c r="AD1002" s="309">
        <f>1403-'5-اطلاعات کلیه پرسنل'!E1002:E1999</f>
        <v>1403</v>
      </c>
      <c r="AE1002" s="309"/>
      <c r="AF1002" s="67">
        <f>IF('5-اطلاعات کلیه پرسنل'!H1002=option!$C$15,IF('5-اطلاعات کلیه پرسنل'!L1002="دارد",'5-اطلاعات کلیه پرسنل'!M1002/12*'5-اطلاعات کلیه پرسنل'!I1002,'5-اطلاعات کلیه پرسنل'!N1002/2000*'5-اطلاعات کلیه پرسنل'!I1002),0)+IF('5-اطلاعات کلیه پرسنل'!J1002=option!$C$15,IF('5-اطلاعات کلیه پرسنل'!L1002="دارد",'5-اطلاعات کلیه پرسنل'!M1002/12*'5-اطلاعات کلیه پرسنل'!K1002,'5-اطلاعات کلیه پرسنل'!N1002/2000*'5-اطلاعات کلیه پرسنل'!K1002),0)</f>
        <v>0</v>
      </c>
      <c r="AG1002" s="67">
        <f>IF('5-اطلاعات کلیه پرسنل'!H1002=option!$C$11,IF('5-اطلاعات کلیه پرسنل'!L1002="دارد",'5-اطلاعات کلیه پرسنل'!M1002*'5-اطلاعات کلیه پرسنل'!I1002/12*40,'5-اطلاعات کلیه پرسنل'!I1002*'5-اطلاعات کلیه پرسنل'!N1002/52),0)+IF('5-اطلاعات کلیه پرسنل'!J1002=option!$C$11,IF('5-اطلاعات کلیه پرسنل'!L1002="دارد",'5-اطلاعات کلیه پرسنل'!M1002*'5-اطلاعات کلیه پرسنل'!K1002/12*40,'5-اطلاعات کلیه پرسنل'!K1002*'5-اطلاعات کلیه پرسنل'!N1002/52),0)</f>
        <v>0</v>
      </c>
      <c r="AH1002" s="307">
        <f>IF('5-اطلاعات کلیه پرسنل'!P1002="دکتری",1,IF('5-اطلاعات کلیه پرسنل'!P1002="فوق لیسانس",0.8,IF('5-اطلاعات کلیه پرسنل'!P1002="لیسانس",0.6,IF('5-اطلاعات کلیه پرسنل'!P1002="فوق دیپلم",0.3,IF('5-اطلاعات کلیه پرسنل'!P1002="",0,0.1)))))</f>
        <v>0</v>
      </c>
      <c r="AI1002" s="95">
        <f>IF('5-اطلاعات کلیه پرسنل'!L1002="دارد",'5-اطلاعات کلیه پرسنل'!M1002/12,'5-اطلاعات کلیه پرسنل'!N1002/2000)</f>
        <v>0</v>
      </c>
      <c r="AJ1002" s="94">
        <f t="shared" si="63"/>
        <v>0</v>
      </c>
    </row>
  </sheetData>
  <mergeCells count="28">
    <mergeCell ref="AJ1:AJ2"/>
    <mergeCell ref="N1:R1"/>
    <mergeCell ref="S1:S2"/>
    <mergeCell ref="M1:M2"/>
    <mergeCell ref="T1:T2"/>
    <mergeCell ref="U1:U2"/>
    <mergeCell ref="V1:V2"/>
    <mergeCell ref="W1:W2"/>
    <mergeCell ref="AG1:AG2"/>
    <mergeCell ref="AF1:AF2"/>
    <mergeCell ref="AH1:AH2"/>
    <mergeCell ref="AI1:AI2"/>
    <mergeCell ref="X1:X2"/>
    <mergeCell ref="Y1:Y2"/>
    <mergeCell ref="AC1:AC2"/>
    <mergeCell ref="AD1:AD2"/>
    <mergeCell ref="H1:H2"/>
    <mergeCell ref="I1:I2"/>
    <mergeCell ref="J1:J2"/>
    <mergeCell ref="K1:K2"/>
    <mergeCell ref="L1:L2"/>
    <mergeCell ref="F1:F2"/>
    <mergeCell ref="G1:G2"/>
    <mergeCell ref="C1:C2"/>
    <mergeCell ref="B1:B2"/>
    <mergeCell ref="A1:A2"/>
    <mergeCell ref="D1:D2"/>
    <mergeCell ref="E1:E2"/>
  </mergeCells>
  <conditionalFormatting sqref="E25:G26">
    <cfRule type="containsText" dxfId="101" priority="4" operator="containsText" text="عدم">
      <formula>NOT(ISERROR(SEARCH("عدم",E25)))</formula>
    </cfRule>
  </conditionalFormatting>
  <conditionalFormatting sqref="E23:G26">
    <cfRule type="containsText" dxfId="100" priority="3" operator="containsText" text="پیشنهاد">
      <formula>NOT(ISERROR(SEARCH("پیشنهاد",E23)))</formula>
    </cfRule>
  </conditionalFormatting>
  <conditionalFormatting sqref="E5:G1048576 G3:G4">
    <cfRule type="containsText" dxfId="99" priority="2" operator="containsText" text="عدم">
      <formula>NOT(ISERROR(SEARCH("عدم",E3)))</formula>
    </cfRule>
  </conditionalFormatting>
  <conditionalFormatting sqref="E3:F4">
    <cfRule type="containsText" dxfId="98" priority="1" operator="containsText" text="عدم">
      <formula>NOT(ISERROR(SEARCH("عدم",E3)))</formula>
    </cfRule>
  </conditionalFormatting>
  <dataValidations count="7">
    <dataValidation type="list" allowBlank="1" showInputMessage="1" showErrorMessage="1" sqref="G3:G202">
      <formula1>"1,2,3,4,5,6,7,8,9,10,11,12"</formula1>
    </dataValidation>
    <dataValidation type="list" allowBlank="1" showInputMessage="1" showErrorMessage="1" sqref="E3:E202">
      <formula1>"1,2,3,4,5,6,7,8,9,10"</formula1>
    </dataValidation>
    <dataValidation type="list" allowBlank="1" showInputMessage="1" showErrorMessage="1" sqref="F3:F202 D3:D202">
      <formula1>"1,2,3,4,5,6,7,8,9"</formula1>
    </dataValidation>
    <dataValidation type="list" allowBlank="1" showInputMessage="1" showErrorMessage="1" sqref="K3:K202">
      <formula1>"تحقیق و توسعه داخلی,مهندسی معکوس,انتقال فناوری,مونتاژ و کپی کاری"</formula1>
    </dataValidation>
    <dataValidation type="list" allowBlank="1" showInputMessage="1" showErrorMessage="1" sqref="L3:L202">
      <formula1>"جدید در سطح بین المللی,جدید در سطح ملی,جدید در سطح شرکت,نوآوری و تغییرات عمده در محصولات فعلی,فاقد نوآوری"</formula1>
    </dataValidation>
    <dataValidation type="list" allowBlank="1" showInputMessage="1" showErrorMessage="1" sqref="I3:J202">
      <formula1>"زیاد,متوسط به بالا,متوسط به پایین,کم"</formula1>
    </dataValidation>
    <dataValidation type="list" allowBlank="1" showInputMessage="1" showErrorMessage="1" sqref="H3:H202">
      <formula1>"Hi-Tec,medium/Hi-Tec,medium/Low,Low"</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L456"/>
  <sheetViews>
    <sheetView rightToLeft="1" topLeftCell="A103" zoomScale="85" zoomScaleNormal="85" workbookViewId="0">
      <selection activeCell="J93" sqref="J93"/>
    </sheetView>
  </sheetViews>
  <sheetFormatPr defaultRowHeight="15" x14ac:dyDescent="0.25"/>
  <cols>
    <col min="1" max="1" width="10.5703125" customWidth="1"/>
    <col min="2" max="2" width="28" customWidth="1"/>
    <col min="3" max="4" width="18.7109375" customWidth="1"/>
    <col min="5" max="5" width="20.140625" customWidth="1"/>
    <col min="6" max="6" width="23.5703125" customWidth="1"/>
    <col min="7" max="9" width="13.85546875" customWidth="1"/>
    <col min="10" max="10" width="26.5703125" bestFit="1" customWidth="1"/>
    <col min="11" max="11" width="20.85546875" customWidth="1"/>
    <col min="12" max="12" width="12.7109375" customWidth="1"/>
    <col min="13" max="13" width="35.85546875" customWidth="1"/>
    <col min="14" max="14" width="14.7109375" bestFit="1" customWidth="1"/>
    <col min="22" max="22" width="23.85546875" customWidth="1"/>
    <col min="41" max="41" width="13.85546875" customWidth="1"/>
    <col min="42" max="42" width="13.5703125" customWidth="1"/>
    <col min="43" max="43" width="24.7109375" customWidth="1"/>
    <col min="44" max="44" width="21.5703125" customWidth="1"/>
    <col min="54" max="54" width="28.28515625" customWidth="1"/>
    <col min="55" max="55" width="19" customWidth="1"/>
    <col min="56" max="56" width="41.42578125" customWidth="1"/>
  </cols>
  <sheetData>
    <row r="1" spans="1:15" ht="36" customHeight="1" x14ac:dyDescent="0.25">
      <c r="A1" s="668" t="s">
        <v>335</v>
      </c>
      <c r="B1" s="668"/>
      <c r="C1" s="668"/>
      <c r="D1" s="668"/>
      <c r="E1" s="668"/>
      <c r="F1" s="668"/>
      <c r="G1" s="81"/>
      <c r="H1" s="81"/>
      <c r="I1" s="81"/>
      <c r="J1" s="81"/>
      <c r="K1" s="81"/>
      <c r="L1" s="81"/>
      <c r="M1" s="81"/>
      <c r="N1" s="81"/>
      <c r="O1" s="81"/>
    </row>
    <row r="2" spans="1:15" s="61" customFormat="1" ht="19.5" customHeight="1" x14ac:dyDescent="0.25">
      <c r="A2" s="675" t="s">
        <v>347</v>
      </c>
      <c r="B2" s="675"/>
      <c r="C2" s="675"/>
      <c r="D2" s="675"/>
      <c r="E2" s="675"/>
      <c r="F2" s="79" t="s">
        <v>348</v>
      </c>
      <c r="M2" s="38"/>
      <c r="N2" s="38"/>
      <c r="O2" s="38"/>
    </row>
    <row r="3" spans="1:15" ht="19.5" customHeight="1" x14ac:dyDescent="0.25">
      <c r="A3" s="666" t="s">
        <v>336</v>
      </c>
      <c r="B3" s="666"/>
      <c r="C3" s="666"/>
      <c r="D3" s="666"/>
      <c r="E3" s="666"/>
      <c r="F3" s="88">
        <f>'3-سوالات کیفی'!H3</f>
        <v>0</v>
      </c>
      <c r="K3" s="664" t="s">
        <v>438</v>
      </c>
      <c r="L3" s="664"/>
      <c r="M3" s="664"/>
    </row>
    <row r="4" spans="1:15" ht="19.5" customHeight="1" x14ac:dyDescent="0.25">
      <c r="A4" s="666" t="s">
        <v>337</v>
      </c>
      <c r="B4" s="666"/>
      <c r="C4" s="666"/>
      <c r="D4" s="666"/>
      <c r="E4" s="666"/>
      <c r="F4" s="88">
        <f>'3-سوالات کیفی'!H4</f>
        <v>0</v>
      </c>
      <c r="K4" s="641" t="s">
        <v>439</v>
      </c>
      <c r="L4" s="641"/>
      <c r="M4" s="107" t="str">
        <f>LEFT('1-اطلاعات ثبتی'!C3,4)</f>
        <v/>
      </c>
    </row>
    <row r="5" spans="1:15" ht="19.5" customHeight="1" x14ac:dyDescent="0.25">
      <c r="A5" s="666" t="s">
        <v>338</v>
      </c>
      <c r="B5" s="666"/>
      <c r="C5" s="666"/>
      <c r="D5" s="666"/>
      <c r="E5" s="666"/>
      <c r="F5" s="88">
        <f>'3-سوالات کیفی'!H5</f>
        <v>0</v>
      </c>
      <c r="K5" s="641" t="s">
        <v>440</v>
      </c>
      <c r="L5" s="641"/>
      <c r="M5" s="107">
        <f>COUNTIF('5-اطلاعات کلیه پرسنل'!D3:D1000,"زن")</f>
        <v>0</v>
      </c>
    </row>
    <row r="6" spans="1:15" ht="19.5" customHeight="1" x14ac:dyDescent="0.25">
      <c r="A6" s="666" t="s">
        <v>339</v>
      </c>
      <c r="B6" s="666"/>
      <c r="C6" s="666"/>
      <c r="D6" s="666"/>
      <c r="E6" s="666"/>
      <c r="F6" s="88">
        <f>'3-سوالات کیفی'!H6</f>
        <v>0</v>
      </c>
      <c r="K6" s="641" t="s">
        <v>441</v>
      </c>
      <c r="L6" s="641"/>
      <c r="M6" s="107">
        <f>COUNTIF('5-اطلاعات کلیه پرسنل'!D3:D1000,"مرد")</f>
        <v>0</v>
      </c>
    </row>
    <row r="7" spans="1:15" ht="19.5" customHeight="1" x14ac:dyDescent="0.25">
      <c r="A7" s="666" t="s">
        <v>340</v>
      </c>
      <c r="B7" s="666"/>
      <c r="C7" s="666"/>
      <c r="D7" s="666"/>
      <c r="E7" s="666"/>
      <c r="F7" s="88">
        <f>'3-سوالات کیفی'!H7</f>
        <v>0</v>
      </c>
      <c r="K7" s="641" t="s">
        <v>635</v>
      </c>
      <c r="L7" s="641"/>
      <c r="M7" s="107">
        <f>COUNTA('5-اطلاعات کلیه پرسنل'!S3:S1000)-COUNTIF('5-اطلاعات کلیه پرسنل'!S3:S1000,"ندارد")</f>
        <v>0</v>
      </c>
    </row>
    <row r="8" spans="1:15" ht="19.5" customHeight="1" x14ac:dyDescent="0.25">
      <c r="A8" s="666" t="s">
        <v>341</v>
      </c>
      <c r="B8" s="666"/>
      <c r="C8" s="666"/>
      <c r="D8" s="666"/>
      <c r="E8" s="666"/>
      <c r="F8" s="88">
        <f>'3-سوالات کیفی'!H8</f>
        <v>0</v>
      </c>
      <c r="K8" s="665" t="s">
        <v>442</v>
      </c>
      <c r="L8" s="130" t="s">
        <v>72</v>
      </c>
      <c r="M8" s="107">
        <f>COUNTIF('5-اطلاعات کلیه پرسنل'!P3:P1000,"دکتری")</f>
        <v>0</v>
      </c>
    </row>
    <row r="9" spans="1:15" ht="19.5" customHeight="1" x14ac:dyDescent="0.25">
      <c r="A9" s="666" t="s">
        <v>342</v>
      </c>
      <c r="B9" s="666"/>
      <c r="C9" s="666"/>
      <c r="D9" s="666"/>
      <c r="E9" s="666"/>
      <c r="F9" s="88">
        <f>'3-سوالات کیفی'!H9</f>
        <v>0</v>
      </c>
      <c r="K9" s="665"/>
      <c r="L9" s="130" t="s">
        <v>73</v>
      </c>
      <c r="M9" s="107">
        <f>COUNTIF('5-اطلاعات کلیه پرسنل'!P3:P1000,"فوق لیسانس")</f>
        <v>0</v>
      </c>
    </row>
    <row r="10" spans="1:15" ht="19.5" customHeight="1" x14ac:dyDescent="0.25">
      <c r="A10" s="666" t="s">
        <v>343</v>
      </c>
      <c r="B10" s="666"/>
      <c r="C10" s="666"/>
      <c r="D10" s="666"/>
      <c r="E10" s="666"/>
      <c r="F10" s="88">
        <f>'3-سوالات کیفی'!H10</f>
        <v>0</v>
      </c>
      <c r="K10" s="665"/>
      <c r="L10" s="130" t="s">
        <v>0</v>
      </c>
      <c r="M10" s="107">
        <f>COUNTIF('5-اطلاعات کلیه پرسنل'!P3:P1000,"لیسانس")</f>
        <v>0</v>
      </c>
    </row>
    <row r="11" spans="1:15" ht="19.5" customHeight="1" x14ac:dyDescent="0.25">
      <c r="A11" s="666" t="s">
        <v>344</v>
      </c>
      <c r="B11" s="666"/>
      <c r="C11" s="666"/>
      <c r="D11" s="666"/>
      <c r="E11" s="666"/>
      <c r="F11" s="88">
        <f>'3-سوالات کیفی'!H11</f>
        <v>0</v>
      </c>
      <c r="K11" s="665"/>
      <c r="L11" s="130" t="s">
        <v>113</v>
      </c>
      <c r="M11" s="107">
        <f>COUNTIF('5-اطلاعات کلیه پرسنل'!P3:P1000,"فوق دیپلم")</f>
        <v>0</v>
      </c>
    </row>
    <row r="12" spans="1:15" ht="19.5" customHeight="1" x14ac:dyDescent="0.25">
      <c r="A12" s="666" t="s">
        <v>345</v>
      </c>
      <c r="B12" s="666"/>
      <c r="C12" s="666"/>
      <c r="D12" s="666"/>
      <c r="E12" s="666"/>
      <c r="F12" s="88">
        <f>'3-سوالات کیفی'!H12</f>
        <v>0</v>
      </c>
      <c r="K12" s="665"/>
      <c r="L12" s="130" t="s">
        <v>447</v>
      </c>
      <c r="M12" s="107">
        <f>COUNTIF('5-اطلاعات کلیه پرسنل'!P3:P1000,"ديپلم و پايين تر")</f>
        <v>0</v>
      </c>
    </row>
    <row r="13" spans="1:15" ht="19.5" customHeight="1" x14ac:dyDescent="0.25">
      <c r="A13" s="667" t="s">
        <v>346</v>
      </c>
      <c r="B13" s="667"/>
      <c r="C13" s="667"/>
      <c r="D13" s="667"/>
      <c r="E13" s="667"/>
      <c r="F13" s="667"/>
      <c r="K13" s="641" t="s">
        <v>633</v>
      </c>
      <c r="L13" s="641"/>
      <c r="M13" s="107">
        <f>SUM('6-اطلاعات کلیه محصولات - خدمات'!$R$3:$R$1000)</f>
        <v>0</v>
      </c>
    </row>
    <row r="14" spans="1:15" ht="19.5" customHeight="1" x14ac:dyDescent="0.25">
      <c r="A14" s="667"/>
      <c r="B14" s="667"/>
      <c r="C14" s="667"/>
      <c r="D14" s="667"/>
      <c r="E14" s="667"/>
      <c r="F14" s="667"/>
      <c r="K14" s="641" t="s">
        <v>634</v>
      </c>
      <c r="L14" s="641"/>
      <c r="M14" s="107">
        <f>SUM('6-اطلاعات کلیه محصولات - خدمات'!$S$3:$S$1000)</f>
        <v>0</v>
      </c>
    </row>
    <row r="15" spans="1:15" s="61" customFormat="1" ht="19.5" customHeight="1" x14ac:dyDescent="0.25">
      <c r="A15" s="667"/>
      <c r="B15" s="667"/>
      <c r="C15" s="667"/>
      <c r="D15" s="667"/>
      <c r="E15" s="667"/>
      <c r="F15" s="667"/>
      <c r="K15" s="641" t="s">
        <v>443</v>
      </c>
      <c r="L15" s="641"/>
      <c r="M15" s="107">
        <f>COUNTIF('6-اطلاعات کلیه محصولات - خدمات'!H3:H1000,"محصول")</f>
        <v>0</v>
      </c>
    </row>
    <row r="16" spans="1:15" ht="19.5" customHeight="1" x14ac:dyDescent="0.25">
      <c r="A16" s="676" t="s">
        <v>349</v>
      </c>
      <c r="B16" s="676"/>
      <c r="C16" s="80" t="s">
        <v>842</v>
      </c>
      <c r="D16" s="80" t="s">
        <v>359</v>
      </c>
      <c r="E16" s="80" t="s">
        <v>360</v>
      </c>
      <c r="F16" s="80" t="s">
        <v>361</v>
      </c>
      <c r="K16" s="641" t="s">
        <v>444</v>
      </c>
      <c r="L16" s="641"/>
      <c r="M16" s="107">
        <f>COUNTIF('6-اطلاعات کلیه محصولات - خدمات'!H3:H1000,"خدمت")</f>
        <v>0</v>
      </c>
    </row>
    <row r="17" spans="1:28" ht="19.5" customHeight="1" x14ac:dyDescent="0.4">
      <c r="A17" s="663" t="s">
        <v>350</v>
      </c>
      <c r="B17" s="663"/>
      <c r="C17" s="83">
        <f>COUNTA('5-اطلاعات کلیه پرسنل'!B3:B1000)</f>
        <v>0</v>
      </c>
      <c r="D17" s="83">
        <f>IF(QUOTIENT(C17-1,10)&lt;4,QUOTIENT(C17-1,10)+1,5)</f>
        <v>1</v>
      </c>
      <c r="E17" s="669" t="e">
        <f>SUM(D17*4,D18*3,D19*3,D20*4,D21*5,D22*1,D23*1,D24*5,D25*4,D26*1)/31</f>
        <v>#DIV/0!</v>
      </c>
      <c r="F17" s="672" t="e">
        <f>IF(E17&gt;4,"A",IF(AND(E17&lt;=4,E17&gt;3),"B",IF(AND(E17&lt;=3,E17&gt;2),"C",IF(AND(E17&lt;=2,E17&gt;1),"D","F"))))</f>
        <v>#DIV/0!</v>
      </c>
      <c r="I17" s="61"/>
      <c r="K17" s="642" t="s">
        <v>445</v>
      </c>
      <c r="L17" s="642"/>
      <c r="M17" s="107">
        <f>COUNTIF('6-اطلاعات کلیه محصولات - خدمات'!N3:N1000,"جدید")</f>
        <v>0</v>
      </c>
    </row>
    <row r="18" spans="1:28" ht="19.5" customHeight="1" x14ac:dyDescent="0.45">
      <c r="A18" s="663" t="s">
        <v>351</v>
      </c>
      <c r="B18" s="663"/>
      <c r="C18" s="84" t="e">
        <f>COUNTA('5-اطلاعات کلیه پرسنل'!M3:M1000)/'کارنامه جدید'!C17</f>
        <v>#DIV/0!</v>
      </c>
      <c r="D18" s="83" t="e">
        <f>IF(AND(QUOTIENT(C18-0.01,0.1)&gt;5,QUOTIENT(C18-0.01,0.1)&lt;10),QUOTIENT(C18-0.01,0.1)-4,1)</f>
        <v>#DIV/0!</v>
      </c>
      <c r="E18" s="670"/>
      <c r="F18" s="673"/>
      <c r="K18" s="642" t="s">
        <v>453</v>
      </c>
      <c r="L18" s="642"/>
      <c r="M18" s="107">
        <f>COUNTIF('6-اطلاعات کلیه محصولات - خدمات'!O3:O1000,"دارد")</f>
        <v>0</v>
      </c>
      <c r="N18" s="131"/>
      <c r="O18" s="131"/>
      <c r="P18" s="39"/>
    </row>
    <row r="19" spans="1:28" ht="19.5" customHeight="1" x14ac:dyDescent="0.45">
      <c r="A19" s="663" t="s">
        <v>352</v>
      </c>
      <c r="B19" s="663"/>
      <c r="C19" s="92" t="e">
        <f>SUM('4-اطلاعات هیئت مؤسس-مدیره-سهمدا'!F3:F12)/COUNTA('4-اطلاعات هیئت مؤسس-مدیره-سهمدا'!B3:B12)/52</f>
        <v>#DIV/0!</v>
      </c>
      <c r="D19" s="83" t="e">
        <f>IF(QUOTIENT(C19-1,10)&lt;4,QUOTIENT(C19-1,10)+1,5)</f>
        <v>#DIV/0!</v>
      </c>
      <c r="E19" s="670"/>
      <c r="F19" s="673"/>
      <c r="K19" s="645" t="s">
        <v>631</v>
      </c>
      <c r="L19" s="645"/>
      <c r="M19" s="132">
        <f>COUNTIF('10- اطلاعات اختراع ها و پتنت ها'!D5:D19,"داخلی")</f>
        <v>0</v>
      </c>
    </row>
    <row r="20" spans="1:28" ht="19.5" customHeight="1" x14ac:dyDescent="0.45">
      <c r="A20" s="663" t="s">
        <v>353</v>
      </c>
      <c r="B20" s="663"/>
      <c r="C20" s="90" t="e">
        <f>AVERAGEIF('داوری فنی'!AG3:AG1000,"&lt;&gt;0")</f>
        <v>#DIV/0!</v>
      </c>
      <c r="D20" s="83" t="e">
        <f>IF(QUOTIENT(C20-1,10)&lt;4,QUOTIENT(C20-1,10)+1,5)</f>
        <v>#DIV/0!</v>
      </c>
      <c r="E20" s="670"/>
      <c r="F20" s="673"/>
      <c r="K20" s="645" t="s">
        <v>632</v>
      </c>
      <c r="L20" s="645"/>
      <c r="M20" s="132">
        <f>COUNTIF('10- اطلاعات اختراع ها و پتنت ها'!D5:D19,"خارجی")</f>
        <v>0</v>
      </c>
    </row>
    <row r="21" spans="1:28" ht="19.5" customHeight="1" x14ac:dyDescent="0.45">
      <c r="A21" s="663" t="s">
        <v>354</v>
      </c>
      <c r="B21" s="663"/>
      <c r="C21" s="90" t="e">
        <f>(SUM('5-اطلاعات کلیه پرسنل'!M3:M1000)/12+SUM('5-اطلاعات کلیه پرسنل'!N3:N1000)/2000)/'کارنامه جدید'!C17</f>
        <v>#DIV/0!</v>
      </c>
      <c r="D21" s="83" t="e">
        <f>IF(QUOTIENT(C21-0.009,0.2)&lt;5,QUOTIENT(C21-0.009,0.2)+1,1)</f>
        <v>#DIV/0!</v>
      </c>
      <c r="E21" s="670"/>
      <c r="F21" s="673"/>
      <c r="K21" s="639" t="s">
        <v>446</v>
      </c>
      <c r="L21" s="640"/>
      <c r="M21" s="132">
        <f>COUNTA('8-اطلاعات كليه قراردادها '!B3:B1000)</f>
        <v>0</v>
      </c>
    </row>
    <row r="22" spans="1:28" ht="19.5" customHeight="1" x14ac:dyDescent="0.45">
      <c r="A22" s="663" t="s">
        <v>355</v>
      </c>
      <c r="B22" s="663"/>
      <c r="C22" s="90" t="e">
        <f>COUNTIF('5-اطلاعات کلیه پرسنل'!G3:G1000,1402)/C17</f>
        <v>#DIV/0!</v>
      </c>
      <c r="D22" s="83" t="e">
        <f>IF(C22&gt;0.4,1,IF(AND(C22&lt;=0.4,C22&gt;0.3),2,IF(AND(C22&lt;=0.3,C22&gt;0.2),3,IF(AND(C22&lt;=0.2,C22&gt;=0.1),4,5))))</f>
        <v>#DIV/0!</v>
      </c>
      <c r="E22" s="670"/>
      <c r="F22" s="673"/>
      <c r="K22" s="639" t="s">
        <v>454</v>
      </c>
      <c r="L22" s="640"/>
      <c r="M22" s="326">
        <f>SUM('8-اطلاعات كليه قراردادها '!I3:I1000)</f>
        <v>0</v>
      </c>
    </row>
    <row r="23" spans="1:28" ht="19.5" customHeight="1" x14ac:dyDescent="0.45">
      <c r="A23" s="663" t="s">
        <v>356</v>
      </c>
      <c r="B23" s="663"/>
      <c r="C23" s="90" t="e">
        <f>COUNTIF('5-اطلاعات کلیه پرسنل'!F3:F1000,1402)/C17</f>
        <v>#DIV/0!</v>
      </c>
      <c r="D23" s="83" t="e">
        <f>IF(C23&gt;0.4,5,IF(AND(C23&lt;=0.4,C23&gt;0.3),4,IF(AND(C23&lt;=0.3,C23&gt;0.2),3,IF(AND(C23&lt;=0.2,C23&gt;=0.1),2,1))))</f>
        <v>#DIV/0!</v>
      </c>
      <c r="E23" s="670"/>
      <c r="F23" s="673"/>
      <c r="K23" s="639" t="s">
        <v>638</v>
      </c>
      <c r="L23" s="640"/>
      <c r="M23" s="133">
        <f>'4-اطلاعات هیئت مؤسس-مدیره-سهمدا'!K25</f>
        <v>0</v>
      </c>
      <c r="N23" s="133">
        <f>'4-اطلاعات هیئت مؤسس-مدیره-سهمدا'!L25</f>
        <v>0</v>
      </c>
    </row>
    <row r="24" spans="1:28" ht="19.5" customHeight="1" x14ac:dyDescent="0.45">
      <c r="A24" s="663" t="s">
        <v>357</v>
      </c>
      <c r="B24" s="663"/>
      <c r="C24" s="96" t="e">
        <f>SUM('داوری فنی'!AJ3:AJ1000)/C17</f>
        <v>#DIV/0!</v>
      </c>
      <c r="D24" s="83" t="e">
        <f>IF(C24&gt;0.8,5,IF(AND(C24&lt;=0.8,C24&gt;0.6),4,IF(AND(C24&lt;=0.6,C24&gt;0.3),3,IF(AND(C24&lt;=0.3,C24&gt;=0.1),2,1))))</f>
        <v>#DIV/0!</v>
      </c>
      <c r="E24" s="670"/>
      <c r="F24" s="673"/>
      <c r="K24" s="639" t="s">
        <v>639</v>
      </c>
      <c r="L24" s="640"/>
      <c r="M24" s="133">
        <f>'4-اطلاعات هیئت مؤسس-مدیره-سهمدا'!K26</f>
        <v>0</v>
      </c>
      <c r="N24" s="133">
        <f>'4-اطلاعات هیئت مؤسس-مدیره-سهمدا'!L26</f>
        <v>0</v>
      </c>
    </row>
    <row r="25" spans="1:28" ht="19.5" customHeight="1" x14ac:dyDescent="0.4">
      <c r="A25" s="663" t="s">
        <v>378</v>
      </c>
      <c r="B25" s="663"/>
      <c r="C25" s="84" t="e">
        <f>SUM('داوری فنی'!AF3:AF1000)/SUM('داوری فنی'!AI3:AI1000)</f>
        <v>#DIV/0!</v>
      </c>
      <c r="D25" s="83" t="e">
        <f>IF(OR(C25&gt;0.9,C25&lt;=0.05),1,IF(OR(AND(C25&lt;=0.9,C25&gt;0.7),AND(C25&gt;0.05,C25&lt;=0.1)),2,IF(OR(AND(C25&lt;=0.7,C25&gt;0.5),AND(C25&gt;0.1,C25&lt;=0.15)),3,IF(OR(AND(C25&lt;=0.5,C25&gt;0.3),AND(C25&gt;0.15,C25&lt;=0.5)),4,5))))</f>
        <v>#DIV/0!</v>
      </c>
      <c r="E25" s="670"/>
      <c r="F25" s="673"/>
      <c r="K25" s="639" t="s">
        <v>747</v>
      </c>
      <c r="L25" s="640"/>
      <c r="M25" s="22">
        <f>COUNTIF('داوری فنی'!AD3:AD1000,"&lt;=30")</f>
        <v>0</v>
      </c>
    </row>
    <row r="26" spans="1:28" ht="19.5" customHeight="1" x14ac:dyDescent="0.4">
      <c r="A26" s="663" t="s">
        <v>358</v>
      </c>
      <c r="B26" s="663"/>
      <c r="C26" s="97" t="e">
        <f>(COUNTA('5-اطلاعات کلیه پرسنل'!S3:S1000)-COUNTIF('5-اطلاعات کلیه پرسنل'!S3:S1000,"ندارد"))/'کارنامه جدید'!C17</f>
        <v>#DIV/0!</v>
      </c>
      <c r="D26" s="83" t="e">
        <f>IF(C26&gt;0.2,5,IF(AND(C26&lt;=0.2,C26&gt;0.15),4,IF(AND(C26&lt;=0.15,C26&gt;0.1),3,IF(AND(C26&lt;=0.1,C26&gt;=0.05),2,1))))</f>
        <v>#DIV/0!</v>
      </c>
      <c r="E26" s="671"/>
      <c r="F26" s="674"/>
      <c r="K26" s="639" t="s">
        <v>748</v>
      </c>
      <c r="L26" s="640"/>
      <c r="M26" s="22">
        <f>COUNTIFS('داوری فنی'!AD3:AD1000,"&gt;30",'داوری فنی'!AD3:AD1000,"&lt;=45")</f>
        <v>0</v>
      </c>
    </row>
    <row r="27" spans="1:28" ht="19.5" customHeight="1" x14ac:dyDescent="0.25">
      <c r="A27" s="662" t="s">
        <v>346</v>
      </c>
      <c r="B27" s="662"/>
      <c r="C27" s="662"/>
      <c r="D27" s="662"/>
      <c r="E27" s="662"/>
      <c r="F27" s="662"/>
      <c r="K27" s="639" t="s">
        <v>749</v>
      </c>
      <c r="L27" s="640"/>
      <c r="M27" s="22">
        <f>COUNTIFS('داوری فنی'!AD3:AD1000,"&gt;45",'داوری فنی'!AD3:AD1000,"&lt;100")</f>
        <v>0</v>
      </c>
    </row>
    <row r="28" spans="1:28" ht="19.5" customHeight="1" x14ac:dyDescent="0.25">
      <c r="A28" s="662"/>
      <c r="B28" s="662"/>
      <c r="C28" s="662"/>
      <c r="D28" s="662"/>
      <c r="E28" s="662"/>
      <c r="F28" s="662"/>
      <c r="K28" s="639" t="s">
        <v>750</v>
      </c>
      <c r="L28" s="640"/>
      <c r="M28" s="22">
        <f>SUM('داوری فنی'!AC3:AC1000)</f>
        <v>0</v>
      </c>
    </row>
    <row r="29" spans="1:28" ht="19.5" customHeight="1" thickBot="1" x14ac:dyDescent="0.3">
      <c r="A29" s="662"/>
      <c r="B29" s="662"/>
      <c r="C29" s="662"/>
      <c r="D29" s="662"/>
      <c r="E29" s="662"/>
      <c r="F29" s="662"/>
    </row>
    <row r="30" spans="1:28" ht="19.5" x14ac:dyDescent="0.5">
      <c r="A30" s="61"/>
      <c r="B30" s="646" t="s">
        <v>843</v>
      </c>
      <c r="C30" s="647"/>
      <c r="D30" s="647"/>
      <c r="E30" s="647"/>
      <c r="F30" s="648"/>
      <c r="G30" s="61"/>
      <c r="H30" s="61"/>
      <c r="I30" s="61"/>
      <c r="J30" s="61"/>
      <c r="K30" s="61"/>
      <c r="L30" s="61"/>
      <c r="M30" s="61"/>
      <c r="N30" s="61"/>
      <c r="O30" s="61"/>
      <c r="P30" s="61"/>
      <c r="Q30" s="61"/>
      <c r="R30" s="61"/>
      <c r="S30" s="61"/>
      <c r="T30" s="61"/>
      <c r="U30" s="61"/>
      <c r="V30" s="61"/>
      <c r="W30" s="61"/>
      <c r="X30" s="61"/>
      <c r="Y30" s="61"/>
      <c r="Z30" s="61"/>
      <c r="AA30" s="61"/>
      <c r="AB30" s="61"/>
    </row>
    <row r="31" spans="1:28" ht="18" x14ac:dyDescent="0.25">
      <c r="A31" s="61"/>
      <c r="B31" s="649" t="s">
        <v>691</v>
      </c>
      <c r="C31" s="650"/>
      <c r="D31" s="166" t="s">
        <v>692</v>
      </c>
      <c r="E31" s="166" t="s">
        <v>36</v>
      </c>
      <c r="F31" s="167" t="s">
        <v>693</v>
      </c>
      <c r="G31" s="61"/>
      <c r="H31" s="61"/>
      <c r="I31" s="61"/>
      <c r="J31" s="61"/>
      <c r="K31" s="61"/>
      <c r="L31" s="61"/>
      <c r="M31" s="61"/>
      <c r="N31" s="61"/>
      <c r="O31" s="61"/>
      <c r="P31" s="61"/>
      <c r="Q31" s="61"/>
      <c r="R31" s="61"/>
      <c r="S31" s="61"/>
      <c r="T31" s="61"/>
      <c r="U31" s="61"/>
      <c r="V31" s="61"/>
      <c r="W31" s="61"/>
      <c r="X31" s="61"/>
      <c r="Y31" s="61"/>
      <c r="Z31" s="61"/>
      <c r="AA31" s="61"/>
      <c r="AB31" s="61"/>
    </row>
    <row r="32" spans="1:28" ht="19.5" x14ac:dyDescent="0.25">
      <c r="A32" s="61"/>
      <c r="B32" s="651" t="s">
        <v>381</v>
      </c>
      <c r="C32" s="168" t="s">
        <v>694</v>
      </c>
      <c r="D32" s="169">
        <f>COUNTIF('داوری فنی'!D3:D1000,"&lt;=5")</f>
        <v>0</v>
      </c>
      <c r="E32" s="170" t="s">
        <v>695</v>
      </c>
      <c r="F32" s="171">
        <f>COUNTIF('6-اطلاعات کلیه محصولات - خدمات'!H3:H1000,"محصول")</f>
        <v>0</v>
      </c>
      <c r="G32" s="61"/>
      <c r="H32" s="61" t="s">
        <v>735</v>
      </c>
      <c r="I32" s="61" t="str">
        <f>CONCATENATE('داوری فنی'!X3,",",'داوری فنی'!X4,",",'داوری فنی'!X5,",",'داوری فنی'!X6,",",'داوری فنی'!X7,",",'داوری فنی'!X8,",",'داوری فنی'!X9,",",'داوری فنی'!X10,",",'داوری فنی'!X11,",",'داوری فنی'!X12,",",'داوری فنی'!X13,",",'داوری فنی'!X14,",",'داوری فنی'!X15,",",'داوری فنی'!X16,",",'داوری فنی'!X17,",",'داوری فنی'!X18,",",'داوری فنی'!X19,",",'داوری فنی'!X20,",",'داوری فنی'!X21,",",'داوری فنی'!X22,",",'داوری فنی'!X23,",",'داوری فنی'!X24,",",'داوری فنی'!X25,",",'داوری فنی'!X26,",",'داوری فنی'!X27,",",'داوری فنی'!X28,",",'داوری فنی'!X29,",",'داوری فنی'!X30,",",'داوری فنی'!X31,",",'داوری فنی'!X32,",",'داوری فنی'!X33,",",'داوری فنی'!X34,",",'داوری فنی'!X35,",",'داوری فنی'!X36,",",'داوری فنی'!X38,",",'داوری فنی'!X37,",",'داوری فنی'!X39,",",'داوری فنی'!X40,",",'داوری فنی'!X41,",",'داوری فنی'!X42,",",'داوری فنی'!X43,",",'داوری فنی'!X44,",",'داوری فنی'!X45,",",'داوری فنی'!X46,",",'داوری فنی'!X47,",",'داوری فنی'!X48,",")</f>
        <v>,,,,,,,,,,,,,,,,,,,,,,,,,,,,,,,,,,,,,,,,,,,,,,</v>
      </c>
      <c r="J32" s="61"/>
      <c r="K32" s="61"/>
      <c r="L32" s="61"/>
      <c r="M32" s="61"/>
      <c r="N32" s="61"/>
      <c r="O32" s="61"/>
      <c r="P32" s="61"/>
      <c r="Q32" s="61"/>
      <c r="R32" s="61"/>
      <c r="S32" s="61"/>
      <c r="T32" s="61"/>
      <c r="U32" s="61"/>
      <c r="V32" s="61"/>
      <c r="W32" s="61"/>
      <c r="X32" s="61"/>
      <c r="Y32" s="61"/>
      <c r="Z32" s="61"/>
      <c r="AA32" s="61"/>
      <c r="AB32" s="61"/>
    </row>
    <row r="33" spans="1:28" ht="19.5" x14ac:dyDescent="0.25">
      <c r="A33" s="61"/>
      <c r="B33" s="652"/>
      <c r="C33" s="168" t="s">
        <v>696</v>
      </c>
      <c r="D33" s="169">
        <f>COUNTIFS('داوری فنی'!$D$3:$D$1000,"&gt;=6",'داوری فنی'!$D$3:$D$1000,"&lt;=8")</f>
        <v>0</v>
      </c>
      <c r="E33" s="170" t="s">
        <v>697</v>
      </c>
      <c r="F33" s="171">
        <f>COUNTIF('6-اطلاعات کلیه محصولات - خدمات'!H3:H1000,"خدمت")</f>
        <v>0</v>
      </c>
      <c r="G33" s="61"/>
      <c r="H33" s="61" t="s">
        <v>736</v>
      </c>
      <c r="I33" s="61" t="str">
        <f>CONCATENATE('داوری فنی'!Y3,",",'داوری فنی'!Y4,",",'داوری فنی'!Y5,",",'داوری فنی'!Y6,",",'داوری فنی'!Y7,",",'داوری فنی'!Y8,",",'داوری فنی'!Y9,",",'داوری فنی'!Y10,",",'داوری فنی'!Y11,",",'داوری فنی'!Y12,",",'داوری فنی'!Y13,",",'داوری فنی'!Y14,",",'داوری فنی'!Y15,",",'داوری فنی'!Y16,",",'داوری فنی'!Y17,",",'داوری فنی'!Y18,",",'داوری فنی'!Y19,",",'داوری فنی'!Y20,",",'داوری فنی'!Y21,",",'داوری فنی'!Y22,",",'داوری فنی'!Y23,",",'داوری فنی'!Y24,",",'داوری فنی'!Y25,",",'داوری فنی'!Y26,",",'داوری فنی'!Y27,",",'داوری فنی'!Y28,",",'داوری فنی'!Y29,",",'داوری فنی'!Y30,",",'داوری فنی'!Y31,",",'داوری فنی'!Y32,",",'داوری فنی'!Y33,",",'داوری فنی'!Y34,",",'داوری فنی'!Y35,",",'داوری فنی'!Y36,",",'داوری فنی'!Y38,",",'داوری فنی'!Y37,",",'داوری فنی'!Y39,",",'داوری فنی'!Y40,",",'داوری فنی'!Y41,",",'داوری فنی'!Y42,",",'داوری فنی'!Y43,",",'داوری فنی'!Y44,",",'داوری فنی'!Y45,",",'داوری فنی'!Y46,",",'داوری فنی'!Y47,",",'داوری فنی'!Y48,",")</f>
        <v>,,,,,,,,,,,,,,,,,,,,,,,,,,,,,,,,,,,,,,,,,,,,,,</v>
      </c>
      <c r="J33" s="61"/>
      <c r="K33" s="61"/>
      <c r="L33" s="61"/>
      <c r="M33" s="61"/>
      <c r="N33" s="61"/>
      <c r="O33" s="61"/>
      <c r="P33" s="61"/>
      <c r="Q33" s="61"/>
      <c r="R33" s="61"/>
      <c r="S33" s="61"/>
      <c r="T33" s="61"/>
      <c r="U33" s="61"/>
      <c r="V33" s="61"/>
      <c r="W33" s="61"/>
      <c r="X33" s="61"/>
      <c r="Y33" s="61"/>
      <c r="Z33" s="61"/>
      <c r="AA33" s="61"/>
      <c r="AB33" s="61"/>
    </row>
    <row r="34" spans="1:28" ht="36" x14ac:dyDescent="0.25">
      <c r="A34" s="61"/>
      <c r="B34" s="653"/>
      <c r="C34" s="168" t="s">
        <v>698</v>
      </c>
      <c r="D34" s="169">
        <f>COUNTIF('داوری فنی'!$D$3:$D$1000,9)</f>
        <v>0</v>
      </c>
      <c r="E34" s="172" t="s">
        <v>699</v>
      </c>
      <c r="F34" s="171">
        <f>COUNTIF('6-اطلاعات کلیه محصولات - خدمات'!D3:D1000,option!D12)</f>
        <v>0</v>
      </c>
      <c r="G34" s="61"/>
      <c r="H34" s="61"/>
      <c r="I34" s="61"/>
      <c r="J34" s="61"/>
      <c r="K34" s="61"/>
      <c r="L34" s="61"/>
      <c r="M34" s="61"/>
      <c r="N34" s="61"/>
      <c r="O34" s="61"/>
      <c r="P34" s="61"/>
      <c r="Q34" s="61"/>
      <c r="R34" s="61"/>
      <c r="S34" s="61"/>
      <c r="T34" s="61"/>
      <c r="U34" s="61"/>
      <c r="V34" s="61"/>
      <c r="W34" s="61"/>
      <c r="X34" s="61"/>
      <c r="Y34" s="61"/>
      <c r="Z34" s="61"/>
      <c r="AA34" s="61"/>
      <c r="AB34" s="61"/>
    </row>
    <row r="35" spans="1:28" ht="36" x14ac:dyDescent="0.25">
      <c r="A35" s="61"/>
      <c r="B35" s="654" t="s">
        <v>382</v>
      </c>
      <c r="C35" s="173" t="s">
        <v>694</v>
      </c>
      <c r="D35" s="174">
        <f>COUNTIF('داوری فنی'!$E$3:$E$1000,"&lt;=5")</f>
        <v>0</v>
      </c>
      <c r="E35" s="172" t="s">
        <v>700</v>
      </c>
      <c r="F35" s="171">
        <f>COUNTIF('6-اطلاعات کلیه محصولات - خدمات'!D3:D1000,option!D13)</f>
        <v>0</v>
      </c>
      <c r="G35" s="61"/>
      <c r="H35" s="638"/>
      <c r="I35" s="638"/>
      <c r="J35" s="61"/>
      <c r="K35" s="61"/>
      <c r="L35" s="61"/>
      <c r="M35" s="61"/>
      <c r="N35" s="61"/>
      <c r="O35" s="61"/>
      <c r="P35" s="61"/>
      <c r="Q35" s="61"/>
      <c r="R35" s="61"/>
      <c r="S35" s="61"/>
      <c r="T35" s="61"/>
      <c r="U35" s="61"/>
      <c r="V35" s="61"/>
      <c r="W35" s="61"/>
      <c r="X35" s="61"/>
      <c r="Y35" s="61"/>
      <c r="Z35" s="61"/>
      <c r="AA35" s="61"/>
      <c r="AB35" s="61"/>
    </row>
    <row r="36" spans="1:28" ht="36" x14ac:dyDescent="0.25">
      <c r="A36" s="61"/>
      <c r="B36" s="655"/>
      <c r="C36" s="173" t="s">
        <v>696</v>
      </c>
      <c r="D36" s="174">
        <f>COUNTIFS('داوری فنی'!$E$3:$E$1000,"&gt;=6",'داوری فنی'!$E$3:$E$1000,"&lt;=8")</f>
        <v>0</v>
      </c>
      <c r="E36" s="175" t="s">
        <v>701</v>
      </c>
      <c r="F36" s="176">
        <f>COUNTIF('6-اطلاعات کلیه محصولات - خدمات'!N3:N1000,"جدید")</f>
        <v>0</v>
      </c>
      <c r="G36" s="61"/>
      <c r="H36" s="638"/>
      <c r="I36" s="638"/>
      <c r="J36" s="61"/>
      <c r="K36" s="61"/>
      <c r="L36" s="61"/>
      <c r="M36" s="61"/>
      <c r="N36" s="61"/>
      <c r="O36" s="61"/>
      <c r="P36" s="61"/>
      <c r="Q36" s="61"/>
      <c r="R36" s="61"/>
      <c r="S36" s="61"/>
      <c r="T36" s="61"/>
      <c r="U36" s="61"/>
      <c r="V36" s="61"/>
      <c r="W36" s="61"/>
      <c r="X36" s="61"/>
      <c r="Y36" s="61"/>
      <c r="Z36" s="61"/>
      <c r="AA36" s="61"/>
      <c r="AB36" s="61"/>
    </row>
    <row r="37" spans="1:28" ht="36" x14ac:dyDescent="0.25">
      <c r="A37" s="61"/>
      <c r="B37" s="656"/>
      <c r="C37" s="173" t="s">
        <v>702</v>
      </c>
      <c r="D37" s="174">
        <f>COUNTIF('داوری فنی'!$E$3:$E$1000,"&gt;=9")</f>
        <v>0</v>
      </c>
      <c r="E37" s="175" t="s">
        <v>703</v>
      </c>
      <c r="F37" s="176">
        <f>COUNTIF('6-اطلاعات کلیه محصولات - خدمات'!O3:O1000,"دارد")</f>
        <v>0</v>
      </c>
      <c r="G37" s="61"/>
      <c r="H37" s="196"/>
      <c r="I37" s="196"/>
      <c r="J37" s="61"/>
      <c r="K37" s="61"/>
      <c r="L37" s="61"/>
      <c r="M37" s="61"/>
      <c r="N37" s="61"/>
      <c r="O37" s="61"/>
      <c r="P37" s="61"/>
      <c r="Q37" s="61"/>
      <c r="R37" s="61"/>
      <c r="S37" s="61"/>
      <c r="T37" s="61"/>
      <c r="U37" s="61"/>
      <c r="V37" s="61"/>
      <c r="W37" s="61"/>
      <c r="X37" s="61"/>
      <c r="Y37" s="61"/>
      <c r="Z37" s="61"/>
      <c r="AA37" s="61"/>
      <c r="AB37" s="61"/>
    </row>
    <row r="38" spans="1:28" ht="19.5" x14ac:dyDescent="0.25">
      <c r="A38" s="61"/>
      <c r="B38" s="657" t="s">
        <v>383</v>
      </c>
      <c r="C38" s="177" t="s">
        <v>704</v>
      </c>
      <c r="D38" s="178">
        <f>COUNTIF('داوری فنی'!$F$3:$F$1000,"&lt;=7")</f>
        <v>0</v>
      </c>
      <c r="E38" s="179" t="s">
        <v>705</v>
      </c>
      <c r="F38" s="180">
        <f>COUNTIF('10- اطلاعات اختراع ها و پتنت ها'!D5:D19,"داخلی")</f>
        <v>0</v>
      </c>
      <c r="G38" s="61"/>
      <c r="H38" s="61"/>
      <c r="I38" s="61"/>
      <c r="J38" s="61"/>
      <c r="K38" s="61"/>
      <c r="L38" s="61"/>
      <c r="M38" s="61"/>
      <c r="N38" s="61"/>
      <c r="O38" s="61"/>
      <c r="P38" s="61"/>
      <c r="Q38" s="61"/>
      <c r="R38" s="61"/>
      <c r="S38" s="61"/>
      <c r="T38" s="61"/>
      <c r="U38" s="61"/>
      <c r="V38" s="61"/>
      <c r="W38" s="61"/>
      <c r="X38" s="61"/>
      <c r="Y38" s="61"/>
      <c r="Z38" s="61"/>
      <c r="AA38" s="61"/>
      <c r="AB38" s="61"/>
    </row>
    <row r="39" spans="1:28" ht="19.5" x14ac:dyDescent="0.25">
      <c r="A39" s="61"/>
      <c r="B39" s="658"/>
      <c r="C39" s="177" t="s">
        <v>706</v>
      </c>
      <c r="D39" s="178">
        <f>COUNTIF('داوری فنی'!$F$3:$F$1000,"&gt;=8")</f>
        <v>0</v>
      </c>
      <c r="E39" s="179" t="s">
        <v>707</v>
      </c>
      <c r="F39" s="180">
        <f>COUNTIF('10- اطلاعات اختراع ها و پتنت ها'!D5:D19,"خارجی")</f>
        <v>0</v>
      </c>
      <c r="G39" s="61"/>
      <c r="H39" s="61"/>
      <c r="I39" s="61"/>
      <c r="J39" s="61"/>
      <c r="K39" s="61"/>
      <c r="L39" s="61"/>
      <c r="M39" s="61"/>
      <c r="N39" s="61"/>
      <c r="O39" s="61"/>
      <c r="P39" s="61"/>
      <c r="Q39" s="61"/>
      <c r="R39" s="61"/>
      <c r="S39" s="61"/>
      <c r="T39" s="61"/>
      <c r="U39" s="61"/>
      <c r="V39" s="61"/>
      <c r="W39" s="61"/>
      <c r="X39" s="61"/>
      <c r="Y39" s="61"/>
      <c r="Z39" s="61"/>
      <c r="AA39" s="61"/>
      <c r="AB39" s="61"/>
    </row>
    <row r="40" spans="1:28" ht="19.5" x14ac:dyDescent="0.25">
      <c r="A40" s="61"/>
      <c r="B40" s="181" t="s">
        <v>384</v>
      </c>
      <c r="C40" s="182" t="s">
        <v>708</v>
      </c>
      <c r="D40" s="183">
        <f>'7-پرسشنامه BRL'!D170</f>
        <v>0</v>
      </c>
      <c r="E40" s="184" t="s">
        <v>709</v>
      </c>
      <c r="F40" s="185" t="e">
        <f>SUM('داوری فنی'!S3:S1000)/SUM('داوری فنی'!M3:M1000)</f>
        <v>#DIV/0!</v>
      </c>
      <c r="G40" s="61"/>
      <c r="H40" s="61"/>
      <c r="I40" s="61"/>
      <c r="J40" s="61"/>
      <c r="K40" s="61"/>
      <c r="L40" s="61"/>
      <c r="M40" s="61"/>
      <c r="N40" s="61"/>
      <c r="O40" s="61"/>
      <c r="P40" s="61"/>
      <c r="Q40" s="61"/>
      <c r="R40" s="61"/>
      <c r="S40" s="61"/>
      <c r="T40" s="61"/>
      <c r="U40" s="61"/>
      <c r="V40" s="61"/>
      <c r="W40" s="61"/>
      <c r="X40" s="61"/>
      <c r="Y40" s="61"/>
      <c r="Z40" s="61"/>
      <c r="AA40" s="61"/>
      <c r="AB40" s="61"/>
    </row>
    <row r="41" spans="1:28" ht="30.75" customHeight="1" thickBot="1" x14ac:dyDescent="0.3">
      <c r="A41" s="61"/>
      <c r="B41" s="659" t="s">
        <v>346</v>
      </c>
      <c r="C41" s="660"/>
      <c r="D41" s="660"/>
      <c r="E41" s="660"/>
      <c r="F41" s="661"/>
      <c r="G41" s="61"/>
      <c r="H41" s="61"/>
      <c r="I41" s="61"/>
      <c r="J41" s="61"/>
      <c r="K41" s="61"/>
      <c r="L41" s="61"/>
      <c r="M41" s="61"/>
      <c r="N41" s="61"/>
      <c r="O41" s="61"/>
      <c r="P41" s="61"/>
      <c r="Q41" s="61"/>
      <c r="R41" s="61"/>
      <c r="S41" s="61"/>
      <c r="T41" s="61"/>
      <c r="U41" s="61"/>
      <c r="V41" s="61"/>
      <c r="W41" s="61"/>
      <c r="X41" s="61"/>
      <c r="Y41" s="61"/>
      <c r="Z41" s="61"/>
      <c r="AA41" s="61"/>
      <c r="AB41" s="61"/>
    </row>
    <row r="42" spans="1:28" ht="117" x14ac:dyDescent="0.25">
      <c r="A42" s="61"/>
      <c r="B42" s="162" t="s">
        <v>710</v>
      </c>
      <c r="C42" s="162" t="s">
        <v>711</v>
      </c>
      <c r="D42" s="186" t="s">
        <v>712</v>
      </c>
      <c r="E42" s="187" t="s">
        <v>713</v>
      </c>
      <c r="F42" s="172" t="s">
        <v>699</v>
      </c>
      <c r="G42" s="172" t="s">
        <v>700</v>
      </c>
      <c r="H42" s="186" t="s">
        <v>714</v>
      </c>
      <c r="I42" s="188" t="s">
        <v>715</v>
      </c>
      <c r="J42" s="187" t="s">
        <v>716</v>
      </c>
      <c r="K42" s="189" t="s">
        <v>717</v>
      </c>
      <c r="L42" s="190" t="s">
        <v>718</v>
      </c>
      <c r="M42" s="190" t="s">
        <v>719</v>
      </c>
      <c r="N42" s="190" t="s">
        <v>720</v>
      </c>
      <c r="O42" s="190" t="s">
        <v>721</v>
      </c>
      <c r="P42" s="190" t="s">
        <v>722</v>
      </c>
      <c r="Q42" s="190" t="s">
        <v>723</v>
      </c>
      <c r="R42" s="190" t="s">
        <v>724</v>
      </c>
      <c r="S42" s="190" t="s">
        <v>725</v>
      </c>
      <c r="T42" s="190" t="s">
        <v>726</v>
      </c>
      <c r="U42" s="190" t="s">
        <v>727</v>
      </c>
      <c r="V42" s="190" t="s">
        <v>728</v>
      </c>
      <c r="W42" s="190" t="s">
        <v>729</v>
      </c>
      <c r="X42" s="191" t="s">
        <v>730</v>
      </c>
      <c r="Y42" s="191" t="s">
        <v>731</v>
      </c>
      <c r="Z42" s="191" t="s">
        <v>732</v>
      </c>
      <c r="AA42" s="191" t="s">
        <v>733</v>
      </c>
      <c r="AB42" s="191" t="s">
        <v>734</v>
      </c>
    </row>
    <row r="43" spans="1:28" ht="30" x14ac:dyDescent="0.25">
      <c r="A43" s="61"/>
      <c r="B43" s="61">
        <f>F38</f>
        <v>0</v>
      </c>
      <c r="C43" s="61">
        <f>F39</f>
        <v>0</v>
      </c>
      <c r="D43" s="61">
        <f>F32</f>
        <v>0</v>
      </c>
      <c r="E43" s="61">
        <f>F33</f>
        <v>0</v>
      </c>
      <c r="F43" s="61">
        <f>F34</f>
        <v>0</v>
      </c>
      <c r="G43" s="61">
        <f>F35</f>
        <v>0</v>
      </c>
      <c r="H43" s="61">
        <f>F36</f>
        <v>0</v>
      </c>
      <c r="I43" s="61" t="str">
        <f>I32</f>
        <v>,,,,,,,,,,,,,,,,,,,,,,,,,,,,,,,,,,,,,,,,,,,,,,</v>
      </c>
      <c r="J43" s="61">
        <f>F37</f>
        <v>0</v>
      </c>
      <c r="K43" s="192" t="str">
        <f>I33</f>
        <v>,,,,,,,,,,,,,,,,,,,,,,,,,,,,,,,,,,,,,,,,,,,,,,</v>
      </c>
      <c r="L43" s="61"/>
      <c r="M43" s="61"/>
      <c r="N43" s="61"/>
      <c r="O43" s="61"/>
      <c r="P43" s="61"/>
      <c r="Q43" s="61"/>
      <c r="R43" s="61"/>
      <c r="S43" s="61"/>
      <c r="T43" s="61"/>
      <c r="U43" s="61"/>
      <c r="V43" s="61"/>
      <c r="W43" s="61"/>
      <c r="X43" s="193" t="e">
        <f>F40</f>
        <v>#DIV/0!</v>
      </c>
      <c r="Y43" s="61">
        <f>D34</f>
        <v>0</v>
      </c>
      <c r="Z43" s="61">
        <f>D37</f>
        <v>0</v>
      </c>
      <c r="AA43" s="61">
        <f>D39</f>
        <v>0</v>
      </c>
      <c r="AB43" s="194">
        <f>D40</f>
        <v>0</v>
      </c>
    </row>
    <row r="44" spans="1:28" x14ac:dyDescent="0.25">
      <c r="A44" s="61"/>
      <c r="B44" s="61"/>
      <c r="C44" s="61"/>
      <c r="D44" s="61"/>
      <c r="E44" s="61"/>
      <c r="F44" s="61"/>
      <c r="G44" s="61"/>
      <c r="H44" s="61"/>
    </row>
    <row r="45" spans="1:28" x14ac:dyDescent="0.25">
      <c r="A45" s="61"/>
      <c r="B45" s="61"/>
      <c r="C45" s="61"/>
      <c r="D45" s="61"/>
      <c r="E45" s="61"/>
      <c r="F45" s="61"/>
      <c r="G45" s="61"/>
      <c r="H45" s="61"/>
    </row>
    <row r="46" spans="1:28" ht="15" customHeight="1" x14ac:dyDescent="0.25">
      <c r="A46" s="61"/>
      <c r="B46" s="61"/>
      <c r="C46" s="61"/>
      <c r="D46" s="61"/>
      <c r="E46" s="61"/>
      <c r="F46" s="61"/>
      <c r="G46" s="61"/>
      <c r="H46" s="61"/>
    </row>
    <row r="47" spans="1:28" ht="15" customHeight="1" x14ac:dyDescent="0.25">
      <c r="A47" s="61"/>
      <c r="B47" s="61"/>
      <c r="C47" s="61"/>
      <c r="D47" s="61"/>
      <c r="E47" s="61"/>
      <c r="F47" s="61"/>
      <c r="G47" s="61"/>
      <c r="H47" s="61"/>
    </row>
    <row r="48" spans="1:28" ht="15" customHeight="1" x14ac:dyDescent="0.25">
      <c r="A48" s="61"/>
      <c r="B48" s="61"/>
      <c r="C48" s="61"/>
      <c r="D48" s="61"/>
      <c r="E48" s="61"/>
      <c r="F48" s="61"/>
      <c r="G48" s="61"/>
      <c r="H48" s="61"/>
    </row>
    <row r="49" spans="1:8" ht="15" customHeight="1" x14ac:dyDescent="0.25">
      <c r="A49" s="61"/>
      <c r="B49" s="61"/>
      <c r="C49" s="61"/>
      <c r="D49" s="61"/>
      <c r="E49" s="61"/>
      <c r="F49" s="61"/>
      <c r="G49" s="61"/>
      <c r="H49" s="61"/>
    </row>
    <row r="50" spans="1:8" x14ac:dyDescent="0.25">
      <c r="A50" s="61"/>
      <c r="B50" s="61"/>
      <c r="C50" s="61"/>
      <c r="D50" s="61"/>
      <c r="E50" s="61"/>
      <c r="F50" s="61"/>
      <c r="G50" s="61"/>
      <c r="H50" s="61"/>
    </row>
    <row r="51" spans="1:8" x14ac:dyDescent="0.25">
      <c r="A51" s="61"/>
      <c r="B51" s="61"/>
      <c r="C51" s="61"/>
      <c r="D51" s="61"/>
      <c r="E51" s="61"/>
      <c r="F51" s="61"/>
      <c r="G51" s="61"/>
      <c r="H51" s="61"/>
    </row>
    <row r="52" spans="1:8" ht="18" x14ac:dyDescent="0.45">
      <c r="A52" s="37"/>
      <c r="B52" s="37"/>
      <c r="C52" s="37"/>
      <c r="D52" s="37"/>
      <c r="E52" s="37"/>
      <c r="F52" s="37"/>
    </row>
    <row r="53" spans="1:8" ht="18" x14ac:dyDescent="0.45">
      <c r="A53" s="37"/>
      <c r="B53" s="37"/>
      <c r="C53" s="37"/>
      <c r="D53" s="37"/>
      <c r="E53" s="37"/>
      <c r="F53" s="37"/>
    </row>
    <row r="54" spans="1:8" ht="18" x14ac:dyDescent="0.45">
      <c r="A54" s="37"/>
      <c r="B54" s="37"/>
      <c r="C54" s="37"/>
      <c r="D54" s="37"/>
      <c r="E54" s="37"/>
      <c r="F54" s="37"/>
    </row>
    <row r="55" spans="1:8" ht="18" x14ac:dyDescent="0.45">
      <c r="A55" s="37"/>
      <c r="B55" s="37"/>
      <c r="C55" s="37"/>
      <c r="D55" s="37"/>
      <c r="E55" s="37"/>
      <c r="F55" s="37"/>
    </row>
    <row r="56" spans="1:8" ht="18" x14ac:dyDescent="0.45">
      <c r="A56" s="37"/>
      <c r="B56" s="37"/>
      <c r="C56" s="37"/>
      <c r="D56" s="37"/>
      <c r="E56" s="37"/>
      <c r="F56" s="37"/>
    </row>
    <row r="57" spans="1:8" ht="18" x14ac:dyDescent="0.45">
      <c r="A57" s="37"/>
      <c r="B57" s="37"/>
      <c r="C57" s="37"/>
      <c r="D57" s="37"/>
      <c r="E57" s="37"/>
      <c r="F57" s="37"/>
    </row>
    <row r="58" spans="1:8" ht="18" x14ac:dyDescent="0.45">
      <c r="A58" s="37"/>
      <c r="B58" s="37"/>
      <c r="C58" s="37"/>
      <c r="D58" s="37"/>
      <c r="E58" s="37"/>
      <c r="F58" s="37"/>
    </row>
    <row r="59" spans="1:8" ht="18" x14ac:dyDescent="0.45">
      <c r="A59" s="37"/>
      <c r="B59" s="37"/>
      <c r="C59" s="37"/>
      <c r="D59" s="37"/>
      <c r="E59" s="37"/>
      <c r="F59" s="37"/>
    </row>
    <row r="60" spans="1:8" ht="18" x14ac:dyDescent="0.45">
      <c r="A60" s="37"/>
      <c r="B60" s="37"/>
      <c r="C60" s="37"/>
      <c r="D60" s="37"/>
      <c r="E60" s="37"/>
      <c r="F60" s="37"/>
    </row>
    <row r="61" spans="1:8" ht="18" x14ac:dyDescent="0.45">
      <c r="A61" s="37"/>
      <c r="B61" s="37"/>
      <c r="C61" s="37"/>
      <c r="D61" s="37"/>
      <c r="E61" s="37"/>
      <c r="F61" s="37"/>
    </row>
    <row r="62" spans="1:8" ht="18" x14ac:dyDescent="0.45">
      <c r="A62" s="37"/>
      <c r="B62" s="37"/>
      <c r="C62" s="37"/>
      <c r="D62" s="37"/>
      <c r="E62" s="37"/>
      <c r="F62" s="37"/>
    </row>
    <row r="63" spans="1:8" ht="18" x14ac:dyDescent="0.45">
      <c r="A63" s="37"/>
      <c r="B63" s="37"/>
      <c r="C63" s="37"/>
      <c r="D63" s="37"/>
      <c r="E63" s="37"/>
      <c r="F63" s="37"/>
    </row>
    <row r="64" spans="1:8" ht="18" x14ac:dyDescent="0.45">
      <c r="A64" s="37"/>
      <c r="B64" s="37"/>
      <c r="C64" s="37"/>
      <c r="D64" s="37"/>
      <c r="E64" s="37"/>
      <c r="F64" s="37"/>
    </row>
    <row r="65" spans="1:6" ht="18" x14ac:dyDescent="0.45">
      <c r="A65" s="37"/>
      <c r="B65" s="37"/>
      <c r="C65" s="37"/>
      <c r="D65" s="37"/>
      <c r="E65" s="37"/>
      <c r="F65" s="37"/>
    </row>
    <row r="66" spans="1:6" ht="18" x14ac:dyDescent="0.45">
      <c r="A66" s="37"/>
      <c r="B66" s="37"/>
      <c r="C66" s="37"/>
      <c r="D66" s="37"/>
      <c r="E66" s="37"/>
      <c r="F66" s="37"/>
    </row>
    <row r="67" spans="1:6" ht="18" x14ac:dyDescent="0.45">
      <c r="A67" s="37"/>
      <c r="B67" s="37"/>
      <c r="C67" s="37"/>
      <c r="D67" s="37"/>
      <c r="E67" s="37"/>
      <c r="F67" s="37"/>
    </row>
    <row r="68" spans="1:6" ht="18" x14ac:dyDescent="0.45">
      <c r="A68" s="37"/>
      <c r="B68" s="37"/>
      <c r="C68" s="37"/>
      <c r="D68" s="37"/>
      <c r="E68" s="37"/>
      <c r="F68" s="37"/>
    </row>
    <row r="69" spans="1:6" ht="18" x14ac:dyDescent="0.45">
      <c r="A69" s="37"/>
      <c r="B69" s="37"/>
      <c r="C69" s="37"/>
      <c r="D69" s="37"/>
      <c r="E69" s="37"/>
      <c r="F69" s="37"/>
    </row>
    <row r="70" spans="1:6" ht="18" x14ac:dyDescent="0.45">
      <c r="A70" s="37"/>
      <c r="B70" s="37"/>
      <c r="C70" s="37"/>
      <c r="D70" s="37"/>
      <c r="E70" s="37"/>
      <c r="F70" s="37"/>
    </row>
    <row r="71" spans="1:6" ht="18" x14ac:dyDescent="0.45">
      <c r="A71" s="37"/>
      <c r="B71" s="37"/>
      <c r="C71" s="37"/>
      <c r="D71" s="37"/>
      <c r="E71" s="37"/>
      <c r="F71" s="37"/>
    </row>
    <row r="72" spans="1:6" ht="18" x14ac:dyDescent="0.45">
      <c r="A72" s="37"/>
      <c r="B72" s="37"/>
      <c r="C72" s="37"/>
      <c r="D72" s="37"/>
      <c r="E72" s="37"/>
      <c r="F72" s="37"/>
    </row>
    <row r="73" spans="1:6" ht="18" x14ac:dyDescent="0.45">
      <c r="A73" s="37"/>
      <c r="B73" s="37"/>
      <c r="C73" s="37"/>
      <c r="D73" s="37"/>
      <c r="E73" s="37"/>
      <c r="F73" s="37"/>
    </row>
    <row r="74" spans="1:6" ht="18" x14ac:dyDescent="0.45">
      <c r="A74" s="37"/>
      <c r="B74" s="37"/>
      <c r="C74" s="37"/>
      <c r="D74" s="37"/>
      <c r="E74" s="37"/>
      <c r="F74" s="37"/>
    </row>
    <row r="75" spans="1:6" ht="18" x14ac:dyDescent="0.45">
      <c r="A75" s="37"/>
      <c r="B75" s="37"/>
      <c r="C75" s="37"/>
      <c r="D75" s="37"/>
      <c r="E75" s="37"/>
      <c r="F75" s="37"/>
    </row>
    <row r="76" spans="1:6" ht="18" x14ac:dyDescent="0.45">
      <c r="A76" s="37"/>
      <c r="B76" s="37"/>
      <c r="C76" s="37"/>
      <c r="D76" s="37"/>
      <c r="E76" s="37"/>
      <c r="F76" s="37"/>
    </row>
    <row r="77" spans="1:6" ht="18" x14ac:dyDescent="0.45">
      <c r="A77" s="37"/>
      <c r="B77" s="37"/>
      <c r="C77" s="37"/>
      <c r="D77" s="37"/>
      <c r="E77" s="37"/>
      <c r="F77" s="37"/>
    </row>
    <row r="78" spans="1:6" ht="18" x14ac:dyDescent="0.45">
      <c r="A78" s="37"/>
      <c r="B78" s="37"/>
      <c r="C78" s="37"/>
      <c r="D78" s="37"/>
      <c r="E78" s="37"/>
      <c r="F78" s="37"/>
    </row>
    <row r="79" spans="1:6" ht="18" x14ac:dyDescent="0.45">
      <c r="A79" s="37"/>
      <c r="B79" s="37"/>
      <c r="C79" s="37"/>
      <c r="D79" s="37"/>
      <c r="E79" s="37"/>
      <c r="F79" s="37"/>
    </row>
    <row r="80" spans="1:6" ht="18" x14ac:dyDescent="0.45">
      <c r="A80" s="37"/>
      <c r="B80" s="37"/>
      <c r="C80" s="37"/>
      <c r="D80" s="37"/>
      <c r="E80" s="37"/>
      <c r="F80" s="37"/>
    </row>
    <row r="81" spans="1:14" ht="18" x14ac:dyDescent="0.45">
      <c r="A81" s="37"/>
      <c r="B81" s="37"/>
      <c r="C81" s="37"/>
      <c r="D81" s="37"/>
      <c r="E81" s="37"/>
      <c r="F81" s="37"/>
    </row>
    <row r="82" spans="1:14" ht="18.75" thickBot="1" x14ac:dyDescent="0.5">
      <c r="A82" s="37"/>
      <c r="B82" s="37"/>
      <c r="C82" s="37"/>
      <c r="D82" s="37"/>
      <c r="E82" s="37"/>
      <c r="F82" s="37"/>
    </row>
    <row r="83" spans="1:14" ht="26.25" x14ac:dyDescent="0.25">
      <c r="A83" s="679" t="s">
        <v>362</v>
      </c>
      <c r="B83" s="680"/>
      <c r="C83" s="680"/>
      <c r="D83" s="680"/>
      <c r="E83" s="680"/>
      <c r="F83" s="680"/>
      <c r="G83" s="681"/>
      <c r="H83" s="62"/>
      <c r="I83" s="62"/>
      <c r="J83" s="62"/>
      <c r="K83" s="62"/>
      <c r="L83" s="62"/>
    </row>
    <row r="84" spans="1:14" ht="30" customHeight="1" x14ac:dyDescent="0.25">
      <c r="A84" s="682" t="s">
        <v>848</v>
      </c>
      <c r="B84" s="683"/>
      <c r="C84" s="683"/>
      <c r="D84" s="683"/>
      <c r="E84" s="684"/>
      <c r="F84" s="140">
        <v>1450</v>
      </c>
      <c r="G84" s="141" t="s">
        <v>411</v>
      </c>
      <c r="H84" s="62"/>
      <c r="I84" s="62"/>
      <c r="J84" s="62"/>
      <c r="K84" s="62"/>
      <c r="L84" s="62"/>
    </row>
    <row r="85" spans="1:14" s="101" customFormat="1" ht="36" customHeight="1" x14ac:dyDescent="0.25">
      <c r="A85" s="643" t="s">
        <v>401</v>
      </c>
      <c r="B85" s="644"/>
      <c r="C85" s="142" t="s">
        <v>672</v>
      </c>
      <c r="D85" s="142" t="s">
        <v>409</v>
      </c>
      <c r="E85" s="142" t="s">
        <v>407</v>
      </c>
      <c r="F85" s="142" t="s">
        <v>673</v>
      </c>
      <c r="G85" s="143" t="s">
        <v>674</v>
      </c>
      <c r="H85" s="62"/>
      <c r="I85" s="62"/>
      <c r="J85" s="62"/>
      <c r="K85" s="103"/>
      <c r="L85" s="62"/>
    </row>
    <row r="86" spans="1:14" s="101" customFormat="1" ht="18" customHeight="1" x14ac:dyDescent="0.25">
      <c r="A86" s="643" t="s">
        <v>402</v>
      </c>
      <c r="B86" s="644"/>
      <c r="C86" s="144">
        <f>'9-اطلاعات مالی'!$B$7/1000000</f>
        <v>0</v>
      </c>
      <c r="D86" s="144">
        <f>('9-اطلاعات مالی'!$B$7-'9-اطلاعات مالی'!$B$8)/1000000</f>
        <v>0</v>
      </c>
      <c r="E86" s="145" t="e">
        <f>D86/('9-اطلاعات مالی'!$B$8/1000000)</f>
        <v>#DIV/0!</v>
      </c>
      <c r="F86" s="146" t="str">
        <f>IF(C86&gt;1000*F84,"A",IF(AND(C86&lt;=1000*F84,C86&gt;300*F84),"B",IF(AND(C86&lt;=300*F84,C86&gt;100*F84),"C",IF(AND(C86&lt;=100*F84,C86&gt;20*F84),"D",IF(AND(C86&lt;=20*F84,C86&gt;5*F84),"E","F")))))</f>
        <v>F</v>
      </c>
      <c r="G86" s="685" t="str">
        <f>IF(F89=6,"A",IF(F89=5,"B",IF(F89=4,"C",IF(F89=3,"D",IF(F89=2,"E","F")))))</f>
        <v>F</v>
      </c>
      <c r="H86" s="62"/>
      <c r="I86" s="62"/>
      <c r="J86" s="62"/>
      <c r="K86" s="147"/>
      <c r="L86" s="62"/>
      <c r="N86" s="103" t="s">
        <v>411</v>
      </c>
    </row>
    <row r="87" spans="1:14" s="101" customFormat="1" ht="18" customHeight="1" x14ac:dyDescent="0.25">
      <c r="A87" s="643" t="s">
        <v>675</v>
      </c>
      <c r="B87" s="644"/>
      <c r="C87" s="144">
        <f>'9-اطلاعات مالی'!$B$11/1000000</f>
        <v>0</v>
      </c>
      <c r="D87" s="144">
        <f>('9-اطلاعات مالی'!$B$11-'9-اطلاعات مالی'!$B$12)/1000000</f>
        <v>0</v>
      </c>
      <c r="E87" s="145" t="e">
        <f>D87/ABS('9-اطلاعات مالی'!$B$12/1000000)</f>
        <v>#DIV/0!</v>
      </c>
      <c r="F87" s="146" t="str">
        <f>IF(C87&gt;100*$F$84,"A",IF(AND(C87&lt;=100*$F$84,C87&gt;20*$F$84),"B",IF(AND(C87&lt;=20*$F$84,C87&gt;4*$F$84),"C",IF(AND(C87&lt;=4*$F$84,C87&gt;0*$F$84),"D",IF(AND(C87&lt;=0*$F$84,C87&gt;-4*$F$84),"E","F")))))</f>
        <v>E</v>
      </c>
      <c r="G87" s="686"/>
      <c r="H87" s="62"/>
      <c r="I87" s="62"/>
      <c r="J87" s="62"/>
      <c r="K87" s="62"/>
      <c r="L87" s="62"/>
      <c r="N87" s="104">
        <v>1450000000</v>
      </c>
    </row>
    <row r="88" spans="1:14" s="101" customFormat="1" ht="18" customHeight="1" x14ac:dyDescent="0.25">
      <c r="A88" s="643" t="s">
        <v>412</v>
      </c>
      <c r="B88" s="644"/>
      <c r="C88" s="144">
        <f>(SUM('9-اطلاعات مالی'!$B$15:$B$19,'9-اطلاعات مالی'!$B$21)+ABS('9-اطلاعات مالی'!$B$20))/1000000</f>
        <v>0</v>
      </c>
      <c r="D88" s="148">
        <f>C88-(SUM('9-اطلاعات مالی'!$B$22:$B$26,'9-اطلاعات مالی'!$B$28)+ABS('9-اطلاعات مالی'!$B$27))/1000000</f>
        <v>0</v>
      </c>
      <c r="E88" s="149" t="e">
        <f>D88/((SUM('9-اطلاعات مالی'!$B$22:$B$26,'9-اطلاعات مالی'!$B$28)+ABS('9-اطلاعات مالی'!$B$27))/1000000)</f>
        <v>#DIV/0!</v>
      </c>
      <c r="F88" s="146" t="str">
        <f>IF(C88&gt;1000*$F$84,"A",IF(AND(C88&lt;=1000*$F$84,C88&gt;300*$F$84),"B",IF(AND(C88&lt;=300*$F$84,C88&gt;100*$F$84),"C",IF(AND(C88&lt;=100*$F$84,C88&gt;20*$F$84),"D",IF(AND(C88&lt;=20*$F$84,C88&gt;5*$F$84),"E","F")))))</f>
        <v>F</v>
      </c>
      <c r="G88" s="686"/>
      <c r="H88" s="62"/>
      <c r="I88" s="62"/>
      <c r="J88" s="62"/>
      <c r="K88" s="62"/>
      <c r="L88" s="62"/>
    </row>
    <row r="89" spans="1:14" s="101" customFormat="1" ht="18" customHeight="1" x14ac:dyDescent="0.25">
      <c r="A89" s="643" t="s">
        <v>403</v>
      </c>
      <c r="B89" s="644"/>
      <c r="C89" s="144">
        <f>'9-اطلاعات مالی'!$B$13/1000000</f>
        <v>0</v>
      </c>
      <c r="D89" s="144">
        <f>('9-اطلاعات مالی'!$B$13-'9-اطلاعات مالی'!$B$14)/1000000</f>
        <v>0</v>
      </c>
      <c r="E89" s="145" t="e">
        <f>D89/('9-اطلاعات مالی'!$B$14/1000000)</f>
        <v>#DIV/0!</v>
      </c>
      <c r="F89" s="150">
        <f>ROUND(((IF(F86="A",6,IF(F86="B",5,IF(F86="C",4,IF(F86="D",3,IF(F86="E",2,1)))))*1+IF(F87="A",6,IF(F87="B",5,IF(F87="C",4,IF(F87="D",3,IF(F87="E",2,1)))))*1.5+IF(F88="A",6,IF(F88="B",5,IF(F88="C",4,IF(F88="D",3,IF(F88="E",2,1)))))*1)/3.5),0)</f>
        <v>1</v>
      </c>
      <c r="G89" s="687"/>
      <c r="H89" s="62"/>
      <c r="I89" s="62"/>
      <c r="J89" s="62"/>
      <c r="K89" s="62"/>
      <c r="L89" s="62"/>
    </row>
    <row r="90" spans="1:14" s="101" customFormat="1" ht="18" customHeight="1" x14ac:dyDescent="0.25">
      <c r="A90" s="643" t="s">
        <v>676</v>
      </c>
      <c r="B90" s="644"/>
      <c r="C90" s="144">
        <f>('9-اطلاعات مالی'!$B$15+'9-اطلاعات مالی'!$B$18+'9-اطلاعات مالی'!$B$20)/1000000</f>
        <v>0</v>
      </c>
      <c r="D90" s="677" t="s">
        <v>677</v>
      </c>
      <c r="E90" s="678"/>
      <c r="F90" s="644"/>
      <c r="G90" s="151">
        <f>('9-اطلاعات مالی'!$B$16+'9-اطلاعات مالی'!$B$17+'9-اطلاعات مالی'!$B$19+'9-اطلاعات مالی'!$B$21)/1000000</f>
        <v>0</v>
      </c>
      <c r="H90" s="62"/>
      <c r="I90" s="62"/>
      <c r="J90" s="62"/>
      <c r="K90" s="62"/>
      <c r="L90" s="62"/>
    </row>
    <row r="91" spans="1:14" s="101" customFormat="1" ht="36" customHeight="1" x14ac:dyDescent="0.25">
      <c r="A91" s="643" t="s">
        <v>678</v>
      </c>
      <c r="B91" s="644"/>
      <c r="C91" s="144">
        <f>'9-اطلاعات مالی'!$B$3/1000000</f>
        <v>0</v>
      </c>
      <c r="D91" s="677" t="s">
        <v>679</v>
      </c>
      <c r="E91" s="678"/>
      <c r="F91" s="644"/>
      <c r="G91" s="151">
        <f>'9-اطلاعات مالی'!$B$6/1000000</f>
        <v>0</v>
      </c>
      <c r="H91" s="62"/>
      <c r="I91" s="62"/>
      <c r="J91" s="62"/>
      <c r="K91" s="62"/>
      <c r="L91" s="62"/>
    </row>
    <row r="92" spans="1:14" s="101" customFormat="1" ht="18" customHeight="1" x14ac:dyDescent="0.25">
      <c r="A92" s="643" t="s">
        <v>404</v>
      </c>
      <c r="B92" s="644"/>
      <c r="C92" s="152" t="e">
        <f>('9-اطلاعات مالی'!$B$10/'9-اطلاعات مالی'!$B$7)</f>
        <v>#DIV/0!</v>
      </c>
      <c r="D92" s="677" t="s">
        <v>680</v>
      </c>
      <c r="E92" s="678"/>
      <c r="F92" s="644"/>
      <c r="G92" s="151">
        <f>'9-اطلاعات مالی'!$B$4/1000000</f>
        <v>0</v>
      </c>
      <c r="H92" s="62"/>
      <c r="I92" s="62"/>
      <c r="J92" s="62"/>
      <c r="K92" s="62"/>
      <c r="L92" s="62"/>
    </row>
    <row r="93" spans="1:14" s="101" customFormat="1" ht="18" customHeight="1" x14ac:dyDescent="0.25">
      <c r="A93" s="643" t="s">
        <v>405</v>
      </c>
      <c r="B93" s="644"/>
      <c r="C93" s="153" t="e">
        <f>$C$87/$C$89</f>
        <v>#DIV/0!</v>
      </c>
      <c r="D93" s="677" t="s">
        <v>681</v>
      </c>
      <c r="E93" s="678"/>
      <c r="F93" s="644"/>
      <c r="G93" s="151">
        <f>'9-اطلاعات مالی'!$B$5/1000000</f>
        <v>0</v>
      </c>
      <c r="H93" s="62"/>
      <c r="I93" s="62"/>
      <c r="J93" s="62"/>
      <c r="K93" s="62"/>
      <c r="L93" s="62"/>
    </row>
    <row r="94" spans="1:14" s="101" customFormat="1" ht="18" customHeight="1" x14ac:dyDescent="0.25">
      <c r="A94" s="643" t="s">
        <v>406</v>
      </c>
      <c r="B94" s="644"/>
      <c r="C94" s="153" t="e">
        <f>$C$87/$C$86</f>
        <v>#DIV/0!</v>
      </c>
      <c r="D94" s="677" t="s">
        <v>682</v>
      </c>
      <c r="E94" s="678"/>
      <c r="F94" s="644"/>
      <c r="G94" s="151">
        <f>'3-سوالات کیفی'!H13/1000000</f>
        <v>0</v>
      </c>
      <c r="H94" s="62"/>
      <c r="I94" s="62"/>
      <c r="J94" s="62"/>
      <c r="K94" s="62"/>
      <c r="L94" s="62"/>
    </row>
    <row r="95" spans="1:14" s="101" customFormat="1" ht="36" customHeight="1" x14ac:dyDescent="0.25">
      <c r="A95" s="154" t="s">
        <v>346</v>
      </c>
      <c r="B95" s="138"/>
      <c r="C95" s="138"/>
      <c r="D95" s="138"/>
      <c r="E95" s="138"/>
      <c r="F95" s="138"/>
      <c r="G95" s="155"/>
      <c r="H95" s="62"/>
      <c r="I95" s="62"/>
      <c r="J95" s="62"/>
      <c r="K95" s="62"/>
      <c r="L95" s="62"/>
    </row>
    <row r="96" spans="1:14" s="101" customFormat="1" ht="18" customHeight="1" x14ac:dyDescent="0.25">
      <c r="A96" s="156"/>
      <c r="B96" s="139"/>
      <c r="C96" s="139"/>
      <c r="D96" s="139"/>
      <c r="E96" s="139"/>
      <c r="F96" s="139"/>
      <c r="G96" s="157"/>
      <c r="H96" s="62"/>
      <c r="I96" s="62"/>
      <c r="J96" s="62"/>
      <c r="K96" s="62"/>
      <c r="L96" s="62"/>
    </row>
    <row r="97" spans="1:116" s="101" customFormat="1" ht="18" customHeight="1" x14ac:dyDescent="0.25">
      <c r="A97" s="156"/>
      <c r="B97" s="139"/>
      <c r="C97" s="139"/>
      <c r="D97" s="139"/>
      <c r="E97" s="139"/>
      <c r="F97" s="139"/>
      <c r="G97" s="157"/>
      <c r="H97" s="62"/>
      <c r="I97" s="62"/>
      <c r="J97" s="62"/>
      <c r="K97" s="62"/>
      <c r="L97" s="62"/>
    </row>
    <row r="98" spans="1:116" ht="18" customHeight="1" thickBot="1" x14ac:dyDescent="0.3">
      <c r="A98" s="158"/>
      <c r="B98" s="159"/>
      <c r="C98" s="159"/>
      <c r="D98" s="159"/>
      <c r="E98" s="159"/>
      <c r="F98" s="159"/>
      <c r="G98" s="160"/>
      <c r="H98" s="62"/>
      <c r="I98" s="62"/>
      <c r="J98" s="62"/>
      <c r="K98" s="62"/>
      <c r="L98" s="62"/>
    </row>
    <row r="99" spans="1:116" ht="84.75" customHeight="1" x14ac:dyDescent="0.25">
      <c r="A99" s="161" t="s">
        <v>683</v>
      </c>
      <c r="B99" s="162" t="s">
        <v>684</v>
      </c>
      <c r="C99" s="162" t="s">
        <v>685</v>
      </c>
      <c r="D99" s="162" t="s">
        <v>686</v>
      </c>
      <c r="E99" s="162" t="s">
        <v>687</v>
      </c>
      <c r="F99" s="162" t="s">
        <v>688</v>
      </c>
      <c r="G99" s="162" t="s">
        <v>689</v>
      </c>
      <c r="H99" s="162" t="s">
        <v>757</v>
      </c>
      <c r="I99" s="162" t="s">
        <v>690</v>
      </c>
      <c r="J99" s="163" t="s">
        <v>758</v>
      </c>
      <c r="K99" s="163" t="s">
        <v>759</v>
      </c>
      <c r="L99" s="164" t="s">
        <v>408</v>
      </c>
    </row>
    <row r="100" spans="1:116" ht="18" customHeight="1" x14ac:dyDescent="0.25">
      <c r="A100" s="165">
        <f>C86</f>
        <v>0</v>
      </c>
      <c r="B100" s="62" t="str">
        <f>F86</f>
        <v>F</v>
      </c>
      <c r="C100" s="165">
        <f>C87</f>
        <v>0</v>
      </c>
      <c r="D100" s="62" t="str">
        <f>F87</f>
        <v>E</v>
      </c>
      <c r="E100" s="165">
        <f>C89</f>
        <v>0</v>
      </c>
      <c r="F100" s="165">
        <f>C90</f>
        <v>0</v>
      </c>
      <c r="G100" s="165">
        <f>G90</f>
        <v>0</v>
      </c>
      <c r="H100" s="165">
        <f>C88</f>
        <v>0</v>
      </c>
      <c r="I100" s="62" t="str">
        <f>F88</f>
        <v>F</v>
      </c>
      <c r="J100" s="62">
        <f>M13</f>
        <v>0</v>
      </c>
      <c r="K100" s="62">
        <f>M14</f>
        <v>0</v>
      </c>
      <c r="L100" s="62" t="str">
        <f>G86</f>
        <v>F</v>
      </c>
    </row>
    <row r="101" spans="1:116" ht="18" x14ac:dyDescent="0.45">
      <c r="A101" s="37"/>
      <c r="B101" s="37"/>
      <c r="C101" s="37"/>
      <c r="D101" s="37"/>
      <c r="E101" s="37"/>
      <c r="F101" s="37"/>
    </row>
    <row r="102" spans="1:116" ht="18" x14ac:dyDescent="0.45">
      <c r="A102" s="37"/>
      <c r="B102" s="37"/>
      <c r="C102" s="37"/>
      <c r="D102" s="37"/>
      <c r="E102" s="37"/>
      <c r="F102" s="37"/>
    </row>
    <row r="103" spans="1:116" ht="18" x14ac:dyDescent="0.45">
      <c r="A103" s="37"/>
      <c r="B103" s="37"/>
      <c r="C103" s="37"/>
      <c r="D103" s="37"/>
      <c r="E103" s="37"/>
      <c r="F103" s="37"/>
    </row>
    <row r="104" spans="1:116" ht="18" x14ac:dyDescent="0.45">
      <c r="A104" s="37"/>
      <c r="B104" s="37"/>
      <c r="C104" s="37"/>
      <c r="D104" s="37"/>
      <c r="E104" s="37"/>
      <c r="F104" s="37"/>
    </row>
    <row r="105" spans="1:116" ht="18" x14ac:dyDescent="0.45">
      <c r="A105" s="37"/>
      <c r="B105" s="37"/>
      <c r="C105" s="37"/>
      <c r="D105" s="37"/>
      <c r="E105" s="37"/>
      <c r="F105" s="37"/>
    </row>
    <row r="106" spans="1:116" ht="18" x14ac:dyDescent="0.45">
      <c r="A106" s="37"/>
      <c r="B106" s="37"/>
      <c r="C106" s="37"/>
      <c r="D106" s="37"/>
      <c r="E106" s="37"/>
      <c r="F106" s="37"/>
    </row>
    <row r="107" spans="1:116" ht="18" x14ac:dyDescent="0.45">
      <c r="A107" s="37"/>
      <c r="B107" s="37"/>
      <c r="C107" s="37"/>
      <c r="D107" s="37"/>
      <c r="E107" s="37"/>
      <c r="F107" s="37"/>
    </row>
    <row r="108" spans="1:116" ht="18" x14ac:dyDescent="0.45">
      <c r="A108" s="37"/>
      <c r="B108" s="37"/>
      <c r="C108" s="37"/>
      <c r="D108" s="37"/>
      <c r="E108" s="37"/>
      <c r="F108" s="37"/>
    </row>
    <row r="109" spans="1:116" ht="18" x14ac:dyDescent="0.45">
      <c r="A109" s="37"/>
      <c r="B109" s="37"/>
      <c r="C109" s="37"/>
      <c r="D109" s="37"/>
      <c r="E109" s="37"/>
      <c r="F109" s="37"/>
    </row>
    <row r="110" spans="1:116" ht="175.5" x14ac:dyDescent="0.25">
      <c r="A110" s="274" t="s">
        <v>1</v>
      </c>
      <c r="B110" s="186" t="s">
        <v>760</v>
      </c>
      <c r="C110" s="186" t="s">
        <v>761</v>
      </c>
      <c r="D110" s="275" t="s">
        <v>16</v>
      </c>
      <c r="E110" s="276" t="s">
        <v>762</v>
      </c>
      <c r="F110" s="276" t="s">
        <v>763</v>
      </c>
      <c r="G110" s="276" t="s">
        <v>764</v>
      </c>
      <c r="H110" s="276" t="s">
        <v>765</v>
      </c>
      <c r="I110" s="276" t="s">
        <v>766</v>
      </c>
      <c r="J110" s="189" t="s">
        <v>767</v>
      </c>
      <c r="K110" s="277" t="s">
        <v>768</v>
      </c>
      <c r="L110" s="189" t="s">
        <v>769</v>
      </c>
      <c r="M110" s="277" t="s">
        <v>770</v>
      </c>
      <c r="N110" s="277" t="s">
        <v>771</v>
      </c>
      <c r="O110" s="276" t="s">
        <v>772</v>
      </c>
      <c r="P110" s="276" t="s">
        <v>773</v>
      </c>
      <c r="Q110" s="278" t="s">
        <v>774</v>
      </c>
      <c r="R110" s="278" t="s">
        <v>775</v>
      </c>
      <c r="S110" s="279" t="s">
        <v>776</v>
      </c>
      <c r="T110" s="280" t="s">
        <v>777</v>
      </c>
      <c r="U110" s="188" t="s">
        <v>778</v>
      </c>
      <c r="V110" s="281" t="s">
        <v>779</v>
      </c>
      <c r="W110" s="282" t="s">
        <v>780</v>
      </c>
      <c r="X110" s="282" t="s">
        <v>781</v>
      </c>
      <c r="Y110" s="282" t="s">
        <v>782</v>
      </c>
      <c r="Z110" s="282" t="s">
        <v>783</v>
      </c>
      <c r="AA110" s="282" t="s">
        <v>784</v>
      </c>
      <c r="AB110" s="282" t="s">
        <v>785</v>
      </c>
      <c r="AC110" s="282" t="s">
        <v>786</v>
      </c>
      <c r="AD110" s="283" t="s">
        <v>787</v>
      </c>
      <c r="AE110" s="284" t="s">
        <v>788</v>
      </c>
      <c r="AF110" s="285" t="s">
        <v>752</v>
      </c>
      <c r="AG110" s="286" t="s">
        <v>789</v>
      </c>
      <c r="AH110" s="287" t="s">
        <v>790</v>
      </c>
      <c r="AI110" s="191" t="s">
        <v>791</v>
      </c>
      <c r="AJ110" s="191" t="s">
        <v>792</v>
      </c>
      <c r="AK110" s="191" t="s">
        <v>793</v>
      </c>
      <c r="AL110" s="191" t="s">
        <v>794</v>
      </c>
      <c r="AM110" s="288" t="s">
        <v>795</v>
      </c>
      <c r="AN110" s="162" t="s">
        <v>796</v>
      </c>
      <c r="AO110" s="289" t="s">
        <v>797</v>
      </c>
      <c r="AP110" s="289" t="s">
        <v>798</v>
      </c>
      <c r="AQ110" s="289" t="s">
        <v>799</v>
      </c>
      <c r="AR110" s="290" t="s">
        <v>800</v>
      </c>
      <c r="AS110" s="162" t="s">
        <v>710</v>
      </c>
      <c r="AT110" s="162" t="s">
        <v>711</v>
      </c>
      <c r="AU110" s="162" t="s">
        <v>801</v>
      </c>
      <c r="AV110" s="162" t="s">
        <v>802</v>
      </c>
      <c r="AW110" s="186" t="s">
        <v>712</v>
      </c>
      <c r="AX110" s="187" t="s">
        <v>713</v>
      </c>
      <c r="AY110" s="291" t="s">
        <v>699</v>
      </c>
      <c r="AZ110" s="291" t="s">
        <v>700</v>
      </c>
      <c r="BA110" s="186" t="s">
        <v>803</v>
      </c>
      <c r="BB110" s="188" t="s">
        <v>715</v>
      </c>
      <c r="BC110" s="187" t="s">
        <v>716</v>
      </c>
      <c r="BD110" s="189" t="s">
        <v>717</v>
      </c>
      <c r="BE110" s="189" t="s">
        <v>804</v>
      </c>
      <c r="BF110" s="190" t="s">
        <v>718</v>
      </c>
      <c r="BG110" s="190" t="s">
        <v>719</v>
      </c>
      <c r="BH110" s="190" t="s">
        <v>720</v>
      </c>
      <c r="BI110" s="190" t="s">
        <v>721</v>
      </c>
      <c r="BJ110" s="190" t="s">
        <v>722</v>
      </c>
      <c r="BK110" s="190" t="s">
        <v>723</v>
      </c>
      <c r="BL110" s="190" t="s">
        <v>724</v>
      </c>
      <c r="BM110" s="190" t="s">
        <v>725</v>
      </c>
      <c r="BN110" s="190" t="s">
        <v>726</v>
      </c>
      <c r="BO110" s="190" t="s">
        <v>727</v>
      </c>
      <c r="BP110" s="190" t="s">
        <v>728</v>
      </c>
      <c r="BQ110" s="190" t="s">
        <v>729</v>
      </c>
      <c r="BR110" s="191" t="s">
        <v>730</v>
      </c>
      <c r="BS110" s="292" t="s">
        <v>731</v>
      </c>
      <c r="BT110" s="292" t="s">
        <v>732</v>
      </c>
      <c r="BU110" s="292" t="s">
        <v>733</v>
      </c>
      <c r="BV110" s="292" t="s">
        <v>734</v>
      </c>
      <c r="BW110" s="287" t="s">
        <v>805</v>
      </c>
      <c r="BX110" s="287" t="s">
        <v>806</v>
      </c>
      <c r="BY110" s="287" t="s">
        <v>807</v>
      </c>
      <c r="BZ110" s="287" t="s">
        <v>808</v>
      </c>
      <c r="CA110" s="287" t="s">
        <v>358</v>
      </c>
      <c r="CB110" s="287" t="s">
        <v>809</v>
      </c>
      <c r="CC110" s="287" t="s">
        <v>810</v>
      </c>
      <c r="CD110" s="287" t="s">
        <v>811</v>
      </c>
      <c r="CE110" s="287" t="s">
        <v>812</v>
      </c>
      <c r="CF110" s="287" t="s">
        <v>813</v>
      </c>
      <c r="CG110" s="293" t="s">
        <v>351</v>
      </c>
      <c r="CH110" s="294" t="s">
        <v>814</v>
      </c>
      <c r="CI110" s="293" t="s">
        <v>355</v>
      </c>
      <c r="CJ110" s="293" t="s">
        <v>356</v>
      </c>
      <c r="CK110" s="295" t="s">
        <v>357</v>
      </c>
      <c r="CL110" s="296" t="s">
        <v>815</v>
      </c>
      <c r="CM110" s="293" t="s">
        <v>816</v>
      </c>
      <c r="CN110" s="295" t="s">
        <v>817</v>
      </c>
      <c r="CO110" s="296" t="s">
        <v>818</v>
      </c>
      <c r="CP110" s="295" t="s">
        <v>819</v>
      </c>
      <c r="CQ110" s="296" t="s">
        <v>820</v>
      </c>
      <c r="CR110" s="162" t="s">
        <v>844</v>
      </c>
      <c r="CS110" s="161" t="s">
        <v>683</v>
      </c>
      <c r="CT110" s="162" t="s">
        <v>684</v>
      </c>
      <c r="CU110" s="162" t="s">
        <v>685</v>
      </c>
      <c r="CV110" s="162" t="s">
        <v>686</v>
      </c>
      <c r="CW110" s="162" t="s">
        <v>687</v>
      </c>
      <c r="CX110" s="162" t="s">
        <v>688</v>
      </c>
      <c r="CY110" s="162" t="s">
        <v>689</v>
      </c>
      <c r="CZ110" s="162" t="s">
        <v>845</v>
      </c>
      <c r="DA110" s="162" t="s">
        <v>690</v>
      </c>
      <c r="DB110" s="163" t="s">
        <v>846</v>
      </c>
      <c r="DC110" s="163" t="s">
        <v>847</v>
      </c>
      <c r="DD110" s="163" t="s">
        <v>408</v>
      </c>
      <c r="DE110" s="162" t="s">
        <v>821</v>
      </c>
      <c r="DF110" s="297" t="s">
        <v>822</v>
      </c>
      <c r="DG110" s="298" t="s">
        <v>823</v>
      </c>
      <c r="DH110" s="297" t="s">
        <v>824</v>
      </c>
      <c r="DI110" s="299" t="s">
        <v>825</v>
      </c>
      <c r="DJ110" s="299" t="s">
        <v>826</v>
      </c>
      <c r="DK110" s="299" t="s">
        <v>827</v>
      </c>
      <c r="DL110" s="299" t="s">
        <v>828</v>
      </c>
    </row>
    <row r="111" spans="1:116" ht="18" x14ac:dyDescent="0.45">
      <c r="A111" s="37"/>
      <c r="B111" s="37"/>
      <c r="C111" s="37"/>
      <c r="D111" s="37">
        <f>'1-اطلاعات ثبتی'!C1</f>
        <v>0</v>
      </c>
      <c r="E111" s="300">
        <f>'1-اطلاعات ثبتی'!C4</f>
        <v>0</v>
      </c>
      <c r="F111" s="37">
        <f>'1-اطلاعات ثبتی'!C14</f>
        <v>0</v>
      </c>
      <c r="K111">
        <f>'1-اطلاعات ثبتی'!C3</f>
        <v>0</v>
      </c>
      <c r="U111">
        <f>'2-اطلاعات تماس'!D2</f>
        <v>0</v>
      </c>
      <c r="AB111" s="301">
        <f>'1-اطلاعات ثبتی'!C7</f>
        <v>0</v>
      </c>
      <c r="AC111" s="106">
        <f>'2-اطلاعات تماس'!B4</f>
        <v>0</v>
      </c>
      <c r="AD111" s="106">
        <f>'2-اطلاعات تماس'!B1</f>
        <v>0</v>
      </c>
      <c r="AE111" s="106">
        <f>'2-اطلاعات تماس'!B2</f>
        <v>0</v>
      </c>
      <c r="AF111">
        <f>'1-اطلاعات ثبتی'!E5</f>
        <v>0</v>
      </c>
      <c r="AG111" t="s">
        <v>829</v>
      </c>
      <c r="AS111">
        <f>COUNTIF('10- اطلاعات اختراع ها و پتنت ها'!D5:D19,"داخلی")</f>
        <v>0</v>
      </c>
      <c r="AT111">
        <f>COUNTIF('10- اطلاعات اختراع ها و پتنت ها'!D5:D19,"خارجی")</f>
        <v>0</v>
      </c>
      <c r="AU111" t="s">
        <v>831</v>
      </c>
      <c r="AW111">
        <f>COUNTIF('6-اطلاعات کلیه محصولات - خدمات'!H3:H197,"محصول")</f>
        <v>0</v>
      </c>
      <c r="AX111">
        <f>COUNTIF('6-اطلاعات کلیه محصولات - خدمات'!H3:H197,"خدمت")</f>
        <v>0</v>
      </c>
      <c r="AY111" s="61">
        <f>F34</f>
        <v>0</v>
      </c>
      <c r="AZ111" s="61">
        <f>F35</f>
        <v>0</v>
      </c>
      <c r="BA111" s="61">
        <f>F36</f>
        <v>0</v>
      </c>
      <c r="BB111" s="61" t="str">
        <f>I32</f>
        <v>,,,,,,,,,,,,,,,,,,,,,,,,,,,,,,,,,,,,,,,,,,,,,,</v>
      </c>
      <c r="BC111" s="61">
        <f>F37</f>
        <v>0</v>
      </c>
      <c r="BD111" s="192" t="str">
        <f>I33</f>
        <v>,,,,,,,,,,,,,,,,,,,,,,,,,,,,,,,,,,,,,,,,,,,,,,</v>
      </c>
      <c r="BE111">
        <f>COUNTA('11-اطلاعات جایزه و گواهینامه'!B3:B22)</f>
        <v>0</v>
      </c>
      <c r="BR111" s="193" t="e">
        <f>F40</f>
        <v>#DIV/0!</v>
      </c>
      <c r="BS111">
        <f>D34</f>
        <v>0</v>
      </c>
      <c r="BT111">
        <f>D37</f>
        <v>0</v>
      </c>
      <c r="BU111">
        <f>D39</f>
        <v>0</v>
      </c>
      <c r="BV111" s="194">
        <f>D40</f>
        <v>0</v>
      </c>
      <c r="BW111">
        <f>C17</f>
        <v>0</v>
      </c>
      <c r="BX111">
        <f>M5</f>
        <v>0</v>
      </c>
      <c r="BY111">
        <f>M6</f>
        <v>0</v>
      </c>
      <c r="BZ111">
        <f>M7</f>
        <v>0</v>
      </c>
      <c r="CA111" t="e">
        <f>M7/C17</f>
        <v>#DIV/0!</v>
      </c>
      <c r="CB111">
        <f>M8</f>
        <v>0</v>
      </c>
      <c r="CC111">
        <f>M9</f>
        <v>0</v>
      </c>
      <c r="CD111">
        <f>M10</f>
        <v>0</v>
      </c>
      <c r="CE111">
        <f>M11</f>
        <v>0</v>
      </c>
      <c r="CF111">
        <f>M12</f>
        <v>0</v>
      </c>
      <c r="CG111" s="193" t="e">
        <f>C18</f>
        <v>#DIV/0!</v>
      </c>
      <c r="CH111" s="302" t="e">
        <f>C21</f>
        <v>#DIV/0!</v>
      </c>
      <c r="CI111" s="302" t="e">
        <f>C22</f>
        <v>#DIV/0!</v>
      </c>
      <c r="CJ111" s="302" t="e">
        <f>C23</f>
        <v>#DIV/0!</v>
      </c>
      <c r="CK111" s="302" t="e">
        <f>C24</f>
        <v>#DIV/0!</v>
      </c>
      <c r="CL111" s="193" t="e">
        <f>C25</f>
        <v>#DIV/0!</v>
      </c>
      <c r="CM111" s="302" t="e">
        <f>E17</f>
        <v>#DIV/0!</v>
      </c>
      <c r="CN111" t="e">
        <f>F17</f>
        <v>#DIV/0!</v>
      </c>
      <c r="CO111">
        <f>M25</f>
        <v>0</v>
      </c>
      <c r="CP111">
        <f>M26</f>
        <v>0</v>
      </c>
      <c r="CQ111">
        <f>M27</f>
        <v>0</v>
      </c>
      <c r="CS111" s="303">
        <f>C86</f>
        <v>0</v>
      </c>
      <c r="CT111" t="str">
        <f>F86</f>
        <v>F</v>
      </c>
      <c r="CU111" s="303">
        <f>C87</f>
        <v>0</v>
      </c>
      <c r="CV111" t="str">
        <f>F87</f>
        <v>E</v>
      </c>
      <c r="CW111" s="303">
        <f>C89</f>
        <v>0</v>
      </c>
      <c r="CX111" s="303">
        <f>C90</f>
        <v>0</v>
      </c>
      <c r="CY111" s="303">
        <f>G90</f>
        <v>0</v>
      </c>
      <c r="CZ111" s="303">
        <f>C88</f>
        <v>0</v>
      </c>
      <c r="DA111" t="str">
        <f>F88</f>
        <v>F</v>
      </c>
      <c r="DB111">
        <f>M13</f>
        <v>0</v>
      </c>
      <c r="DC111">
        <f>M14</f>
        <v>0</v>
      </c>
      <c r="DD111" t="str">
        <f>G86</f>
        <v>F</v>
      </c>
    </row>
    <row r="112" spans="1:116" ht="18" x14ac:dyDescent="0.45">
      <c r="A112" s="37"/>
      <c r="B112" s="37"/>
      <c r="C112" s="37"/>
      <c r="D112" s="37"/>
      <c r="E112" s="37"/>
      <c r="F112" s="37"/>
    </row>
    <row r="113" spans="1:6" ht="18" x14ac:dyDescent="0.45">
      <c r="A113" s="37"/>
      <c r="B113" s="37"/>
      <c r="C113" s="37"/>
      <c r="D113" s="37"/>
      <c r="E113" s="37"/>
      <c r="F113" s="37"/>
    </row>
    <row r="114" spans="1:6" ht="18" x14ac:dyDescent="0.45">
      <c r="A114" s="37"/>
      <c r="B114" s="37"/>
      <c r="C114" s="37"/>
      <c r="D114" s="37"/>
      <c r="E114" s="37"/>
      <c r="F114" s="37"/>
    </row>
    <row r="115" spans="1:6" ht="18" x14ac:dyDescent="0.45">
      <c r="A115" s="37"/>
      <c r="B115" s="37"/>
      <c r="C115" s="37"/>
      <c r="D115" s="37"/>
      <c r="E115" s="37"/>
      <c r="F115" s="37"/>
    </row>
    <row r="116" spans="1:6" ht="18" x14ac:dyDescent="0.45">
      <c r="A116" s="37"/>
      <c r="B116" s="37"/>
      <c r="C116" s="37"/>
      <c r="D116" s="37"/>
      <c r="E116" s="37"/>
      <c r="F116" s="37"/>
    </row>
    <row r="117" spans="1:6" ht="18" x14ac:dyDescent="0.45">
      <c r="A117" s="37"/>
      <c r="B117" s="37"/>
      <c r="C117" s="37"/>
      <c r="D117" s="37"/>
      <c r="E117" s="37"/>
      <c r="F117" s="37"/>
    </row>
    <row r="118" spans="1:6" ht="18" x14ac:dyDescent="0.45">
      <c r="A118" s="37"/>
      <c r="B118" s="37"/>
      <c r="C118" s="37"/>
      <c r="D118" s="37"/>
      <c r="E118" s="37"/>
      <c r="F118" s="37"/>
    </row>
    <row r="119" spans="1:6" ht="18" x14ac:dyDescent="0.45">
      <c r="A119" s="37"/>
      <c r="B119" s="37"/>
      <c r="C119" s="37"/>
      <c r="D119" s="37"/>
      <c r="E119" s="37"/>
      <c r="F119" s="37"/>
    </row>
    <row r="120" spans="1:6" ht="18" x14ac:dyDescent="0.45">
      <c r="A120" s="37"/>
      <c r="B120" s="37"/>
      <c r="C120" s="37"/>
      <c r="D120" s="37"/>
      <c r="E120" s="37"/>
      <c r="F120" s="37"/>
    </row>
    <row r="121" spans="1:6" ht="18" x14ac:dyDescent="0.45">
      <c r="A121" s="37"/>
      <c r="B121" s="37"/>
      <c r="C121" s="37"/>
      <c r="D121" s="37"/>
      <c r="E121" s="37"/>
      <c r="F121" s="37"/>
    </row>
    <row r="122" spans="1:6" ht="18" x14ac:dyDescent="0.45">
      <c r="A122" s="37"/>
      <c r="B122" s="37"/>
      <c r="C122" s="37"/>
      <c r="D122" s="37"/>
      <c r="E122" s="37"/>
      <c r="F122" s="37"/>
    </row>
    <row r="123" spans="1:6" ht="18" x14ac:dyDescent="0.45">
      <c r="A123" s="37"/>
      <c r="B123" s="37"/>
      <c r="C123" s="37"/>
      <c r="D123" s="37"/>
      <c r="E123" s="37"/>
      <c r="F123" s="37"/>
    </row>
    <row r="124" spans="1:6" ht="18" x14ac:dyDescent="0.45">
      <c r="A124" s="37"/>
      <c r="B124" s="37"/>
      <c r="C124" s="37"/>
      <c r="D124" s="37"/>
      <c r="E124" s="37"/>
      <c r="F124" s="37"/>
    </row>
    <row r="125" spans="1:6" ht="18" x14ac:dyDescent="0.45">
      <c r="A125" s="37"/>
      <c r="B125" s="37"/>
      <c r="C125" s="37"/>
      <c r="D125" s="37"/>
      <c r="E125" s="37"/>
      <c r="F125" s="37"/>
    </row>
    <row r="126" spans="1:6" ht="18" x14ac:dyDescent="0.45">
      <c r="A126" s="37"/>
      <c r="B126" s="37"/>
      <c r="C126" s="37"/>
      <c r="D126" s="37"/>
      <c r="E126" s="37"/>
      <c r="F126" s="37"/>
    </row>
    <row r="127" spans="1:6" ht="18" x14ac:dyDescent="0.45">
      <c r="A127" s="37"/>
      <c r="B127" s="37"/>
      <c r="C127" s="37"/>
      <c r="D127" s="37"/>
      <c r="E127" s="37"/>
      <c r="F127" s="37"/>
    </row>
    <row r="128" spans="1:6" ht="18" x14ac:dyDescent="0.45">
      <c r="A128" s="37"/>
      <c r="B128" s="37"/>
      <c r="C128" s="37"/>
      <c r="D128" s="37"/>
      <c r="E128" s="37"/>
      <c r="F128" s="37"/>
    </row>
    <row r="129" spans="1:6" ht="18" x14ac:dyDescent="0.45">
      <c r="A129" s="37"/>
      <c r="B129" s="37"/>
      <c r="C129" s="37"/>
      <c r="D129" s="37"/>
      <c r="E129" s="37"/>
      <c r="F129" s="37"/>
    </row>
    <row r="130" spans="1:6" ht="18" x14ac:dyDescent="0.45">
      <c r="A130" s="37"/>
      <c r="B130" s="37"/>
      <c r="C130" s="37"/>
      <c r="D130" s="37"/>
      <c r="E130" s="37"/>
      <c r="F130" s="37"/>
    </row>
    <row r="131" spans="1:6" ht="18" x14ac:dyDescent="0.45">
      <c r="A131" s="37"/>
      <c r="B131" s="37"/>
      <c r="C131" s="37"/>
      <c r="D131" s="37"/>
      <c r="E131" s="37"/>
      <c r="F131" s="37"/>
    </row>
    <row r="132" spans="1:6" ht="18" x14ac:dyDescent="0.45">
      <c r="A132" s="37"/>
      <c r="B132" s="37"/>
      <c r="C132" s="37"/>
      <c r="D132" s="37"/>
      <c r="E132" s="37"/>
      <c r="F132" s="37"/>
    </row>
    <row r="133" spans="1:6" ht="18" x14ac:dyDescent="0.45">
      <c r="A133" s="37"/>
      <c r="B133" s="37"/>
      <c r="C133" s="37"/>
      <c r="D133" s="37"/>
      <c r="E133" s="37"/>
      <c r="F133" s="37"/>
    </row>
    <row r="134" spans="1:6" ht="18" x14ac:dyDescent="0.45">
      <c r="A134" s="37"/>
      <c r="B134" s="37"/>
      <c r="C134" s="37"/>
      <c r="D134" s="37"/>
      <c r="E134" s="37"/>
      <c r="F134" s="37"/>
    </row>
    <row r="135" spans="1:6" ht="18" x14ac:dyDescent="0.45">
      <c r="A135" s="37"/>
      <c r="B135" s="37"/>
      <c r="C135" s="37"/>
      <c r="D135" s="37"/>
      <c r="E135" s="37"/>
      <c r="F135" s="37"/>
    </row>
    <row r="136" spans="1:6" ht="18" x14ac:dyDescent="0.45">
      <c r="A136" s="37"/>
      <c r="B136" s="37"/>
      <c r="C136" s="37"/>
      <c r="D136" s="37"/>
      <c r="E136" s="37"/>
      <c r="F136" s="37"/>
    </row>
    <row r="137" spans="1:6" ht="18" x14ac:dyDescent="0.45">
      <c r="A137" s="37"/>
      <c r="B137" s="37"/>
      <c r="C137" s="37"/>
      <c r="D137" s="37"/>
      <c r="E137" s="37"/>
      <c r="F137" s="37"/>
    </row>
    <row r="138" spans="1:6" ht="18" x14ac:dyDescent="0.45">
      <c r="A138" s="37"/>
      <c r="B138" s="37"/>
      <c r="C138" s="37"/>
      <c r="D138" s="37"/>
      <c r="E138" s="37"/>
      <c r="F138" s="37"/>
    </row>
    <row r="139" spans="1:6" ht="18" x14ac:dyDescent="0.45">
      <c r="A139" s="37"/>
      <c r="B139" s="37"/>
      <c r="C139" s="37"/>
      <c r="D139" s="37"/>
      <c r="E139" s="37"/>
      <c r="F139" s="37"/>
    </row>
    <row r="140" spans="1:6" ht="18" x14ac:dyDescent="0.45">
      <c r="A140" s="37"/>
      <c r="B140" s="37"/>
      <c r="C140" s="37"/>
      <c r="D140" s="37"/>
      <c r="E140" s="37"/>
      <c r="F140" s="37"/>
    </row>
    <row r="141" spans="1:6" ht="18" x14ac:dyDescent="0.45">
      <c r="A141" s="37"/>
      <c r="B141" s="37"/>
      <c r="C141" s="37"/>
      <c r="D141" s="37"/>
      <c r="E141" s="37"/>
      <c r="F141" s="37"/>
    </row>
    <row r="142" spans="1:6" ht="18" x14ac:dyDescent="0.45">
      <c r="A142" s="37"/>
      <c r="B142" s="37"/>
      <c r="C142" s="37"/>
      <c r="D142" s="37"/>
      <c r="E142" s="37"/>
      <c r="F142" s="37"/>
    </row>
    <row r="143" spans="1:6" ht="18" x14ac:dyDescent="0.45">
      <c r="A143" s="37"/>
      <c r="B143" s="37"/>
      <c r="C143" s="37"/>
      <c r="D143" s="37"/>
      <c r="E143" s="37"/>
      <c r="F143" s="37"/>
    </row>
    <row r="144" spans="1:6" ht="18" x14ac:dyDescent="0.45">
      <c r="A144" s="37"/>
      <c r="B144" s="37"/>
      <c r="C144" s="37"/>
      <c r="D144" s="37"/>
      <c r="E144" s="37"/>
      <c r="F144" s="37"/>
    </row>
    <row r="145" spans="1:6" ht="18" x14ac:dyDescent="0.45">
      <c r="A145" s="37"/>
      <c r="B145" s="37"/>
      <c r="C145" s="37"/>
      <c r="D145" s="37"/>
      <c r="E145" s="37"/>
      <c r="F145" s="37"/>
    </row>
    <row r="146" spans="1:6" ht="18" x14ac:dyDescent="0.45">
      <c r="A146" s="37"/>
      <c r="B146" s="37"/>
      <c r="C146" s="37"/>
      <c r="D146" s="37"/>
      <c r="E146" s="37"/>
      <c r="F146" s="37"/>
    </row>
    <row r="147" spans="1:6" ht="18" x14ac:dyDescent="0.45">
      <c r="A147" s="37"/>
      <c r="B147" s="37"/>
      <c r="C147" s="37"/>
      <c r="D147" s="37"/>
      <c r="E147" s="37"/>
      <c r="F147" s="37"/>
    </row>
    <row r="148" spans="1:6" ht="18" x14ac:dyDescent="0.45">
      <c r="A148" s="37"/>
      <c r="B148" s="37"/>
      <c r="C148" s="37"/>
      <c r="D148" s="37"/>
      <c r="E148" s="37"/>
      <c r="F148" s="37"/>
    </row>
    <row r="149" spans="1:6" ht="18" x14ac:dyDescent="0.45">
      <c r="A149" s="37"/>
      <c r="B149" s="37"/>
      <c r="C149" s="37"/>
      <c r="D149" s="37"/>
      <c r="E149" s="37"/>
      <c r="F149" s="37"/>
    </row>
    <row r="150" spans="1:6" ht="18" x14ac:dyDescent="0.45">
      <c r="A150" s="37"/>
      <c r="B150" s="37"/>
      <c r="C150" s="37"/>
      <c r="D150" s="37"/>
      <c r="E150" s="37"/>
      <c r="F150" s="37"/>
    </row>
    <row r="151" spans="1:6" ht="18" x14ac:dyDescent="0.45">
      <c r="A151" s="37"/>
      <c r="B151" s="37"/>
      <c r="C151" s="37"/>
      <c r="D151" s="37"/>
      <c r="E151" s="37"/>
      <c r="F151" s="37"/>
    </row>
    <row r="152" spans="1:6" ht="18" x14ac:dyDescent="0.45">
      <c r="A152" s="37"/>
      <c r="B152" s="37"/>
      <c r="C152" s="37"/>
      <c r="D152" s="37"/>
      <c r="E152" s="37"/>
      <c r="F152" s="37"/>
    </row>
    <row r="153" spans="1:6" ht="18" x14ac:dyDescent="0.45">
      <c r="A153" s="37"/>
      <c r="B153" s="37"/>
      <c r="C153" s="37"/>
      <c r="D153" s="37"/>
      <c r="E153" s="37"/>
      <c r="F153" s="37"/>
    </row>
    <row r="154" spans="1:6" ht="18" x14ac:dyDescent="0.45">
      <c r="A154" s="37"/>
      <c r="B154" s="37"/>
      <c r="C154" s="37"/>
      <c r="D154" s="37"/>
      <c r="E154" s="37"/>
      <c r="F154" s="37"/>
    </row>
    <row r="155" spans="1:6" ht="18" x14ac:dyDescent="0.45">
      <c r="A155" s="37"/>
      <c r="B155" s="37"/>
      <c r="C155" s="37"/>
      <c r="D155" s="37"/>
      <c r="E155" s="37"/>
      <c r="F155" s="37"/>
    </row>
    <row r="156" spans="1:6" ht="18" x14ac:dyDescent="0.45">
      <c r="A156" s="37"/>
      <c r="B156" s="37"/>
      <c r="C156" s="37"/>
      <c r="D156" s="37"/>
      <c r="E156" s="37"/>
      <c r="F156" s="37"/>
    </row>
    <row r="157" spans="1:6" ht="18" x14ac:dyDescent="0.45">
      <c r="A157" s="37"/>
      <c r="B157" s="37"/>
      <c r="C157" s="37"/>
      <c r="D157" s="37"/>
      <c r="E157" s="37"/>
      <c r="F157" s="37"/>
    </row>
    <row r="158" spans="1:6" ht="18" x14ac:dyDescent="0.45">
      <c r="A158" s="37"/>
      <c r="B158" s="37"/>
      <c r="C158" s="37"/>
      <c r="D158" s="37"/>
      <c r="E158" s="37"/>
      <c r="F158" s="37"/>
    </row>
    <row r="159" spans="1:6" ht="18" x14ac:dyDescent="0.45">
      <c r="A159" s="37"/>
      <c r="B159" s="37"/>
      <c r="C159" s="37"/>
      <c r="D159" s="37"/>
      <c r="E159" s="37"/>
      <c r="F159" s="37"/>
    </row>
    <row r="160" spans="1:6" ht="18" x14ac:dyDescent="0.45">
      <c r="A160" s="37"/>
      <c r="B160" s="37"/>
      <c r="C160" s="37"/>
      <c r="D160" s="37"/>
      <c r="E160" s="37"/>
      <c r="F160" s="37"/>
    </row>
    <row r="161" spans="1:6" ht="18" x14ac:dyDescent="0.45">
      <c r="A161" s="37"/>
      <c r="B161" s="37"/>
      <c r="C161" s="37"/>
      <c r="D161" s="37"/>
      <c r="E161" s="37"/>
      <c r="F161" s="37"/>
    </row>
    <row r="162" spans="1:6" ht="18" x14ac:dyDescent="0.45">
      <c r="A162" s="37"/>
      <c r="B162" s="37"/>
      <c r="C162" s="37"/>
      <c r="D162" s="37"/>
      <c r="E162" s="37"/>
      <c r="F162" s="37"/>
    </row>
    <row r="163" spans="1:6" ht="18" x14ac:dyDescent="0.45">
      <c r="A163" s="37"/>
      <c r="B163" s="37"/>
      <c r="C163" s="37"/>
      <c r="D163" s="37"/>
      <c r="E163" s="37"/>
      <c r="F163" s="37"/>
    </row>
    <row r="164" spans="1:6" ht="18" x14ac:dyDescent="0.45">
      <c r="A164" s="37"/>
      <c r="B164" s="37"/>
      <c r="C164" s="37"/>
      <c r="D164" s="37"/>
      <c r="E164" s="37"/>
      <c r="F164" s="37"/>
    </row>
    <row r="165" spans="1:6" ht="18" x14ac:dyDescent="0.45">
      <c r="A165" s="37"/>
      <c r="B165" s="37"/>
      <c r="C165" s="37"/>
      <c r="D165" s="37"/>
      <c r="E165" s="37"/>
      <c r="F165" s="37"/>
    </row>
    <row r="166" spans="1:6" ht="18" x14ac:dyDescent="0.45">
      <c r="A166" s="37"/>
      <c r="B166" s="37"/>
      <c r="C166" s="37"/>
      <c r="D166" s="37"/>
      <c r="E166" s="37"/>
      <c r="F166" s="37"/>
    </row>
    <row r="167" spans="1:6" ht="18" x14ac:dyDescent="0.45">
      <c r="A167" s="37"/>
      <c r="B167" s="37"/>
      <c r="C167" s="37"/>
      <c r="D167" s="37"/>
      <c r="E167" s="37"/>
      <c r="F167" s="37"/>
    </row>
    <row r="168" spans="1:6" ht="18" x14ac:dyDescent="0.45">
      <c r="A168" s="37"/>
      <c r="B168" s="37"/>
      <c r="C168" s="37"/>
      <c r="D168" s="37"/>
      <c r="E168" s="37"/>
      <c r="F168" s="37"/>
    </row>
    <row r="169" spans="1:6" ht="18" x14ac:dyDescent="0.45">
      <c r="A169" s="37"/>
      <c r="B169" s="37"/>
      <c r="C169" s="37"/>
      <c r="D169" s="37"/>
      <c r="E169" s="37"/>
      <c r="F169" s="37"/>
    </row>
    <row r="170" spans="1:6" ht="18" x14ac:dyDescent="0.45">
      <c r="A170" s="37"/>
      <c r="B170" s="37"/>
      <c r="C170" s="37"/>
      <c r="D170" s="37"/>
      <c r="E170" s="37"/>
      <c r="F170" s="37"/>
    </row>
    <row r="171" spans="1:6" ht="18" x14ac:dyDescent="0.45">
      <c r="A171" s="37"/>
      <c r="B171" s="37"/>
      <c r="C171" s="37"/>
      <c r="D171" s="37"/>
      <c r="E171" s="37"/>
      <c r="F171" s="37"/>
    </row>
    <row r="172" spans="1:6" ht="18" x14ac:dyDescent="0.45">
      <c r="A172" s="37"/>
      <c r="B172" s="37"/>
      <c r="C172" s="37"/>
      <c r="D172" s="37"/>
      <c r="E172" s="37"/>
      <c r="F172" s="37"/>
    </row>
    <row r="173" spans="1:6" ht="18" x14ac:dyDescent="0.45">
      <c r="A173" s="37"/>
      <c r="B173" s="37"/>
      <c r="C173" s="37"/>
      <c r="D173" s="37"/>
      <c r="E173" s="37"/>
      <c r="F173" s="37"/>
    </row>
    <row r="174" spans="1:6" ht="18" x14ac:dyDescent="0.45">
      <c r="A174" s="37"/>
      <c r="B174" s="37"/>
      <c r="C174" s="37"/>
      <c r="D174" s="37"/>
      <c r="E174" s="37"/>
      <c r="F174" s="37"/>
    </row>
    <row r="175" spans="1:6" ht="18" x14ac:dyDescent="0.45">
      <c r="A175" s="37"/>
      <c r="B175" s="37"/>
      <c r="C175" s="37"/>
      <c r="D175" s="37"/>
      <c r="E175" s="37"/>
      <c r="F175" s="37"/>
    </row>
    <row r="176" spans="1:6" ht="18" x14ac:dyDescent="0.45">
      <c r="A176" s="37"/>
      <c r="B176" s="37"/>
      <c r="C176" s="37"/>
      <c r="D176" s="37"/>
      <c r="E176" s="37"/>
      <c r="F176" s="37"/>
    </row>
    <row r="177" spans="1:6" ht="18" x14ac:dyDescent="0.45">
      <c r="A177" s="37"/>
      <c r="B177" s="37"/>
      <c r="C177" s="37"/>
      <c r="D177" s="37"/>
      <c r="E177" s="37"/>
      <c r="F177" s="37"/>
    </row>
    <row r="178" spans="1:6" ht="18" x14ac:dyDescent="0.45">
      <c r="A178" s="37"/>
      <c r="B178" s="37"/>
      <c r="C178" s="37"/>
      <c r="D178" s="37"/>
      <c r="E178" s="37"/>
      <c r="F178" s="37"/>
    </row>
    <row r="179" spans="1:6" ht="18" x14ac:dyDescent="0.45">
      <c r="A179" s="37"/>
      <c r="B179" s="37"/>
      <c r="C179" s="37"/>
      <c r="D179" s="37"/>
      <c r="E179" s="37"/>
      <c r="F179" s="37"/>
    </row>
    <row r="180" spans="1:6" ht="18" x14ac:dyDescent="0.45">
      <c r="A180" s="37"/>
      <c r="B180" s="37"/>
      <c r="C180" s="37"/>
      <c r="D180" s="37"/>
      <c r="E180" s="37"/>
      <c r="F180" s="37"/>
    </row>
    <row r="181" spans="1:6" ht="18" x14ac:dyDescent="0.45">
      <c r="A181" s="37"/>
      <c r="B181" s="37"/>
      <c r="C181" s="37"/>
      <c r="D181" s="37"/>
      <c r="E181" s="37"/>
      <c r="F181" s="37"/>
    </row>
    <row r="182" spans="1:6" ht="18" x14ac:dyDescent="0.45">
      <c r="A182" s="37"/>
      <c r="B182" s="37"/>
      <c r="C182" s="37"/>
      <c r="D182" s="37"/>
      <c r="E182" s="37"/>
      <c r="F182" s="37"/>
    </row>
    <row r="183" spans="1:6" ht="18" x14ac:dyDescent="0.45">
      <c r="A183" s="37"/>
      <c r="B183" s="37"/>
      <c r="C183" s="37"/>
      <c r="D183" s="37"/>
      <c r="E183" s="37"/>
      <c r="F183" s="37"/>
    </row>
    <row r="184" spans="1:6" ht="18" x14ac:dyDescent="0.45">
      <c r="A184" s="37"/>
      <c r="B184" s="37"/>
      <c r="C184" s="37"/>
      <c r="D184" s="37"/>
      <c r="E184" s="37"/>
      <c r="F184" s="37"/>
    </row>
    <row r="185" spans="1:6" ht="18" x14ac:dyDescent="0.45">
      <c r="A185" s="37"/>
      <c r="B185" s="37"/>
      <c r="C185" s="37"/>
      <c r="D185" s="37"/>
      <c r="E185" s="37"/>
      <c r="F185" s="37"/>
    </row>
    <row r="186" spans="1:6" ht="18" x14ac:dyDescent="0.45">
      <c r="A186" s="37"/>
      <c r="B186" s="37"/>
      <c r="C186" s="37"/>
      <c r="D186" s="37"/>
      <c r="E186" s="37"/>
      <c r="F186" s="37"/>
    </row>
    <row r="187" spans="1:6" ht="18" x14ac:dyDescent="0.45">
      <c r="A187" s="37"/>
      <c r="B187" s="37"/>
      <c r="C187" s="37"/>
      <c r="D187" s="37"/>
      <c r="E187" s="37"/>
      <c r="F187" s="37"/>
    </row>
    <row r="188" spans="1:6" ht="18" x14ac:dyDescent="0.45">
      <c r="A188" s="37"/>
      <c r="B188" s="37"/>
      <c r="C188" s="37"/>
      <c r="D188" s="37"/>
      <c r="E188" s="37"/>
      <c r="F188" s="37"/>
    </row>
    <row r="189" spans="1:6" ht="18" x14ac:dyDescent="0.45">
      <c r="A189" s="37"/>
      <c r="B189" s="37"/>
      <c r="C189" s="37"/>
      <c r="D189" s="37"/>
      <c r="E189" s="37"/>
      <c r="F189" s="37"/>
    </row>
    <row r="190" spans="1:6" ht="18" x14ac:dyDescent="0.45">
      <c r="A190" s="37"/>
      <c r="B190" s="37"/>
      <c r="C190" s="37"/>
      <c r="D190" s="37"/>
      <c r="E190" s="37"/>
      <c r="F190" s="37"/>
    </row>
    <row r="191" spans="1:6" ht="18" x14ac:dyDescent="0.45">
      <c r="A191" s="37"/>
      <c r="B191" s="37"/>
      <c r="C191" s="37"/>
      <c r="D191" s="37"/>
      <c r="E191" s="37"/>
      <c r="F191" s="37"/>
    </row>
    <row r="192" spans="1:6" ht="18" x14ac:dyDescent="0.45">
      <c r="A192" s="37"/>
      <c r="B192" s="37"/>
      <c r="C192" s="37"/>
      <c r="D192" s="37"/>
      <c r="E192" s="37"/>
      <c r="F192" s="37"/>
    </row>
    <row r="193" spans="1:6" ht="18" x14ac:dyDescent="0.45">
      <c r="A193" s="37"/>
      <c r="B193" s="37"/>
      <c r="C193" s="37"/>
      <c r="D193" s="37"/>
      <c r="E193" s="37"/>
      <c r="F193" s="37"/>
    </row>
    <row r="194" spans="1:6" ht="18" x14ac:dyDescent="0.45">
      <c r="A194" s="37"/>
      <c r="B194" s="37"/>
      <c r="C194" s="37"/>
      <c r="D194" s="37"/>
      <c r="E194" s="37"/>
      <c r="F194" s="37"/>
    </row>
    <row r="195" spans="1:6" ht="18" x14ac:dyDescent="0.45">
      <c r="A195" s="37"/>
      <c r="B195" s="37"/>
      <c r="C195" s="37"/>
      <c r="D195" s="37"/>
      <c r="E195" s="37"/>
      <c r="F195" s="37"/>
    </row>
    <row r="196" spans="1:6" ht="18" x14ac:dyDescent="0.45">
      <c r="A196" s="37"/>
      <c r="B196" s="37"/>
      <c r="C196" s="37"/>
      <c r="D196" s="37"/>
      <c r="E196" s="37"/>
      <c r="F196" s="37"/>
    </row>
    <row r="197" spans="1:6" ht="18" x14ac:dyDescent="0.45">
      <c r="A197" s="37"/>
      <c r="B197" s="37"/>
      <c r="C197" s="37"/>
      <c r="D197" s="37"/>
      <c r="E197" s="37"/>
      <c r="F197" s="37"/>
    </row>
    <row r="198" spans="1:6" ht="18" x14ac:dyDescent="0.45">
      <c r="A198" s="37"/>
      <c r="B198" s="37"/>
      <c r="C198" s="37"/>
      <c r="D198" s="37"/>
      <c r="E198" s="37"/>
      <c r="F198" s="37"/>
    </row>
    <row r="199" spans="1:6" ht="18" x14ac:dyDescent="0.45">
      <c r="A199" s="37"/>
      <c r="B199" s="37"/>
      <c r="C199" s="37"/>
      <c r="D199" s="37"/>
      <c r="E199" s="37"/>
      <c r="F199" s="37"/>
    </row>
    <row r="200" spans="1:6" ht="18" x14ac:dyDescent="0.45">
      <c r="A200" s="37"/>
      <c r="B200" s="37"/>
      <c r="C200" s="37"/>
      <c r="D200" s="37"/>
      <c r="E200" s="37"/>
      <c r="F200" s="37"/>
    </row>
    <row r="201" spans="1:6" ht="18" x14ac:dyDescent="0.45">
      <c r="A201" s="37"/>
      <c r="B201" s="37"/>
      <c r="C201" s="37"/>
      <c r="D201" s="37"/>
      <c r="E201" s="37"/>
      <c r="F201" s="37"/>
    </row>
    <row r="202" spans="1:6" ht="18" x14ac:dyDescent="0.45">
      <c r="A202" s="37"/>
      <c r="B202" s="37"/>
      <c r="C202" s="37"/>
      <c r="D202" s="37"/>
      <c r="E202" s="37"/>
      <c r="F202" s="37"/>
    </row>
    <row r="203" spans="1:6" ht="18" x14ac:dyDescent="0.45">
      <c r="A203" s="37"/>
      <c r="B203" s="37"/>
      <c r="C203" s="37"/>
      <c r="D203" s="37"/>
      <c r="E203" s="37"/>
      <c r="F203" s="37"/>
    </row>
    <row r="204" spans="1:6" ht="18" x14ac:dyDescent="0.45">
      <c r="A204" s="37"/>
      <c r="B204" s="37"/>
      <c r="C204" s="37"/>
      <c r="D204" s="37"/>
      <c r="E204" s="37"/>
      <c r="F204" s="37"/>
    </row>
    <row r="205" spans="1:6" ht="18" x14ac:dyDescent="0.45">
      <c r="A205" s="37"/>
      <c r="B205" s="37"/>
      <c r="C205" s="37"/>
      <c r="D205" s="37"/>
      <c r="E205" s="37"/>
      <c r="F205" s="37"/>
    </row>
    <row r="206" spans="1:6" ht="18" x14ac:dyDescent="0.45">
      <c r="A206" s="37"/>
      <c r="B206" s="37"/>
      <c r="C206" s="37"/>
      <c r="D206" s="37"/>
      <c r="E206" s="37"/>
      <c r="F206" s="37"/>
    </row>
    <row r="207" spans="1:6" ht="18" x14ac:dyDescent="0.45">
      <c r="A207" s="37"/>
      <c r="B207" s="37"/>
      <c r="C207" s="37"/>
      <c r="D207" s="37"/>
      <c r="E207" s="37"/>
      <c r="F207" s="37"/>
    </row>
    <row r="208" spans="1:6" ht="18" x14ac:dyDescent="0.45">
      <c r="A208" s="37"/>
      <c r="B208" s="37"/>
      <c r="C208" s="37"/>
      <c r="D208" s="37"/>
      <c r="E208" s="37"/>
      <c r="F208" s="37"/>
    </row>
    <row r="209" spans="1:6" ht="18" x14ac:dyDescent="0.45">
      <c r="A209" s="37"/>
      <c r="B209" s="37"/>
      <c r="C209" s="37"/>
      <c r="D209" s="37"/>
      <c r="E209" s="37"/>
      <c r="F209" s="37"/>
    </row>
    <row r="210" spans="1:6" ht="18" x14ac:dyDescent="0.45">
      <c r="A210" s="37"/>
      <c r="B210" s="37"/>
      <c r="C210" s="37"/>
      <c r="D210" s="37"/>
      <c r="E210" s="37"/>
      <c r="F210" s="37"/>
    </row>
    <row r="211" spans="1:6" ht="18" x14ac:dyDescent="0.45">
      <c r="A211" s="37"/>
      <c r="B211" s="37"/>
      <c r="C211" s="37"/>
      <c r="D211" s="37"/>
      <c r="E211" s="37"/>
      <c r="F211" s="37"/>
    </row>
    <row r="212" spans="1:6" ht="18" x14ac:dyDescent="0.45">
      <c r="A212" s="37"/>
      <c r="B212" s="37"/>
      <c r="C212" s="37"/>
      <c r="D212" s="37"/>
      <c r="E212" s="37"/>
      <c r="F212" s="37"/>
    </row>
    <row r="213" spans="1:6" ht="18" x14ac:dyDescent="0.45">
      <c r="A213" s="37"/>
      <c r="B213" s="37"/>
      <c r="C213" s="37"/>
      <c r="D213" s="37"/>
      <c r="E213" s="37"/>
      <c r="F213" s="37"/>
    </row>
    <row r="214" spans="1:6" ht="18" x14ac:dyDescent="0.45">
      <c r="A214" s="37"/>
      <c r="B214" s="37"/>
      <c r="C214" s="37"/>
      <c r="D214" s="37"/>
      <c r="E214" s="37"/>
      <c r="F214" s="37"/>
    </row>
    <row r="215" spans="1:6" ht="18" x14ac:dyDescent="0.45">
      <c r="A215" s="37"/>
      <c r="B215" s="37"/>
      <c r="C215" s="37"/>
      <c r="D215" s="37"/>
      <c r="E215" s="37"/>
      <c r="F215" s="37"/>
    </row>
    <row r="216" spans="1:6" ht="18" x14ac:dyDescent="0.45">
      <c r="A216" s="37"/>
      <c r="B216" s="37"/>
      <c r="C216" s="37"/>
      <c r="D216" s="37"/>
      <c r="E216" s="37"/>
      <c r="F216" s="37"/>
    </row>
    <row r="217" spans="1:6" ht="18" x14ac:dyDescent="0.45">
      <c r="A217" s="37"/>
      <c r="B217" s="37"/>
      <c r="C217" s="37"/>
      <c r="D217" s="37"/>
      <c r="E217" s="37"/>
      <c r="F217" s="37"/>
    </row>
    <row r="218" spans="1:6" ht="18" x14ac:dyDescent="0.45">
      <c r="A218" s="37"/>
      <c r="B218" s="37"/>
      <c r="C218" s="37"/>
      <c r="D218" s="37"/>
      <c r="E218" s="37"/>
      <c r="F218" s="37"/>
    </row>
    <row r="219" spans="1:6" ht="18" x14ac:dyDescent="0.45">
      <c r="A219" s="37"/>
      <c r="B219" s="37"/>
      <c r="C219" s="37"/>
      <c r="D219" s="37"/>
      <c r="E219" s="37"/>
      <c r="F219" s="37"/>
    </row>
    <row r="220" spans="1:6" ht="18" x14ac:dyDescent="0.45">
      <c r="A220" s="37"/>
      <c r="B220" s="37"/>
      <c r="C220" s="37"/>
      <c r="D220" s="37"/>
      <c r="E220" s="37"/>
      <c r="F220" s="37"/>
    </row>
    <row r="221" spans="1:6" ht="18" x14ac:dyDescent="0.45">
      <c r="A221" s="37"/>
      <c r="B221" s="37"/>
      <c r="C221" s="37"/>
      <c r="D221" s="37"/>
      <c r="E221" s="37"/>
      <c r="F221" s="37"/>
    </row>
    <row r="222" spans="1:6" ht="18" x14ac:dyDescent="0.45">
      <c r="A222" s="37"/>
      <c r="B222" s="37"/>
      <c r="C222" s="37"/>
      <c r="D222" s="37"/>
      <c r="E222" s="37"/>
      <c r="F222" s="37"/>
    </row>
    <row r="223" spans="1:6" ht="18" x14ac:dyDescent="0.45">
      <c r="A223" s="37"/>
      <c r="B223" s="37"/>
      <c r="C223" s="37"/>
      <c r="D223" s="37"/>
      <c r="E223" s="37"/>
      <c r="F223" s="37"/>
    </row>
    <row r="224" spans="1:6" ht="18" x14ac:dyDescent="0.45">
      <c r="A224" s="37"/>
      <c r="B224" s="37"/>
      <c r="C224" s="37"/>
      <c r="D224" s="37"/>
      <c r="E224" s="37"/>
      <c r="F224" s="37"/>
    </row>
    <row r="225" spans="1:6" ht="18" x14ac:dyDescent="0.45">
      <c r="A225" s="37"/>
      <c r="B225" s="37"/>
      <c r="C225" s="37"/>
      <c r="D225" s="37"/>
      <c r="E225" s="37"/>
      <c r="F225" s="37"/>
    </row>
    <row r="226" spans="1:6" ht="18" x14ac:dyDescent="0.45">
      <c r="A226" s="37"/>
      <c r="B226" s="37"/>
      <c r="C226" s="37"/>
      <c r="D226" s="37"/>
      <c r="E226" s="37"/>
      <c r="F226" s="37"/>
    </row>
    <row r="227" spans="1:6" ht="18" x14ac:dyDescent="0.45">
      <c r="A227" s="37"/>
      <c r="B227" s="37"/>
      <c r="C227" s="37"/>
      <c r="D227" s="37"/>
      <c r="E227" s="37"/>
      <c r="F227" s="37"/>
    </row>
    <row r="228" spans="1:6" ht="18" x14ac:dyDescent="0.45">
      <c r="A228" s="37"/>
      <c r="B228" s="37"/>
      <c r="C228" s="37"/>
      <c r="D228" s="37"/>
      <c r="E228" s="37"/>
      <c r="F228" s="37"/>
    </row>
    <row r="229" spans="1:6" ht="18" x14ac:dyDescent="0.45">
      <c r="A229" s="37"/>
      <c r="B229" s="37"/>
      <c r="C229" s="37"/>
      <c r="D229" s="37"/>
      <c r="E229" s="37"/>
      <c r="F229" s="37"/>
    </row>
    <row r="230" spans="1:6" ht="18" x14ac:dyDescent="0.45">
      <c r="A230" s="37"/>
      <c r="B230" s="37"/>
      <c r="C230" s="37"/>
      <c r="D230" s="37"/>
      <c r="E230" s="37"/>
      <c r="F230" s="37"/>
    </row>
    <row r="231" spans="1:6" ht="18" x14ac:dyDescent="0.45">
      <c r="A231" s="37"/>
      <c r="B231" s="37"/>
      <c r="C231" s="37"/>
      <c r="D231" s="37"/>
      <c r="E231" s="37"/>
      <c r="F231" s="37"/>
    </row>
    <row r="232" spans="1:6" ht="18" x14ac:dyDescent="0.45">
      <c r="A232" s="37"/>
      <c r="B232" s="37"/>
      <c r="C232" s="37"/>
      <c r="D232" s="37"/>
      <c r="E232" s="37"/>
      <c r="F232" s="37"/>
    </row>
    <row r="233" spans="1:6" ht="18" x14ac:dyDescent="0.45">
      <c r="A233" s="37"/>
      <c r="B233" s="37"/>
      <c r="C233" s="37"/>
      <c r="D233" s="37"/>
      <c r="E233" s="37"/>
      <c r="F233" s="37"/>
    </row>
    <row r="234" spans="1:6" ht="18" x14ac:dyDescent="0.45">
      <c r="A234" s="37"/>
      <c r="B234" s="37"/>
      <c r="C234" s="37"/>
      <c r="D234" s="37"/>
      <c r="E234" s="37"/>
      <c r="F234" s="37"/>
    </row>
    <row r="235" spans="1:6" ht="18" x14ac:dyDescent="0.45">
      <c r="A235" s="37"/>
      <c r="B235" s="37"/>
      <c r="C235" s="37"/>
      <c r="D235" s="37"/>
      <c r="E235" s="37"/>
      <c r="F235" s="37"/>
    </row>
    <row r="236" spans="1:6" ht="18" x14ac:dyDescent="0.45">
      <c r="A236" s="37"/>
      <c r="B236" s="37"/>
      <c r="C236" s="37"/>
      <c r="D236" s="37"/>
      <c r="E236" s="37"/>
      <c r="F236" s="37"/>
    </row>
    <row r="237" spans="1:6" ht="18" x14ac:dyDescent="0.45">
      <c r="A237" s="37"/>
      <c r="B237" s="37"/>
      <c r="C237" s="37"/>
      <c r="D237" s="37"/>
      <c r="E237" s="37"/>
      <c r="F237" s="37"/>
    </row>
    <row r="238" spans="1:6" ht="18" x14ac:dyDescent="0.45">
      <c r="A238" s="37"/>
      <c r="B238" s="37"/>
      <c r="C238" s="37"/>
      <c r="D238" s="37"/>
      <c r="E238" s="37"/>
      <c r="F238" s="37"/>
    </row>
    <row r="239" spans="1:6" ht="18" x14ac:dyDescent="0.45">
      <c r="A239" s="37"/>
      <c r="B239" s="37"/>
      <c r="C239" s="37"/>
      <c r="D239" s="37"/>
      <c r="E239" s="37"/>
      <c r="F239" s="37"/>
    </row>
    <row r="240" spans="1:6" ht="18" x14ac:dyDescent="0.45">
      <c r="A240" s="37"/>
      <c r="B240" s="37"/>
      <c r="C240" s="37"/>
      <c r="D240" s="37"/>
      <c r="E240" s="37"/>
      <c r="F240" s="37"/>
    </row>
    <row r="241" spans="1:6" ht="18" x14ac:dyDescent="0.45">
      <c r="A241" s="37"/>
      <c r="B241" s="37"/>
      <c r="C241" s="37"/>
      <c r="D241" s="37"/>
      <c r="E241" s="37"/>
      <c r="F241" s="37"/>
    </row>
    <row r="242" spans="1:6" ht="18" x14ac:dyDescent="0.45">
      <c r="A242" s="37"/>
      <c r="B242" s="37"/>
      <c r="C242" s="37"/>
      <c r="D242" s="37"/>
      <c r="E242" s="37"/>
      <c r="F242" s="37"/>
    </row>
    <row r="243" spans="1:6" ht="18" x14ac:dyDescent="0.45">
      <c r="A243" s="37"/>
      <c r="B243" s="37"/>
      <c r="C243" s="37"/>
      <c r="D243" s="37"/>
      <c r="E243" s="37"/>
      <c r="F243" s="37"/>
    </row>
    <row r="244" spans="1:6" ht="18" x14ac:dyDescent="0.45">
      <c r="A244" s="37"/>
      <c r="B244" s="37"/>
      <c r="C244" s="37"/>
      <c r="D244" s="37"/>
      <c r="E244" s="37"/>
      <c r="F244" s="37"/>
    </row>
    <row r="245" spans="1:6" ht="18" x14ac:dyDescent="0.45">
      <c r="A245" s="37"/>
      <c r="B245" s="37"/>
      <c r="C245" s="37"/>
      <c r="D245" s="37"/>
      <c r="E245" s="37"/>
      <c r="F245" s="37"/>
    </row>
    <row r="246" spans="1:6" ht="18" x14ac:dyDescent="0.45">
      <c r="A246" s="37"/>
      <c r="B246" s="37"/>
      <c r="C246" s="37"/>
      <c r="D246" s="37"/>
      <c r="E246" s="37"/>
      <c r="F246" s="37"/>
    </row>
    <row r="247" spans="1:6" ht="18" x14ac:dyDescent="0.45">
      <c r="A247" s="37"/>
      <c r="B247" s="37"/>
      <c r="C247" s="37"/>
      <c r="D247" s="37"/>
      <c r="E247" s="37"/>
      <c r="F247" s="37"/>
    </row>
    <row r="248" spans="1:6" ht="18" x14ac:dyDescent="0.45">
      <c r="A248" s="37"/>
      <c r="B248" s="37"/>
      <c r="C248" s="37"/>
      <c r="D248" s="37"/>
      <c r="E248" s="37"/>
      <c r="F248" s="37"/>
    </row>
    <row r="249" spans="1:6" ht="18" x14ac:dyDescent="0.45">
      <c r="A249" s="37"/>
      <c r="B249" s="37"/>
      <c r="C249" s="37"/>
      <c r="D249" s="37"/>
      <c r="E249" s="37"/>
      <c r="F249" s="37"/>
    </row>
    <row r="250" spans="1:6" ht="18" x14ac:dyDescent="0.45">
      <c r="A250" s="37"/>
      <c r="B250" s="37"/>
      <c r="C250" s="37"/>
      <c r="D250" s="37"/>
      <c r="E250" s="37"/>
      <c r="F250" s="37"/>
    </row>
    <row r="251" spans="1:6" ht="18" x14ac:dyDescent="0.45">
      <c r="A251" s="37"/>
      <c r="B251" s="37"/>
      <c r="C251" s="37"/>
      <c r="D251" s="37"/>
      <c r="E251" s="37"/>
      <c r="F251" s="37"/>
    </row>
    <row r="252" spans="1:6" ht="18" x14ac:dyDescent="0.45">
      <c r="A252" s="37"/>
      <c r="B252" s="37"/>
      <c r="C252" s="37"/>
      <c r="D252" s="37"/>
      <c r="E252" s="37"/>
      <c r="F252" s="37"/>
    </row>
    <row r="253" spans="1:6" ht="18" x14ac:dyDescent="0.45">
      <c r="A253" s="37"/>
      <c r="B253" s="37"/>
      <c r="C253" s="37"/>
      <c r="D253" s="37"/>
      <c r="E253" s="37"/>
      <c r="F253" s="37"/>
    </row>
    <row r="254" spans="1:6" ht="18" x14ac:dyDescent="0.45">
      <c r="A254" s="37"/>
      <c r="B254" s="37"/>
      <c r="C254" s="37"/>
      <c r="D254" s="37"/>
      <c r="E254" s="37"/>
      <c r="F254" s="37"/>
    </row>
    <row r="255" spans="1:6" ht="18" x14ac:dyDescent="0.45">
      <c r="A255" s="37"/>
      <c r="B255" s="37"/>
      <c r="C255" s="37"/>
      <c r="D255" s="37"/>
      <c r="E255" s="37"/>
      <c r="F255" s="37"/>
    </row>
    <row r="256" spans="1:6" ht="18" x14ac:dyDescent="0.45">
      <c r="A256" s="37"/>
      <c r="B256" s="37"/>
      <c r="C256" s="37"/>
      <c r="D256" s="37"/>
      <c r="E256" s="37"/>
      <c r="F256" s="37"/>
    </row>
    <row r="257" spans="1:6" ht="18" x14ac:dyDescent="0.45">
      <c r="A257" s="37"/>
      <c r="B257" s="37"/>
      <c r="C257" s="37"/>
      <c r="D257" s="37"/>
      <c r="E257" s="37"/>
      <c r="F257" s="37"/>
    </row>
    <row r="258" spans="1:6" ht="18" x14ac:dyDescent="0.45">
      <c r="A258" s="37"/>
      <c r="B258" s="37"/>
      <c r="C258" s="37"/>
      <c r="D258" s="37"/>
      <c r="E258" s="37"/>
      <c r="F258" s="37"/>
    </row>
    <row r="259" spans="1:6" ht="18" x14ac:dyDescent="0.45">
      <c r="A259" s="37"/>
      <c r="B259" s="37"/>
      <c r="C259" s="37"/>
      <c r="D259" s="37"/>
      <c r="E259" s="37"/>
      <c r="F259" s="37"/>
    </row>
    <row r="260" spans="1:6" ht="18" x14ac:dyDescent="0.45">
      <c r="A260" s="37"/>
      <c r="B260" s="37"/>
      <c r="C260" s="37"/>
      <c r="D260" s="37"/>
      <c r="E260" s="37"/>
      <c r="F260" s="37"/>
    </row>
    <row r="261" spans="1:6" ht="18" x14ac:dyDescent="0.45">
      <c r="A261" s="37"/>
      <c r="B261" s="37"/>
      <c r="C261" s="37"/>
      <c r="D261" s="37"/>
      <c r="E261" s="37"/>
      <c r="F261" s="37"/>
    </row>
    <row r="262" spans="1:6" ht="18" x14ac:dyDescent="0.45">
      <c r="A262" s="37"/>
      <c r="B262" s="37"/>
      <c r="C262" s="37"/>
      <c r="D262" s="37"/>
      <c r="E262" s="37"/>
      <c r="F262" s="37"/>
    </row>
    <row r="263" spans="1:6" ht="18" x14ac:dyDescent="0.45">
      <c r="A263" s="37"/>
      <c r="B263" s="37"/>
      <c r="C263" s="37"/>
      <c r="D263" s="37"/>
      <c r="E263" s="37"/>
      <c r="F263" s="37"/>
    </row>
    <row r="264" spans="1:6" ht="18" x14ac:dyDescent="0.45">
      <c r="A264" s="37"/>
      <c r="B264" s="37"/>
      <c r="C264" s="37"/>
      <c r="D264" s="37"/>
      <c r="E264" s="37"/>
      <c r="F264" s="37"/>
    </row>
    <row r="265" spans="1:6" ht="18" x14ac:dyDescent="0.45">
      <c r="A265" s="37"/>
      <c r="B265" s="37"/>
      <c r="C265" s="37"/>
      <c r="D265" s="37"/>
      <c r="E265" s="37"/>
      <c r="F265" s="37"/>
    </row>
    <row r="266" spans="1:6" ht="18" x14ac:dyDescent="0.45">
      <c r="A266" s="37"/>
      <c r="B266" s="37"/>
      <c r="C266" s="37"/>
      <c r="D266" s="37"/>
      <c r="E266" s="37"/>
      <c r="F266" s="37"/>
    </row>
    <row r="267" spans="1:6" ht="18" x14ac:dyDescent="0.45">
      <c r="A267" s="37"/>
      <c r="B267" s="37"/>
      <c r="C267" s="37"/>
      <c r="D267" s="37"/>
      <c r="E267" s="37"/>
      <c r="F267" s="37"/>
    </row>
    <row r="268" spans="1:6" ht="18" x14ac:dyDescent="0.45">
      <c r="A268" s="37"/>
      <c r="B268" s="37"/>
      <c r="C268" s="37"/>
      <c r="D268" s="37"/>
      <c r="E268" s="37"/>
      <c r="F268" s="37"/>
    </row>
    <row r="269" spans="1:6" ht="18" x14ac:dyDescent="0.45">
      <c r="A269" s="37"/>
      <c r="B269" s="37"/>
      <c r="C269" s="37"/>
      <c r="D269" s="37"/>
      <c r="E269" s="37"/>
      <c r="F269" s="37"/>
    </row>
    <row r="270" spans="1:6" ht="18" x14ac:dyDescent="0.45">
      <c r="A270" s="37"/>
      <c r="B270" s="37"/>
      <c r="C270" s="37"/>
      <c r="D270" s="37"/>
      <c r="E270" s="37"/>
      <c r="F270" s="37"/>
    </row>
    <row r="271" spans="1:6" ht="18" x14ac:dyDescent="0.45">
      <c r="A271" s="37"/>
      <c r="B271" s="37"/>
      <c r="C271" s="37"/>
      <c r="D271" s="37"/>
      <c r="E271" s="37"/>
      <c r="F271" s="37"/>
    </row>
    <row r="272" spans="1:6" ht="18" x14ac:dyDescent="0.45">
      <c r="A272" s="37"/>
      <c r="B272" s="37"/>
      <c r="C272" s="37"/>
      <c r="D272" s="37"/>
      <c r="E272" s="37"/>
      <c r="F272" s="37"/>
    </row>
    <row r="273" spans="1:6" ht="18" x14ac:dyDescent="0.45">
      <c r="A273" s="37"/>
      <c r="B273" s="37"/>
      <c r="C273" s="37"/>
      <c r="D273" s="37"/>
      <c r="E273" s="37"/>
      <c r="F273" s="37"/>
    </row>
    <row r="274" spans="1:6" ht="18" x14ac:dyDescent="0.45">
      <c r="A274" s="37"/>
      <c r="B274" s="37"/>
      <c r="C274" s="37"/>
      <c r="D274" s="37"/>
      <c r="E274" s="37"/>
      <c r="F274" s="37"/>
    </row>
    <row r="275" spans="1:6" ht="18" x14ac:dyDescent="0.45">
      <c r="A275" s="37"/>
      <c r="B275" s="37"/>
      <c r="C275" s="37"/>
      <c r="D275" s="37"/>
      <c r="E275" s="37"/>
      <c r="F275" s="37"/>
    </row>
    <row r="276" spans="1:6" ht="18" x14ac:dyDescent="0.45">
      <c r="A276" s="37"/>
      <c r="B276" s="37"/>
      <c r="C276" s="37"/>
      <c r="D276" s="37"/>
      <c r="E276" s="37"/>
      <c r="F276" s="37"/>
    </row>
    <row r="277" spans="1:6" ht="18" x14ac:dyDescent="0.45">
      <c r="A277" s="37"/>
      <c r="B277" s="37"/>
      <c r="C277" s="37"/>
      <c r="D277" s="37"/>
      <c r="E277" s="37"/>
      <c r="F277" s="37"/>
    </row>
    <row r="278" spans="1:6" ht="18" x14ac:dyDescent="0.45">
      <c r="A278" s="37"/>
      <c r="B278" s="37"/>
      <c r="C278" s="37"/>
      <c r="D278" s="37"/>
      <c r="E278" s="37"/>
      <c r="F278" s="37"/>
    </row>
    <row r="279" spans="1:6" ht="18" x14ac:dyDescent="0.45">
      <c r="A279" s="37"/>
      <c r="B279" s="37"/>
      <c r="C279" s="37"/>
      <c r="D279" s="37"/>
      <c r="E279" s="37"/>
      <c r="F279" s="37"/>
    </row>
    <row r="280" spans="1:6" ht="18" x14ac:dyDescent="0.45">
      <c r="A280" s="37"/>
      <c r="B280" s="37"/>
      <c r="C280" s="37"/>
      <c r="D280" s="37"/>
      <c r="E280" s="37"/>
      <c r="F280" s="37"/>
    </row>
    <row r="281" spans="1:6" ht="18" x14ac:dyDescent="0.45">
      <c r="A281" s="37"/>
      <c r="B281" s="37"/>
      <c r="C281" s="37"/>
      <c r="D281" s="37"/>
      <c r="E281" s="37"/>
      <c r="F281" s="37"/>
    </row>
    <row r="282" spans="1:6" ht="18" x14ac:dyDescent="0.45">
      <c r="A282" s="37"/>
      <c r="B282" s="37"/>
      <c r="C282" s="37"/>
      <c r="D282" s="37"/>
      <c r="E282" s="37"/>
      <c r="F282" s="37"/>
    </row>
    <row r="283" spans="1:6" ht="18" x14ac:dyDescent="0.45">
      <c r="A283" s="37"/>
      <c r="B283" s="37"/>
      <c r="C283" s="37"/>
      <c r="D283" s="37"/>
      <c r="E283" s="37"/>
      <c r="F283" s="37"/>
    </row>
    <row r="284" spans="1:6" ht="18" x14ac:dyDescent="0.45">
      <c r="A284" s="37"/>
      <c r="B284" s="37"/>
      <c r="C284" s="37"/>
      <c r="D284" s="37"/>
      <c r="E284" s="37"/>
      <c r="F284" s="37"/>
    </row>
    <row r="285" spans="1:6" ht="18" x14ac:dyDescent="0.45">
      <c r="A285" s="37"/>
      <c r="B285" s="37"/>
      <c r="C285" s="37"/>
      <c r="D285" s="37"/>
      <c r="E285" s="37"/>
      <c r="F285" s="37"/>
    </row>
    <row r="286" spans="1:6" ht="18" x14ac:dyDescent="0.45">
      <c r="A286" s="37"/>
      <c r="B286" s="37"/>
      <c r="C286" s="37"/>
      <c r="D286" s="37"/>
      <c r="E286" s="37"/>
      <c r="F286" s="37"/>
    </row>
    <row r="287" spans="1:6" ht="18" x14ac:dyDescent="0.45">
      <c r="A287" s="37"/>
      <c r="B287" s="37"/>
      <c r="C287" s="37"/>
      <c r="D287" s="37"/>
      <c r="E287" s="37"/>
      <c r="F287" s="37"/>
    </row>
    <row r="288" spans="1:6" ht="18" x14ac:dyDescent="0.45">
      <c r="A288" s="37"/>
      <c r="B288" s="37"/>
      <c r="C288" s="37"/>
      <c r="D288" s="37"/>
      <c r="E288" s="37"/>
      <c r="F288" s="37"/>
    </row>
    <row r="289" spans="1:6" ht="18" x14ac:dyDescent="0.45">
      <c r="A289" s="37"/>
      <c r="B289" s="37"/>
      <c r="C289" s="37"/>
      <c r="D289" s="37"/>
      <c r="E289" s="37"/>
      <c r="F289" s="37"/>
    </row>
    <row r="290" spans="1:6" ht="18" x14ac:dyDescent="0.45">
      <c r="A290" s="37"/>
      <c r="B290" s="37"/>
      <c r="C290" s="37"/>
      <c r="D290" s="37"/>
      <c r="E290" s="37"/>
      <c r="F290" s="37"/>
    </row>
    <row r="291" spans="1:6" ht="18" x14ac:dyDescent="0.45">
      <c r="A291" s="37"/>
      <c r="B291" s="37"/>
      <c r="C291" s="37"/>
      <c r="D291" s="37"/>
      <c r="E291" s="37"/>
      <c r="F291" s="37"/>
    </row>
    <row r="292" spans="1:6" ht="18" x14ac:dyDescent="0.45">
      <c r="A292" s="37"/>
      <c r="B292" s="37"/>
      <c r="C292" s="37"/>
      <c r="D292" s="37"/>
      <c r="E292" s="37"/>
      <c r="F292" s="37"/>
    </row>
    <row r="293" spans="1:6" ht="18" x14ac:dyDescent="0.45">
      <c r="A293" s="37"/>
      <c r="B293" s="37"/>
      <c r="C293" s="37"/>
      <c r="D293" s="37"/>
      <c r="E293" s="37"/>
      <c r="F293" s="37"/>
    </row>
    <row r="294" spans="1:6" ht="18" x14ac:dyDescent="0.45">
      <c r="A294" s="37"/>
      <c r="B294" s="37"/>
      <c r="C294" s="37"/>
      <c r="D294" s="37"/>
      <c r="E294" s="37"/>
      <c r="F294" s="37"/>
    </row>
    <row r="295" spans="1:6" ht="18" x14ac:dyDescent="0.45">
      <c r="A295" s="37"/>
      <c r="B295" s="37"/>
      <c r="C295" s="37"/>
      <c r="D295" s="37"/>
      <c r="E295" s="37"/>
      <c r="F295" s="37"/>
    </row>
    <row r="296" spans="1:6" ht="18" x14ac:dyDescent="0.45">
      <c r="A296" s="37"/>
      <c r="B296" s="37"/>
      <c r="C296" s="37"/>
      <c r="D296" s="37"/>
      <c r="E296" s="37"/>
      <c r="F296" s="37"/>
    </row>
    <row r="297" spans="1:6" ht="18" x14ac:dyDescent="0.45">
      <c r="A297" s="37"/>
      <c r="B297" s="37"/>
      <c r="C297" s="37"/>
      <c r="D297" s="37"/>
      <c r="E297" s="37"/>
      <c r="F297" s="37"/>
    </row>
    <row r="298" spans="1:6" ht="18" x14ac:dyDescent="0.45">
      <c r="A298" s="37"/>
      <c r="B298" s="37"/>
      <c r="C298" s="37"/>
      <c r="D298" s="37"/>
      <c r="E298" s="37"/>
      <c r="F298" s="37"/>
    </row>
    <row r="299" spans="1:6" ht="18" x14ac:dyDescent="0.45">
      <c r="A299" s="37"/>
      <c r="B299" s="37"/>
      <c r="C299" s="37"/>
      <c r="D299" s="37"/>
      <c r="E299" s="37"/>
      <c r="F299" s="37"/>
    </row>
    <row r="300" spans="1:6" ht="18" x14ac:dyDescent="0.45">
      <c r="A300" s="37"/>
      <c r="B300" s="37"/>
      <c r="C300" s="37"/>
      <c r="D300" s="37"/>
      <c r="E300" s="37"/>
      <c r="F300" s="37"/>
    </row>
    <row r="301" spans="1:6" ht="18" x14ac:dyDescent="0.45">
      <c r="A301" s="37"/>
      <c r="B301" s="37"/>
      <c r="C301" s="37"/>
      <c r="D301" s="37"/>
      <c r="E301" s="37"/>
      <c r="F301" s="37"/>
    </row>
    <row r="302" spans="1:6" ht="18" x14ac:dyDescent="0.45">
      <c r="A302" s="37"/>
      <c r="B302" s="37"/>
      <c r="C302" s="37"/>
      <c r="D302" s="37"/>
      <c r="E302" s="37"/>
      <c r="F302" s="37"/>
    </row>
    <row r="303" spans="1:6" ht="18" x14ac:dyDescent="0.45">
      <c r="A303" s="37"/>
      <c r="B303" s="37"/>
      <c r="C303" s="37"/>
      <c r="D303" s="37"/>
      <c r="E303" s="37"/>
      <c r="F303" s="37"/>
    </row>
    <row r="304" spans="1:6" ht="18" x14ac:dyDescent="0.45">
      <c r="A304" s="37"/>
      <c r="B304" s="37"/>
      <c r="C304" s="37"/>
      <c r="D304" s="37"/>
      <c r="E304" s="37"/>
      <c r="F304" s="37"/>
    </row>
    <row r="305" spans="1:6" ht="18" x14ac:dyDescent="0.45">
      <c r="A305" s="37"/>
      <c r="B305" s="37"/>
      <c r="C305" s="37"/>
      <c r="D305" s="37"/>
      <c r="E305" s="37"/>
      <c r="F305" s="37"/>
    </row>
    <row r="306" spans="1:6" ht="18" x14ac:dyDescent="0.45">
      <c r="A306" s="37"/>
      <c r="B306" s="37"/>
      <c r="C306" s="37"/>
      <c r="D306" s="37"/>
      <c r="E306" s="37"/>
      <c r="F306" s="37"/>
    </row>
    <row r="307" spans="1:6" ht="18" x14ac:dyDescent="0.45">
      <c r="A307" s="37"/>
      <c r="B307" s="37"/>
      <c r="C307" s="37"/>
      <c r="D307" s="37"/>
      <c r="E307" s="37"/>
      <c r="F307" s="37"/>
    </row>
    <row r="308" spans="1:6" ht="18" x14ac:dyDescent="0.45">
      <c r="A308" s="37"/>
      <c r="B308" s="37"/>
      <c r="C308" s="37"/>
      <c r="D308" s="37"/>
      <c r="E308" s="37"/>
      <c r="F308" s="37"/>
    </row>
    <row r="309" spans="1:6" ht="18" x14ac:dyDescent="0.45">
      <c r="A309" s="37"/>
      <c r="B309" s="37"/>
      <c r="C309" s="37"/>
      <c r="D309" s="37"/>
      <c r="E309" s="37"/>
      <c r="F309" s="37"/>
    </row>
    <row r="310" spans="1:6" ht="18" x14ac:dyDescent="0.45">
      <c r="A310" s="37"/>
      <c r="B310" s="37"/>
      <c r="C310" s="37"/>
      <c r="D310" s="37"/>
      <c r="E310" s="37"/>
      <c r="F310" s="37"/>
    </row>
    <row r="311" spans="1:6" ht="18" x14ac:dyDescent="0.45">
      <c r="A311" s="37"/>
      <c r="B311" s="37"/>
      <c r="C311" s="37"/>
      <c r="D311" s="37"/>
      <c r="E311" s="37"/>
      <c r="F311" s="37"/>
    </row>
    <row r="312" spans="1:6" ht="18" x14ac:dyDescent="0.45">
      <c r="A312" s="37"/>
      <c r="B312" s="37"/>
      <c r="C312" s="37"/>
      <c r="D312" s="37"/>
      <c r="E312" s="37"/>
      <c r="F312" s="37"/>
    </row>
    <row r="313" spans="1:6" ht="18" x14ac:dyDescent="0.45">
      <c r="A313" s="37"/>
      <c r="B313" s="37"/>
      <c r="C313" s="37"/>
      <c r="D313" s="37"/>
      <c r="E313" s="37"/>
      <c r="F313" s="37"/>
    </row>
    <row r="314" spans="1:6" ht="18" x14ac:dyDescent="0.45">
      <c r="A314" s="37"/>
      <c r="B314" s="37"/>
      <c r="C314" s="37"/>
      <c r="D314" s="37"/>
      <c r="E314" s="37"/>
      <c r="F314" s="37"/>
    </row>
    <row r="315" spans="1:6" ht="18" x14ac:dyDescent="0.45">
      <c r="A315" s="37"/>
      <c r="B315" s="37"/>
      <c r="C315" s="37"/>
      <c r="D315" s="37"/>
      <c r="E315" s="37"/>
      <c r="F315" s="37"/>
    </row>
    <row r="316" spans="1:6" ht="18" x14ac:dyDescent="0.45">
      <c r="A316" s="37"/>
      <c r="B316" s="37"/>
      <c r="C316" s="37"/>
      <c r="D316" s="37"/>
      <c r="E316" s="37"/>
      <c r="F316" s="37"/>
    </row>
    <row r="317" spans="1:6" ht="18" x14ac:dyDescent="0.45">
      <c r="A317" s="37"/>
      <c r="B317" s="37"/>
      <c r="C317" s="37"/>
      <c r="D317" s="37"/>
      <c r="E317" s="37"/>
      <c r="F317" s="37"/>
    </row>
    <row r="318" spans="1:6" ht="18" x14ac:dyDescent="0.45">
      <c r="A318" s="37"/>
      <c r="B318" s="37"/>
      <c r="C318" s="37"/>
      <c r="D318" s="37"/>
      <c r="E318" s="37"/>
      <c r="F318" s="37"/>
    </row>
    <row r="319" spans="1:6" ht="18" x14ac:dyDescent="0.45">
      <c r="A319" s="37"/>
      <c r="B319" s="37"/>
      <c r="C319" s="37"/>
      <c r="D319" s="37"/>
      <c r="E319" s="37"/>
      <c r="F319" s="37"/>
    </row>
    <row r="320" spans="1:6" ht="18" x14ac:dyDescent="0.45">
      <c r="A320" s="37"/>
      <c r="B320" s="37"/>
      <c r="C320" s="37"/>
      <c r="D320" s="37"/>
      <c r="E320" s="37"/>
      <c r="F320" s="37"/>
    </row>
    <row r="321" spans="1:6" ht="18" x14ac:dyDescent="0.45">
      <c r="A321" s="37"/>
      <c r="B321" s="37"/>
      <c r="C321" s="37"/>
      <c r="D321" s="37"/>
      <c r="E321" s="37"/>
      <c r="F321" s="37"/>
    </row>
    <row r="322" spans="1:6" ht="18" x14ac:dyDescent="0.45">
      <c r="A322" s="37"/>
      <c r="B322" s="37"/>
      <c r="C322" s="37"/>
      <c r="D322" s="37"/>
      <c r="E322" s="37"/>
      <c r="F322" s="37"/>
    </row>
    <row r="323" spans="1:6" ht="18" x14ac:dyDescent="0.45">
      <c r="A323" s="37"/>
      <c r="B323" s="37"/>
      <c r="C323" s="37"/>
      <c r="D323" s="37"/>
      <c r="E323" s="37"/>
      <c r="F323" s="37"/>
    </row>
    <row r="324" spans="1:6" ht="18" x14ac:dyDescent="0.45">
      <c r="A324" s="37"/>
      <c r="B324" s="37"/>
      <c r="C324" s="37"/>
      <c r="D324" s="37"/>
      <c r="E324" s="37"/>
      <c r="F324" s="37"/>
    </row>
    <row r="325" spans="1:6" ht="18" x14ac:dyDescent="0.45">
      <c r="A325" s="37"/>
      <c r="B325" s="37"/>
      <c r="C325" s="37"/>
      <c r="D325" s="37"/>
      <c r="E325" s="37"/>
      <c r="F325" s="37"/>
    </row>
    <row r="326" spans="1:6" ht="18" x14ac:dyDescent="0.45">
      <c r="A326" s="37"/>
      <c r="B326" s="37"/>
      <c r="C326" s="37"/>
      <c r="D326" s="37"/>
      <c r="E326" s="37"/>
      <c r="F326" s="37"/>
    </row>
    <row r="327" spans="1:6" ht="18" x14ac:dyDescent="0.45">
      <c r="A327" s="37"/>
      <c r="B327" s="37"/>
      <c r="C327" s="37"/>
      <c r="D327" s="37"/>
      <c r="E327" s="37"/>
      <c r="F327" s="37"/>
    </row>
    <row r="328" spans="1:6" ht="18" x14ac:dyDescent="0.45">
      <c r="A328" s="37"/>
      <c r="B328" s="37"/>
      <c r="C328" s="37"/>
      <c r="D328" s="37"/>
      <c r="E328" s="37"/>
      <c r="F328" s="37"/>
    </row>
    <row r="329" spans="1:6" ht="18" x14ac:dyDescent="0.45">
      <c r="A329" s="37"/>
      <c r="B329" s="37"/>
      <c r="C329" s="37"/>
      <c r="D329" s="37"/>
      <c r="E329" s="37"/>
      <c r="F329" s="37"/>
    </row>
    <row r="330" spans="1:6" ht="18" x14ac:dyDescent="0.45">
      <c r="A330" s="37"/>
      <c r="B330" s="37"/>
      <c r="C330" s="37"/>
      <c r="D330" s="37"/>
      <c r="E330" s="37"/>
      <c r="F330" s="37"/>
    </row>
    <row r="331" spans="1:6" ht="18" x14ac:dyDescent="0.45">
      <c r="A331" s="37"/>
      <c r="B331" s="37"/>
      <c r="C331" s="37"/>
      <c r="D331" s="37"/>
      <c r="E331" s="37"/>
      <c r="F331" s="37"/>
    </row>
    <row r="332" spans="1:6" ht="18" x14ac:dyDescent="0.45">
      <c r="A332" s="37"/>
      <c r="B332" s="37"/>
      <c r="C332" s="37"/>
      <c r="D332" s="37"/>
      <c r="E332" s="37"/>
      <c r="F332" s="37"/>
    </row>
    <row r="333" spans="1:6" ht="18" x14ac:dyDescent="0.45">
      <c r="A333" s="37"/>
      <c r="B333" s="37"/>
      <c r="C333" s="37"/>
      <c r="D333" s="37"/>
      <c r="E333" s="37"/>
      <c r="F333" s="37"/>
    </row>
    <row r="334" spans="1:6" ht="18" x14ac:dyDescent="0.45">
      <c r="A334" s="37"/>
      <c r="B334" s="37"/>
      <c r="C334" s="37"/>
      <c r="D334" s="37"/>
      <c r="E334" s="37"/>
      <c r="F334" s="37"/>
    </row>
    <row r="335" spans="1:6" ht="18" x14ac:dyDescent="0.45">
      <c r="A335" s="37"/>
      <c r="B335" s="37"/>
      <c r="C335" s="37"/>
      <c r="D335" s="37"/>
      <c r="E335" s="37"/>
      <c r="F335" s="37"/>
    </row>
    <row r="336" spans="1:6" ht="18" x14ac:dyDescent="0.45">
      <c r="A336" s="37"/>
      <c r="B336" s="37"/>
      <c r="C336" s="37"/>
      <c r="D336" s="37"/>
      <c r="E336" s="37"/>
      <c r="F336" s="37"/>
    </row>
    <row r="337" spans="1:6" ht="18" x14ac:dyDescent="0.45">
      <c r="A337" s="37"/>
      <c r="B337" s="37"/>
      <c r="C337" s="37"/>
      <c r="D337" s="37"/>
      <c r="E337" s="37"/>
      <c r="F337" s="37"/>
    </row>
    <row r="338" spans="1:6" ht="18" x14ac:dyDescent="0.45">
      <c r="A338" s="37"/>
      <c r="B338" s="37"/>
      <c r="C338" s="37"/>
      <c r="D338" s="37"/>
      <c r="E338" s="37"/>
      <c r="F338" s="37"/>
    </row>
    <row r="339" spans="1:6" ht="18" x14ac:dyDescent="0.45">
      <c r="A339" s="37"/>
      <c r="B339" s="37"/>
      <c r="C339" s="37"/>
      <c r="D339" s="37"/>
      <c r="E339" s="37"/>
      <c r="F339" s="37"/>
    </row>
    <row r="340" spans="1:6" ht="18" x14ac:dyDescent="0.45">
      <c r="A340" s="37"/>
      <c r="B340" s="37"/>
      <c r="C340" s="37"/>
      <c r="D340" s="37"/>
      <c r="E340" s="37"/>
      <c r="F340" s="37"/>
    </row>
    <row r="341" spans="1:6" ht="18" x14ac:dyDescent="0.45">
      <c r="A341" s="37"/>
      <c r="B341" s="37"/>
      <c r="C341" s="37"/>
      <c r="D341" s="37"/>
      <c r="E341" s="37"/>
      <c r="F341" s="37"/>
    </row>
    <row r="342" spans="1:6" ht="18" x14ac:dyDescent="0.45">
      <c r="A342" s="37"/>
      <c r="B342" s="37"/>
      <c r="C342" s="37"/>
      <c r="D342" s="37"/>
      <c r="E342" s="37"/>
      <c r="F342" s="37"/>
    </row>
    <row r="343" spans="1:6" ht="18" x14ac:dyDescent="0.45">
      <c r="A343" s="37"/>
      <c r="B343" s="37"/>
      <c r="C343" s="37"/>
      <c r="D343" s="37"/>
      <c r="E343" s="37"/>
      <c r="F343" s="37"/>
    </row>
    <row r="344" spans="1:6" ht="18" x14ac:dyDescent="0.45">
      <c r="A344" s="37"/>
      <c r="B344" s="37"/>
      <c r="C344" s="37"/>
      <c r="D344" s="37"/>
      <c r="E344" s="37"/>
      <c r="F344" s="37"/>
    </row>
    <row r="345" spans="1:6" ht="18" x14ac:dyDescent="0.45">
      <c r="A345" s="37"/>
      <c r="B345" s="37"/>
      <c r="C345" s="37"/>
      <c r="D345" s="37"/>
      <c r="E345" s="37"/>
      <c r="F345" s="37"/>
    </row>
    <row r="346" spans="1:6" ht="18" x14ac:dyDescent="0.45">
      <c r="A346" s="37"/>
      <c r="B346" s="37"/>
      <c r="C346" s="37"/>
      <c r="D346" s="37"/>
      <c r="E346" s="37"/>
      <c r="F346" s="37"/>
    </row>
    <row r="347" spans="1:6" ht="18" x14ac:dyDescent="0.45">
      <c r="A347" s="37"/>
      <c r="B347" s="37"/>
      <c r="C347" s="37"/>
      <c r="D347" s="37"/>
      <c r="E347" s="37"/>
      <c r="F347" s="37"/>
    </row>
    <row r="348" spans="1:6" ht="18" x14ac:dyDescent="0.45">
      <c r="A348" s="37"/>
      <c r="B348" s="37"/>
      <c r="C348" s="37"/>
      <c r="D348" s="37"/>
      <c r="E348" s="37"/>
      <c r="F348" s="37"/>
    </row>
    <row r="349" spans="1:6" ht="18" x14ac:dyDescent="0.45">
      <c r="A349" s="37"/>
      <c r="B349" s="37"/>
      <c r="C349" s="37"/>
      <c r="D349" s="37"/>
      <c r="E349" s="37"/>
      <c r="F349" s="37"/>
    </row>
    <row r="350" spans="1:6" ht="18" x14ac:dyDescent="0.45">
      <c r="A350" s="37"/>
      <c r="B350" s="37"/>
      <c r="C350" s="37"/>
      <c r="D350" s="37"/>
      <c r="E350" s="37"/>
      <c r="F350" s="37"/>
    </row>
    <row r="351" spans="1:6" ht="18" x14ac:dyDescent="0.45">
      <c r="A351" s="37"/>
      <c r="B351" s="37"/>
      <c r="C351" s="37"/>
      <c r="D351" s="37"/>
      <c r="E351" s="37"/>
      <c r="F351" s="37"/>
    </row>
    <row r="352" spans="1:6" ht="18" x14ac:dyDescent="0.45">
      <c r="A352" s="37"/>
      <c r="B352" s="37"/>
      <c r="C352" s="37"/>
      <c r="D352" s="37"/>
      <c r="E352" s="37"/>
      <c r="F352" s="37"/>
    </row>
    <row r="353" spans="1:6" ht="18" x14ac:dyDescent="0.45">
      <c r="A353" s="37"/>
      <c r="B353" s="37"/>
      <c r="C353" s="37"/>
      <c r="D353" s="37"/>
      <c r="E353" s="37"/>
      <c r="F353" s="37"/>
    </row>
    <row r="354" spans="1:6" ht="18" x14ac:dyDescent="0.45">
      <c r="A354" s="37"/>
      <c r="B354" s="37"/>
      <c r="C354" s="37"/>
      <c r="D354" s="37"/>
      <c r="E354" s="37"/>
      <c r="F354" s="37"/>
    </row>
    <row r="355" spans="1:6" ht="18" x14ac:dyDescent="0.45">
      <c r="A355" s="37"/>
      <c r="B355" s="37"/>
      <c r="C355" s="37"/>
      <c r="D355" s="37"/>
      <c r="E355" s="37"/>
      <c r="F355" s="37"/>
    </row>
    <row r="356" spans="1:6" ht="18" x14ac:dyDescent="0.45">
      <c r="A356" s="37"/>
      <c r="B356" s="37"/>
      <c r="C356" s="37"/>
      <c r="D356" s="37"/>
      <c r="E356" s="37"/>
      <c r="F356" s="37"/>
    </row>
    <row r="357" spans="1:6" ht="18" x14ac:dyDescent="0.45">
      <c r="A357" s="37"/>
      <c r="B357" s="37"/>
      <c r="C357" s="37"/>
      <c r="D357" s="37"/>
      <c r="E357" s="37"/>
      <c r="F357" s="37"/>
    </row>
    <row r="358" spans="1:6" ht="18" x14ac:dyDescent="0.45">
      <c r="A358" s="37"/>
      <c r="B358" s="37"/>
      <c r="C358" s="37"/>
      <c r="D358" s="37"/>
      <c r="E358" s="37"/>
      <c r="F358" s="37"/>
    </row>
    <row r="359" spans="1:6" ht="18" x14ac:dyDescent="0.45">
      <c r="A359" s="37"/>
      <c r="B359" s="37"/>
      <c r="C359" s="37"/>
      <c r="D359" s="37"/>
      <c r="E359" s="37"/>
      <c r="F359" s="37"/>
    </row>
    <row r="360" spans="1:6" ht="18" x14ac:dyDescent="0.45">
      <c r="A360" s="37"/>
      <c r="B360" s="37"/>
      <c r="C360" s="37"/>
      <c r="D360" s="37"/>
      <c r="E360" s="37"/>
      <c r="F360" s="37"/>
    </row>
    <row r="361" spans="1:6" ht="18" x14ac:dyDescent="0.45">
      <c r="A361" s="37"/>
      <c r="B361" s="37"/>
      <c r="C361" s="37"/>
      <c r="D361" s="37"/>
      <c r="E361" s="37"/>
      <c r="F361" s="37"/>
    </row>
    <row r="362" spans="1:6" ht="18" x14ac:dyDescent="0.45">
      <c r="A362" s="37"/>
      <c r="B362" s="37"/>
      <c r="C362" s="37"/>
      <c r="D362" s="37"/>
      <c r="E362" s="37"/>
      <c r="F362" s="37"/>
    </row>
    <row r="363" spans="1:6" ht="18" x14ac:dyDescent="0.45">
      <c r="A363" s="37"/>
      <c r="B363" s="37"/>
      <c r="C363" s="37"/>
      <c r="D363" s="37"/>
      <c r="E363" s="37"/>
      <c r="F363" s="37"/>
    </row>
    <row r="364" spans="1:6" ht="18" x14ac:dyDescent="0.45">
      <c r="A364" s="37"/>
      <c r="B364" s="37"/>
      <c r="C364" s="37"/>
      <c r="D364" s="37"/>
      <c r="E364" s="37"/>
      <c r="F364" s="37"/>
    </row>
    <row r="365" spans="1:6" ht="18" x14ac:dyDescent="0.45">
      <c r="A365" s="37"/>
      <c r="B365" s="37"/>
      <c r="C365" s="37"/>
      <c r="D365" s="37"/>
      <c r="E365" s="37"/>
      <c r="F365" s="37"/>
    </row>
    <row r="366" spans="1:6" ht="18" x14ac:dyDescent="0.45">
      <c r="A366" s="37"/>
      <c r="B366" s="37"/>
      <c r="C366" s="37"/>
      <c r="D366" s="37"/>
      <c r="E366" s="37"/>
      <c r="F366" s="37"/>
    </row>
    <row r="367" spans="1:6" ht="18" x14ac:dyDescent="0.45">
      <c r="A367" s="37"/>
      <c r="B367" s="37"/>
      <c r="C367" s="37"/>
      <c r="D367" s="37"/>
      <c r="E367" s="37"/>
      <c r="F367" s="37"/>
    </row>
    <row r="368" spans="1:6" ht="18" x14ac:dyDescent="0.45">
      <c r="A368" s="37"/>
      <c r="B368" s="37"/>
      <c r="C368" s="37"/>
      <c r="D368" s="37"/>
      <c r="E368" s="37"/>
      <c r="F368" s="37"/>
    </row>
    <row r="369" spans="1:6" ht="18" x14ac:dyDescent="0.45">
      <c r="A369" s="37"/>
      <c r="B369" s="37"/>
      <c r="C369" s="37"/>
      <c r="D369" s="37"/>
      <c r="E369" s="37"/>
      <c r="F369" s="37"/>
    </row>
    <row r="370" spans="1:6" ht="18" x14ac:dyDescent="0.45">
      <c r="A370" s="37"/>
      <c r="B370" s="37"/>
      <c r="C370" s="37"/>
      <c r="D370" s="37"/>
      <c r="E370" s="37"/>
      <c r="F370" s="37"/>
    </row>
    <row r="371" spans="1:6" ht="18" x14ac:dyDescent="0.45">
      <c r="A371" s="37"/>
      <c r="B371" s="37"/>
      <c r="C371" s="37"/>
      <c r="D371" s="37"/>
      <c r="E371" s="37"/>
      <c r="F371" s="37"/>
    </row>
    <row r="372" spans="1:6" ht="18" x14ac:dyDescent="0.45">
      <c r="A372" s="37"/>
      <c r="B372" s="37"/>
      <c r="C372" s="37"/>
      <c r="D372" s="37"/>
      <c r="E372" s="37"/>
      <c r="F372" s="37"/>
    </row>
    <row r="373" spans="1:6" ht="18" x14ac:dyDescent="0.45">
      <c r="A373" s="37"/>
      <c r="B373" s="37"/>
      <c r="C373" s="37"/>
      <c r="D373" s="37"/>
      <c r="E373" s="37"/>
      <c r="F373" s="37"/>
    </row>
    <row r="374" spans="1:6" ht="18" x14ac:dyDescent="0.45">
      <c r="A374" s="37"/>
      <c r="B374" s="37"/>
      <c r="C374" s="37"/>
      <c r="D374" s="37"/>
      <c r="E374" s="37"/>
      <c r="F374" s="37"/>
    </row>
    <row r="375" spans="1:6" ht="18" x14ac:dyDescent="0.45">
      <c r="A375" s="37"/>
      <c r="B375" s="37"/>
      <c r="C375" s="37"/>
      <c r="D375" s="37"/>
      <c r="E375" s="37"/>
      <c r="F375" s="37"/>
    </row>
    <row r="376" spans="1:6" ht="18" x14ac:dyDescent="0.45">
      <c r="A376" s="37"/>
      <c r="B376" s="37"/>
      <c r="C376" s="37"/>
      <c r="D376" s="37"/>
      <c r="E376" s="37"/>
      <c r="F376" s="37"/>
    </row>
    <row r="377" spans="1:6" ht="18" x14ac:dyDescent="0.45">
      <c r="A377" s="37"/>
      <c r="B377" s="37"/>
      <c r="C377" s="37"/>
      <c r="D377" s="37"/>
      <c r="E377" s="37"/>
      <c r="F377" s="37"/>
    </row>
    <row r="378" spans="1:6" ht="18" x14ac:dyDescent="0.45">
      <c r="A378" s="37"/>
      <c r="B378" s="37"/>
      <c r="C378" s="37"/>
      <c r="D378" s="37"/>
      <c r="E378" s="37"/>
      <c r="F378" s="37"/>
    </row>
    <row r="379" spans="1:6" ht="18" x14ac:dyDescent="0.45">
      <c r="A379" s="37"/>
      <c r="B379" s="37"/>
      <c r="C379" s="37"/>
      <c r="D379" s="37"/>
      <c r="E379" s="37"/>
      <c r="F379" s="37"/>
    </row>
    <row r="380" spans="1:6" ht="18" x14ac:dyDescent="0.45">
      <c r="A380" s="37"/>
      <c r="B380" s="37"/>
      <c r="C380" s="37"/>
      <c r="D380" s="37"/>
      <c r="E380" s="37"/>
      <c r="F380" s="37"/>
    </row>
    <row r="381" spans="1:6" ht="18" x14ac:dyDescent="0.45">
      <c r="A381" s="37"/>
      <c r="B381" s="37"/>
      <c r="C381" s="37"/>
      <c r="D381" s="37"/>
      <c r="E381" s="37"/>
      <c r="F381" s="37"/>
    </row>
    <row r="382" spans="1:6" ht="18" x14ac:dyDescent="0.45">
      <c r="A382" s="37"/>
      <c r="B382" s="37"/>
      <c r="C382" s="37"/>
      <c r="D382" s="37"/>
      <c r="E382" s="37"/>
      <c r="F382" s="37"/>
    </row>
    <row r="383" spans="1:6" ht="18" x14ac:dyDescent="0.45">
      <c r="A383" s="37"/>
      <c r="B383" s="37"/>
      <c r="C383" s="37"/>
      <c r="D383" s="37"/>
      <c r="E383" s="37"/>
      <c r="F383" s="37"/>
    </row>
    <row r="384" spans="1:6" ht="18" x14ac:dyDescent="0.45">
      <c r="A384" s="37"/>
      <c r="B384" s="37"/>
      <c r="C384" s="37"/>
      <c r="D384" s="37"/>
      <c r="E384" s="37"/>
      <c r="F384" s="37"/>
    </row>
    <row r="385" spans="1:6" ht="18" x14ac:dyDescent="0.45">
      <c r="A385" s="37"/>
      <c r="B385" s="37"/>
      <c r="C385" s="37"/>
      <c r="D385" s="37"/>
      <c r="E385" s="37"/>
      <c r="F385" s="37"/>
    </row>
    <row r="386" spans="1:6" ht="18" x14ac:dyDescent="0.45">
      <c r="A386" s="37"/>
      <c r="B386" s="37"/>
      <c r="C386" s="37"/>
      <c r="D386" s="37"/>
      <c r="E386" s="37"/>
      <c r="F386" s="37"/>
    </row>
    <row r="387" spans="1:6" ht="18" x14ac:dyDescent="0.45">
      <c r="A387" s="37"/>
      <c r="B387" s="37"/>
      <c r="C387" s="37"/>
      <c r="D387" s="37"/>
      <c r="E387" s="37"/>
      <c r="F387" s="37"/>
    </row>
    <row r="388" spans="1:6" ht="18" x14ac:dyDescent="0.45">
      <c r="A388" s="37"/>
      <c r="B388" s="37"/>
      <c r="C388" s="37"/>
      <c r="D388" s="37"/>
      <c r="E388" s="37"/>
      <c r="F388" s="37"/>
    </row>
    <row r="389" spans="1:6" ht="18" x14ac:dyDescent="0.45">
      <c r="A389" s="37"/>
      <c r="B389" s="37"/>
      <c r="C389" s="37"/>
      <c r="D389" s="37"/>
      <c r="E389" s="37"/>
      <c r="F389" s="37"/>
    </row>
    <row r="390" spans="1:6" ht="18" x14ac:dyDescent="0.45">
      <c r="A390" s="37"/>
      <c r="B390" s="37"/>
      <c r="C390" s="37"/>
      <c r="D390" s="37"/>
      <c r="E390" s="37"/>
      <c r="F390" s="37"/>
    </row>
    <row r="391" spans="1:6" ht="18" x14ac:dyDescent="0.45">
      <c r="A391" s="37"/>
      <c r="B391" s="37"/>
      <c r="C391" s="37"/>
      <c r="D391" s="37"/>
      <c r="E391" s="37"/>
      <c r="F391" s="37"/>
    </row>
    <row r="392" spans="1:6" ht="18" x14ac:dyDescent="0.45">
      <c r="A392" s="37"/>
      <c r="B392" s="37"/>
      <c r="C392" s="37"/>
      <c r="D392" s="37"/>
      <c r="E392" s="37"/>
      <c r="F392" s="37"/>
    </row>
    <row r="393" spans="1:6" ht="18" x14ac:dyDescent="0.45">
      <c r="A393" s="37"/>
      <c r="B393" s="37"/>
      <c r="C393" s="37"/>
      <c r="D393" s="37"/>
      <c r="E393" s="37"/>
      <c r="F393" s="37"/>
    </row>
    <row r="394" spans="1:6" ht="18" x14ac:dyDescent="0.45">
      <c r="A394" s="37"/>
      <c r="B394" s="37"/>
      <c r="C394" s="37"/>
      <c r="D394" s="37"/>
      <c r="E394" s="37"/>
      <c r="F394" s="37"/>
    </row>
    <row r="395" spans="1:6" ht="18" x14ac:dyDescent="0.45">
      <c r="A395" s="37"/>
      <c r="B395" s="37"/>
      <c r="C395" s="37"/>
      <c r="D395" s="37"/>
      <c r="E395" s="37"/>
      <c r="F395" s="37"/>
    </row>
    <row r="396" spans="1:6" ht="18" x14ac:dyDescent="0.45">
      <c r="A396" s="37"/>
      <c r="B396" s="37"/>
      <c r="C396" s="37"/>
      <c r="D396" s="37"/>
      <c r="E396" s="37"/>
      <c r="F396" s="37"/>
    </row>
    <row r="397" spans="1:6" ht="18" x14ac:dyDescent="0.45">
      <c r="A397" s="37"/>
      <c r="B397" s="37"/>
      <c r="C397" s="37"/>
      <c r="D397" s="37"/>
      <c r="E397" s="37"/>
      <c r="F397" s="37"/>
    </row>
    <row r="398" spans="1:6" ht="18" x14ac:dyDescent="0.45">
      <c r="A398" s="37"/>
      <c r="B398" s="37"/>
      <c r="C398" s="37"/>
      <c r="D398" s="37"/>
      <c r="E398" s="37"/>
      <c r="F398" s="37"/>
    </row>
    <row r="399" spans="1:6" ht="18" x14ac:dyDescent="0.45">
      <c r="A399" s="37"/>
      <c r="B399" s="37"/>
      <c r="C399" s="37"/>
      <c r="D399" s="37"/>
      <c r="E399" s="37"/>
      <c r="F399" s="37"/>
    </row>
    <row r="400" spans="1:6" ht="18" x14ac:dyDescent="0.45">
      <c r="A400" s="37"/>
      <c r="B400" s="37"/>
      <c r="C400" s="37"/>
      <c r="D400" s="37"/>
      <c r="E400" s="37"/>
      <c r="F400" s="37"/>
    </row>
    <row r="401" spans="1:6" ht="18" x14ac:dyDescent="0.45">
      <c r="A401" s="37"/>
      <c r="B401" s="37"/>
      <c r="C401" s="37"/>
      <c r="D401" s="37"/>
      <c r="E401" s="37"/>
      <c r="F401" s="37"/>
    </row>
    <row r="402" spans="1:6" ht="18" x14ac:dyDescent="0.45">
      <c r="A402" s="37"/>
      <c r="B402" s="37"/>
      <c r="C402" s="37"/>
      <c r="D402" s="37"/>
      <c r="E402" s="37"/>
      <c r="F402" s="37"/>
    </row>
    <row r="403" spans="1:6" ht="18" x14ac:dyDescent="0.45">
      <c r="A403" s="37"/>
      <c r="B403" s="37"/>
      <c r="C403" s="37"/>
      <c r="D403" s="37"/>
      <c r="E403" s="37"/>
      <c r="F403" s="37"/>
    </row>
    <row r="404" spans="1:6" ht="18" x14ac:dyDescent="0.45">
      <c r="A404" s="37"/>
      <c r="B404" s="37"/>
      <c r="C404" s="37"/>
      <c r="D404" s="37"/>
      <c r="E404" s="37"/>
      <c r="F404" s="37"/>
    </row>
    <row r="405" spans="1:6" ht="18" x14ac:dyDescent="0.45">
      <c r="A405" s="37"/>
      <c r="B405" s="37"/>
      <c r="C405" s="37"/>
      <c r="D405" s="37"/>
      <c r="E405" s="37"/>
      <c r="F405" s="37"/>
    </row>
    <row r="406" spans="1:6" ht="18" x14ac:dyDescent="0.45">
      <c r="A406" s="37"/>
      <c r="B406" s="37"/>
      <c r="C406" s="37"/>
      <c r="D406" s="37"/>
      <c r="E406" s="37"/>
      <c r="F406" s="37"/>
    </row>
    <row r="407" spans="1:6" ht="18" x14ac:dyDescent="0.45">
      <c r="A407" s="37"/>
      <c r="B407" s="37"/>
      <c r="C407" s="37"/>
      <c r="D407" s="37"/>
      <c r="E407" s="37"/>
      <c r="F407" s="37"/>
    </row>
    <row r="408" spans="1:6" ht="18" x14ac:dyDescent="0.45">
      <c r="A408" s="37"/>
      <c r="B408" s="37"/>
      <c r="C408" s="37"/>
      <c r="D408" s="37"/>
      <c r="E408" s="37"/>
      <c r="F408" s="37"/>
    </row>
    <row r="409" spans="1:6" ht="18" x14ac:dyDescent="0.45">
      <c r="A409" s="37"/>
      <c r="B409" s="37"/>
      <c r="C409" s="37"/>
      <c r="D409" s="37"/>
      <c r="E409" s="37"/>
      <c r="F409" s="37"/>
    </row>
    <row r="410" spans="1:6" ht="18" x14ac:dyDescent="0.45">
      <c r="A410" s="37"/>
      <c r="B410" s="37"/>
      <c r="C410" s="37"/>
      <c r="D410" s="37"/>
      <c r="E410" s="37"/>
      <c r="F410" s="37"/>
    </row>
    <row r="411" spans="1:6" ht="18" x14ac:dyDescent="0.45">
      <c r="A411" s="37"/>
      <c r="B411" s="37"/>
      <c r="C411" s="37"/>
      <c r="D411" s="37"/>
      <c r="E411" s="37"/>
      <c r="F411" s="37"/>
    </row>
    <row r="412" spans="1:6" ht="18" x14ac:dyDescent="0.45">
      <c r="A412" s="37"/>
      <c r="B412" s="37"/>
      <c r="C412" s="37"/>
      <c r="D412" s="37"/>
      <c r="E412" s="37"/>
      <c r="F412" s="37"/>
    </row>
    <row r="413" spans="1:6" ht="18" x14ac:dyDescent="0.45">
      <c r="A413" s="37"/>
      <c r="B413" s="37"/>
      <c r="C413" s="37"/>
      <c r="D413" s="37"/>
      <c r="E413" s="37"/>
      <c r="F413" s="37"/>
    </row>
    <row r="414" spans="1:6" ht="18" x14ac:dyDescent="0.45">
      <c r="A414" s="37"/>
      <c r="B414" s="37"/>
      <c r="C414" s="37"/>
      <c r="D414" s="37"/>
      <c r="E414" s="37"/>
      <c r="F414" s="37"/>
    </row>
    <row r="415" spans="1:6" ht="18" x14ac:dyDescent="0.45">
      <c r="A415" s="37"/>
      <c r="B415" s="37"/>
      <c r="C415" s="37"/>
      <c r="D415" s="37"/>
      <c r="E415" s="37"/>
      <c r="F415" s="37"/>
    </row>
    <row r="416" spans="1:6" ht="18" x14ac:dyDescent="0.45">
      <c r="A416" s="37"/>
      <c r="B416" s="37"/>
      <c r="C416" s="37"/>
      <c r="D416" s="37"/>
      <c r="E416" s="37"/>
      <c r="F416" s="37"/>
    </row>
    <row r="417" spans="1:6" ht="18" x14ac:dyDescent="0.45">
      <c r="A417" s="37"/>
      <c r="B417" s="37"/>
      <c r="C417" s="37"/>
      <c r="D417" s="37"/>
      <c r="E417" s="37"/>
      <c r="F417" s="37"/>
    </row>
    <row r="418" spans="1:6" ht="18" x14ac:dyDescent="0.45">
      <c r="A418" s="37"/>
      <c r="B418" s="37"/>
      <c r="C418" s="37"/>
      <c r="D418" s="37"/>
      <c r="E418" s="37"/>
      <c r="F418" s="37"/>
    </row>
    <row r="419" spans="1:6" ht="18" x14ac:dyDescent="0.45">
      <c r="A419" s="37"/>
      <c r="B419" s="37"/>
      <c r="C419" s="37"/>
      <c r="D419" s="37"/>
      <c r="E419" s="37"/>
      <c r="F419" s="37"/>
    </row>
    <row r="420" spans="1:6" ht="18" x14ac:dyDescent="0.45">
      <c r="A420" s="37"/>
      <c r="B420" s="37"/>
      <c r="C420" s="37"/>
      <c r="D420" s="37"/>
      <c r="E420" s="37"/>
      <c r="F420" s="37"/>
    </row>
    <row r="421" spans="1:6" ht="18" x14ac:dyDescent="0.45">
      <c r="A421" s="37"/>
      <c r="B421" s="37"/>
      <c r="C421" s="37"/>
      <c r="D421" s="37"/>
      <c r="E421" s="37"/>
      <c r="F421" s="37"/>
    </row>
    <row r="422" spans="1:6" ht="18" x14ac:dyDescent="0.45">
      <c r="A422" s="37"/>
      <c r="B422" s="37"/>
      <c r="C422" s="37"/>
      <c r="D422" s="37"/>
      <c r="E422" s="37"/>
      <c r="F422" s="37"/>
    </row>
    <row r="423" spans="1:6" ht="18" x14ac:dyDescent="0.45">
      <c r="A423" s="37"/>
      <c r="B423" s="37"/>
      <c r="C423" s="37"/>
      <c r="D423" s="37"/>
      <c r="E423" s="37"/>
      <c r="F423" s="37"/>
    </row>
    <row r="424" spans="1:6" ht="18" x14ac:dyDescent="0.45">
      <c r="A424" s="37"/>
      <c r="B424" s="37"/>
      <c r="C424" s="37"/>
      <c r="D424" s="37"/>
      <c r="E424" s="37"/>
      <c r="F424" s="37"/>
    </row>
    <row r="425" spans="1:6" ht="18" x14ac:dyDescent="0.45">
      <c r="A425" s="37"/>
      <c r="B425" s="37"/>
      <c r="C425" s="37"/>
      <c r="D425" s="37"/>
      <c r="E425" s="37"/>
      <c r="F425" s="37"/>
    </row>
    <row r="426" spans="1:6" ht="18" x14ac:dyDescent="0.45">
      <c r="A426" s="37"/>
      <c r="B426" s="37"/>
      <c r="C426" s="37"/>
      <c r="D426" s="37"/>
      <c r="E426" s="37"/>
      <c r="F426" s="37"/>
    </row>
    <row r="427" spans="1:6" ht="18" x14ac:dyDescent="0.45">
      <c r="A427" s="37"/>
      <c r="B427" s="37"/>
      <c r="C427" s="37"/>
      <c r="D427" s="37"/>
      <c r="E427" s="37"/>
      <c r="F427" s="37"/>
    </row>
    <row r="428" spans="1:6" ht="18" x14ac:dyDescent="0.45">
      <c r="A428" s="37"/>
      <c r="B428" s="37"/>
      <c r="C428" s="37"/>
      <c r="D428" s="37"/>
      <c r="E428" s="37"/>
      <c r="F428" s="37"/>
    </row>
    <row r="429" spans="1:6" ht="18" x14ac:dyDescent="0.45">
      <c r="A429" s="37"/>
      <c r="B429" s="37"/>
      <c r="C429" s="37"/>
      <c r="D429" s="37"/>
      <c r="E429" s="37"/>
      <c r="F429" s="37"/>
    </row>
    <row r="430" spans="1:6" ht="18" x14ac:dyDescent="0.45">
      <c r="A430" s="37"/>
      <c r="B430" s="37"/>
      <c r="C430" s="37"/>
      <c r="D430" s="37"/>
      <c r="E430" s="37"/>
      <c r="F430" s="37"/>
    </row>
    <row r="431" spans="1:6" ht="18" x14ac:dyDescent="0.45">
      <c r="A431" s="37"/>
      <c r="B431" s="37"/>
      <c r="C431" s="37"/>
      <c r="D431" s="37"/>
      <c r="E431" s="37"/>
      <c r="F431" s="37"/>
    </row>
    <row r="432" spans="1:6" ht="18" x14ac:dyDescent="0.45">
      <c r="A432" s="37"/>
      <c r="B432" s="37"/>
      <c r="C432" s="37"/>
      <c r="D432" s="37"/>
      <c r="E432" s="37"/>
      <c r="F432" s="37"/>
    </row>
    <row r="433" spans="1:6" ht="18" x14ac:dyDescent="0.45">
      <c r="A433" s="37"/>
      <c r="B433" s="37"/>
      <c r="C433" s="37"/>
      <c r="D433" s="37"/>
      <c r="E433" s="37"/>
      <c r="F433" s="37"/>
    </row>
    <row r="434" spans="1:6" ht="18" x14ac:dyDescent="0.45">
      <c r="A434" s="37"/>
      <c r="B434" s="37"/>
      <c r="C434" s="37"/>
      <c r="D434" s="37"/>
      <c r="E434" s="37"/>
      <c r="F434" s="37"/>
    </row>
    <row r="435" spans="1:6" ht="18" x14ac:dyDescent="0.45">
      <c r="A435" s="37"/>
      <c r="B435" s="37"/>
      <c r="C435" s="37"/>
      <c r="D435" s="37"/>
      <c r="E435" s="37"/>
      <c r="F435" s="37"/>
    </row>
    <row r="436" spans="1:6" ht="18" x14ac:dyDescent="0.45">
      <c r="A436" s="37"/>
      <c r="B436" s="37"/>
      <c r="C436" s="37"/>
      <c r="D436" s="37"/>
      <c r="E436" s="37"/>
      <c r="F436" s="37"/>
    </row>
    <row r="437" spans="1:6" ht="18" x14ac:dyDescent="0.45">
      <c r="A437" s="37"/>
      <c r="B437" s="37"/>
      <c r="C437" s="37"/>
      <c r="D437" s="37"/>
      <c r="E437" s="37"/>
      <c r="F437" s="37"/>
    </row>
    <row r="438" spans="1:6" ht="18" x14ac:dyDescent="0.45">
      <c r="A438" s="37"/>
      <c r="B438" s="37"/>
      <c r="C438" s="37"/>
      <c r="D438" s="37"/>
      <c r="E438" s="37"/>
      <c r="F438" s="37"/>
    </row>
    <row r="439" spans="1:6" ht="18" x14ac:dyDescent="0.45">
      <c r="A439" s="37"/>
      <c r="B439" s="37"/>
      <c r="C439" s="37"/>
      <c r="D439" s="37"/>
      <c r="E439" s="37"/>
      <c r="F439" s="37"/>
    </row>
    <row r="440" spans="1:6" ht="18" x14ac:dyDescent="0.45">
      <c r="A440" s="37"/>
      <c r="B440" s="37"/>
      <c r="C440" s="37"/>
      <c r="D440" s="37"/>
      <c r="E440" s="37"/>
      <c r="F440" s="37"/>
    </row>
    <row r="441" spans="1:6" ht="18" x14ac:dyDescent="0.45">
      <c r="A441" s="37"/>
      <c r="B441" s="37"/>
      <c r="C441" s="37"/>
      <c r="D441" s="37"/>
      <c r="E441" s="37"/>
      <c r="F441" s="37"/>
    </row>
    <row r="442" spans="1:6" ht="18" x14ac:dyDescent="0.45">
      <c r="A442" s="37"/>
      <c r="B442" s="37"/>
      <c r="C442" s="37"/>
      <c r="D442" s="37"/>
      <c r="E442" s="37"/>
      <c r="F442" s="37"/>
    </row>
    <row r="443" spans="1:6" ht="18" x14ac:dyDescent="0.45">
      <c r="A443" s="37"/>
      <c r="B443" s="37"/>
      <c r="C443" s="37"/>
      <c r="D443" s="37"/>
      <c r="E443" s="37"/>
      <c r="F443" s="37"/>
    </row>
    <row r="444" spans="1:6" ht="18" x14ac:dyDescent="0.45">
      <c r="A444" s="37"/>
      <c r="B444" s="37"/>
      <c r="C444" s="37"/>
      <c r="D444" s="37"/>
      <c r="E444" s="37"/>
      <c r="F444" s="37"/>
    </row>
    <row r="445" spans="1:6" ht="18" x14ac:dyDescent="0.45">
      <c r="A445" s="37"/>
      <c r="B445" s="37"/>
      <c r="C445" s="37"/>
      <c r="D445" s="37"/>
      <c r="E445" s="37"/>
      <c r="F445" s="37"/>
    </row>
    <row r="446" spans="1:6" ht="18" x14ac:dyDescent="0.45">
      <c r="A446" s="37"/>
      <c r="B446" s="37"/>
      <c r="C446" s="37"/>
      <c r="D446" s="37"/>
      <c r="E446" s="37"/>
      <c r="F446" s="37"/>
    </row>
    <row r="447" spans="1:6" ht="18" x14ac:dyDescent="0.45">
      <c r="A447" s="37"/>
      <c r="B447" s="37"/>
      <c r="C447" s="37"/>
      <c r="D447" s="37"/>
      <c r="E447" s="37"/>
      <c r="F447" s="37"/>
    </row>
    <row r="448" spans="1:6" ht="18" x14ac:dyDescent="0.45">
      <c r="A448" s="37"/>
      <c r="B448" s="37"/>
      <c r="C448" s="37"/>
      <c r="D448" s="37"/>
      <c r="E448" s="37"/>
      <c r="F448" s="37"/>
    </row>
    <row r="449" spans="1:6" ht="18" x14ac:dyDescent="0.45">
      <c r="A449" s="37"/>
      <c r="B449" s="37"/>
      <c r="C449" s="37"/>
      <c r="D449" s="37"/>
      <c r="E449" s="37"/>
      <c r="F449" s="37"/>
    </row>
    <row r="450" spans="1:6" ht="18" x14ac:dyDescent="0.45">
      <c r="A450" s="37"/>
      <c r="B450" s="37"/>
      <c r="C450" s="37"/>
      <c r="D450" s="37"/>
      <c r="E450" s="37"/>
      <c r="F450" s="37"/>
    </row>
    <row r="451" spans="1:6" ht="18" x14ac:dyDescent="0.45">
      <c r="A451" s="37"/>
      <c r="B451" s="37"/>
      <c r="C451" s="37"/>
      <c r="D451" s="37"/>
      <c r="E451" s="37"/>
      <c r="F451" s="37"/>
    </row>
    <row r="452" spans="1:6" ht="18" x14ac:dyDescent="0.45">
      <c r="A452" s="37"/>
      <c r="B452" s="37"/>
      <c r="C452" s="37"/>
      <c r="D452" s="37"/>
      <c r="E452" s="37"/>
      <c r="F452" s="37"/>
    </row>
    <row r="453" spans="1:6" ht="18" x14ac:dyDescent="0.45">
      <c r="A453" s="37"/>
      <c r="B453" s="37"/>
      <c r="C453" s="37"/>
      <c r="D453" s="37"/>
      <c r="E453" s="37"/>
      <c r="F453" s="37"/>
    </row>
    <row r="454" spans="1:6" ht="18" x14ac:dyDescent="0.45">
      <c r="A454" s="37"/>
      <c r="B454" s="37"/>
      <c r="C454" s="37"/>
      <c r="D454" s="37"/>
      <c r="E454" s="37"/>
      <c r="F454" s="37"/>
    </row>
    <row r="455" spans="1:6" ht="18" x14ac:dyDescent="0.45">
      <c r="A455" s="37"/>
      <c r="B455" s="37"/>
      <c r="C455" s="37"/>
      <c r="D455" s="37"/>
      <c r="E455" s="37"/>
      <c r="F455" s="37"/>
    </row>
    <row r="456" spans="1:6" ht="18" x14ac:dyDescent="0.45">
      <c r="A456" s="37"/>
      <c r="B456" s="37"/>
      <c r="C456" s="37"/>
      <c r="D456" s="37"/>
      <c r="E456" s="37"/>
      <c r="F456" s="37"/>
    </row>
  </sheetData>
  <mergeCells count="75">
    <mergeCell ref="H35:H36"/>
    <mergeCell ref="I35:I36"/>
    <mergeCell ref="A94:B94"/>
    <mergeCell ref="D94:F94"/>
    <mergeCell ref="A83:G83"/>
    <mergeCell ref="A84:E84"/>
    <mergeCell ref="G86:G89"/>
    <mergeCell ref="D90:F90"/>
    <mergeCell ref="D91:F91"/>
    <mergeCell ref="A91:B91"/>
    <mergeCell ref="A92:B92"/>
    <mergeCell ref="A93:B93"/>
    <mergeCell ref="D92:F92"/>
    <mergeCell ref="D93:F93"/>
    <mergeCell ref="A87:B87"/>
    <mergeCell ref="A88:B88"/>
    <mergeCell ref="A1:F1"/>
    <mergeCell ref="E17:E26"/>
    <mergeCell ref="F17:F26"/>
    <mergeCell ref="A8:E8"/>
    <mergeCell ref="A9:E9"/>
    <mergeCell ref="A10:E10"/>
    <mergeCell ref="A11:E11"/>
    <mergeCell ref="A12:E12"/>
    <mergeCell ref="A3:E3"/>
    <mergeCell ref="A4:E4"/>
    <mergeCell ref="A5:E5"/>
    <mergeCell ref="A6:E6"/>
    <mergeCell ref="A2:E2"/>
    <mergeCell ref="A16:B16"/>
    <mergeCell ref="A17:B17"/>
    <mergeCell ref="A18:B18"/>
    <mergeCell ref="A19:B19"/>
    <mergeCell ref="A24:B24"/>
    <mergeCell ref="A25:B25"/>
    <mergeCell ref="A26:B26"/>
    <mergeCell ref="A7:E7"/>
    <mergeCell ref="A13:F15"/>
    <mergeCell ref="A21:B21"/>
    <mergeCell ref="A22:B22"/>
    <mergeCell ref="A20:B20"/>
    <mergeCell ref="K3:M3"/>
    <mergeCell ref="K4:L4"/>
    <mergeCell ref="K5:L5"/>
    <mergeCell ref="K6:L6"/>
    <mergeCell ref="K8:K12"/>
    <mergeCell ref="K7:L7"/>
    <mergeCell ref="A90:B90"/>
    <mergeCell ref="A89:B89"/>
    <mergeCell ref="A85:B85"/>
    <mergeCell ref="A86:B86"/>
    <mergeCell ref="K14:L14"/>
    <mergeCell ref="K19:L19"/>
    <mergeCell ref="K20:L20"/>
    <mergeCell ref="K18:L18"/>
    <mergeCell ref="B30:F30"/>
    <mergeCell ref="B31:C31"/>
    <mergeCell ref="B32:B34"/>
    <mergeCell ref="B35:B37"/>
    <mergeCell ref="B38:B39"/>
    <mergeCell ref="B41:F41"/>
    <mergeCell ref="A27:F29"/>
    <mergeCell ref="A23:B23"/>
    <mergeCell ref="K25:L25"/>
    <mergeCell ref="K26:L26"/>
    <mergeCell ref="K27:L27"/>
    <mergeCell ref="K28:L28"/>
    <mergeCell ref="K13:L13"/>
    <mergeCell ref="K15:L15"/>
    <mergeCell ref="K16:L16"/>
    <mergeCell ref="K17:L17"/>
    <mergeCell ref="K23:L23"/>
    <mergeCell ref="K24:L24"/>
    <mergeCell ref="K21:L21"/>
    <mergeCell ref="K22:L22"/>
  </mergeCells>
  <conditionalFormatting sqref="D17:D26">
    <cfRule type="dataBar" priority="104">
      <dataBar>
        <cfvo type="min"/>
        <cfvo type="max"/>
        <color rgb="FF63C384"/>
      </dataBar>
      <extLst>
        <ext xmlns:x14="http://schemas.microsoft.com/office/spreadsheetml/2009/9/main" uri="{B025F937-C7B1-47D3-B67F-A62EFF666E3E}">
          <x14:id>{9DFF8F78-33DF-419B-A4A4-F55D600693AC}</x14:id>
        </ext>
      </extLst>
    </cfRule>
  </conditionalFormatting>
  <conditionalFormatting sqref="B42:E42 H42:AB42">
    <cfRule type="expression" dxfId="97" priority="97">
      <formula>"A1="""""</formula>
    </cfRule>
  </conditionalFormatting>
  <conditionalFormatting sqref="B42:E42 H42:AB42">
    <cfRule type="containsBlanks" dxfId="96" priority="98">
      <formula>LEN(TRIM(B42))=0</formula>
    </cfRule>
  </conditionalFormatting>
  <conditionalFormatting sqref="A110:C110 V110:W110">
    <cfRule type="expression" dxfId="95" priority="96">
      <formula>"A1="""""</formula>
    </cfRule>
  </conditionalFormatting>
  <conditionalFormatting sqref="A110:C110 V110:W110">
    <cfRule type="containsBlanks" dxfId="94" priority="95">
      <formula>LEN(TRIM(A110))=0</formula>
    </cfRule>
  </conditionalFormatting>
  <conditionalFormatting sqref="D110">
    <cfRule type="duplicateValues" dxfId="93" priority="94"/>
  </conditionalFormatting>
  <conditionalFormatting sqref="D110">
    <cfRule type="expression" dxfId="92" priority="93">
      <formula>"A1="""""</formula>
    </cfRule>
  </conditionalFormatting>
  <conditionalFormatting sqref="D110">
    <cfRule type="containsBlanks" dxfId="91" priority="92">
      <formula>LEN(TRIM(D110))=0</formula>
    </cfRule>
  </conditionalFormatting>
  <conditionalFormatting sqref="E110">
    <cfRule type="expression" dxfId="90" priority="91">
      <formula>"A1="""""</formula>
    </cfRule>
  </conditionalFormatting>
  <conditionalFormatting sqref="E110">
    <cfRule type="containsBlanks" dxfId="89" priority="90">
      <formula>LEN(TRIM(E110))=0</formula>
    </cfRule>
  </conditionalFormatting>
  <conditionalFormatting sqref="F110">
    <cfRule type="expression" dxfId="88" priority="89">
      <formula>"A1="""""</formula>
    </cfRule>
  </conditionalFormatting>
  <conditionalFormatting sqref="F110">
    <cfRule type="containsBlanks" dxfId="87" priority="88">
      <formula>LEN(TRIM(F110))=0</formula>
    </cfRule>
  </conditionalFormatting>
  <conditionalFormatting sqref="G110">
    <cfRule type="expression" dxfId="86" priority="87">
      <formula>"A1="""""</formula>
    </cfRule>
  </conditionalFormatting>
  <conditionalFormatting sqref="G110">
    <cfRule type="containsBlanks" dxfId="85" priority="86">
      <formula>LEN(TRIM(G110))=0</formula>
    </cfRule>
  </conditionalFormatting>
  <conditionalFormatting sqref="H110">
    <cfRule type="expression" dxfId="84" priority="85">
      <formula>"A1="""""</formula>
    </cfRule>
  </conditionalFormatting>
  <conditionalFormatting sqref="H110">
    <cfRule type="containsBlanks" dxfId="83" priority="84">
      <formula>LEN(TRIM(H110))=0</formula>
    </cfRule>
  </conditionalFormatting>
  <conditionalFormatting sqref="I110">
    <cfRule type="expression" dxfId="82" priority="83">
      <formula>"A1="""""</formula>
    </cfRule>
  </conditionalFormatting>
  <conditionalFormatting sqref="I110">
    <cfRule type="containsBlanks" dxfId="81" priority="82">
      <formula>LEN(TRIM(I110))=0</formula>
    </cfRule>
  </conditionalFormatting>
  <conditionalFormatting sqref="J110:K110">
    <cfRule type="expression" dxfId="80" priority="81">
      <formula>"A1="""""</formula>
    </cfRule>
  </conditionalFormatting>
  <conditionalFormatting sqref="J110:K110">
    <cfRule type="containsBlanks" dxfId="79" priority="80">
      <formula>LEN(TRIM(J110))=0</formula>
    </cfRule>
  </conditionalFormatting>
  <conditionalFormatting sqref="L110:M110">
    <cfRule type="expression" dxfId="78" priority="79">
      <formula>"A1="""""</formula>
    </cfRule>
  </conditionalFormatting>
  <conditionalFormatting sqref="L110:M110">
    <cfRule type="containsBlanks" dxfId="77" priority="78">
      <formula>LEN(TRIM(L110))=0</formula>
    </cfRule>
  </conditionalFormatting>
  <conditionalFormatting sqref="N110:O110">
    <cfRule type="expression" dxfId="76" priority="77">
      <formula>"A1="""""</formula>
    </cfRule>
  </conditionalFormatting>
  <conditionalFormatting sqref="N110:O110">
    <cfRule type="containsBlanks" dxfId="75" priority="76">
      <formula>LEN(TRIM(N110))=0</formula>
    </cfRule>
  </conditionalFormatting>
  <conditionalFormatting sqref="P110">
    <cfRule type="expression" dxfId="74" priority="75">
      <formula>"A1="""""</formula>
    </cfRule>
  </conditionalFormatting>
  <conditionalFormatting sqref="P110">
    <cfRule type="containsBlanks" dxfId="73" priority="74">
      <formula>LEN(TRIM(P110))=0</formula>
    </cfRule>
  </conditionalFormatting>
  <conditionalFormatting sqref="Q110:T110">
    <cfRule type="expression" dxfId="72" priority="73">
      <formula>"A1="""""</formula>
    </cfRule>
  </conditionalFormatting>
  <conditionalFormatting sqref="Q110:T110">
    <cfRule type="containsBlanks" dxfId="71" priority="72">
      <formula>LEN(TRIM(Q110))=0</formula>
    </cfRule>
  </conditionalFormatting>
  <conditionalFormatting sqref="U110">
    <cfRule type="expression" dxfId="70" priority="71">
      <formula>"A1="""""</formula>
    </cfRule>
  </conditionalFormatting>
  <conditionalFormatting sqref="U110">
    <cfRule type="containsBlanks" dxfId="69" priority="70">
      <formula>LEN(TRIM(U110))=0</formula>
    </cfRule>
  </conditionalFormatting>
  <conditionalFormatting sqref="X110">
    <cfRule type="expression" dxfId="68" priority="69">
      <formula>"A1="""""</formula>
    </cfRule>
  </conditionalFormatting>
  <conditionalFormatting sqref="X110">
    <cfRule type="containsBlanks" dxfId="67" priority="68">
      <formula>LEN(TRIM(X110))=0</formula>
    </cfRule>
  </conditionalFormatting>
  <conditionalFormatting sqref="Y110">
    <cfRule type="expression" dxfId="66" priority="67">
      <formula>"A1="""""</formula>
    </cfRule>
  </conditionalFormatting>
  <conditionalFormatting sqref="Y110">
    <cfRule type="containsBlanks" dxfId="65" priority="66">
      <formula>LEN(TRIM(Y110))=0</formula>
    </cfRule>
  </conditionalFormatting>
  <conditionalFormatting sqref="Z110">
    <cfRule type="expression" dxfId="64" priority="65">
      <formula>"A1="""""</formula>
    </cfRule>
  </conditionalFormatting>
  <conditionalFormatting sqref="Z110">
    <cfRule type="containsBlanks" dxfId="63" priority="64">
      <formula>LEN(TRIM(Z110))=0</formula>
    </cfRule>
  </conditionalFormatting>
  <conditionalFormatting sqref="AA110">
    <cfRule type="expression" dxfId="62" priority="63">
      <formula>"A1="""""</formula>
    </cfRule>
  </conditionalFormatting>
  <conditionalFormatting sqref="AA110">
    <cfRule type="containsBlanks" dxfId="61" priority="62">
      <formula>LEN(TRIM(AA110))=0</formula>
    </cfRule>
  </conditionalFormatting>
  <conditionalFormatting sqref="AB110">
    <cfRule type="expression" dxfId="60" priority="61">
      <formula>"A1="""""</formula>
    </cfRule>
  </conditionalFormatting>
  <conditionalFormatting sqref="AB110">
    <cfRule type="containsBlanks" dxfId="59" priority="60">
      <formula>LEN(TRIM(AB110))=0</formula>
    </cfRule>
  </conditionalFormatting>
  <conditionalFormatting sqref="AC110">
    <cfRule type="expression" dxfId="58" priority="59">
      <formula>"A1="""""</formula>
    </cfRule>
  </conditionalFormatting>
  <conditionalFormatting sqref="AC110">
    <cfRule type="containsBlanks" dxfId="57" priority="58">
      <formula>LEN(TRIM(AC110))=0</formula>
    </cfRule>
  </conditionalFormatting>
  <conditionalFormatting sqref="AD110">
    <cfRule type="expression" dxfId="56" priority="57">
      <formula>"A1="""""</formula>
    </cfRule>
  </conditionalFormatting>
  <conditionalFormatting sqref="AD110">
    <cfRule type="containsBlanks" dxfId="55" priority="56">
      <formula>LEN(TRIM(AD110))=0</formula>
    </cfRule>
  </conditionalFormatting>
  <conditionalFormatting sqref="AE110">
    <cfRule type="expression" dxfId="54" priority="55">
      <formula>"A1="""""</formula>
    </cfRule>
  </conditionalFormatting>
  <conditionalFormatting sqref="AE110">
    <cfRule type="containsBlanks" dxfId="53" priority="54">
      <formula>LEN(TRIM(AE110))=0</formula>
    </cfRule>
  </conditionalFormatting>
  <conditionalFormatting sqref="AF110">
    <cfRule type="expression" dxfId="52" priority="53">
      <formula>"A1="""""</formula>
    </cfRule>
  </conditionalFormatting>
  <conditionalFormatting sqref="AF110">
    <cfRule type="containsBlanks" dxfId="51" priority="52">
      <formula>LEN(TRIM(AF110))=0</formula>
    </cfRule>
  </conditionalFormatting>
  <conditionalFormatting sqref="AG110">
    <cfRule type="expression" dxfId="50" priority="51">
      <formula>"A1="""""</formula>
    </cfRule>
  </conditionalFormatting>
  <conditionalFormatting sqref="AG110">
    <cfRule type="containsBlanks" dxfId="49" priority="50">
      <formula>LEN(TRIM(AG110))=0</formula>
    </cfRule>
  </conditionalFormatting>
  <conditionalFormatting sqref="AH110">
    <cfRule type="expression" dxfId="48" priority="49">
      <formula>"A1="""""</formula>
    </cfRule>
  </conditionalFormatting>
  <conditionalFormatting sqref="AH110">
    <cfRule type="containsBlanks" dxfId="47" priority="48">
      <formula>LEN(TRIM(AH110))=0</formula>
    </cfRule>
  </conditionalFormatting>
  <conditionalFormatting sqref="AI110">
    <cfRule type="expression" dxfId="46" priority="47">
      <formula>"A1="""""</formula>
    </cfRule>
  </conditionalFormatting>
  <conditionalFormatting sqref="AI110">
    <cfRule type="containsBlanks" dxfId="45" priority="46">
      <formula>LEN(TRIM(AI110))=0</formula>
    </cfRule>
  </conditionalFormatting>
  <conditionalFormatting sqref="AJ110">
    <cfRule type="expression" dxfId="44" priority="45">
      <formula>"A1="""""</formula>
    </cfRule>
  </conditionalFormatting>
  <conditionalFormatting sqref="AJ110">
    <cfRule type="containsBlanks" dxfId="43" priority="44">
      <formula>LEN(TRIM(AJ110))=0</formula>
    </cfRule>
  </conditionalFormatting>
  <conditionalFormatting sqref="AK110:AL110">
    <cfRule type="expression" dxfId="42" priority="43">
      <formula>"A1="""""</formula>
    </cfRule>
  </conditionalFormatting>
  <conditionalFormatting sqref="AK110:AL110">
    <cfRule type="containsBlanks" dxfId="41" priority="42">
      <formula>LEN(TRIM(AK110))=0</formula>
    </cfRule>
  </conditionalFormatting>
  <conditionalFormatting sqref="AM110:AN110">
    <cfRule type="expression" dxfId="40" priority="41">
      <formula>"A1="""""</formula>
    </cfRule>
  </conditionalFormatting>
  <conditionalFormatting sqref="AM110:AN110">
    <cfRule type="containsBlanks" dxfId="39" priority="40">
      <formula>LEN(TRIM(AM110))=0</formula>
    </cfRule>
  </conditionalFormatting>
  <conditionalFormatting sqref="AO110:AR110">
    <cfRule type="expression" dxfId="38" priority="39">
      <formula>"A1="""""</formula>
    </cfRule>
  </conditionalFormatting>
  <conditionalFormatting sqref="AO110:AR110">
    <cfRule type="containsBlanks" dxfId="37" priority="38">
      <formula>LEN(TRIM(AO110))=0</formula>
    </cfRule>
  </conditionalFormatting>
  <conditionalFormatting sqref="AS110:AT110">
    <cfRule type="expression" dxfId="36" priority="37">
      <formula>"A1="""""</formula>
    </cfRule>
  </conditionalFormatting>
  <conditionalFormatting sqref="AS110:AT110">
    <cfRule type="containsBlanks" dxfId="35" priority="36">
      <formula>LEN(TRIM(AS110))=0</formula>
    </cfRule>
  </conditionalFormatting>
  <conditionalFormatting sqref="AU110:AV110">
    <cfRule type="expression" dxfId="34" priority="35">
      <formula>"A1="""""</formula>
    </cfRule>
  </conditionalFormatting>
  <conditionalFormatting sqref="AU110:AV110">
    <cfRule type="containsBlanks" dxfId="33" priority="34">
      <formula>LEN(TRIM(AU110))=0</formula>
    </cfRule>
  </conditionalFormatting>
  <conditionalFormatting sqref="AW110:AX110">
    <cfRule type="expression" dxfId="32" priority="33">
      <formula>"A1="""""</formula>
    </cfRule>
  </conditionalFormatting>
  <conditionalFormatting sqref="AW110:AX110">
    <cfRule type="containsBlanks" dxfId="31" priority="32">
      <formula>LEN(TRIM(AW110))=0</formula>
    </cfRule>
  </conditionalFormatting>
  <conditionalFormatting sqref="BA110:BD110">
    <cfRule type="expression" dxfId="30" priority="31">
      <formula>"A1="""""</formula>
    </cfRule>
  </conditionalFormatting>
  <conditionalFormatting sqref="BA110:BD110">
    <cfRule type="containsBlanks" dxfId="29" priority="30">
      <formula>LEN(TRIM(BA110))=0</formula>
    </cfRule>
  </conditionalFormatting>
  <conditionalFormatting sqref="BH110:BI110">
    <cfRule type="expression" dxfId="28" priority="29">
      <formula>"A1="""""</formula>
    </cfRule>
  </conditionalFormatting>
  <conditionalFormatting sqref="BH110:BI110">
    <cfRule type="containsBlanks" dxfId="27" priority="28">
      <formula>LEN(TRIM(BH110))=0</formula>
    </cfRule>
  </conditionalFormatting>
  <conditionalFormatting sqref="BJ110:BN110">
    <cfRule type="expression" dxfId="26" priority="27">
      <formula>"A1="""""</formula>
    </cfRule>
  </conditionalFormatting>
  <conditionalFormatting sqref="BJ110:BN110">
    <cfRule type="containsBlanks" dxfId="25" priority="26">
      <formula>LEN(TRIM(BJ110))=0</formula>
    </cfRule>
  </conditionalFormatting>
  <conditionalFormatting sqref="BF110">
    <cfRule type="expression" dxfId="24" priority="25">
      <formula>"A1="""""</formula>
    </cfRule>
  </conditionalFormatting>
  <conditionalFormatting sqref="BF110">
    <cfRule type="containsBlanks" dxfId="23" priority="24">
      <formula>LEN(TRIM(BF110))=0</formula>
    </cfRule>
  </conditionalFormatting>
  <conditionalFormatting sqref="BG110">
    <cfRule type="expression" dxfId="22" priority="23">
      <formula>"A1="""""</formula>
    </cfRule>
  </conditionalFormatting>
  <conditionalFormatting sqref="BG110">
    <cfRule type="containsBlanks" dxfId="21" priority="22">
      <formula>LEN(TRIM(BG110))=0</formula>
    </cfRule>
  </conditionalFormatting>
  <conditionalFormatting sqref="BO110:BQ110">
    <cfRule type="expression" dxfId="20" priority="21">
      <formula>"A1="""""</formula>
    </cfRule>
  </conditionalFormatting>
  <conditionalFormatting sqref="BO110:BQ110">
    <cfRule type="containsBlanks" dxfId="19" priority="20">
      <formula>LEN(TRIM(BO110))=0</formula>
    </cfRule>
  </conditionalFormatting>
  <conditionalFormatting sqref="BR110:BV110">
    <cfRule type="expression" dxfId="18" priority="19">
      <formula>"A1="""""</formula>
    </cfRule>
  </conditionalFormatting>
  <conditionalFormatting sqref="BW110:CA110">
    <cfRule type="expression" dxfId="17" priority="18">
      <formula>"A1="""""</formula>
    </cfRule>
  </conditionalFormatting>
  <conditionalFormatting sqref="BW110:CA110">
    <cfRule type="containsBlanks" dxfId="16" priority="17">
      <formula>LEN(TRIM(BW110))=0</formula>
    </cfRule>
  </conditionalFormatting>
  <conditionalFormatting sqref="CB110:CH110">
    <cfRule type="expression" dxfId="15" priority="16">
      <formula>"A1="""""</formula>
    </cfRule>
  </conditionalFormatting>
  <conditionalFormatting sqref="CB110:CH110">
    <cfRule type="containsBlanks" dxfId="14" priority="15">
      <formula>LEN(TRIM(CB110))=0</formula>
    </cfRule>
  </conditionalFormatting>
  <conditionalFormatting sqref="CI110:CL110">
    <cfRule type="expression" dxfId="13" priority="14">
      <formula>"A1="""""</formula>
    </cfRule>
  </conditionalFormatting>
  <conditionalFormatting sqref="CI110:CL110">
    <cfRule type="containsBlanks" dxfId="12" priority="13">
      <formula>LEN(TRIM(CI110))=0</formula>
    </cfRule>
  </conditionalFormatting>
  <conditionalFormatting sqref="CM110:CO110">
    <cfRule type="expression" dxfId="11" priority="12">
      <formula>"A1="""""</formula>
    </cfRule>
  </conditionalFormatting>
  <conditionalFormatting sqref="CM110:CO110">
    <cfRule type="containsBlanks" dxfId="10" priority="11">
      <formula>LEN(TRIM(CM110))=0</formula>
    </cfRule>
  </conditionalFormatting>
  <conditionalFormatting sqref="CP110:CQ110">
    <cfRule type="expression" dxfId="9" priority="10">
      <formula>"A1="""""</formula>
    </cfRule>
  </conditionalFormatting>
  <conditionalFormatting sqref="CP110:CQ110">
    <cfRule type="containsBlanks" dxfId="8" priority="9">
      <formula>LEN(TRIM(CP110))=0</formula>
    </cfRule>
  </conditionalFormatting>
  <conditionalFormatting sqref="CR110:CW110">
    <cfRule type="expression" dxfId="7" priority="8">
      <formula>"A1="""""</formula>
    </cfRule>
  </conditionalFormatting>
  <conditionalFormatting sqref="CR110:CW110">
    <cfRule type="containsBlanks" dxfId="6" priority="7">
      <formula>LEN(TRIM(CR110))=0</formula>
    </cfRule>
  </conditionalFormatting>
  <conditionalFormatting sqref="CX110:DE110">
    <cfRule type="expression" dxfId="5" priority="6">
      <formula>"A1="""""</formula>
    </cfRule>
  </conditionalFormatting>
  <conditionalFormatting sqref="CX110:DE110">
    <cfRule type="containsBlanks" dxfId="4" priority="5">
      <formula>LEN(TRIM(CX110))=0</formula>
    </cfRule>
  </conditionalFormatting>
  <conditionalFormatting sqref="DF110:DL110">
    <cfRule type="expression" dxfId="3" priority="4">
      <formula>"A1="""""</formula>
    </cfRule>
  </conditionalFormatting>
  <conditionalFormatting sqref="DF110:DL110">
    <cfRule type="containsBlanks" dxfId="2" priority="3">
      <formula>LEN(TRIM(DF110))=0</formula>
    </cfRule>
  </conditionalFormatting>
  <conditionalFormatting sqref="BE110">
    <cfRule type="expression" dxfId="1" priority="2">
      <formula>"A1="""""</formula>
    </cfRule>
  </conditionalFormatting>
  <conditionalFormatting sqref="BE110">
    <cfRule type="containsBlanks" dxfId="0" priority="1">
      <formula>LEN(TRIM(BE110))=0</formula>
    </cfRule>
  </conditionalFormatting>
  <dataValidations count="1">
    <dataValidation type="list" allowBlank="1" showInputMessage="1" showErrorMessage="1" sqref="M42">
      <formula1>#REF!</formula1>
    </dataValidation>
  </dataValidations>
  <pageMargins left="0.7" right="0.7" top="0.75" bottom="0.75" header="0.3" footer="0.3"/>
  <pageSetup paperSize="9" orientation="portrait" r:id="rId1"/>
  <ignoredErrors>
    <ignoredError sqref="D18" formula="1"/>
  </ignoredErrors>
  <extLst>
    <ext xmlns:x14="http://schemas.microsoft.com/office/spreadsheetml/2009/9/main" uri="{78C0D931-6437-407d-A8EE-F0AAD7539E65}">
      <x14:conditionalFormattings>
        <x14:conditionalFormatting xmlns:xm="http://schemas.microsoft.com/office/excel/2006/main">
          <x14:cfRule type="dataBar" id="{9DFF8F78-33DF-419B-A4A4-F55D600693AC}">
            <x14:dataBar minLength="0" maxLength="100" border="1" negativeBarBorderColorSameAsPositive="0">
              <x14:cfvo type="autoMin"/>
              <x14:cfvo type="autoMax"/>
              <x14:borderColor rgb="FF63C384"/>
              <x14:negativeFillColor rgb="FFFF0000"/>
              <x14:negativeBorderColor rgb="FFFF0000"/>
              <x14:axisColor rgb="FF000000"/>
            </x14:dataBar>
          </x14:cfRule>
          <xm:sqref>D17:D26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'Z:\1402\پذیرش شده\شرکت های عضو و مستقر\ارزیابی سالانه\[فایل ارزیابی سالانه 1402- نهایی.xlsx]Option'!#REF!</xm:f>
          </x14:formula1>
          <xm:sqref>BO110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BG110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AI110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AG110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V110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J110</xm:sqref>
        </x14:dataValidation>
        <x14:dataValidation type="list" allowBlank="1" showInputMessage="1" showErrorMessage="1">
          <x14:formula1>
            <xm:f>'Z:\1402\پذیرش شده\شرکت های عضو و مستقر\ارزیابی سالانه\[فایل ارزیابی سالانه 1402- نهایی.xlsx]Option'!#REF!</xm:f>
          </x14:formula1>
          <xm:sqref>G110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499984740745262"/>
  </sheetPr>
  <dimension ref="B1:H14"/>
  <sheetViews>
    <sheetView rightToLeft="1" view="pageBreakPreview" zoomScaleNormal="100" zoomScaleSheetLayoutView="100" workbookViewId="0">
      <selection activeCell="C17" sqref="C17"/>
    </sheetView>
  </sheetViews>
  <sheetFormatPr defaultRowHeight="18.75" x14ac:dyDescent="0.25"/>
  <cols>
    <col min="1" max="1" width="4" style="2" customWidth="1"/>
    <col min="2" max="2" width="38.7109375" style="2" customWidth="1"/>
    <col min="3" max="3" width="33" style="2" customWidth="1"/>
    <col min="4" max="4" width="24.85546875" style="2" customWidth="1"/>
    <col min="5" max="5" width="56.5703125" style="2" customWidth="1"/>
    <col min="6" max="6" width="9.140625" style="2"/>
    <col min="7" max="7" width="9.140625" style="2" customWidth="1"/>
    <col min="9" max="16384" width="9.140625" style="2"/>
  </cols>
  <sheetData>
    <row r="1" spans="2:6" ht="36.75" thickBot="1" x14ac:dyDescent="0.3">
      <c r="B1" s="313" t="s">
        <v>739</v>
      </c>
      <c r="C1" s="329"/>
      <c r="D1" s="313" t="s">
        <v>740</v>
      </c>
      <c r="E1" s="311"/>
      <c r="F1" s="32" t="s">
        <v>115</v>
      </c>
    </row>
    <row r="2" spans="2:6" ht="21" x14ac:dyDescent="0.25">
      <c r="B2" s="313" t="s">
        <v>10</v>
      </c>
      <c r="C2" s="307"/>
      <c r="D2" s="313" t="s">
        <v>53</v>
      </c>
      <c r="E2" s="307"/>
    </row>
    <row r="3" spans="2:6" ht="21" x14ac:dyDescent="0.25">
      <c r="B3" s="313" t="s">
        <v>109</v>
      </c>
      <c r="C3" s="307"/>
      <c r="D3" s="313" t="s">
        <v>50</v>
      </c>
      <c r="E3" s="307"/>
    </row>
    <row r="4" spans="2:6" ht="21" x14ac:dyDescent="0.25">
      <c r="B4" s="313" t="s">
        <v>421</v>
      </c>
      <c r="C4" s="24"/>
      <c r="D4" s="313" t="s">
        <v>52</v>
      </c>
      <c r="E4" s="307"/>
    </row>
    <row r="5" spans="2:6" ht="21" x14ac:dyDescent="0.25">
      <c r="B5" s="312" t="s">
        <v>11</v>
      </c>
      <c r="C5" s="24"/>
      <c r="D5" s="313" t="s">
        <v>832</v>
      </c>
      <c r="E5" s="307"/>
    </row>
    <row r="6" spans="2:6" ht="21" x14ac:dyDescent="0.25">
      <c r="B6" s="313" t="s">
        <v>82</v>
      </c>
      <c r="C6" s="105"/>
      <c r="D6" s="428" t="s">
        <v>54</v>
      </c>
      <c r="E6" s="428"/>
    </row>
    <row r="7" spans="2:6" ht="21" customHeight="1" x14ac:dyDescent="0.25">
      <c r="B7" s="312" t="s">
        <v>218</v>
      </c>
      <c r="C7" s="327"/>
      <c r="D7" s="430"/>
      <c r="E7" s="430"/>
    </row>
    <row r="8" spans="2:6" ht="21" x14ac:dyDescent="0.25">
      <c r="B8" s="313" t="s">
        <v>221</v>
      </c>
      <c r="C8" s="24"/>
      <c r="D8" s="430"/>
      <c r="E8" s="430"/>
    </row>
    <row r="9" spans="2:6" ht="21" x14ac:dyDescent="0.25">
      <c r="B9" s="312" t="s">
        <v>5</v>
      </c>
      <c r="C9" s="307"/>
      <c r="D9" s="430"/>
      <c r="E9" s="430"/>
    </row>
    <row r="10" spans="2:6" ht="32.25" customHeight="1" x14ac:dyDescent="0.25">
      <c r="B10" s="313" t="s">
        <v>220</v>
      </c>
      <c r="C10" s="307"/>
      <c r="D10" s="430"/>
      <c r="E10" s="430"/>
    </row>
    <row r="11" spans="2:6" ht="21" x14ac:dyDescent="0.25">
      <c r="B11" s="313" t="s">
        <v>123</v>
      </c>
      <c r="C11" s="233"/>
      <c r="D11" s="313" t="s">
        <v>124</v>
      </c>
      <c r="E11" s="233"/>
    </row>
    <row r="12" spans="2:6" ht="21" x14ac:dyDescent="0.25">
      <c r="B12" s="312" t="s">
        <v>219</v>
      </c>
      <c r="C12" s="233"/>
      <c r="D12" s="313" t="s">
        <v>125</v>
      </c>
      <c r="E12" s="307"/>
    </row>
    <row r="13" spans="2:6" ht="39" customHeight="1" x14ac:dyDescent="0.25">
      <c r="B13" s="312" t="s">
        <v>51</v>
      </c>
      <c r="C13" s="429"/>
      <c r="D13" s="429"/>
      <c r="E13" s="429"/>
    </row>
    <row r="14" spans="2:6" ht="21" x14ac:dyDescent="0.25">
      <c r="B14" s="312" t="s">
        <v>751</v>
      </c>
      <c r="C14" s="328"/>
      <c r="D14" s="13"/>
      <c r="E14" s="13"/>
    </row>
  </sheetData>
  <sheetProtection algorithmName="SHA-512" hashValue="lCelhGkN1Am4YR/PW7KWwoG0eIDSVnl4hEpGYYPXCKKoux2W0TOGL7CP2PAi0K2C1Bpwbs37Sv5Kftkb87gBKg==" saltValue="/8mua+682h4D3pzQukDRSw==" spinCount="100000" sheet="1" formatCells="0"/>
  <sortState ref="G3:H7">
    <sortCondition ref="H3"/>
  </sortState>
  <mergeCells count="3">
    <mergeCell ref="D6:E6"/>
    <mergeCell ref="C13:E13"/>
    <mergeCell ref="D7:E10"/>
  </mergeCells>
  <dataValidations count="2">
    <dataValidation type="decimal" allowBlank="1" showInputMessage="1" showErrorMessage="1" error="شناسه ملی یا کد ملی باید 10 یا 11 رقمی باشد." sqref="C4">
      <formula1>999999999</formula1>
      <formula2>99999999999</formula2>
    </dataValidation>
    <dataValidation type="decimal" allowBlank="1" showInputMessage="1" showErrorMessage="1" error="تاریخ را بصورت عدد هشت رقمی وارد کنید. مثال (13980103)" sqref="C10 E4 C3">
      <formula1>10000000</formula1>
      <formula2>99999999</formula2>
    </dataValidation>
  </dataValidations>
  <printOptions horizontalCentered="1"/>
  <pageMargins left="0.45" right="0.45" top="1" bottom="0.5" header="0.3" footer="0.3"/>
  <pageSetup paperSize="9" scale="82" orientation="landscape" r:id="rId1"/>
  <headerFooter>
    <oddHeader>&amp;C&amp;"B Titr,Bold"&amp;14اطلاعات ثبتی</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option!$A$16:$A$18</xm:f>
          </x14:formula1>
          <xm:sqref>E12</xm:sqref>
        </x14:dataValidation>
        <x14:dataValidation type="list" allowBlank="1" showInputMessage="1" showErrorMessage="1">
          <x14:formula1>
            <xm:f>option!$A$12:$A$13</xm:f>
          </x14:formula1>
          <xm:sqref>C11</xm:sqref>
        </x14:dataValidation>
        <x14:dataValidation type="list" allowBlank="1" showInputMessage="1" showErrorMessage="1">
          <x14:formula1>
            <xm:f>option!$A$4:$A$8</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249977111117893"/>
  </sheetPr>
  <dimension ref="A1:D12"/>
  <sheetViews>
    <sheetView rightToLeft="1" view="pageBreakPreview" zoomScale="175" zoomScaleNormal="118" zoomScaleSheetLayoutView="175" workbookViewId="0">
      <selection activeCell="A9" sqref="A9"/>
    </sheetView>
  </sheetViews>
  <sheetFormatPr defaultRowHeight="18.75" x14ac:dyDescent="0.25"/>
  <cols>
    <col min="1" max="1" width="38" style="2" customWidth="1"/>
    <col min="2" max="2" width="42.7109375" style="2" customWidth="1"/>
    <col min="3" max="3" width="20.28515625" style="2" customWidth="1"/>
    <col min="4" max="4" width="27.85546875" style="2" customWidth="1"/>
    <col min="5" max="16384" width="9.140625" style="2"/>
  </cols>
  <sheetData>
    <row r="1" spans="1:4" ht="21" x14ac:dyDescent="0.25">
      <c r="A1" s="334" t="s">
        <v>91</v>
      </c>
      <c r="B1" s="25"/>
      <c r="C1" s="332" t="s">
        <v>425</v>
      </c>
      <c r="D1" s="134"/>
    </row>
    <row r="2" spans="1:4" ht="42" x14ac:dyDescent="0.25">
      <c r="A2" s="334" t="s">
        <v>92</v>
      </c>
      <c r="B2" s="25"/>
      <c r="C2" s="332" t="s">
        <v>426</v>
      </c>
      <c r="D2" s="134"/>
    </row>
    <row r="3" spans="1:4" ht="42" x14ac:dyDescent="0.25">
      <c r="A3" s="334" t="s">
        <v>107</v>
      </c>
      <c r="B3" s="135"/>
      <c r="C3" s="333" t="s">
        <v>422</v>
      </c>
      <c r="D3" s="108"/>
    </row>
    <row r="4" spans="1:4" ht="20.25" customHeight="1" x14ac:dyDescent="0.25">
      <c r="A4" s="334" t="s">
        <v>222</v>
      </c>
      <c r="B4" s="330"/>
      <c r="C4" s="314"/>
      <c r="D4" s="78"/>
    </row>
    <row r="5" spans="1:4" ht="21" x14ac:dyDescent="0.25">
      <c r="A5" s="335" t="s">
        <v>223</v>
      </c>
      <c r="B5" s="331"/>
      <c r="C5" s="314"/>
      <c r="D5" s="78"/>
    </row>
    <row r="6" spans="1:4" ht="21" x14ac:dyDescent="0.25">
      <c r="A6" s="13"/>
      <c r="B6" s="13"/>
      <c r="C6" s="21"/>
      <c r="D6" s="20"/>
    </row>
    <row r="7" spans="1:4" x14ac:dyDescent="0.25">
      <c r="A7" s="13"/>
      <c r="B7" s="13"/>
      <c r="C7" s="13"/>
      <c r="D7" s="13"/>
    </row>
    <row r="8" spans="1:4" x14ac:dyDescent="0.25">
      <c r="A8" s="13"/>
      <c r="B8" s="13"/>
      <c r="C8" s="13"/>
      <c r="D8" s="13"/>
    </row>
    <row r="9" spans="1:4" x14ac:dyDescent="0.25">
      <c r="A9" s="13"/>
      <c r="B9" s="13"/>
      <c r="C9" s="13"/>
      <c r="D9" s="13"/>
    </row>
    <row r="12" spans="1:4" x14ac:dyDescent="0.25">
      <c r="B12" s="77"/>
    </row>
  </sheetData>
  <sheetProtection algorithmName="SHA-512" hashValue="MGqa5DBEYH7GRvJisiaPMk8yR3WJdYMRQLQYSxhVU512Kp3KnD5s/i8wws2gwYJY23ArnDkba6avb/qveTUyWQ==" saltValue="tMy8nS8Ivs9nxvAKwwho0A==" spinCount="100000" sheet="1" formatCells="0"/>
  <dataValidations count="3">
    <dataValidation type="textLength" operator="equal" allowBlank="1" showInputMessage="1" showErrorMessage="1" error="لطفا شماره تماس بصورت کامل در 11 کارکتر وارد شود. مثال: 09121234567 یا 02112345678" sqref="B4 B2">
      <formula1>11</formula1>
    </dataValidation>
    <dataValidation type="custom" allowBlank="1" showInputMessage="1" showErrorMessage="1" error="ایمیل را بطورت کامل وارد کنید. مثال info@utstpark.ir" sqref="B5 B3 D2">
      <formula1>AND(FIND("@",B2),FIND(".",B2),ISERROR(FIND(" ",B2)))</formula1>
    </dataValidation>
    <dataValidation type="textLength" operator="equal" allowBlank="1" showInputMessage="1" showErrorMessage="1" error="شماره تلفن را بصورت کامل همراه با کد شهر وارد کنید . مقال 02112345678" sqref="D3">
      <formula1>11</formula1>
    </dataValidation>
  </dataValidations>
  <printOptions horizontalCentered="1"/>
  <pageMargins left="0.45" right="0.45" top="1" bottom="0.5" header="0.3" footer="0.3"/>
  <pageSetup paperSize="9" scale="99" orientation="landscape" r:id="rId1"/>
  <headerFooter>
    <oddHeader>&amp;C&amp;"B Titr,Bold"&amp;14اطلاعات تماس</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249977111117893"/>
  </sheetPr>
  <dimension ref="A1:AA33"/>
  <sheetViews>
    <sheetView rightToLeft="1" view="pageBreakPreview" zoomScale="160" zoomScaleNormal="100" zoomScaleSheetLayoutView="160" workbookViewId="0">
      <selection activeCell="H13" sqref="H13"/>
    </sheetView>
  </sheetViews>
  <sheetFormatPr defaultRowHeight="15" x14ac:dyDescent="0.25"/>
  <cols>
    <col min="1" max="1" width="5.42578125" bestFit="1" customWidth="1"/>
    <col min="2" max="7" width="10.7109375" customWidth="1"/>
    <col min="8" max="8" width="16" customWidth="1"/>
  </cols>
  <sheetData>
    <row r="1" spans="1:27" x14ac:dyDescent="0.25">
      <c r="A1" s="435"/>
      <c r="B1" s="435"/>
      <c r="C1" s="435"/>
      <c r="D1" s="435"/>
      <c r="E1" s="435"/>
      <c r="F1" s="435"/>
      <c r="G1" s="435"/>
      <c r="H1" s="435"/>
    </row>
    <row r="2" spans="1:27" s="61" customFormat="1" ht="19.5" x14ac:dyDescent="0.5">
      <c r="A2" s="262" t="s">
        <v>1</v>
      </c>
      <c r="B2" s="436" t="s">
        <v>375</v>
      </c>
      <c r="C2" s="436"/>
      <c r="D2" s="436"/>
      <c r="E2" s="436"/>
      <c r="F2" s="436"/>
      <c r="G2" s="436"/>
      <c r="H2" s="87" t="s">
        <v>376</v>
      </c>
      <c r="I2" s="37"/>
      <c r="J2" s="37"/>
      <c r="K2" s="37"/>
      <c r="L2" s="37"/>
      <c r="M2" s="37"/>
      <c r="N2" s="37"/>
      <c r="O2" s="37"/>
      <c r="P2" s="37"/>
      <c r="Q2" s="37"/>
      <c r="R2" s="37"/>
      <c r="S2" s="37"/>
      <c r="T2" s="37"/>
      <c r="U2" s="37"/>
      <c r="V2" s="37"/>
      <c r="W2" s="37"/>
      <c r="X2" s="37"/>
      <c r="Y2" s="37"/>
      <c r="Z2" s="37"/>
      <c r="AA2" s="37"/>
    </row>
    <row r="3" spans="1:27" ht="18" x14ac:dyDescent="0.45">
      <c r="A3" s="102">
        <v>1</v>
      </c>
      <c r="B3" s="434" t="s">
        <v>336</v>
      </c>
      <c r="C3" s="434"/>
      <c r="D3" s="434"/>
      <c r="E3" s="434"/>
      <c r="F3" s="434"/>
      <c r="G3" s="434"/>
      <c r="H3" s="336"/>
      <c r="I3" s="37"/>
      <c r="J3" s="37"/>
      <c r="K3" s="37"/>
      <c r="L3" s="37"/>
      <c r="M3" s="37"/>
      <c r="N3" s="37"/>
      <c r="O3" s="37"/>
      <c r="P3" s="37"/>
      <c r="Q3" s="37"/>
      <c r="R3" s="37"/>
      <c r="S3" s="37"/>
      <c r="T3" s="37"/>
      <c r="U3" s="37"/>
      <c r="V3" s="37"/>
      <c r="W3" s="37"/>
      <c r="X3" s="37"/>
      <c r="Y3" s="37"/>
      <c r="Z3" s="37"/>
      <c r="AA3" s="37"/>
    </row>
    <row r="4" spans="1:27" ht="18" x14ac:dyDescent="0.45">
      <c r="A4" s="102">
        <v>2</v>
      </c>
      <c r="B4" s="434" t="s">
        <v>337</v>
      </c>
      <c r="C4" s="434"/>
      <c r="D4" s="434"/>
      <c r="E4" s="434"/>
      <c r="F4" s="434"/>
      <c r="G4" s="434"/>
      <c r="H4" s="336"/>
      <c r="I4" s="37"/>
      <c r="J4" s="37"/>
      <c r="K4" s="37"/>
      <c r="L4" s="37"/>
      <c r="M4" s="37"/>
      <c r="N4" s="37"/>
      <c r="O4" s="37"/>
      <c r="P4" s="37"/>
      <c r="Q4" s="37"/>
      <c r="R4" s="37"/>
      <c r="S4" s="37"/>
      <c r="T4" s="37"/>
      <c r="U4" s="37"/>
      <c r="V4" s="37"/>
      <c r="W4" s="37"/>
      <c r="X4" s="37"/>
      <c r="Y4" s="37"/>
      <c r="Z4" s="37"/>
      <c r="AA4" s="37"/>
    </row>
    <row r="5" spans="1:27" ht="18" x14ac:dyDescent="0.45">
      <c r="A5" s="102">
        <v>3</v>
      </c>
      <c r="B5" s="434" t="s">
        <v>338</v>
      </c>
      <c r="C5" s="434"/>
      <c r="D5" s="434"/>
      <c r="E5" s="434"/>
      <c r="F5" s="434"/>
      <c r="G5" s="434"/>
      <c r="H5" s="336"/>
      <c r="I5" s="37"/>
      <c r="J5" s="37"/>
      <c r="K5" s="37"/>
      <c r="L5" s="37"/>
      <c r="M5" s="37"/>
      <c r="N5" s="37"/>
      <c r="O5" s="37"/>
      <c r="P5" s="37"/>
      <c r="Q5" s="37"/>
      <c r="R5" s="37"/>
      <c r="S5" s="37"/>
      <c r="T5" s="37"/>
      <c r="U5" s="37"/>
      <c r="V5" s="37"/>
      <c r="W5" s="37"/>
      <c r="X5" s="37"/>
      <c r="Y5" s="37"/>
      <c r="Z5" s="37"/>
      <c r="AA5" s="37"/>
    </row>
    <row r="6" spans="1:27" ht="18" x14ac:dyDescent="0.45">
      <c r="A6" s="102">
        <v>4</v>
      </c>
      <c r="B6" s="434" t="s">
        <v>339</v>
      </c>
      <c r="C6" s="434"/>
      <c r="D6" s="434"/>
      <c r="E6" s="434"/>
      <c r="F6" s="434"/>
      <c r="G6" s="434"/>
      <c r="H6" s="336"/>
      <c r="I6" s="37"/>
      <c r="J6" s="37"/>
      <c r="K6" s="37"/>
      <c r="L6" s="37"/>
      <c r="M6" s="37"/>
      <c r="N6" s="37"/>
      <c r="O6" s="37"/>
      <c r="P6" s="37"/>
      <c r="Q6" s="37"/>
      <c r="R6" s="37"/>
      <c r="S6" s="37"/>
      <c r="T6" s="37"/>
      <c r="U6" s="37"/>
      <c r="V6" s="37"/>
      <c r="W6" s="37"/>
      <c r="X6" s="37"/>
      <c r="Y6" s="37"/>
      <c r="Z6" s="37"/>
      <c r="AA6" s="37"/>
    </row>
    <row r="7" spans="1:27" ht="18" x14ac:dyDescent="0.45">
      <c r="A7" s="102">
        <v>5</v>
      </c>
      <c r="B7" s="434" t="s">
        <v>340</v>
      </c>
      <c r="C7" s="434"/>
      <c r="D7" s="434"/>
      <c r="E7" s="434"/>
      <c r="F7" s="434"/>
      <c r="G7" s="434"/>
      <c r="H7" s="336"/>
      <c r="I7" s="37"/>
      <c r="J7" s="37"/>
      <c r="K7" s="37"/>
      <c r="L7" s="37"/>
      <c r="M7" s="37"/>
      <c r="N7" s="37"/>
      <c r="O7" s="37"/>
      <c r="P7" s="37"/>
      <c r="Q7" s="37"/>
      <c r="R7" s="37"/>
      <c r="S7" s="37"/>
      <c r="T7" s="37"/>
      <c r="U7" s="37"/>
      <c r="V7" s="37"/>
      <c r="W7" s="37"/>
      <c r="X7" s="37"/>
      <c r="Y7" s="37"/>
      <c r="Z7" s="37"/>
      <c r="AA7" s="37"/>
    </row>
    <row r="8" spans="1:27" ht="18" x14ac:dyDescent="0.45">
      <c r="A8" s="102">
        <v>6</v>
      </c>
      <c r="B8" s="434" t="s">
        <v>341</v>
      </c>
      <c r="C8" s="434"/>
      <c r="D8" s="434"/>
      <c r="E8" s="434"/>
      <c r="F8" s="434"/>
      <c r="G8" s="434"/>
      <c r="H8" s="336"/>
      <c r="I8" s="37"/>
      <c r="J8" s="37"/>
      <c r="K8" s="37"/>
      <c r="L8" s="37"/>
      <c r="M8" s="37"/>
      <c r="N8" s="37"/>
      <c r="O8" s="37"/>
      <c r="P8" s="37"/>
      <c r="Q8" s="37"/>
      <c r="R8" s="37"/>
      <c r="S8" s="37"/>
      <c r="T8" s="37"/>
      <c r="U8" s="37"/>
      <c r="V8" s="37"/>
      <c r="W8" s="37"/>
      <c r="X8" s="37"/>
      <c r="Y8" s="37"/>
      <c r="Z8" s="37"/>
      <c r="AA8" s="37"/>
    </row>
    <row r="9" spans="1:27" ht="18" x14ac:dyDescent="0.45">
      <c r="A9" s="102">
        <v>7</v>
      </c>
      <c r="B9" s="434" t="s">
        <v>342</v>
      </c>
      <c r="C9" s="434"/>
      <c r="D9" s="434"/>
      <c r="E9" s="434"/>
      <c r="F9" s="434"/>
      <c r="G9" s="434"/>
      <c r="H9" s="336"/>
      <c r="I9" s="37"/>
      <c r="J9" s="37"/>
      <c r="K9" s="37"/>
      <c r="L9" s="37"/>
      <c r="M9" s="37"/>
      <c r="N9" s="37"/>
      <c r="O9" s="37"/>
      <c r="P9" s="37"/>
      <c r="Q9" s="37"/>
      <c r="R9" s="37"/>
      <c r="S9" s="37"/>
      <c r="T9" s="37"/>
      <c r="U9" s="37"/>
      <c r="V9" s="37"/>
      <c r="W9" s="37"/>
      <c r="X9" s="37"/>
      <c r="Y9" s="37"/>
      <c r="Z9" s="37"/>
      <c r="AA9" s="37"/>
    </row>
    <row r="10" spans="1:27" ht="18" x14ac:dyDescent="0.45">
      <c r="A10" s="102">
        <v>8</v>
      </c>
      <c r="B10" s="434" t="s">
        <v>343</v>
      </c>
      <c r="C10" s="434"/>
      <c r="D10" s="434"/>
      <c r="E10" s="434"/>
      <c r="F10" s="434"/>
      <c r="G10" s="434"/>
      <c r="H10" s="336"/>
      <c r="I10" s="37"/>
      <c r="J10" s="37"/>
      <c r="K10" s="37"/>
      <c r="L10" s="37"/>
      <c r="M10" s="37"/>
      <c r="N10" s="37"/>
      <c r="O10" s="37"/>
      <c r="P10" s="37"/>
      <c r="Q10" s="37"/>
      <c r="R10" s="37"/>
      <c r="S10" s="37"/>
      <c r="T10" s="37"/>
      <c r="U10" s="37"/>
      <c r="V10" s="37"/>
      <c r="W10" s="37"/>
      <c r="X10" s="37"/>
      <c r="Y10" s="37"/>
      <c r="Z10" s="37"/>
      <c r="AA10" s="37"/>
    </row>
    <row r="11" spans="1:27" ht="18" x14ac:dyDescent="0.45">
      <c r="A11" s="102">
        <v>9</v>
      </c>
      <c r="B11" s="434" t="s">
        <v>344</v>
      </c>
      <c r="C11" s="434"/>
      <c r="D11" s="434"/>
      <c r="E11" s="434"/>
      <c r="F11" s="434"/>
      <c r="G11" s="434"/>
      <c r="H11" s="336"/>
      <c r="I11" s="37"/>
      <c r="J11" s="37"/>
      <c r="K11" s="37"/>
      <c r="L11" s="37"/>
      <c r="M11" s="37"/>
      <c r="N11" s="37"/>
      <c r="O11" s="37"/>
      <c r="P11" s="37"/>
      <c r="Q11" s="37"/>
      <c r="R11" s="37"/>
      <c r="S11" s="37"/>
      <c r="T11" s="37"/>
      <c r="U11" s="37"/>
      <c r="V11" s="37"/>
      <c r="W11" s="37"/>
      <c r="X11" s="37"/>
      <c r="Y11" s="37"/>
      <c r="Z11" s="37"/>
      <c r="AA11" s="37"/>
    </row>
    <row r="12" spans="1:27" ht="18" x14ac:dyDescent="0.45">
      <c r="A12" s="102">
        <v>10</v>
      </c>
      <c r="B12" s="434" t="s">
        <v>345</v>
      </c>
      <c r="C12" s="434"/>
      <c r="D12" s="434"/>
      <c r="E12" s="434"/>
      <c r="F12" s="434"/>
      <c r="G12" s="434"/>
      <c r="H12" s="336"/>
      <c r="I12" s="37"/>
      <c r="J12" s="37"/>
      <c r="K12" s="37"/>
      <c r="L12" s="37"/>
      <c r="M12" s="37"/>
      <c r="N12" s="37"/>
      <c r="O12" s="37"/>
      <c r="P12" s="37"/>
      <c r="Q12" s="37"/>
      <c r="R12" s="37"/>
      <c r="S12" s="37"/>
      <c r="T12" s="37"/>
      <c r="U12" s="37"/>
      <c r="V12" s="37"/>
      <c r="W12" s="37"/>
      <c r="X12" s="37"/>
      <c r="Y12" s="37"/>
      <c r="Z12" s="37"/>
      <c r="AA12" s="37"/>
    </row>
    <row r="13" spans="1:27" ht="18" x14ac:dyDescent="0.45">
      <c r="A13" s="102">
        <v>11</v>
      </c>
      <c r="B13" s="431" t="s">
        <v>410</v>
      </c>
      <c r="C13" s="432"/>
      <c r="D13" s="432"/>
      <c r="E13" s="432"/>
      <c r="F13" s="432"/>
      <c r="G13" s="433"/>
      <c r="H13" s="337"/>
      <c r="I13" s="37"/>
      <c r="J13" s="37"/>
      <c r="K13" s="37"/>
      <c r="L13" s="37"/>
      <c r="M13" s="37"/>
      <c r="N13" s="37"/>
      <c r="O13" s="37"/>
      <c r="P13" s="37"/>
      <c r="Q13" s="37"/>
      <c r="R13" s="37"/>
      <c r="S13" s="37"/>
      <c r="T13" s="37"/>
      <c r="U13" s="37"/>
      <c r="V13" s="37"/>
      <c r="W13" s="37"/>
      <c r="X13" s="37"/>
      <c r="Y13" s="37"/>
      <c r="Z13" s="37"/>
      <c r="AA13" s="37"/>
    </row>
    <row r="14" spans="1:27" ht="18" x14ac:dyDescent="0.4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1:27" ht="18" x14ac:dyDescent="0.4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row>
    <row r="16" spans="1:27" ht="18" x14ac:dyDescent="0.4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row>
    <row r="17" spans="1:27" ht="18" x14ac:dyDescent="0.4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row>
    <row r="18" spans="1:27" ht="18" x14ac:dyDescent="0.4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row>
    <row r="19" spans="1:27" ht="18" x14ac:dyDescent="0.4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ht="18" x14ac:dyDescent="0.4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row>
    <row r="21" spans="1:27" ht="18" x14ac:dyDescent="0.4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row>
    <row r="22" spans="1:27" ht="18" x14ac:dyDescent="0.4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row>
    <row r="23" spans="1:27" ht="18" x14ac:dyDescent="0.4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row>
    <row r="24" spans="1:27" ht="18" x14ac:dyDescent="0.4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row>
    <row r="25" spans="1:27" ht="18" x14ac:dyDescent="0.4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row r="26" spans="1:27" ht="18" x14ac:dyDescent="0.4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row>
    <row r="27" spans="1:27" ht="18" x14ac:dyDescent="0.4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27" ht="18" x14ac:dyDescent="0.4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row>
    <row r="29" spans="1:27" ht="18" x14ac:dyDescent="0.4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row>
    <row r="30" spans="1:27" ht="18" x14ac:dyDescent="0.4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ht="18" x14ac:dyDescent="0.4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spans="1:27" ht="18" x14ac:dyDescent="0.4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row r="33" spans="1:27" ht="18" x14ac:dyDescent="0.4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row>
  </sheetData>
  <sheetProtection algorithmName="SHA-512" hashValue="hlZK90i5XY5+JPANI4nCoUxtvC8cYuSEI79kZrJG4jElydNme5H7JdWcp6LZSUfEM9Bl+x8hrpA2TDLzcGo3Dg==" saltValue="WzAFeKMjosAqFG/rvhJN8Q==" spinCount="100000" sheet="1" formatCells="0"/>
  <mergeCells count="13">
    <mergeCell ref="B13:G13"/>
    <mergeCell ref="B3:G3"/>
    <mergeCell ref="B5:G5"/>
    <mergeCell ref="B6:G6"/>
    <mergeCell ref="A1:H1"/>
    <mergeCell ref="B7:G7"/>
    <mergeCell ref="B2:G2"/>
    <mergeCell ref="B11:G11"/>
    <mergeCell ref="B12:G12"/>
    <mergeCell ref="B4:G4"/>
    <mergeCell ref="B8:G8"/>
    <mergeCell ref="B9:G9"/>
    <mergeCell ref="B10:G10"/>
  </mergeCells>
  <dataValidations count="1">
    <dataValidation type="list" allowBlank="1" showInputMessage="1" showErrorMessage="1" sqref="H14 H3:H12">
      <formula1>"بلی,خیر"</formula1>
    </dataValidation>
  </dataValidations>
  <pageMargins left="0.7" right="0.7" top="0.75" bottom="0.75" header="0.3" footer="0.3"/>
  <pageSetup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Q34"/>
  <sheetViews>
    <sheetView rightToLeft="1" view="pageBreakPreview" zoomScale="85" zoomScaleNormal="85" zoomScaleSheetLayoutView="85" workbookViewId="0">
      <selection activeCell="B2" sqref="B2"/>
    </sheetView>
  </sheetViews>
  <sheetFormatPr defaultRowHeight="18.75" x14ac:dyDescent="0.25"/>
  <cols>
    <col min="1" max="1" width="5.5703125" style="2" customWidth="1"/>
    <col min="2" max="2" width="31" style="2" customWidth="1"/>
    <col min="3" max="4" width="19.7109375" style="2" customWidth="1"/>
    <col min="5" max="5" width="28.42578125" style="2" customWidth="1"/>
    <col min="6" max="6" width="26.5703125" style="2" customWidth="1"/>
    <col min="7" max="7" width="21.28515625" style="2" customWidth="1"/>
    <col min="8" max="8" width="16.7109375" style="2" customWidth="1"/>
    <col min="9" max="9" width="18.42578125" style="7" customWidth="1"/>
    <col min="10" max="10" width="18.140625" style="10" customWidth="1"/>
    <col min="11" max="11" width="19.85546875" style="2" customWidth="1"/>
    <col min="12" max="12" width="26.85546875" style="2" customWidth="1"/>
    <col min="13" max="13" width="11.85546875" style="2" customWidth="1"/>
    <col min="14" max="14" width="9.140625" style="2" customWidth="1"/>
    <col min="16" max="16" width="25.5703125" style="2" customWidth="1"/>
    <col min="17" max="17" width="5.28515625" style="2" customWidth="1"/>
    <col min="18" max="20" width="9.140625" style="2" customWidth="1"/>
    <col min="21" max="16384" width="9.140625" style="2"/>
  </cols>
  <sheetData>
    <row r="1" spans="1:17" ht="26.25" customHeight="1" x14ac:dyDescent="0.25">
      <c r="A1" s="442" t="s">
        <v>63</v>
      </c>
      <c r="B1" s="443"/>
      <c r="C1" s="443"/>
      <c r="D1" s="443"/>
      <c r="E1" s="443"/>
      <c r="F1" s="443"/>
      <c r="G1" s="443"/>
      <c r="H1" s="443"/>
      <c r="I1" s="443"/>
      <c r="J1" s="443"/>
      <c r="K1" s="443"/>
      <c r="L1" s="443"/>
      <c r="M1" s="13"/>
    </row>
    <row r="2" spans="1:17" ht="77.25" x14ac:dyDescent="0.25">
      <c r="A2" s="343" t="s">
        <v>1</v>
      </c>
      <c r="B2" s="343" t="s">
        <v>78</v>
      </c>
      <c r="C2" s="344" t="s">
        <v>13</v>
      </c>
      <c r="D2" s="344" t="s">
        <v>110</v>
      </c>
      <c r="E2" s="343" t="s">
        <v>64</v>
      </c>
      <c r="F2" s="343" t="s">
        <v>86</v>
      </c>
      <c r="G2" s="343" t="s">
        <v>111</v>
      </c>
      <c r="H2" s="343" t="s">
        <v>112</v>
      </c>
      <c r="I2" s="345" t="s">
        <v>55</v>
      </c>
      <c r="J2" s="346" t="s">
        <v>83</v>
      </c>
      <c r="K2" s="343" t="s">
        <v>15</v>
      </c>
      <c r="L2" s="343" t="s">
        <v>57</v>
      </c>
      <c r="M2" s="13"/>
    </row>
    <row r="3" spans="1:17" ht="18.75" customHeight="1" x14ac:dyDescent="0.25">
      <c r="A3" s="348">
        <v>1</v>
      </c>
      <c r="B3" s="136"/>
      <c r="C3" s="330"/>
      <c r="D3" s="338"/>
      <c r="E3" s="136"/>
      <c r="F3" s="339"/>
      <c r="G3" s="339"/>
      <c r="H3" s="339"/>
      <c r="I3" s="340"/>
      <c r="J3" s="341"/>
      <c r="K3" s="339"/>
      <c r="L3" s="136"/>
      <c r="M3" s="13"/>
    </row>
    <row r="4" spans="1:17" x14ac:dyDescent="0.25">
      <c r="A4" s="348">
        <v>2</v>
      </c>
      <c r="B4" s="136"/>
      <c r="C4" s="330"/>
      <c r="D4" s="338"/>
      <c r="E4" s="136"/>
      <c r="F4" s="136"/>
      <c r="G4" s="339"/>
      <c r="H4" s="339"/>
      <c r="I4" s="340"/>
      <c r="J4" s="341"/>
      <c r="K4" s="339"/>
      <c r="L4" s="136"/>
      <c r="M4" s="13"/>
    </row>
    <row r="5" spans="1:17" x14ac:dyDescent="0.25">
      <c r="A5" s="348">
        <v>3</v>
      </c>
      <c r="B5" s="339"/>
      <c r="C5" s="330"/>
      <c r="D5" s="338"/>
      <c r="E5" s="136"/>
      <c r="F5" s="136"/>
      <c r="G5" s="339"/>
      <c r="H5" s="339"/>
      <c r="I5" s="340"/>
      <c r="J5" s="341"/>
      <c r="K5" s="339"/>
      <c r="L5" s="136"/>
      <c r="M5" s="13"/>
      <c r="Q5" s="3"/>
    </row>
    <row r="6" spans="1:17" x14ac:dyDescent="0.25">
      <c r="A6" s="348">
        <v>4</v>
      </c>
      <c r="B6" s="339"/>
      <c r="C6" s="330"/>
      <c r="D6" s="338"/>
      <c r="E6" s="136"/>
      <c r="F6" s="136"/>
      <c r="G6" s="339"/>
      <c r="H6" s="339"/>
      <c r="I6" s="340"/>
      <c r="J6" s="341"/>
      <c r="K6" s="339"/>
      <c r="L6" s="136"/>
      <c r="M6" s="13"/>
      <c r="Q6" s="3"/>
    </row>
    <row r="7" spans="1:17" x14ac:dyDescent="0.25">
      <c r="A7" s="348">
        <v>5</v>
      </c>
      <c r="B7" s="339"/>
      <c r="C7" s="330"/>
      <c r="D7" s="338"/>
      <c r="E7" s="136"/>
      <c r="F7" s="136"/>
      <c r="G7" s="339"/>
      <c r="H7" s="339"/>
      <c r="I7" s="340"/>
      <c r="J7" s="341"/>
      <c r="K7" s="339"/>
      <c r="L7" s="136"/>
      <c r="M7" s="13"/>
      <c r="Q7" s="3"/>
    </row>
    <row r="8" spans="1:17" x14ac:dyDescent="0.25">
      <c r="A8" s="348">
        <v>6</v>
      </c>
      <c r="B8" s="339"/>
      <c r="C8" s="330"/>
      <c r="D8" s="338"/>
      <c r="E8" s="136"/>
      <c r="F8" s="136"/>
      <c r="G8" s="339"/>
      <c r="H8" s="339"/>
      <c r="I8" s="340"/>
      <c r="J8" s="341"/>
      <c r="K8" s="339"/>
      <c r="L8" s="136"/>
      <c r="M8" s="13"/>
    </row>
    <row r="9" spans="1:17" x14ac:dyDescent="0.25">
      <c r="A9" s="348">
        <v>7</v>
      </c>
      <c r="B9" s="339"/>
      <c r="C9" s="330"/>
      <c r="D9" s="338"/>
      <c r="E9" s="136"/>
      <c r="F9" s="136"/>
      <c r="G9" s="339"/>
      <c r="H9" s="339"/>
      <c r="I9" s="340"/>
      <c r="J9" s="341"/>
      <c r="K9" s="339"/>
      <c r="L9" s="136"/>
      <c r="M9" s="13"/>
    </row>
    <row r="10" spans="1:17" x14ac:dyDescent="0.25">
      <c r="A10" s="348">
        <v>8</v>
      </c>
      <c r="B10" s="339"/>
      <c r="C10" s="330"/>
      <c r="D10" s="338"/>
      <c r="E10" s="136"/>
      <c r="F10" s="136"/>
      <c r="G10" s="339"/>
      <c r="H10" s="339"/>
      <c r="I10" s="340"/>
      <c r="J10" s="341"/>
      <c r="K10" s="339"/>
      <c r="L10" s="136"/>
      <c r="M10" s="13"/>
    </row>
    <row r="11" spans="1:17" x14ac:dyDescent="0.25">
      <c r="A11" s="348">
        <v>9</v>
      </c>
      <c r="B11" s="339"/>
      <c r="C11" s="330"/>
      <c r="D11" s="338"/>
      <c r="E11" s="136"/>
      <c r="F11" s="136"/>
      <c r="G11" s="339"/>
      <c r="H11" s="339"/>
      <c r="I11" s="340"/>
      <c r="J11" s="341"/>
      <c r="K11" s="339"/>
      <c r="L11" s="136"/>
      <c r="M11" s="13"/>
    </row>
    <row r="12" spans="1:17" x14ac:dyDescent="0.25">
      <c r="A12" s="348">
        <v>10</v>
      </c>
      <c r="B12" s="339"/>
      <c r="C12" s="330"/>
      <c r="D12" s="338"/>
      <c r="E12" s="136"/>
      <c r="F12" s="136"/>
      <c r="G12" s="339"/>
      <c r="H12" s="339"/>
      <c r="I12" s="340"/>
      <c r="J12" s="341"/>
      <c r="K12" s="339"/>
      <c r="L12" s="136"/>
      <c r="M12" s="13"/>
    </row>
    <row r="13" spans="1:17" ht="15.75" customHeight="1" x14ac:dyDescent="0.25">
      <c r="A13" s="13"/>
      <c r="B13" s="13"/>
      <c r="C13" s="13"/>
      <c r="D13" s="13"/>
      <c r="E13" s="13"/>
      <c r="F13" s="13"/>
      <c r="G13" s="13"/>
      <c r="H13" s="13"/>
      <c r="I13" s="78"/>
      <c r="J13" s="15"/>
      <c r="K13" s="13"/>
      <c r="L13" s="13"/>
      <c r="M13" s="13"/>
    </row>
    <row r="14" spans="1:17" ht="19.5" customHeight="1" x14ac:dyDescent="0.25">
      <c r="A14" s="444" t="s">
        <v>108</v>
      </c>
      <c r="B14" s="445"/>
      <c r="C14" s="445"/>
      <c r="D14" s="445"/>
      <c r="E14" s="445"/>
      <c r="F14" s="445"/>
      <c r="G14" s="445"/>
      <c r="H14" s="445"/>
      <c r="I14" s="445"/>
      <c r="J14" s="445"/>
      <c r="K14" s="445"/>
      <c r="L14" s="446"/>
      <c r="M14" s="13"/>
    </row>
    <row r="15" spans="1:17" ht="21" customHeight="1" x14ac:dyDescent="0.25">
      <c r="A15" s="439" t="s">
        <v>1</v>
      </c>
      <c r="B15" s="439" t="s">
        <v>16</v>
      </c>
      <c r="C15" s="439" t="s">
        <v>17</v>
      </c>
      <c r="D15" s="439" t="s">
        <v>39</v>
      </c>
      <c r="E15" s="439" t="s">
        <v>56</v>
      </c>
      <c r="F15" s="439" t="s">
        <v>64</v>
      </c>
      <c r="G15" s="439" t="s">
        <v>12</v>
      </c>
      <c r="H15" s="439" t="s">
        <v>14</v>
      </c>
      <c r="I15" s="449" t="s">
        <v>55</v>
      </c>
      <c r="J15" s="451" t="s">
        <v>83</v>
      </c>
      <c r="K15" s="437" t="s">
        <v>81</v>
      </c>
      <c r="L15" s="438"/>
      <c r="M15" s="13"/>
    </row>
    <row r="16" spans="1:17" ht="21" x14ac:dyDescent="0.25">
      <c r="A16" s="440"/>
      <c r="B16" s="440"/>
      <c r="C16" s="440"/>
      <c r="D16" s="440"/>
      <c r="E16" s="440"/>
      <c r="F16" s="440"/>
      <c r="G16" s="440"/>
      <c r="H16" s="440"/>
      <c r="I16" s="450"/>
      <c r="J16" s="452"/>
      <c r="K16" s="343" t="s">
        <v>80</v>
      </c>
      <c r="L16" s="343" t="s">
        <v>79</v>
      </c>
      <c r="M16" s="13"/>
    </row>
    <row r="17" spans="1:13" x14ac:dyDescent="0.25">
      <c r="A17" s="348">
        <v>1</v>
      </c>
      <c r="B17" s="339"/>
      <c r="C17" s="339"/>
      <c r="D17" s="339"/>
      <c r="E17" s="339"/>
      <c r="F17" s="136"/>
      <c r="G17" s="339"/>
      <c r="H17" s="339"/>
      <c r="I17" s="340"/>
      <c r="J17" s="341"/>
      <c r="K17" s="339"/>
      <c r="L17" s="342"/>
      <c r="M17" s="13"/>
    </row>
    <row r="18" spans="1:13" x14ac:dyDescent="0.25">
      <c r="A18" s="348">
        <v>2</v>
      </c>
      <c r="B18" s="339"/>
      <c r="C18" s="339"/>
      <c r="D18" s="339"/>
      <c r="E18" s="339"/>
      <c r="F18" s="136"/>
      <c r="G18" s="339"/>
      <c r="H18" s="339"/>
      <c r="I18" s="340"/>
      <c r="J18" s="341"/>
      <c r="K18" s="339"/>
      <c r="L18" s="342"/>
      <c r="M18" s="13"/>
    </row>
    <row r="19" spans="1:13" x14ac:dyDescent="0.25">
      <c r="A19" s="348">
        <v>3</v>
      </c>
      <c r="B19" s="339"/>
      <c r="C19" s="339"/>
      <c r="D19" s="339"/>
      <c r="E19" s="339"/>
      <c r="F19" s="136"/>
      <c r="G19" s="339"/>
      <c r="H19" s="339"/>
      <c r="I19" s="340"/>
      <c r="J19" s="341"/>
      <c r="K19" s="339"/>
      <c r="L19" s="342"/>
      <c r="M19" s="13"/>
    </row>
    <row r="20" spans="1:13" x14ac:dyDescent="0.25">
      <c r="A20" s="348">
        <v>4</v>
      </c>
      <c r="B20" s="339"/>
      <c r="C20" s="339"/>
      <c r="D20" s="339"/>
      <c r="E20" s="339"/>
      <c r="F20" s="136"/>
      <c r="G20" s="339"/>
      <c r="H20" s="339"/>
      <c r="I20" s="340"/>
      <c r="J20" s="341"/>
      <c r="K20" s="339"/>
      <c r="L20" s="342"/>
      <c r="M20" s="13"/>
    </row>
    <row r="21" spans="1:13" x14ac:dyDescent="0.25">
      <c r="A21" s="348">
        <v>5</v>
      </c>
      <c r="B21" s="339"/>
      <c r="C21" s="339"/>
      <c r="D21" s="339"/>
      <c r="E21" s="339"/>
      <c r="F21" s="136"/>
      <c r="G21" s="339"/>
      <c r="H21" s="339"/>
      <c r="I21" s="340"/>
      <c r="J21" s="341"/>
      <c r="K21" s="339"/>
      <c r="L21" s="342"/>
      <c r="M21" s="13"/>
    </row>
    <row r="22" spans="1:13" x14ac:dyDescent="0.25">
      <c r="A22" s="13"/>
      <c r="B22" s="13"/>
      <c r="C22" s="13"/>
      <c r="D22" s="13"/>
      <c r="E22" s="13"/>
      <c r="F22" s="13"/>
      <c r="G22" s="13"/>
      <c r="H22" s="13"/>
      <c r="I22" s="14"/>
      <c r="J22" s="15"/>
      <c r="K22" s="13"/>
      <c r="L22" s="13"/>
      <c r="M22" s="13"/>
    </row>
    <row r="23" spans="1:13" ht="26.25" x14ac:dyDescent="0.25">
      <c r="A23" s="447" t="s">
        <v>116</v>
      </c>
      <c r="B23" s="447"/>
      <c r="C23" s="447"/>
      <c r="D23" s="447"/>
      <c r="E23" s="347"/>
      <c r="F23" s="13"/>
      <c r="G23" s="13"/>
      <c r="H23" s="13"/>
      <c r="I23" s="14"/>
      <c r="J23" s="15"/>
      <c r="K23" s="13"/>
      <c r="L23" s="13"/>
      <c r="M23" s="13"/>
    </row>
    <row r="24" spans="1:13" ht="21" x14ac:dyDescent="0.25">
      <c r="A24" s="343" t="s">
        <v>1</v>
      </c>
      <c r="B24" s="343" t="s">
        <v>58</v>
      </c>
      <c r="C24" s="343" t="s">
        <v>59</v>
      </c>
      <c r="D24" s="448" t="s">
        <v>60</v>
      </c>
      <c r="E24" s="448"/>
      <c r="F24" s="13"/>
      <c r="G24" s="448" t="s">
        <v>375</v>
      </c>
      <c r="H24" s="448"/>
      <c r="I24" s="448"/>
      <c r="J24" s="448"/>
      <c r="K24" s="343" t="s">
        <v>376</v>
      </c>
      <c r="L24" s="343" t="s">
        <v>637</v>
      </c>
      <c r="M24" s="13"/>
    </row>
    <row r="25" spans="1:13" ht="18.75" customHeight="1" x14ac:dyDescent="0.25">
      <c r="A25" s="348">
        <v>1</v>
      </c>
      <c r="B25" s="27"/>
      <c r="C25" s="307"/>
      <c r="D25" s="430"/>
      <c r="E25" s="430"/>
      <c r="F25" s="16"/>
      <c r="G25" s="441" t="s">
        <v>641</v>
      </c>
      <c r="H25" s="441"/>
      <c r="I25" s="441"/>
      <c r="J25" s="441"/>
      <c r="K25" s="307"/>
      <c r="L25" s="339"/>
      <c r="M25" s="13"/>
    </row>
    <row r="26" spans="1:13" x14ac:dyDescent="0.25">
      <c r="A26" s="348">
        <v>2</v>
      </c>
      <c r="B26" s="27"/>
      <c r="C26" s="307"/>
      <c r="D26" s="430"/>
      <c r="E26" s="430"/>
      <c r="F26" s="16"/>
      <c r="G26" s="441" t="s">
        <v>640</v>
      </c>
      <c r="H26" s="441"/>
      <c r="I26" s="441"/>
      <c r="J26" s="441"/>
      <c r="K26" s="307"/>
      <c r="L26" s="339"/>
      <c r="M26" s="13"/>
    </row>
    <row r="27" spans="1:13" x14ac:dyDescent="0.25">
      <c r="A27" s="348">
        <v>3</v>
      </c>
      <c r="B27" s="27"/>
      <c r="C27" s="307"/>
      <c r="D27" s="430"/>
      <c r="E27" s="430"/>
      <c r="F27" s="16"/>
      <c r="G27" s="13"/>
      <c r="H27" s="13"/>
      <c r="I27" s="14"/>
      <c r="J27" s="15"/>
      <c r="K27" s="13"/>
      <c r="L27" s="13"/>
      <c r="M27" s="13"/>
    </row>
    <row r="28" spans="1:13" x14ac:dyDescent="0.25">
      <c r="A28" s="13"/>
      <c r="B28" s="13"/>
      <c r="C28" s="13"/>
      <c r="D28" s="13"/>
      <c r="E28" s="13"/>
      <c r="F28" s="13"/>
      <c r="G28" s="13"/>
      <c r="H28" s="13"/>
      <c r="I28" s="14"/>
      <c r="J28" s="15"/>
      <c r="K28" s="13"/>
      <c r="L28" s="13"/>
      <c r="M28" s="13"/>
    </row>
    <row r="29" spans="1:13" x14ac:dyDescent="0.25">
      <c r="A29" s="13"/>
      <c r="B29" s="13"/>
      <c r="C29" s="13"/>
      <c r="D29" s="13"/>
      <c r="E29" s="13"/>
      <c r="F29" s="13"/>
      <c r="G29" s="13"/>
      <c r="H29" s="13"/>
      <c r="I29" s="14"/>
      <c r="J29" s="15"/>
      <c r="K29" s="13"/>
      <c r="L29" s="13"/>
      <c r="M29" s="13"/>
    </row>
    <row r="30" spans="1:13" x14ac:dyDescent="0.25">
      <c r="A30" s="13"/>
      <c r="B30" s="13"/>
      <c r="C30" s="13"/>
      <c r="D30" s="13"/>
      <c r="E30" s="13"/>
      <c r="F30" s="13"/>
      <c r="G30" s="13"/>
      <c r="H30" s="13"/>
      <c r="I30" s="14"/>
      <c r="J30" s="15"/>
      <c r="K30" s="13"/>
      <c r="L30" s="13"/>
      <c r="M30" s="13"/>
    </row>
    <row r="31" spans="1:13" x14ac:dyDescent="0.25">
      <c r="A31" s="13"/>
      <c r="B31" s="13"/>
      <c r="C31" s="13"/>
      <c r="D31" s="13"/>
      <c r="E31" s="13"/>
      <c r="F31" s="13"/>
      <c r="G31" s="13"/>
      <c r="H31" s="13"/>
      <c r="I31" s="14" t="str">
        <f>IF(OR(SUM(I3:I12)=1,SUM(I3:I13)=0),"","لطفا درصد سهام را بصورت صحیح و مجموع 100 وارد کنید")</f>
        <v/>
      </c>
      <c r="J31" s="15"/>
      <c r="K31" s="13"/>
      <c r="L31" s="13"/>
      <c r="M31" s="13"/>
    </row>
    <row r="32" spans="1:13" x14ac:dyDescent="0.25">
      <c r="A32" s="13"/>
      <c r="B32" s="13"/>
      <c r="C32" s="13"/>
      <c r="D32" s="13"/>
      <c r="E32" s="13"/>
      <c r="F32" s="13"/>
      <c r="G32" s="13"/>
      <c r="H32" s="13"/>
      <c r="I32" s="14"/>
      <c r="J32" s="15"/>
      <c r="K32" s="13"/>
      <c r="L32" s="13"/>
      <c r="M32" s="13"/>
    </row>
    <row r="33" spans="1:13" x14ac:dyDescent="0.25">
      <c r="A33" s="13"/>
      <c r="B33" s="13"/>
      <c r="C33" s="13"/>
      <c r="D33" s="13"/>
      <c r="E33" s="13"/>
      <c r="F33" s="13"/>
      <c r="G33" s="13"/>
      <c r="H33" s="13"/>
      <c r="I33" s="14"/>
      <c r="J33" s="15"/>
      <c r="K33" s="13"/>
      <c r="L33" s="13"/>
      <c r="M33" s="13"/>
    </row>
    <row r="34" spans="1:13" x14ac:dyDescent="0.25">
      <c r="A34" s="13"/>
      <c r="B34" s="13"/>
      <c r="C34" s="13"/>
      <c r="D34" s="13"/>
      <c r="E34" s="13"/>
      <c r="F34" s="13"/>
      <c r="G34" s="13"/>
      <c r="H34" s="13"/>
      <c r="I34" s="14"/>
      <c r="J34" s="15"/>
      <c r="K34" s="13"/>
      <c r="L34" s="13"/>
      <c r="M34" s="13"/>
    </row>
  </sheetData>
  <sheetProtection algorithmName="SHA-512" hashValue="TxZRhO1cyP2zm4QVr2r/B/6NpGOwCChPfguYQJofURymmCEDvGl7KpcAumj3+4JpFiitWQSi4g22r/s6vxg3MQ==" saltValue="8Tk5kuMEeOaLUMdBrCG3jA==" spinCount="100000" sheet="1" formatCells="0"/>
  <mergeCells count="21">
    <mergeCell ref="A1:L1"/>
    <mergeCell ref="A14:L14"/>
    <mergeCell ref="A23:D23"/>
    <mergeCell ref="D24:E24"/>
    <mergeCell ref="D25:E25"/>
    <mergeCell ref="A15:A16"/>
    <mergeCell ref="B15:B16"/>
    <mergeCell ref="C15:C16"/>
    <mergeCell ref="D15:D16"/>
    <mergeCell ref="E15:E16"/>
    <mergeCell ref="G15:G16"/>
    <mergeCell ref="H15:H16"/>
    <mergeCell ref="I15:I16"/>
    <mergeCell ref="G25:J25"/>
    <mergeCell ref="G24:J24"/>
    <mergeCell ref="J15:J16"/>
    <mergeCell ref="K15:L15"/>
    <mergeCell ref="F15:F16"/>
    <mergeCell ref="D26:E26"/>
    <mergeCell ref="D27:E27"/>
    <mergeCell ref="G26:J26"/>
  </mergeCells>
  <dataValidations count="6">
    <dataValidation type="whole" allowBlank="1" showInputMessage="1" showErrorMessage="1" error="سال تولد بین 1300 تا 1400 وارد کنید" sqref="D3:D12">
      <formula1>1300</formula1>
      <formula2>1400</formula2>
    </dataValidation>
    <dataValidation type="whole" allowBlank="1" showInputMessage="1" showErrorMessage="1" error="تاریخ را بصورت 8 رقمی وارد کنید. مثال 13990103" sqref="G3:G12">
      <formula1>9999999</formula1>
      <formula2>99999999</formula2>
    </dataValidation>
    <dataValidation type="textLength" operator="equal" allowBlank="1" showInputMessage="1" showErrorMessage="1" error="کدملی باید 10 رقمی باشد." sqref="C3:C12">
      <formula1>10</formula1>
    </dataValidation>
    <dataValidation type="decimal" allowBlank="1" showInputMessage="1" showErrorMessage="1" error="شناسه ملی باید 10 یا 11 رقمی باشد" sqref="C17:C21">
      <formula1>999999999</formula1>
      <formula2>99999999999</formula2>
    </dataValidation>
    <dataValidation type="decimal" allowBlank="1" showInputMessage="1" showErrorMessage="1" error="تاریخ را بصورت عدد هشت رقمی وارد کنید. مثال (13980103)" sqref="D17:D21">
      <formula1>10000000</formula1>
      <formula2>99999999</formula2>
    </dataValidation>
    <dataValidation type="list" allowBlank="1" showInputMessage="1" showErrorMessage="1" sqref="K25:K26">
      <formula1>"بلی,خیر"</formula1>
    </dataValidation>
  </dataValidations>
  <printOptions horizontalCentered="1"/>
  <pageMargins left="0.45" right="0.45" top="1" bottom="0.5" header="0.3" footer="0.3"/>
  <pageSetup paperSize="9" scale="52" orientation="landscape" r:id="rId1"/>
  <headerFooter>
    <oddHeader>&amp;C&amp;"B Titr,Bold"&amp;14اطلاعات هیئت مؤسس/هیئت مدیره/سهامداران</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'[107- صنایع ارتباطی آوا.xlsx]option'!#REF!</xm:f>
          </x14:formula1>
          <xm:sqref>H3:H12 H17:H21</xm:sqref>
        </x14:dataValidation>
        <x14:dataValidation type="list" allowBlank="1" showInputMessage="1" showErrorMessage="1">
          <x14:formula1>
            <xm:f>'[107- صنایع ارتباطی آوا.xlsx]option'!#REF!</xm:f>
          </x14:formula1>
          <xm:sqref>L3:L12</xm:sqref>
        </x14:dataValidation>
        <x14:dataValidation type="list" allowBlank="1" showInputMessage="1" showErrorMessage="1">
          <x14:formula1>
            <xm:f>'[107- صنایع ارتباطی آوا.xlsx]option'!#REF!</xm:f>
          </x14:formula1>
          <xm:sqref>K3:K12</xm:sqref>
        </x14:dataValidation>
        <x14:dataValidation type="list" allowBlank="1" showInputMessage="1" showErrorMessage="1">
          <x14:formula1>
            <xm:f>'[107- صنایع ارتباطی آوا.xlsx]option'!#REF!</xm:f>
          </x14:formula1>
          <xm:sqref>E3:E12 F17:F21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59999389629810485"/>
  </sheetPr>
  <dimension ref="A1:AK1003"/>
  <sheetViews>
    <sheetView rightToLeft="1" view="pageBreakPreview" zoomScale="55" zoomScaleNormal="55" zoomScaleSheetLayoutView="55" workbookViewId="0">
      <pane xSplit="2" ySplit="2" topLeftCell="C3" activePane="bottomRight" state="frozenSplit"/>
      <selection activeCell="H32" sqref="H32"/>
      <selection pane="topRight" activeCell="H32" sqref="H32"/>
      <selection pane="bottomLeft" activeCell="H32" sqref="H32"/>
      <selection pane="bottomRight" activeCell="M8" sqref="M8"/>
    </sheetView>
  </sheetViews>
  <sheetFormatPr defaultRowHeight="19.5" x14ac:dyDescent="0.25"/>
  <cols>
    <col min="1" max="1" width="5.28515625" style="4" bestFit="1" customWidth="1"/>
    <col min="2" max="2" width="21.5703125" style="202" customWidth="1"/>
    <col min="3" max="3" width="18.85546875" style="202" customWidth="1"/>
    <col min="4" max="4" width="12.85546875" style="202" customWidth="1"/>
    <col min="5" max="7" width="13.85546875" style="202" customWidth="1"/>
    <col min="8" max="8" width="71.28515625" style="202" customWidth="1"/>
    <col min="9" max="9" width="8.42578125" style="203" customWidth="1"/>
    <col min="10" max="10" width="68" style="202" customWidth="1"/>
    <col min="11" max="11" width="8.5703125" style="203" customWidth="1"/>
    <col min="12" max="12" width="15.42578125" style="204" customWidth="1"/>
    <col min="13" max="13" width="18.42578125" style="204" customWidth="1"/>
    <col min="14" max="14" width="41.28515625" style="204" customWidth="1"/>
    <col min="15" max="17" width="15.42578125" style="204" customWidth="1"/>
    <col min="18" max="19" width="12.42578125" style="202" customWidth="1"/>
    <col min="20" max="20" width="13.140625" style="202" customWidth="1"/>
    <col min="21" max="21" width="44.28515625" style="202" customWidth="1"/>
    <col min="22" max="22" width="14.42578125" style="202" customWidth="1"/>
    <col min="23" max="23" width="19" style="202" customWidth="1"/>
    <col min="24" max="24" width="19" style="240" customWidth="1"/>
    <col min="25" max="25" width="20.7109375" style="240" customWidth="1"/>
    <col min="26" max="26" width="16.5703125" style="240" customWidth="1"/>
    <col min="27" max="27" width="14.5703125" style="240" customWidth="1"/>
    <col min="28" max="28" width="17.85546875" style="240" customWidth="1"/>
    <col min="29" max="29" width="46.5703125" style="240" customWidth="1"/>
    <col min="30" max="32" width="9.140625" style="237"/>
    <col min="33" max="33" width="9.140625" style="202" customWidth="1"/>
    <col min="34" max="34" width="7" style="204" customWidth="1"/>
    <col min="35" max="35" width="9.140625" style="237"/>
    <col min="36" max="36" width="15.42578125" style="204" customWidth="1"/>
    <col min="37" max="37" width="29.7109375" style="204" customWidth="1"/>
    <col min="38" max="39" width="16.7109375" style="202" customWidth="1"/>
    <col min="40" max="40" width="18.5703125" style="202" customWidth="1"/>
    <col min="41" max="41" width="15" style="202" customWidth="1"/>
    <col min="42" max="42" width="17" style="202" customWidth="1"/>
    <col min="43" max="16384" width="9.140625" style="202"/>
  </cols>
  <sheetData>
    <row r="1" spans="1:37" s="4" customFormat="1" ht="40.5" customHeight="1" x14ac:dyDescent="0.25">
      <c r="A1" s="454" t="s">
        <v>1</v>
      </c>
      <c r="B1" s="448" t="s">
        <v>4</v>
      </c>
      <c r="C1" s="456" t="s">
        <v>13</v>
      </c>
      <c r="D1" s="457" t="s">
        <v>104</v>
      </c>
      <c r="E1" s="456" t="s">
        <v>93</v>
      </c>
      <c r="F1" s="457" t="s">
        <v>833</v>
      </c>
      <c r="G1" s="457" t="s">
        <v>834</v>
      </c>
      <c r="H1" s="459" t="s">
        <v>76</v>
      </c>
      <c r="I1" s="460"/>
      <c r="J1" s="460"/>
      <c r="K1" s="460"/>
      <c r="L1" s="461" t="s">
        <v>835</v>
      </c>
      <c r="M1" s="461" t="s">
        <v>836</v>
      </c>
      <c r="N1" s="461" t="s">
        <v>837</v>
      </c>
      <c r="O1" s="439" t="s">
        <v>15</v>
      </c>
      <c r="P1" s="448" t="s">
        <v>27</v>
      </c>
      <c r="Q1" s="448" t="s">
        <v>62</v>
      </c>
      <c r="R1" s="448" t="s">
        <v>121</v>
      </c>
      <c r="S1" s="439" t="s">
        <v>57</v>
      </c>
      <c r="T1" s="437" t="s">
        <v>77</v>
      </c>
      <c r="U1" s="453"/>
      <c r="V1" s="453"/>
      <c r="W1" s="438"/>
      <c r="X1" s="5"/>
      <c r="Y1" s="5"/>
      <c r="Z1" s="5"/>
      <c r="AA1" s="5"/>
      <c r="AB1" s="5"/>
      <c r="AC1" s="5"/>
      <c r="AD1" s="5"/>
      <c r="AE1" s="5"/>
    </row>
    <row r="2" spans="1:37" s="4" customFormat="1" ht="111" customHeight="1" x14ac:dyDescent="0.25">
      <c r="A2" s="455"/>
      <c r="B2" s="448"/>
      <c r="C2" s="456"/>
      <c r="D2" s="458"/>
      <c r="E2" s="456"/>
      <c r="F2" s="458"/>
      <c r="G2" s="458"/>
      <c r="H2" s="352" t="s">
        <v>70</v>
      </c>
      <c r="I2" s="353" t="s">
        <v>58</v>
      </c>
      <c r="J2" s="354" t="s">
        <v>71</v>
      </c>
      <c r="K2" s="355" t="s">
        <v>58</v>
      </c>
      <c r="L2" s="461"/>
      <c r="M2" s="461"/>
      <c r="N2" s="461"/>
      <c r="O2" s="440"/>
      <c r="P2" s="448"/>
      <c r="Q2" s="448"/>
      <c r="R2" s="448"/>
      <c r="S2" s="440"/>
      <c r="T2" s="343" t="s">
        <v>28</v>
      </c>
      <c r="U2" s="343" t="s">
        <v>29</v>
      </c>
      <c r="V2" s="343" t="s">
        <v>30</v>
      </c>
      <c r="W2" s="343" t="s">
        <v>31</v>
      </c>
      <c r="X2" s="5"/>
      <c r="Y2" s="5"/>
      <c r="Z2" s="5"/>
      <c r="AA2" s="5"/>
      <c r="AB2" s="5"/>
      <c r="AC2" s="5"/>
      <c r="AD2" s="9"/>
      <c r="AE2" s="9"/>
    </row>
    <row r="3" spans="1:37" ht="39" customHeight="1" x14ac:dyDescent="0.25">
      <c r="A3" s="40">
        <v>1</v>
      </c>
      <c r="B3" s="198"/>
      <c r="C3" s="25"/>
      <c r="D3" s="198"/>
      <c r="E3" s="198"/>
      <c r="F3" s="246"/>
      <c r="G3" s="198"/>
      <c r="H3" s="33"/>
      <c r="I3" s="76"/>
      <c r="J3" s="34"/>
      <c r="K3" s="356">
        <f t="shared" ref="K3" si="0">1-I3</f>
        <v>1</v>
      </c>
      <c r="L3" s="200"/>
      <c r="M3" s="201"/>
      <c r="N3" s="200"/>
      <c r="O3" s="200"/>
      <c r="P3" s="198"/>
      <c r="Q3" s="200"/>
      <c r="R3" s="198"/>
      <c r="S3" s="26"/>
      <c r="T3" s="198"/>
      <c r="U3" s="198"/>
      <c r="V3" s="198"/>
      <c r="W3" s="198"/>
      <c r="AG3" s="241"/>
      <c r="AH3" s="242"/>
      <c r="AJ3" s="243"/>
      <c r="AK3" s="243"/>
    </row>
    <row r="4" spans="1:37" ht="39" customHeight="1" x14ac:dyDescent="0.25">
      <c r="A4" s="40">
        <v>2</v>
      </c>
      <c r="B4" s="307"/>
      <c r="C4" s="25"/>
      <c r="D4" s="307"/>
      <c r="E4" s="307"/>
      <c r="F4" s="307"/>
      <c r="G4" s="418"/>
      <c r="H4" s="33"/>
      <c r="I4" s="76"/>
      <c r="J4" s="34"/>
      <c r="K4" s="356">
        <f t="shared" ref="K4:K67" si="1">1-I4</f>
        <v>1</v>
      </c>
      <c r="L4" s="200"/>
      <c r="M4" s="201"/>
      <c r="N4" s="200"/>
      <c r="O4" s="200"/>
      <c r="P4" s="307"/>
      <c r="Q4" s="200"/>
      <c r="R4" s="307"/>
      <c r="S4" s="26"/>
      <c r="T4" s="307"/>
      <c r="U4" s="307"/>
      <c r="V4" s="307"/>
      <c r="W4" s="307"/>
      <c r="AG4" s="241"/>
      <c r="AH4" s="242"/>
      <c r="AJ4" s="243"/>
      <c r="AK4" s="243"/>
    </row>
    <row r="5" spans="1:37" ht="39" customHeight="1" x14ac:dyDescent="0.25">
      <c r="A5" s="40">
        <v>3</v>
      </c>
      <c r="B5" s="307"/>
      <c r="C5" s="25"/>
      <c r="D5" s="307"/>
      <c r="E5" s="307"/>
      <c r="F5" s="307"/>
      <c r="G5" s="418"/>
      <c r="H5" s="33"/>
      <c r="I5" s="76"/>
      <c r="J5" s="34"/>
      <c r="K5" s="356">
        <f t="shared" si="1"/>
        <v>1</v>
      </c>
      <c r="L5" s="200"/>
      <c r="M5" s="201"/>
      <c r="N5" s="200"/>
      <c r="O5" s="200"/>
      <c r="P5" s="307"/>
      <c r="Q5" s="200"/>
      <c r="R5" s="307"/>
      <c r="S5" s="26"/>
      <c r="T5" s="307"/>
      <c r="U5" s="307"/>
      <c r="V5" s="307"/>
      <c r="W5" s="307"/>
      <c r="AG5" s="241"/>
      <c r="AH5" s="242"/>
      <c r="AJ5" s="244"/>
      <c r="AK5" s="244"/>
    </row>
    <row r="6" spans="1:37" ht="39" customHeight="1" x14ac:dyDescent="0.25">
      <c r="A6" s="40">
        <v>4</v>
      </c>
      <c r="B6" s="307"/>
      <c r="C6" s="25"/>
      <c r="D6" s="307"/>
      <c r="E6" s="307"/>
      <c r="F6" s="307"/>
      <c r="G6" s="418"/>
      <c r="H6" s="33"/>
      <c r="I6" s="76"/>
      <c r="J6" s="34"/>
      <c r="K6" s="356">
        <f t="shared" si="1"/>
        <v>1</v>
      </c>
      <c r="L6" s="200"/>
      <c r="M6" s="201"/>
      <c r="N6" s="200"/>
      <c r="O6" s="200"/>
      <c r="P6" s="307"/>
      <c r="Q6" s="200"/>
      <c r="R6" s="307"/>
      <c r="S6" s="26"/>
      <c r="T6" s="307"/>
      <c r="U6" s="307"/>
      <c r="V6" s="307"/>
      <c r="W6" s="307"/>
      <c r="AG6" s="241"/>
      <c r="AH6" s="242"/>
      <c r="AJ6" s="243"/>
      <c r="AK6" s="243"/>
    </row>
    <row r="7" spans="1:37" ht="39" customHeight="1" x14ac:dyDescent="0.25">
      <c r="A7" s="40">
        <v>5</v>
      </c>
      <c r="B7" s="307"/>
      <c r="C7" s="25"/>
      <c r="D7" s="307"/>
      <c r="E7" s="307"/>
      <c r="F7" s="307"/>
      <c r="G7" s="418"/>
      <c r="H7" s="33"/>
      <c r="I7" s="76"/>
      <c r="J7" s="34"/>
      <c r="K7" s="356">
        <f t="shared" si="1"/>
        <v>1</v>
      </c>
      <c r="L7" s="200"/>
      <c r="M7" s="201"/>
      <c r="N7" s="200"/>
      <c r="O7" s="200"/>
      <c r="P7" s="307"/>
      <c r="Q7" s="200"/>
      <c r="R7" s="307"/>
      <c r="S7" s="26"/>
      <c r="T7" s="307"/>
      <c r="U7" s="307"/>
      <c r="V7" s="307"/>
      <c r="W7" s="307"/>
      <c r="AG7" s="241"/>
      <c r="AH7" s="242"/>
      <c r="AJ7" s="244"/>
      <c r="AK7" s="244"/>
    </row>
    <row r="8" spans="1:37" ht="39" customHeight="1" x14ac:dyDescent="0.25">
      <c r="A8" s="40">
        <v>6</v>
      </c>
      <c r="B8" s="307"/>
      <c r="C8" s="25"/>
      <c r="D8" s="307"/>
      <c r="E8" s="307"/>
      <c r="F8" s="307"/>
      <c r="G8" s="418"/>
      <c r="H8" s="33"/>
      <c r="I8" s="76"/>
      <c r="J8" s="34"/>
      <c r="K8" s="356">
        <f t="shared" si="1"/>
        <v>1</v>
      </c>
      <c r="L8" s="200"/>
      <c r="M8" s="201"/>
      <c r="N8" s="200"/>
      <c r="O8" s="200"/>
      <c r="P8" s="307"/>
      <c r="Q8" s="200"/>
      <c r="R8" s="307"/>
      <c r="S8" s="26"/>
      <c r="T8" s="307"/>
      <c r="U8" s="307"/>
      <c r="V8" s="307"/>
      <c r="W8" s="307"/>
      <c r="AG8" s="241"/>
      <c r="AH8" s="242"/>
      <c r="AJ8" s="245"/>
      <c r="AK8" s="245"/>
    </row>
    <row r="9" spans="1:37" ht="39" customHeight="1" x14ac:dyDescent="0.25">
      <c r="A9" s="40">
        <v>7</v>
      </c>
      <c r="B9" s="307"/>
      <c r="C9" s="25"/>
      <c r="D9" s="307"/>
      <c r="E9" s="307"/>
      <c r="F9" s="307"/>
      <c r="G9" s="418"/>
      <c r="H9" s="33"/>
      <c r="I9" s="76"/>
      <c r="J9" s="34"/>
      <c r="K9" s="356">
        <f t="shared" si="1"/>
        <v>1</v>
      </c>
      <c r="L9" s="200"/>
      <c r="M9" s="201"/>
      <c r="N9" s="200"/>
      <c r="O9" s="200"/>
      <c r="P9" s="307"/>
      <c r="Q9" s="200"/>
      <c r="R9" s="307"/>
      <c r="S9" s="26"/>
      <c r="T9" s="307"/>
      <c r="U9" s="307"/>
      <c r="V9" s="307"/>
      <c r="W9" s="307"/>
      <c r="AG9" s="241"/>
      <c r="AH9" s="242"/>
    </row>
    <row r="10" spans="1:37" ht="39" customHeight="1" x14ac:dyDescent="0.25">
      <c r="A10" s="40">
        <v>8</v>
      </c>
      <c r="B10" s="307"/>
      <c r="C10" s="25"/>
      <c r="D10" s="307"/>
      <c r="E10" s="307"/>
      <c r="F10" s="307"/>
      <c r="G10" s="418"/>
      <c r="H10" s="33"/>
      <c r="I10" s="76"/>
      <c r="J10" s="34"/>
      <c r="K10" s="356">
        <f t="shared" si="1"/>
        <v>1</v>
      </c>
      <c r="L10" s="200"/>
      <c r="M10" s="201"/>
      <c r="N10" s="200"/>
      <c r="O10" s="200"/>
      <c r="P10" s="307"/>
      <c r="Q10" s="200"/>
      <c r="R10" s="307"/>
      <c r="S10" s="26"/>
      <c r="T10" s="307"/>
      <c r="U10" s="307"/>
      <c r="V10" s="307"/>
      <c r="W10" s="307"/>
      <c r="AG10" s="241"/>
      <c r="AH10" s="242"/>
    </row>
    <row r="11" spans="1:37" ht="39" customHeight="1" x14ac:dyDescent="0.25">
      <c r="A11" s="40">
        <v>9</v>
      </c>
      <c r="B11" s="307"/>
      <c r="C11" s="25"/>
      <c r="D11" s="307"/>
      <c r="E11" s="307"/>
      <c r="F11" s="307"/>
      <c r="G11" s="418"/>
      <c r="H11" s="33"/>
      <c r="I11" s="76"/>
      <c r="J11" s="34"/>
      <c r="K11" s="356">
        <f t="shared" si="1"/>
        <v>1</v>
      </c>
      <c r="L11" s="200"/>
      <c r="M11" s="201"/>
      <c r="N11" s="200"/>
      <c r="O11" s="200"/>
      <c r="P11" s="307"/>
      <c r="Q11" s="200"/>
      <c r="R11" s="307"/>
      <c r="S11" s="26"/>
      <c r="T11" s="307"/>
      <c r="U11" s="307"/>
      <c r="V11" s="307"/>
      <c r="W11" s="307"/>
      <c r="AG11" s="241"/>
      <c r="AH11" s="242"/>
    </row>
    <row r="12" spans="1:37" ht="39" customHeight="1" x14ac:dyDescent="0.25">
      <c r="A12" s="40">
        <v>10</v>
      </c>
      <c r="B12" s="307"/>
      <c r="C12" s="25"/>
      <c r="D12" s="307"/>
      <c r="E12" s="307"/>
      <c r="F12" s="307"/>
      <c r="G12" s="418"/>
      <c r="H12" s="33"/>
      <c r="I12" s="76"/>
      <c r="J12" s="34"/>
      <c r="K12" s="356">
        <f t="shared" si="1"/>
        <v>1</v>
      </c>
      <c r="L12" s="200"/>
      <c r="M12" s="201"/>
      <c r="N12" s="200"/>
      <c r="O12" s="200"/>
      <c r="P12" s="307"/>
      <c r="Q12" s="200"/>
      <c r="R12" s="307"/>
      <c r="S12" s="26"/>
      <c r="T12" s="307"/>
      <c r="U12" s="307"/>
      <c r="V12" s="307"/>
      <c r="W12" s="307"/>
      <c r="AG12" s="241"/>
      <c r="AH12" s="242"/>
    </row>
    <row r="13" spans="1:37" ht="39" customHeight="1" x14ac:dyDescent="0.25">
      <c r="A13" s="12">
        <v>11</v>
      </c>
      <c r="B13" s="307"/>
      <c r="C13" s="25"/>
      <c r="D13" s="307"/>
      <c r="E13" s="307"/>
      <c r="F13" s="307"/>
      <c r="G13" s="418"/>
      <c r="H13" s="33"/>
      <c r="I13" s="76"/>
      <c r="J13" s="34"/>
      <c r="K13" s="356">
        <f t="shared" si="1"/>
        <v>1</v>
      </c>
      <c r="L13" s="200"/>
      <c r="M13" s="201"/>
      <c r="N13" s="200"/>
      <c r="O13" s="200"/>
      <c r="P13" s="307"/>
      <c r="Q13" s="200"/>
      <c r="R13" s="307"/>
      <c r="S13" s="26"/>
      <c r="T13" s="307"/>
      <c r="U13" s="307"/>
      <c r="V13" s="307"/>
      <c r="W13" s="307"/>
      <c r="AG13" s="241"/>
      <c r="AH13" s="242"/>
    </row>
    <row r="14" spans="1:37" ht="39" customHeight="1" x14ac:dyDescent="0.25">
      <c r="A14" s="12">
        <v>12</v>
      </c>
      <c r="B14" s="307"/>
      <c r="C14" s="25"/>
      <c r="D14" s="307"/>
      <c r="E14" s="307"/>
      <c r="F14" s="307"/>
      <c r="G14" s="418"/>
      <c r="H14" s="33"/>
      <c r="I14" s="76"/>
      <c r="J14" s="34"/>
      <c r="K14" s="356">
        <f t="shared" si="1"/>
        <v>1</v>
      </c>
      <c r="L14" s="200"/>
      <c r="M14" s="201"/>
      <c r="N14" s="200"/>
      <c r="O14" s="200"/>
      <c r="P14" s="307"/>
      <c r="Q14" s="200"/>
      <c r="R14" s="307"/>
      <c r="S14" s="26"/>
      <c r="T14" s="307"/>
      <c r="U14" s="307"/>
      <c r="V14" s="307"/>
      <c r="W14" s="307"/>
      <c r="AG14" s="241"/>
      <c r="AH14" s="242"/>
    </row>
    <row r="15" spans="1:37" ht="39" customHeight="1" x14ac:dyDescent="0.25">
      <c r="A15" s="12">
        <v>13</v>
      </c>
      <c r="B15" s="307"/>
      <c r="C15" s="25"/>
      <c r="D15" s="307"/>
      <c r="E15" s="307"/>
      <c r="F15" s="307"/>
      <c r="G15" s="418"/>
      <c r="H15" s="33"/>
      <c r="I15" s="76"/>
      <c r="J15" s="34"/>
      <c r="K15" s="356">
        <f t="shared" si="1"/>
        <v>1</v>
      </c>
      <c r="L15" s="200"/>
      <c r="M15" s="201"/>
      <c r="N15" s="200"/>
      <c r="O15" s="200"/>
      <c r="P15" s="307"/>
      <c r="Q15" s="200"/>
      <c r="R15" s="307"/>
      <c r="S15" s="26"/>
      <c r="T15" s="307"/>
      <c r="U15" s="307"/>
      <c r="V15" s="307"/>
      <c r="W15" s="307"/>
      <c r="AG15" s="241"/>
      <c r="AH15" s="242"/>
    </row>
    <row r="16" spans="1:37" ht="39" customHeight="1" x14ac:dyDescent="0.25">
      <c r="A16" s="12">
        <v>14</v>
      </c>
      <c r="B16" s="307"/>
      <c r="C16" s="25"/>
      <c r="D16" s="307"/>
      <c r="E16" s="307"/>
      <c r="F16" s="307"/>
      <c r="G16" s="418"/>
      <c r="H16" s="33"/>
      <c r="I16" s="76"/>
      <c r="J16" s="34"/>
      <c r="K16" s="356">
        <f t="shared" si="1"/>
        <v>1</v>
      </c>
      <c r="L16" s="200"/>
      <c r="M16" s="201"/>
      <c r="N16" s="200"/>
      <c r="O16" s="200"/>
      <c r="P16" s="307"/>
      <c r="Q16" s="200"/>
      <c r="R16" s="307"/>
      <c r="S16" s="26"/>
      <c r="T16" s="307"/>
      <c r="U16" s="307"/>
      <c r="V16" s="307"/>
      <c r="W16" s="307"/>
      <c r="AG16" s="241"/>
      <c r="AH16" s="242"/>
    </row>
    <row r="17" spans="1:34" ht="39" customHeight="1" x14ac:dyDescent="0.25">
      <c r="A17" s="12">
        <v>15</v>
      </c>
      <c r="B17" s="307"/>
      <c r="C17" s="25"/>
      <c r="D17" s="307"/>
      <c r="E17" s="307"/>
      <c r="F17" s="307"/>
      <c r="G17" s="418"/>
      <c r="H17" s="33"/>
      <c r="I17" s="76"/>
      <c r="J17" s="34"/>
      <c r="K17" s="356">
        <f t="shared" si="1"/>
        <v>1</v>
      </c>
      <c r="L17" s="200"/>
      <c r="M17" s="201"/>
      <c r="N17" s="200"/>
      <c r="O17" s="200"/>
      <c r="P17" s="307"/>
      <c r="Q17" s="200"/>
      <c r="R17" s="307"/>
      <c r="S17" s="26"/>
      <c r="T17" s="307"/>
      <c r="U17" s="307"/>
      <c r="V17" s="307"/>
      <c r="W17" s="307"/>
      <c r="AG17" s="241"/>
      <c r="AH17" s="242"/>
    </row>
    <row r="18" spans="1:34" ht="39" customHeight="1" x14ac:dyDescent="0.25">
      <c r="A18" s="12">
        <v>16</v>
      </c>
      <c r="B18" s="307"/>
      <c r="C18" s="25"/>
      <c r="D18" s="307"/>
      <c r="E18" s="307"/>
      <c r="F18" s="307"/>
      <c r="G18" s="418"/>
      <c r="H18" s="33"/>
      <c r="I18" s="76"/>
      <c r="J18" s="34"/>
      <c r="K18" s="356">
        <f t="shared" si="1"/>
        <v>1</v>
      </c>
      <c r="L18" s="200"/>
      <c r="M18" s="201"/>
      <c r="N18" s="200"/>
      <c r="O18" s="200"/>
      <c r="P18" s="307"/>
      <c r="Q18" s="200"/>
      <c r="R18" s="307"/>
      <c r="S18" s="26"/>
      <c r="T18" s="307"/>
      <c r="U18" s="307"/>
      <c r="V18" s="307"/>
      <c r="W18" s="307"/>
      <c r="AG18" s="241"/>
      <c r="AH18" s="242"/>
    </row>
    <row r="19" spans="1:34" ht="39" customHeight="1" x14ac:dyDescent="0.25">
      <c r="A19" s="12">
        <v>17</v>
      </c>
      <c r="B19" s="307"/>
      <c r="C19" s="25"/>
      <c r="D19" s="307"/>
      <c r="E19" s="307"/>
      <c r="F19" s="307"/>
      <c r="G19" s="418"/>
      <c r="H19" s="33"/>
      <c r="I19" s="76"/>
      <c r="J19" s="34"/>
      <c r="K19" s="356">
        <f t="shared" si="1"/>
        <v>1</v>
      </c>
      <c r="L19" s="200"/>
      <c r="M19" s="201"/>
      <c r="N19" s="200"/>
      <c r="O19" s="200"/>
      <c r="P19" s="307"/>
      <c r="Q19" s="200"/>
      <c r="R19" s="307"/>
      <c r="S19" s="26"/>
      <c r="T19" s="307"/>
      <c r="U19" s="307"/>
      <c r="V19" s="307"/>
      <c r="W19" s="307"/>
      <c r="AG19" s="241"/>
      <c r="AH19" s="242"/>
    </row>
    <row r="20" spans="1:34" ht="39" customHeight="1" x14ac:dyDescent="0.25">
      <c r="A20" s="12">
        <v>18</v>
      </c>
      <c r="B20" s="307"/>
      <c r="C20" s="25"/>
      <c r="D20" s="307"/>
      <c r="E20" s="307"/>
      <c r="F20" s="307"/>
      <c r="G20" s="418"/>
      <c r="H20" s="33"/>
      <c r="I20" s="76"/>
      <c r="J20" s="34"/>
      <c r="K20" s="356">
        <f t="shared" si="1"/>
        <v>1</v>
      </c>
      <c r="L20" s="200"/>
      <c r="M20" s="201"/>
      <c r="N20" s="200"/>
      <c r="O20" s="200"/>
      <c r="P20" s="307"/>
      <c r="Q20" s="200"/>
      <c r="R20" s="307"/>
      <c r="S20" s="26"/>
      <c r="T20" s="307"/>
      <c r="U20" s="307"/>
      <c r="V20" s="307"/>
      <c r="W20" s="307"/>
      <c r="AG20" s="241"/>
      <c r="AH20" s="242"/>
    </row>
    <row r="21" spans="1:34" ht="39" customHeight="1" x14ac:dyDescent="0.25">
      <c r="A21" s="12">
        <v>19</v>
      </c>
      <c r="B21" s="307"/>
      <c r="C21" s="25"/>
      <c r="D21" s="307"/>
      <c r="E21" s="307"/>
      <c r="F21" s="307"/>
      <c r="G21" s="418"/>
      <c r="H21" s="33"/>
      <c r="I21" s="76"/>
      <c r="J21" s="34"/>
      <c r="K21" s="356">
        <f t="shared" si="1"/>
        <v>1</v>
      </c>
      <c r="L21" s="200"/>
      <c r="M21" s="201"/>
      <c r="N21" s="200"/>
      <c r="O21" s="200"/>
      <c r="P21" s="307"/>
      <c r="Q21" s="200"/>
      <c r="R21" s="307"/>
      <c r="S21" s="26"/>
      <c r="T21" s="307"/>
      <c r="U21" s="307"/>
      <c r="V21" s="307"/>
      <c r="W21" s="307"/>
      <c r="AG21" s="241"/>
      <c r="AH21" s="242"/>
    </row>
    <row r="22" spans="1:34" ht="39" customHeight="1" x14ac:dyDescent="0.25">
      <c r="A22" s="12">
        <v>20</v>
      </c>
      <c r="B22" s="307"/>
      <c r="C22" s="25"/>
      <c r="D22" s="307"/>
      <c r="E22" s="307"/>
      <c r="F22" s="307"/>
      <c r="G22" s="418"/>
      <c r="H22" s="33"/>
      <c r="I22" s="76"/>
      <c r="J22" s="34"/>
      <c r="K22" s="356">
        <f t="shared" si="1"/>
        <v>1</v>
      </c>
      <c r="L22" s="200"/>
      <c r="M22" s="201"/>
      <c r="N22" s="200"/>
      <c r="O22" s="200"/>
      <c r="P22" s="307"/>
      <c r="Q22" s="200"/>
      <c r="R22" s="307"/>
      <c r="S22" s="26"/>
      <c r="T22" s="307"/>
      <c r="U22" s="307"/>
      <c r="V22" s="307"/>
      <c r="W22" s="307"/>
      <c r="AG22" s="241"/>
      <c r="AH22" s="242"/>
    </row>
    <row r="23" spans="1:34" ht="39" customHeight="1" x14ac:dyDescent="0.25">
      <c r="A23" s="12">
        <v>21</v>
      </c>
      <c r="B23" s="307"/>
      <c r="C23" s="25"/>
      <c r="D23" s="307"/>
      <c r="E23" s="307"/>
      <c r="F23" s="307"/>
      <c r="G23" s="418"/>
      <c r="H23" s="33"/>
      <c r="I23" s="76"/>
      <c r="J23" s="34"/>
      <c r="K23" s="356">
        <f t="shared" si="1"/>
        <v>1</v>
      </c>
      <c r="L23" s="200"/>
      <c r="M23" s="201"/>
      <c r="N23" s="200"/>
      <c r="O23" s="200"/>
      <c r="P23" s="307"/>
      <c r="Q23" s="200"/>
      <c r="R23" s="307"/>
      <c r="S23" s="26"/>
      <c r="T23" s="307"/>
      <c r="U23" s="307"/>
      <c r="V23" s="307"/>
      <c r="W23" s="307"/>
      <c r="AH23" s="242"/>
    </row>
    <row r="24" spans="1:34" ht="39" customHeight="1" x14ac:dyDescent="0.25">
      <c r="A24" s="12">
        <v>22</v>
      </c>
      <c r="B24" s="307"/>
      <c r="C24" s="25"/>
      <c r="D24" s="307"/>
      <c r="E24" s="307"/>
      <c r="F24" s="307"/>
      <c r="G24" s="418"/>
      <c r="H24" s="33"/>
      <c r="I24" s="76"/>
      <c r="J24" s="34"/>
      <c r="K24" s="356">
        <f t="shared" si="1"/>
        <v>1</v>
      </c>
      <c r="L24" s="200"/>
      <c r="M24" s="201"/>
      <c r="N24" s="200"/>
      <c r="O24" s="200"/>
      <c r="P24" s="307"/>
      <c r="Q24" s="200"/>
      <c r="R24" s="307"/>
      <c r="S24" s="26"/>
      <c r="T24" s="307"/>
      <c r="U24" s="307"/>
      <c r="V24" s="307"/>
      <c r="W24" s="307"/>
      <c r="AH24" s="242"/>
    </row>
    <row r="25" spans="1:34" ht="39" customHeight="1" x14ac:dyDescent="0.25">
      <c r="A25" s="12">
        <v>23</v>
      </c>
      <c r="B25" s="307"/>
      <c r="C25" s="25"/>
      <c r="D25" s="307"/>
      <c r="E25" s="307"/>
      <c r="F25" s="307"/>
      <c r="G25" s="418"/>
      <c r="H25" s="33"/>
      <c r="I25" s="76"/>
      <c r="J25" s="34"/>
      <c r="K25" s="356">
        <f t="shared" si="1"/>
        <v>1</v>
      </c>
      <c r="L25" s="200"/>
      <c r="M25" s="201"/>
      <c r="N25" s="200"/>
      <c r="O25" s="200"/>
      <c r="P25" s="307"/>
      <c r="Q25" s="200"/>
      <c r="R25" s="307"/>
      <c r="S25" s="26"/>
      <c r="T25" s="307"/>
      <c r="U25" s="307"/>
      <c r="V25" s="307"/>
      <c r="W25" s="307"/>
      <c r="AH25" s="242"/>
    </row>
    <row r="26" spans="1:34" ht="39" customHeight="1" x14ac:dyDescent="0.25">
      <c r="A26" s="12">
        <v>24</v>
      </c>
      <c r="B26" s="307"/>
      <c r="C26" s="25"/>
      <c r="D26" s="307"/>
      <c r="E26" s="307"/>
      <c r="F26" s="307"/>
      <c r="G26" s="418"/>
      <c r="H26" s="33"/>
      <c r="I26" s="76"/>
      <c r="J26" s="34"/>
      <c r="K26" s="356">
        <f t="shared" si="1"/>
        <v>1</v>
      </c>
      <c r="L26" s="200"/>
      <c r="M26" s="201"/>
      <c r="N26" s="200"/>
      <c r="O26" s="200"/>
      <c r="P26" s="307"/>
      <c r="Q26" s="200"/>
      <c r="R26" s="307"/>
      <c r="S26" s="26"/>
      <c r="T26" s="307"/>
      <c r="U26" s="307"/>
      <c r="V26" s="307"/>
      <c r="W26" s="307"/>
      <c r="AH26" s="242"/>
    </row>
    <row r="27" spans="1:34" ht="39" customHeight="1" x14ac:dyDescent="0.25">
      <c r="A27" s="12">
        <v>25</v>
      </c>
      <c r="B27" s="307"/>
      <c r="C27" s="25"/>
      <c r="D27" s="307"/>
      <c r="E27" s="307"/>
      <c r="F27" s="307"/>
      <c r="G27" s="418"/>
      <c r="H27" s="33"/>
      <c r="I27" s="76"/>
      <c r="J27" s="34"/>
      <c r="K27" s="356">
        <f t="shared" si="1"/>
        <v>1</v>
      </c>
      <c r="L27" s="200"/>
      <c r="M27" s="201"/>
      <c r="N27" s="200"/>
      <c r="O27" s="200"/>
      <c r="P27" s="307"/>
      <c r="Q27" s="200"/>
      <c r="R27" s="307"/>
      <c r="S27" s="26"/>
      <c r="T27" s="307"/>
      <c r="U27" s="307"/>
      <c r="V27" s="307"/>
      <c r="W27" s="307"/>
      <c r="AH27" s="242"/>
    </row>
    <row r="28" spans="1:34" ht="39" customHeight="1" x14ac:dyDescent="0.25">
      <c r="A28" s="12">
        <v>26</v>
      </c>
      <c r="B28" s="307"/>
      <c r="C28" s="25"/>
      <c r="D28" s="307"/>
      <c r="E28" s="307"/>
      <c r="F28" s="307"/>
      <c r="G28" s="418"/>
      <c r="H28" s="33"/>
      <c r="I28" s="76"/>
      <c r="J28" s="34"/>
      <c r="K28" s="356">
        <f t="shared" si="1"/>
        <v>1</v>
      </c>
      <c r="L28" s="200"/>
      <c r="M28" s="201"/>
      <c r="N28" s="200"/>
      <c r="O28" s="200"/>
      <c r="P28" s="307"/>
      <c r="Q28" s="200"/>
      <c r="R28" s="307"/>
      <c r="S28" s="26"/>
      <c r="T28" s="307"/>
      <c r="U28" s="307"/>
      <c r="V28" s="307"/>
      <c r="W28" s="307"/>
      <c r="AH28" s="242"/>
    </row>
    <row r="29" spans="1:34" ht="39" customHeight="1" x14ac:dyDescent="0.25">
      <c r="A29" s="12">
        <v>27</v>
      </c>
      <c r="B29" s="307"/>
      <c r="C29" s="25"/>
      <c r="D29" s="307"/>
      <c r="E29" s="307"/>
      <c r="F29" s="307"/>
      <c r="G29" s="418"/>
      <c r="H29" s="33"/>
      <c r="I29" s="76"/>
      <c r="J29" s="34"/>
      <c r="K29" s="356">
        <f t="shared" si="1"/>
        <v>1</v>
      </c>
      <c r="L29" s="200"/>
      <c r="M29" s="201"/>
      <c r="N29" s="200"/>
      <c r="O29" s="200"/>
      <c r="P29" s="307"/>
      <c r="Q29" s="200"/>
      <c r="R29" s="307"/>
      <c r="S29" s="26"/>
      <c r="T29" s="307"/>
      <c r="U29" s="307"/>
      <c r="V29" s="307"/>
      <c r="W29" s="307"/>
      <c r="AH29" s="242"/>
    </row>
    <row r="30" spans="1:34" ht="39" customHeight="1" x14ac:dyDescent="0.25">
      <c r="A30" s="12">
        <v>28</v>
      </c>
      <c r="B30" s="307"/>
      <c r="C30" s="25"/>
      <c r="D30" s="307"/>
      <c r="E30" s="307"/>
      <c r="F30" s="307"/>
      <c r="G30" s="418"/>
      <c r="H30" s="33"/>
      <c r="I30" s="76"/>
      <c r="J30" s="34"/>
      <c r="K30" s="356">
        <f t="shared" si="1"/>
        <v>1</v>
      </c>
      <c r="L30" s="200"/>
      <c r="M30" s="201"/>
      <c r="N30" s="200"/>
      <c r="O30" s="200"/>
      <c r="P30" s="307"/>
      <c r="Q30" s="200"/>
      <c r="R30" s="307"/>
      <c r="S30" s="26"/>
      <c r="T30" s="307"/>
      <c r="U30" s="307"/>
      <c r="V30" s="307"/>
      <c r="W30" s="307"/>
      <c r="AH30" s="242"/>
    </row>
    <row r="31" spans="1:34" ht="39" customHeight="1" x14ac:dyDescent="0.25">
      <c r="A31" s="12">
        <v>29</v>
      </c>
      <c r="B31" s="307"/>
      <c r="C31" s="25"/>
      <c r="D31" s="307"/>
      <c r="E31" s="307"/>
      <c r="F31" s="307"/>
      <c r="G31" s="418"/>
      <c r="H31" s="33"/>
      <c r="I31" s="76"/>
      <c r="J31" s="34"/>
      <c r="K31" s="356">
        <f t="shared" si="1"/>
        <v>1</v>
      </c>
      <c r="L31" s="200"/>
      <c r="M31" s="201"/>
      <c r="N31" s="200"/>
      <c r="O31" s="200"/>
      <c r="P31" s="307"/>
      <c r="Q31" s="200"/>
      <c r="R31" s="307"/>
      <c r="S31" s="26"/>
      <c r="T31" s="307"/>
      <c r="U31" s="307"/>
      <c r="V31" s="307"/>
      <c r="W31" s="307"/>
      <c r="AH31" s="242"/>
    </row>
    <row r="32" spans="1:34" ht="39" customHeight="1" x14ac:dyDescent="0.25">
      <c r="A32" s="12">
        <v>30</v>
      </c>
      <c r="B32" s="307"/>
      <c r="C32" s="25"/>
      <c r="D32" s="307"/>
      <c r="E32" s="307"/>
      <c r="F32" s="307"/>
      <c r="G32" s="418"/>
      <c r="H32" s="33"/>
      <c r="I32" s="76"/>
      <c r="J32" s="34"/>
      <c r="K32" s="356">
        <f t="shared" si="1"/>
        <v>1</v>
      </c>
      <c r="L32" s="200"/>
      <c r="M32" s="201"/>
      <c r="N32" s="200"/>
      <c r="O32" s="200"/>
      <c r="P32" s="307"/>
      <c r="Q32" s="200"/>
      <c r="R32" s="307"/>
      <c r="S32" s="26"/>
      <c r="T32" s="307"/>
      <c r="U32" s="307"/>
      <c r="V32" s="307"/>
      <c r="W32" s="307"/>
      <c r="AH32" s="242"/>
    </row>
    <row r="33" spans="1:34" ht="39" customHeight="1" x14ac:dyDescent="0.25">
      <c r="A33" s="12">
        <v>31</v>
      </c>
      <c r="B33" s="307"/>
      <c r="C33" s="25"/>
      <c r="D33" s="307"/>
      <c r="E33" s="307"/>
      <c r="F33" s="307"/>
      <c r="G33" s="418"/>
      <c r="H33" s="33"/>
      <c r="I33" s="76"/>
      <c r="J33" s="34"/>
      <c r="K33" s="356">
        <f t="shared" si="1"/>
        <v>1</v>
      </c>
      <c r="L33" s="200"/>
      <c r="M33" s="201"/>
      <c r="N33" s="200"/>
      <c r="O33" s="200"/>
      <c r="P33" s="307"/>
      <c r="Q33" s="200"/>
      <c r="R33" s="307"/>
      <c r="S33" s="26"/>
      <c r="T33" s="307"/>
      <c r="U33" s="307"/>
      <c r="V33" s="307"/>
      <c r="W33" s="307"/>
      <c r="AH33" s="242"/>
    </row>
    <row r="34" spans="1:34" ht="39" customHeight="1" x14ac:dyDescent="0.25">
      <c r="A34" s="12">
        <v>32</v>
      </c>
      <c r="B34" s="307"/>
      <c r="C34" s="25"/>
      <c r="D34" s="307"/>
      <c r="E34" s="307"/>
      <c r="F34" s="307"/>
      <c r="G34" s="418"/>
      <c r="H34" s="33"/>
      <c r="I34" s="76"/>
      <c r="J34" s="34"/>
      <c r="K34" s="356">
        <f t="shared" si="1"/>
        <v>1</v>
      </c>
      <c r="L34" s="200"/>
      <c r="M34" s="201"/>
      <c r="N34" s="200"/>
      <c r="O34" s="200"/>
      <c r="P34" s="307"/>
      <c r="Q34" s="200"/>
      <c r="R34" s="307"/>
      <c r="S34" s="26"/>
      <c r="T34" s="307"/>
      <c r="U34" s="307"/>
      <c r="V34" s="307"/>
      <c r="W34" s="307"/>
      <c r="AH34" s="242"/>
    </row>
    <row r="35" spans="1:34" ht="39" customHeight="1" x14ac:dyDescent="0.25">
      <c r="A35" s="12">
        <v>33</v>
      </c>
      <c r="B35" s="307"/>
      <c r="C35" s="25"/>
      <c r="D35" s="307"/>
      <c r="E35" s="307"/>
      <c r="F35" s="307"/>
      <c r="G35" s="418"/>
      <c r="H35" s="33"/>
      <c r="I35" s="76"/>
      <c r="J35" s="34"/>
      <c r="K35" s="356">
        <f t="shared" si="1"/>
        <v>1</v>
      </c>
      <c r="L35" s="200"/>
      <c r="M35" s="201"/>
      <c r="N35" s="200"/>
      <c r="O35" s="200"/>
      <c r="P35" s="307"/>
      <c r="Q35" s="200"/>
      <c r="R35" s="307"/>
      <c r="S35" s="26"/>
      <c r="T35" s="307"/>
      <c r="U35" s="307"/>
      <c r="V35" s="307"/>
      <c r="W35" s="307"/>
      <c r="AH35" s="242"/>
    </row>
    <row r="36" spans="1:34" ht="39" customHeight="1" x14ac:dyDescent="0.25">
      <c r="A36" s="12">
        <v>34</v>
      </c>
      <c r="B36" s="307"/>
      <c r="C36" s="25"/>
      <c r="D36" s="307"/>
      <c r="E36" s="307"/>
      <c r="F36" s="307"/>
      <c r="G36" s="418"/>
      <c r="H36" s="33"/>
      <c r="I36" s="76"/>
      <c r="J36" s="34"/>
      <c r="K36" s="356">
        <f t="shared" si="1"/>
        <v>1</v>
      </c>
      <c r="L36" s="200"/>
      <c r="M36" s="201"/>
      <c r="N36" s="200"/>
      <c r="O36" s="200"/>
      <c r="P36" s="307"/>
      <c r="Q36" s="200"/>
      <c r="R36" s="307"/>
      <c r="S36" s="26"/>
      <c r="T36" s="307"/>
      <c r="U36" s="307"/>
      <c r="V36" s="307"/>
      <c r="W36" s="307"/>
      <c r="AH36" s="242"/>
    </row>
    <row r="37" spans="1:34" ht="39" customHeight="1" x14ac:dyDescent="0.25">
      <c r="A37" s="12">
        <v>35</v>
      </c>
      <c r="B37" s="307"/>
      <c r="C37" s="25"/>
      <c r="D37" s="307"/>
      <c r="E37" s="307"/>
      <c r="F37" s="307"/>
      <c r="G37" s="418"/>
      <c r="H37" s="33"/>
      <c r="I37" s="76"/>
      <c r="J37" s="34"/>
      <c r="K37" s="356">
        <f t="shared" si="1"/>
        <v>1</v>
      </c>
      <c r="L37" s="200"/>
      <c r="M37" s="201"/>
      <c r="N37" s="200"/>
      <c r="O37" s="200"/>
      <c r="P37" s="307"/>
      <c r="Q37" s="200"/>
      <c r="R37" s="307"/>
      <c r="S37" s="26"/>
      <c r="T37" s="307"/>
      <c r="U37" s="307"/>
      <c r="V37" s="307"/>
      <c r="W37" s="307"/>
      <c r="AH37" s="242"/>
    </row>
    <row r="38" spans="1:34" ht="39" customHeight="1" x14ac:dyDescent="0.25">
      <c r="A38" s="12">
        <v>36</v>
      </c>
      <c r="B38" s="307"/>
      <c r="C38" s="25"/>
      <c r="D38" s="307"/>
      <c r="E38" s="307"/>
      <c r="F38" s="307"/>
      <c r="G38" s="418"/>
      <c r="H38" s="33"/>
      <c r="I38" s="76"/>
      <c r="J38" s="34"/>
      <c r="K38" s="356">
        <f t="shared" si="1"/>
        <v>1</v>
      </c>
      <c r="L38" s="200"/>
      <c r="M38" s="201"/>
      <c r="N38" s="200"/>
      <c r="O38" s="200"/>
      <c r="P38" s="307"/>
      <c r="Q38" s="200"/>
      <c r="R38" s="307"/>
      <c r="S38" s="26"/>
      <c r="T38" s="307"/>
      <c r="U38" s="307"/>
      <c r="V38" s="307"/>
      <c r="W38" s="307"/>
      <c r="AH38" s="242"/>
    </row>
    <row r="39" spans="1:34" ht="39" customHeight="1" x14ac:dyDescent="0.25">
      <c r="A39" s="12">
        <v>37</v>
      </c>
      <c r="B39" s="307"/>
      <c r="C39" s="25"/>
      <c r="D39" s="307"/>
      <c r="E39" s="307"/>
      <c r="F39" s="307"/>
      <c r="G39" s="418"/>
      <c r="H39" s="33"/>
      <c r="I39" s="76"/>
      <c r="J39" s="34"/>
      <c r="K39" s="356">
        <f t="shared" si="1"/>
        <v>1</v>
      </c>
      <c r="L39" s="200"/>
      <c r="M39" s="201"/>
      <c r="N39" s="200"/>
      <c r="O39" s="200"/>
      <c r="P39" s="307"/>
      <c r="Q39" s="200"/>
      <c r="R39" s="307"/>
      <c r="S39" s="26"/>
      <c r="T39" s="307"/>
      <c r="U39" s="307"/>
      <c r="V39" s="307"/>
      <c r="W39" s="307"/>
      <c r="AH39" s="242"/>
    </row>
    <row r="40" spans="1:34" ht="39" customHeight="1" x14ac:dyDescent="0.25">
      <c r="A40" s="12">
        <v>38</v>
      </c>
      <c r="B40" s="307"/>
      <c r="C40" s="25"/>
      <c r="D40" s="307"/>
      <c r="E40" s="307"/>
      <c r="F40" s="307"/>
      <c r="G40" s="418"/>
      <c r="H40" s="33"/>
      <c r="I40" s="76"/>
      <c r="J40" s="34"/>
      <c r="K40" s="356">
        <f t="shared" si="1"/>
        <v>1</v>
      </c>
      <c r="L40" s="200"/>
      <c r="M40" s="201"/>
      <c r="N40" s="200"/>
      <c r="O40" s="200"/>
      <c r="P40" s="307"/>
      <c r="Q40" s="200"/>
      <c r="R40" s="307"/>
      <c r="S40" s="26"/>
      <c r="T40" s="307"/>
      <c r="U40" s="307"/>
      <c r="V40" s="307"/>
      <c r="W40" s="307"/>
      <c r="AH40" s="242"/>
    </row>
    <row r="41" spans="1:34" ht="39" customHeight="1" x14ac:dyDescent="0.25">
      <c r="A41" s="12">
        <v>39</v>
      </c>
      <c r="B41" s="307"/>
      <c r="C41" s="25"/>
      <c r="D41" s="307"/>
      <c r="E41" s="307"/>
      <c r="F41" s="307"/>
      <c r="G41" s="418"/>
      <c r="H41" s="33"/>
      <c r="I41" s="76"/>
      <c r="J41" s="34"/>
      <c r="K41" s="356">
        <f t="shared" si="1"/>
        <v>1</v>
      </c>
      <c r="L41" s="200"/>
      <c r="M41" s="201"/>
      <c r="N41" s="200"/>
      <c r="O41" s="200"/>
      <c r="P41" s="307"/>
      <c r="Q41" s="200"/>
      <c r="R41" s="307"/>
      <c r="S41" s="26"/>
      <c r="T41" s="307"/>
      <c r="U41" s="307"/>
      <c r="V41" s="307"/>
      <c r="W41" s="307"/>
      <c r="AH41" s="242"/>
    </row>
    <row r="42" spans="1:34" ht="39" customHeight="1" x14ac:dyDescent="0.25">
      <c r="A42" s="12">
        <v>40</v>
      </c>
      <c r="B42" s="307"/>
      <c r="C42" s="25"/>
      <c r="D42" s="307"/>
      <c r="E42" s="307"/>
      <c r="F42" s="307"/>
      <c r="G42" s="418"/>
      <c r="H42" s="33"/>
      <c r="I42" s="76"/>
      <c r="J42" s="34"/>
      <c r="K42" s="356">
        <f t="shared" si="1"/>
        <v>1</v>
      </c>
      <c r="L42" s="200"/>
      <c r="M42" s="201"/>
      <c r="N42" s="200"/>
      <c r="O42" s="200"/>
      <c r="P42" s="307"/>
      <c r="Q42" s="200"/>
      <c r="R42" s="307"/>
      <c r="S42" s="26"/>
      <c r="T42" s="307"/>
      <c r="U42" s="307"/>
      <c r="V42" s="307"/>
      <c r="W42" s="307"/>
      <c r="AH42" s="242"/>
    </row>
    <row r="43" spans="1:34" ht="39" customHeight="1" x14ac:dyDescent="0.25">
      <c r="A43" s="12">
        <v>41</v>
      </c>
      <c r="B43" s="307"/>
      <c r="C43" s="25"/>
      <c r="D43" s="307"/>
      <c r="E43" s="307"/>
      <c r="F43" s="307"/>
      <c r="G43" s="418"/>
      <c r="H43" s="33"/>
      <c r="I43" s="76"/>
      <c r="J43" s="34"/>
      <c r="K43" s="356">
        <f t="shared" si="1"/>
        <v>1</v>
      </c>
      <c r="L43" s="200"/>
      <c r="M43" s="201"/>
      <c r="N43" s="200"/>
      <c r="O43" s="200"/>
      <c r="P43" s="307"/>
      <c r="Q43" s="200"/>
      <c r="R43" s="307"/>
      <c r="S43" s="26"/>
      <c r="T43" s="307"/>
      <c r="U43" s="307"/>
      <c r="V43" s="307"/>
      <c r="W43" s="307"/>
      <c r="AH43" s="242"/>
    </row>
    <row r="44" spans="1:34" ht="39" customHeight="1" x14ac:dyDescent="0.25">
      <c r="A44" s="12">
        <v>42</v>
      </c>
      <c r="B44" s="307"/>
      <c r="C44" s="25"/>
      <c r="D44" s="307"/>
      <c r="E44" s="307"/>
      <c r="F44" s="307"/>
      <c r="G44" s="418"/>
      <c r="H44" s="33"/>
      <c r="I44" s="76"/>
      <c r="J44" s="34"/>
      <c r="K44" s="356">
        <f t="shared" si="1"/>
        <v>1</v>
      </c>
      <c r="L44" s="200"/>
      <c r="M44" s="201"/>
      <c r="N44" s="200"/>
      <c r="O44" s="200"/>
      <c r="P44" s="307"/>
      <c r="Q44" s="200"/>
      <c r="R44" s="307"/>
      <c r="S44" s="26"/>
      <c r="T44" s="307"/>
      <c r="U44" s="307"/>
      <c r="V44" s="307"/>
      <c r="W44" s="307"/>
      <c r="AH44" s="242"/>
    </row>
    <row r="45" spans="1:34" ht="39" customHeight="1" x14ac:dyDescent="0.25">
      <c r="A45" s="12">
        <v>43</v>
      </c>
      <c r="B45" s="307"/>
      <c r="C45" s="25"/>
      <c r="D45" s="307"/>
      <c r="E45" s="307"/>
      <c r="F45" s="307"/>
      <c r="G45" s="418"/>
      <c r="H45" s="33"/>
      <c r="I45" s="76"/>
      <c r="J45" s="34"/>
      <c r="K45" s="356">
        <f t="shared" si="1"/>
        <v>1</v>
      </c>
      <c r="L45" s="200"/>
      <c r="M45" s="201"/>
      <c r="N45" s="200"/>
      <c r="O45" s="200"/>
      <c r="P45" s="307"/>
      <c r="Q45" s="200"/>
      <c r="R45" s="307"/>
      <c r="S45" s="26"/>
      <c r="T45" s="307"/>
      <c r="U45" s="307"/>
      <c r="V45" s="307"/>
      <c r="W45" s="307"/>
      <c r="AH45" s="242"/>
    </row>
    <row r="46" spans="1:34" ht="39" customHeight="1" x14ac:dyDescent="0.25">
      <c r="A46" s="12">
        <v>44</v>
      </c>
      <c r="B46" s="307"/>
      <c r="C46" s="25"/>
      <c r="D46" s="307"/>
      <c r="E46" s="307"/>
      <c r="F46" s="307"/>
      <c r="G46" s="418"/>
      <c r="H46" s="33"/>
      <c r="I46" s="76"/>
      <c r="J46" s="34"/>
      <c r="K46" s="356">
        <f t="shared" si="1"/>
        <v>1</v>
      </c>
      <c r="L46" s="200"/>
      <c r="M46" s="201"/>
      <c r="N46" s="200"/>
      <c r="O46" s="200"/>
      <c r="P46" s="307"/>
      <c r="Q46" s="200"/>
      <c r="R46" s="307"/>
      <c r="S46" s="26"/>
      <c r="T46" s="307"/>
      <c r="U46" s="307"/>
      <c r="V46" s="307"/>
      <c r="W46" s="307"/>
      <c r="AH46" s="242"/>
    </row>
    <row r="47" spans="1:34" ht="39" customHeight="1" x14ac:dyDescent="0.25">
      <c r="A47" s="12">
        <v>45</v>
      </c>
      <c r="B47" s="307"/>
      <c r="C47" s="25"/>
      <c r="D47" s="307"/>
      <c r="E47" s="307"/>
      <c r="F47" s="307"/>
      <c r="G47" s="418"/>
      <c r="H47" s="33"/>
      <c r="I47" s="76"/>
      <c r="J47" s="34"/>
      <c r="K47" s="356">
        <f t="shared" si="1"/>
        <v>1</v>
      </c>
      <c r="L47" s="200"/>
      <c r="M47" s="201"/>
      <c r="N47" s="200"/>
      <c r="O47" s="200"/>
      <c r="P47" s="307"/>
      <c r="Q47" s="200"/>
      <c r="R47" s="307"/>
      <c r="S47" s="26"/>
      <c r="T47" s="307"/>
      <c r="U47" s="307"/>
      <c r="V47" s="307"/>
      <c r="W47" s="307"/>
      <c r="AH47" s="242"/>
    </row>
    <row r="48" spans="1:34" ht="39" customHeight="1" x14ac:dyDescent="0.25">
      <c r="A48" s="12">
        <v>46</v>
      </c>
      <c r="B48" s="307"/>
      <c r="C48" s="25"/>
      <c r="D48" s="307"/>
      <c r="E48" s="307"/>
      <c r="F48" s="307"/>
      <c r="G48" s="418"/>
      <c r="H48" s="33"/>
      <c r="I48" s="76"/>
      <c r="J48" s="34"/>
      <c r="K48" s="356">
        <f t="shared" si="1"/>
        <v>1</v>
      </c>
      <c r="L48" s="200"/>
      <c r="M48" s="201"/>
      <c r="N48" s="200"/>
      <c r="O48" s="200"/>
      <c r="P48" s="307"/>
      <c r="Q48" s="200"/>
      <c r="R48" s="307"/>
      <c r="S48" s="26"/>
      <c r="T48" s="307"/>
      <c r="U48" s="307"/>
      <c r="V48" s="307"/>
      <c r="W48" s="307"/>
      <c r="AH48" s="242"/>
    </row>
    <row r="49" spans="1:34" ht="39" customHeight="1" x14ac:dyDescent="0.25">
      <c r="A49" s="12">
        <v>47</v>
      </c>
      <c r="B49" s="307"/>
      <c r="C49" s="25"/>
      <c r="D49" s="307"/>
      <c r="E49" s="307"/>
      <c r="F49" s="307"/>
      <c r="G49" s="418"/>
      <c r="H49" s="33"/>
      <c r="I49" s="76"/>
      <c r="J49" s="34"/>
      <c r="K49" s="356">
        <f t="shared" si="1"/>
        <v>1</v>
      </c>
      <c r="L49" s="200"/>
      <c r="M49" s="201"/>
      <c r="N49" s="200"/>
      <c r="O49" s="200"/>
      <c r="P49" s="307"/>
      <c r="Q49" s="200"/>
      <c r="R49" s="307"/>
      <c r="S49" s="26"/>
      <c r="T49" s="307"/>
      <c r="U49" s="307"/>
      <c r="V49" s="307"/>
      <c r="W49" s="307"/>
      <c r="AH49" s="242"/>
    </row>
    <row r="50" spans="1:34" ht="39" customHeight="1" x14ac:dyDescent="0.25">
      <c r="A50" s="12">
        <v>48</v>
      </c>
      <c r="B50" s="307"/>
      <c r="C50" s="25"/>
      <c r="D50" s="307"/>
      <c r="E50" s="307"/>
      <c r="F50" s="307"/>
      <c r="G50" s="418"/>
      <c r="H50" s="33"/>
      <c r="I50" s="76"/>
      <c r="J50" s="34"/>
      <c r="K50" s="356">
        <f t="shared" si="1"/>
        <v>1</v>
      </c>
      <c r="L50" s="200"/>
      <c r="M50" s="201"/>
      <c r="N50" s="200"/>
      <c r="O50" s="200"/>
      <c r="P50" s="307"/>
      <c r="Q50" s="200"/>
      <c r="R50" s="307"/>
      <c r="S50" s="26"/>
      <c r="T50" s="307"/>
      <c r="U50" s="307"/>
      <c r="V50" s="307"/>
      <c r="W50" s="307"/>
      <c r="AH50" s="242"/>
    </row>
    <row r="51" spans="1:34" ht="39" customHeight="1" x14ac:dyDescent="0.25">
      <c r="A51" s="12">
        <v>49</v>
      </c>
      <c r="B51" s="307"/>
      <c r="C51" s="25"/>
      <c r="D51" s="307"/>
      <c r="E51" s="307"/>
      <c r="F51" s="307"/>
      <c r="G51" s="418"/>
      <c r="H51" s="33"/>
      <c r="I51" s="76"/>
      <c r="J51" s="34"/>
      <c r="K51" s="356">
        <f t="shared" si="1"/>
        <v>1</v>
      </c>
      <c r="L51" s="200"/>
      <c r="M51" s="201"/>
      <c r="N51" s="200"/>
      <c r="O51" s="200"/>
      <c r="P51" s="307"/>
      <c r="Q51" s="200"/>
      <c r="R51" s="307"/>
      <c r="S51" s="26"/>
      <c r="T51" s="307"/>
      <c r="U51" s="307"/>
      <c r="V51" s="307"/>
      <c r="W51" s="307"/>
      <c r="AH51" s="242"/>
    </row>
    <row r="52" spans="1:34" ht="39" customHeight="1" x14ac:dyDescent="0.25">
      <c r="A52" s="12">
        <v>50</v>
      </c>
      <c r="B52" s="307"/>
      <c r="C52" s="25"/>
      <c r="D52" s="307"/>
      <c r="E52" s="307"/>
      <c r="F52" s="307"/>
      <c r="G52" s="418"/>
      <c r="H52" s="33"/>
      <c r="I52" s="76"/>
      <c r="J52" s="34"/>
      <c r="K52" s="356">
        <f t="shared" si="1"/>
        <v>1</v>
      </c>
      <c r="L52" s="200"/>
      <c r="M52" s="201"/>
      <c r="N52" s="200"/>
      <c r="O52" s="200"/>
      <c r="P52" s="307"/>
      <c r="Q52" s="200"/>
      <c r="R52" s="307"/>
      <c r="S52" s="26"/>
      <c r="T52" s="307"/>
      <c r="U52" s="307"/>
      <c r="V52" s="307"/>
      <c r="W52" s="307"/>
      <c r="AH52" s="242"/>
    </row>
    <row r="53" spans="1:34" ht="39" customHeight="1" x14ac:dyDescent="0.25">
      <c r="A53" s="12">
        <v>51</v>
      </c>
      <c r="B53" s="307"/>
      <c r="C53" s="25"/>
      <c r="D53" s="307"/>
      <c r="E53" s="307"/>
      <c r="F53" s="307"/>
      <c r="G53" s="418"/>
      <c r="H53" s="33"/>
      <c r="I53" s="76"/>
      <c r="J53" s="34"/>
      <c r="K53" s="356">
        <f t="shared" si="1"/>
        <v>1</v>
      </c>
      <c r="L53" s="200"/>
      <c r="M53" s="201"/>
      <c r="N53" s="200"/>
      <c r="O53" s="200"/>
      <c r="P53" s="307"/>
      <c r="Q53" s="200"/>
      <c r="R53" s="307"/>
      <c r="S53" s="26"/>
      <c r="T53" s="307"/>
      <c r="U53" s="307"/>
      <c r="V53" s="307"/>
      <c r="W53" s="307"/>
      <c r="AH53" s="242"/>
    </row>
    <row r="54" spans="1:34" ht="39" customHeight="1" x14ac:dyDescent="0.25">
      <c r="A54" s="12">
        <v>52</v>
      </c>
      <c r="B54" s="307"/>
      <c r="C54" s="25"/>
      <c r="D54" s="307"/>
      <c r="E54" s="307"/>
      <c r="F54" s="307"/>
      <c r="G54" s="418"/>
      <c r="H54" s="33"/>
      <c r="I54" s="76"/>
      <c r="J54" s="34"/>
      <c r="K54" s="356">
        <f t="shared" si="1"/>
        <v>1</v>
      </c>
      <c r="L54" s="200"/>
      <c r="M54" s="201"/>
      <c r="N54" s="200"/>
      <c r="O54" s="200"/>
      <c r="P54" s="307"/>
      <c r="Q54" s="200"/>
      <c r="R54" s="307"/>
      <c r="S54" s="26"/>
      <c r="T54" s="307"/>
      <c r="U54" s="307"/>
      <c r="V54" s="307"/>
      <c r="W54" s="307"/>
      <c r="AH54" s="242"/>
    </row>
    <row r="55" spans="1:34" ht="39" customHeight="1" x14ac:dyDescent="0.25">
      <c r="A55" s="12">
        <v>53</v>
      </c>
      <c r="B55" s="307"/>
      <c r="C55" s="25"/>
      <c r="D55" s="307"/>
      <c r="E55" s="307"/>
      <c r="F55" s="307"/>
      <c r="G55" s="418"/>
      <c r="H55" s="33"/>
      <c r="I55" s="76"/>
      <c r="J55" s="34"/>
      <c r="K55" s="356">
        <f t="shared" si="1"/>
        <v>1</v>
      </c>
      <c r="L55" s="200"/>
      <c r="M55" s="201"/>
      <c r="N55" s="200"/>
      <c r="O55" s="200"/>
      <c r="P55" s="307"/>
      <c r="Q55" s="200"/>
      <c r="R55" s="307"/>
      <c r="S55" s="26"/>
      <c r="T55" s="307"/>
      <c r="U55" s="307"/>
      <c r="V55" s="307"/>
      <c r="W55" s="307"/>
      <c r="AH55" s="242"/>
    </row>
    <row r="56" spans="1:34" ht="39" customHeight="1" x14ac:dyDescent="0.25">
      <c r="A56" s="12">
        <v>54</v>
      </c>
      <c r="B56" s="307"/>
      <c r="C56" s="25"/>
      <c r="D56" s="307"/>
      <c r="E56" s="307"/>
      <c r="F56" s="307"/>
      <c r="G56" s="418"/>
      <c r="H56" s="33"/>
      <c r="I56" s="76"/>
      <c r="J56" s="34"/>
      <c r="K56" s="356">
        <f t="shared" si="1"/>
        <v>1</v>
      </c>
      <c r="L56" s="200"/>
      <c r="M56" s="201"/>
      <c r="N56" s="200"/>
      <c r="O56" s="200"/>
      <c r="P56" s="307"/>
      <c r="Q56" s="200"/>
      <c r="R56" s="307"/>
      <c r="S56" s="26"/>
      <c r="T56" s="307"/>
      <c r="U56" s="307"/>
      <c r="V56" s="307"/>
      <c r="W56" s="307"/>
      <c r="AH56" s="242"/>
    </row>
    <row r="57" spans="1:34" ht="39" customHeight="1" x14ac:dyDescent="0.25">
      <c r="A57" s="12">
        <v>55</v>
      </c>
      <c r="B57" s="307"/>
      <c r="C57" s="25"/>
      <c r="D57" s="307"/>
      <c r="E57" s="307"/>
      <c r="F57" s="307"/>
      <c r="G57" s="418"/>
      <c r="H57" s="33"/>
      <c r="I57" s="76"/>
      <c r="J57" s="34"/>
      <c r="K57" s="356">
        <f t="shared" si="1"/>
        <v>1</v>
      </c>
      <c r="L57" s="200"/>
      <c r="M57" s="201"/>
      <c r="N57" s="200"/>
      <c r="O57" s="200"/>
      <c r="P57" s="307"/>
      <c r="Q57" s="200"/>
      <c r="R57" s="307"/>
      <c r="S57" s="26"/>
      <c r="T57" s="307"/>
      <c r="U57" s="307"/>
      <c r="V57" s="307"/>
      <c r="W57" s="307"/>
      <c r="AH57" s="242"/>
    </row>
    <row r="58" spans="1:34" ht="39" customHeight="1" x14ac:dyDescent="0.25">
      <c r="A58" s="12">
        <v>56</v>
      </c>
      <c r="B58" s="307"/>
      <c r="C58" s="25"/>
      <c r="D58" s="307"/>
      <c r="E58" s="307"/>
      <c r="F58" s="307"/>
      <c r="G58" s="418"/>
      <c r="H58" s="33"/>
      <c r="I58" s="76"/>
      <c r="J58" s="34"/>
      <c r="K58" s="356">
        <f t="shared" si="1"/>
        <v>1</v>
      </c>
      <c r="L58" s="200"/>
      <c r="M58" s="201"/>
      <c r="N58" s="200"/>
      <c r="O58" s="200"/>
      <c r="P58" s="307"/>
      <c r="Q58" s="200"/>
      <c r="R58" s="307"/>
      <c r="S58" s="26"/>
      <c r="T58" s="307"/>
      <c r="U58" s="307"/>
      <c r="V58" s="307"/>
      <c r="W58" s="307"/>
      <c r="AH58" s="242"/>
    </row>
    <row r="59" spans="1:34" ht="39" customHeight="1" x14ac:dyDescent="0.25">
      <c r="A59" s="12">
        <v>57</v>
      </c>
      <c r="B59" s="307"/>
      <c r="C59" s="25"/>
      <c r="D59" s="307"/>
      <c r="E59" s="307"/>
      <c r="F59" s="307"/>
      <c r="G59" s="418"/>
      <c r="H59" s="33"/>
      <c r="I59" s="76"/>
      <c r="J59" s="34"/>
      <c r="K59" s="356">
        <f t="shared" si="1"/>
        <v>1</v>
      </c>
      <c r="L59" s="200"/>
      <c r="M59" s="201"/>
      <c r="N59" s="200"/>
      <c r="O59" s="200"/>
      <c r="P59" s="307"/>
      <c r="Q59" s="200"/>
      <c r="R59" s="307"/>
      <c r="S59" s="26"/>
      <c r="T59" s="307"/>
      <c r="U59" s="307"/>
      <c r="V59" s="307"/>
      <c r="W59" s="307"/>
      <c r="AH59" s="242"/>
    </row>
    <row r="60" spans="1:34" ht="39" customHeight="1" x14ac:dyDescent="0.25">
      <c r="A60" s="12">
        <v>58</v>
      </c>
      <c r="B60" s="307"/>
      <c r="C60" s="25"/>
      <c r="D60" s="307"/>
      <c r="E60" s="307"/>
      <c r="F60" s="307"/>
      <c r="G60" s="418"/>
      <c r="H60" s="33"/>
      <c r="I60" s="76"/>
      <c r="J60" s="34"/>
      <c r="K60" s="356">
        <f t="shared" si="1"/>
        <v>1</v>
      </c>
      <c r="L60" s="200"/>
      <c r="M60" s="201"/>
      <c r="N60" s="200"/>
      <c r="O60" s="200"/>
      <c r="P60" s="307"/>
      <c r="Q60" s="200"/>
      <c r="R60" s="307"/>
      <c r="S60" s="26"/>
      <c r="T60" s="307"/>
      <c r="U60" s="307"/>
      <c r="V60" s="307"/>
      <c r="W60" s="307"/>
      <c r="AH60" s="242"/>
    </row>
    <row r="61" spans="1:34" ht="39" customHeight="1" x14ac:dyDescent="0.25">
      <c r="A61" s="12">
        <v>59</v>
      </c>
      <c r="B61" s="307"/>
      <c r="C61" s="25"/>
      <c r="D61" s="307"/>
      <c r="E61" s="307"/>
      <c r="F61" s="307"/>
      <c r="G61" s="418"/>
      <c r="H61" s="33"/>
      <c r="I61" s="76"/>
      <c r="J61" s="34"/>
      <c r="K61" s="356">
        <f t="shared" si="1"/>
        <v>1</v>
      </c>
      <c r="L61" s="200"/>
      <c r="M61" s="201"/>
      <c r="N61" s="200"/>
      <c r="O61" s="200"/>
      <c r="P61" s="307"/>
      <c r="Q61" s="200"/>
      <c r="R61" s="307"/>
      <c r="S61" s="26"/>
      <c r="T61" s="307"/>
      <c r="U61" s="307"/>
      <c r="V61" s="307"/>
      <c r="W61" s="307"/>
      <c r="AH61" s="242"/>
    </row>
    <row r="62" spans="1:34" ht="39" customHeight="1" x14ac:dyDescent="0.25">
      <c r="A62" s="12">
        <v>60</v>
      </c>
      <c r="B62" s="307"/>
      <c r="C62" s="25"/>
      <c r="D62" s="307"/>
      <c r="E62" s="307"/>
      <c r="F62" s="307"/>
      <c r="G62" s="418"/>
      <c r="H62" s="33"/>
      <c r="I62" s="76"/>
      <c r="J62" s="34"/>
      <c r="K62" s="356">
        <f t="shared" si="1"/>
        <v>1</v>
      </c>
      <c r="L62" s="200"/>
      <c r="M62" s="201"/>
      <c r="N62" s="200"/>
      <c r="O62" s="200"/>
      <c r="P62" s="307"/>
      <c r="Q62" s="200"/>
      <c r="R62" s="307"/>
      <c r="S62" s="26"/>
      <c r="T62" s="307"/>
      <c r="U62" s="307"/>
      <c r="V62" s="307"/>
      <c r="W62" s="307"/>
      <c r="AH62" s="242"/>
    </row>
    <row r="63" spans="1:34" ht="39" customHeight="1" x14ac:dyDescent="0.25">
      <c r="A63" s="12">
        <v>61</v>
      </c>
      <c r="B63" s="307"/>
      <c r="C63" s="25"/>
      <c r="D63" s="307"/>
      <c r="E63" s="307"/>
      <c r="F63" s="307"/>
      <c r="G63" s="418"/>
      <c r="H63" s="33"/>
      <c r="I63" s="76"/>
      <c r="J63" s="34"/>
      <c r="K63" s="356">
        <f t="shared" si="1"/>
        <v>1</v>
      </c>
      <c r="L63" s="200"/>
      <c r="M63" s="201"/>
      <c r="N63" s="200"/>
      <c r="O63" s="200"/>
      <c r="P63" s="307"/>
      <c r="Q63" s="200"/>
      <c r="R63" s="307"/>
      <c r="S63" s="26"/>
      <c r="T63" s="307"/>
      <c r="U63" s="307"/>
      <c r="V63" s="307"/>
      <c r="W63" s="307"/>
      <c r="AH63" s="242"/>
    </row>
    <row r="64" spans="1:34" ht="39" customHeight="1" x14ac:dyDescent="0.25">
      <c r="A64" s="12">
        <v>62</v>
      </c>
      <c r="B64" s="307"/>
      <c r="C64" s="25"/>
      <c r="D64" s="307"/>
      <c r="E64" s="307"/>
      <c r="F64" s="307"/>
      <c r="G64" s="418"/>
      <c r="H64" s="33"/>
      <c r="I64" s="76"/>
      <c r="J64" s="34"/>
      <c r="K64" s="356">
        <f t="shared" si="1"/>
        <v>1</v>
      </c>
      <c r="L64" s="200"/>
      <c r="M64" s="201"/>
      <c r="N64" s="200"/>
      <c r="O64" s="200"/>
      <c r="P64" s="307"/>
      <c r="Q64" s="200"/>
      <c r="R64" s="307"/>
      <c r="S64" s="26"/>
      <c r="T64" s="307"/>
      <c r="U64" s="307"/>
      <c r="V64" s="307"/>
      <c r="W64" s="307"/>
      <c r="AH64" s="242"/>
    </row>
    <row r="65" spans="1:34" ht="39" customHeight="1" x14ac:dyDescent="0.25">
      <c r="A65" s="12">
        <v>63</v>
      </c>
      <c r="B65" s="307"/>
      <c r="C65" s="25"/>
      <c r="D65" s="307"/>
      <c r="E65" s="307"/>
      <c r="F65" s="307"/>
      <c r="G65" s="418"/>
      <c r="H65" s="33"/>
      <c r="I65" s="76"/>
      <c r="J65" s="34"/>
      <c r="K65" s="356">
        <f t="shared" si="1"/>
        <v>1</v>
      </c>
      <c r="L65" s="200"/>
      <c r="M65" s="201"/>
      <c r="N65" s="200"/>
      <c r="O65" s="200"/>
      <c r="P65" s="307"/>
      <c r="Q65" s="200"/>
      <c r="R65" s="307"/>
      <c r="S65" s="26"/>
      <c r="T65" s="307"/>
      <c r="U65" s="307"/>
      <c r="V65" s="307"/>
      <c r="W65" s="307"/>
      <c r="AH65" s="242"/>
    </row>
    <row r="66" spans="1:34" ht="39" customHeight="1" x14ac:dyDescent="0.25">
      <c r="A66" s="12">
        <v>64</v>
      </c>
      <c r="B66" s="307"/>
      <c r="C66" s="25"/>
      <c r="D66" s="307"/>
      <c r="E66" s="307"/>
      <c r="F66" s="307"/>
      <c r="G66" s="418"/>
      <c r="H66" s="33"/>
      <c r="I66" s="76"/>
      <c r="J66" s="34"/>
      <c r="K66" s="356">
        <f t="shared" si="1"/>
        <v>1</v>
      </c>
      <c r="L66" s="200"/>
      <c r="M66" s="201"/>
      <c r="N66" s="200"/>
      <c r="O66" s="200"/>
      <c r="P66" s="307"/>
      <c r="Q66" s="200"/>
      <c r="R66" s="307"/>
      <c r="S66" s="26"/>
      <c r="T66" s="307"/>
      <c r="U66" s="307"/>
      <c r="V66" s="307"/>
      <c r="W66" s="307"/>
      <c r="AH66" s="242"/>
    </row>
    <row r="67" spans="1:34" ht="39" customHeight="1" x14ac:dyDescent="0.25">
      <c r="A67" s="12">
        <v>65</v>
      </c>
      <c r="B67" s="307"/>
      <c r="C67" s="25"/>
      <c r="D67" s="307"/>
      <c r="E67" s="307"/>
      <c r="F67" s="307"/>
      <c r="G67" s="418"/>
      <c r="H67" s="33"/>
      <c r="I67" s="76"/>
      <c r="J67" s="34"/>
      <c r="K67" s="356">
        <f t="shared" si="1"/>
        <v>1</v>
      </c>
      <c r="L67" s="200"/>
      <c r="M67" s="201"/>
      <c r="N67" s="200"/>
      <c r="O67" s="200"/>
      <c r="P67" s="307"/>
      <c r="Q67" s="200"/>
      <c r="R67" s="307"/>
      <c r="S67" s="26"/>
      <c r="T67" s="307"/>
      <c r="U67" s="307"/>
      <c r="V67" s="307"/>
      <c r="W67" s="307"/>
      <c r="AH67" s="242"/>
    </row>
    <row r="68" spans="1:34" ht="39" customHeight="1" x14ac:dyDescent="0.25">
      <c r="A68" s="12">
        <v>66</v>
      </c>
      <c r="B68" s="307"/>
      <c r="C68" s="25"/>
      <c r="D68" s="307"/>
      <c r="E68" s="307"/>
      <c r="F68" s="307"/>
      <c r="G68" s="418"/>
      <c r="H68" s="33"/>
      <c r="I68" s="76"/>
      <c r="J68" s="34"/>
      <c r="K68" s="356">
        <f t="shared" ref="K68:K131" si="2">1-I68</f>
        <v>1</v>
      </c>
      <c r="L68" s="200"/>
      <c r="M68" s="201"/>
      <c r="N68" s="200"/>
      <c r="O68" s="200"/>
      <c r="P68" s="307"/>
      <c r="Q68" s="200"/>
      <c r="R68" s="307"/>
      <c r="S68" s="26"/>
      <c r="T68" s="307"/>
      <c r="U68" s="307"/>
      <c r="V68" s="307"/>
      <c r="W68" s="307"/>
      <c r="AH68" s="242"/>
    </row>
    <row r="69" spans="1:34" ht="39" customHeight="1" x14ac:dyDescent="0.25">
      <c r="A69" s="12">
        <v>67</v>
      </c>
      <c r="B69" s="307"/>
      <c r="C69" s="25"/>
      <c r="D69" s="307"/>
      <c r="E69" s="307"/>
      <c r="F69" s="307"/>
      <c r="G69" s="418"/>
      <c r="H69" s="33"/>
      <c r="I69" s="76"/>
      <c r="J69" s="34"/>
      <c r="K69" s="356">
        <f t="shared" si="2"/>
        <v>1</v>
      </c>
      <c r="L69" s="200"/>
      <c r="M69" s="201"/>
      <c r="N69" s="200"/>
      <c r="O69" s="200"/>
      <c r="P69" s="307"/>
      <c r="Q69" s="200"/>
      <c r="R69" s="307"/>
      <c r="S69" s="26"/>
      <c r="T69" s="307"/>
      <c r="U69" s="307"/>
      <c r="V69" s="307"/>
      <c r="W69" s="307"/>
      <c r="AH69" s="242"/>
    </row>
    <row r="70" spans="1:34" ht="39" customHeight="1" x14ac:dyDescent="0.25">
      <c r="A70" s="12">
        <v>68</v>
      </c>
      <c r="B70" s="307"/>
      <c r="C70" s="25"/>
      <c r="D70" s="307"/>
      <c r="E70" s="307"/>
      <c r="F70" s="307"/>
      <c r="G70" s="418"/>
      <c r="H70" s="33"/>
      <c r="I70" s="76"/>
      <c r="J70" s="34"/>
      <c r="K70" s="356">
        <f t="shared" si="2"/>
        <v>1</v>
      </c>
      <c r="L70" s="200"/>
      <c r="M70" s="201"/>
      <c r="N70" s="200"/>
      <c r="O70" s="200"/>
      <c r="P70" s="307"/>
      <c r="Q70" s="200"/>
      <c r="R70" s="307"/>
      <c r="S70" s="26"/>
      <c r="T70" s="307"/>
      <c r="U70" s="307"/>
      <c r="V70" s="307"/>
      <c r="W70" s="307"/>
      <c r="AH70" s="242"/>
    </row>
    <row r="71" spans="1:34" ht="39" customHeight="1" x14ac:dyDescent="0.25">
      <c r="A71" s="12">
        <v>69</v>
      </c>
      <c r="B71" s="307"/>
      <c r="C71" s="25"/>
      <c r="D71" s="307"/>
      <c r="E71" s="307"/>
      <c r="F71" s="307"/>
      <c r="G71" s="418"/>
      <c r="H71" s="33"/>
      <c r="I71" s="76"/>
      <c r="J71" s="34"/>
      <c r="K71" s="356">
        <f t="shared" si="2"/>
        <v>1</v>
      </c>
      <c r="L71" s="200"/>
      <c r="M71" s="201"/>
      <c r="N71" s="200"/>
      <c r="O71" s="200"/>
      <c r="P71" s="307"/>
      <c r="Q71" s="200"/>
      <c r="R71" s="307"/>
      <c r="S71" s="26"/>
      <c r="T71" s="307"/>
      <c r="U71" s="307"/>
      <c r="V71" s="307"/>
      <c r="W71" s="307"/>
      <c r="AH71" s="242"/>
    </row>
    <row r="72" spans="1:34" ht="39" customHeight="1" x14ac:dyDescent="0.25">
      <c r="A72" s="12">
        <v>70</v>
      </c>
      <c r="B72" s="307"/>
      <c r="C72" s="25"/>
      <c r="D72" s="307"/>
      <c r="E72" s="307"/>
      <c r="F72" s="307"/>
      <c r="G72" s="418"/>
      <c r="H72" s="33"/>
      <c r="I72" s="76"/>
      <c r="J72" s="34"/>
      <c r="K72" s="356">
        <f t="shared" si="2"/>
        <v>1</v>
      </c>
      <c r="L72" s="200"/>
      <c r="M72" s="201"/>
      <c r="N72" s="200"/>
      <c r="O72" s="200"/>
      <c r="P72" s="307"/>
      <c r="Q72" s="200"/>
      <c r="R72" s="307"/>
      <c r="S72" s="26"/>
      <c r="T72" s="307"/>
      <c r="U72" s="307"/>
      <c r="V72" s="307"/>
      <c r="W72" s="307"/>
      <c r="AH72" s="242"/>
    </row>
    <row r="73" spans="1:34" ht="39" customHeight="1" x14ac:dyDescent="0.25">
      <c r="A73" s="12">
        <v>71</v>
      </c>
      <c r="B73" s="307"/>
      <c r="C73" s="25"/>
      <c r="D73" s="307"/>
      <c r="E73" s="307"/>
      <c r="F73" s="307"/>
      <c r="G73" s="418"/>
      <c r="H73" s="33"/>
      <c r="I73" s="76"/>
      <c r="J73" s="34"/>
      <c r="K73" s="356">
        <f t="shared" si="2"/>
        <v>1</v>
      </c>
      <c r="L73" s="200"/>
      <c r="M73" s="201"/>
      <c r="N73" s="200"/>
      <c r="O73" s="200"/>
      <c r="P73" s="307"/>
      <c r="Q73" s="200"/>
      <c r="R73" s="307"/>
      <c r="S73" s="26"/>
      <c r="T73" s="307"/>
      <c r="U73" s="307"/>
      <c r="V73" s="307"/>
      <c r="W73" s="307"/>
      <c r="AH73" s="242"/>
    </row>
    <row r="74" spans="1:34" ht="39" customHeight="1" x14ac:dyDescent="0.25">
      <c r="A74" s="12">
        <v>72</v>
      </c>
      <c r="B74" s="307"/>
      <c r="C74" s="25"/>
      <c r="D74" s="307"/>
      <c r="E74" s="307"/>
      <c r="F74" s="307"/>
      <c r="G74" s="418"/>
      <c r="H74" s="33"/>
      <c r="I74" s="76"/>
      <c r="J74" s="34"/>
      <c r="K74" s="356">
        <f t="shared" si="2"/>
        <v>1</v>
      </c>
      <c r="L74" s="200"/>
      <c r="M74" s="201"/>
      <c r="N74" s="200"/>
      <c r="O74" s="200"/>
      <c r="P74" s="307"/>
      <c r="Q74" s="200"/>
      <c r="R74" s="307"/>
      <c r="S74" s="26"/>
      <c r="T74" s="307"/>
      <c r="U74" s="307"/>
      <c r="V74" s="307"/>
      <c r="W74" s="307"/>
      <c r="AH74" s="242"/>
    </row>
    <row r="75" spans="1:34" ht="39" customHeight="1" x14ac:dyDescent="0.25">
      <c r="A75" s="12">
        <v>73</v>
      </c>
      <c r="B75" s="307"/>
      <c r="C75" s="25"/>
      <c r="D75" s="307"/>
      <c r="E75" s="307"/>
      <c r="F75" s="307"/>
      <c r="G75" s="418"/>
      <c r="H75" s="33"/>
      <c r="I75" s="76"/>
      <c r="J75" s="34"/>
      <c r="K75" s="356">
        <f t="shared" si="2"/>
        <v>1</v>
      </c>
      <c r="L75" s="200"/>
      <c r="M75" s="201"/>
      <c r="N75" s="200"/>
      <c r="O75" s="200"/>
      <c r="P75" s="307"/>
      <c r="Q75" s="200"/>
      <c r="R75" s="307"/>
      <c r="S75" s="26"/>
      <c r="T75" s="307"/>
      <c r="U75" s="307"/>
      <c r="V75" s="307"/>
      <c r="W75" s="307"/>
      <c r="AH75" s="242"/>
    </row>
    <row r="76" spans="1:34" ht="39" customHeight="1" x14ac:dyDescent="0.25">
      <c r="A76" s="12">
        <v>74</v>
      </c>
      <c r="B76" s="307"/>
      <c r="C76" s="25"/>
      <c r="D76" s="307"/>
      <c r="E76" s="307"/>
      <c r="F76" s="307"/>
      <c r="G76" s="418"/>
      <c r="H76" s="33"/>
      <c r="I76" s="76"/>
      <c r="J76" s="34"/>
      <c r="K76" s="356">
        <f t="shared" si="2"/>
        <v>1</v>
      </c>
      <c r="L76" s="200"/>
      <c r="M76" s="201"/>
      <c r="N76" s="200"/>
      <c r="O76" s="200"/>
      <c r="P76" s="307"/>
      <c r="Q76" s="200"/>
      <c r="R76" s="307"/>
      <c r="S76" s="26"/>
      <c r="T76" s="307"/>
      <c r="U76" s="307"/>
      <c r="V76" s="307"/>
      <c r="W76" s="307"/>
      <c r="AH76" s="242"/>
    </row>
    <row r="77" spans="1:34" ht="39" customHeight="1" x14ac:dyDescent="0.25">
      <c r="A77" s="12">
        <v>75</v>
      </c>
      <c r="B77" s="307"/>
      <c r="C77" s="25"/>
      <c r="D77" s="307"/>
      <c r="E77" s="307"/>
      <c r="F77" s="307"/>
      <c r="G77" s="418"/>
      <c r="H77" s="33"/>
      <c r="I77" s="76"/>
      <c r="J77" s="34"/>
      <c r="K77" s="356">
        <f t="shared" si="2"/>
        <v>1</v>
      </c>
      <c r="L77" s="200"/>
      <c r="M77" s="201"/>
      <c r="N77" s="200"/>
      <c r="O77" s="200"/>
      <c r="P77" s="307"/>
      <c r="Q77" s="200"/>
      <c r="R77" s="307"/>
      <c r="S77" s="26"/>
      <c r="T77" s="307"/>
      <c r="U77" s="307"/>
      <c r="V77" s="307"/>
      <c r="W77" s="307"/>
      <c r="AH77" s="242"/>
    </row>
    <row r="78" spans="1:34" ht="39" customHeight="1" x14ac:dyDescent="0.25">
      <c r="A78" s="12">
        <v>76</v>
      </c>
      <c r="B78" s="307"/>
      <c r="C78" s="25"/>
      <c r="D78" s="307"/>
      <c r="E78" s="307"/>
      <c r="F78" s="307"/>
      <c r="G78" s="418"/>
      <c r="H78" s="33"/>
      <c r="I78" s="76"/>
      <c r="J78" s="34"/>
      <c r="K78" s="356">
        <f t="shared" si="2"/>
        <v>1</v>
      </c>
      <c r="L78" s="200"/>
      <c r="M78" s="201"/>
      <c r="N78" s="200"/>
      <c r="O78" s="200"/>
      <c r="P78" s="307"/>
      <c r="Q78" s="200"/>
      <c r="R78" s="307"/>
      <c r="S78" s="26"/>
      <c r="T78" s="307"/>
      <c r="U78" s="307"/>
      <c r="V78" s="307"/>
      <c r="W78" s="307"/>
      <c r="AH78" s="242"/>
    </row>
    <row r="79" spans="1:34" ht="39" customHeight="1" x14ac:dyDescent="0.25">
      <c r="A79" s="12">
        <v>77</v>
      </c>
      <c r="B79" s="307"/>
      <c r="C79" s="25"/>
      <c r="D79" s="307"/>
      <c r="E79" s="307"/>
      <c r="F79" s="307"/>
      <c r="G79" s="418"/>
      <c r="H79" s="33"/>
      <c r="I79" s="76"/>
      <c r="J79" s="34"/>
      <c r="K79" s="356">
        <f t="shared" si="2"/>
        <v>1</v>
      </c>
      <c r="L79" s="200"/>
      <c r="M79" s="201"/>
      <c r="N79" s="200"/>
      <c r="O79" s="200"/>
      <c r="P79" s="307"/>
      <c r="Q79" s="200"/>
      <c r="R79" s="307"/>
      <c r="S79" s="26"/>
      <c r="T79" s="307"/>
      <c r="U79" s="307"/>
      <c r="V79" s="307"/>
      <c r="W79" s="307"/>
      <c r="AH79" s="242"/>
    </row>
    <row r="80" spans="1:34" ht="39" customHeight="1" x14ac:dyDescent="0.25">
      <c r="A80" s="12">
        <v>78</v>
      </c>
      <c r="B80" s="307"/>
      <c r="C80" s="25"/>
      <c r="D80" s="307"/>
      <c r="E80" s="307"/>
      <c r="F80" s="307"/>
      <c r="G80" s="418"/>
      <c r="H80" s="33"/>
      <c r="I80" s="76"/>
      <c r="J80" s="34"/>
      <c r="K80" s="356">
        <f t="shared" si="2"/>
        <v>1</v>
      </c>
      <c r="L80" s="200"/>
      <c r="M80" s="201"/>
      <c r="N80" s="200"/>
      <c r="O80" s="200"/>
      <c r="P80" s="307"/>
      <c r="Q80" s="200"/>
      <c r="R80" s="307"/>
      <c r="S80" s="26"/>
      <c r="T80" s="307"/>
      <c r="U80" s="307"/>
      <c r="V80" s="307"/>
      <c r="W80" s="307"/>
      <c r="AH80" s="242"/>
    </row>
    <row r="81" spans="1:34" ht="39" customHeight="1" x14ac:dyDescent="0.25">
      <c r="A81" s="12">
        <v>79</v>
      </c>
      <c r="B81" s="307"/>
      <c r="C81" s="25"/>
      <c r="D81" s="307"/>
      <c r="E81" s="307"/>
      <c r="F81" s="307"/>
      <c r="G81" s="418"/>
      <c r="H81" s="33"/>
      <c r="I81" s="76"/>
      <c r="J81" s="34"/>
      <c r="K81" s="356">
        <f t="shared" si="2"/>
        <v>1</v>
      </c>
      <c r="L81" s="200"/>
      <c r="M81" s="201"/>
      <c r="N81" s="200"/>
      <c r="O81" s="200"/>
      <c r="P81" s="307"/>
      <c r="Q81" s="200"/>
      <c r="R81" s="307"/>
      <c r="S81" s="26"/>
      <c r="T81" s="307"/>
      <c r="U81" s="307"/>
      <c r="V81" s="307"/>
      <c r="W81" s="307"/>
      <c r="AH81" s="242"/>
    </row>
    <row r="82" spans="1:34" ht="39" customHeight="1" x14ac:dyDescent="0.25">
      <c r="A82" s="12">
        <v>80</v>
      </c>
      <c r="B82" s="307"/>
      <c r="C82" s="25"/>
      <c r="D82" s="307"/>
      <c r="E82" s="307"/>
      <c r="F82" s="307"/>
      <c r="G82" s="418"/>
      <c r="H82" s="33"/>
      <c r="I82" s="76"/>
      <c r="J82" s="34"/>
      <c r="K82" s="356">
        <f t="shared" si="2"/>
        <v>1</v>
      </c>
      <c r="L82" s="200"/>
      <c r="M82" s="201"/>
      <c r="N82" s="200"/>
      <c r="O82" s="200"/>
      <c r="P82" s="307"/>
      <c r="Q82" s="200"/>
      <c r="R82" s="307"/>
      <c r="S82" s="26"/>
      <c r="T82" s="307"/>
      <c r="U82" s="307"/>
      <c r="V82" s="307"/>
      <c r="W82" s="307"/>
      <c r="AH82" s="242"/>
    </row>
    <row r="83" spans="1:34" ht="39" customHeight="1" x14ac:dyDescent="0.25">
      <c r="A83" s="12">
        <v>81</v>
      </c>
      <c r="B83" s="307"/>
      <c r="C83" s="25"/>
      <c r="D83" s="307"/>
      <c r="E83" s="307"/>
      <c r="F83" s="307"/>
      <c r="G83" s="418"/>
      <c r="H83" s="33"/>
      <c r="I83" s="76"/>
      <c r="J83" s="34"/>
      <c r="K83" s="356">
        <f t="shared" si="2"/>
        <v>1</v>
      </c>
      <c r="L83" s="200"/>
      <c r="M83" s="201"/>
      <c r="N83" s="200"/>
      <c r="O83" s="200"/>
      <c r="P83" s="307"/>
      <c r="Q83" s="200"/>
      <c r="R83" s="307"/>
      <c r="S83" s="26"/>
      <c r="T83" s="307"/>
      <c r="U83" s="307"/>
      <c r="V83" s="307"/>
      <c r="W83" s="307"/>
      <c r="AH83" s="242"/>
    </row>
    <row r="84" spans="1:34" ht="39" customHeight="1" x14ac:dyDescent="0.25">
      <c r="A84" s="12">
        <v>82</v>
      </c>
      <c r="B84" s="307"/>
      <c r="C84" s="25"/>
      <c r="D84" s="307"/>
      <c r="E84" s="307"/>
      <c r="F84" s="307"/>
      <c r="G84" s="418"/>
      <c r="H84" s="33"/>
      <c r="I84" s="76"/>
      <c r="J84" s="34"/>
      <c r="K84" s="356">
        <f t="shared" si="2"/>
        <v>1</v>
      </c>
      <c r="L84" s="200"/>
      <c r="M84" s="201"/>
      <c r="N84" s="200"/>
      <c r="O84" s="200"/>
      <c r="P84" s="307"/>
      <c r="Q84" s="200"/>
      <c r="R84" s="307"/>
      <c r="S84" s="26"/>
      <c r="T84" s="307"/>
      <c r="U84" s="307"/>
      <c r="V84" s="307"/>
      <c r="W84" s="307"/>
      <c r="AH84" s="242"/>
    </row>
    <row r="85" spans="1:34" ht="39" customHeight="1" x14ac:dyDescent="0.25">
      <c r="A85" s="12">
        <v>83</v>
      </c>
      <c r="B85" s="307"/>
      <c r="C85" s="25"/>
      <c r="D85" s="307"/>
      <c r="E85" s="307"/>
      <c r="F85" s="307"/>
      <c r="G85" s="418"/>
      <c r="H85" s="33"/>
      <c r="I85" s="76"/>
      <c r="J85" s="34"/>
      <c r="K85" s="356">
        <f t="shared" si="2"/>
        <v>1</v>
      </c>
      <c r="L85" s="200"/>
      <c r="M85" s="201"/>
      <c r="N85" s="200"/>
      <c r="O85" s="200"/>
      <c r="P85" s="307"/>
      <c r="Q85" s="200"/>
      <c r="R85" s="307"/>
      <c r="S85" s="26"/>
      <c r="T85" s="307"/>
      <c r="U85" s="307"/>
      <c r="V85" s="307"/>
      <c r="W85" s="307"/>
      <c r="AH85" s="242"/>
    </row>
    <row r="86" spans="1:34" ht="39" customHeight="1" x14ac:dyDescent="0.25">
      <c r="A86" s="12">
        <v>84</v>
      </c>
      <c r="B86" s="307"/>
      <c r="C86" s="25"/>
      <c r="D86" s="307"/>
      <c r="E86" s="307"/>
      <c r="F86" s="307"/>
      <c r="G86" s="418"/>
      <c r="H86" s="33"/>
      <c r="I86" s="76"/>
      <c r="J86" s="34"/>
      <c r="K86" s="356">
        <f t="shared" si="2"/>
        <v>1</v>
      </c>
      <c r="L86" s="200"/>
      <c r="M86" s="201"/>
      <c r="N86" s="200"/>
      <c r="O86" s="200"/>
      <c r="P86" s="307"/>
      <c r="Q86" s="200"/>
      <c r="R86" s="307"/>
      <c r="S86" s="26"/>
      <c r="T86" s="307"/>
      <c r="U86" s="307"/>
      <c r="V86" s="307"/>
      <c r="W86" s="307"/>
      <c r="AH86" s="242"/>
    </row>
    <row r="87" spans="1:34" ht="39" customHeight="1" x14ac:dyDescent="0.25">
      <c r="A87" s="12">
        <v>85</v>
      </c>
      <c r="B87" s="307"/>
      <c r="C87" s="25"/>
      <c r="D87" s="307"/>
      <c r="E87" s="307"/>
      <c r="F87" s="307"/>
      <c r="G87" s="418"/>
      <c r="H87" s="33"/>
      <c r="I87" s="76"/>
      <c r="J87" s="34"/>
      <c r="K87" s="356">
        <f t="shared" si="2"/>
        <v>1</v>
      </c>
      <c r="L87" s="200"/>
      <c r="M87" s="201"/>
      <c r="N87" s="200"/>
      <c r="O87" s="200"/>
      <c r="P87" s="307"/>
      <c r="Q87" s="200"/>
      <c r="R87" s="307"/>
      <c r="S87" s="26"/>
      <c r="T87" s="307"/>
      <c r="U87" s="307"/>
      <c r="V87" s="307"/>
      <c r="W87" s="307"/>
      <c r="AH87" s="242"/>
    </row>
    <row r="88" spans="1:34" ht="39" customHeight="1" x14ac:dyDescent="0.25">
      <c r="A88" s="12">
        <v>86</v>
      </c>
      <c r="B88" s="307"/>
      <c r="C88" s="25"/>
      <c r="D88" s="307"/>
      <c r="E88" s="307"/>
      <c r="F88" s="307"/>
      <c r="G88" s="418"/>
      <c r="H88" s="33"/>
      <c r="I88" s="76"/>
      <c r="J88" s="34"/>
      <c r="K88" s="356">
        <f t="shared" si="2"/>
        <v>1</v>
      </c>
      <c r="L88" s="200"/>
      <c r="M88" s="201"/>
      <c r="N88" s="200"/>
      <c r="O88" s="200"/>
      <c r="P88" s="307"/>
      <c r="Q88" s="200"/>
      <c r="R88" s="307"/>
      <c r="S88" s="26"/>
      <c r="T88" s="307"/>
      <c r="U88" s="307"/>
      <c r="V88" s="307"/>
      <c r="W88" s="307"/>
      <c r="AH88" s="242"/>
    </row>
    <row r="89" spans="1:34" ht="39" customHeight="1" x14ac:dyDescent="0.25">
      <c r="A89" s="12">
        <v>87</v>
      </c>
      <c r="B89" s="307"/>
      <c r="C89" s="25"/>
      <c r="D89" s="307"/>
      <c r="E89" s="307"/>
      <c r="F89" s="307"/>
      <c r="G89" s="418"/>
      <c r="H89" s="33"/>
      <c r="I89" s="76"/>
      <c r="J89" s="34"/>
      <c r="K89" s="356">
        <f t="shared" si="2"/>
        <v>1</v>
      </c>
      <c r="L89" s="200"/>
      <c r="M89" s="201"/>
      <c r="N89" s="200"/>
      <c r="O89" s="200"/>
      <c r="P89" s="307"/>
      <c r="Q89" s="200"/>
      <c r="R89" s="307"/>
      <c r="S89" s="26"/>
      <c r="T89" s="307"/>
      <c r="U89" s="307"/>
      <c r="V89" s="307"/>
      <c r="W89" s="307"/>
      <c r="AH89" s="242"/>
    </row>
    <row r="90" spans="1:34" ht="39" customHeight="1" x14ac:dyDescent="0.25">
      <c r="A90" s="12">
        <v>88</v>
      </c>
      <c r="B90" s="307"/>
      <c r="C90" s="25"/>
      <c r="D90" s="307"/>
      <c r="E90" s="307"/>
      <c r="F90" s="307"/>
      <c r="G90" s="418"/>
      <c r="H90" s="33"/>
      <c r="I90" s="76"/>
      <c r="J90" s="34"/>
      <c r="K90" s="356">
        <f t="shared" si="2"/>
        <v>1</v>
      </c>
      <c r="L90" s="200"/>
      <c r="M90" s="201"/>
      <c r="N90" s="200"/>
      <c r="O90" s="200"/>
      <c r="P90" s="307"/>
      <c r="Q90" s="200"/>
      <c r="R90" s="307"/>
      <c r="S90" s="26"/>
      <c r="T90" s="307"/>
      <c r="U90" s="307"/>
      <c r="V90" s="307"/>
      <c r="W90" s="307"/>
      <c r="AH90" s="242"/>
    </row>
    <row r="91" spans="1:34" ht="39" customHeight="1" x14ac:dyDescent="0.25">
      <c r="A91" s="12">
        <v>89</v>
      </c>
      <c r="B91" s="307"/>
      <c r="C91" s="25"/>
      <c r="D91" s="307"/>
      <c r="E91" s="307"/>
      <c r="F91" s="307"/>
      <c r="G91" s="418"/>
      <c r="H91" s="33"/>
      <c r="I91" s="76"/>
      <c r="J91" s="34"/>
      <c r="K91" s="356">
        <f t="shared" si="2"/>
        <v>1</v>
      </c>
      <c r="L91" s="200"/>
      <c r="M91" s="201"/>
      <c r="N91" s="200"/>
      <c r="O91" s="200"/>
      <c r="P91" s="307"/>
      <c r="Q91" s="200"/>
      <c r="R91" s="307"/>
      <c r="S91" s="26"/>
      <c r="T91" s="307"/>
      <c r="U91" s="307"/>
      <c r="V91" s="307"/>
      <c r="W91" s="307"/>
      <c r="AH91" s="242"/>
    </row>
    <row r="92" spans="1:34" ht="39" customHeight="1" x14ac:dyDescent="0.25">
      <c r="A92" s="12">
        <v>90</v>
      </c>
      <c r="B92" s="307"/>
      <c r="C92" s="25"/>
      <c r="D92" s="307"/>
      <c r="E92" s="307"/>
      <c r="F92" s="307"/>
      <c r="G92" s="418"/>
      <c r="H92" s="33"/>
      <c r="I92" s="76"/>
      <c r="J92" s="34"/>
      <c r="K92" s="356">
        <f t="shared" si="2"/>
        <v>1</v>
      </c>
      <c r="L92" s="200"/>
      <c r="M92" s="201"/>
      <c r="N92" s="200"/>
      <c r="O92" s="200"/>
      <c r="P92" s="307"/>
      <c r="Q92" s="200"/>
      <c r="R92" s="307"/>
      <c r="S92" s="26"/>
      <c r="T92" s="307"/>
      <c r="U92" s="307"/>
      <c r="V92" s="307"/>
      <c r="W92" s="307"/>
      <c r="AH92" s="242"/>
    </row>
    <row r="93" spans="1:34" ht="39" customHeight="1" x14ac:dyDescent="0.25">
      <c r="A93" s="12">
        <v>91</v>
      </c>
      <c r="B93" s="307"/>
      <c r="C93" s="25"/>
      <c r="D93" s="307"/>
      <c r="E93" s="307"/>
      <c r="F93" s="307"/>
      <c r="G93" s="418"/>
      <c r="H93" s="33"/>
      <c r="I93" s="76"/>
      <c r="J93" s="34"/>
      <c r="K93" s="356">
        <f t="shared" si="2"/>
        <v>1</v>
      </c>
      <c r="L93" s="200"/>
      <c r="M93" s="201"/>
      <c r="N93" s="200"/>
      <c r="O93" s="200"/>
      <c r="P93" s="307"/>
      <c r="Q93" s="200"/>
      <c r="R93" s="307"/>
      <c r="S93" s="26"/>
      <c r="T93" s="307"/>
      <c r="U93" s="307"/>
      <c r="V93" s="307"/>
      <c r="W93" s="307"/>
      <c r="AH93" s="242"/>
    </row>
    <row r="94" spans="1:34" ht="39" customHeight="1" x14ac:dyDescent="0.25">
      <c r="A94" s="12">
        <v>92</v>
      </c>
      <c r="B94" s="307"/>
      <c r="C94" s="25"/>
      <c r="D94" s="307"/>
      <c r="E94" s="307"/>
      <c r="F94" s="307"/>
      <c r="G94" s="418"/>
      <c r="H94" s="33"/>
      <c r="I94" s="76"/>
      <c r="J94" s="34"/>
      <c r="K94" s="356">
        <f t="shared" si="2"/>
        <v>1</v>
      </c>
      <c r="L94" s="200"/>
      <c r="M94" s="201"/>
      <c r="N94" s="200"/>
      <c r="O94" s="200"/>
      <c r="P94" s="307"/>
      <c r="Q94" s="200"/>
      <c r="R94" s="307"/>
      <c r="S94" s="26"/>
      <c r="T94" s="307"/>
      <c r="U94" s="307"/>
      <c r="V94" s="307"/>
      <c r="W94" s="307"/>
      <c r="AH94" s="242"/>
    </row>
    <row r="95" spans="1:34" ht="39" customHeight="1" x14ac:dyDescent="0.25">
      <c r="A95" s="12">
        <v>93</v>
      </c>
      <c r="B95" s="307"/>
      <c r="C95" s="25"/>
      <c r="D95" s="307"/>
      <c r="E95" s="307"/>
      <c r="F95" s="307"/>
      <c r="G95" s="418"/>
      <c r="H95" s="33"/>
      <c r="I95" s="76"/>
      <c r="J95" s="34"/>
      <c r="K95" s="356">
        <f t="shared" si="2"/>
        <v>1</v>
      </c>
      <c r="L95" s="200"/>
      <c r="M95" s="201"/>
      <c r="N95" s="200"/>
      <c r="O95" s="200"/>
      <c r="P95" s="307"/>
      <c r="Q95" s="200"/>
      <c r="R95" s="307"/>
      <c r="S95" s="26"/>
      <c r="T95" s="307"/>
      <c r="U95" s="307"/>
      <c r="V95" s="307"/>
      <c r="W95" s="307"/>
      <c r="AH95" s="242"/>
    </row>
    <row r="96" spans="1:34" ht="39" customHeight="1" x14ac:dyDescent="0.25">
      <c r="A96" s="12">
        <v>94</v>
      </c>
      <c r="B96" s="307"/>
      <c r="C96" s="25"/>
      <c r="D96" s="307"/>
      <c r="E96" s="307"/>
      <c r="F96" s="307"/>
      <c r="G96" s="418"/>
      <c r="H96" s="33"/>
      <c r="I96" s="76"/>
      <c r="J96" s="34"/>
      <c r="K96" s="356">
        <f t="shared" si="2"/>
        <v>1</v>
      </c>
      <c r="L96" s="200"/>
      <c r="M96" s="201"/>
      <c r="N96" s="200"/>
      <c r="O96" s="200"/>
      <c r="P96" s="307"/>
      <c r="Q96" s="200"/>
      <c r="R96" s="307"/>
      <c r="S96" s="26"/>
      <c r="T96" s="307"/>
      <c r="U96" s="307"/>
      <c r="V96" s="307"/>
      <c r="W96" s="307"/>
      <c r="AH96" s="242"/>
    </row>
    <row r="97" spans="1:34" ht="39" customHeight="1" x14ac:dyDescent="0.25">
      <c r="A97" s="12">
        <v>95</v>
      </c>
      <c r="B97" s="307"/>
      <c r="C97" s="25"/>
      <c r="D97" s="307"/>
      <c r="E97" s="307"/>
      <c r="F97" s="307"/>
      <c r="G97" s="418"/>
      <c r="H97" s="33"/>
      <c r="I97" s="76"/>
      <c r="J97" s="34"/>
      <c r="K97" s="356">
        <f t="shared" si="2"/>
        <v>1</v>
      </c>
      <c r="L97" s="200"/>
      <c r="M97" s="201"/>
      <c r="N97" s="200"/>
      <c r="O97" s="200"/>
      <c r="P97" s="307"/>
      <c r="Q97" s="200"/>
      <c r="R97" s="307"/>
      <c r="S97" s="26"/>
      <c r="T97" s="307"/>
      <c r="U97" s="307"/>
      <c r="V97" s="307"/>
      <c r="W97" s="307"/>
      <c r="AH97" s="242"/>
    </row>
    <row r="98" spans="1:34" ht="39" customHeight="1" x14ac:dyDescent="0.25">
      <c r="A98" s="12">
        <v>96</v>
      </c>
      <c r="B98" s="307"/>
      <c r="C98" s="25"/>
      <c r="D98" s="307"/>
      <c r="E98" s="307"/>
      <c r="F98" s="307"/>
      <c r="G98" s="418"/>
      <c r="H98" s="33"/>
      <c r="I98" s="76"/>
      <c r="J98" s="34"/>
      <c r="K98" s="356">
        <f t="shared" si="2"/>
        <v>1</v>
      </c>
      <c r="L98" s="200"/>
      <c r="M98" s="201"/>
      <c r="N98" s="200"/>
      <c r="O98" s="200"/>
      <c r="P98" s="307"/>
      <c r="Q98" s="200"/>
      <c r="R98" s="307"/>
      <c r="S98" s="26"/>
      <c r="T98" s="307"/>
      <c r="U98" s="307"/>
      <c r="V98" s="307"/>
      <c r="W98" s="307"/>
      <c r="AH98" s="242"/>
    </row>
    <row r="99" spans="1:34" ht="39" customHeight="1" x14ac:dyDescent="0.25">
      <c r="A99" s="12">
        <v>97</v>
      </c>
      <c r="B99" s="307"/>
      <c r="C99" s="25"/>
      <c r="D99" s="307"/>
      <c r="E99" s="307"/>
      <c r="F99" s="307"/>
      <c r="G99" s="418"/>
      <c r="H99" s="33"/>
      <c r="I99" s="76"/>
      <c r="J99" s="34"/>
      <c r="K99" s="356">
        <f t="shared" si="2"/>
        <v>1</v>
      </c>
      <c r="L99" s="200"/>
      <c r="M99" s="201"/>
      <c r="N99" s="200"/>
      <c r="O99" s="200"/>
      <c r="P99" s="307"/>
      <c r="Q99" s="200"/>
      <c r="R99" s="307"/>
      <c r="S99" s="26"/>
      <c r="T99" s="307"/>
      <c r="U99" s="307"/>
      <c r="V99" s="307"/>
      <c r="W99" s="307"/>
      <c r="AH99" s="242"/>
    </row>
    <row r="100" spans="1:34" ht="39" customHeight="1" x14ac:dyDescent="0.25">
      <c r="A100" s="12">
        <v>98</v>
      </c>
      <c r="B100" s="307"/>
      <c r="C100" s="25"/>
      <c r="D100" s="307"/>
      <c r="E100" s="307"/>
      <c r="F100" s="307"/>
      <c r="G100" s="418"/>
      <c r="H100" s="33"/>
      <c r="I100" s="76"/>
      <c r="J100" s="34"/>
      <c r="K100" s="356">
        <f t="shared" si="2"/>
        <v>1</v>
      </c>
      <c r="L100" s="200"/>
      <c r="M100" s="201"/>
      <c r="N100" s="200"/>
      <c r="O100" s="200"/>
      <c r="P100" s="307"/>
      <c r="Q100" s="200"/>
      <c r="R100" s="307"/>
      <c r="S100" s="26"/>
      <c r="T100" s="307"/>
      <c r="U100" s="307"/>
      <c r="V100" s="307"/>
      <c r="W100" s="307"/>
      <c r="AH100" s="242"/>
    </row>
    <row r="101" spans="1:34" ht="39" customHeight="1" x14ac:dyDescent="0.25">
      <c r="A101" s="12">
        <v>99</v>
      </c>
      <c r="B101" s="307"/>
      <c r="C101" s="25"/>
      <c r="D101" s="307"/>
      <c r="E101" s="307"/>
      <c r="F101" s="307"/>
      <c r="G101" s="418"/>
      <c r="H101" s="33"/>
      <c r="I101" s="76"/>
      <c r="J101" s="34"/>
      <c r="K101" s="356">
        <f t="shared" si="2"/>
        <v>1</v>
      </c>
      <c r="L101" s="200"/>
      <c r="M101" s="201"/>
      <c r="N101" s="200"/>
      <c r="O101" s="200"/>
      <c r="P101" s="307"/>
      <c r="Q101" s="200"/>
      <c r="R101" s="307"/>
      <c r="S101" s="26"/>
      <c r="T101" s="307"/>
      <c r="U101" s="307"/>
      <c r="V101" s="307"/>
      <c r="W101" s="307"/>
      <c r="AH101" s="242"/>
    </row>
    <row r="102" spans="1:34" ht="39" customHeight="1" x14ac:dyDescent="0.25">
      <c r="A102" s="12">
        <v>100</v>
      </c>
      <c r="B102" s="307"/>
      <c r="C102" s="25"/>
      <c r="D102" s="307"/>
      <c r="E102" s="307"/>
      <c r="F102" s="307"/>
      <c r="G102" s="418"/>
      <c r="H102" s="33"/>
      <c r="I102" s="76"/>
      <c r="J102" s="34"/>
      <c r="K102" s="356">
        <f t="shared" si="2"/>
        <v>1</v>
      </c>
      <c r="L102" s="200"/>
      <c r="M102" s="201"/>
      <c r="N102" s="200"/>
      <c r="O102" s="200"/>
      <c r="P102" s="307"/>
      <c r="Q102" s="200"/>
      <c r="R102" s="307"/>
      <c r="S102" s="26"/>
      <c r="T102" s="307"/>
      <c r="U102" s="307"/>
      <c r="V102" s="307"/>
      <c r="W102" s="307"/>
      <c r="AH102" s="242"/>
    </row>
    <row r="103" spans="1:34" ht="39" customHeight="1" x14ac:dyDescent="0.25">
      <c r="A103" s="12">
        <v>101</v>
      </c>
      <c r="B103" s="307"/>
      <c r="C103" s="25"/>
      <c r="D103" s="307"/>
      <c r="E103" s="307"/>
      <c r="F103" s="307"/>
      <c r="G103" s="418"/>
      <c r="H103" s="33"/>
      <c r="I103" s="76"/>
      <c r="J103" s="34"/>
      <c r="K103" s="356">
        <f t="shared" si="2"/>
        <v>1</v>
      </c>
      <c r="L103" s="200"/>
      <c r="M103" s="201"/>
      <c r="N103" s="200"/>
      <c r="O103" s="200"/>
      <c r="P103" s="307"/>
      <c r="Q103" s="200"/>
      <c r="R103" s="307"/>
      <c r="S103" s="26"/>
      <c r="T103" s="307"/>
      <c r="U103" s="307"/>
      <c r="V103" s="307"/>
      <c r="W103" s="307"/>
      <c r="AH103" s="242"/>
    </row>
    <row r="104" spans="1:34" ht="39" customHeight="1" x14ac:dyDescent="0.25">
      <c r="A104" s="12">
        <v>102</v>
      </c>
      <c r="B104" s="307"/>
      <c r="C104" s="25"/>
      <c r="D104" s="307"/>
      <c r="E104" s="307"/>
      <c r="F104" s="307"/>
      <c r="G104" s="418"/>
      <c r="H104" s="33"/>
      <c r="I104" s="76"/>
      <c r="J104" s="34"/>
      <c r="K104" s="356">
        <f t="shared" si="2"/>
        <v>1</v>
      </c>
      <c r="L104" s="200"/>
      <c r="M104" s="201"/>
      <c r="N104" s="200"/>
      <c r="O104" s="200"/>
      <c r="P104" s="307"/>
      <c r="Q104" s="200"/>
      <c r="R104" s="307"/>
      <c r="S104" s="26"/>
      <c r="T104" s="307"/>
      <c r="U104" s="307"/>
      <c r="V104" s="307"/>
      <c r="W104" s="307"/>
      <c r="AH104" s="242"/>
    </row>
    <row r="105" spans="1:34" ht="39" customHeight="1" x14ac:dyDescent="0.25">
      <c r="A105" s="12">
        <v>103</v>
      </c>
      <c r="B105" s="307"/>
      <c r="C105" s="25"/>
      <c r="D105" s="307"/>
      <c r="E105" s="307"/>
      <c r="F105" s="307"/>
      <c r="G105" s="418"/>
      <c r="H105" s="33"/>
      <c r="I105" s="76"/>
      <c r="J105" s="34"/>
      <c r="K105" s="356">
        <f t="shared" si="2"/>
        <v>1</v>
      </c>
      <c r="L105" s="200"/>
      <c r="M105" s="201"/>
      <c r="N105" s="200"/>
      <c r="O105" s="200"/>
      <c r="P105" s="307"/>
      <c r="Q105" s="200"/>
      <c r="R105" s="307"/>
      <c r="S105" s="26"/>
      <c r="T105" s="307"/>
      <c r="U105" s="307"/>
      <c r="V105" s="307"/>
      <c r="W105" s="307"/>
      <c r="AH105" s="242"/>
    </row>
    <row r="106" spans="1:34" ht="39" customHeight="1" x14ac:dyDescent="0.25">
      <c r="A106" s="12">
        <v>104</v>
      </c>
      <c r="B106" s="307"/>
      <c r="C106" s="25"/>
      <c r="D106" s="307"/>
      <c r="E106" s="307"/>
      <c r="F106" s="307"/>
      <c r="G106" s="418"/>
      <c r="H106" s="33"/>
      <c r="I106" s="76"/>
      <c r="J106" s="34"/>
      <c r="K106" s="356">
        <f t="shared" si="2"/>
        <v>1</v>
      </c>
      <c r="L106" s="200"/>
      <c r="M106" s="201"/>
      <c r="N106" s="200"/>
      <c r="O106" s="200"/>
      <c r="P106" s="307"/>
      <c r="Q106" s="200"/>
      <c r="R106" s="307"/>
      <c r="S106" s="26"/>
      <c r="T106" s="307"/>
      <c r="U106" s="307"/>
      <c r="V106" s="307"/>
      <c r="W106" s="307"/>
      <c r="AH106" s="242"/>
    </row>
    <row r="107" spans="1:34" ht="39" customHeight="1" x14ac:dyDescent="0.25">
      <c r="A107" s="12">
        <v>105</v>
      </c>
      <c r="B107" s="307"/>
      <c r="C107" s="25"/>
      <c r="D107" s="307"/>
      <c r="E107" s="307"/>
      <c r="F107" s="307"/>
      <c r="G107" s="418"/>
      <c r="H107" s="33"/>
      <c r="I107" s="76"/>
      <c r="J107" s="34"/>
      <c r="K107" s="356">
        <f t="shared" si="2"/>
        <v>1</v>
      </c>
      <c r="L107" s="200"/>
      <c r="M107" s="201"/>
      <c r="N107" s="200"/>
      <c r="O107" s="200"/>
      <c r="P107" s="307"/>
      <c r="Q107" s="200"/>
      <c r="R107" s="307"/>
      <c r="S107" s="26"/>
      <c r="T107" s="307"/>
      <c r="U107" s="307"/>
      <c r="V107" s="307"/>
      <c r="W107" s="307"/>
      <c r="AH107" s="242"/>
    </row>
    <row r="108" spans="1:34" ht="39" customHeight="1" x14ac:dyDescent="0.25">
      <c r="A108" s="12">
        <v>106</v>
      </c>
      <c r="B108" s="307"/>
      <c r="C108" s="25"/>
      <c r="D108" s="307"/>
      <c r="E108" s="307"/>
      <c r="F108" s="307"/>
      <c r="G108" s="418"/>
      <c r="H108" s="33"/>
      <c r="I108" s="76"/>
      <c r="J108" s="34"/>
      <c r="K108" s="356">
        <f t="shared" si="2"/>
        <v>1</v>
      </c>
      <c r="L108" s="200"/>
      <c r="M108" s="201"/>
      <c r="N108" s="200"/>
      <c r="O108" s="200"/>
      <c r="P108" s="307"/>
      <c r="Q108" s="200"/>
      <c r="R108" s="307"/>
      <c r="S108" s="26"/>
      <c r="T108" s="307"/>
      <c r="U108" s="307"/>
      <c r="V108" s="307"/>
      <c r="W108" s="307"/>
      <c r="AH108" s="242"/>
    </row>
    <row r="109" spans="1:34" ht="39" customHeight="1" x14ac:dyDescent="0.25">
      <c r="A109" s="12">
        <v>107</v>
      </c>
      <c r="B109" s="307"/>
      <c r="C109" s="25"/>
      <c r="D109" s="307"/>
      <c r="E109" s="307"/>
      <c r="F109" s="307"/>
      <c r="G109" s="418"/>
      <c r="H109" s="33"/>
      <c r="I109" s="76"/>
      <c r="J109" s="34"/>
      <c r="K109" s="356">
        <f t="shared" si="2"/>
        <v>1</v>
      </c>
      <c r="L109" s="200"/>
      <c r="M109" s="201"/>
      <c r="N109" s="200"/>
      <c r="O109" s="200"/>
      <c r="P109" s="307"/>
      <c r="Q109" s="200"/>
      <c r="R109" s="307"/>
      <c r="S109" s="26"/>
      <c r="T109" s="307"/>
      <c r="U109" s="307"/>
      <c r="V109" s="307"/>
      <c r="W109" s="307"/>
      <c r="AH109" s="242"/>
    </row>
    <row r="110" spans="1:34" ht="39" customHeight="1" x14ac:dyDescent="0.25">
      <c r="A110" s="12">
        <v>108</v>
      </c>
      <c r="B110" s="307"/>
      <c r="C110" s="25"/>
      <c r="D110" s="307"/>
      <c r="E110" s="307"/>
      <c r="F110" s="307"/>
      <c r="G110" s="418"/>
      <c r="H110" s="33"/>
      <c r="I110" s="76"/>
      <c r="J110" s="34"/>
      <c r="K110" s="356">
        <f t="shared" si="2"/>
        <v>1</v>
      </c>
      <c r="L110" s="200"/>
      <c r="M110" s="201"/>
      <c r="N110" s="200"/>
      <c r="O110" s="200"/>
      <c r="P110" s="307"/>
      <c r="Q110" s="200"/>
      <c r="R110" s="307"/>
      <c r="S110" s="26"/>
      <c r="T110" s="307"/>
      <c r="U110" s="307"/>
      <c r="V110" s="307"/>
      <c r="W110" s="307"/>
      <c r="AH110" s="242"/>
    </row>
    <row r="111" spans="1:34" ht="39" customHeight="1" x14ac:dyDescent="0.25">
      <c r="A111" s="12">
        <v>109</v>
      </c>
      <c r="B111" s="307"/>
      <c r="C111" s="25"/>
      <c r="D111" s="307"/>
      <c r="E111" s="307"/>
      <c r="F111" s="307"/>
      <c r="G111" s="418"/>
      <c r="H111" s="33"/>
      <c r="I111" s="76"/>
      <c r="J111" s="34"/>
      <c r="K111" s="356">
        <f t="shared" si="2"/>
        <v>1</v>
      </c>
      <c r="L111" s="200"/>
      <c r="M111" s="201"/>
      <c r="N111" s="200"/>
      <c r="O111" s="200"/>
      <c r="P111" s="307"/>
      <c r="Q111" s="200"/>
      <c r="R111" s="307"/>
      <c r="S111" s="26"/>
      <c r="T111" s="307"/>
      <c r="U111" s="307"/>
      <c r="V111" s="307"/>
      <c r="W111" s="307"/>
      <c r="AH111" s="242"/>
    </row>
    <row r="112" spans="1:34" ht="39" customHeight="1" x14ac:dyDescent="0.25">
      <c r="A112" s="12">
        <v>110</v>
      </c>
      <c r="B112" s="307"/>
      <c r="C112" s="25"/>
      <c r="D112" s="307"/>
      <c r="E112" s="307"/>
      <c r="F112" s="307"/>
      <c r="G112" s="418"/>
      <c r="H112" s="33"/>
      <c r="I112" s="76"/>
      <c r="J112" s="34"/>
      <c r="K112" s="356">
        <f t="shared" si="2"/>
        <v>1</v>
      </c>
      <c r="L112" s="200"/>
      <c r="M112" s="201"/>
      <c r="N112" s="200"/>
      <c r="O112" s="200"/>
      <c r="P112" s="307"/>
      <c r="Q112" s="200"/>
      <c r="R112" s="307"/>
      <c r="S112" s="26"/>
      <c r="T112" s="307"/>
      <c r="U112" s="307"/>
      <c r="V112" s="307"/>
      <c r="W112" s="307"/>
      <c r="AH112" s="242"/>
    </row>
    <row r="113" spans="1:34" ht="39" customHeight="1" x14ac:dyDescent="0.25">
      <c r="A113" s="12">
        <v>111</v>
      </c>
      <c r="B113" s="307"/>
      <c r="C113" s="25"/>
      <c r="D113" s="307"/>
      <c r="E113" s="307"/>
      <c r="F113" s="307"/>
      <c r="G113" s="418"/>
      <c r="H113" s="33"/>
      <c r="I113" s="76"/>
      <c r="J113" s="34"/>
      <c r="K113" s="356">
        <f t="shared" si="2"/>
        <v>1</v>
      </c>
      <c r="L113" s="200"/>
      <c r="M113" s="201"/>
      <c r="N113" s="200"/>
      <c r="O113" s="200"/>
      <c r="P113" s="307"/>
      <c r="Q113" s="200"/>
      <c r="R113" s="307"/>
      <c r="S113" s="26"/>
      <c r="T113" s="307"/>
      <c r="U113" s="307"/>
      <c r="V113" s="307"/>
      <c r="W113" s="307"/>
      <c r="AH113" s="242"/>
    </row>
    <row r="114" spans="1:34" ht="39" customHeight="1" x14ac:dyDescent="0.25">
      <c r="A114" s="12">
        <v>112</v>
      </c>
      <c r="B114" s="307"/>
      <c r="C114" s="25"/>
      <c r="D114" s="307"/>
      <c r="E114" s="307"/>
      <c r="F114" s="307"/>
      <c r="G114" s="418"/>
      <c r="H114" s="33"/>
      <c r="I114" s="76"/>
      <c r="J114" s="34"/>
      <c r="K114" s="356">
        <f t="shared" si="2"/>
        <v>1</v>
      </c>
      <c r="L114" s="200"/>
      <c r="M114" s="201"/>
      <c r="N114" s="200"/>
      <c r="O114" s="200"/>
      <c r="P114" s="307"/>
      <c r="Q114" s="200"/>
      <c r="R114" s="307"/>
      <c r="S114" s="26"/>
      <c r="T114" s="307"/>
      <c r="U114" s="307"/>
      <c r="V114" s="307"/>
      <c r="W114" s="307"/>
      <c r="AH114" s="242"/>
    </row>
    <row r="115" spans="1:34" ht="39" customHeight="1" x14ac:dyDescent="0.25">
      <c r="A115" s="12">
        <v>113</v>
      </c>
      <c r="B115" s="307"/>
      <c r="C115" s="25"/>
      <c r="D115" s="307"/>
      <c r="E115" s="307"/>
      <c r="F115" s="307"/>
      <c r="G115" s="418"/>
      <c r="H115" s="33"/>
      <c r="I115" s="76"/>
      <c r="J115" s="34"/>
      <c r="K115" s="356">
        <f t="shared" si="2"/>
        <v>1</v>
      </c>
      <c r="L115" s="200"/>
      <c r="M115" s="201"/>
      <c r="N115" s="200"/>
      <c r="O115" s="200"/>
      <c r="P115" s="307"/>
      <c r="Q115" s="200"/>
      <c r="R115" s="307"/>
      <c r="S115" s="26"/>
      <c r="T115" s="307"/>
      <c r="U115" s="307"/>
      <c r="V115" s="307"/>
      <c r="W115" s="307"/>
      <c r="AH115" s="242"/>
    </row>
    <row r="116" spans="1:34" ht="39" customHeight="1" x14ac:dyDescent="0.25">
      <c r="A116" s="12">
        <v>114</v>
      </c>
      <c r="B116" s="307"/>
      <c r="C116" s="25"/>
      <c r="D116" s="307"/>
      <c r="E116" s="307"/>
      <c r="F116" s="307"/>
      <c r="G116" s="418"/>
      <c r="H116" s="33"/>
      <c r="I116" s="76"/>
      <c r="J116" s="34"/>
      <c r="K116" s="356">
        <f t="shared" si="2"/>
        <v>1</v>
      </c>
      <c r="L116" s="200"/>
      <c r="M116" s="201"/>
      <c r="N116" s="200"/>
      <c r="O116" s="200"/>
      <c r="P116" s="307"/>
      <c r="Q116" s="200"/>
      <c r="R116" s="307"/>
      <c r="S116" s="26"/>
      <c r="T116" s="307"/>
      <c r="U116" s="307"/>
      <c r="V116" s="307"/>
      <c r="W116" s="307"/>
      <c r="AH116" s="242"/>
    </row>
    <row r="117" spans="1:34" ht="39" customHeight="1" x14ac:dyDescent="0.25">
      <c r="A117" s="12">
        <v>115</v>
      </c>
      <c r="B117" s="307"/>
      <c r="C117" s="25"/>
      <c r="D117" s="307"/>
      <c r="E117" s="307"/>
      <c r="F117" s="307"/>
      <c r="G117" s="418"/>
      <c r="H117" s="33"/>
      <c r="I117" s="76"/>
      <c r="J117" s="34"/>
      <c r="K117" s="356">
        <f t="shared" si="2"/>
        <v>1</v>
      </c>
      <c r="L117" s="200"/>
      <c r="M117" s="201"/>
      <c r="N117" s="200"/>
      <c r="O117" s="200"/>
      <c r="P117" s="307"/>
      <c r="Q117" s="200"/>
      <c r="R117" s="307"/>
      <c r="S117" s="26"/>
      <c r="T117" s="307"/>
      <c r="U117" s="307"/>
      <c r="V117" s="307"/>
      <c r="W117" s="307"/>
      <c r="AH117" s="242"/>
    </row>
    <row r="118" spans="1:34" ht="39" customHeight="1" x14ac:dyDescent="0.25">
      <c r="A118" s="12">
        <v>116</v>
      </c>
      <c r="B118" s="307"/>
      <c r="C118" s="25"/>
      <c r="D118" s="307"/>
      <c r="E118" s="307"/>
      <c r="F118" s="307"/>
      <c r="G118" s="418"/>
      <c r="H118" s="33"/>
      <c r="I118" s="76"/>
      <c r="J118" s="34"/>
      <c r="K118" s="356">
        <f t="shared" si="2"/>
        <v>1</v>
      </c>
      <c r="L118" s="200"/>
      <c r="M118" s="201"/>
      <c r="N118" s="200"/>
      <c r="O118" s="200"/>
      <c r="P118" s="307"/>
      <c r="Q118" s="200"/>
      <c r="R118" s="307"/>
      <c r="S118" s="26"/>
      <c r="T118" s="307"/>
      <c r="U118" s="307"/>
      <c r="V118" s="307"/>
      <c r="W118" s="307"/>
      <c r="AH118" s="242"/>
    </row>
    <row r="119" spans="1:34" ht="39" customHeight="1" x14ac:dyDescent="0.25">
      <c r="A119" s="12">
        <v>117</v>
      </c>
      <c r="B119" s="307"/>
      <c r="C119" s="25"/>
      <c r="D119" s="307"/>
      <c r="E119" s="307"/>
      <c r="F119" s="307"/>
      <c r="G119" s="418"/>
      <c r="H119" s="33"/>
      <c r="I119" s="76"/>
      <c r="J119" s="34"/>
      <c r="K119" s="356">
        <f t="shared" si="2"/>
        <v>1</v>
      </c>
      <c r="L119" s="200"/>
      <c r="M119" s="201"/>
      <c r="N119" s="200"/>
      <c r="O119" s="200"/>
      <c r="P119" s="307"/>
      <c r="Q119" s="200"/>
      <c r="R119" s="307"/>
      <c r="S119" s="26"/>
      <c r="T119" s="307"/>
      <c r="U119" s="307"/>
      <c r="V119" s="307"/>
      <c r="W119" s="307"/>
      <c r="AH119" s="242"/>
    </row>
    <row r="120" spans="1:34" ht="39" customHeight="1" x14ac:dyDescent="0.25">
      <c r="A120" s="12">
        <v>118</v>
      </c>
      <c r="B120" s="307"/>
      <c r="C120" s="25"/>
      <c r="D120" s="307"/>
      <c r="E120" s="307"/>
      <c r="F120" s="307"/>
      <c r="G120" s="418"/>
      <c r="H120" s="33"/>
      <c r="I120" s="76"/>
      <c r="J120" s="34"/>
      <c r="K120" s="356">
        <f t="shared" si="2"/>
        <v>1</v>
      </c>
      <c r="L120" s="200"/>
      <c r="M120" s="201"/>
      <c r="N120" s="200"/>
      <c r="O120" s="200"/>
      <c r="P120" s="307"/>
      <c r="Q120" s="200"/>
      <c r="R120" s="307"/>
      <c r="S120" s="26"/>
      <c r="T120" s="307"/>
      <c r="U120" s="307"/>
      <c r="V120" s="307"/>
      <c r="W120" s="307"/>
      <c r="AH120" s="242"/>
    </row>
    <row r="121" spans="1:34" ht="39" customHeight="1" x14ac:dyDescent="0.25">
      <c r="A121" s="12">
        <v>119</v>
      </c>
      <c r="B121" s="307"/>
      <c r="C121" s="25"/>
      <c r="D121" s="307"/>
      <c r="E121" s="307"/>
      <c r="F121" s="307"/>
      <c r="G121" s="418"/>
      <c r="H121" s="33"/>
      <c r="I121" s="76"/>
      <c r="J121" s="34"/>
      <c r="K121" s="356">
        <f t="shared" si="2"/>
        <v>1</v>
      </c>
      <c r="L121" s="200"/>
      <c r="M121" s="201"/>
      <c r="N121" s="200"/>
      <c r="O121" s="200"/>
      <c r="P121" s="307"/>
      <c r="Q121" s="200"/>
      <c r="R121" s="307"/>
      <c r="S121" s="26"/>
      <c r="T121" s="307"/>
      <c r="U121" s="307"/>
      <c r="V121" s="307"/>
      <c r="W121" s="307"/>
      <c r="AH121" s="242"/>
    </row>
    <row r="122" spans="1:34" ht="39" customHeight="1" x14ac:dyDescent="0.25">
      <c r="A122" s="12">
        <v>120</v>
      </c>
      <c r="B122" s="307"/>
      <c r="C122" s="25"/>
      <c r="D122" s="307"/>
      <c r="E122" s="307"/>
      <c r="F122" s="307"/>
      <c r="G122" s="418"/>
      <c r="H122" s="33"/>
      <c r="I122" s="76"/>
      <c r="J122" s="34"/>
      <c r="K122" s="356">
        <f t="shared" si="2"/>
        <v>1</v>
      </c>
      <c r="L122" s="200"/>
      <c r="M122" s="201"/>
      <c r="N122" s="200"/>
      <c r="O122" s="200"/>
      <c r="P122" s="307"/>
      <c r="Q122" s="200"/>
      <c r="R122" s="307"/>
      <c r="S122" s="26"/>
      <c r="T122" s="307"/>
      <c r="U122" s="307"/>
      <c r="V122" s="307"/>
      <c r="W122" s="307"/>
      <c r="AH122" s="242"/>
    </row>
    <row r="123" spans="1:34" ht="39" customHeight="1" x14ac:dyDescent="0.25">
      <c r="A123" s="12">
        <v>121</v>
      </c>
      <c r="B123" s="307"/>
      <c r="C123" s="25"/>
      <c r="D123" s="307"/>
      <c r="E123" s="307"/>
      <c r="F123" s="307"/>
      <c r="G123" s="418"/>
      <c r="H123" s="33"/>
      <c r="I123" s="76"/>
      <c r="J123" s="34"/>
      <c r="K123" s="356">
        <f t="shared" si="2"/>
        <v>1</v>
      </c>
      <c r="L123" s="200"/>
      <c r="M123" s="201"/>
      <c r="N123" s="200"/>
      <c r="O123" s="200"/>
      <c r="P123" s="307"/>
      <c r="Q123" s="200"/>
      <c r="R123" s="307"/>
      <c r="S123" s="26"/>
      <c r="T123" s="307"/>
      <c r="U123" s="307"/>
      <c r="V123" s="307"/>
      <c r="W123" s="307"/>
      <c r="AH123" s="242"/>
    </row>
    <row r="124" spans="1:34" ht="39" customHeight="1" x14ac:dyDescent="0.25">
      <c r="A124" s="12">
        <v>122</v>
      </c>
      <c r="B124" s="307"/>
      <c r="C124" s="25"/>
      <c r="D124" s="307"/>
      <c r="E124" s="307"/>
      <c r="F124" s="307"/>
      <c r="G124" s="418"/>
      <c r="H124" s="33"/>
      <c r="I124" s="76"/>
      <c r="J124" s="34"/>
      <c r="K124" s="356">
        <f t="shared" si="2"/>
        <v>1</v>
      </c>
      <c r="L124" s="200"/>
      <c r="M124" s="201"/>
      <c r="N124" s="200"/>
      <c r="O124" s="200"/>
      <c r="P124" s="307"/>
      <c r="Q124" s="200"/>
      <c r="R124" s="307"/>
      <c r="S124" s="26"/>
      <c r="T124" s="307"/>
      <c r="U124" s="307"/>
      <c r="V124" s="307"/>
      <c r="W124" s="307"/>
      <c r="AH124" s="242"/>
    </row>
    <row r="125" spans="1:34" ht="39" customHeight="1" x14ac:dyDescent="0.25">
      <c r="A125" s="12">
        <v>123</v>
      </c>
      <c r="B125" s="307"/>
      <c r="C125" s="25"/>
      <c r="D125" s="307"/>
      <c r="E125" s="307"/>
      <c r="F125" s="307"/>
      <c r="G125" s="418"/>
      <c r="H125" s="33"/>
      <c r="I125" s="76"/>
      <c r="J125" s="34"/>
      <c r="K125" s="356">
        <f t="shared" si="2"/>
        <v>1</v>
      </c>
      <c r="L125" s="200"/>
      <c r="M125" s="201"/>
      <c r="N125" s="200"/>
      <c r="O125" s="200"/>
      <c r="P125" s="307"/>
      <c r="Q125" s="200"/>
      <c r="R125" s="307"/>
      <c r="S125" s="26"/>
      <c r="T125" s="307"/>
      <c r="U125" s="307"/>
      <c r="V125" s="307"/>
      <c r="W125" s="307"/>
      <c r="AH125" s="242"/>
    </row>
    <row r="126" spans="1:34" ht="39" customHeight="1" x14ac:dyDescent="0.25">
      <c r="A126" s="12">
        <v>124</v>
      </c>
      <c r="B126" s="307"/>
      <c r="C126" s="25"/>
      <c r="D126" s="307"/>
      <c r="E126" s="307"/>
      <c r="F126" s="307"/>
      <c r="G126" s="418"/>
      <c r="H126" s="33"/>
      <c r="I126" s="76"/>
      <c r="J126" s="34"/>
      <c r="K126" s="356">
        <f t="shared" si="2"/>
        <v>1</v>
      </c>
      <c r="L126" s="200"/>
      <c r="M126" s="201"/>
      <c r="N126" s="200"/>
      <c r="O126" s="200"/>
      <c r="P126" s="307"/>
      <c r="Q126" s="200"/>
      <c r="R126" s="307"/>
      <c r="S126" s="26"/>
      <c r="T126" s="307"/>
      <c r="U126" s="307"/>
      <c r="V126" s="307"/>
      <c r="W126" s="307"/>
      <c r="AH126" s="242"/>
    </row>
    <row r="127" spans="1:34" ht="39" customHeight="1" x14ac:dyDescent="0.25">
      <c r="A127" s="12">
        <v>125</v>
      </c>
      <c r="B127" s="307"/>
      <c r="C127" s="25"/>
      <c r="D127" s="307"/>
      <c r="E127" s="307"/>
      <c r="F127" s="307"/>
      <c r="G127" s="418"/>
      <c r="H127" s="33"/>
      <c r="I127" s="76"/>
      <c r="J127" s="34"/>
      <c r="K127" s="356">
        <f t="shared" si="2"/>
        <v>1</v>
      </c>
      <c r="L127" s="200"/>
      <c r="M127" s="201"/>
      <c r="N127" s="200"/>
      <c r="O127" s="200"/>
      <c r="P127" s="307"/>
      <c r="Q127" s="200"/>
      <c r="R127" s="307"/>
      <c r="S127" s="26"/>
      <c r="T127" s="307"/>
      <c r="U127" s="307"/>
      <c r="V127" s="307"/>
      <c r="W127" s="307"/>
      <c r="AH127" s="242"/>
    </row>
    <row r="128" spans="1:34" ht="39" customHeight="1" x14ac:dyDescent="0.25">
      <c r="A128" s="12">
        <v>126</v>
      </c>
      <c r="B128" s="307"/>
      <c r="C128" s="25"/>
      <c r="D128" s="307"/>
      <c r="E128" s="307"/>
      <c r="F128" s="307"/>
      <c r="G128" s="418"/>
      <c r="H128" s="33"/>
      <c r="I128" s="76"/>
      <c r="J128" s="34"/>
      <c r="K128" s="356">
        <f t="shared" si="2"/>
        <v>1</v>
      </c>
      <c r="L128" s="200"/>
      <c r="M128" s="201"/>
      <c r="N128" s="200"/>
      <c r="O128" s="200"/>
      <c r="P128" s="307"/>
      <c r="Q128" s="200"/>
      <c r="R128" s="307"/>
      <c r="S128" s="26"/>
      <c r="T128" s="307"/>
      <c r="U128" s="307"/>
      <c r="V128" s="307"/>
      <c r="W128" s="307"/>
      <c r="AH128" s="242"/>
    </row>
    <row r="129" spans="1:34" ht="39" customHeight="1" x14ac:dyDescent="0.25">
      <c r="A129" s="12">
        <v>127</v>
      </c>
      <c r="B129" s="307"/>
      <c r="C129" s="25"/>
      <c r="D129" s="307"/>
      <c r="E129" s="307"/>
      <c r="F129" s="307"/>
      <c r="G129" s="418"/>
      <c r="H129" s="33"/>
      <c r="I129" s="76"/>
      <c r="J129" s="34"/>
      <c r="K129" s="356">
        <f t="shared" si="2"/>
        <v>1</v>
      </c>
      <c r="L129" s="200"/>
      <c r="M129" s="201"/>
      <c r="N129" s="200"/>
      <c r="O129" s="200"/>
      <c r="P129" s="307"/>
      <c r="Q129" s="200"/>
      <c r="R129" s="307"/>
      <c r="S129" s="26"/>
      <c r="T129" s="307"/>
      <c r="U129" s="307"/>
      <c r="V129" s="307"/>
      <c r="W129" s="307"/>
      <c r="AH129" s="242"/>
    </row>
    <row r="130" spans="1:34" ht="39" customHeight="1" x14ac:dyDescent="0.25">
      <c r="A130" s="12">
        <v>128</v>
      </c>
      <c r="B130" s="307"/>
      <c r="C130" s="25"/>
      <c r="D130" s="307"/>
      <c r="E130" s="307"/>
      <c r="F130" s="307"/>
      <c r="G130" s="418"/>
      <c r="H130" s="33"/>
      <c r="I130" s="76"/>
      <c r="J130" s="34"/>
      <c r="K130" s="356">
        <f t="shared" si="2"/>
        <v>1</v>
      </c>
      <c r="L130" s="200"/>
      <c r="M130" s="201"/>
      <c r="N130" s="200"/>
      <c r="O130" s="200"/>
      <c r="P130" s="307"/>
      <c r="Q130" s="200"/>
      <c r="R130" s="307"/>
      <c r="S130" s="26"/>
      <c r="T130" s="307"/>
      <c r="U130" s="307"/>
      <c r="V130" s="307"/>
      <c r="W130" s="307"/>
      <c r="AH130" s="242"/>
    </row>
    <row r="131" spans="1:34" ht="39" customHeight="1" x14ac:dyDescent="0.25">
      <c r="A131" s="12">
        <v>129</v>
      </c>
      <c r="B131" s="307"/>
      <c r="C131" s="25"/>
      <c r="D131" s="307"/>
      <c r="E131" s="307"/>
      <c r="F131" s="307"/>
      <c r="G131" s="418"/>
      <c r="H131" s="33"/>
      <c r="I131" s="76"/>
      <c r="J131" s="34"/>
      <c r="K131" s="356">
        <f t="shared" si="2"/>
        <v>1</v>
      </c>
      <c r="L131" s="200"/>
      <c r="M131" s="201"/>
      <c r="N131" s="200"/>
      <c r="O131" s="200"/>
      <c r="P131" s="307"/>
      <c r="Q131" s="200"/>
      <c r="R131" s="307"/>
      <c r="S131" s="26"/>
      <c r="T131" s="307"/>
      <c r="U131" s="307"/>
      <c r="V131" s="307"/>
      <c r="W131" s="307"/>
      <c r="AH131" s="242"/>
    </row>
    <row r="132" spans="1:34" ht="39" customHeight="1" x14ac:dyDescent="0.25">
      <c r="A132" s="12">
        <v>130</v>
      </c>
      <c r="B132" s="307"/>
      <c r="C132" s="25"/>
      <c r="D132" s="307"/>
      <c r="E132" s="307"/>
      <c r="F132" s="307"/>
      <c r="G132" s="418"/>
      <c r="H132" s="33"/>
      <c r="I132" s="76"/>
      <c r="J132" s="34"/>
      <c r="K132" s="356">
        <f t="shared" ref="K132:K195" si="3">1-I132</f>
        <v>1</v>
      </c>
      <c r="L132" s="200"/>
      <c r="M132" s="201"/>
      <c r="N132" s="200"/>
      <c r="O132" s="200"/>
      <c r="P132" s="307"/>
      <c r="Q132" s="200"/>
      <c r="R132" s="307"/>
      <c r="S132" s="26"/>
      <c r="T132" s="307"/>
      <c r="U132" s="307"/>
      <c r="V132" s="307"/>
      <c r="W132" s="307"/>
      <c r="AH132" s="242"/>
    </row>
    <row r="133" spans="1:34" ht="39" customHeight="1" x14ac:dyDescent="0.25">
      <c r="A133" s="12">
        <v>131</v>
      </c>
      <c r="B133" s="307"/>
      <c r="C133" s="25"/>
      <c r="D133" s="307"/>
      <c r="E133" s="307"/>
      <c r="F133" s="307"/>
      <c r="G133" s="418"/>
      <c r="H133" s="33"/>
      <c r="I133" s="76"/>
      <c r="J133" s="34"/>
      <c r="K133" s="356">
        <f t="shared" si="3"/>
        <v>1</v>
      </c>
      <c r="L133" s="200"/>
      <c r="M133" s="201"/>
      <c r="N133" s="200"/>
      <c r="O133" s="200"/>
      <c r="P133" s="307"/>
      <c r="Q133" s="200"/>
      <c r="R133" s="307"/>
      <c r="S133" s="26"/>
      <c r="T133" s="307"/>
      <c r="U133" s="307"/>
      <c r="V133" s="307"/>
      <c r="W133" s="307"/>
      <c r="AH133" s="242"/>
    </row>
    <row r="134" spans="1:34" ht="39" customHeight="1" x14ac:dyDescent="0.25">
      <c r="A134" s="12">
        <v>132</v>
      </c>
      <c r="B134" s="307"/>
      <c r="C134" s="25"/>
      <c r="D134" s="307"/>
      <c r="E134" s="307"/>
      <c r="F134" s="307"/>
      <c r="G134" s="418"/>
      <c r="H134" s="33"/>
      <c r="I134" s="76"/>
      <c r="J134" s="34"/>
      <c r="K134" s="356">
        <f t="shared" si="3"/>
        <v>1</v>
      </c>
      <c r="L134" s="200"/>
      <c r="M134" s="201"/>
      <c r="N134" s="200"/>
      <c r="O134" s="200"/>
      <c r="P134" s="307"/>
      <c r="Q134" s="200"/>
      <c r="R134" s="307"/>
      <c r="S134" s="26"/>
      <c r="T134" s="307"/>
      <c r="U134" s="307"/>
      <c r="V134" s="307"/>
      <c r="W134" s="307"/>
      <c r="AH134" s="242"/>
    </row>
    <row r="135" spans="1:34" ht="39" customHeight="1" x14ac:dyDescent="0.25">
      <c r="A135" s="12">
        <v>133</v>
      </c>
      <c r="B135" s="307"/>
      <c r="C135" s="25"/>
      <c r="D135" s="307"/>
      <c r="E135" s="307"/>
      <c r="F135" s="307"/>
      <c r="G135" s="418"/>
      <c r="H135" s="33"/>
      <c r="I135" s="76"/>
      <c r="J135" s="34"/>
      <c r="K135" s="356">
        <f t="shared" si="3"/>
        <v>1</v>
      </c>
      <c r="L135" s="200"/>
      <c r="M135" s="201"/>
      <c r="N135" s="200"/>
      <c r="O135" s="200"/>
      <c r="P135" s="307"/>
      <c r="Q135" s="200"/>
      <c r="R135" s="307"/>
      <c r="S135" s="26"/>
      <c r="T135" s="307"/>
      <c r="U135" s="307"/>
      <c r="V135" s="307"/>
      <c r="W135" s="307"/>
      <c r="AH135" s="242"/>
    </row>
    <row r="136" spans="1:34" ht="39" customHeight="1" x14ac:dyDescent="0.25">
      <c r="A136" s="12">
        <v>134</v>
      </c>
      <c r="B136" s="307"/>
      <c r="C136" s="25"/>
      <c r="D136" s="307"/>
      <c r="E136" s="307"/>
      <c r="F136" s="307"/>
      <c r="G136" s="418"/>
      <c r="H136" s="33"/>
      <c r="I136" s="76"/>
      <c r="J136" s="34"/>
      <c r="K136" s="356">
        <f t="shared" si="3"/>
        <v>1</v>
      </c>
      <c r="L136" s="200"/>
      <c r="M136" s="201"/>
      <c r="N136" s="200"/>
      <c r="O136" s="200"/>
      <c r="P136" s="307"/>
      <c r="Q136" s="200"/>
      <c r="R136" s="307"/>
      <c r="S136" s="26"/>
      <c r="T136" s="307"/>
      <c r="U136" s="307"/>
      <c r="V136" s="307"/>
      <c r="W136" s="307"/>
      <c r="AH136" s="242"/>
    </row>
    <row r="137" spans="1:34" ht="39" customHeight="1" x14ac:dyDescent="0.25">
      <c r="A137" s="12">
        <v>135</v>
      </c>
      <c r="B137" s="307"/>
      <c r="C137" s="25"/>
      <c r="D137" s="307"/>
      <c r="E137" s="307"/>
      <c r="F137" s="307"/>
      <c r="G137" s="418"/>
      <c r="H137" s="33"/>
      <c r="I137" s="76"/>
      <c r="J137" s="34"/>
      <c r="K137" s="356">
        <f t="shared" si="3"/>
        <v>1</v>
      </c>
      <c r="L137" s="200"/>
      <c r="M137" s="201"/>
      <c r="N137" s="200"/>
      <c r="O137" s="200"/>
      <c r="P137" s="307"/>
      <c r="Q137" s="200"/>
      <c r="R137" s="307"/>
      <c r="S137" s="26"/>
      <c r="T137" s="307"/>
      <c r="U137" s="307"/>
      <c r="V137" s="307"/>
      <c r="W137" s="307"/>
      <c r="AH137" s="242"/>
    </row>
    <row r="138" spans="1:34" ht="39" customHeight="1" x14ac:dyDescent="0.25">
      <c r="A138" s="12">
        <v>136</v>
      </c>
      <c r="B138" s="307"/>
      <c r="C138" s="25"/>
      <c r="D138" s="307"/>
      <c r="E138" s="307"/>
      <c r="F138" s="307"/>
      <c r="G138" s="418"/>
      <c r="H138" s="33"/>
      <c r="I138" s="76"/>
      <c r="J138" s="34"/>
      <c r="K138" s="356">
        <f t="shared" si="3"/>
        <v>1</v>
      </c>
      <c r="L138" s="200"/>
      <c r="M138" s="201"/>
      <c r="N138" s="200"/>
      <c r="O138" s="200"/>
      <c r="P138" s="307"/>
      <c r="Q138" s="200"/>
      <c r="R138" s="307"/>
      <c r="S138" s="26"/>
      <c r="T138" s="307"/>
      <c r="U138" s="307"/>
      <c r="V138" s="307"/>
      <c r="W138" s="307"/>
      <c r="AH138" s="242"/>
    </row>
    <row r="139" spans="1:34" ht="39" customHeight="1" x14ac:dyDescent="0.25">
      <c r="A139" s="12">
        <v>137</v>
      </c>
      <c r="B139" s="307"/>
      <c r="C139" s="25"/>
      <c r="D139" s="307"/>
      <c r="E139" s="307"/>
      <c r="F139" s="307"/>
      <c r="G139" s="418"/>
      <c r="H139" s="33"/>
      <c r="I139" s="76"/>
      <c r="J139" s="34"/>
      <c r="K139" s="356">
        <f t="shared" si="3"/>
        <v>1</v>
      </c>
      <c r="L139" s="200"/>
      <c r="M139" s="201"/>
      <c r="N139" s="200"/>
      <c r="O139" s="200"/>
      <c r="P139" s="307"/>
      <c r="Q139" s="200"/>
      <c r="R139" s="307"/>
      <c r="S139" s="26"/>
      <c r="T139" s="307"/>
      <c r="U139" s="307"/>
      <c r="V139" s="307"/>
      <c r="W139" s="307"/>
      <c r="AH139" s="242"/>
    </row>
    <row r="140" spans="1:34" ht="39" customHeight="1" x14ac:dyDescent="0.25">
      <c r="A140" s="12">
        <v>138</v>
      </c>
      <c r="B140" s="307"/>
      <c r="C140" s="25"/>
      <c r="D140" s="307"/>
      <c r="E140" s="307"/>
      <c r="F140" s="307"/>
      <c r="G140" s="418"/>
      <c r="H140" s="33"/>
      <c r="I140" s="76"/>
      <c r="J140" s="34"/>
      <c r="K140" s="356">
        <f t="shared" si="3"/>
        <v>1</v>
      </c>
      <c r="L140" s="200"/>
      <c r="M140" s="201"/>
      <c r="N140" s="200"/>
      <c r="O140" s="200"/>
      <c r="P140" s="307"/>
      <c r="Q140" s="200"/>
      <c r="R140" s="307"/>
      <c r="S140" s="26"/>
      <c r="T140" s="307"/>
      <c r="U140" s="307"/>
      <c r="V140" s="307"/>
      <c r="W140" s="307"/>
      <c r="AH140" s="242"/>
    </row>
    <row r="141" spans="1:34" ht="39" customHeight="1" x14ac:dyDescent="0.25">
      <c r="A141" s="12">
        <v>139</v>
      </c>
      <c r="B141" s="307"/>
      <c r="C141" s="25"/>
      <c r="D141" s="307"/>
      <c r="E141" s="307"/>
      <c r="F141" s="307"/>
      <c r="G141" s="418"/>
      <c r="H141" s="33"/>
      <c r="I141" s="76"/>
      <c r="J141" s="34"/>
      <c r="K141" s="356">
        <f t="shared" si="3"/>
        <v>1</v>
      </c>
      <c r="L141" s="200"/>
      <c r="M141" s="201"/>
      <c r="N141" s="200"/>
      <c r="O141" s="200"/>
      <c r="P141" s="307"/>
      <c r="Q141" s="200"/>
      <c r="R141" s="307"/>
      <c r="S141" s="26"/>
      <c r="T141" s="307"/>
      <c r="U141" s="307"/>
      <c r="V141" s="307"/>
      <c r="W141" s="307"/>
      <c r="AH141" s="242"/>
    </row>
    <row r="142" spans="1:34" ht="39" customHeight="1" x14ac:dyDescent="0.25">
      <c r="A142" s="12">
        <v>140</v>
      </c>
      <c r="B142" s="307"/>
      <c r="C142" s="25"/>
      <c r="D142" s="307"/>
      <c r="E142" s="307"/>
      <c r="F142" s="307"/>
      <c r="G142" s="418"/>
      <c r="H142" s="33"/>
      <c r="I142" s="76"/>
      <c r="J142" s="34"/>
      <c r="K142" s="356">
        <f t="shared" si="3"/>
        <v>1</v>
      </c>
      <c r="L142" s="200"/>
      <c r="M142" s="201"/>
      <c r="N142" s="200"/>
      <c r="O142" s="200"/>
      <c r="P142" s="307"/>
      <c r="Q142" s="200"/>
      <c r="R142" s="307"/>
      <c r="S142" s="26"/>
      <c r="T142" s="307"/>
      <c r="U142" s="307"/>
      <c r="V142" s="307"/>
      <c r="W142" s="307"/>
      <c r="AH142" s="242"/>
    </row>
    <row r="143" spans="1:34" ht="39" customHeight="1" x14ac:dyDescent="0.25">
      <c r="A143" s="12">
        <v>141</v>
      </c>
      <c r="B143" s="307"/>
      <c r="C143" s="25"/>
      <c r="D143" s="307"/>
      <c r="E143" s="307"/>
      <c r="F143" s="307"/>
      <c r="G143" s="418"/>
      <c r="H143" s="33"/>
      <c r="I143" s="76"/>
      <c r="J143" s="34"/>
      <c r="K143" s="356">
        <f t="shared" si="3"/>
        <v>1</v>
      </c>
      <c r="L143" s="200"/>
      <c r="M143" s="201"/>
      <c r="N143" s="200"/>
      <c r="O143" s="200"/>
      <c r="P143" s="307"/>
      <c r="Q143" s="200"/>
      <c r="R143" s="307"/>
      <c r="S143" s="26"/>
      <c r="T143" s="307"/>
      <c r="U143" s="307"/>
      <c r="V143" s="307"/>
      <c r="W143" s="307"/>
      <c r="AH143" s="242"/>
    </row>
    <row r="144" spans="1:34" ht="39" customHeight="1" x14ac:dyDescent="0.25">
      <c r="A144" s="12">
        <v>142</v>
      </c>
      <c r="B144" s="307"/>
      <c r="C144" s="25"/>
      <c r="D144" s="307"/>
      <c r="E144" s="307"/>
      <c r="F144" s="307"/>
      <c r="G144" s="418"/>
      <c r="H144" s="33"/>
      <c r="I144" s="76"/>
      <c r="J144" s="34"/>
      <c r="K144" s="356">
        <f t="shared" si="3"/>
        <v>1</v>
      </c>
      <c r="L144" s="200"/>
      <c r="M144" s="201"/>
      <c r="N144" s="200"/>
      <c r="O144" s="200"/>
      <c r="P144" s="307"/>
      <c r="Q144" s="200"/>
      <c r="R144" s="307"/>
      <c r="S144" s="26"/>
      <c r="T144" s="307"/>
      <c r="U144" s="307"/>
      <c r="V144" s="307"/>
      <c r="W144" s="307"/>
      <c r="AH144" s="242"/>
    </row>
    <row r="145" spans="1:34" ht="39" customHeight="1" x14ac:dyDescent="0.25">
      <c r="A145" s="12">
        <v>143</v>
      </c>
      <c r="B145" s="307"/>
      <c r="C145" s="25"/>
      <c r="D145" s="307"/>
      <c r="E145" s="307"/>
      <c r="F145" s="307"/>
      <c r="G145" s="418"/>
      <c r="H145" s="33"/>
      <c r="I145" s="76"/>
      <c r="J145" s="34"/>
      <c r="K145" s="356">
        <f t="shared" si="3"/>
        <v>1</v>
      </c>
      <c r="L145" s="200"/>
      <c r="M145" s="201"/>
      <c r="N145" s="200"/>
      <c r="O145" s="200"/>
      <c r="P145" s="307"/>
      <c r="Q145" s="200"/>
      <c r="R145" s="307"/>
      <c r="S145" s="26"/>
      <c r="T145" s="307"/>
      <c r="U145" s="307"/>
      <c r="V145" s="307"/>
      <c r="W145" s="307"/>
      <c r="AH145" s="242"/>
    </row>
    <row r="146" spans="1:34" ht="39" customHeight="1" x14ac:dyDescent="0.25">
      <c r="A146" s="12">
        <v>144</v>
      </c>
      <c r="B146" s="307"/>
      <c r="C146" s="25"/>
      <c r="D146" s="307"/>
      <c r="E146" s="307"/>
      <c r="F146" s="307"/>
      <c r="G146" s="418"/>
      <c r="H146" s="33"/>
      <c r="I146" s="76"/>
      <c r="J146" s="34"/>
      <c r="K146" s="356">
        <f t="shared" si="3"/>
        <v>1</v>
      </c>
      <c r="L146" s="200"/>
      <c r="M146" s="201"/>
      <c r="N146" s="200"/>
      <c r="O146" s="200"/>
      <c r="P146" s="307"/>
      <c r="Q146" s="200"/>
      <c r="R146" s="307"/>
      <c r="S146" s="26"/>
      <c r="T146" s="307"/>
      <c r="U146" s="307"/>
      <c r="V146" s="307"/>
      <c r="W146" s="307"/>
      <c r="AH146" s="242"/>
    </row>
    <row r="147" spans="1:34" ht="39" customHeight="1" x14ac:dyDescent="0.25">
      <c r="A147" s="12">
        <v>145</v>
      </c>
      <c r="B147" s="307"/>
      <c r="C147" s="25"/>
      <c r="D147" s="307"/>
      <c r="E147" s="307"/>
      <c r="F147" s="307"/>
      <c r="G147" s="418"/>
      <c r="H147" s="33"/>
      <c r="I147" s="76"/>
      <c r="J147" s="34"/>
      <c r="K147" s="356">
        <f t="shared" si="3"/>
        <v>1</v>
      </c>
      <c r="L147" s="200"/>
      <c r="M147" s="201"/>
      <c r="N147" s="200"/>
      <c r="O147" s="200"/>
      <c r="P147" s="307"/>
      <c r="Q147" s="200"/>
      <c r="R147" s="307"/>
      <c r="S147" s="26"/>
      <c r="T147" s="307"/>
      <c r="U147" s="307"/>
      <c r="V147" s="307"/>
      <c r="W147" s="307"/>
      <c r="AH147" s="242"/>
    </row>
    <row r="148" spans="1:34" ht="39" customHeight="1" x14ac:dyDescent="0.25">
      <c r="A148" s="12">
        <v>146</v>
      </c>
      <c r="B148" s="307"/>
      <c r="C148" s="25"/>
      <c r="D148" s="307"/>
      <c r="E148" s="307"/>
      <c r="F148" s="307"/>
      <c r="G148" s="418"/>
      <c r="H148" s="33"/>
      <c r="I148" s="76"/>
      <c r="J148" s="34"/>
      <c r="K148" s="356">
        <f t="shared" si="3"/>
        <v>1</v>
      </c>
      <c r="L148" s="200"/>
      <c r="M148" s="201"/>
      <c r="N148" s="200"/>
      <c r="O148" s="200"/>
      <c r="P148" s="307"/>
      <c r="Q148" s="200"/>
      <c r="R148" s="307"/>
      <c r="S148" s="26"/>
      <c r="T148" s="307"/>
      <c r="U148" s="307"/>
      <c r="V148" s="307"/>
      <c r="W148" s="307"/>
      <c r="AH148" s="242"/>
    </row>
    <row r="149" spans="1:34" ht="39" customHeight="1" x14ac:dyDescent="0.25">
      <c r="A149" s="12">
        <v>147</v>
      </c>
      <c r="B149" s="307"/>
      <c r="C149" s="25"/>
      <c r="D149" s="307"/>
      <c r="E149" s="307"/>
      <c r="F149" s="307"/>
      <c r="G149" s="418"/>
      <c r="H149" s="33"/>
      <c r="I149" s="76"/>
      <c r="J149" s="34"/>
      <c r="K149" s="356">
        <f t="shared" si="3"/>
        <v>1</v>
      </c>
      <c r="L149" s="200"/>
      <c r="M149" s="201"/>
      <c r="N149" s="200"/>
      <c r="O149" s="200"/>
      <c r="P149" s="307"/>
      <c r="Q149" s="200"/>
      <c r="R149" s="307"/>
      <c r="S149" s="26"/>
      <c r="T149" s="307"/>
      <c r="U149" s="307"/>
      <c r="V149" s="307"/>
      <c r="W149" s="307"/>
      <c r="AH149" s="242"/>
    </row>
    <row r="150" spans="1:34" ht="39" customHeight="1" x14ac:dyDescent="0.25">
      <c r="A150" s="12">
        <v>148</v>
      </c>
      <c r="B150" s="307"/>
      <c r="C150" s="25"/>
      <c r="D150" s="307"/>
      <c r="E150" s="307"/>
      <c r="F150" s="307"/>
      <c r="G150" s="418"/>
      <c r="H150" s="33"/>
      <c r="I150" s="76"/>
      <c r="J150" s="34"/>
      <c r="K150" s="356">
        <f t="shared" si="3"/>
        <v>1</v>
      </c>
      <c r="L150" s="200"/>
      <c r="M150" s="201"/>
      <c r="N150" s="200"/>
      <c r="O150" s="200"/>
      <c r="P150" s="307"/>
      <c r="Q150" s="200"/>
      <c r="R150" s="307"/>
      <c r="S150" s="26"/>
      <c r="T150" s="307"/>
      <c r="U150" s="307"/>
      <c r="V150" s="307"/>
      <c r="W150" s="307"/>
      <c r="AH150" s="242"/>
    </row>
    <row r="151" spans="1:34" ht="39" customHeight="1" x14ac:dyDescent="0.25">
      <c r="A151" s="12">
        <v>149</v>
      </c>
      <c r="B151" s="307"/>
      <c r="C151" s="25"/>
      <c r="D151" s="307"/>
      <c r="E151" s="307"/>
      <c r="F151" s="307"/>
      <c r="G151" s="418"/>
      <c r="H151" s="33"/>
      <c r="I151" s="76"/>
      <c r="J151" s="34"/>
      <c r="K151" s="356">
        <f t="shared" si="3"/>
        <v>1</v>
      </c>
      <c r="L151" s="200"/>
      <c r="M151" s="201"/>
      <c r="N151" s="200"/>
      <c r="O151" s="200"/>
      <c r="P151" s="307"/>
      <c r="Q151" s="200"/>
      <c r="R151" s="307"/>
      <c r="S151" s="26"/>
      <c r="T151" s="307"/>
      <c r="U151" s="307"/>
      <c r="V151" s="307"/>
      <c r="W151" s="307"/>
      <c r="AH151" s="242"/>
    </row>
    <row r="152" spans="1:34" ht="39" customHeight="1" x14ac:dyDescent="0.25">
      <c r="A152" s="12">
        <v>150</v>
      </c>
      <c r="B152" s="307"/>
      <c r="C152" s="25"/>
      <c r="D152" s="307"/>
      <c r="E152" s="307"/>
      <c r="F152" s="307"/>
      <c r="G152" s="418"/>
      <c r="H152" s="33"/>
      <c r="I152" s="76"/>
      <c r="J152" s="34"/>
      <c r="K152" s="356">
        <f t="shared" si="3"/>
        <v>1</v>
      </c>
      <c r="L152" s="200"/>
      <c r="M152" s="201"/>
      <c r="N152" s="200"/>
      <c r="O152" s="200"/>
      <c r="P152" s="307"/>
      <c r="Q152" s="200"/>
      <c r="R152" s="307"/>
      <c r="S152" s="26"/>
      <c r="T152" s="307"/>
      <c r="U152" s="307"/>
      <c r="V152" s="307"/>
      <c r="W152" s="307"/>
      <c r="AH152" s="242"/>
    </row>
    <row r="153" spans="1:34" ht="39" customHeight="1" x14ac:dyDescent="0.25">
      <c r="A153" s="12">
        <v>151</v>
      </c>
      <c r="B153" s="307"/>
      <c r="C153" s="25"/>
      <c r="D153" s="307"/>
      <c r="E153" s="307"/>
      <c r="F153" s="307"/>
      <c r="G153" s="418"/>
      <c r="H153" s="33"/>
      <c r="I153" s="76"/>
      <c r="J153" s="34"/>
      <c r="K153" s="356">
        <f t="shared" si="3"/>
        <v>1</v>
      </c>
      <c r="L153" s="200"/>
      <c r="M153" s="201"/>
      <c r="N153" s="200"/>
      <c r="O153" s="200"/>
      <c r="P153" s="307"/>
      <c r="Q153" s="200"/>
      <c r="R153" s="307"/>
      <c r="S153" s="26"/>
      <c r="T153" s="307"/>
      <c r="U153" s="307"/>
      <c r="V153" s="307"/>
      <c r="W153" s="307"/>
      <c r="AH153" s="242"/>
    </row>
    <row r="154" spans="1:34" ht="39" customHeight="1" x14ac:dyDescent="0.25">
      <c r="A154" s="12">
        <v>152</v>
      </c>
      <c r="B154" s="307"/>
      <c r="C154" s="25"/>
      <c r="D154" s="307"/>
      <c r="E154" s="307"/>
      <c r="F154" s="307"/>
      <c r="G154" s="418"/>
      <c r="H154" s="33"/>
      <c r="I154" s="76"/>
      <c r="J154" s="34"/>
      <c r="K154" s="356">
        <f t="shared" si="3"/>
        <v>1</v>
      </c>
      <c r="L154" s="200"/>
      <c r="M154" s="201"/>
      <c r="N154" s="200"/>
      <c r="O154" s="200"/>
      <c r="P154" s="307"/>
      <c r="Q154" s="200"/>
      <c r="R154" s="307"/>
      <c r="S154" s="26"/>
      <c r="T154" s="307"/>
      <c r="U154" s="307"/>
      <c r="V154" s="307"/>
      <c r="W154" s="307"/>
      <c r="AH154" s="242"/>
    </row>
    <row r="155" spans="1:34" ht="39" customHeight="1" x14ac:dyDescent="0.25">
      <c r="A155" s="12">
        <v>153</v>
      </c>
      <c r="B155" s="307"/>
      <c r="C155" s="25"/>
      <c r="D155" s="307"/>
      <c r="E155" s="307"/>
      <c r="F155" s="307"/>
      <c r="G155" s="418"/>
      <c r="H155" s="33"/>
      <c r="I155" s="76"/>
      <c r="J155" s="34"/>
      <c r="K155" s="356">
        <f t="shared" si="3"/>
        <v>1</v>
      </c>
      <c r="L155" s="200"/>
      <c r="M155" s="201"/>
      <c r="N155" s="200"/>
      <c r="O155" s="200"/>
      <c r="P155" s="307"/>
      <c r="Q155" s="200"/>
      <c r="R155" s="307"/>
      <c r="S155" s="26"/>
      <c r="T155" s="307"/>
      <c r="U155" s="307"/>
      <c r="V155" s="307"/>
      <c r="W155" s="307"/>
      <c r="AH155" s="242"/>
    </row>
    <row r="156" spans="1:34" ht="39" customHeight="1" x14ac:dyDescent="0.25">
      <c r="A156" s="12">
        <v>154</v>
      </c>
      <c r="B156" s="307"/>
      <c r="C156" s="25"/>
      <c r="D156" s="307"/>
      <c r="E156" s="307"/>
      <c r="F156" s="307"/>
      <c r="G156" s="418"/>
      <c r="H156" s="33"/>
      <c r="I156" s="76"/>
      <c r="J156" s="34"/>
      <c r="K156" s="356">
        <f t="shared" si="3"/>
        <v>1</v>
      </c>
      <c r="L156" s="200"/>
      <c r="M156" s="201"/>
      <c r="N156" s="200"/>
      <c r="O156" s="200"/>
      <c r="P156" s="307"/>
      <c r="Q156" s="200"/>
      <c r="R156" s="307"/>
      <c r="S156" s="26"/>
      <c r="T156" s="307"/>
      <c r="U156" s="307"/>
      <c r="V156" s="307"/>
      <c r="W156" s="307"/>
      <c r="AH156" s="242"/>
    </row>
    <row r="157" spans="1:34" ht="39" customHeight="1" x14ac:dyDescent="0.25">
      <c r="A157" s="12">
        <v>155</v>
      </c>
      <c r="B157" s="307"/>
      <c r="C157" s="25"/>
      <c r="D157" s="307"/>
      <c r="E157" s="307"/>
      <c r="F157" s="307"/>
      <c r="G157" s="418"/>
      <c r="H157" s="33"/>
      <c r="I157" s="76"/>
      <c r="J157" s="34"/>
      <c r="K157" s="356">
        <f t="shared" si="3"/>
        <v>1</v>
      </c>
      <c r="L157" s="200"/>
      <c r="M157" s="201"/>
      <c r="N157" s="200"/>
      <c r="O157" s="200"/>
      <c r="P157" s="307"/>
      <c r="Q157" s="200"/>
      <c r="R157" s="307"/>
      <c r="S157" s="26"/>
      <c r="T157" s="307"/>
      <c r="U157" s="307"/>
      <c r="V157" s="307"/>
      <c r="W157" s="307"/>
      <c r="AH157" s="242"/>
    </row>
    <row r="158" spans="1:34" ht="39" customHeight="1" x14ac:dyDescent="0.25">
      <c r="A158" s="12">
        <v>156</v>
      </c>
      <c r="B158" s="307"/>
      <c r="C158" s="25"/>
      <c r="D158" s="307"/>
      <c r="E158" s="307"/>
      <c r="F158" s="307"/>
      <c r="G158" s="418"/>
      <c r="H158" s="33"/>
      <c r="I158" s="76"/>
      <c r="J158" s="34"/>
      <c r="K158" s="356">
        <f t="shared" si="3"/>
        <v>1</v>
      </c>
      <c r="L158" s="200"/>
      <c r="M158" s="201"/>
      <c r="N158" s="200"/>
      <c r="O158" s="200"/>
      <c r="P158" s="307"/>
      <c r="Q158" s="200"/>
      <c r="R158" s="307"/>
      <c r="S158" s="26"/>
      <c r="T158" s="307"/>
      <c r="U158" s="307"/>
      <c r="V158" s="307"/>
      <c r="W158" s="307"/>
      <c r="AH158" s="242"/>
    </row>
    <row r="159" spans="1:34" ht="39" customHeight="1" x14ac:dyDescent="0.25">
      <c r="A159" s="12">
        <v>157</v>
      </c>
      <c r="B159" s="307"/>
      <c r="C159" s="25"/>
      <c r="D159" s="307"/>
      <c r="E159" s="307"/>
      <c r="F159" s="307"/>
      <c r="G159" s="418"/>
      <c r="H159" s="33"/>
      <c r="I159" s="76"/>
      <c r="J159" s="34"/>
      <c r="K159" s="356">
        <f t="shared" si="3"/>
        <v>1</v>
      </c>
      <c r="L159" s="200"/>
      <c r="M159" s="201"/>
      <c r="N159" s="200"/>
      <c r="O159" s="200"/>
      <c r="P159" s="307"/>
      <c r="Q159" s="200"/>
      <c r="R159" s="307"/>
      <c r="S159" s="26"/>
      <c r="T159" s="307"/>
      <c r="U159" s="307"/>
      <c r="V159" s="307"/>
      <c r="W159" s="307"/>
      <c r="AH159" s="242"/>
    </row>
    <row r="160" spans="1:34" ht="39" customHeight="1" x14ac:dyDescent="0.25">
      <c r="A160" s="12">
        <v>158</v>
      </c>
      <c r="B160" s="307"/>
      <c r="C160" s="25"/>
      <c r="D160" s="307"/>
      <c r="E160" s="307"/>
      <c r="F160" s="307"/>
      <c r="G160" s="418"/>
      <c r="H160" s="33"/>
      <c r="I160" s="76"/>
      <c r="J160" s="34"/>
      <c r="K160" s="356">
        <f t="shared" si="3"/>
        <v>1</v>
      </c>
      <c r="L160" s="200"/>
      <c r="M160" s="201"/>
      <c r="N160" s="200"/>
      <c r="O160" s="200"/>
      <c r="P160" s="307"/>
      <c r="Q160" s="200"/>
      <c r="R160" s="307"/>
      <c r="S160" s="26"/>
      <c r="T160" s="307"/>
      <c r="U160" s="307"/>
      <c r="V160" s="307"/>
      <c r="W160" s="307"/>
      <c r="AH160" s="242"/>
    </row>
    <row r="161" spans="1:34" ht="39" customHeight="1" x14ac:dyDescent="0.25">
      <c r="A161" s="12">
        <v>159</v>
      </c>
      <c r="B161" s="307"/>
      <c r="C161" s="25"/>
      <c r="D161" s="307"/>
      <c r="E161" s="307"/>
      <c r="F161" s="307"/>
      <c r="G161" s="418"/>
      <c r="H161" s="33"/>
      <c r="I161" s="76"/>
      <c r="J161" s="34"/>
      <c r="K161" s="356">
        <f t="shared" si="3"/>
        <v>1</v>
      </c>
      <c r="L161" s="200"/>
      <c r="M161" s="201"/>
      <c r="N161" s="200"/>
      <c r="O161" s="200"/>
      <c r="P161" s="307"/>
      <c r="Q161" s="200"/>
      <c r="R161" s="307"/>
      <c r="S161" s="26"/>
      <c r="T161" s="307"/>
      <c r="U161" s="307"/>
      <c r="V161" s="307"/>
      <c r="W161" s="307"/>
      <c r="AH161" s="242"/>
    </row>
    <row r="162" spans="1:34" ht="39" customHeight="1" x14ac:dyDescent="0.25">
      <c r="A162" s="12">
        <v>160</v>
      </c>
      <c r="B162" s="307"/>
      <c r="C162" s="25"/>
      <c r="D162" s="307"/>
      <c r="E162" s="307"/>
      <c r="F162" s="307"/>
      <c r="G162" s="418"/>
      <c r="H162" s="33"/>
      <c r="I162" s="76"/>
      <c r="J162" s="34"/>
      <c r="K162" s="356">
        <f t="shared" si="3"/>
        <v>1</v>
      </c>
      <c r="L162" s="200"/>
      <c r="M162" s="201"/>
      <c r="N162" s="200"/>
      <c r="O162" s="200"/>
      <c r="P162" s="307"/>
      <c r="Q162" s="200"/>
      <c r="R162" s="307"/>
      <c r="S162" s="26"/>
      <c r="T162" s="307"/>
      <c r="U162" s="307"/>
      <c r="V162" s="307"/>
      <c r="W162" s="307"/>
      <c r="AH162" s="242"/>
    </row>
    <row r="163" spans="1:34" ht="39" customHeight="1" x14ac:dyDescent="0.25">
      <c r="A163" s="12">
        <v>161</v>
      </c>
      <c r="B163" s="307"/>
      <c r="C163" s="25"/>
      <c r="D163" s="307"/>
      <c r="E163" s="307"/>
      <c r="F163" s="307"/>
      <c r="G163" s="418"/>
      <c r="H163" s="33"/>
      <c r="I163" s="76"/>
      <c r="J163" s="34"/>
      <c r="K163" s="356">
        <f t="shared" si="3"/>
        <v>1</v>
      </c>
      <c r="L163" s="200"/>
      <c r="M163" s="201"/>
      <c r="N163" s="200"/>
      <c r="O163" s="200"/>
      <c r="P163" s="307"/>
      <c r="Q163" s="200"/>
      <c r="R163" s="307"/>
      <c r="S163" s="26"/>
      <c r="T163" s="307"/>
      <c r="U163" s="307"/>
      <c r="V163" s="307"/>
      <c r="W163" s="307"/>
      <c r="AH163" s="242"/>
    </row>
    <row r="164" spans="1:34" ht="39" customHeight="1" x14ac:dyDescent="0.25">
      <c r="A164" s="12">
        <v>162</v>
      </c>
      <c r="B164" s="307"/>
      <c r="C164" s="25"/>
      <c r="D164" s="307"/>
      <c r="E164" s="307"/>
      <c r="F164" s="307"/>
      <c r="G164" s="418"/>
      <c r="H164" s="33"/>
      <c r="I164" s="76"/>
      <c r="J164" s="34"/>
      <c r="K164" s="356">
        <f t="shared" si="3"/>
        <v>1</v>
      </c>
      <c r="L164" s="200"/>
      <c r="M164" s="201"/>
      <c r="N164" s="200"/>
      <c r="O164" s="200"/>
      <c r="P164" s="307"/>
      <c r="Q164" s="200"/>
      <c r="R164" s="307"/>
      <c r="S164" s="26"/>
      <c r="T164" s="307"/>
      <c r="U164" s="307"/>
      <c r="V164" s="307"/>
      <c r="W164" s="307"/>
      <c r="AH164" s="242"/>
    </row>
    <row r="165" spans="1:34" ht="39" customHeight="1" x14ac:dyDescent="0.25">
      <c r="A165" s="12">
        <v>163</v>
      </c>
      <c r="B165" s="307"/>
      <c r="C165" s="25"/>
      <c r="D165" s="307"/>
      <c r="E165" s="307"/>
      <c r="F165" s="307"/>
      <c r="G165" s="418"/>
      <c r="H165" s="33"/>
      <c r="I165" s="76"/>
      <c r="J165" s="34"/>
      <c r="K165" s="356">
        <f t="shared" si="3"/>
        <v>1</v>
      </c>
      <c r="L165" s="200"/>
      <c r="M165" s="201"/>
      <c r="N165" s="200"/>
      <c r="O165" s="200"/>
      <c r="P165" s="307"/>
      <c r="Q165" s="200"/>
      <c r="R165" s="307"/>
      <c r="S165" s="26"/>
      <c r="T165" s="307"/>
      <c r="U165" s="307"/>
      <c r="V165" s="307"/>
      <c r="W165" s="307"/>
      <c r="AH165" s="242"/>
    </row>
    <row r="166" spans="1:34" ht="39" customHeight="1" x14ac:dyDescent="0.25">
      <c r="A166" s="12">
        <v>164</v>
      </c>
      <c r="B166" s="307"/>
      <c r="C166" s="25"/>
      <c r="D166" s="307"/>
      <c r="E166" s="307"/>
      <c r="F166" s="307"/>
      <c r="G166" s="418"/>
      <c r="H166" s="33"/>
      <c r="I166" s="76"/>
      <c r="J166" s="34"/>
      <c r="K166" s="356">
        <f t="shared" si="3"/>
        <v>1</v>
      </c>
      <c r="L166" s="200"/>
      <c r="M166" s="201"/>
      <c r="N166" s="200"/>
      <c r="O166" s="200"/>
      <c r="P166" s="307"/>
      <c r="Q166" s="200"/>
      <c r="R166" s="307"/>
      <c r="S166" s="26"/>
      <c r="T166" s="307"/>
      <c r="U166" s="307"/>
      <c r="V166" s="307"/>
      <c r="W166" s="307"/>
      <c r="AH166" s="242"/>
    </row>
    <row r="167" spans="1:34" ht="39" customHeight="1" x14ac:dyDescent="0.25">
      <c r="A167" s="12">
        <v>165</v>
      </c>
      <c r="B167" s="307"/>
      <c r="C167" s="25"/>
      <c r="D167" s="307"/>
      <c r="E167" s="307"/>
      <c r="F167" s="307"/>
      <c r="G167" s="418"/>
      <c r="H167" s="33"/>
      <c r="I167" s="76"/>
      <c r="J167" s="34"/>
      <c r="K167" s="356">
        <f t="shared" si="3"/>
        <v>1</v>
      </c>
      <c r="L167" s="200"/>
      <c r="M167" s="201"/>
      <c r="N167" s="200"/>
      <c r="O167" s="200"/>
      <c r="P167" s="307"/>
      <c r="Q167" s="200"/>
      <c r="R167" s="307"/>
      <c r="S167" s="26"/>
      <c r="T167" s="307"/>
      <c r="U167" s="307"/>
      <c r="V167" s="307"/>
      <c r="W167" s="307"/>
      <c r="AH167" s="242"/>
    </row>
    <row r="168" spans="1:34" ht="39" customHeight="1" x14ac:dyDescent="0.25">
      <c r="A168" s="12">
        <v>166</v>
      </c>
      <c r="B168" s="307"/>
      <c r="C168" s="25"/>
      <c r="D168" s="307"/>
      <c r="E168" s="307"/>
      <c r="F168" s="307"/>
      <c r="G168" s="418"/>
      <c r="H168" s="33"/>
      <c r="I168" s="76"/>
      <c r="J168" s="34"/>
      <c r="K168" s="356">
        <f t="shared" si="3"/>
        <v>1</v>
      </c>
      <c r="L168" s="200"/>
      <c r="M168" s="201"/>
      <c r="N168" s="200"/>
      <c r="O168" s="200"/>
      <c r="P168" s="307"/>
      <c r="Q168" s="200"/>
      <c r="R168" s="307"/>
      <c r="S168" s="26"/>
      <c r="T168" s="307"/>
      <c r="U168" s="307"/>
      <c r="V168" s="307"/>
      <c r="W168" s="307"/>
      <c r="AH168" s="242"/>
    </row>
    <row r="169" spans="1:34" ht="39" customHeight="1" x14ac:dyDescent="0.25">
      <c r="A169" s="12">
        <v>167</v>
      </c>
      <c r="B169" s="307"/>
      <c r="C169" s="25"/>
      <c r="D169" s="307"/>
      <c r="E169" s="307"/>
      <c r="F169" s="307"/>
      <c r="G169" s="418"/>
      <c r="H169" s="33"/>
      <c r="I169" s="76"/>
      <c r="J169" s="34"/>
      <c r="K169" s="356">
        <f t="shared" si="3"/>
        <v>1</v>
      </c>
      <c r="L169" s="200"/>
      <c r="M169" s="201"/>
      <c r="N169" s="200"/>
      <c r="O169" s="200"/>
      <c r="P169" s="307"/>
      <c r="Q169" s="200"/>
      <c r="R169" s="307"/>
      <c r="S169" s="26"/>
      <c r="T169" s="307"/>
      <c r="U169" s="307"/>
      <c r="V169" s="307"/>
      <c r="W169" s="307"/>
      <c r="AH169" s="242"/>
    </row>
    <row r="170" spans="1:34" ht="39" customHeight="1" x14ac:dyDescent="0.25">
      <c r="A170" s="12">
        <v>168</v>
      </c>
      <c r="B170" s="307"/>
      <c r="C170" s="25"/>
      <c r="D170" s="307"/>
      <c r="E170" s="307"/>
      <c r="F170" s="307"/>
      <c r="G170" s="418"/>
      <c r="H170" s="33"/>
      <c r="I170" s="76"/>
      <c r="J170" s="34"/>
      <c r="K170" s="356">
        <f t="shared" si="3"/>
        <v>1</v>
      </c>
      <c r="L170" s="200"/>
      <c r="M170" s="201"/>
      <c r="N170" s="200"/>
      <c r="O170" s="200"/>
      <c r="P170" s="307"/>
      <c r="Q170" s="200"/>
      <c r="R170" s="307"/>
      <c r="S170" s="26"/>
      <c r="T170" s="307"/>
      <c r="U170" s="307"/>
      <c r="V170" s="307"/>
      <c r="W170" s="307"/>
      <c r="AH170" s="242"/>
    </row>
    <row r="171" spans="1:34" ht="39" customHeight="1" x14ac:dyDescent="0.25">
      <c r="A171" s="12">
        <v>169</v>
      </c>
      <c r="B171" s="307"/>
      <c r="C171" s="25"/>
      <c r="D171" s="307"/>
      <c r="E171" s="307"/>
      <c r="F171" s="307"/>
      <c r="G171" s="418"/>
      <c r="H171" s="33"/>
      <c r="I171" s="76"/>
      <c r="J171" s="34"/>
      <c r="K171" s="356">
        <f t="shared" si="3"/>
        <v>1</v>
      </c>
      <c r="L171" s="200"/>
      <c r="M171" s="201"/>
      <c r="N171" s="200"/>
      <c r="O171" s="200"/>
      <c r="P171" s="307"/>
      <c r="Q171" s="200"/>
      <c r="R171" s="307"/>
      <c r="S171" s="26"/>
      <c r="T171" s="307"/>
      <c r="U171" s="307"/>
      <c r="V171" s="307"/>
      <c r="W171" s="307"/>
      <c r="AH171" s="242"/>
    </row>
    <row r="172" spans="1:34" ht="39" customHeight="1" x14ac:dyDescent="0.25">
      <c r="A172" s="12">
        <v>170</v>
      </c>
      <c r="B172" s="307"/>
      <c r="C172" s="25"/>
      <c r="D172" s="307"/>
      <c r="E172" s="307"/>
      <c r="F172" s="307"/>
      <c r="G172" s="418"/>
      <c r="H172" s="33"/>
      <c r="I172" s="76"/>
      <c r="J172" s="34"/>
      <c r="K172" s="356">
        <f t="shared" si="3"/>
        <v>1</v>
      </c>
      <c r="L172" s="200"/>
      <c r="M172" s="201"/>
      <c r="N172" s="200"/>
      <c r="O172" s="200"/>
      <c r="P172" s="307"/>
      <c r="Q172" s="200"/>
      <c r="R172" s="307"/>
      <c r="S172" s="26"/>
      <c r="T172" s="307"/>
      <c r="U172" s="307"/>
      <c r="V172" s="307"/>
      <c r="W172" s="307"/>
      <c r="AH172" s="242"/>
    </row>
    <row r="173" spans="1:34" ht="39" customHeight="1" x14ac:dyDescent="0.25">
      <c r="A173" s="12">
        <v>171</v>
      </c>
      <c r="B173" s="307"/>
      <c r="C173" s="25"/>
      <c r="D173" s="307"/>
      <c r="E173" s="307"/>
      <c r="F173" s="307"/>
      <c r="G173" s="418"/>
      <c r="H173" s="33"/>
      <c r="I173" s="76"/>
      <c r="J173" s="34"/>
      <c r="K173" s="356">
        <f t="shared" si="3"/>
        <v>1</v>
      </c>
      <c r="L173" s="200"/>
      <c r="M173" s="201"/>
      <c r="N173" s="200"/>
      <c r="O173" s="200"/>
      <c r="P173" s="307"/>
      <c r="Q173" s="200"/>
      <c r="R173" s="307"/>
      <c r="S173" s="26"/>
      <c r="T173" s="307"/>
      <c r="U173" s="307"/>
      <c r="V173" s="307"/>
      <c r="W173" s="307"/>
      <c r="AH173" s="242"/>
    </row>
    <row r="174" spans="1:34" ht="39" customHeight="1" x14ac:dyDescent="0.25">
      <c r="A174" s="12">
        <v>172</v>
      </c>
      <c r="B174" s="307"/>
      <c r="C174" s="25"/>
      <c r="D174" s="307"/>
      <c r="E174" s="307"/>
      <c r="F174" s="307"/>
      <c r="G174" s="418"/>
      <c r="H174" s="33"/>
      <c r="I174" s="76"/>
      <c r="J174" s="34"/>
      <c r="K174" s="356">
        <f t="shared" si="3"/>
        <v>1</v>
      </c>
      <c r="L174" s="200"/>
      <c r="M174" s="201"/>
      <c r="N174" s="200"/>
      <c r="O174" s="200"/>
      <c r="P174" s="307"/>
      <c r="Q174" s="200"/>
      <c r="R174" s="307"/>
      <c r="S174" s="26"/>
      <c r="T174" s="307"/>
      <c r="U174" s="307"/>
      <c r="V174" s="307"/>
      <c r="W174" s="307"/>
      <c r="AH174" s="242"/>
    </row>
    <row r="175" spans="1:34" ht="39" customHeight="1" x14ac:dyDescent="0.25">
      <c r="A175" s="12">
        <v>173</v>
      </c>
      <c r="B175" s="307"/>
      <c r="C175" s="25"/>
      <c r="D175" s="307"/>
      <c r="E175" s="307"/>
      <c r="F175" s="307"/>
      <c r="G175" s="418"/>
      <c r="H175" s="33"/>
      <c r="I175" s="76"/>
      <c r="J175" s="34"/>
      <c r="K175" s="356">
        <f t="shared" si="3"/>
        <v>1</v>
      </c>
      <c r="L175" s="200"/>
      <c r="M175" s="201"/>
      <c r="N175" s="200"/>
      <c r="O175" s="200"/>
      <c r="P175" s="307"/>
      <c r="Q175" s="200"/>
      <c r="R175" s="307"/>
      <c r="S175" s="26"/>
      <c r="T175" s="307"/>
      <c r="U175" s="307"/>
      <c r="V175" s="307"/>
      <c r="W175" s="307"/>
      <c r="AH175" s="242"/>
    </row>
    <row r="176" spans="1:34" ht="39" customHeight="1" x14ac:dyDescent="0.25">
      <c r="A176" s="12">
        <v>174</v>
      </c>
      <c r="B176" s="307"/>
      <c r="C176" s="25"/>
      <c r="D176" s="307"/>
      <c r="E176" s="307"/>
      <c r="F176" s="307"/>
      <c r="G176" s="418"/>
      <c r="H176" s="33"/>
      <c r="I176" s="76"/>
      <c r="J176" s="34"/>
      <c r="K176" s="356">
        <f t="shared" si="3"/>
        <v>1</v>
      </c>
      <c r="L176" s="200"/>
      <c r="M176" s="201"/>
      <c r="N176" s="200"/>
      <c r="O176" s="200"/>
      <c r="P176" s="307"/>
      <c r="Q176" s="200"/>
      <c r="R176" s="307"/>
      <c r="S176" s="26"/>
      <c r="T176" s="307"/>
      <c r="U176" s="307"/>
      <c r="V176" s="307"/>
      <c r="W176" s="307"/>
      <c r="AH176" s="242"/>
    </row>
    <row r="177" spans="1:34" ht="39" customHeight="1" x14ac:dyDescent="0.25">
      <c r="A177" s="12">
        <v>175</v>
      </c>
      <c r="B177" s="307"/>
      <c r="C177" s="25"/>
      <c r="D177" s="307"/>
      <c r="E177" s="307"/>
      <c r="F177" s="307"/>
      <c r="G177" s="418"/>
      <c r="H177" s="33"/>
      <c r="I177" s="76"/>
      <c r="J177" s="34"/>
      <c r="K177" s="356">
        <f t="shared" si="3"/>
        <v>1</v>
      </c>
      <c r="L177" s="200"/>
      <c r="M177" s="201"/>
      <c r="N177" s="200"/>
      <c r="O177" s="200"/>
      <c r="P177" s="307"/>
      <c r="Q177" s="200"/>
      <c r="R177" s="307"/>
      <c r="S177" s="26"/>
      <c r="T177" s="307"/>
      <c r="U177" s="307"/>
      <c r="V177" s="307"/>
      <c r="W177" s="307"/>
      <c r="AH177" s="242"/>
    </row>
    <row r="178" spans="1:34" ht="39" customHeight="1" x14ac:dyDescent="0.25">
      <c r="A178" s="12">
        <v>176</v>
      </c>
      <c r="B178" s="307"/>
      <c r="C178" s="25"/>
      <c r="D178" s="307"/>
      <c r="E178" s="307"/>
      <c r="F178" s="307"/>
      <c r="G178" s="418"/>
      <c r="H178" s="33"/>
      <c r="I178" s="76"/>
      <c r="J178" s="34"/>
      <c r="K178" s="356">
        <f t="shared" si="3"/>
        <v>1</v>
      </c>
      <c r="L178" s="200"/>
      <c r="M178" s="201"/>
      <c r="N178" s="200"/>
      <c r="O178" s="200"/>
      <c r="P178" s="307"/>
      <c r="Q178" s="200"/>
      <c r="R178" s="307"/>
      <c r="S178" s="26"/>
      <c r="T178" s="307"/>
      <c r="U178" s="307"/>
      <c r="V178" s="307"/>
      <c r="W178" s="307"/>
      <c r="AH178" s="242"/>
    </row>
    <row r="179" spans="1:34" ht="39" customHeight="1" x14ac:dyDescent="0.25">
      <c r="A179" s="12">
        <v>177</v>
      </c>
      <c r="B179" s="307"/>
      <c r="C179" s="25"/>
      <c r="D179" s="307"/>
      <c r="E179" s="307"/>
      <c r="F179" s="307"/>
      <c r="G179" s="418"/>
      <c r="H179" s="33"/>
      <c r="I179" s="76"/>
      <c r="J179" s="34"/>
      <c r="K179" s="356">
        <f t="shared" si="3"/>
        <v>1</v>
      </c>
      <c r="L179" s="200"/>
      <c r="M179" s="201"/>
      <c r="N179" s="200"/>
      <c r="O179" s="200"/>
      <c r="P179" s="307"/>
      <c r="Q179" s="200"/>
      <c r="R179" s="307"/>
      <c r="S179" s="26"/>
      <c r="T179" s="307"/>
      <c r="U179" s="307"/>
      <c r="V179" s="307"/>
      <c r="W179" s="307"/>
      <c r="AH179" s="242"/>
    </row>
    <row r="180" spans="1:34" ht="39" customHeight="1" x14ac:dyDescent="0.25">
      <c r="A180" s="12">
        <v>178</v>
      </c>
      <c r="B180" s="307"/>
      <c r="C180" s="25"/>
      <c r="D180" s="307"/>
      <c r="E180" s="307"/>
      <c r="F180" s="307"/>
      <c r="G180" s="418"/>
      <c r="H180" s="33"/>
      <c r="I180" s="76"/>
      <c r="J180" s="34"/>
      <c r="K180" s="356">
        <f t="shared" si="3"/>
        <v>1</v>
      </c>
      <c r="L180" s="200"/>
      <c r="M180" s="201"/>
      <c r="N180" s="200"/>
      <c r="O180" s="200"/>
      <c r="P180" s="307"/>
      <c r="Q180" s="200"/>
      <c r="R180" s="307"/>
      <c r="S180" s="26"/>
      <c r="T180" s="307"/>
      <c r="U180" s="307"/>
      <c r="V180" s="307"/>
      <c r="W180" s="307"/>
      <c r="AH180" s="242"/>
    </row>
    <row r="181" spans="1:34" ht="39" customHeight="1" x14ac:dyDescent="0.25">
      <c r="A181" s="12">
        <v>179</v>
      </c>
      <c r="B181" s="307"/>
      <c r="C181" s="25"/>
      <c r="D181" s="307"/>
      <c r="E181" s="307"/>
      <c r="F181" s="307"/>
      <c r="G181" s="418"/>
      <c r="H181" s="33"/>
      <c r="I181" s="76"/>
      <c r="J181" s="34"/>
      <c r="K181" s="356">
        <f t="shared" si="3"/>
        <v>1</v>
      </c>
      <c r="L181" s="200"/>
      <c r="M181" s="201"/>
      <c r="N181" s="200"/>
      <c r="O181" s="200"/>
      <c r="P181" s="307"/>
      <c r="Q181" s="200"/>
      <c r="R181" s="307"/>
      <c r="S181" s="26"/>
      <c r="T181" s="307"/>
      <c r="U181" s="307"/>
      <c r="V181" s="307"/>
      <c r="W181" s="307"/>
      <c r="AH181" s="242"/>
    </row>
    <row r="182" spans="1:34" ht="39" customHeight="1" x14ac:dyDescent="0.25">
      <c r="A182" s="12">
        <v>180</v>
      </c>
      <c r="B182" s="307"/>
      <c r="C182" s="25"/>
      <c r="D182" s="307"/>
      <c r="E182" s="307"/>
      <c r="F182" s="307"/>
      <c r="G182" s="418"/>
      <c r="H182" s="33"/>
      <c r="I182" s="76"/>
      <c r="J182" s="34"/>
      <c r="K182" s="356">
        <f t="shared" si="3"/>
        <v>1</v>
      </c>
      <c r="L182" s="200"/>
      <c r="M182" s="201"/>
      <c r="N182" s="200"/>
      <c r="O182" s="200"/>
      <c r="P182" s="307"/>
      <c r="Q182" s="200"/>
      <c r="R182" s="307"/>
      <c r="S182" s="26"/>
      <c r="T182" s="307"/>
      <c r="U182" s="307"/>
      <c r="V182" s="307"/>
      <c r="W182" s="307"/>
      <c r="AH182" s="242"/>
    </row>
    <row r="183" spans="1:34" ht="39" customHeight="1" x14ac:dyDescent="0.25">
      <c r="A183" s="12">
        <v>181</v>
      </c>
      <c r="B183" s="307"/>
      <c r="C183" s="25"/>
      <c r="D183" s="307"/>
      <c r="E183" s="307"/>
      <c r="F183" s="307"/>
      <c r="G183" s="418"/>
      <c r="H183" s="33"/>
      <c r="I183" s="76"/>
      <c r="J183" s="34"/>
      <c r="K183" s="356">
        <f t="shared" si="3"/>
        <v>1</v>
      </c>
      <c r="L183" s="200"/>
      <c r="M183" s="201"/>
      <c r="N183" s="200"/>
      <c r="O183" s="200"/>
      <c r="P183" s="307"/>
      <c r="Q183" s="200"/>
      <c r="R183" s="307"/>
      <c r="S183" s="26"/>
      <c r="T183" s="307"/>
      <c r="U183" s="307"/>
      <c r="V183" s="307"/>
      <c r="W183" s="307"/>
      <c r="AH183" s="242"/>
    </row>
    <row r="184" spans="1:34" ht="39" customHeight="1" x14ac:dyDescent="0.25">
      <c r="A184" s="12">
        <v>182</v>
      </c>
      <c r="B184" s="307"/>
      <c r="C184" s="25"/>
      <c r="D184" s="307"/>
      <c r="E184" s="307"/>
      <c r="F184" s="307"/>
      <c r="G184" s="418"/>
      <c r="H184" s="33"/>
      <c r="I184" s="76"/>
      <c r="J184" s="34"/>
      <c r="K184" s="356">
        <f t="shared" si="3"/>
        <v>1</v>
      </c>
      <c r="L184" s="200"/>
      <c r="M184" s="201"/>
      <c r="N184" s="200"/>
      <c r="O184" s="200"/>
      <c r="P184" s="307"/>
      <c r="Q184" s="200"/>
      <c r="R184" s="307"/>
      <c r="S184" s="26"/>
      <c r="T184" s="307"/>
      <c r="U184" s="307"/>
      <c r="V184" s="307"/>
      <c r="W184" s="307"/>
      <c r="AH184" s="242"/>
    </row>
    <row r="185" spans="1:34" ht="39" customHeight="1" x14ac:dyDescent="0.25">
      <c r="A185" s="12">
        <v>183</v>
      </c>
      <c r="B185" s="307"/>
      <c r="C185" s="25"/>
      <c r="D185" s="307"/>
      <c r="E185" s="307"/>
      <c r="F185" s="307"/>
      <c r="G185" s="418"/>
      <c r="H185" s="33"/>
      <c r="I185" s="76"/>
      <c r="J185" s="34"/>
      <c r="K185" s="356">
        <f t="shared" si="3"/>
        <v>1</v>
      </c>
      <c r="L185" s="200"/>
      <c r="M185" s="201"/>
      <c r="N185" s="200"/>
      <c r="O185" s="200"/>
      <c r="P185" s="307"/>
      <c r="Q185" s="200"/>
      <c r="R185" s="307"/>
      <c r="S185" s="26"/>
      <c r="T185" s="307"/>
      <c r="U185" s="307"/>
      <c r="V185" s="307"/>
      <c r="W185" s="307"/>
      <c r="AH185" s="242"/>
    </row>
    <row r="186" spans="1:34" ht="39" customHeight="1" x14ac:dyDescent="0.25">
      <c r="A186" s="12">
        <v>184</v>
      </c>
      <c r="B186" s="307"/>
      <c r="C186" s="25"/>
      <c r="D186" s="307"/>
      <c r="E186" s="307"/>
      <c r="F186" s="307"/>
      <c r="G186" s="418"/>
      <c r="H186" s="33"/>
      <c r="I186" s="76"/>
      <c r="J186" s="34"/>
      <c r="K186" s="356">
        <f t="shared" si="3"/>
        <v>1</v>
      </c>
      <c r="L186" s="200"/>
      <c r="M186" s="201"/>
      <c r="N186" s="200"/>
      <c r="O186" s="200"/>
      <c r="P186" s="307"/>
      <c r="Q186" s="200"/>
      <c r="R186" s="307"/>
      <c r="S186" s="26"/>
      <c r="T186" s="307"/>
      <c r="U186" s="307"/>
      <c r="V186" s="307"/>
      <c r="W186" s="307"/>
      <c r="AH186" s="242"/>
    </row>
    <row r="187" spans="1:34" ht="39" customHeight="1" x14ac:dyDescent="0.25">
      <c r="A187" s="12">
        <v>185</v>
      </c>
      <c r="B187" s="307"/>
      <c r="C187" s="25"/>
      <c r="D187" s="307"/>
      <c r="E187" s="307"/>
      <c r="F187" s="307"/>
      <c r="G187" s="418"/>
      <c r="H187" s="33"/>
      <c r="I187" s="76"/>
      <c r="J187" s="34"/>
      <c r="K187" s="356">
        <f t="shared" si="3"/>
        <v>1</v>
      </c>
      <c r="L187" s="200"/>
      <c r="M187" s="201"/>
      <c r="N187" s="200"/>
      <c r="O187" s="200"/>
      <c r="P187" s="307"/>
      <c r="Q187" s="200"/>
      <c r="R187" s="307"/>
      <c r="S187" s="26"/>
      <c r="T187" s="307"/>
      <c r="U187" s="307"/>
      <c r="V187" s="307"/>
      <c r="W187" s="307"/>
      <c r="AH187" s="242"/>
    </row>
    <row r="188" spans="1:34" ht="39" customHeight="1" x14ac:dyDescent="0.25">
      <c r="A188" s="12">
        <v>186</v>
      </c>
      <c r="B188" s="307"/>
      <c r="C188" s="25"/>
      <c r="D188" s="307"/>
      <c r="E188" s="307"/>
      <c r="F188" s="307"/>
      <c r="G188" s="418"/>
      <c r="H188" s="33"/>
      <c r="I188" s="76"/>
      <c r="J188" s="34"/>
      <c r="K188" s="356">
        <f t="shared" si="3"/>
        <v>1</v>
      </c>
      <c r="L188" s="200"/>
      <c r="M188" s="201"/>
      <c r="N188" s="200"/>
      <c r="O188" s="200"/>
      <c r="P188" s="307"/>
      <c r="Q188" s="200"/>
      <c r="R188" s="307"/>
      <c r="S188" s="26"/>
      <c r="T188" s="307"/>
      <c r="U188" s="307"/>
      <c r="V188" s="307"/>
      <c r="W188" s="307"/>
      <c r="AH188" s="242"/>
    </row>
    <row r="189" spans="1:34" ht="39" customHeight="1" x14ac:dyDescent="0.25">
      <c r="A189" s="12">
        <v>187</v>
      </c>
      <c r="B189" s="307"/>
      <c r="C189" s="25"/>
      <c r="D189" s="307"/>
      <c r="E189" s="307"/>
      <c r="F189" s="307"/>
      <c r="G189" s="418"/>
      <c r="H189" s="33"/>
      <c r="I189" s="76"/>
      <c r="J189" s="34"/>
      <c r="K189" s="356">
        <f t="shared" si="3"/>
        <v>1</v>
      </c>
      <c r="L189" s="200"/>
      <c r="M189" s="201"/>
      <c r="N189" s="200"/>
      <c r="O189" s="200"/>
      <c r="P189" s="307"/>
      <c r="Q189" s="200"/>
      <c r="R189" s="307"/>
      <c r="S189" s="26"/>
      <c r="T189" s="307"/>
      <c r="U189" s="307"/>
      <c r="V189" s="307"/>
      <c r="W189" s="307"/>
      <c r="AH189" s="242"/>
    </row>
    <row r="190" spans="1:34" ht="39" customHeight="1" x14ac:dyDescent="0.25">
      <c r="A190" s="12">
        <v>188</v>
      </c>
      <c r="B190" s="307"/>
      <c r="C190" s="25"/>
      <c r="D190" s="307"/>
      <c r="E190" s="307"/>
      <c r="F190" s="307"/>
      <c r="G190" s="418"/>
      <c r="H190" s="33"/>
      <c r="I190" s="76"/>
      <c r="J190" s="34"/>
      <c r="K190" s="356">
        <f t="shared" si="3"/>
        <v>1</v>
      </c>
      <c r="L190" s="200"/>
      <c r="M190" s="201"/>
      <c r="N190" s="200"/>
      <c r="O190" s="200"/>
      <c r="P190" s="307"/>
      <c r="Q190" s="200"/>
      <c r="R190" s="307"/>
      <c r="S190" s="26"/>
      <c r="T190" s="307"/>
      <c r="U190" s="307"/>
      <c r="V190" s="307"/>
      <c r="W190" s="307"/>
      <c r="AH190" s="242"/>
    </row>
    <row r="191" spans="1:34" ht="39" customHeight="1" x14ac:dyDescent="0.25">
      <c r="A191" s="12">
        <v>189</v>
      </c>
      <c r="B191" s="307"/>
      <c r="C191" s="25"/>
      <c r="D191" s="307"/>
      <c r="E191" s="307"/>
      <c r="F191" s="307"/>
      <c r="G191" s="418"/>
      <c r="H191" s="33"/>
      <c r="I191" s="76"/>
      <c r="J191" s="34"/>
      <c r="K191" s="356">
        <f t="shared" si="3"/>
        <v>1</v>
      </c>
      <c r="L191" s="200"/>
      <c r="M191" s="201"/>
      <c r="N191" s="200"/>
      <c r="O191" s="200"/>
      <c r="P191" s="307"/>
      <c r="Q191" s="200"/>
      <c r="R191" s="307"/>
      <c r="S191" s="26"/>
      <c r="T191" s="307"/>
      <c r="U191" s="307"/>
      <c r="V191" s="307"/>
      <c r="W191" s="307"/>
      <c r="AH191" s="242"/>
    </row>
    <row r="192" spans="1:34" ht="39" customHeight="1" x14ac:dyDescent="0.25">
      <c r="A192" s="12">
        <v>190</v>
      </c>
      <c r="B192" s="307"/>
      <c r="C192" s="25"/>
      <c r="D192" s="307"/>
      <c r="E192" s="307"/>
      <c r="F192" s="307"/>
      <c r="G192" s="418"/>
      <c r="H192" s="33"/>
      <c r="I192" s="76"/>
      <c r="J192" s="34"/>
      <c r="K192" s="356">
        <f t="shared" si="3"/>
        <v>1</v>
      </c>
      <c r="L192" s="200"/>
      <c r="M192" s="201"/>
      <c r="N192" s="200"/>
      <c r="O192" s="200"/>
      <c r="P192" s="307"/>
      <c r="Q192" s="200"/>
      <c r="R192" s="307"/>
      <c r="S192" s="26"/>
      <c r="T192" s="307"/>
      <c r="U192" s="307"/>
      <c r="V192" s="307"/>
      <c r="W192" s="307"/>
      <c r="AH192" s="242"/>
    </row>
    <row r="193" spans="1:34" ht="39" customHeight="1" x14ac:dyDescent="0.25">
      <c r="A193" s="12">
        <v>191</v>
      </c>
      <c r="B193" s="307"/>
      <c r="C193" s="25"/>
      <c r="D193" s="307"/>
      <c r="E193" s="307"/>
      <c r="F193" s="307"/>
      <c r="G193" s="418"/>
      <c r="H193" s="33"/>
      <c r="I193" s="76"/>
      <c r="J193" s="34"/>
      <c r="K193" s="356">
        <f t="shared" si="3"/>
        <v>1</v>
      </c>
      <c r="L193" s="200"/>
      <c r="M193" s="201"/>
      <c r="N193" s="200"/>
      <c r="O193" s="200"/>
      <c r="P193" s="307"/>
      <c r="Q193" s="200"/>
      <c r="R193" s="307"/>
      <c r="S193" s="26"/>
      <c r="T193" s="307"/>
      <c r="U193" s="307"/>
      <c r="V193" s="307"/>
      <c r="W193" s="307"/>
      <c r="AH193" s="242"/>
    </row>
    <row r="194" spans="1:34" ht="39" customHeight="1" x14ac:dyDescent="0.25">
      <c r="A194" s="12">
        <v>192</v>
      </c>
      <c r="B194" s="307"/>
      <c r="C194" s="25"/>
      <c r="D194" s="307"/>
      <c r="E194" s="307"/>
      <c r="F194" s="307"/>
      <c r="G194" s="418"/>
      <c r="H194" s="33"/>
      <c r="I194" s="76"/>
      <c r="J194" s="34"/>
      <c r="K194" s="356">
        <f t="shared" si="3"/>
        <v>1</v>
      </c>
      <c r="L194" s="200"/>
      <c r="M194" s="201"/>
      <c r="N194" s="200"/>
      <c r="O194" s="200"/>
      <c r="P194" s="307"/>
      <c r="Q194" s="200"/>
      <c r="R194" s="307"/>
      <c r="S194" s="26"/>
      <c r="T194" s="307"/>
      <c r="U194" s="307"/>
      <c r="V194" s="307"/>
      <c r="W194" s="307"/>
      <c r="AH194" s="242"/>
    </row>
    <row r="195" spans="1:34" ht="39" customHeight="1" x14ac:dyDescent="0.25">
      <c r="A195" s="12">
        <v>193</v>
      </c>
      <c r="B195" s="307"/>
      <c r="C195" s="25"/>
      <c r="D195" s="307"/>
      <c r="E195" s="307"/>
      <c r="F195" s="307"/>
      <c r="G195" s="418"/>
      <c r="H195" s="33"/>
      <c r="I195" s="76"/>
      <c r="J195" s="34"/>
      <c r="K195" s="356">
        <f t="shared" si="3"/>
        <v>1</v>
      </c>
      <c r="L195" s="200"/>
      <c r="M195" s="201"/>
      <c r="N195" s="200"/>
      <c r="O195" s="200"/>
      <c r="P195" s="307"/>
      <c r="Q195" s="200"/>
      <c r="R195" s="307"/>
      <c r="S195" s="26"/>
      <c r="T195" s="307"/>
      <c r="U195" s="307"/>
      <c r="V195" s="307"/>
      <c r="W195" s="307"/>
      <c r="AH195" s="242"/>
    </row>
    <row r="196" spans="1:34" ht="39" customHeight="1" x14ac:dyDescent="0.25">
      <c r="A196" s="12">
        <v>194</v>
      </c>
      <c r="B196" s="307"/>
      <c r="C196" s="25"/>
      <c r="D196" s="307"/>
      <c r="E196" s="307"/>
      <c r="F196" s="307"/>
      <c r="G196" s="418"/>
      <c r="H196" s="33"/>
      <c r="I196" s="76"/>
      <c r="J196" s="34"/>
      <c r="K196" s="356">
        <f t="shared" ref="K196:K259" si="4">1-I196</f>
        <v>1</v>
      </c>
      <c r="L196" s="200"/>
      <c r="M196" s="201"/>
      <c r="N196" s="200"/>
      <c r="O196" s="200"/>
      <c r="P196" s="307"/>
      <c r="Q196" s="200"/>
      <c r="R196" s="307"/>
      <c r="S196" s="26"/>
      <c r="T196" s="307"/>
      <c r="U196" s="307"/>
      <c r="V196" s="307"/>
      <c r="W196" s="307"/>
      <c r="AH196" s="242"/>
    </row>
    <row r="197" spans="1:34" ht="39" customHeight="1" x14ac:dyDescent="0.25">
      <c r="A197" s="12">
        <v>195</v>
      </c>
      <c r="B197" s="307"/>
      <c r="C197" s="25"/>
      <c r="D197" s="307"/>
      <c r="E197" s="307"/>
      <c r="F197" s="307"/>
      <c r="G197" s="418"/>
      <c r="H197" s="33"/>
      <c r="I197" s="76"/>
      <c r="J197" s="34"/>
      <c r="K197" s="356">
        <f t="shared" si="4"/>
        <v>1</v>
      </c>
      <c r="L197" s="200"/>
      <c r="M197" s="201"/>
      <c r="N197" s="200"/>
      <c r="O197" s="200"/>
      <c r="P197" s="307"/>
      <c r="Q197" s="200"/>
      <c r="R197" s="307"/>
      <c r="S197" s="26"/>
      <c r="T197" s="307"/>
      <c r="U197" s="307"/>
      <c r="V197" s="307"/>
      <c r="W197" s="307"/>
      <c r="AH197" s="242"/>
    </row>
    <row r="198" spans="1:34" ht="39" customHeight="1" x14ac:dyDescent="0.25">
      <c r="A198" s="12">
        <v>196</v>
      </c>
      <c r="B198" s="307"/>
      <c r="C198" s="25"/>
      <c r="D198" s="307"/>
      <c r="E198" s="307"/>
      <c r="F198" s="307"/>
      <c r="G198" s="418"/>
      <c r="H198" s="33"/>
      <c r="I198" s="76"/>
      <c r="J198" s="34"/>
      <c r="K198" s="356">
        <f t="shared" si="4"/>
        <v>1</v>
      </c>
      <c r="L198" s="200"/>
      <c r="M198" s="201"/>
      <c r="N198" s="200"/>
      <c r="O198" s="200"/>
      <c r="P198" s="307"/>
      <c r="Q198" s="200"/>
      <c r="R198" s="307"/>
      <c r="S198" s="26"/>
      <c r="T198" s="307"/>
      <c r="U198" s="307"/>
      <c r="V198" s="307"/>
      <c r="W198" s="307"/>
      <c r="AH198" s="242"/>
    </row>
    <row r="199" spans="1:34" ht="39" customHeight="1" x14ac:dyDescent="0.25">
      <c r="A199" s="12">
        <v>197</v>
      </c>
      <c r="B199" s="307"/>
      <c r="C199" s="25"/>
      <c r="D199" s="307"/>
      <c r="E199" s="307"/>
      <c r="F199" s="307"/>
      <c r="G199" s="418"/>
      <c r="H199" s="33"/>
      <c r="I199" s="76"/>
      <c r="J199" s="34"/>
      <c r="K199" s="356">
        <f t="shared" si="4"/>
        <v>1</v>
      </c>
      <c r="L199" s="200"/>
      <c r="M199" s="201"/>
      <c r="N199" s="200"/>
      <c r="O199" s="200"/>
      <c r="P199" s="307"/>
      <c r="Q199" s="200"/>
      <c r="R199" s="307"/>
      <c r="S199" s="26"/>
      <c r="T199" s="307"/>
      <c r="U199" s="307"/>
      <c r="V199" s="307"/>
      <c r="W199" s="307"/>
      <c r="AH199" s="242"/>
    </row>
    <row r="200" spans="1:34" ht="39" customHeight="1" x14ac:dyDescent="0.25">
      <c r="A200" s="12">
        <v>198</v>
      </c>
      <c r="B200" s="307"/>
      <c r="C200" s="25"/>
      <c r="D200" s="307"/>
      <c r="E200" s="307"/>
      <c r="F200" s="307"/>
      <c r="G200" s="418"/>
      <c r="H200" s="33"/>
      <c r="I200" s="76"/>
      <c r="J200" s="34"/>
      <c r="K200" s="356">
        <f t="shared" si="4"/>
        <v>1</v>
      </c>
      <c r="L200" s="200"/>
      <c r="M200" s="201"/>
      <c r="N200" s="200"/>
      <c r="O200" s="200"/>
      <c r="P200" s="307"/>
      <c r="Q200" s="200"/>
      <c r="R200" s="307"/>
      <c r="S200" s="26"/>
      <c r="T200" s="307"/>
      <c r="U200" s="307"/>
      <c r="V200" s="307"/>
      <c r="W200" s="307"/>
      <c r="AH200" s="242"/>
    </row>
    <row r="201" spans="1:34" ht="39" customHeight="1" x14ac:dyDescent="0.25">
      <c r="A201" s="12">
        <v>199</v>
      </c>
      <c r="B201" s="307"/>
      <c r="C201" s="25"/>
      <c r="D201" s="307"/>
      <c r="E201" s="307"/>
      <c r="F201" s="307"/>
      <c r="G201" s="418"/>
      <c r="H201" s="33"/>
      <c r="I201" s="76"/>
      <c r="J201" s="34"/>
      <c r="K201" s="356">
        <f t="shared" si="4"/>
        <v>1</v>
      </c>
      <c r="L201" s="200"/>
      <c r="M201" s="201"/>
      <c r="N201" s="200"/>
      <c r="O201" s="200"/>
      <c r="P201" s="307"/>
      <c r="Q201" s="200"/>
      <c r="R201" s="307"/>
      <c r="S201" s="26"/>
      <c r="T201" s="307"/>
      <c r="U201" s="307"/>
      <c r="V201" s="307"/>
      <c r="W201" s="307"/>
      <c r="AH201" s="242"/>
    </row>
    <row r="202" spans="1:34" ht="39" customHeight="1" x14ac:dyDescent="0.25">
      <c r="A202" s="12">
        <v>200</v>
      </c>
      <c r="B202" s="307"/>
      <c r="C202" s="25"/>
      <c r="D202" s="307"/>
      <c r="E202" s="307"/>
      <c r="F202" s="307"/>
      <c r="G202" s="418"/>
      <c r="H202" s="33"/>
      <c r="I202" s="76"/>
      <c r="J202" s="34"/>
      <c r="K202" s="356">
        <f t="shared" si="4"/>
        <v>1</v>
      </c>
      <c r="L202" s="200"/>
      <c r="M202" s="201"/>
      <c r="N202" s="200"/>
      <c r="O202" s="200"/>
      <c r="P202" s="307"/>
      <c r="Q202" s="200"/>
      <c r="R202" s="307"/>
      <c r="S202" s="26"/>
      <c r="T202" s="307"/>
      <c r="U202" s="307"/>
      <c r="V202" s="307"/>
      <c r="W202" s="307"/>
      <c r="AH202" s="242"/>
    </row>
    <row r="203" spans="1:34" ht="39" customHeight="1" x14ac:dyDescent="0.25">
      <c r="A203" s="308">
        <v>201</v>
      </c>
      <c r="B203" s="307"/>
      <c r="C203" s="25"/>
      <c r="D203" s="307"/>
      <c r="E203" s="307"/>
      <c r="F203" s="307"/>
      <c r="G203" s="418"/>
      <c r="H203" s="33"/>
      <c r="I203" s="76"/>
      <c r="J203" s="34"/>
      <c r="K203" s="356">
        <f t="shared" si="4"/>
        <v>1</v>
      </c>
      <c r="L203" s="200"/>
      <c r="M203" s="201"/>
      <c r="N203" s="200"/>
      <c r="O203" s="200"/>
      <c r="P203" s="307"/>
      <c r="Q203" s="200"/>
      <c r="R203" s="307"/>
      <c r="S203" s="26"/>
      <c r="T203" s="307"/>
      <c r="U203" s="307"/>
      <c r="V203" s="307"/>
      <c r="W203" s="307"/>
    </row>
    <row r="204" spans="1:34" ht="39" customHeight="1" x14ac:dyDescent="0.25">
      <c r="A204" s="308">
        <v>202</v>
      </c>
      <c r="B204" s="307"/>
      <c r="C204" s="25"/>
      <c r="D204" s="307"/>
      <c r="E204" s="307"/>
      <c r="F204" s="307"/>
      <c r="G204" s="418"/>
      <c r="H204" s="33"/>
      <c r="I204" s="76"/>
      <c r="J204" s="34"/>
      <c r="K204" s="356">
        <f t="shared" si="4"/>
        <v>1</v>
      </c>
      <c r="L204" s="200"/>
      <c r="M204" s="201"/>
      <c r="N204" s="200"/>
      <c r="O204" s="200"/>
      <c r="P204" s="307"/>
      <c r="Q204" s="200"/>
      <c r="R204" s="307"/>
      <c r="S204" s="26"/>
      <c r="T204" s="307"/>
      <c r="U204" s="307"/>
      <c r="V204" s="307"/>
      <c r="W204" s="307"/>
    </row>
    <row r="205" spans="1:34" ht="39" customHeight="1" x14ac:dyDescent="0.25">
      <c r="A205" s="308">
        <v>203</v>
      </c>
      <c r="B205" s="307"/>
      <c r="C205" s="25"/>
      <c r="D205" s="307"/>
      <c r="E205" s="307"/>
      <c r="F205" s="307"/>
      <c r="G205" s="418"/>
      <c r="H205" s="33"/>
      <c r="I205" s="76"/>
      <c r="J205" s="34"/>
      <c r="K205" s="356">
        <f t="shared" si="4"/>
        <v>1</v>
      </c>
      <c r="L205" s="200"/>
      <c r="M205" s="201"/>
      <c r="N205" s="200"/>
      <c r="O205" s="200"/>
      <c r="P205" s="307"/>
      <c r="Q205" s="200"/>
      <c r="R205" s="307"/>
      <c r="S205" s="26"/>
      <c r="T205" s="307"/>
      <c r="U205" s="307"/>
      <c r="V205" s="307"/>
      <c r="W205" s="307"/>
    </row>
    <row r="206" spans="1:34" ht="39" customHeight="1" x14ac:dyDescent="0.25">
      <c r="A206" s="308">
        <v>204</v>
      </c>
      <c r="B206" s="307"/>
      <c r="C206" s="25"/>
      <c r="D206" s="307"/>
      <c r="E206" s="307"/>
      <c r="F206" s="307"/>
      <c r="G206" s="418"/>
      <c r="H206" s="33"/>
      <c r="I206" s="76"/>
      <c r="J206" s="34"/>
      <c r="K206" s="356">
        <f t="shared" si="4"/>
        <v>1</v>
      </c>
      <c r="L206" s="200"/>
      <c r="M206" s="201"/>
      <c r="N206" s="200"/>
      <c r="O206" s="200"/>
      <c r="P206" s="307"/>
      <c r="Q206" s="200"/>
      <c r="R206" s="307"/>
      <c r="S206" s="26"/>
      <c r="T206" s="307"/>
      <c r="U206" s="307"/>
      <c r="V206" s="307"/>
      <c r="W206" s="307"/>
    </row>
    <row r="207" spans="1:34" ht="39" customHeight="1" x14ac:dyDescent="0.25">
      <c r="A207" s="308">
        <v>205</v>
      </c>
      <c r="B207" s="307"/>
      <c r="C207" s="25"/>
      <c r="D207" s="307"/>
      <c r="E207" s="307"/>
      <c r="F207" s="307"/>
      <c r="G207" s="418"/>
      <c r="H207" s="33"/>
      <c r="I207" s="76"/>
      <c r="J207" s="34"/>
      <c r="K207" s="356">
        <f t="shared" si="4"/>
        <v>1</v>
      </c>
      <c r="L207" s="200"/>
      <c r="M207" s="201"/>
      <c r="N207" s="200"/>
      <c r="O207" s="200"/>
      <c r="P207" s="307"/>
      <c r="Q207" s="200"/>
      <c r="R207" s="307"/>
      <c r="S207" s="26"/>
      <c r="T207" s="307"/>
      <c r="U207" s="307"/>
      <c r="V207" s="307"/>
      <c r="W207" s="307"/>
    </row>
    <row r="208" spans="1:34" ht="39" customHeight="1" x14ac:dyDescent="0.25">
      <c r="A208" s="308">
        <v>206</v>
      </c>
      <c r="B208" s="307"/>
      <c r="C208" s="25"/>
      <c r="D208" s="307"/>
      <c r="E208" s="307"/>
      <c r="F208" s="307"/>
      <c r="G208" s="418"/>
      <c r="H208" s="33"/>
      <c r="I208" s="76"/>
      <c r="J208" s="34"/>
      <c r="K208" s="356">
        <f t="shared" si="4"/>
        <v>1</v>
      </c>
      <c r="L208" s="200"/>
      <c r="M208" s="201"/>
      <c r="N208" s="200"/>
      <c r="O208" s="200"/>
      <c r="P208" s="307"/>
      <c r="Q208" s="200"/>
      <c r="R208" s="307"/>
      <c r="S208" s="26"/>
      <c r="T208" s="307"/>
      <c r="U208" s="307"/>
      <c r="V208" s="307"/>
      <c r="W208" s="307"/>
    </row>
    <row r="209" spans="1:23" ht="39" customHeight="1" x14ac:dyDescent="0.25">
      <c r="A209" s="308">
        <v>207</v>
      </c>
      <c r="B209" s="307"/>
      <c r="C209" s="25"/>
      <c r="D209" s="307"/>
      <c r="E209" s="307"/>
      <c r="F209" s="307"/>
      <c r="G209" s="418"/>
      <c r="H209" s="33"/>
      <c r="I209" s="76"/>
      <c r="J209" s="34"/>
      <c r="K209" s="356">
        <f t="shared" si="4"/>
        <v>1</v>
      </c>
      <c r="L209" s="200"/>
      <c r="M209" s="201"/>
      <c r="N209" s="200"/>
      <c r="O209" s="200"/>
      <c r="P209" s="307"/>
      <c r="Q209" s="200"/>
      <c r="R209" s="307"/>
      <c r="S209" s="26"/>
      <c r="T209" s="307"/>
      <c r="U209" s="307"/>
      <c r="V209" s="307"/>
      <c r="W209" s="307"/>
    </row>
    <row r="210" spans="1:23" ht="39" customHeight="1" x14ac:dyDescent="0.25">
      <c r="A210" s="308">
        <v>208</v>
      </c>
      <c r="B210" s="307"/>
      <c r="C210" s="25"/>
      <c r="D210" s="307"/>
      <c r="E210" s="307"/>
      <c r="F210" s="307"/>
      <c r="G210" s="418"/>
      <c r="H210" s="33"/>
      <c r="I210" s="76"/>
      <c r="J210" s="34"/>
      <c r="K210" s="356">
        <f t="shared" si="4"/>
        <v>1</v>
      </c>
      <c r="L210" s="200"/>
      <c r="M210" s="201"/>
      <c r="N210" s="200"/>
      <c r="O210" s="200"/>
      <c r="P210" s="307"/>
      <c r="Q210" s="200"/>
      <c r="R210" s="307"/>
      <c r="S210" s="26"/>
      <c r="T210" s="307"/>
      <c r="U210" s="307"/>
      <c r="V210" s="307"/>
      <c r="W210" s="307"/>
    </row>
    <row r="211" spans="1:23" ht="39" customHeight="1" x14ac:dyDescent="0.25">
      <c r="A211" s="308">
        <v>209</v>
      </c>
      <c r="B211" s="307"/>
      <c r="C211" s="25"/>
      <c r="D211" s="307"/>
      <c r="E211" s="307"/>
      <c r="F211" s="307"/>
      <c r="G211" s="418"/>
      <c r="H211" s="33"/>
      <c r="I211" s="76"/>
      <c r="J211" s="34"/>
      <c r="K211" s="356">
        <f t="shared" si="4"/>
        <v>1</v>
      </c>
      <c r="L211" s="200"/>
      <c r="M211" s="201"/>
      <c r="N211" s="200"/>
      <c r="O211" s="200"/>
      <c r="P211" s="307"/>
      <c r="Q211" s="200"/>
      <c r="R211" s="307"/>
      <c r="S211" s="26"/>
      <c r="T211" s="307"/>
      <c r="U211" s="307"/>
      <c r="V211" s="307"/>
      <c r="W211" s="307"/>
    </row>
    <row r="212" spans="1:23" ht="39" customHeight="1" x14ac:dyDescent="0.25">
      <c r="A212" s="308">
        <v>210</v>
      </c>
      <c r="B212" s="307"/>
      <c r="C212" s="25"/>
      <c r="D212" s="307"/>
      <c r="E212" s="307"/>
      <c r="F212" s="307"/>
      <c r="G212" s="418"/>
      <c r="H212" s="33"/>
      <c r="I212" s="76"/>
      <c r="J212" s="34"/>
      <c r="K212" s="356">
        <f t="shared" si="4"/>
        <v>1</v>
      </c>
      <c r="L212" s="200"/>
      <c r="M212" s="201"/>
      <c r="N212" s="200"/>
      <c r="O212" s="200"/>
      <c r="P212" s="307"/>
      <c r="Q212" s="200"/>
      <c r="R212" s="307"/>
      <c r="S212" s="26"/>
      <c r="T212" s="307"/>
      <c r="U212" s="307"/>
      <c r="V212" s="307"/>
      <c r="W212" s="307"/>
    </row>
    <row r="213" spans="1:23" ht="39" customHeight="1" x14ac:dyDescent="0.25">
      <c r="A213" s="308">
        <v>211</v>
      </c>
      <c r="B213" s="307"/>
      <c r="C213" s="25"/>
      <c r="D213" s="307"/>
      <c r="E213" s="307"/>
      <c r="F213" s="307"/>
      <c r="G213" s="418"/>
      <c r="H213" s="33"/>
      <c r="I213" s="76"/>
      <c r="J213" s="34"/>
      <c r="K213" s="356">
        <f t="shared" si="4"/>
        <v>1</v>
      </c>
      <c r="L213" s="200"/>
      <c r="M213" s="201"/>
      <c r="N213" s="200"/>
      <c r="O213" s="200"/>
      <c r="P213" s="307"/>
      <c r="Q213" s="200"/>
      <c r="R213" s="307"/>
      <c r="S213" s="26"/>
      <c r="T213" s="307"/>
      <c r="U213" s="307"/>
      <c r="V213" s="307"/>
      <c r="W213" s="307"/>
    </row>
    <row r="214" spans="1:23" ht="39" customHeight="1" x14ac:dyDescent="0.25">
      <c r="A214" s="308">
        <v>212</v>
      </c>
      <c r="B214" s="307"/>
      <c r="C214" s="25"/>
      <c r="D214" s="307"/>
      <c r="E214" s="307"/>
      <c r="F214" s="307"/>
      <c r="G214" s="418"/>
      <c r="H214" s="33"/>
      <c r="I214" s="76"/>
      <c r="J214" s="34"/>
      <c r="K214" s="356">
        <f t="shared" si="4"/>
        <v>1</v>
      </c>
      <c r="L214" s="200"/>
      <c r="M214" s="201"/>
      <c r="N214" s="200"/>
      <c r="O214" s="200"/>
      <c r="P214" s="307"/>
      <c r="Q214" s="200"/>
      <c r="R214" s="307"/>
      <c r="S214" s="26"/>
      <c r="T214" s="307"/>
      <c r="U214" s="307"/>
      <c r="V214" s="307"/>
      <c r="W214" s="307"/>
    </row>
    <row r="215" spans="1:23" ht="39" customHeight="1" x14ac:dyDescent="0.25">
      <c r="A215" s="308">
        <v>213</v>
      </c>
      <c r="B215" s="307"/>
      <c r="C215" s="25"/>
      <c r="D215" s="307"/>
      <c r="E215" s="307"/>
      <c r="F215" s="307"/>
      <c r="G215" s="418"/>
      <c r="H215" s="33"/>
      <c r="I215" s="76"/>
      <c r="J215" s="34"/>
      <c r="K215" s="356">
        <f t="shared" si="4"/>
        <v>1</v>
      </c>
      <c r="L215" s="200"/>
      <c r="M215" s="201"/>
      <c r="N215" s="200"/>
      <c r="O215" s="200"/>
      <c r="P215" s="307"/>
      <c r="Q215" s="200"/>
      <c r="R215" s="307"/>
      <c r="S215" s="26"/>
      <c r="T215" s="307"/>
      <c r="U215" s="307"/>
      <c r="V215" s="307"/>
      <c r="W215" s="307"/>
    </row>
    <row r="216" spans="1:23" ht="39" customHeight="1" x14ac:dyDescent="0.25">
      <c r="A216" s="308">
        <v>214</v>
      </c>
      <c r="B216" s="307"/>
      <c r="C216" s="25"/>
      <c r="D216" s="307"/>
      <c r="E216" s="307"/>
      <c r="F216" s="307"/>
      <c r="G216" s="418"/>
      <c r="H216" s="33"/>
      <c r="I216" s="76"/>
      <c r="J216" s="34"/>
      <c r="K216" s="356">
        <f t="shared" si="4"/>
        <v>1</v>
      </c>
      <c r="L216" s="200"/>
      <c r="M216" s="201"/>
      <c r="N216" s="200"/>
      <c r="O216" s="200"/>
      <c r="P216" s="307"/>
      <c r="Q216" s="200"/>
      <c r="R216" s="307"/>
      <c r="S216" s="26"/>
      <c r="T216" s="307"/>
      <c r="U216" s="307"/>
      <c r="V216" s="307"/>
      <c r="W216" s="307"/>
    </row>
    <row r="217" spans="1:23" ht="39" customHeight="1" x14ac:dyDescent="0.25">
      <c r="A217" s="308">
        <v>215</v>
      </c>
      <c r="B217" s="307"/>
      <c r="C217" s="25"/>
      <c r="D217" s="307"/>
      <c r="E217" s="307"/>
      <c r="F217" s="307"/>
      <c r="G217" s="418"/>
      <c r="H217" s="33"/>
      <c r="I217" s="76"/>
      <c r="J217" s="34"/>
      <c r="K217" s="356">
        <f t="shared" si="4"/>
        <v>1</v>
      </c>
      <c r="L217" s="200"/>
      <c r="M217" s="201"/>
      <c r="N217" s="200"/>
      <c r="O217" s="200"/>
      <c r="P217" s="307"/>
      <c r="Q217" s="200"/>
      <c r="R217" s="307"/>
      <c r="S217" s="26"/>
      <c r="T217" s="307"/>
      <c r="U217" s="307"/>
      <c r="V217" s="307"/>
      <c r="W217" s="307"/>
    </row>
    <row r="218" spans="1:23" ht="39" customHeight="1" x14ac:dyDescent="0.25">
      <c r="A218" s="308">
        <v>216</v>
      </c>
      <c r="B218" s="307"/>
      <c r="C218" s="25"/>
      <c r="D218" s="307"/>
      <c r="E218" s="307"/>
      <c r="F218" s="307"/>
      <c r="G218" s="418"/>
      <c r="H218" s="33"/>
      <c r="I218" s="76"/>
      <c r="J218" s="34"/>
      <c r="K218" s="356">
        <f t="shared" si="4"/>
        <v>1</v>
      </c>
      <c r="L218" s="200"/>
      <c r="M218" s="201"/>
      <c r="N218" s="200"/>
      <c r="O218" s="200"/>
      <c r="P218" s="307"/>
      <c r="Q218" s="200"/>
      <c r="R218" s="307"/>
      <c r="S218" s="26"/>
      <c r="T218" s="307"/>
      <c r="U218" s="307"/>
      <c r="V218" s="307"/>
      <c r="W218" s="307"/>
    </row>
    <row r="219" spans="1:23" ht="39" customHeight="1" x14ac:dyDescent="0.25">
      <c r="A219" s="308">
        <v>217</v>
      </c>
      <c r="B219" s="307"/>
      <c r="C219" s="25"/>
      <c r="D219" s="307"/>
      <c r="E219" s="307"/>
      <c r="F219" s="307"/>
      <c r="G219" s="418"/>
      <c r="H219" s="33"/>
      <c r="I219" s="76"/>
      <c r="J219" s="34"/>
      <c r="K219" s="356">
        <f t="shared" si="4"/>
        <v>1</v>
      </c>
      <c r="L219" s="200"/>
      <c r="M219" s="201"/>
      <c r="N219" s="200"/>
      <c r="O219" s="200"/>
      <c r="P219" s="307"/>
      <c r="Q219" s="200"/>
      <c r="R219" s="307"/>
      <c r="S219" s="26"/>
      <c r="T219" s="307"/>
      <c r="U219" s="307"/>
      <c r="V219" s="307"/>
      <c r="W219" s="307"/>
    </row>
    <row r="220" spans="1:23" ht="39" customHeight="1" x14ac:dyDescent="0.25">
      <c r="A220" s="308">
        <v>218</v>
      </c>
      <c r="B220" s="307"/>
      <c r="C220" s="25"/>
      <c r="D220" s="307"/>
      <c r="E220" s="307"/>
      <c r="F220" s="307"/>
      <c r="G220" s="418"/>
      <c r="H220" s="33"/>
      <c r="I220" s="76"/>
      <c r="J220" s="34"/>
      <c r="K220" s="356">
        <f t="shared" si="4"/>
        <v>1</v>
      </c>
      <c r="L220" s="200"/>
      <c r="M220" s="201"/>
      <c r="N220" s="200"/>
      <c r="O220" s="200"/>
      <c r="P220" s="307"/>
      <c r="Q220" s="200"/>
      <c r="R220" s="307"/>
      <c r="S220" s="26"/>
      <c r="T220" s="307"/>
      <c r="U220" s="307"/>
      <c r="V220" s="307"/>
      <c r="W220" s="307"/>
    </row>
    <row r="221" spans="1:23" ht="39" customHeight="1" x14ac:dyDescent="0.25">
      <c r="A221" s="308">
        <v>219</v>
      </c>
      <c r="B221" s="307"/>
      <c r="C221" s="25"/>
      <c r="D221" s="307"/>
      <c r="E221" s="307"/>
      <c r="F221" s="307"/>
      <c r="G221" s="418"/>
      <c r="H221" s="33"/>
      <c r="I221" s="76"/>
      <c r="J221" s="34"/>
      <c r="K221" s="356">
        <f t="shared" si="4"/>
        <v>1</v>
      </c>
      <c r="L221" s="200"/>
      <c r="M221" s="201"/>
      <c r="N221" s="200"/>
      <c r="O221" s="200"/>
      <c r="P221" s="307"/>
      <c r="Q221" s="200"/>
      <c r="R221" s="307"/>
      <c r="S221" s="26"/>
      <c r="T221" s="307"/>
      <c r="U221" s="307"/>
      <c r="V221" s="307"/>
      <c r="W221" s="307"/>
    </row>
    <row r="222" spans="1:23" ht="39" customHeight="1" x14ac:dyDescent="0.25">
      <c r="A222" s="308">
        <v>220</v>
      </c>
      <c r="B222" s="307"/>
      <c r="C222" s="25"/>
      <c r="D222" s="307"/>
      <c r="E222" s="307"/>
      <c r="F222" s="307"/>
      <c r="G222" s="418"/>
      <c r="H222" s="33"/>
      <c r="I222" s="76"/>
      <c r="J222" s="34"/>
      <c r="K222" s="356">
        <f t="shared" si="4"/>
        <v>1</v>
      </c>
      <c r="L222" s="200"/>
      <c r="M222" s="201"/>
      <c r="N222" s="200"/>
      <c r="O222" s="200"/>
      <c r="P222" s="307"/>
      <c r="Q222" s="200"/>
      <c r="R222" s="307"/>
      <c r="S222" s="26"/>
      <c r="T222" s="307"/>
      <c r="U222" s="307"/>
      <c r="V222" s="307"/>
      <c r="W222" s="307"/>
    </row>
    <row r="223" spans="1:23" ht="39" customHeight="1" x14ac:dyDescent="0.25">
      <c r="A223" s="308">
        <v>221</v>
      </c>
      <c r="B223" s="307"/>
      <c r="C223" s="25"/>
      <c r="D223" s="307"/>
      <c r="E223" s="307"/>
      <c r="F223" s="307"/>
      <c r="G223" s="418"/>
      <c r="H223" s="33"/>
      <c r="I223" s="76"/>
      <c r="J223" s="34"/>
      <c r="K223" s="356">
        <f t="shared" si="4"/>
        <v>1</v>
      </c>
      <c r="L223" s="200"/>
      <c r="M223" s="201"/>
      <c r="N223" s="200"/>
      <c r="O223" s="200"/>
      <c r="P223" s="307"/>
      <c r="Q223" s="200"/>
      <c r="R223" s="307"/>
      <c r="S223" s="26"/>
      <c r="T223" s="307"/>
      <c r="U223" s="307"/>
      <c r="V223" s="307"/>
      <c r="W223" s="307"/>
    </row>
    <row r="224" spans="1:23" ht="39" customHeight="1" x14ac:dyDescent="0.25">
      <c r="A224" s="308">
        <v>222</v>
      </c>
      <c r="B224" s="307"/>
      <c r="C224" s="25"/>
      <c r="D224" s="307"/>
      <c r="E224" s="307"/>
      <c r="F224" s="307"/>
      <c r="G224" s="418"/>
      <c r="H224" s="33"/>
      <c r="I224" s="76"/>
      <c r="J224" s="34"/>
      <c r="K224" s="356">
        <f t="shared" si="4"/>
        <v>1</v>
      </c>
      <c r="L224" s="200"/>
      <c r="M224" s="201"/>
      <c r="N224" s="200"/>
      <c r="O224" s="200"/>
      <c r="P224" s="307"/>
      <c r="Q224" s="200"/>
      <c r="R224" s="307"/>
      <c r="S224" s="26"/>
      <c r="T224" s="307"/>
      <c r="U224" s="307"/>
      <c r="V224" s="307"/>
      <c r="W224" s="307"/>
    </row>
    <row r="225" spans="1:23" ht="39" customHeight="1" x14ac:dyDescent="0.25">
      <c r="A225" s="308">
        <v>223</v>
      </c>
      <c r="B225" s="307"/>
      <c r="C225" s="25"/>
      <c r="D225" s="307"/>
      <c r="E225" s="307"/>
      <c r="F225" s="307"/>
      <c r="G225" s="418"/>
      <c r="H225" s="33"/>
      <c r="I225" s="76"/>
      <c r="J225" s="34"/>
      <c r="K225" s="356">
        <f t="shared" si="4"/>
        <v>1</v>
      </c>
      <c r="L225" s="200"/>
      <c r="M225" s="201"/>
      <c r="N225" s="200"/>
      <c r="O225" s="200"/>
      <c r="P225" s="307"/>
      <c r="Q225" s="200"/>
      <c r="R225" s="307"/>
      <c r="S225" s="26"/>
      <c r="T225" s="307"/>
      <c r="U225" s="307"/>
      <c r="V225" s="307"/>
      <c r="W225" s="307"/>
    </row>
    <row r="226" spans="1:23" ht="39" customHeight="1" x14ac:dyDescent="0.25">
      <c r="A226" s="308">
        <v>224</v>
      </c>
      <c r="B226" s="307"/>
      <c r="C226" s="25"/>
      <c r="D226" s="307"/>
      <c r="E226" s="307"/>
      <c r="F226" s="307"/>
      <c r="G226" s="418"/>
      <c r="H226" s="33"/>
      <c r="I226" s="76"/>
      <c r="J226" s="34"/>
      <c r="K226" s="356">
        <f t="shared" si="4"/>
        <v>1</v>
      </c>
      <c r="L226" s="200"/>
      <c r="M226" s="201"/>
      <c r="N226" s="200"/>
      <c r="O226" s="200"/>
      <c r="P226" s="307"/>
      <c r="Q226" s="200"/>
      <c r="R226" s="307"/>
      <c r="S226" s="26"/>
      <c r="T226" s="307"/>
      <c r="U226" s="307"/>
      <c r="V226" s="307"/>
      <c r="W226" s="307"/>
    </row>
    <row r="227" spans="1:23" ht="39" customHeight="1" x14ac:dyDescent="0.25">
      <c r="A227" s="308">
        <v>225</v>
      </c>
      <c r="B227" s="307"/>
      <c r="C227" s="25"/>
      <c r="D227" s="307"/>
      <c r="E227" s="307"/>
      <c r="F227" s="307"/>
      <c r="G227" s="418"/>
      <c r="H227" s="33"/>
      <c r="I227" s="76"/>
      <c r="J227" s="34"/>
      <c r="K227" s="356">
        <f t="shared" si="4"/>
        <v>1</v>
      </c>
      <c r="L227" s="200"/>
      <c r="M227" s="201"/>
      <c r="N227" s="200"/>
      <c r="O227" s="200"/>
      <c r="P227" s="307"/>
      <c r="Q227" s="200"/>
      <c r="R227" s="307"/>
      <c r="S227" s="26"/>
      <c r="T227" s="307"/>
      <c r="U227" s="307"/>
      <c r="V227" s="307"/>
      <c r="W227" s="307"/>
    </row>
    <row r="228" spans="1:23" ht="39" customHeight="1" x14ac:dyDescent="0.25">
      <c r="A228" s="308">
        <v>226</v>
      </c>
      <c r="B228" s="307"/>
      <c r="C228" s="25"/>
      <c r="D228" s="307"/>
      <c r="E228" s="307"/>
      <c r="F228" s="307"/>
      <c r="G228" s="418"/>
      <c r="H228" s="33"/>
      <c r="I228" s="76"/>
      <c r="J228" s="34"/>
      <c r="K228" s="356">
        <f t="shared" si="4"/>
        <v>1</v>
      </c>
      <c r="L228" s="200"/>
      <c r="M228" s="201"/>
      <c r="N228" s="200"/>
      <c r="O228" s="200"/>
      <c r="P228" s="307"/>
      <c r="Q228" s="200"/>
      <c r="R228" s="307"/>
      <c r="S228" s="26"/>
      <c r="T228" s="307"/>
      <c r="U228" s="307"/>
      <c r="V228" s="307"/>
      <c r="W228" s="307"/>
    </row>
    <row r="229" spans="1:23" ht="39" customHeight="1" x14ac:dyDescent="0.25">
      <c r="A229" s="308">
        <v>227</v>
      </c>
      <c r="B229" s="307"/>
      <c r="C229" s="25"/>
      <c r="D229" s="307"/>
      <c r="E229" s="307"/>
      <c r="F229" s="307"/>
      <c r="G229" s="418"/>
      <c r="H229" s="33"/>
      <c r="I229" s="76"/>
      <c r="J229" s="34"/>
      <c r="K229" s="356">
        <f t="shared" si="4"/>
        <v>1</v>
      </c>
      <c r="L229" s="200"/>
      <c r="M229" s="201"/>
      <c r="N229" s="200"/>
      <c r="O229" s="200"/>
      <c r="P229" s="307"/>
      <c r="Q229" s="200"/>
      <c r="R229" s="307"/>
      <c r="S229" s="26"/>
      <c r="T229" s="307"/>
      <c r="U229" s="307"/>
      <c r="V229" s="307"/>
      <c r="W229" s="307"/>
    </row>
    <row r="230" spans="1:23" ht="39" customHeight="1" x14ac:dyDescent="0.25">
      <c r="A230" s="308">
        <v>228</v>
      </c>
      <c r="B230" s="307"/>
      <c r="C230" s="25"/>
      <c r="D230" s="307"/>
      <c r="E230" s="307"/>
      <c r="F230" s="307"/>
      <c r="G230" s="418"/>
      <c r="H230" s="33"/>
      <c r="I230" s="76"/>
      <c r="J230" s="34"/>
      <c r="K230" s="356">
        <f t="shared" si="4"/>
        <v>1</v>
      </c>
      <c r="L230" s="200"/>
      <c r="M230" s="201"/>
      <c r="N230" s="200"/>
      <c r="O230" s="200"/>
      <c r="P230" s="307"/>
      <c r="Q230" s="200"/>
      <c r="R230" s="307"/>
      <c r="S230" s="26"/>
      <c r="T230" s="307"/>
      <c r="U230" s="307"/>
      <c r="V230" s="307"/>
      <c r="W230" s="307"/>
    </row>
    <row r="231" spans="1:23" ht="39" customHeight="1" x14ac:dyDescent="0.25">
      <c r="A231" s="308">
        <v>229</v>
      </c>
      <c r="B231" s="307"/>
      <c r="C231" s="25"/>
      <c r="D231" s="307"/>
      <c r="E231" s="307"/>
      <c r="F231" s="307"/>
      <c r="G231" s="418"/>
      <c r="H231" s="33"/>
      <c r="I231" s="76"/>
      <c r="J231" s="34"/>
      <c r="K231" s="356">
        <f t="shared" si="4"/>
        <v>1</v>
      </c>
      <c r="L231" s="200"/>
      <c r="M231" s="201"/>
      <c r="N231" s="200"/>
      <c r="O231" s="200"/>
      <c r="P231" s="307"/>
      <c r="Q231" s="200"/>
      <c r="R231" s="307"/>
      <c r="S231" s="26"/>
      <c r="T231" s="307"/>
      <c r="U231" s="307"/>
      <c r="V231" s="307"/>
      <c r="W231" s="307"/>
    </row>
    <row r="232" spans="1:23" ht="39" customHeight="1" x14ac:dyDescent="0.25">
      <c r="A232" s="308">
        <v>230</v>
      </c>
      <c r="B232" s="307"/>
      <c r="C232" s="25"/>
      <c r="D232" s="307"/>
      <c r="E232" s="307"/>
      <c r="F232" s="307"/>
      <c r="G232" s="418"/>
      <c r="H232" s="33"/>
      <c r="I232" s="76"/>
      <c r="J232" s="34"/>
      <c r="K232" s="356">
        <f t="shared" si="4"/>
        <v>1</v>
      </c>
      <c r="L232" s="200"/>
      <c r="M232" s="201"/>
      <c r="N232" s="200"/>
      <c r="O232" s="200"/>
      <c r="P232" s="307"/>
      <c r="Q232" s="200"/>
      <c r="R232" s="307"/>
      <c r="S232" s="26"/>
      <c r="T232" s="307"/>
      <c r="U232" s="307"/>
      <c r="V232" s="307"/>
      <c r="W232" s="307"/>
    </row>
    <row r="233" spans="1:23" ht="39" customHeight="1" x14ac:dyDescent="0.25">
      <c r="A233" s="308">
        <v>231</v>
      </c>
      <c r="B233" s="307"/>
      <c r="C233" s="25"/>
      <c r="D233" s="307"/>
      <c r="E233" s="307"/>
      <c r="F233" s="307"/>
      <c r="G233" s="418"/>
      <c r="H233" s="33"/>
      <c r="I233" s="76"/>
      <c r="J233" s="34"/>
      <c r="K233" s="356">
        <f t="shared" si="4"/>
        <v>1</v>
      </c>
      <c r="L233" s="200"/>
      <c r="M233" s="201"/>
      <c r="N233" s="200"/>
      <c r="O233" s="200"/>
      <c r="P233" s="307"/>
      <c r="Q233" s="200"/>
      <c r="R233" s="307"/>
      <c r="S233" s="26"/>
      <c r="T233" s="307"/>
      <c r="U233" s="307"/>
      <c r="V233" s="307"/>
      <c r="W233" s="307"/>
    </row>
    <row r="234" spans="1:23" ht="39" customHeight="1" x14ac:dyDescent="0.25">
      <c r="A234" s="308">
        <v>232</v>
      </c>
      <c r="B234" s="307"/>
      <c r="C234" s="25"/>
      <c r="D234" s="307"/>
      <c r="E234" s="307"/>
      <c r="F234" s="307"/>
      <c r="G234" s="418"/>
      <c r="H234" s="33"/>
      <c r="I234" s="76"/>
      <c r="J234" s="34"/>
      <c r="K234" s="356">
        <f t="shared" si="4"/>
        <v>1</v>
      </c>
      <c r="L234" s="200"/>
      <c r="M234" s="201"/>
      <c r="N234" s="200"/>
      <c r="O234" s="200"/>
      <c r="P234" s="307"/>
      <c r="Q234" s="200"/>
      <c r="R234" s="307"/>
      <c r="S234" s="26"/>
      <c r="T234" s="307"/>
      <c r="U234" s="307"/>
      <c r="V234" s="307"/>
      <c r="W234" s="307"/>
    </row>
    <row r="235" spans="1:23" ht="39" customHeight="1" x14ac:dyDescent="0.25">
      <c r="A235" s="308">
        <v>233</v>
      </c>
      <c r="B235" s="307"/>
      <c r="C235" s="25"/>
      <c r="D235" s="307"/>
      <c r="E235" s="307"/>
      <c r="F235" s="307"/>
      <c r="G235" s="418"/>
      <c r="H235" s="33"/>
      <c r="I235" s="76"/>
      <c r="J235" s="34"/>
      <c r="K235" s="356">
        <f t="shared" si="4"/>
        <v>1</v>
      </c>
      <c r="L235" s="200"/>
      <c r="M235" s="201"/>
      <c r="N235" s="200"/>
      <c r="O235" s="200"/>
      <c r="P235" s="307"/>
      <c r="Q235" s="200"/>
      <c r="R235" s="307"/>
      <c r="S235" s="26"/>
      <c r="T235" s="307"/>
      <c r="U235" s="307"/>
      <c r="V235" s="307"/>
      <c r="W235" s="307"/>
    </row>
    <row r="236" spans="1:23" ht="39" customHeight="1" x14ac:dyDescent="0.25">
      <c r="A236" s="308">
        <v>234</v>
      </c>
      <c r="B236" s="307"/>
      <c r="C236" s="25"/>
      <c r="D236" s="307"/>
      <c r="E236" s="307"/>
      <c r="F236" s="307"/>
      <c r="G236" s="418"/>
      <c r="H236" s="33"/>
      <c r="I236" s="76"/>
      <c r="J236" s="34"/>
      <c r="K236" s="356">
        <f t="shared" si="4"/>
        <v>1</v>
      </c>
      <c r="L236" s="200"/>
      <c r="M236" s="201"/>
      <c r="N236" s="200"/>
      <c r="O236" s="200"/>
      <c r="P236" s="307"/>
      <c r="Q236" s="200"/>
      <c r="R236" s="307"/>
      <c r="S236" s="26"/>
      <c r="T236" s="307"/>
      <c r="U236" s="307"/>
      <c r="V236" s="307"/>
      <c r="W236" s="307"/>
    </row>
    <row r="237" spans="1:23" ht="39" customHeight="1" x14ac:dyDescent="0.25">
      <c r="A237" s="308">
        <v>235</v>
      </c>
      <c r="B237" s="307"/>
      <c r="C237" s="25"/>
      <c r="D237" s="307"/>
      <c r="E237" s="307"/>
      <c r="F237" s="307"/>
      <c r="G237" s="418"/>
      <c r="H237" s="33"/>
      <c r="I237" s="76"/>
      <c r="J237" s="34"/>
      <c r="K237" s="356">
        <f t="shared" si="4"/>
        <v>1</v>
      </c>
      <c r="L237" s="200"/>
      <c r="M237" s="201"/>
      <c r="N237" s="200"/>
      <c r="O237" s="200"/>
      <c r="P237" s="307"/>
      <c r="Q237" s="200"/>
      <c r="R237" s="307"/>
      <c r="S237" s="26"/>
      <c r="T237" s="307"/>
      <c r="U237" s="307"/>
      <c r="V237" s="307"/>
      <c r="W237" s="307"/>
    </row>
    <row r="238" spans="1:23" ht="39" customHeight="1" x14ac:dyDescent="0.25">
      <c r="A238" s="308">
        <v>236</v>
      </c>
      <c r="B238" s="307"/>
      <c r="C238" s="25"/>
      <c r="D238" s="307"/>
      <c r="E238" s="307"/>
      <c r="F238" s="307"/>
      <c r="G238" s="418"/>
      <c r="H238" s="33"/>
      <c r="I238" s="76"/>
      <c r="J238" s="34"/>
      <c r="K238" s="356">
        <f t="shared" si="4"/>
        <v>1</v>
      </c>
      <c r="L238" s="200"/>
      <c r="M238" s="201"/>
      <c r="N238" s="200"/>
      <c r="O238" s="200"/>
      <c r="P238" s="307"/>
      <c r="Q238" s="200"/>
      <c r="R238" s="307"/>
      <c r="S238" s="26"/>
      <c r="T238" s="307"/>
      <c r="U238" s="307"/>
      <c r="V238" s="307"/>
      <c r="W238" s="307"/>
    </row>
    <row r="239" spans="1:23" ht="39" customHeight="1" x14ac:dyDescent="0.25">
      <c r="A239" s="308">
        <v>237</v>
      </c>
      <c r="B239" s="307"/>
      <c r="C239" s="25"/>
      <c r="D239" s="307"/>
      <c r="E239" s="307"/>
      <c r="F239" s="307"/>
      <c r="G239" s="418"/>
      <c r="H239" s="33"/>
      <c r="I239" s="76"/>
      <c r="J239" s="34"/>
      <c r="K239" s="356">
        <f t="shared" si="4"/>
        <v>1</v>
      </c>
      <c r="L239" s="200"/>
      <c r="M239" s="201"/>
      <c r="N239" s="200"/>
      <c r="O239" s="200"/>
      <c r="P239" s="307"/>
      <c r="Q239" s="200"/>
      <c r="R239" s="307"/>
      <c r="S239" s="26"/>
      <c r="T239" s="307"/>
      <c r="U239" s="307"/>
      <c r="V239" s="307"/>
      <c r="W239" s="307"/>
    </row>
    <row r="240" spans="1:23" ht="39" customHeight="1" x14ac:dyDescent="0.25">
      <c r="A240" s="308">
        <v>238</v>
      </c>
      <c r="B240" s="307"/>
      <c r="C240" s="25"/>
      <c r="D240" s="307"/>
      <c r="E240" s="307"/>
      <c r="F240" s="307"/>
      <c r="G240" s="418"/>
      <c r="H240" s="33"/>
      <c r="I240" s="76"/>
      <c r="J240" s="34"/>
      <c r="K240" s="356">
        <f t="shared" si="4"/>
        <v>1</v>
      </c>
      <c r="L240" s="200"/>
      <c r="M240" s="201"/>
      <c r="N240" s="200"/>
      <c r="O240" s="200"/>
      <c r="P240" s="307"/>
      <c r="Q240" s="200"/>
      <c r="R240" s="307"/>
      <c r="S240" s="26"/>
      <c r="T240" s="307"/>
      <c r="U240" s="307"/>
      <c r="V240" s="307"/>
      <c r="W240" s="307"/>
    </row>
    <row r="241" spans="1:23" ht="39" customHeight="1" x14ac:dyDescent="0.25">
      <c r="A241" s="308">
        <v>239</v>
      </c>
      <c r="B241" s="307"/>
      <c r="C241" s="25"/>
      <c r="D241" s="307"/>
      <c r="E241" s="307"/>
      <c r="F241" s="307"/>
      <c r="G241" s="418"/>
      <c r="H241" s="33"/>
      <c r="I241" s="76"/>
      <c r="J241" s="34"/>
      <c r="K241" s="356">
        <f t="shared" si="4"/>
        <v>1</v>
      </c>
      <c r="L241" s="200"/>
      <c r="M241" s="201"/>
      <c r="N241" s="200"/>
      <c r="O241" s="200"/>
      <c r="P241" s="307"/>
      <c r="Q241" s="200"/>
      <c r="R241" s="307"/>
      <c r="S241" s="26"/>
      <c r="T241" s="307"/>
      <c r="U241" s="307"/>
      <c r="V241" s="307"/>
      <c r="W241" s="307"/>
    </row>
    <row r="242" spans="1:23" ht="39" customHeight="1" x14ac:dyDescent="0.25">
      <c r="A242" s="308">
        <v>240</v>
      </c>
      <c r="B242" s="307"/>
      <c r="C242" s="25"/>
      <c r="D242" s="307"/>
      <c r="E242" s="307"/>
      <c r="F242" s="307"/>
      <c r="G242" s="418"/>
      <c r="H242" s="33"/>
      <c r="I242" s="76"/>
      <c r="J242" s="34"/>
      <c r="K242" s="356">
        <f t="shared" si="4"/>
        <v>1</v>
      </c>
      <c r="L242" s="200"/>
      <c r="M242" s="201"/>
      <c r="N242" s="200"/>
      <c r="O242" s="200"/>
      <c r="P242" s="307"/>
      <c r="Q242" s="200"/>
      <c r="R242" s="307"/>
      <c r="S242" s="26"/>
      <c r="T242" s="307"/>
      <c r="U242" s="307"/>
      <c r="V242" s="307"/>
      <c r="W242" s="307"/>
    </row>
    <row r="243" spans="1:23" ht="39" customHeight="1" x14ac:dyDescent="0.25">
      <c r="A243" s="308">
        <v>241</v>
      </c>
      <c r="B243" s="307"/>
      <c r="C243" s="25"/>
      <c r="D243" s="307"/>
      <c r="E243" s="307"/>
      <c r="F243" s="307"/>
      <c r="G243" s="418"/>
      <c r="H243" s="33"/>
      <c r="I243" s="76"/>
      <c r="J243" s="34"/>
      <c r="K243" s="356">
        <f t="shared" si="4"/>
        <v>1</v>
      </c>
      <c r="L243" s="200"/>
      <c r="M243" s="201"/>
      <c r="N243" s="200"/>
      <c r="O243" s="200"/>
      <c r="P243" s="307"/>
      <c r="Q243" s="200"/>
      <c r="R243" s="307"/>
      <c r="S243" s="26"/>
      <c r="T243" s="307"/>
      <c r="U243" s="307"/>
      <c r="V243" s="307"/>
      <c r="W243" s="307"/>
    </row>
    <row r="244" spans="1:23" ht="39" customHeight="1" x14ac:dyDescent="0.25">
      <c r="A244" s="308">
        <v>242</v>
      </c>
      <c r="B244" s="307"/>
      <c r="C244" s="25"/>
      <c r="D244" s="307"/>
      <c r="E244" s="307"/>
      <c r="F244" s="307"/>
      <c r="G244" s="418"/>
      <c r="H244" s="33"/>
      <c r="I244" s="76"/>
      <c r="J244" s="34"/>
      <c r="K244" s="356">
        <f t="shared" si="4"/>
        <v>1</v>
      </c>
      <c r="L244" s="200"/>
      <c r="M244" s="201"/>
      <c r="N244" s="200"/>
      <c r="O244" s="200"/>
      <c r="P244" s="307"/>
      <c r="Q244" s="200"/>
      <c r="R244" s="307"/>
      <c r="S244" s="26"/>
      <c r="T244" s="307"/>
      <c r="U244" s="307"/>
      <c r="V244" s="307"/>
      <c r="W244" s="307"/>
    </row>
    <row r="245" spans="1:23" ht="39" customHeight="1" x14ac:dyDescent="0.25">
      <c r="A245" s="308">
        <v>243</v>
      </c>
      <c r="B245" s="307"/>
      <c r="C245" s="25"/>
      <c r="D245" s="307"/>
      <c r="E245" s="307"/>
      <c r="F245" s="307"/>
      <c r="G245" s="418"/>
      <c r="H245" s="33"/>
      <c r="I245" s="76"/>
      <c r="J245" s="34"/>
      <c r="K245" s="356">
        <f t="shared" si="4"/>
        <v>1</v>
      </c>
      <c r="L245" s="200"/>
      <c r="M245" s="201"/>
      <c r="N245" s="200"/>
      <c r="O245" s="200"/>
      <c r="P245" s="307"/>
      <c r="Q245" s="200"/>
      <c r="R245" s="307"/>
      <c r="S245" s="26"/>
      <c r="T245" s="307"/>
      <c r="U245" s="307"/>
      <c r="V245" s="307"/>
      <c r="W245" s="307"/>
    </row>
    <row r="246" spans="1:23" ht="39" customHeight="1" x14ac:dyDescent="0.25">
      <c r="A246" s="308">
        <v>244</v>
      </c>
      <c r="B246" s="307"/>
      <c r="C246" s="25"/>
      <c r="D246" s="307"/>
      <c r="E246" s="307"/>
      <c r="F246" s="307"/>
      <c r="G246" s="418"/>
      <c r="H246" s="33"/>
      <c r="I246" s="76"/>
      <c r="J246" s="34"/>
      <c r="K246" s="356">
        <f t="shared" si="4"/>
        <v>1</v>
      </c>
      <c r="L246" s="200"/>
      <c r="M246" s="201"/>
      <c r="N246" s="200"/>
      <c r="O246" s="200"/>
      <c r="P246" s="307"/>
      <c r="Q246" s="200"/>
      <c r="R246" s="307"/>
      <c r="S246" s="26"/>
      <c r="T246" s="307"/>
      <c r="U246" s="307"/>
      <c r="V246" s="307"/>
      <c r="W246" s="307"/>
    </row>
    <row r="247" spans="1:23" ht="39" customHeight="1" x14ac:dyDescent="0.25">
      <c r="A247" s="308">
        <v>245</v>
      </c>
      <c r="B247" s="307"/>
      <c r="C247" s="25"/>
      <c r="D247" s="307"/>
      <c r="E247" s="307"/>
      <c r="F247" s="307"/>
      <c r="G247" s="418"/>
      <c r="H247" s="33"/>
      <c r="I247" s="76"/>
      <c r="J247" s="34"/>
      <c r="K247" s="356">
        <f t="shared" si="4"/>
        <v>1</v>
      </c>
      <c r="L247" s="200"/>
      <c r="M247" s="201"/>
      <c r="N247" s="200"/>
      <c r="O247" s="200"/>
      <c r="P247" s="307"/>
      <c r="Q247" s="200"/>
      <c r="R247" s="307"/>
      <c r="S247" s="26"/>
      <c r="T247" s="307"/>
      <c r="U247" s="307"/>
      <c r="V247" s="307"/>
      <c r="W247" s="307"/>
    </row>
    <row r="248" spans="1:23" ht="39" customHeight="1" x14ac:dyDescent="0.25">
      <c r="A248" s="308">
        <v>246</v>
      </c>
      <c r="B248" s="307"/>
      <c r="C248" s="25"/>
      <c r="D248" s="307"/>
      <c r="E248" s="307"/>
      <c r="F248" s="307"/>
      <c r="G248" s="418"/>
      <c r="H248" s="33"/>
      <c r="I248" s="76"/>
      <c r="J248" s="34"/>
      <c r="K248" s="356">
        <f t="shared" si="4"/>
        <v>1</v>
      </c>
      <c r="L248" s="200"/>
      <c r="M248" s="201"/>
      <c r="N248" s="200"/>
      <c r="O248" s="200"/>
      <c r="P248" s="307"/>
      <c r="Q248" s="200"/>
      <c r="R248" s="307"/>
      <c r="S248" s="26"/>
      <c r="T248" s="307"/>
      <c r="U248" s="307"/>
      <c r="V248" s="307"/>
      <c r="W248" s="307"/>
    </row>
    <row r="249" spans="1:23" ht="39" customHeight="1" x14ac:dyDescent="0.25">
      <c r="A249" s="308">
        <v>247</v>
      </c>
      <c r="B249" s="307"/>
      <c r="C249" s="25"/>
      <c r="D249" s="307"/>
      <c r="E249" s="307"/>
      <c r="F249" s="307"/>
      <c r="G249" s="418"/>
      <c r="H249" s="33"/>
      <c r="I249" s="76"/>
      <c r="J249" s="34"/>
      <c r="K249" s="356">
        <f t="shared" si="4"/>
        <v>1</v>
      </c>
      <c r="L249" s="200"/>
      <c r="M249" s="201"/>
      <c r="N249" s="200"/>
      <c r="O249" s="200"/>
      <c r="P249" s="307"/>
      <c r="Q249" s="200"/>
      <c r="R249" s="307"/>
      <c r="S249" s="26"/>
      <c r="T249" s="307"/>
      <c r="U249" s="307"/>
      <c r="V249" s="307"/>
      <c r="W249" s="307"/>
    </row>
    <row r="250" spans="1:23" ht="39" customHeight="1" x14ac:dyDescent="0.25">
      <c r="A250" s="308">
        <v>248</v>
      </c>
      <c r="B250" s="307"/>
      <c r="C250" s="25"/>
      <c r="D250" s="307"/>
      <c r="E250" s="307"/>
      <c r="F250" s="307"/>
      <c r="G250" s="418"/>
      <c r="H250" s="33"/>
      <c r="I250" s="76"/>
      <c r="J250" s="34"/>
      <c r="K250" s="356">
        <f t="shared" si="4"/>
        <v>1</v>
      </c>
      <c r="L250" s="200"/>
      <c r="M250" s="201"/>
      <c r="N250" s="200"/>
      <c r="O250" s="200"/>
      <c r="P250" s="307"/>
      <c r="Q250" s="200"/>
      <c r="R250" s="307"/>
      <c r="S250" s="26"/>
      <c r="T250" s="307"/>
      <c r="U250" s="307"/>
      <c r="V250" s="307"/>
      <c r="W250" s="307"/>
    </row>
    <row r="251" spans="1:23" ht="39" customHeight="1" x14ac:dyDescent="0.25">
      <c r="A251" s="308">
        <v>249</v>
      </c>
      <c r="B251" s="307"/>
      <c r="C251" s="25"/>
      <c r="D251" s="307"/>
      <c r="E251" s="307"/>
      <c r="F251" s="307"/>
      <c r="G251" s="418"/>
      <c r="H251" s="33"/>
      <c r="I251" s="76"/>
      <c r="J251" s="34"/>
      <c r="K251" s="356">
        <f t="shared" si="4"/>
        <v>1</v>
      </c>
      <c r="L251" s="200"/>
      <c r="M251" s="201"/>
      <c r="N251" s="200"/>
      <c r="O251" s="200"/>
      <c r="P251" s="307"/>
      <c r="Q251" s="200"/>
      <c r="R251" s="307"/>
      <c r="S251" s="26"/>
      <c r="T251" s="307"/>
      <c r="U251" s="307"/>
      <c r="V251" s="307"/>
      <c r="W251" s="307"/>
    </row>
    <row r="252" spans="1:23" ht="39" customHeight="1" x14ac:dyDescent="0.25">
      <c r="A252" s="308">
        <v>250</v>
      </c>
      <c r="B252" s="307"/>
      <c r="C252" s="25"/>
      <c r="D252" s="307"/>
      <c r="E252" s="307"/>
      <c r="F252" s="307"/>
      <c r="G252" s="418"/>
      <c r="H252" s="33"/>
      <c r="I252" s="76"/>
      <c r="J252" s="34"/>
      <c r="K252" s="356">
        <f t="shared" si="4"/>
        <v>1</v>
      </c>
      <c r="L252" s="200"/>
      <c r="M252" s="201"/>
      <c r="N252" s="200"/>
      <c r="O252" s="200"/>
      <c r="P252" s="307"/>
      <c r="Q252" s="200"/>
      <c r="R252" s="307"/>
      <c r="S252" s="26"/>
      <c r="T252" s="307"/>
      <c r="U252" s="307"/>
      <c r="V252" s="307"/>
      <c r="W252" s="307"/>
    </row>
    <row r="253" spans="1:23" ht="39" customHeight="1" x14ac:dyDescent="0.25">
      <c r="A253" s="308">
        <v>251</v>
      </c>
      <c r="B253" s="307"/>
      <c r="C253" s="25"/>
      <c r="D253" s="307"/>
      <c r="E253" s="307"/>
      <c r="F253" s="307"/>
      <c r="G253" s="418"/>
      <c r="H253" s="33"/>
      <c r="I253" s="76"/>
      <c r="J253" s="34"/>
      <c r="K253" s="356">
        <f t="shared" si="4"/>
        <v>1</v>
      </c>
      <c r="L253" s="200"/>
      <c r="M253" s="201"/>
      <c r="N253" s="200"/>
      <c r="O253" s="200"/>
      <c r="P253" s="307"/>
      <c r="Q253" s="200"/>
      <c r="R253" s="307"/>
      <c r="S253" s="26"/>
      <c r="T253" s="307"/>
      <c r="U253" s="307"/>
      <c r="V253" s="307"/>
      <c r="W253" s="307"/>
    </row>
    <row r="254" spans="1:23" ht="39" customHeight="1" x14ac:dyDescent="0.25">
      <c r="A254" s="308">
        <v>252</v>
      </c>
      <c r="B254" s="307"/>
      <c r="C254" s="25"/>
      <c r="D254" s="307"/>
      <c r="E254" s="307"/>
      <c r="F254" s="307"/>
      <c r="G254" s="418"/>
      <c r="H254" s="33"/>
      <c r="I254" s="76"/>
      <c r="J254" s="34"/>
      <c r="K254" s="356">
        <f t="shared" si="4"/>
        <v>1</v>
      </c>
      <c r="L254" s="200"/>
      <c r="M254" s="201"/>
      <c r="N254" s="200"/>
      <c r="O254" s="200"/>
      <c r="P254" s="307"/>
      <c r="Q254" s="200"/>
      <c r="R254" s="307"/>
      <c r="S254" s="26"/>
      <c r="T254" s="307"/>
      <c r="U254" s="307"/>
      <c r="V254" s="307"/>
      <c r="W254" s="307"/>
    </row>
    <row r="255" spans="1:23" ht="39" customHeight="1" x14ac:dyDescent="0.25">
      <c r="A255" s="308">
        <v>253</v>
      </c>
      <c r="B255" s="307"/>
      <c r="C255" s="25"/>
      <c r="D255" s="307"/>
      <c r="E255" s="307"/>
      <c r="F255" s="307"/>
      <c r="G255" s="418"/>
      <c r="H255" s="33"/>
      <c r="I255" s="76"/>
      <c r="J255" s="34"/>
      <c r="K255" s="356">
        <f t="shared" si="4"/>
        <v>1</v>
      </c>
      <c r="L255" s="200"/>
      <c r="M255" s="201"/>
      <c r="N255" s="200"/>
      <c r="O255" s="200"/>
      <c r="P255" s="307"/>
      <c r="Q255" s="200"/>
      <c r="R255" s="307"/>
      <c r="S255" s="26"/>
      <c r="T255" s="307"/>
      <c r="U255" s="307"/>
      <c r="V255" s="307"/>
      <c r="W255" s="307"/>
    </row>
    <row r="256" spans="1:23" ht="39" customHeight="1" x14ac:dyDescent="0.25">
      <c r="A256" s="308">
        <v>254</v>
      </c>
      <c r="B256" s="307"/>
      <c r="C256" s="25"/>
      <c r="D256" s="307"/>
      <c r="E256" s="307"/>
      <c r="F256" s="307"/>
      <c r="G256" s="418"/>
      <c r="H256" s="33"/>
      <c r="I256" s="76"/>
      <c r="J256" s="34"/>
      <c r="K256" s="356">
        <f t="shared" si="4"/>
        <v>1</v>
      </c>
      <c r="L256" s="200"/>
      <c r="M256" s="201"/>
      <c r="N256" s="200"/>
      <c r="O256" s="200"/>
      <c r="P256" s="307"/>
      <c r="Q256" s="200"/>
      <c r="R256" s="307"/>
      <c r="S256" s="26"/>
      <c r="T256" s="307"/>
      <c r="U256" s="307"/>
      <c r="V256" s="307"/>
      <c r="W256" s="307"/>
    </row>
    <row r="257" spans="1:23" ht="39" customHeight="1" x14ac:dyDescent="0.25">
      <c r="A257" s="308">
        <v>255</v>
      </c>
      <c r="B257" s="307"/>
      <c r="C257" s="25"/>
      <c r="D257" s="307"/>
      <c r="E257" s="307"/>
      <c r="F257" s="307"/>
      <c r="G257" s="418"/>
      <c r="H257" s="33"/>
      <c r="I257" s="76"/>
      <c r="J257" s="34"/>
      <c r="K257" s="356">
        <f t="shared" si="4"/>
        <v>1</v>
      </c>
      <c r="L257" s="200"/>
      <c r="M257" s="201"/>
      <c r="N257" s="200"/>
      <c r="O257" s="200"/>
      <c r="P257" s="307"/>
      <c r="Q257" s="200"/>
      <c r="R257" s="307"/>
      <c r="S257" s="26"/>
      <c r="T257" s="307"/>
      <c r="U257" s="307"/>
      <c r="V257" s="307"/>
      <c r="W257" s="307"/>
    </row>
    <row r="258" spans="1:23" ht="39" customHeight="1" x14ac:dyDescent="0.25">
      <c r="A258" s="308">
        <v>256</v>
      </c>
      <c r="B258" s="307"/>
      <c r="C258" s="25"/>
      <c r="D258" s="307"/>
      <c r="E258" s="307"/>
      <c r="F258" s="307"/>
      <c r="G258" s="418"/>
      <c r="H258" s="33"/>
      <c r="I258" s="76"/>
      <c r="J258" s="34"/>
      <c r="K258" s="356">
        <f t="shared" si="4"/>
        <v>1</v>
      </c>
      <c r="L258" s="200"/>
      <c r="M258" s="201"/>
      <c r="N258" s="200"/>
      <c r="O258" s="200"/>
      <c r="P258" s="307"/>
      <c r="Q258" s="200"/>
      <c r="R258" s="307"/>
      <c r="S258" s="26"/>
      <c r="T258" s="307"/>
      <c r="U258" s="307"/>
      <c r="V258" s="307"/>
      <c r="W258" s="307"/>
    </row>
    <row r="259" spans="1:23" ht="39" customHeight="1" x14ac:dyDescent="0.25">
      <c r="A259" s="308">
        <v>257</v>
      </c>
      <c r="B259" s="307"/>
      <c r="C259" s="25"/>
      <c r="D259" s="307"/>
      <c r="E259" s="307"/>
      <c r="F259" s="307"/>
      <c r="G259" s="418"/>
      <c r="H259" s="33"/>
      <c r="I259" s="76"/>
      <c r="J259" s="34"/>
      <c r="K259" s="356">
        <f t="shared" si="4"/>
        <v>1</v>
      </c>
      <c r="L259" s="200"/>
      <c r="M259" s="201"/>
      <c r="N259" s="200"/>
      <c r="O259" s="200"/>
      <c r="P259" s="307"/>
      <c r="Q259" s="200"/>
      <c r="R259" s="307"/>
      <c r="S259" s="26"/>
      <c r="T259" s="307"/>
      <c r="U259" s="307"/>
      <c r="V259" s="307"/>
      <c r="W259" s="307"/>
    </row>
    <row r="260" spans="1:23" ht="39" customHeight="1" x14ac:dyDescent="0.25">
      <c r="A260" s="308">
        <v>258</v>
      </c>
      <c r="B260" s="307"/>
      <c r="C260" s="25"/>
      <c r="D260" s="307"/>
      <c r="E260" s="307"/>
      <c r="F260" s="307"/>
      <c r="G260" s="418"/>
      <c r="H260" s="33"/>
      <c r="I260" s="76"/>
      <c r="J260" s="34"/>
      <c r="K260" s="356">
        <f t="shared" ref="K260:K323" si="5">1-I260</f>
        <v>1</v>
      </c>
      <c r="L260" s="200"/>
      <c r="M260" s="201"/>
      <c r="N260" s="200"/>
      <c r="O260" s="200"/>
      <c r="P260" s="307"/>
      <c r="Q260" s="200"/>
      <c r="R260" s="307"/>
      <c r="S260" s="26"/>
      <c r="T260" s="307"/>
      <c r="U260" s="307"/>
      <c r="V260" s="307"/>
      <c r="W260" s="307"/>
    </row>
    <row r="261" spans="1:23" ht="39" customHeight="1" x14ac:dyDescent="0.25">
      <c r="A261" s="308">
        <v>259</v>
      </c>
      <c r="B261" s="307"/>
      <c r="C261" s="25"/>
      <c r="D261" s="307"/>
      <c r="E261" s="307"/>
      <c r="F261" s="307"/>
      <c r="G261" s="418"/>
      <c r="H261" s="33"/>
      <c r="I261" s="76"/>
      <c r="J261" s="34"/>
      <c r="K261" s="356">
        <f t="shared" si="5"/>
        <v>1</v>
      </c>
      <c r="L261" s="200"/>
      <c r="M261" s="201"/>
      <c r="N261" s="200"/>
      <c r="O261" s="200"/>
      <c r="P261" s="307"/>
      <c r="Q261" s="200"/>
      <c r="R261" s="307"/>
      <c r="S261" s="26"/>
      <c r="T261" s="307"/>
      <c r="U261" s="307"/>
      <c r="V261" s="307"/>
      <c r="W261" s="307"/>
    </row>
    <row r="262" spans="1:23" ht="39" customHeight="1" x14ac:dyDescent="0.25">
      <c r="A262" s="308">
        <v>260</v>
      </c>
      <c r="B262" s="307"/>
      <c r="C262" s="25"/>
      <c r="D262" s="307"/>
      <c r="E262" s="307"/>
      <c r="F262" s="307"/>
      <c r="G262" s="418"/>
      <c r="H262" s="33"/>
      <c r="I262" s="76"/>
      <c r="J262" s="34"/>
      <c r="K262" s="356">
        <f t="shared" si="5"/>
        <v>1</v>
      </c>
      <c r="L262" s="200"/>
      <c r="M262" s="201"/>
      <c r="N262" s="200"/>
      <c r="O262" s="200"/>
      <c r="P262" s="307"/>
      <c r="Q262" s="200"/>
      <c r="R262" s="307"/>
      <c r="S262" s="26"/>
      <c r="T262" s="307"/>
      <c r="U262" s="307"/>
      <c r="V262" s="307"/>
      <c r="W262" s="307"/>
    </row>
    <row r="263" spans="1:23" ht="39" customHeight="1" x14ac:dyDescent="0.25">
      <c r="A263" s="308">
        <v>261</v>
      </c>
      <c r="B263" s="307"/>
      <c r="C263" s="25"/>
      <c r="D263" s="307"/>
      <c r="E263" s="307"/>
      <c r="F263" s="307"/>
      <c r="G263" s="418"/>
      <c r="H263" s="33"/>
      <c r="I263" s="76"/>
      <c r="J263" s="34"/>
      <c r="K263" s="356">
        <f t="shared" si="5"/>
        <v>1</v>
      </c>
      <c r="L263" s="200"/>
      <c r="M263" s="201"/>
      <c r="N263" s="200"/>
      <c r="O263" s="200"/>
      <c r="P263" s="307"/>
      <c r="Q263" s="200"/>
      <c r="R263" s="307"/>
      <c r="S263" s="26"/>
      <c r="T263" s="307"/>
      <c r="U263" s="307"/>
      <c r="V263" s="307"/>
      <c r="W263" s="307"/>
    </row>
    <row r="264" spans="1:23" ht="39" customHeight="1" x14ac:dyDescent="0.25">
      <c r="A264" s="308">
        <v>262</v>
      </c>
      <c r="B264" s="307"/>
      <c r="C264" s="25"/>
      <c r="D264" s="307"/>
      <c r="E264" s="307"/>
      <c r="F264" s="307"/>
      <c r="G264" s="418"/>
      <c r="H264" s="33"/>
      <c r="I264" s="76"/>
      <c r="J264" s="34"/>
      <c r="K264" s="356">
        <f t="shared" si="5"/>
        <v>1</v>
      </c>
      <c r="L264" s="200"/>
      <c r="M264" s="201"/>
      <c r="N264" s="200"/>
      <c r="O264" s="200"/>
      <c r="P264" s="307"/>
      <c r="Q264" s="200"/>
      <c r="R264" s="307"/>
      <c r="S264" s="26"/>
      <c r="T264" s="307"/>
      <c r="U264" s="307"/>
      <c r="V264" s="307"/>
      <c r="W264" s="307"/>
    </row>
    <row r="265" spans="1:23" ht="39" customHeight="1" x14ac:dyDescent="0.25">
      <c r="A265" s="308">
        <v>263</v>
      </c>
      <c r="B265" s="307"/>
      <c r="C265" s="25"/>
      <c r="D265" s="307"/>
      <c r="E265" s="307"/>
      <c r="F265" s="307"/>
      <c r="G265" s="418"/>
      <c r="H265" s="33"/>
      <c r="I265" s="76"/>
      <c r="J265" s="34"/>
      <c r="K265" s="356">
        <f t="shared" si="5"/>
        <v>1</v>
      </c>
      <c r="L265" s="200"/>
      <c r="M265" s="201"/>
      <c r="N265" s="200"/>
      <c r="O265" s="200"/>
      <c r="P265" s="307"/>
      <c r="Q265" s="200"/>
      <c r="R265" s="307"/>
      <c r="S265" s="26"/>
      <c r="T265" s="307"/>
      <c r="U265" s="307"/>
      <c r="V265" s="307"/>
      <c r="W265" s="307"/>
    </row>
    <row r="266" spans="1:23" ht="39" customHeight="1" x14ac:dyDescent="0.25">
      <c r="A266" s="308">
        <v>264</v>
      </c>
      <c r="B266" s="307"/>
      <c r="C266" s="25"/>
      <c r="D266" s="307"/>
      <c r="E266" s="307"/>
      <c r="F266" s="307"/>
      <c r="G266" s="418"/>
      <c r="H266" s="33"/>
      <c r="I266" s="76"/>
      <c r="J266" s="34"/>
      <c r="K266" s="356">
        <f t="shared" si="5"/>
        <v>1</v>
      </c>
      <c r="L266" s="200"/>
      <c r="M266" s="201"/>
      <c r="N266" s="200"/>
      <c r="O266" s="200"/>
      <c r="P266" s="307"/>
      <c r="Q266" s="200"/>
      <c r="R266" s="307"/>
      <c r="S266" s="26"/>
      <c r="T266" s="307"/>
      <c r="U266" s="307"/>
      <c r="V266" s="307"/>
      <c r="W266" s="307"/>
    </row>
    <row r="267" spans="1:23" ht="39" customHeight="1" x14ac:dyDescent="0.25">
      <c r="A267" s="308">
        <v>265</v>
      </c>
      <c r="B267" s="307"/>
      <c r="C267" s="25"/>
      <c r="D267" s="307"/>
      <c r="E267" s="307"/>
      <c r="F267" s="307"/>
      <c r="G267" s="418"/>
      <c r="H267" s="33"/>
      <c r="I267" s="76"/>
      <c r="J267" s="34"/>
      <c r="K267" s="356">
        <f t="shared" si="5"/>
        <v>1</v>
      </c>
      <c r="L267" s="200"/>
      <c r="M267" s="201"/>
      <c r="N267" s="200"/>
      <c r="O267" s="200"/>
      <c r="P267" s="307"/>
      <c r="Q267" s="200"/>
      <c r="R267" s="307"/>
      <c r="S267" s="26"/>
      <c r="T267" s="307"/>
      <c r="U267" s="307"/>
      <c r="V267" s="307"/>
      <c r="W267" s="307"/>
    </row>
    <row r="268" spans="1:23" ht="39" customHeight="1" x14ac:dyDescent="0.25">
      <c r="A268" s="308">
        <v>266</v>
      </c>
      <c r="B268" s="307"/>
      <c r="C268" s="25"/>
      <c r="D268" s="307"/>
      <c r="E268" s="307"/>
      <c r="F268" s="307"/>
      <c r="G268" s="418"/>
      <c r="H268" s="33"/>
      <c r="I268" s="76"/>
      <c r="J268" s="34"/>
      <c r="K268" s="356">
        <f t="shared" si="5"/>
        <v>1</v>
      </c>
      <c r="L268" s="200"/>
      <c r="M268" s="201"/>
      <c r="N268" s="200"/>
      <c r="O268" s="200"/>
      <c r="P268" s="307"/>
      <c r="Q268" s="200"/>
      <c r="R268" s="307"/>
      <c r="S268" s="26"/>
      <c r="T268" s="307"/>
      <c r="U268" s="307"/>
      <c r="V268" s="307"/>
      <c r="W268" s="307"/>
    </row>
    <row r="269" spans="1:23" ht="39" customHeight="1" x14ac:dyDescent="0.25">
      <c r="A269" s="308">
        <v>267</v>
      </c>
      <c r="B269" s="307"/>
      <c r="C269" s="25"/>
      <c r="D269" s="307"/>
      <c r="E269" s="307"/>
      <c r="F269" s="307"/>
      <c r="G269" s="418"/>
      <c r="H269" s="33"/>
      <c r="I269" s="76"/>
      <c r="J269" s="34"/>
      <c r="K269" s="356">
        <f t="shared" si="5"/>
        <v>1</v>
      </c>
      <c r="L269" s="200"/>
      <c r="M269" s="201"/>
      <c r="N269" s="200"/>
      <c r="O269" s="200"/>
      <c r="P269" s="307"/>
      <c r="Q269" s="200"/>
      <c r="R269" s="307"/>
      <c r="S269" s="26"/>
      <c r="T269" s="307"/>
      <c r="U269" s="307"/>
      <c r="V269" s="307"/>
      <c r="W269" s="307"/>
    </row>
    <row r="270" spans="1:23" ht="39" customHeight="1" x14ac:dyDescent="0.25">
      <c r="A270" s="308">
        <v>268</v>
      </c>
      <c r="B270" s="307"/>
      <c r="C270" s="25"/>
      <c r="D270" s="307"/>
      <c r="E270" s="307"/>
      <c r="F270" s="307"/>
      <c r="G270" s="418"/>
      <c r="H270" s="33"/>
      <c r="I270" s="76"/>
      <c r="J270" s="34"/>
      <c r="K270" s="356">
        <f t="shared" si="5"/>
        <v>1</v>
      </c>
      <c r="L270" s="200"/>
      <c r="M270" s="201"/>
      <c r="N270" s="200"/>
      <c r="O270" s="200"/>
      <c r="P270" s="307"/>
      <c r="Q270" s="200"/>
      <c r="R270" s="307"/>
      <c r="S270" s="26"/>
      <c r="T270" s="307"/>
      <c r="U270" s="307"/>
      <c r="V270" s="307"/>
      <c r="W270" s="307"/>
    </row>
    <row r="271" spans="1:23" ht="39" customHeight="1" x14ac:dyDescent="0.25">
      <c r="A271" s="308">
        <v>269</v>
      </c>
      <c r="B271" s="307"/>
      <c r="C271" s="25"/>
      <c r="D271" s="307"/>
      <c r="E271" s="307"/>
      <c r="F271" s="307"/>
      <c r="G271" s="418"/>
      <c r="H271" s="33"/>
      <c r="I271" s="76"/>
      <c r="J271" s="34"/>
      <c r="K271" s="356">
        <f t="shared" si="5"/>
        <v>1</v>
      </c>
      <c r="L271" s="200"/>
      <c r="M271" s="201"/>
      <c r="N271" s="200"/>
      <c r="O271" s="200"/>
      <c r="P271" s="307"/>
      <c r="Q271" s="200"/>
      <c r="R271" s="307"/>
      <c r="S271" s="26"/>
      <c r="T271" s="307"/>
      <c r="U271" s="307"/>
      <c r="V271" s="307"/>
      <c r="W271" s="307"/>
    </row>
    <row r="272" spans="1:23" ht="39" customHeight="1" x14ac:dyDescent="0.25">
      <c r="A272" s="308">
        <v>270</v>
      </c>
      <c r="B272" s="307"/>
      <c r="C272" s="25"/>
      <c r="D272" s="307"/>
      <c r="E272" s="307"/>
      <c r="F272" s="307"/>
      <c r="G272" s="418"/>
      <c r="H272" s="33"/>
      <c r="I272" s="76"/>
      <c r="J272" s="34"/>
      <c r="K272" s="356">
        <f t="shared" si="5"/>
        <v>1</v>
      </c>
      <c r="L272" s="200"/>
      <c r="M272" s="201"/>
      <c r="N272" s="200"/>
      <c r="O272" s="200"/>
      <c r="P272" s="307"/>
      <c r="Q272" s="200"/>
      <c r="R272" s="307"/>
      <c r="S272" s="26"/>
      <c r="T272" s="307"/>
      <c r="U272" s="307"/>
      <c r="V272" s="307"/>
      <c r="W272" s="307"/>
    </row>
    <row r="273" spans="1:23" ht="39" customHeight="1" x14ac:dyDescent="0.25">
      <c r="A273" s="308">
        <v>271</v>
      </c>
      <c r="B273" s="307"/>
      <c r="C273" s="25"/>
      <c r="D273" s="307"/>
      <c r="E273" s="307"/>
      <c r="F273" s="307"/>
      <c r="G273" s="418"/>
      <c r="H273" s="33"/>
      <c r="I273" s="76"/>
      <c r="J273" s="34"/>
      <c r="K273" s="356">
        <f t="shared" si="5"/>
        <v>1</v>
      </c>
      <c r="L273" s="200"/>
      <c r="M273" s="201"/>
      <c r="N273" s="200"/>
      <c r="O273" s="200"/>
      <c r="P273" s="307"/>
      <c r="Q273" s="200"/>
      <c r="R273" s="307"/>
      <c r="S273" s="26"/>
      <c r="T273" s="307"/>
      <c r="U273" s="307"/>
      <c r="V273" s="307"/>
      <c r="W273" s="307"/>
    </row>
    <row r="274" spans="1:23" ht="39" customHeight="1" x14ac:dyDescent="0.25">
      <c r="A274" s="308">
        <v>272</v>
      </c>
      <c r="B274" s="307"/>
      <c r="C274" s="25"/>
      <c r="D274" s="307"/>
      <c r="E274" s="307"/>
      <c r="F274" s="307"/>
      <c r="G274" s="418"/>
      <c r="H274" s="33"/>
      <c r="I274" s="76"/>
      <c r="J274" s="34"/>
      <c r="K274" s="356">
        <f t="shared" si="5"/>
        <v>1</v>
      </c>
      <c r="L274" s="200"/>
      <c r="M274" s="201"/>
      <c r="N274" s="200"/>
      <c r="O274" s="200"/>
      <c r="P274" s="307"/>
      <c r="Q274" s="200"/>
      <c r="R274" s="307"/>
      <c r="S274" s="26"/>
      <c r="T274" s="307"/>
      <c r="U274" s="307"/>
      <c r="V274" s="307"/>
      <c r="W274" s="307"/>
    </row>
    <row r="275" spans="1:23" ht="39" customHeight="1" x14ac:dyDescent="0.25">
      <c r="A275" s="308">
        <v>273</v>
      </c>
      <c r="B275" s="307"/>
      <c r="C275" s="25"/>
      <c r="D275" s="307"/>
      <c r="E275" s="307"/>
      <c r="F275" s="307"/>
      <c r="G275" s="418"/>
      <c r="H275" s="33"/>
      <c r="I275" s="76"/>
      <c r="J275" s="34"/>
      <c r="K275" s="356">
        <f t="shared" si="5"/>
        <v>1</v>
      </c>
      <c r="L275" s="200"/>
      <c r="M275" s="201"/>
      <c r="N275" s="200"/>
      <c r="O275" s="200"/>
      <c r="P275" s="307"/>
      <c r="Q275" s="200"/>
      <c r="R275" s="307"/>
      <c r="S275" s="26"/>
      <c r="T275" s="307"/>
      <c r="U275" s="307"/>
      <c r="V275" s="307"/>
      <c r="W275" s="307"/>
    </row>
    <row r="276" spans="1:23" ht="39" customHeight="1" x14ac:dyDescent="0.25">
      <c r="A276" s="308">
        <v>274</v>
      </c>
      <c r="B276" s="307"/>
      <c r="C276" s="25"/>
      <c r="D276" s="307"/>
      <c r="E276" s="307"/>
      <c r="F276" s="307"/>
      <c r="G276" s="418"/>
      <c r="H276" s="33"/>
      <c r="I276" s="76"/>
      <c r="J276" s="34"/>
      <c r="K276" s="356">
        <f t="shared" si="5"/>
        <v>1</v>
      </c>
      <c r="L276" s="200"/>
      <c r="M276" s="201"/>
      <c r="N276" s="200"/>
      <c r="O276" s="200"/>
      <c r="P276" s="307"/>
      <c r="Q276" s="200"/>
      <c r="R276" s="307"/>
      <c r="S276" s="26"/>
      <c r="T276" s="307"/>
      <c r="U276" s="307"/>
      <c r="V276" s="307"/>
      <c r="W276" s="307"/>
    </row>
    <row r="277" spans="1:23" ht="39" customHeight="1" x14ac:dyDescent="0.25">
      <c r="A277" s="308">
        <v>275</v>
      </c>
      <c r="B277" s="307"/>
      <c r="C277" s="25"/>
      <c r="D277" s="307"/>
      <c r="E277" s="307"/>
      <c r="F277" s="307"/>
      <c r="G277" s="418"/>
      <c r="H277" s="33"/>
      <c r="I277" s="76"/>
      <c r="J277" s="34"/>
      <c r="K277" s="356">
        <f t="shared" si="5"/>
        <v>1</v>
      </c>
      <c r="L277" s="200"/>
      <c r="M277" s="201"/>
      <c r="N277" s="200"/>
      <c r="O277" s="200"/>
      <c r="P277" s="307"/>
      <c r="Q277" s="200"/>
      <c r="R277" s="307"/>
      <c r="S277" s="26"/>
      <c r="T277" s="307"/>
      <c r="U277" s="307"/>
      <c r="V277" s="307"/>
      <c r="W277" s="307"/>
    </row>
    <row r="278" spans="1:23" ht="39" customHeight="1" x14ac:dyDescent="0.25">
      <c r="A278" s="308">
        <v>276</v>
      </c>
      <c r="B278" s="307"/>
      <c r="C278" s="25"/>
      <c r="D278" s="307"/>
      <c r="E278" s="307"/>
      <c r="F278" s="307"/>
      <c r="G278" s="418"/>
      <c r="H278" s="33"/>
      <c r="I278" s="76"/>
      <c r="J278" s="34"/>
      <c r="K278" s="356">
        <f t="shared" si="5"/>
        <v>1</v>
      </c>
      <c r="L278" s="200"/>
      <c r="M278" s="201"/>
      <c r="N278" s="200"/>
      <c r="O278" s="200"/>
      <c r="P278" s="307"/>
      <c r="Q278" s="200"/>
      <c r="R278" s="307"/>
      <c r="S278" s="26"/>
      <c r="T278" s="307"/>
      <c r="U278" s="307"/>
      <c r="V278" s="307"/>
      <c r="W278" s="307"/>
    </row>
    <row r="279" spans="1:23" ht="39" customHeight="1" x14ac:dyDescent="0.25">
      <c r="A279" s="308">
        <v>277</v>
      </c>
      <c r="B279" s="307"/>
      <c r="C279" s="25"/>
      <c r="D279" s="307"/>
      <c r="E279" s="307"/>
      <c r="F279" s="307"/>
      <c r="G279" s="418"/>
      <c r="H279" s="33"/>
      <c r="I279" s="76"/>
      <c r="J279" s="34"/>
      <c r="K279" s="356">
        <f t="shared" si="5"/>
        <v>1</v>
      </c>
      <c r="L279" s="200"/>
      <c r="M279" s="201"/>
      <c r="N279" s="200"/>
      <c r="O279" s="200"/>
      <c r="P279" s="307"/>
      <c r="Q279" s="200"/>
      <c r="R279" s="307"/>
      <c r="S279" s="26"/>
      <c r="T279" s="307"/>
      <c r="U279" s="307"/>
      <c r="V279" s="307"/>
      <c r="W279" s="307"/>
    </row>
    <row r="280" spans="1:23" ht="39" customHeight="1" x14ac:dyDescent="0.25">
      <c r="A280" s="308">
        <v>278</v>
      </c>
      <c r="B280" s="307"/>
      <c r="C280" s="25"/>
      <c r="D280" s="307"/>
      <c r="E280" s="307"/>
      <c r="F280" s="307"/>
      <c r="G280" s="418"/>
      <c r="H280" s="33"/>
      <c r="I280" s="76"/>
      <c r="J280" s="34"/>
      <c r="K280" s="356">
        <f t="shared" si="5"/>
        <v>1</v>
      </c>
      <c r="L280" s="200"/>
      <c r="M280" s="201"/>
      <c r="N280" s="200"/>
      <c r="O280" s="200"/>
      <c r="P280" s="307"/>
      <c r="Q280" s="200"/>
      <c r="R280" s="307"/>
      <c r="S280" s="26"/>
      <c r="T280" s="307"/>
      <c r="U280" s="307"/>
      <c r="V280" s="307"/>
      <c r="W280" s="307"/>
    </row>
    <row r="281" spans="1:23" ht="39" customHeight="1" x14ac:dyDescent="0.25">
      <c r="A281" s="308">
        <v>279</v>
      </c>
      <c r="B281" s="307"/>
      <c r="C281" s="25"/>
      <c r="D281" s="307"/>
      <c r="E281" s="307"/>
      <c r="F281" s="307"/>
      <c r="G281" s="418"/>
      <c r="H281" s="33"/>
      <c r="I281" s="76"/>
      <c r="J281" s="34"/>
      <c r="K281" s="356">
        <f t="shared" si="5"/>
        <v>1</v>
      </c>
      <c r="L281" s="200"/>
      <c r="M281" s="201"/>
      <c r="N281" s="200"/>
      <c r="O281" s="200"/>
      <c r="P281" s="307"/>
      <c r="Q281" s="200"/>
      <c r="R281" s="307"/>
      <c r="S281" s="26"/>
      <c r="T281" s="307"/>
      <c r="U281" s="307"/>
      <c r="V281" s="307"/>
      <c r="W281" s="307"/>
    </row>
    <row r="282" spans="1:23" ht="39" customHeight="1" x14ac:dyDescent="0.25">
      <c r="A282" s="308">
        <v>280</v>
      </c>
      <c r="B282" s="307"/>
      <c r="C282" s="25"/>
      <c r="D282" s="307"/>
      <c r="E282" s="307"/>
      <c r="F282" s="307"/>
      <c r="G282" s="418"/>
      <c r="H282" s="33"/>
      <c r="I282" s="76"/>
      <c r="J282" s="34"/>
      <c r="K282" s="356">
        <f t="shared" si="5"/>
        <v>1</v>
      </c>
      <c r="L282" s="200"/>
      <c r="M282" s="201"/>
      <c r="N282" s="200"/>
      <c r="O282" s="200"/>
      <c r="P282" s="307"/>
      <c r="Q282" s="200"/>
      <c r="R282" s="307"/>
      <c r="S282" s="26"/>
      <c r="T282" s="307"/>
      <c r="U282" s="307"/>
      <c r="V282" s="307"/>
      <c r="W282" s="307"/>
    </row>
    <row r="283" spans="1:23" ht="39" customHeight="1" x14ac:dyDescent="0.25">
      <c r="A283" s="308">
        <v>281</v>
      </c>
      <c r="B283" s="307"/>
      <c r="C283" s="25"/>
      <c r="D283" s="307"/>
      <c r="E283" s="307"/>
      <c r="F283" s="307"/>
      <c r="G283" s="418"/>
      <c r="H283" s="33"/>
      <c r="I283" s="76"/>
      <c r="J283" s="34"/>
      <c r="K283" s="356">
        <f t="shared" si="5"/>
        <v>1</v>
      </c>
      <c r="L283" s="200"/>
      <c r="M283" s="201"/>
      <c r="N283" s="200"/>
      <c r="O283" s="200"/>
      <c r="P283" s="307"/>
      <c r="Q283" s="200"/>
      <c r="R283" s="307"/>
      <c r="S283" s="26"/>
      <c r="T283" s="307"/>
      <c r="U283" s="307"/>
      <c r="V283" s="307"/>
      <c r="W283" s="307"/>
    </row>
    <row r="284" spans="1:23" ht="39" customHeight="1" x14ac:dyDescent="0.25">
      <c r="A284" s="308">
        <v>282</v>
      </c>
      <c r="B284" s="307"/>
      <c r="C284" s="25"/>
      <c r="D284" s="307"/>
      <c r="E284" s="307"/>
      <c r="F284" s="307"/>
      <c r="G284" s="418"/>
      <c r="H284" s="33"/>
      <c r="I284" s="76"/>
      <c r="J284" s="34"/>
      <c r="K284" s="356">
        <f t="shared" si="5"/>
        <v>1</v>
      </c>
      <c r="L284" s="200"/>
      <c r="M284" s="201"/>
      <c r="N284" s="200"/>
      <c r="O284" s="200"/>
      <c r="P284" s="307"/>
      <c r="Q284" s="200"/>
      <c r="R284" s="307"/>
      <c r="S284" s="26"/>
      <c r="T284" s="307"/>
      <c r="U284" s="307"/>
      <c r="V284" s="307"/>
      <c r="W284" s="307"/>
    </row>
    <row r="285" spans="1:23" ht="39" customHeight="1" x14ac:dyDescent="0.25">
      <c r="A285" s="308">
        <v>283</v>
      </c>
      <c r="B285" s="307"/>
      <c r="C285" s="25"/>
      <c r="D285" s="307"/>
      <c r="E285" s="307"/>
      <c r="F285" s="307"/>
      <c r="G285" s="418"/>
      <c r="H285" s="33"/>
      <c r="I285" s="76"/>
      <c r="J285" s="34"/>
      <c r="K285" s="356">
        <f t="shared" si="5"/>
        <v>1</v>
      </c>
      <c r="L285" s="200"/>
      <c r="M285" s="201"/>
      <c r="N285" s="200"/>
      <c r="O285" s="200"/>
      <c r="P285" s="307"/>
      <c r="Q285" s="200"/>
      <c r="R285" s="307"/>
      <c r="S285" s="26"/>
      <c r="T285" s="307"/>
      <c r="U285" s="307"/>
      <c r="V285" s="307"/>
      <c r="W285" s="307"/>
    </row>
    <row r="286" spans="1:23" ht="39" customHeight="1" x14ac:dyDescent="0.25">
      <c r="A286" s="308">
        <v>284</v>
      </c>
      <c r="B286" s="307"/>
      <c r="C286" s="25"/>
      <c r="D286" s="307"/>
      <c r="E286" s="307"/>
      <c r="F286" s="307"/>
      <c r="G286" s="418"/>
      <c r="H286" s="33"/>
      <c r="I286" s="76"/>
      <c r="J286" s="34"/>
      <c r="K286" s="356">
        <f t="shared" si="5"/>
        <v>1</v>
      </c>
      <c r="L286" s="200"/>
      <c r="M286" s="201"/>
      <c r="N286" s="200"/>
      <c r="O286" s="200"/>
      <c r="P286" s="307"/>
      <c r="Q286" s="200"/>
      <c r="R286" s="307"/>
      <c r="S286" s="26"/>
      <c r="T286" s="307"/>
      <c r="U286" s="307"/>
      <c r="V286" s="307"/>
      <c r="W286" s="307"/>
    </row>
    <row r="287" spans="1:23" ht="39" customHeight="1" x14ac:dyDescent="0.25">
      <c r="A287" s="308">
        <v>285</v>
      </c>
      <c r="B287" s="307"/>
      <c r="C287" s="25"/>
      <c r="D287" s="307"/>
      <c r="E287" s="307"/>
      <c r="F287" s="307"/>
      <c r="G287" s="418"/>
      <c r="H287" s="33"/>
      <c r="I287" s="76"/>
      <c r="J287" s="34"/>
      <c r="K287" s="356">
        <f t="shared" si="5"/>
        <v>1</v>
      </c>
      <c r="L287" s="200"/>
      <c r="M287" s="201"/>
      <c r="N287" s="200"/>
      <c r="O287" s="200"/>
      <c r="P287" s="307"/>
      <c r="Q287" s="200"/>
      <c r="R287" s="307"/>
      <c r="S287" s="26"/>
      <c r="T287" s="307"/>
      <c r="U287" s="307"/>
      <c r="V287" s="307"/>
      <c r="W287" s="307"/>
    </row>
    <row r="288" spans="1:23" ht="39" customHeight="1" x14ac:dyDescent="0.25">
      <c r="A288" s="308">
        <v>286</v>
      </c>
      <c r="B288" s="307"/>
      <c r="C288" s="25"/>
      <c r="D288" s="307"/>
      <c r="E288" s="307"/>
      <c r="F288" s="307"/>
      <c r="G288" s="418"/>
      <c r="H288" s="33"/>
      <c r="I288" s="76"/>
      <c r="J288" s="34"/>
      <c r="K288" s="356">
        <f t="shared" si="5"/>
        <v>1</v>
      </c>
      <c r="L288" s="200"/>
      <c r="M288" s="201"/>
      <c r="N288" s="200"/>
      <c r="O288" s="200"/>
      <c r="P288" s="307"/>
      <c r="Q288" s="200"/>
      <c r="R288" s="307"/>
      <c r="S288" s="26"/>
      <c r="T288" s="307"/>
      <c r="U288" s="307"/>
      <c r="V288" s="307"/>
      <c r="W288" s="307"/>
    </row>
    <row r="289" spans="1:23" ht="39" customHeight="1" x14ac:dyDescent="0.25">
      <c r="A289" s="308">
        <v>287</v>
      </c>
      <c r="B289" s="307"/>
      <c r="C289" s="25"/>
      <c r="D289" s="307"/>
      <c r="E289" s="307"/>
      <c r="F289" s="307"/>
      <c r="G289" s="418"/>
      <c r="H289" s="33"/>
      <c r="I289" s="76"/>
      <c r="J289" s="34"/>
      <c r="K289" s="356">
        <f t="shared" si="5"/>
        <v>1</v>
      </c>
      <c r="L289" s="200"/>
      <c r="M289" s="201"/>
      <c r="N289" s="200"/>
      <c r="O289" s="200"/>
      <c r="P289" s="307"/>
      <c r="Q289" s="200"/>
      <c r="R289" s="307"/>
      <c r="S289" s="26"/>
      <c r="T289" s="307"/>
      <c r="U289" s="307"/>
      <c r="V289" s="307"/>
      <c r="W289" s="307"/>
    </row>
    <row r="290" spans="1:23" ht="39" customHeight="1" x14ac:dyDescent="0.25">
      <c r="A290" s="308">
        <v>288</v>
      </c>
      <c r="B290" s="307"/>
      <c r="C290" s="25"/>
      <c r="D290" s="307"/>
      <c r="E290" s="307"/>
      <c r="F290" s="307"/>
      <c r="G290" s="418"/>
      <c r="H290" s="33"/>
      <c r="I290" s="76"/>
      <c r="J290" s="34"/>
      <c r="K290" s="356">
        <f t="shared" si="5"/>
        <v>1</v>
      </c>
      <c r="L290" s="200"/>
      <c r="M290" s="201"/>
      <c r="N290" s="200"/>
      <c r="O290" s="200"/>
      <c r="P290" s="307"/>
      <c r="Q290" s="200"/>
      <c r="R290" s="307"/>
      <c r="S290" s="26"/>
      <c r="T290" s="307"/>
      <c r="U290" s="307"/>
      <c r="V290" s="307"/>
      <c r="W290" s="307"/>
    </row>
    <row r="291" spans="1:23" ht="39" customHeight="1" x14ac:dyDescent="0.25">
      <c r="A291" s="308">
        <v>289</v>
      </c>
      <c r="B291" s="307"/>
      <c r="C291" s="25"/>
      <c r="D291" s="307"/>
      <c r="E291" s="307"/>
      <c r="F291" s="307"/>
      <c r="G291" s="418"/>
      <c r="H291" s="33"/>
      <c r="I291" s="76"/>
      <c r="J291" s="34"/>
      <c r="K291" s="356">
        <f t="shared" si="5"/>
        <v>1</v>
      </c>
      <c r="L291" s="200"/>
      <c r="M291" s="201"/>
      <c r="N291" s="200"/>
      <c r="O291" s="200"/>
      <c r="P291" s="307"/>
      <c r="Q291" s="200"/>
      <c r="R291" s="307"/>
      <c r="S291" s="26"/>
      <c r="T291" s="307"/>
      <c r="U291" s="307"/>
      <c r="V291" s="307"/>
      <c r="W291" s="307"/>
    </row>
    <row r="292" spans="1:23" ht="39" customHeight="1" x14ac:dyDescent="0.25">
      <c r="A292" s="308">
        <v>290</v>
      </c>
      <c r="B292" s="307"/>
      <c r="C292" s="25"/>
      <c r="D292" s="307"/>
      <c r="E292" s="307"/>
      <c r="F292" s="307"/>
      <c r="G292" s="418"/>
      <c r="H292" s="33"/>
      <c r="I292" s="76"/>
      <c r="J292" s="34"/>
      <c r="K292" s="356">
        <f t="shared" si="5"/>
        <v>1</v>
      </c>
      <c r="L292" s="200"/>
      <c r="M292" s="201"/>
      <c r="N292" s="200"/>
      <c r="O292" s="200"/>
      <c r="P292" s="307"/>
      <c r="Q292" s="200"/>
      <c r="R292" s="307"/>
      <c r="S292" s="26"/>
      <c r="T292" s="307"/>
      <c r="U292" s="307"/>
      <c r="V292" s="307"/>
      <c r="W292" s="307"/>
    </row>
    <row r="293" spans="1:23" ht="39" customHeight="1" x14ac:dyDescent="0.25">
      <c r="A293" s="308">
        <v>291</v>
      </c>
      <c r="B293" s="307"/>
      <c r="C293" s="25"/>
      <c r="D293" s="307"/>
      <c r="E293" s="307"/>
      <c r="F293" s="307"/>
      <c r="G293" s="418"/>
      <c r="H293" s="33"/>
      <c r="I293" s="76"/>
      <c r="J293" s="34"/>
      <c r="K293" s="356">
        <f t="shared" si="5"/>
        <v>1</v>
      </c>
      <c r="L293" s="200"/>
      <c r="M293" s="201"/>
      <c r="N293" s="200"/>
      <c r="O293" s="200"/>
      <c r="P293" s="307"/>
      <c r="Q293" s="200"/>
      <c r="R293" s="307"/>
      <c r="S293" s="26"/>
      <c r="T293" s="307"/>
      <c r="U293" s="307"/>
      <c r="V293" s="307"/>
      <c r="W293" s="307"/>
    </row>
    <row r="294" spans="1:23" ht="39" customHeight="1" x14ac:dyDescent="0.25">
      <c r="A294" s="308">
        <v>292</v>
      </c>
      <c r="B294" s="307"/>
      <c r="C294" s="25"/>
      <c r="D294" s="307"/>
      <c r="E294" s="307"/>
      <c r="F294" s="307"/>
      <c r="G294" s="418"/>
      <c r="H294" s="33"/>
      <c r="I294" s="76"/>
      <c r="J294" s="34"/>
      <c r="K294" s="356">
        <f t="shared" si="5"/>
        <v>1</v>
      </c>
      <c r="L294" s="200"/>
      <c r="M294" s="201"/>
      <c r="N294" s="200"/>
      <c r="O294" s="200"/>
      <c r="P294" s="307"/>
      <c r="Q294" s="200"/>
      <c r="R294" s="307"/>
      <c r="S294" s="26"/>
      <c r="T294" s="307"/>
      <c r="U294" s="307"/>
      <c r="V294" s="307"/>
      <c r="W294" s="307"/>
    </row>
    <row r="295" spans="1:23" ht="39" customHeight="1" x14ac:dyDescent="0.25">
      <c r="A295" s="308">
        <v>293</v>
      </c>
      <c r="B295" s="307"/>
      <c r="C295" s="25"/>
      <c r="D295" s="307"/>
      <c r="E295" s="307"/>
      <c r="F295" s="307"/>
      <c r="G295" s="418"/>
      <c r="H295" s="33"/>
      <c r="I295" s="76"/>
      <c r="J295" s="34"/>
      <c r="K295" s="356">
        <f t="shared" si="5"/>
        <v>1</v>
      </c>
      <c r="L295" s="200"/>
      <c r="M295" s="201"/>
      <c r="N295" s="200"/>
      <c r="O295" s="200"/>
      <c r="P295" s="307"/>
      <c r="Q295" s="200"/>
      <c r="R295" s="307"/>
      <c r="S295" s="26"/>
      <c r="T295" s="307"/>
      <c r="U295" s="307"/>
      <c r="V295" s="307"/>
      <c r="W295" s="307"/>
    </row>
    <row r="296" spans="1:23" ht="39" customHeight="1" x14ac:dyDescent="0.25">
      <c r="A296" s="308">
        <v>294</v>
      </c>
      <c r="B296" s="307"/>
      <c r="C296" s="25"/>
      <c r="D296" s="307"/>
      <c r="E296" s="307"/>
      <c r="F296" s="307"/>
      <c r="G296" s="418"/>
      <c r="H296" s="33"/>
      <c r="I296" s="76"/>
      <c r="J296" s="34"/>
      <c r="K296" s="356">
        <f t="shared" si="5"/>
        <v>1</v>
      </c>
      <c r="L296" s="200"/>
      <c r="M296" s="201"/>
      <c r="N296" s="200"/>
      <c r="O296" s="200"/>
      <c r="P296" s="307"/>
      <c r="Q296" s="200"/>
      <c r="R296" s="307"/>
      <c r="S296" s="26"/>
      <c r="T296" s="307"/>
      <c r="U296" s="307"/>
      <c r="V296" s="307"/>
      <c r="W296" s="307"/>
    </row>
    <row r="297" spans="1:23" ht="39" customHeight="1" x14ac:dyDescent="0.25">
      <c r="A297" s="308">
        <v>295</v>
      </c>
      <c r="B297" s="307"/>
      <c r="C297" s="25"/>
      <c r="D297" s="307"/>
      <c r="E297" s="307"/>
      <c r="F297" s="307"/>
      <c r="G297" s="418"/>
      <c r="H297" s="33"/>
      <c r="I297" s="76"/>
      <c r="J297" s="34"/>
      <c r="K297" s="356">
        <f t="shared" si="5"/>
        <v>1</v>
      </c>
      <c r="L297" s="200"/>
      <c r="M297" s="201"/>
      <c r="N297" s="200"/>
      <c r="O297" s="200"/>
      <c r="P297" s="307"/>
      <c r="Q297" s="200"/>
      <c r="R297" s="307"/>
      <c r="S297" s="26"/>
      <c r="T297" s="307"/>
      <c r="U297" s="307"/>
      <c r="V297" s="307"/>
      <c r="W297" s="307"/>
    </row>
    <row r="298" spans="1:23" ht="39" customHeight="1" x14ac:dyDescent="0.25">
      <c r="A298" s="308">
        <v>296</v>
      </c>
      <c r="B298" s="307"/>
      <c r="C298" s="25"/>
      <c r="D298" s="307"/>
      <c r="E298" s="307"/>
      <c r="F298" s="307"/>
      <c r="G298" s="418"/>
      <c r="H298" s="33"/>
      <c r="I298" s="76"/>
      <c r="J298" s="34"/>
      <c r="K298" s="356">
        <f t="shared" si="5"/>
        <v>1</v>
      </c>
      <c r="L298" s="200"/>
      <c r="M298" s="201"/>
      <c r="N298" s="200"/>
      <c r="O298" s="200"/>
      <c r="P298" s="307"/>
      <c r="Q298" s="200"/>
      <c r="R298" s="307"/>
      <c r="S298" s="26"/>
      <c r="T298" s="307"/>
      <c r="U298" s="307"/>
      <c r="V298" s="307"/>
      <c r="W298" s="307"/>
    </row>
    <row r="299" spans="1:23" ht="39" customHeight="1" x14ac:dyDescent="0.25">
      <c r="A299" s="308">
        <v>297</v>
      </c>
      <c r="B299" s="307"/>
      <c r="C299" s="25"/>
      <c r="D299" s="307"/>
      <c r="E299" s="307"/>
      <c r="F299" s="307"/>
      <c r="G299" s="418"/>
      <c r="H299" s="33"/>
      <c r="I299" s="76"/>
      <c r="J299" s="34"/>
      <c r="K299" s="356">
        <f t="shared" si="5"/>
        <v>1</v>
      </c>
      <c r="L299" s="200"/>
      <c r="M299" s="201"/>
      <c r="N299" s="200"/>
      <c r="O299" s="200"/>
      <c r="P299" s="307"/>
      <c r="Q299" s="200"/>
      <c r="R299" s="307"/>
      <c r="S299" s="26"/>
      <c r="T299" s="307"/>
      <c r="U299" s="307"/>
      <c r="V299" s="307"/>
      <c r="W299" s="307"/>
    </row>
    <row r="300" spans="1:23" ht="39" customHeight="1" x14ac:dyDescent="0.25">
      <c r="A300" s="308">
        <v>298</v>
      </c>
      <c r="B300" s="307"/>
      <c r="C300" s="25"/>
      <c r="D300" s="307"/>
      <c r="E300" s="307"/>
      <c r="F300" s="307"/>
      <c r="G300" s="418"/>
      <c r="H300" s="33"/>
      <c r="I300" s="76"/>
      <c r="J300" s="34"/>
      <c r="K300" s="356">
        <f t="shared" si="5"/>
        <v>1</v>
      </c>
      <c r="L300" s="200"/>
      <c r="M300" s="201"/>
      <c r="N300" s="200"/>
      <c r="O300" s="200"/>
      <c r="P300" s="307"/>
      <c r="Q300" s="200"/>
      <c r="R300" s="307"/>
      <c r="S300" s="26"/>
      <c r="T300" s="307"/>
      <c r="U300" s="307"/>
      <c r="V300" s="307"/>
      <c r="W300" s="307"/>
    </row>
    <row r="301" spans="1:23" ht="39" customHeight="1" x14ac:dyDescent="0.25">
      <c r="A301" s="308">
        <v>299</v>
      </c>
      <c r="B301" s="307"/>
      <c r="C301" s="25"/>
      <c r="D301" s="307"/>
      <c r="E301" s="307"/>
      <c r="F301" s="307"/>
      <c r="G301" s="418"/>
      <c r="H301" s="33"/>
      <c r="I301" s="76"/>
      <c r="J301" s="34"/>
      <c r="K301" s="356">
        <f t="shared" si="5"/>
        <v>1</v>
      </c>
      <c r="L301" s="200"/>
      <c r="M301" s="201"/>
      <c r="N301" s="200"/>
      <c r="O301" s="200"/>
      <c r="P301" s="307"/>
      <c r="Q301" s="200"/>
      <c r="R301" s="307"/>
      <c r="S301" s="26"/>
      <c r="T301" s="307"/>
      <c r="U301" s="307"/>
      <c r="V301" s="307"/>
      <c r="W301" s="307"/>
    </row>
    <row r="302" spans="1:23" ht="39" customHeight="1" x14ac:dyDescent="0.25">
      <c r="A302" s="308">
        <v>300</v>
      </c>
      <c r="B302" s="307"/>
      <c r="C302" s="25"/>
      <c r="D302" s="307"/>
      <c r="E302" s="307"/>
      <c r="F302" s="307"/>
      <c r="G302" s="418"/>
      <c r="H302" s="33"/>
      <c r="I302" s="76"/>
      <c r="J302" s="34"/>
      <c r="K302" s="356">
        <f t="shared" si="5"/>
        <v>1</v>
      </c>
      <c r="L302" s="200"/>
      <c r="M302" s="201"/>
      <c r="N302" s="200"/>
      <c r="O302" s="200"/>
      <c r="P302" s="307"/>
      <c r="Q302" s="200"/>
      <c r="R302" s="307"/>
      <c r="S302" s="26"/>
      <c r="T302" s="307"/>
      <c r="U302" s="307"/>
      <c r="V302" s="307"/>
      <c r="W302" s="307"/>
    </row>
    <row r="303" spans="1:23" ht="39" customHeight="1" x14ac:dyDescent="0.25">
      <c r="A303" s="308">
        <v>301</v>
      </c>
      <c r="B303" s="307"/>
      <c r="C303" s="25"/>
      <c r="D303" s="307"/>
      <c r="E303" s="307"/>
      <c r="F303" s="307"/>
      <c r="G303" s="418"/>
      <c r="H303" s="33"/>
      <c r="I303" s="76"/>
      <c r="J303" s="34"/>
      <c r="K303" s="356">
        <f t="shared" si="5"/>
        <v>1</v>
      </c>
      <c r="L303" s="200"/>
      <c r="M303" s="201"/>
      <c r="N303" s="200"/>
      <c r="O303" s="200"/>
      <c r="P303" s="307"/>
      <c r="Q303" s="200"/>
      <c r="R303" s="307"/>
      <c r="S303" s="26"/>
      <c r="T303" s="307"/>
      <c r="U303" s="307"/>
      <c r="V303" s="307"/>
      <c r="W303" s="307"/>
    </row>
    <row r="304" spans="1:23" ht="39" customHeight="1" x14ac:dyDescent="0.25">
      <c r="A304" s="308">
        <v>302</v>
      </c>
      <c r="B304" s="307"/>
      <c r="C304" s="25"/>
      <c r="D304" s="307"/>
      <c r="E304" s="307"/>
      <c r="F304" s="307"/>
      <c r="G304" s="418"/>
      <c r="H304" s="33"/>
      <c r="I304" s="76"/>
      <c r="J304" s="34"/>
      <c r="K304" s="356">
        <f t="shared" si="5"/>
        <v>1</v>
      </c>
      <c r="L304" s="200"/>
      <c r="M304" s="201"/>
      <c r="N304" s="200"/>
      <c r="O304" s="200"/>
      <c r="P304" s="307"/>
      <c r="Q304" s="200"/>
      <c r="R304" s="307"/>
      <c r="S304" s="26"/>
      <c r="T304" s="307"/>
      <c r="U304" s="307"/>
      <c r="V304" s="307"/>
      <c r="W304" s="307"/>
    </row>
    <row r="305" spans="1:23" ht="39" customHeight="1" x14ac:dyDescent="0.25">
      <c r="A305" s="308">
        <v>303</v>
      </c>
      <c r="B305" s="307"/>
      <c r="C305" s="25"/>
      <c r="D305" s="307"/>
      <c r="E305" s="307"/>
      <c r="F305" s="307"/>
      <c r="G305" s="418"/>
      <c r="H305" s="33"/>
      <c r="I305" s="76"/>
      <c r="J305" s="34"/>
      <c r="K305" s="356">
        <f t="shared" si="5"/>
        <v>1</v>
      </c>
      <c r="L305" s="200"/>
      <c r="M305" s="201"/>
      <c r="N305" s="200"/>
      <c r="O305" s="200"/>
      <c r="P305" s="307"/>
      <c r="Q305" s="200"/>
      <c r="R305" s="307"/>
      <c r="S305" s="26"/>
      <c r="T305" s="307"/>
      <c r="U305" s="307"/>
      <c r="V305" s="307"/>
      <c r="W305" s="307"/>
    </row>
    <row r="306" spans="1:23" ht="39" customHeight="1" x14ac:dyDescent="0.25">
      <c r="A306" s="308">
        <v>304</v>
      </c>
      <c r="B306" s="307"/>
      <c r="C306" s="25"/>
      <c r="D306" s="307"/>
      <c r="E306" s="307"/>
      <c r="F306" s="307"/>
      <c r="G306" s="418"/>
      <c r="H306" s="33"/>
      <c r="I306" s="76"/>
      <c r="J306" s="34"/>
      <c r="K306" s="356">
        <f t="shared" si="5"/>
        <v>1</v>
      </c>
      <c r="L306" s="200"/>
      <c r="M306" s="201"/>
      <c r="N306" s="200"/>
      <c r="O306" s="200"/>
      <c r="P306" s="307"/>
      <c r="Q306" s="200"/>
      <c r="R306" s="307"/>
      <c r="S306" s="26"/>
      <c r="T306" s="307"/>
      <c r="U306" s="307"/>
      <c r="V306" s="307"/>
      <c r="W306" s="307"/>
    </row>
    <row r="307" spans="1:23" ht="39" customHeight="1" x14ac:dyDescent="0.25">
      <c r="A307" s="308">
        <v>305</v>
      </c>
      <c r="B307" s="307"/>
      <c r="C307" s="25"/>
      <c r="D307" s="307"/>
      <c r="E307" s="307"/>
      <c r="F307" s="307"/>
      <c r="G307" s="418"/>
      <c r="H307" s="33"/>
      <c r="I307" s="76"/>
      <c r="J307" s="34"/>
      <c r="K307" s="356">
        <f t="shared" si="5"/>
        <v>1</v>
      </c>
      <c r="L307" s="200"/>
      <c r="M307" s="201"/>
      <c r="N307" s="200"/>
      <c r="O307" s="200"/>
      <c r="P307" s="307"/>
      <c r="Q307" s="200"/>
      <c r="R307" s="307"/>
      <c r="S307" s="26"/>
      <c r="T307" s="307"/>
      <c r="U307" s="307"/>
      <c r="V307" s="307"/>
      <c r="W307" s="307"/>
    </row>
    <row r="308" spans="1:23" ht="39" customHeight="1" x14ac:dyDescent="0.25">
      <c r="A308" s="308">
        <v>306</v>
      </c>
      <c r="B308" s="307"/>
      <c r="C308" s="25"/>
      <c r="D308" s="307"/>
      <c r="E308" s="307"/>
      <c r="F308" s="307"/>
      <c r="G308" s="418"/>
      <c r="H308" s="33"/>
      <c r="I308" s="76"/>
      <c r="J308" s="34"/>
      <c r="K308" s="356">
        <f t="shared" si="5"/>
        <v>1</v>
      </c>
      <c r="L308" s="200"/>
      <c r="M308" s="201"/>
      <c r="N308" s="200"/>
      <c r="O308" s="200"/>
      <c r="P308" s="307"/>
      <c r="Q308" s="200"/>
      <c r="R308" s="307"/>
      <c r="S308" s="26"/>
      <c r="T308" s="307"/>
      <c r="U308" s="307"/>
      <c r="V308" s="307"/>
      <c r="W308" s="307"/>
    </row>
    <row r="309" spans="1:23" ht="39" customHeight="1" x14ac:dyDescent="0.25">
      <c r="A309" s="308">
        <v>307</v>
      </c>
      <c r="B309" s="307"/>
      <c r="C309" s="25"/>
      <c r="D309" s="307"/>
      <c r="E309" s="307"/>
      <c r="F309" s="307"/>
      <c r="G309" s="418"/>
      <c r="H309" s="33"/>
      <c r="I309" s="76"/>
      <c r="J309" s="34"/>
      <c r="K309" s="356">
        <f t="shared" si="5"/>
        <v>1</v>
      </c>
      <c r="L309" s="200"/>
      <c r="M309" s="201"/>
      <c r="N309" s="200"/>
      <c r="O309" s="200"/>
      <c r="P309" s="307"/>
      <c r="Q309" s="200"/>
      <c r="R309" s="307"/>
      <c r="S309" s="26"/>
      <c r="T309" s="307"/>
      <c r="U309" s="307"/>
      <c r="V309" s="307"/>
      <c r="W309" s="307"/>
    </row>
    <row r="310" spans="1:23" ht="39" customHeight="1" x14ac:dyDescent="0.25">
      <c r="A310" s="308">
        <v>308</v>
      </c>
      <c r="B310" s="307"/>
      <c r="C310" s="25"/>
      <c r="D310" s="307"/>
      <c r="E310" s="307"/>
      <c r="F310" s="307"/>
      <c r="G310" s="418"/>
      <c r="H310" s="33"/>
      <c r="I310" s="76"/>
      <c r="J310" s="34"/>
      <c r="K310" s="356">
        <f t="shared" si="5"/>
        <v>1</v>
      </c>
      <c r="L310" s="200"/>
      <c r="M310" s="201"/>
      <c r="N310" s="200"/>
      <c r="O310" s="200"/>
      <c r="P310" s="307"/>
      <c r="Q310" s="200"/>
      <c r="R310" s="307"/>
      <c r="S310" s="26"/>
      <c r="T310" s="307"/>
      <c r="U310" s="307"/>
      <c r="V310" s="307"/>
      <c r="W310" s="307"/>
    </row>
    <row r="311" spans="1:23" ht="39" customHeight="1" x14ac:dyDescent="0.25">
      <c r="A311" s="308">
        <v>309</v>
      </c>
      <c r="B311" s="307"/>
      <c r="C311" s="25"/>
      <c r="D311" s="307"/>
      <c r="E311" s="307"/>
      <c r="F311" s="307"/>
      <c r="G311" s="418"/>
      <c r="H311" s="33"/>
      <c r="I311" s="76"/>
      <c r="J311" s="34"/>
      <c r="K311" s="356">
        <f t="shared" si="5"/>
        <v>1</v>
      </c>
      <c r="L311" s="200"/>
      <c r="M311" s="201"/>
      <c r="N311" s="200"/>
      <c r="O311" s="200"/>
      <c r="P311" s="307"/>
      <c r="Q311" s="200"/>
      <c r="R311" s="307"/>
      <c r="S311" s="26"/>
      <c r="T311" s="307"/>
      <c r="U311" s="307"/>
      <c r="V311" s="307"/>
      <c r="W311" s="307"/>
    </row>
    <row r="312" spans="1:23" ht="39" customHeight="1" x14ac:dyDescent="0.25">
      <c r="A312" s="308">
        <v>310</v>
      </c>
      <c r="B312" s="307"/>
      <c r="C312" s="25"/>
      <c r="D312" s="307"/>
      <c r="E312" s="307"/>
      <c r="F312" s="307"/>
      <c r="G312" s="418"/>
      <c r="H312" s="33"/>
      <c r="I312" s="76"/>
      <c r="J312" s="34"/>
      <c r="K312" s="356">
        <f t="shared" si="5"/>
        <v>1</v>
      </c>
      <c r="L312" s="200"/>
      <c r="M312" s="201"/>
      <c r="N312" s="200"/>
      <c r="O312" s="200"/>
      <c r="P312" s="307"/>
      <c r="Q312" s="200"/>
      <c r="R312" s="307"/>
      <c r="S312" s="26"/>
      <c r="T312" s="307"/>
      <c r="U312" s="307"/>
      <c r="V312" s="307"/>
      <c r="W312" s="307"/>
    </row>
    <row r="313" spans="1:23" ht="39" customHeight="1" x14ac:dyDescent="0.25">
      <c r="A313" s="308">
        <v>311</v>
      </c>
      <c r="B313" s="307"/>
      <c r="C313" s="25"/>
      <c r="D313" s="307"/>
      <c r="E313" s="307"/>
      <c r="F313" s="307"/>
      <c r="G313" s="418"/>
      <c r="H313" s="33"/>
      <c r="I313" s="76"/>
      <c r="J313" s="34"/>
      <c r="K313" s="356">
        <f t="shared" si="5"/>
        <v>1</v>
      </c>
      <c r="L313" s="200"/>
      <c r="M313" s="201"/>
      <c r="N313" s="200"/>
      <c r="O313" s="200"/>
      <c r="P313" s="307"/>
      <c r="Q313" s="200"/>
      <c r="R313" s="307"/>
      <c r="S313" s="26"/>
      <c r="T313" s="307"/>
      <c r="U313" s="307"/>
      <c r="V313" s="307"/>
      <c r="W313" s="307"/>
    </row>
    <row r="314" spans="1:23" ht="39" customHeight="1" x14ac:dyDescent="0.25">
      <c r="A314" s="308">
        <v>312</v>
      </c>
      <c r="B314" s="307"/>
      <c r="C314" s="25"/>
      <c r="D314" s="307"/>
      <c r="E314" s="307"/>
      <c r="F314" s="307"/>
      <c r="G314" s="418"/>
      <c r="H314" s="33"/>
      <c r="I314" s="76"/>
      <c r="J314" s="34"/>
      <c r="K314" s="356">
        <f t="shared" si="5"/>
        <v>1</v>
      </c>
      <c r="L314" s="200"/>
      <c r="M314" s="201"/>
      <c r="N314" s="200"/>
      <c r="O314" s="200"/>
      <c r="P314" s="307"/>
      <c r="Q314" s="200"/>
      <c r="R314" s="307"/>
      <c r="S314" s="26"/>
      <c r="T314" s="307"/>
      <c r="U314" s="307"/>
      <c r="V314" s="307"/>
      <c r="W314" s="307"/>
    </row>
    <row r="315" spans="1:23" ht="39" customHeight="1" x14ac:dyDescent="0.25">
      <c r="A315" s="308">
        <v>313</v>
      </c>
      <c r="B315" s="307"/>
      <c r="C315" s="25"/>
      <c r="D315" s="307"/>
      <c r="E315" s="307"/>
      <c r="F315" s="307"/>
      <c r="G315" s="418"/>
      <c r="H315" s="33"/>
      <c r="I315" s="76"/>
      <c r="J315" s="34"/>
      <c r="K315" s="356">
        <f t="shared" si="5"/>
        <v>1</v>
      </c>
      <c r="L315" s="200"/>
      <c r="M315" s="201"/>
      <c r="N315" s="200"/>
      <c r="O315" s="200"/>
      <c r="P315" s="307"/>
      <c r="Q315" s="200"/>
      <c r="R315" s="307"/>
      <c r="S315" s="26"/>
      <c r="T315" s="307"/>
      <c r="U315" s="307"/>
      <c r="V315" s="307"/>
      <c r="W315" s="307"/>
    </row>
    <row r="316" spans="1:23" ht="39" customHeight="1" x14ac:dyDescent="0.25">
      <c r="A316" s="308">
        <v>314</v>
      </c>
      <c r="B316" s="307"/>
      <c r="C316" s="25"/>
      <c r="D316" s="307"/>
      <c r="E316" s="307"/>
      <c r="F316" s="307"/>
      <c r="G316" s="418"/>
      <c r="H316" s="33"/>
      <c r="I316" s="76"/>
      <c r="J316" s="34"/>
      <c r="K316" s="356">
        <f t="shared" si="5"/>
        <v>1</v>
      </c>
      <c r="L316" s="200"/>
      <c r="M316" s="201"/>
      <c r="N316" s="200"/>
      <c r="O316" s="200"/>
      <c r="P316" s="307"/>
      <c r="Q316" s="200"/>
      <c r="R316" s="307"/>
      <c r="S316" s="26"/>
      <c r="T316" s="307"/>
      <c r="U316" s="307"/>
      <c r="V316" s="307"/>
      <c r="W316" s="307"/>
    </row>
    <row r="317" spans="1:23" ht="39" customHeight="1" x14ac:dyDescent="0.25">
      <c r="A317" s="308">
        <v>315</v>
      </c>
      <c r="B317" s="307"/>
      <c r="C317" s="25"/>
      <c r="D317" s="307"/>
      <c r="E317" s="307"/>
      <c r="F317" s="307"/>
      <c r="G317" s="418"/>
      <c r="H317" s="33"/>
      <c r="I317" s="76"/>
      <c r="J317" s="34"/>
      <c r="K317" s="356">
        <f t="shared" si="5"/>
        <v>1</v>
      </c>
      <c r="L317" s="200"/>
      <c r="M317" s="201"/>
      <c r="N317" s="200"/>
      <c r="O317" s="200"/>
      <c r="P317" s="307"/>
      <c r="Q317" s="200"/>
      <c r="R317" s="307"/>
      <c r="S317" s="26"/>
      <c r="T317" s="307"/>
      <c r="U317" s="307"/>
      <c r="V317" s="307"/>
      <c r="W317" s="307"/>
    </row>
    <row r="318" spans="1:23" ht="39" customHeight="1" x14ac:dyDescent="0.25">
      <c r="A318" s="308">
        <v>316</v>
      </c>
      <c r="B318" s="307"/>
      <c r="C318" s="25"/>
      <c r="D318" s="307"/>
      <c r="E318" s="307"/>
      <c r="F318" s="307"/>
      <c r="G318" s="418"/>
      <c r="H318" s="33"/>
      <c r="I318" s="76"/>
      <c r="J318" s="34"/>
      <c r="K318" s="356">
        <f t="shared" si="5"/>
        <v>1</v>
      </c>
      <c r="L318" s="200"/>
      <c r="M318" s="201"/>
      <c r="N318" s="200"/>
      <c r="O318" s="200"/>
      <c r="P318" s="307"/>
      <c r="Q318" s="200"/>
      <c r="R318" s="307"/>
      <c r="S318" s="26"/>
      <c r="T318" s="307"/>
      <c r="U318" s="307"/>
      <c r="V318" s="307"/>
      <c r="W318" s="307"/>
    </row>
    <row r="319" spans="1:23" ht="39" customHeight="1" x14ac:dyDescent="0.25">
      <c r="A319" s="308">
        <v>317</v>
      </c>
      <c r="B319" s="307"/>
      <c r="C319" s="25"/>
      <c r="D319" s="307"/>
      <c r="E319" s="307"/>
      <c r="F319" s="307"/>
      <c r="G319" s="418"/>
      <c r="H319" s="33"/>
      <c r="I319" s="76"/>
      <c r="J319" s="34"/>
      <c r="K319" s="356">
        <f t="shared" si="5"/>
        <v>1</v>
      </c>
      <c r="L319" s="200"/>
      <c r="M319" s="201"/>
      <c r="N319" s="200"/>
      <c r="O319" s="200"/>
      <c r="P319" s="307"/>
      <c r="Q319" s="200"/>
      <c r="R319" s="307"/>
      <c r="S319" s="26"/>
      <c r="T319" s="307"/>
      <c r="U319" s="307"/>
      <c r="V319" s="307"/>
      <c r="W319" s="307"/>
    </row>
    <row r="320" spans="1:23" ht="39" customHeight="1" x14ac:dyDescent="0.25">
      <c r="A320" s="308">
        <v>318</v>
      </c>
      <c r="B320" s="307"/>
      <c r="C320" s="25"/>
      <c r="D320" s="307"/>
      <c r="E320" s="307"/>
      <c r="F320" s="307"/>
      <c r="G320" s="418"/>
      <c r="H320" s="33"/>
      <c r="I320" s="76"/>
      <c r="J320" s="34"/>
      <c r="K320" s="356">
        <f t="shared" si="5"/>
        <v>1</v>
      </c>
      <c r="L320" s="200"/>
      <c r="M320" s="201"/>
      <c r="N320" s="200"/>
      <c r="O320" s="200"/>
      <c r="P320" s="307"/>
      <c r="Q320" s="200"/>
      <c r="R320" s="307"/>
      <c r="S320" s="26"/>
      <c r="T320" s="307"/>
      <c r="U320" s="307"/>
      <c r="V320" s="307"/>
      <c r="W320" s="307"/>
    </row>
    <row r="321" spans="1:23" ht="39" customHeight="1" x14ac:dyDescent="0.25">
      <c r="A321" s="308">
        <v>319</v>
      </c>
      <c r="B321" s="307"/>
      <c r="C321" s="25"/>
      <c r="D321" s="307"/>
      <c r="E321" s="307"/>
      <c r="F321" s="307"/>
      <c r="G321" s="418"/>
      <c r="H321" s="33"/>
      <c r="I321" s="76"/>
      <c r="J321" s="34"/>
      <c r="K321" s="356">
        <f t="shared" si="5"/>
        <v>1</v>
      </c>
      <c r="L321" s="200"/>
      <c r="M321" s="201"/>
      <c r="N321" s="200"/>
      <c r="O321" s="200"/>
      <c r="P321" s="307"/>
      <c r="Q321" s="200"/>
      <c r="R321" s="307"/>
      <c r="S321" s="26"/>
      <c r="T321" s="307"/>
      <c r="U321" s="307"/>
      <c r="V321" s="307"/>
      <c r="W321" s="307"/>
    </row>
    <row r="322" spans="1:23" ht="39" customHeight="1" x14ac:dyDescent="0.25">
      <c r="A322" s="308">
        <v>320</v>
      </c>
      <c r="B322" s="307"/>
      <c r="C322" s="25"/>
      <c r="D322" s="307"/>
      <c r="E322" s="307"/>
      <c r="F322" s="307"/>
      <c r="G322" s="418"/>
      <c r="H322" s="33"/>
      <c r="I322" s="76"/>
      <c r="J322" s="34"/>
      <c r="K322" s="356">
        <f t="shared" si="5"/>
        <v>1</v>
      </c>
      <c r="L322" s="200"/>
      <c r="M322" s="201"/>
      <c r="N322" s="200"/>
      <c r="O322" s="200"/>
      <c r="P322" s="307"/>
      <c r="Q322" s="200"/>
      <c r="R322" s="307"/>
      <c r="S322" s="26"/>
      <c r="T322" s="307"/>
      <c r="U322" s="307"/>
      <c r="V322" s="307"/>
      <c r="W322" s="307"/>
    </row>
    <row r="323" spans="1:23" ht="39" customHeight="1" x14ac:dyDescent="0.25">
      <c r="A323" s="308">
        <v>321</v>
      </c>
      <c r="B323" s="307"/>
      <c r="C323" s="25"/>
      <c r="D323" s="307"/>
      <c r="E323" s="307"/>
      <c r="F323" s="307"/>
      <c r="G323" s="418"/>
      <c r="H323" s="33"/>
      <c r="I323" s="76"/>
      <c r="J323" s="34"/>
      <c r="K323" s="356">
        <f t="shared" si="5"/>
        <v>1</v>
      </c>
      <c r="L323" s="200"/>
      <c r="M323" s="201"/>
      <c r="N323" s="200"/>
      <c r="O323" s="200"/>
      <c r="P323" s="307"/>
      <c r="Q323" s="200"/>
      <c r="R323" s="307"/>
      <c r="S323" s="26"/>
      <c r="T323" s="307"/>
      <c r="U323" s="307"/>
      <c r="V323" s="307"/>
      <c r="W323" s="307"/>
    </row>
    <row r="324" spans="1:23" ht="39" customHeight="1" x14ac:dyDescent="0.25">
      <c r="A324" s="308">
        <v>322</v>
      </c>
      <c r="B324" s="307"/>
      <c r="C324" s="25"/>
      <c r="D324" s="307"/>
      <c r="E324" s="307"/>
      <c r="F324" s="307"/>
      <c r="G324" s="418"/>
      <c r="H324" s="33"/>
      <c r="I324" s="76"/>
      <c r="J324" s="34"/>
      <c r="K324" s="356">
        <f t="shared" ref="K324:K387" si="6">1-I324</f>
        <v>1</v>
      </c>
      <c r="L324" s="200"/>
      <c r="M324" s="201"/>
      <c r="N324" s="200"/>
      <c r="O324" s="200"/>
      <c r="P324" s="307"/>
      <c r="Q324" s="200"/>
      <c r="R324" s="307"/>
      <c r="S324" s="26"/>
      <c r="T324" s="307"/>
      <c r="U324" s="307"/>
      <c r="V324" s="307"/>
      <c r="W324" s="307"/>
    </row>
    <row r="325" spans="1:23" ht="39" customHeight="1" x14ac:dyDescent="0.25">
      <c r="A325" s="308">
        <v>323</v>
      </c>
      <c r="B325" s="307"/>
      <c r="C325" s="25"/>
      <c r="D325" s="307"/>
      <c r="E325" s="307"/>
      <c r="F325" s="307"/>
      <c r="G325" s="418"/>
      <c r="H325" s="33"/>
      <c r="I325" s="76"/>
      <c r="J325" s="34"/>
      <c r="K325" s="356">
        <f t="shared" si="6"/>
        <v>1</v>
      </c>
      <c r="L325" s="200"/>
      <c r="M325" s="201"/>
      <c r="N325" s="200"/>
      <c r="O325" s="200"/>
      <c r="P325" s="307"/>
      <c r="Q325" s="200"/>
      <c r="R325" s="307"/>
      <c r="S325" s="26"/>
      <c r="T325" s="307"/>
      <c r="U325" s="307"/>
      <c r="V325" s="307"/>
      <c r="W325" s="307"/>
    </row>
    <row r="326" spans="1:23" ht="39" customHeight="1" x14ac:dyDescent="0.25">
      <c r="A326" s="308">
        <v>324</v>
      </c>
      <c r="B326" s="307"/>
      <c r="C326" s="25"/>
      <c r="D326" s="307"/>
      <c r="E326" s="307"/>
      <c r="F326" s="307"/>
      <c r="G326" s="418"/>
      <c r="H326" s="33"/>
      <c r="I326" s="76"/>
      <c r="J326" s="34"/>
      <c r="K326" s="356">
        <f t="shared" si="6"/>
        <v>1</v>
      </c>
      <c r="L326" s="200"/>
      <c r="M326" s="201"/>
      <c r="N326" s="200"/>
      <c r="O326" s="200"/>
      <c r="P326" s="307"/>
      <c r="Q326" s="200"/>
      <c r="R326" s="307"/>
      <c r="S326" s="26"/>
      <c r="T326" s="307"/>
      <c r="U326" s="307"/>
      <c r="V326" s="307"/>
      <c r="W326" s="307"/>
    </row>
    <row r="327" spans="1:23" ht="39" customHeight="1" x14ac:dyDescent="0.25">
      <c r="A327" s="308">
        <v>325</v>
      </c>
      <c r="B327" s="307"/>
      <c r="C327" s="25"/>
      <c r="D327" s="307"/>
      <c r="E327" s="307"/>
      <c r="F327" s="307"/>
      <c r="G327" s="418"/>
      <c r="H327" s="33"/>
      <c r="I327" s="76"/>
      <c r="J327" s="34"/>
      <c r="K327" s="356">
        <f t="shared" si="6"/>
        <v>1</v>
      </c>
      <c r="L327" s="200"/>
      <c r="M327" s="201"/>
      <c r="N327" s="200"/>
      <c r="O327" s="200"/>
      <c r="P327" s="307"/>
      <c r="Q327" s="200"/>
      <c r="R327" s="307"/>
      <c r="S327" s="26"/>
      <c r="T327" s="307"/>
      <c r="U327" s="307"/>
      <c r="V327" s="307"/>
      <c r="W327" s="307"/>
    </row>
    <row r="328" spans="1:23" ht="39" customHeight="1" x14ac:dyDescent="0.25">
      <c r="A328" s="308">
        <v>326</v>
      </c>
      <c r="B328" s="307"/>
      <c r="C328" s="25"/>
      <c r="D328" s="307"/>
      <c r="E328" s="307"/>
      <c r="F328" s="307"/>
      <c r="G328" s="418"/>
      <c r="H328" s="33"/>
      <c r="I328" s="76"/>
      <c r="J328" s="34"/>
      <c r="K328" s="356">
        <f t="shared" si="6"/>
        <v>1</v>
      </c>
      <c r="L328" s="200"/>
      <c r="M328" s="201"/>
      <c r="N328" s="200"/>
      <c r="O328" s="200"/>
      <c r="P328" s="307"/>
      <c r="Q328" s="200"/>
      <c r="R328" s="307"/>
      <c r="S328" s="26"/>
      <c r="T328" s="307"/>
      <c r="U328" s="307"/>
      <c r="V328" s="307"/>
      <c r="W328" s="307"/>
    </row>
    <row r="329" spans="1:23" ht="39" customHeight="1" x14ac:dyDescent="0.25">
      <c r="A329" s="308">
        <v>327</v>
      </c>
      <c r="B329" s="307"/>
      <c r="C329" s="25"/>
      <c r="D329" s="307"/>
      <c r="E329" s="307"/>
      <c r="F329" s="307"/>
      <c r="G329" s="418"/>
      <c r="H329" s="33"/>
      <c r="I329" s="76"/>
      <c r="J329" s="34"/>
      <c r="K329" s="356">
        <f t="shared" si="6"/>
        <v>1</v>
      </c>
      <c r="L329" s="200"/>
      <c r="M329" s="201"/>
      <c r="N329" s="200"/>
      <c r="O329" s="200"/>
      <c r="P329" s="307"/>
      <c r="Q329" s="200"/>
      <c r="R329" s="307"/>
      <c r="S329" s="26"/>
      <c r="T329" s="307"/>
      <c r="U329" s="307"/>
      <c r="V329" s="307"/>
      <c r="W329" s="307"/>
    </row>
    <row r="330" spans="1:23" ht="39" customHeight="1" x14ac:dyDescent="0.25">
      <c r="A330" s="308">
        <v>328</v>
      </c>
      <c r="B330" s="307"/>
      <c r="C330" s="25"/>
      <c r="D330" s="307"/>
      <c r="E330" s="307"/>
      <c r="F330" s="307"/>
      <c r="G330" s="418"/>
      <c r="H330" s="33"/>
      <c r="I330" s="76"/>
      <c r="J330" s="34"/>
      <c r="K330" s="356">
        <f t="shared" si="6"/>
        <v>1</v>
      </c>
      <c r="L330" s="200"/>
      <c r="M330" s="201"/>
      <c r="N330" s="200"/>
      <c r="O330" s="200"/>
      <c r="P330" s="307"/>
      <c r="Q330" s="200"/>
      <c r="R330" s="307"/>
      <c r="S330" s="26"/>
      <c r="T330" s="307"/>
      <c r="U330" s="307"/>
      <c r="V330" s="307"/>
      <c r="W330" s="307"/>
    </row>
    <row r="331" spans="1:23" ht="39" customHeight="1" x14ac:dyDescent="0.25">
      <c r="A331" s="308">
        <v>329</v>
      </c>
      <c r="B331" s="307"/>
      <c r="C331" s="25"/>
      <c r="D331" s="307"/>
      <c r="E331" s="307"/>
      <c r="F331" s="307"/>
      <c r="G331" s="418"/>
      <c r="H331" s="33"/>
      <c r="I331" s="76"/>
      <c r="J331" s="34"/>
      <c r="K331" s="356">
        <f t="shared" si="6"/>
        <v>1</v>
      </c>
      <c r="L331" s="200"/>
      <c r="M331" s="201"/>
      <c r="N331" s="200"/>
      <c r="O331" s="200"/>
      <c r="P331" s="307"/>
      <c r="Q331" s="200"/>
      <c r="R331" s="307"/>
      <c r="S331" s="26"/>
      <c r="T331" s="307"/>
      <c r="U331" s="307"/>
      <c r="V331" s="307"/>
      <c r="W331" s="307"/>
    </row>
    <row r="332" spans="1:23" ht="39" customHeight="1" x14ac:dyDescent="0.25">
      <c r="A332" s="308">
        <v>330</v>
      </c>
      <c r="B332" s="307"/>
      <c r="C332" s="25"/>
      <c r="D332" s="307"/>
      <c r="E332" s="307"/>
      <c r="F332" s="307"/>
      <c r="G332" s="418"/>
      <c r="H332" s="33"/>
      <c r="I332" s="76"/>
      <c r="J332" s="34"/>
      <c r="K332" s="356">
        <f t="shared" si="6"/>
        <v>1</v>
      </c>
      <c r="L332" s="200"/>
      <c r="M332" s="201"/>
      <c r="N332" s="200"/>
      <c r="O332" s="200"/>
      <c r="P332" s="307"/>
      <c r="Q332" s="200"/>
      <c r="R332" s="307"/>
      <c r="S332" s="26"/>
      <c r="T332" s="307"/>
      <c r="U332" s="307"/>
      <c r="V332" s="307"/>
      <c r="W332" s="307"/>
    </row>
    <row r="333" spans="1:23" ht="39" customHeight="1" x14ac:dyDescent="0.25">
      <c r="A333" s="308">
        <v>331</v>
      </c>
      <c r="B333" s="307"/>
      <c r="C333" s="25"/>
      <c r="D333" s="307"/>
      <c r="E333" s="307"/>
      <c r="F333" s="307"/>
      <c r="G333" s="418"/>
      <c r="H333" s="33"/>
      <c r="I333" s="76"/>
      <c r="J333" s="34"/>
      <c r="K333" s="356">
        <f t="shared" si="6"/>
        <v>1</v>
      </c>
      <c r="L333" s="200"/>
      <c r="M333" s="201"/>
      <c r="N333" s="200"/>
      <c r="O333" s="200"/>
      <c r="P333" s="307"/>
      <c r="Q333" s="200"/>
      <c r="R333" s="307"/>
      <c r="S333" s="26"/>
      <c r="T333" s="307"/>
      <c r="U333" s="307"/>
      <c r="V333" s="307"/>
      <c r="W333" s="307"/>
    </row>
    <row r="334" spans="1:23" ht="39" customHeight="1" x14ac:dyDescent="0.25">
      <c r="A334" s="308">
        <v>332</v>
      </c>
      <c r="B334" s="307"/>
      <c r="C334" s="25"/>
      <c r="D334" s="307"/>
      <c r="E334" s="307"/>
      <c r="F334" s="307"/>
      <c r="G334" s="418"/>
      <c r="H334" s="33"/>
      <c r="I334" s="76"/>
      <c r="J334" s="34"/>
      <c r="K334" s="356">
        <f t="shared" si="6"/>
        <v>1</v>
      </c>
      <c r="L334" s="200"/>
      <c r="M334" s="201"/>
      <c r="N334" s="200"/>
      <c r="O334" s="200"/>
      <c r="P334" s="307"/>
      <c r="Q334" s="200"/>
      <c r="R334" s="307"/>
      <c r="S334" s="26"/>
      <c r="T334" s="307"/>
      <c r="U334" s="307"/>
      <c r="V334" s="307"/>
      <c r="W334" s="307"/>
    </row>
    <row r="335" spans="1:23" ht="39" customHeight="1" x14ac:dyDescent="0.25">
      <c r="A335" s="308">
        <v>333</v>
      </c>
      <c r="B335" s="307"/>
      <c r="C335" s="25"/>
      <c r="D335" s="307"/>
      <c r="E335" s="307"/>
      <c r="F335" s="307"/>
      <c r="G335" s="418"/>
      <c r="H335" s="33"/>
      <c r="I335" s="76"/>
      <c r="J335" s="34"/>
      <c r="K335" s="356">
        <f t="shared" si="6"/>
        <v>1</v>
      </c>
      <c r="L335" s="200"/>
      <c r="M335" s="201"/>
      <c r="N335" s="200"/>
      <c r="O335" s="200"/>
      <c r="P335" s="307"/>
      <c r="Q335" s="200"/>
      <c r="R335" s="307"/>
      <c r="S335" s="26"/>
      <c r="T335" s="307"/>
      <c r="U335" s="307"/>
      <c r="V335" s="307"/>
      <c r="W335" s="307"/>
    </row>
    <row r="336" spans="1:23" ht="39" customHeight="1" x14ac:dyDescent="0.25">
      <c r="A336" s="308">
        <v>334</v>
      </c>
      <c r="B336" s="307"/>
      <c r="C336" s="25"/>
      <c r="D336" s="307"/>
      <c r="E336" s="307"/>
      <c r="F336" s="307"/>
      <c r="G336" s="418"/>
      <c r="H336" s="33"/>
      <c r="I336" s="76"/>
      <c r="J336" s="34"/>
      <c r="K336" s="356">
        <f t="shared" si="6"/>
        <v>1</v>
      </c>
      <c r="L336" s="200"/>
      <c r="M336" s="201"/>
      <c r="N336" s="200"/>
      <c r="O336" s="200"/>
      <c r="P336" s="307"/>
      <c r="Q336" s="200"/>
      <c r="R336" s="307"/>
      <c r="S336" s="26"/>
      <c r="T336" s="307"/>
      <c r="U336" s="307"/>
      <c r="V336" s="307"/>
      <c r="W336" s="307"/>
    </row>
    <row r="337" spans="1:23" ht="39" customHeight="1" x14ac:dyDescent="0.25">
      <c r="A337" s="308">
        <v>335</v>
      </c>
      <c r="B337" s="307"/>
      <c r="C337" s="25"/>
      <c r="D337" s="307"/>
      <c r="E337" s="307"/>
      <c r="F337" s="307"/>
      <c r="G337" s="418"/>
      <c r="H337" s="33"/>
      <c r="I337" s="76"/>
      <c r="J337" s="34"/>
      <c r="K337" s="356">
        <f t="shared" si="6"/>
        <v>1</v>
      </c>
      <c r="L337" s="200"/>
      <c r="M337" s="201"/>
      <c r="N337" s="200"/>
      <c r="O337" s="200"/>
      <c r="P337" s="307"/>
      <c r="Q337" s="200"/>
      <c r="R337" s="307"/>
      <c r="S337" s="26"/>
      <c r="T337" s="307"/>
      <c r="U337" s="307"/>
      <c r="V337" s="307"/>
      <c r="W337" s="307"/>
    </row>
    <row r="338" spans="1:23" ht="39" customHeight="1" x14ac:dyDescent="0.25">
      <c r="A338" s="308">
        <v>336</v>
      </c>
      <c r="B338" s="307"/>
      <c r="C338" s="25"/>
      <c r="D338" s="307"/>
      <c r="E338" s="307"/>
      <c r="F338" s="307"/>
      <c r="G338" s="418"/>
      <c r="H338" s="33"/>
      <c r="I338" s="76"/>
      <c r="J338" s="34"/>
      <c r="K338" s="356">
        <f t="shared" si="6"/>
        <v>1</v>
      </c>
      <c r="L338" s="200"/>
      <c r="M338" s="201"/>
      <c r="N338" s="200"/>
      <c r="O338" s="200"/>
      <c r="P338" s="307"/>
      <c r="Q338" s="200"/>
      <c r="R338" s="307"/>
      <c r="S338" s="26"/>
      <c r="T338" s="307"/>
      <c r="U338" s="307"/>
      <c r="V338" s="307"/>
      <c r="W338" s="307"/>
    </row>
    <row r="339" spans="1:23" ht="39" customHeight="1" x14ac:dyDescent="0.25">
      <c r="A339" s="308">
        <v>337</v>
      </c>
      <c r="B339" s="307"/>
      <c r="C339" s="25"/>
      <c r="D339" s="307"/>
      <c r="E339" s="307"/>
      <c r="F339" s="307"/>
      <c r="G339" s="418"/>
      <c r="H339" s="33"/>
      <c r="I339" s="76"/>
      <c r="J339" s="34"/>
      <c r="K339" s="356">
        <f t="shared" si="6"/>
        <v>1</v>
      </c>
      <c r="L339" s="200"/>
      <c r="M339" s="201"/>
      <c r="N339" s="200"/>
      <c r="O339" s="200"/>
      <c r="P339" s="307"/>
      <c r="Q339" s="200"/>
      <c r="R339" s="307"/>
      <c r="S339" s="26"/>
      <c r="T339" s="307"/>
      <c r="U339" s="307"/>
      <c r="V339" s="307"/>
      <c r="W339" s="307"/>
    </row>
    <row r="340" spans="1:23" ht="39" customHeight="1" x14ac:dyDescent="0.25">
      <c r="A340" s="308">
        <v>338</v>
      </c>
      <c r="B340" s="307"/>
      <c r="C340" s="25"/>
      <c r="D340" s="307"/>
      <c r="E340" s="307"/>
      <c r="F340" s="307"/>
      <c r="G340" s="418"/>
      <c r="H340" s="33"/>
      <c r="I340" s="76"/>
      <c r="J340" s="34"/>
      <c r="K340" s="356">
        <f t="shared" si="6"/>
        <v>1</v>
      </c>
      <c r="L340" s="200"/>
      <c r="M340" s="201"/>
      <c r="N340" s="200"/>
      <c r="O340" s="200"/>
      <c r="P340" s="307"/>
      <c r="Q340" s="200"/>
      <c r="R340" s="307"/>
      <c r="S340" s="26"/>
      <c r="T340" s="307"/>
      <c r="U340" s="307"/>
      <c r="V340" s="307"/>
      <c r="W340" s="307"/>
    </row>
    <row r="341" spans="1:23" ht="39" customHeight="1" x14ac:dyDescent="0.25">
      <c r="A341" s="308">
        <v>339</v>
      </c>
      <c r="B341" s="307"/>
      <c r="C341" s="25"/>
      <c r="D341" s="307"/>
      <c r="E341" s="307"/>
      <c r="F341" s="307"/>
      <c r="G341" s="418"/>
      <c r="H341" s="33"/>
      <c r="I341" s="76"/>
      <c r="J341" s="34"/>
      <c r="K341" s="356">
        <f t="shared" si="6"/>
        <v>1</v>
      </c>
      <c r="L341" s="200"/>
      <c r="M341" s="201"/>
      <c r="N341" s="200"/>
      <c r="O341" s="200"/>
      <c r="P341" s="307"/>
      <c r="Q341" s="200"/>
      <c r="R341" s="307"/>
      <c r="S341" s="26"/>
      <c r="T341" s="307"/>
      <c r="U341" s="307"/>
      <c r="V341" s="307"/>
      <c r="W341" s="307"/>
    </row>
    <row r="342" spans="1:23" ht="39" customHeight="1" x14ac:dyDescent="0.25">
      <c r="A342" s="308">
        <v>340</v>
      </c>
      <c r="B342" s="307"/>
      <c r="C342" s="25"/>
      <c r="D342" s="307"/>
      <c r="E342" s="307"/>
      <c r="F342" s="307"/>
      <c r="G342" s="418"/>
      <c r="H342" s="33"/>
      <c r="I342" s="76"/>
      <c r="J342" s="34"/>
      <c r="K342" s="356">
        <f t="shared" si="6"/>
        <v>1</v>
      </c>
      <c r="L342" s="200"/>
      <c r="M342" s="201"/>
      <c r="N342" s="200"/>
      <c r="O342" s="200"/>
      <c r="P342" s="307"/>
      <c r="Q342" s="200"/>
      <c r="R342" s="307"/>
      <c r="S342" s="26"/>
      <c r="T342" s="307"/>
      <c r="U342" s="307"/>
      <c r="V342" s="307"/>
      <c r="W342" s="307"/>
    </row>
    <row r="343" spans="1:23" ht="39" customHeight="1" x14ac:dyDescent="0.25">
      <c r="A343" s="308">
        <v>341</v>
      </c>
      <c r="B343" s="307"/>
      <c r="C343" s="25"/>
      <c r="D343" s="307"/>
      <c r="E343" s="307"/>
      <c r="F343" s="307"/>
      <c r="G343" s="418"/>
      <c r="H343" s="33"/>
      <c r="I343" s="76"/>
      <c r="J343" s="34"/>
      <c r="K343" s="356">
        <f t="shared" si="6"/>
        <v>1</v>
      </c>
      <c r="L343" s="200"/>
      <c r="M343" s="201"/>
      <c r="N343" s="200"/>
      <c r="O343" s="200"/>
      <c r="P343" s="307"/>
      <c r="Q343" s="200"/>
      <c r="R343" s="307"/>
      <c r="S343" s="26"/>
      <c r="T343" s="307"/>
      <c r="U343" s="307"/>
      <c r="V343" s="307"/>
      <c r="W343" s="307"/>
    </row>
    <row r="344" spans="1:23" ht="39" customHeight="1" x14ac:dyDescent="0.25">
      <c r="A344" s="308">
        <v>342</v>
      </c>
      <c r="B344" s="307"/>
      <c r="C344" s="25"/>
      <c r="D344" s="307"/>
      <c r="E344" s="307"/>
      <c r="F344" s="307"/>
      <c r="G344" s="418"/>
      <c r="H344" s="33"/>
      <c r="I344" s="76"/>
      <c r="J344" s="34"/>
      <c r="K344" s="356">
        <f t="shared" si="6"/>
        <v>1</v>
      </c>
      <c r="L344" s="200"/>
      <c r="M344" s="201"/>
      <c r="N344" s="200"/>
      <c r="O344" s="200"/>
      <c r="P344" s="307"/>
      <c r="Q344" s="200"/>
      <c r="R344" s="307"/>
      <c r="S344" s="26"/>
      <c r="T344" s="307"/>
      <c r="U344" s="307"/>
      <c r="V344" s="307"/>
      <c r="W344" s="307"/>
    </row>
    <row r="345" spans="1:23" ht="39" customHeight="1" x14ac:dyDescent="0.25">
      <c r="A345" s="308">
        <v>343</v>
      </c>
      <c r="B345" s="307"/>
      <c r="C345" s="25"/>
      <c r="D345" s="307"/>
      <c r="E345" s="307"/>
      <c r="F345" s="307"/>
      <c r="G345" s="418"/>
      <c r="H345" s="33"/>
      <c r="I345" s="76"/>
      <c r="J345" s="34"/>
      <c r="K345" s="356">
        <f t="shared" si="6"/>
        <v>1</v>
      </c>
      <c r="L345" s="200"/>
      <c r="M345" s="201"/>
      <c r="N345" s="200"/>
      <c r="O345" s="200"/>
      <c r="P345" s="307"/>
      <c r="Q345" s="200"/>
      <c r="R345" s="307"/>
      <c r="S345" s="26"/>
      <c r="T345" s="307"/>
      <c r="U345" s="307"/>
      <c r="V345" s="307"/>
      <c r="W345" s="307"/>
    </row>
    <row r="346" spans="1:23" ht="39" customHeight="1" x14ac:dyDescent="0.25">
      <c r="A346" s="308">
        <v>344</v>
      </c>
      <c r="B346" s="307"/>
      <c r="C346" s="25"/>
      <c r="D346" s="307"/>
      <c r="E346" s="307"/>
      <c r="F346" s="307"/>
      <c r="G346" s="418"/>
      <c r="H346" s="33"/>
      <c r="I346" s="76"/>
      <c r="J346" s="34"/>
      <c r="K346" s="356">
        <f t="shared" si="6"/>
        <v>1</v>
      </c>
      <c r="L346" s="200"/>
      <c r="M346" s="201"/>
      <c r="N346" s="200"/>
      <c r="O346" s="200"/>
      <c r="P346" s="307"/>
      <c r="Q346" s="200"/>
      <c r="R346" s="307"/>
      <c r="S346" s="26"/>
      <c r="T346" s="307"/>
      <c r="U346" s="307"/>
      <c r="V346" s="307"/>
      <c r="W346" s="307"/>
    </row>
    <row r="347" spans="1:23" ht="39" customHeight="1" x14ac:dyDescent="0.25">
      <c r="A347" s="308">
        <v>345</v>
      </c>
      <c r="B347" s="307"/>
      <c r="C347" s="25"/>
      <c r="D347" s="307"/>
      <c r="E347" s="307"/>
      <c r="F347" s="307"/>
      <c r="G347" s="418"/>
      <c r="H347" s="33"/>
      <c r="I347" s="76"/>
      <c r="J347" s="34"/>
      <c r="K347" s="356">
        <f t="shared" si="6"/>
        <v>1</v>
      </c>
      <c r="L347" s="200"/>
      <c r="M347" s="201"/>
      <c r="N347" s="200"/>
      <c r="O347" s="200"/>
      <c r="P347" s="307"/>
      <c r="Q347" s="200"/>
      <c r="R347" s="307"/>
      <c r="S347" s="26"/>
      <c r="T347" s="307"/>
      <c r="U347" s="307"/>
      <c r="V347" s="307"/>
      <c r="W347" s="307"/>
    </row>
    <row r="348" spans="1:23" ht="39" customHeight="1" x14ac:dyDescent="0.25">
      <c r="A348" s="308">
        <v>346</v>
      </c>
      <c r="B348" s="307"/>
      <c r="C348" s="25"/>
      <c r="D348" s="307"/>
      <c r="E348" s="307"/>
      <c r="F348" s="307"/>
      <c r="G348" s="418"/>
      <c r="H348" s="33"/>
      <c r="I348" s="76"/>
      <c r="J348" s="34"/>
      <c r="K348" s="356">
        <f t="shared" si="6"/>
        <v>1</v>
      </c>
      <c r="L348" s="200"/>
      <c r="M348" s="201"/>
      <c r="N348" s="200"/>
      <c r="O348" s="200"/>
      <c r="P348" s="307"/>
      <c r="Q348" s="200"/>
      <c r="R348" s="307"/>
      <c r="S348" s="26"/>
      <c r="T348" s="307"/>
      <c r="U348" s="307"/>
      <c r="V348" s="307"/>
      <c r="W348" s="307"/>
    </row>
    <row r="349" spans="1:23" ht="39" customHeight="1" x14ac:dyDescent="0.25">
      <c r="A349" s="308">
        <v>347</v>
      </c>
      <c r="B349" s="307"/>
      <c r="C349" s="25"/>
      <c r="D349" s="307"/>
      <c r="E349" s="307"/>
      <c r="F349" s="307"/>
      <c r="G349" s="418"/>
      <c r="H349" s="33"/>
      <c r="I349" s="76"/>
      <c r="J349" s="34"/>
      <c r="K349" s="356">
        <f t="shared" si="6"/>
        <v>1</v>
      </c>
      <c r="L349" s="200"/>
      <c r="M349" s="201"/>
      <c r="N349" s="200"/>
      <c r="O349" s="200"/>
      <c r="P349" s="307"/>
      <c r="Q349" s="200"/>
      <c r="R349" s="307"/>
      <c r="S349" s="26"/>
      <c r="T349" s="307"/>
      <c r="U349" s="307"/>
      <c r="V349" s="307"/>
      <c r="W349" s="307"/>
    </row>
    <row r="350" spans="1:23" ht="39" customHeight="1" x14ac:dyDescent="0.25">
      <c r="A350" s="308">
        <v>348</v>
      </c>
      <c r="B350" s="307"/>
      <c r="C350" s="25"/>
      <c r="D350" s="307"/>
      <c r="E350" s="307"/>
      <c r="F350" s="307"/>
      <c r="G350" s="418"/>
      <c r="H350" s="33"/>
      <c r="I350" s="76"/>
      <c r="J350" s="34"/>
      <c r="K350" s="356">
        <f t="shared" si="6"/>
        <v>1</v>
      </c>
      <c r="L350" s="200"/>
      <c r="M350" s="201"/>
      <c r="N350" s="200"/>
      <c r="O350" s="200"/>
      <c r="P350" s="307"/>
      <c r="Q350" s="200"/>
      <c r="R350" s="307"/>
      <c r="S350" s="26"/>
      <c r="T350" s="307"/>
      <c r="U350" s="307"/>
      <c r="V350" s="307"/>
      <c r="W350" s="307"/>
    </row>
    <row r="351" spans="1:23" ht="39" customHeight="1" x14ac:dyDescent="0.25">
      <c r="A351" s="308">
        <v>349</v>
      </c>
      <c r="B351" s="307"/>
      <c r="C351" s="25"/>
      <c r="D351" s="307"/>
      <c r="E351" s="307"/>
      <c r="F351" s="307"/>
      <c r="G351" s="418"/>
      <c r="H351" s="33"/>
      <c r="I351" s="76"/>
      <c r="J351" s="34"/>
      <c r="K351" s="356">
        <f t="shared" si="6"/>
        <v>1</v>
      </c>
      <c r="L351" s="200"/>
      <c r="M351" s="201"/>
      <c r="N351" s="200"/>
      <c r="O351" s="200"/>
      <c r="P351" s="307"/>
      <c r="Q351" s="200"/>
      <c r="R351" s="307"/>
      <c r="S351" s="26"/>
      <c r="T351" s="307"/>
      <c r="U351" s="307"/>
      <c r="V351" s="307"/>
      <c r="W351" s="307"/>
    </row>
    <row r="352" spans="1:23" ht="39" customHeight="1" x14ac:dyDescent="0.25">
      <c r="A352" s="308">
        <v>350</v>
      </c>
      <c r="B352" s="307"/>
      <c r="C352" s="25"/>
      <c r="D352" s="307"/>
      <c r="E352" s="307"/>
      <c r="F352" s="307"/>
      <c r="G352" s="418"/>
      <c r="H352" s="33"/>
      <c r="I352" s="76"/>
      <c r="J352" s="34"/>
      <c r="K352" s="356">
        <f t="shared" si="6"/>
        <v>1</v>
      </c>
      <c r="L352" s="200"/>
      <c r="M352" s="201"/>
      <c r="N352" s="200"/>
      <c r="O352" s="200"/>
      <c r="P352" s="307"/>
      <c r="Q352" s="200"/>
      <c r="R352" s="307"/>
      <c r="S352" s="26"/>
      <c r="T352" s="307"/>
      <c r="U352" s="307"/>
      <c r="V352" s="307"/>
      <c r="W352" s="307"/>
    </row>
    <row r="353" spans="1:23" ht="39" customHeight="1" x14ac:dyDescent="0.25">
      <c r="A353" s="308">
        <v>351</v>
      </c>
      <c r="B353" s="307"/>
      <c r="C353" s="25"/>
      <c r="D353" s="307"/>
      <c r="E353" s="307"/>
      <c r="F353" s="307"/>
      <c r="G353" s="418"/>
      <c r="H353" s="33"/>
      <c r="I353" s="76"/>
      <c r="J353" s="34"/>
      <c r="K353" s="356">
        <f t="shared" si="6"/>
        <v>1</v>
      </c>
      <c r="L353" s="200"/>
      <c r="M353" s="201"/>
      <c r="N353" s="200"/>
      <c r="O353" s="200"/>
      <c r="P353" s="307"/>
      <c r="Q353" s="200"/>
      <c r="R353" s="307"/>
      <c r="S353" s="26"/>
      <c r="T353" s="307"/>
      <c r="U353" s="307"/>
      <c r="V353" s="307"/>
      <c r="W353" s="307"/>
    </row>
    <row r="354" spans="1:23" ht="39" customHeight="1" x14ac:dyDescent="0.25">
      <c r="A354" s="308">
        <v>352</v>
      </c>
      <c r="B354" s="307"/>
      <c r="C354" s="25"/>
      <c r="D354" s="307"/>
      <c r="E354" s="307"/>
      <c r="F354" s="307"/>
      <c r="G354" s="418"/>
      <c r="H354" s="33"/>
      <c r="I354" s="76"/>
      <c r="J354" s="34"/>
      <c r="K354" s="356">
        <f t="shared" si="6"/>
        <v>1</v>
      </c>
      <c r="L354" s="200"/>
      <c r="M354" s="201"/>
      <c r="N354" s="200"/>
      <c r="O354" s="200"/>
      <c r="P354" s="307"/>
      <c r="Q354" s="200"/>
      <c r="R354" s="307"/>
      <c r="S354" s="26"/>
      <c r="T354" s="307"/>
      <c r="U354" s="307"/>
      <c r="V354" s="307"/>
      <c r="W354" s="307"/>
    </row>
    <row r="355" spans="1:23" ht="39" customHeight="1" x14ac:dyDescent="0.25">
      <c r="A355" s="308">
        <v>353</v>
      </c>
      <c r="B355" s="307"/>
      <c r="C355" s="25"/>
      <c r="D355" s="307"/>
      <c r="E355" s="307"/>
      <c r="F355" s="307"/>
      <c r="G355" s="418"/>
      <c r="H355" s="33"/>
      <c r="I355" s="76"/>
      <c r="J355" s="34"/>
      <c r="K355" s="356">
        <f t="shared" si="6"/>
        <v>1</v>
      </c>
      <c r="L355" s="200"/>
      <c r="M355" s="201"/>
      <c r="N355" s="200"/>
      <c r="O355" s="200"/>
      <c r="P355" s="307"/>
      <c r="Q355" s="200"/>
      <c r="R355" s="307"/>
      <c r="S355" s="26"/>
      <c r="T355" s="307"/>
      <c r="U355" s="307"/>
      <c r="V355" s="307"/>
      <c r="W355" s="307"/>
    </row>
    <row r="356" spans="1:23" ht="39" customHeight="1" x14ac:dyDescent="0.25">
      <c r="A356" s="308">
        <v>354</v>
      </c>
      <c r="B356" s="307"/>
      <c r="C356" s="25"/>
      <c r="D356" s="307"/>
      <c r="E356" s="307"/>
      <c r="F356" s="307"/>
      <c r="G356" s="418"/>
      <c r="H356" s="33"/>
      <c r="I356" s="76"/>
      <c r="J356" s="34"/>
      <c r="K356" s="356">
        <f t="shared" si="6"/>
        <v>1</v>
      </c>
      <c r="L356" s="200"/>
      <c r="M356" s="201"/>
      <c r="N356" s="200"/>
      <c r="O356" s="200"/>
      <c r="P356" s="307"/>
      <c r="Q356" s="200"/>
      <c r="R356" s="307"/>
      <c r="S356" s="26"/>
      <c r="T356" s="307"/>
      <c r="U356" s="307"/>
      <c r="V356" s="307"/>
      <c r="W356" s="307"/>
    </row>
    <row r="357" spans="1:23" ht="39" customHeight="1" x14ac:dyDescent="0.25">
      <c r="A357" s="308">
        <v>355</v>
      </c>
      <c r="B357" s="307"/>
      <c r="C357" s="25"/>
      <c r="D357" s="307"/>
      <c r="E357" s="307"/>
      <c r="F357" s="307"/>
      <c r="G357" s="418"/>
      <c r="H357" s="33"/>
      <c r="I357" s="76"/>
      <c r="J357" s="34"/>
      <c r="K357" s="356">
        <f t="shared" si="6"/>
        <v>1</v>
      </c>
      <c r="L357" s="200"/>
      <c r="M357" s="201"/>
      <c r="N357" s="200"/>
      <c r="O357" s="200"/>
      <c r="P357" s="307"/>
      <c r="Q357" s="200"/>
      <c r="R357" s="307"/>
      <c r="S357" s="26"/>
      <c r="T357" s="307"/>
      <c r="U357" s="307"/>
      <c r="V357" s="307"/>
      <c r="W357" s="307"/>
    </row>
    <row r="358" spans="1:23" ht="39" customHeight="1" x14ac:dyDescent="0.25">
      <c r="A358" s="308">
        <v>356</v>
      </c>
      <c r="B358" s="307"/>
      <c r="C358" s="25"/>
      <c r="D358" s="307"/>
      <c r="E358" s="307"/>
      <c r="F358" s="307"/>
      <c r="G358" s="418"/>
      <c r="H358" s="33"/>
      <c r="I358" s="76"/>
      <c r="J358" s="34"/>
      <c r="K358" s="356">
        <f t="shared" si="6"/>
        <v>1</v>
      </c>
      <c r="L358" s="200"/>
      <c r="M358" s="201"/>
      <c r="N358" s="200"/>
      <c r="O358" s="200"/>
      <c r="P358" s="307"/>
      <c r="Q358" s="200"/>
      <c r="R358" s="307"/>
      <c r="S358" s="26"/>
      <c r="T358" s="307"/>
      <c r="U358" s="307"/>
      <c r="V358" s="307"/>
      <c r="W358" s="307"/>
    </row>
    <row r="359" spans="1:23" ht="39" customHeight="1" x14ac:dyDescent="0.25">
      <c r="A359" s="308">
        <v>357</v>
      </c>
      <c r="B359" s="307"/>
      <c r="C359" s="25"/>
      <c r="D359" s="307"/>
      <c r="E359" s="307"/>
      <c r="F359" s="307"/>
      <c r="G359" s="418"/>
      <c r="H359" s="33"/>
      <c r="I359" s="76"/>
      <c r="J359" s="34"/>
      <c r="K359" s="356">
        <f t="shared" si="6"/>
        <v>1</v>
      </c>
      <c r="L359" s="200"/>
      <c r="M359" s="201"/>
      <c r="N359" s="200"/>
      <c r="O359" s="200"/>
      <c r="P359" s="307"/>
      <c r="Q359" s="200"/>
      <c r="R359" s="307"/>
      <c r="S359" s="26"/>
      <c r="T359" s="307"/>
      <c r="U359" s="307"/>
      <c r="V359" s="307"/>
      <c r="W359" s="307"/>
    </row>
    <row r="360" spans="1:23" ht="39" customHeight="1" x14ac:dyDescent="0.25">
      <c r="A360" s="308">
        <v>358</v>
      </c>
      <c r="B360" s="307"/>
      <c r="C360" s="25"/>
      <c r="D360" s="307"/>
      <c r="E360" s="307"/>
      <c r="F360" s="307"/>
      <c r="G360" s="418"/>
      <c r="H360" s="33"/>
      <c r="I360" s="76"/>
      <c r="J360" s="34"/>
      <c r="K360" s="356">
        <f t="shared" si="6"/>
        <v>1</v>
      </c>
      <c r="L360" s="200"/>
      <c r="M360" s="201"/>
      <c r="N360" s="200"/>
      <c r="O360" s="200"/>
      <c r="P360" s="307"/>
      <c r="Q360" s="200"/>
      <c r="R360" s="307"/>
      <c r="S360" s="26"/>
      <c r="T360" s="307"/>
      <c r="U360" s="307"/>
      <c r="V360" s="307"/>
      <c r="W360" s="307"/>
    </row>
    <row r="361" spans="1:23" ht="39" customHeight="1" x14ac:dyDescent="0.25">
      <c r="A361" s="308">
        <v>359</v>
      </c>
      <c r="B361" s="307"/>
      <c r="C361" s="25"/>
      <c r="D361" s="307"/>
      <c r="E361" s="307"/>
      <c r="F361" s="307"/>
      <c r="G361" s="418"/>
      <c r="H361" s="33"/>
      <c r="I361" s="76"/>
      <c r="J361" s="34"/>
      <c r="K361" s="356">
        <f t="shared" si="6"/>
        <v>1</v>
      </c>
      <c r="L361" s="200"/>
      <c r="M361" s="201"/>
      <c r="N361" s="200"/>
      <c r="O361" s="200"/>
      <c r="P361" s="307"/>
      <c r="Q361" s="200"/>
      <c r="R361" s="307"/>
      <c r="S361" s="26"/>
      <c r="T361" s="307"/>
      <c r="U361" s="307"/>
      <c r="V361" s="307"/>
      <c r="W361" s="307"/>
    </row>
    <row r="362" spans="1:23" ht="39" customHeight="1" x14ac:dyDescent="0.25">
      <c r="A362" s="308">
        <v>360</v>
      </c>
      <c r="B362" s="307"/>
      <c r="C362" s="25"/>
      <c r="D362" s="307"/>
      <c r="E362" s="307"/>
      <c r="F362" s="307"/>
      <c r="G362" s="418"/>
      <c r="H362" s="33"/>
      <c r="I362" s="76"/>
      <c r="J362" s="34"/>
      <c r="K362" s="356">
        <f t="shared" si="6"/>
        <v>1</v>
      </c>
      <c r="L362" s="200"/>
      <c r="M362" s="201"/>
      <c r="N362" s="200"/>
      <c r="O362" s="200"/>
      <c r="P362" s="307"/>
      <c r="Q362" s="200"/>
      <c r="R362" s="307"/>
      <c r="S362" s="26"/>
      <c r="T362" s="307"/>
      <c r="U362" s="307"/>
      <c r="V362" s="307"/>
      <c r="W362" s="307"/>
    </row>
    <row r="363" spans="1:23" ht="39" customHeight="1" x14ac:dyDescent="0.25">
      <c r="A363" s="308">
        <v>361</v>
      </c>
      <c r="B363" s="307"/>
      <c r="C363" s="25"/>
      <c r="D363" s="307"/>
      <c r="E363" s="307"/>
      <c r="F363" s="307"/>
      <c r="G363" s="418"/>
      <c r="H363" s="33"/>
      <c r="I363" s="76"/>
      <c r="J363" s="34"/>
      <c r="K363" s="356">
        <f t="shared" si="6"/>
        <v>1</v>
      </c>
      <c r="L363" s="200"/>
      <c r="M363" s="201"/>
      <c r="N363" s="200"/>
      <c r="O363" s="200"/>
      <c r="P363" s="307"/>
      <c r="Q363" s="200"/>
      <c r="R363" s="307"/>
      <c r="S363" s="26"/>
      <c r="T363" s="307"/>
      <c r="U363" s="307"/>
      <c r="V363" s="307"/>
      <c r="W363" s="307"/>
    </row>
    <row r="364" spans="1:23" ht="39" customHeight="1" x14ac:dyDescent="0.25">
      <c r="A364" s="308">
        <v>362</v>
      </c>
      <c r="B364" s="307"/>
      <c r="C364" s="25"/>
      <c r="D364" s="307"/>
      <c r="E364" s="307"/>
      <c r="F364" s="307"/>
      <c r="G364" s="418"/>
      <c r="H364" s="33"/>
      <c r="I364" s="76"/>
      <c r="J364" s="34"/>
      <c r="K364" s="356">
        <f t="shared" si="6"/>
        <v>1</v>
      </c>
      <c r="L364" s="200"/>
      <c r="M364" s="201"/>
      <c r="N364" s="200"/>
      <c r="O364" s="200"/>
      <c r="P364" s="307"/>
      <c r="Q364" s="200"/>
      <c r="R364" s="307"/>
      <c r="S364" s="26"/>
      <c r="T364" s="307"/>
      <c r="U364" s="307"/>
      <c r="V364" s="307"/>
      <c r="W364" s="307"/>
    </row>
    <row r="365" spans="1:23" ht="39" customHeight="1" x14ac:dyDescent="0.25">
      <c r="A365" s="308">
        <v>363</v>
      </c>
      <c r="B365" s="307"/>
      <c r="C365" s="25"/>
      <c r="D365" s="307"/>
      <c r="E365" s="307"/>
      <c r="F365" s="307"/>
      <c r="G365" s="418"/>
      <c r="H365" s="33"/>
      <c r="I365" s="76"/>
      <c r="J365" s="34"/>
      <c r="K365" s="356">
        <f t="shared" si="6"/>
        <v>1</v>
      </c>
      <c r="L365" s="200"/>
      <c r="M365" s="201"/>
      <c r="N365" s="200"/>
      <c r="O365" s="200"/>
      <c r="P365" s="307"/>
      <c r="Q365" s="200"/>
      <c r="R365" s="307"/>
      <c r="S365" s="26"/>
      <c r="T365" s="307"/>
      <c r="U365" s="307"/>
      <c r="V365" s="307"/>
      <c r="W365" s="307"/>
    </row>
    <row r="366" spans="1:23" ht="39" customHeight="1" x14ac:dyDescent="0.25">
      <c r="A366" s="308">
        <v>364</v>
      </c>
      <c r="B366" s="307"/>
      <c r="C366" s="25"/>
      <c r="D366" s="307"/>
      <c r="E366" s="307"/>
      <c r="F366" s="307"/>
      <c r="G366" s="418"/>
      <c r="H366" s="33"/>
      <c r="I366" s="76"/>
      <c r="J366" s="34"/>
      <c r="K366" s="356">
        <f t="shared" si="6"/>
        <v>1</v>
      </c>
      <c r="L366" s="200"/>
      <c r="M366" s="201"/>
      <c r="N366" s="200"/>
      <c r="O366" s="200"/>
      <c r="P366" s="307"/>
      <c r="Q366" s="200"/>
      <c r="R366" s="307"/>
      <c r="S366" s="26"/>
      <c r="T366" s="307"/>
      <c r="U366" s="307"/>
      <c r="V366" s="307"/>
      <c r="W366" s="307"/>
    </row>
    <row r="367" spans="1:23" ht="39" customHeight="1" x14ac:dyDescent="0.25">
      <c r="A367" s="308">
        <v>365</v>
      </c>
      <c r="B367" s="307"/>
      <c r="C367" s="25"/>
      <c r="D367" s="307"/>
      <c r="E367" s="307"/>
      <c r="F367" s="307"/>
      <c r="G367" s="418"/>
      <c r="H367" s="33"/>
      <c r="I367" s="76"/>
      <c r="J367" s="34"/>
      <c r="K367" s="356">
        <f t="shared" si="6"/>
        <v>1</v>
      </c>
      <c r="L367" s="200"/>
      <c r="M367" s="201"/>
      <c r="N367" s="200"/>
      <c r="O367" s="200"/>
      <c r="P367" s="307"/>
      <c r="Q367" s="200"/>
      <c r="R367" s="307"/>
      <c r="S367" s="26"/>
      <c r="T367" s="307"/>
      <c r="U367" s="307"/>
      <c r="V367" s="307"/>
      <c r="W367" s="307"/>
    </row>
    <row r="368" spans="1:23" ht="39" customHeight="1" x14ac:dyDescent="0.25">
      <c r="A368" s="308">
        <v>366</v>
      </c>
      <c r="B368" s="307"/>
      <c r="C368" s="25"/>
      <c r="D368" s="307"/>
      <c r="E368" s="307"/>
      <c r="F368" s="307"/>
      <c r="G368" s="418"/>
      <c r="H368" s="33"/>
      <c r="I368" s="76"/>
      <c r="J368" s="34"/>
      <c r="K368" s="356">
        <f t="shared" si="6"/>
        <v>1</v>
      </c>
      <c r="L368" s="200"/>
      <c r="M368" s="201"/>
      <c r="N368" s="200"/>
      <c r="O368" s="200"/>
      <c r="P368" s="307"/>
      <c r="Q368" s="200"/>
      <c r="R368" s="307"/>
      <c r="S368" s="26"/>
      <c r="T368" s="307"/>
      <c r="U368" s="307"/>
      <c r="V368" s="307"/>
      <c r="W368" s="307"/>
    </row>
    <row r="369" spans="1:23" ht="39" customHeight="1" x14ac:dyDescent="0.25">
      <c r="A369" s="308">
        <v>367</v>
      </c>
      <c r="B369" s="307"/>
      <c r="C369" s="25"/>
      <c r="D369" s="307"/>
      <c r="E369" s="307"/>
      <c r="F369" s="307"/>
      <c r="G369" s="418"/>
      <c r="H369" s="33"/>
      <c r="I369" s="76"/>
      <c r="J369" s="34"/>
      <c r="K369" s="356">
        <f t="shared" si="6"/>
        <v>1</v>
      </c>
      <c r="L369" s="200"/>
      <c r="M369" s="201"/>
      <c r="N369" s="200"/>
      <c r="O369" s="200"/>
      <c r="P369" s="307"/>
      <c r="Q369" s="200"/>
      <c r="R369" s="307"/>
      <c r="S369" s="26"/>
      <c r="T369" s="307"/>
      <c r="U369" s="307"/>
      <c r="V369" s="307"/>
      <c r="W369" s="307"/>
    </row>
    <row r="370" spans="1:23" ht="39" customHeight="1" x14ac:dyDescent="0.25">
      <c r="A370" s="308">
        <v>368</v>
      </c>
      <c r="B370" s="307"/>
      <c r="C370" s="25"/>
      <c r="D370" s="307"/>
      <c r="E370" s="307"/>
      <c r="F370" s="307"/>
      <c r="G370" s="418"/>
      <c r="H370" s="33"/>
      <c r="I370" s="76"/>
      <c r="J370" s="34"/>
      <c r="K370" s="356">
        <f t="shared" si="6"/>
        <v>1</v>
      </c>
      <c r="L370" s="200"/>
      <c r="M370" s="201"/>
      <c r="N370" s="200"/>
      <c r="O370" s="200"/>
      <c r="P370" s="307"/>
      <c r="Q370" s="200"/>
      <c r="R370" s="307"/>
      <c r="S370" s="26"/>
      <c r="T370" s="307"/>
      <c r="U370" s="307"/>
      <c r="V370" s="307"/>
      <c r="W370" s="307"/>
    </row>
    <row r="371" spans="1:23" ht="39" customHeight="1" x14ac:dyDescent="0.25">
      <c r="A371" s="308">
        <v>369</v>
      </c>
      <c r="B371" s="307"/>
      <c r="C371" s="25"/>
      <c r="D371" s="307"/>
      <c r="E371" s="307"/>
      <c r="F371" s="307"/>
      <c r="G371" s="418"/>
      <c r="H371" s="33"/>
      <c r="I371" s="76"/>
      <c r="J371" s="34"/>
      <c r="K371" s="356">
        <f t="shared" si="6"/>
        <v>1</v>
      </c>
      <c r="L371" s="200"/>
      <c r="M371" s="201"/>
      <c r="N371" s="200"/>
      <c r="O371" s="200"/>
      <c r="P371" s="307"/>
      <c r="Q371" s="200"/>
      <c r="R371" s="307"/>
      <c r="S371" s="26"/>
      <c r="T371" s="307"/>
      <c r="U371" s="307"/>
      <c r="V371" s="307"/>
      <c r="W371" s="307"/>
    </row>
    <row r="372" spans="1:23" ht="39" customHeight="1" x14ac:dyDescent="0.25">
      <c r="A372" s="308">
        <v>370</v>
      </c>
      <c r="B372" s="307"/>
      <c r="C372" s="25"/>
      <c r="D372" s="307"/>
      <c r="E372" s="307"/>
      <c r="F372" s="307"/>
      <c r="G372" s="418"/>
      <c r="H372" s="33"/>
      <c r="I372" s="76"/>
      <c r="J372" s="34"/>
      <c r="K372" s="356">
        <f t="shared" si="6"/>
        <v>1</v>
      </c>
      <c r="L372" s="200"/>
      <c r="M372" s="201"/>
      <c r="N372" s="200"/>
      <c r="O372" s="200"/>
      <c r="P372" s="307"/>
      <c r="Q372" s="200"/>
      <c r="R372" s="307"/>
      <c r="S372" s="26"/>
      <c r="T372" s="307"/>
      <c r="U372" s="307"/>
      <c r="V372" s="307"/>
      <c r="W372" s="307"/>
    </row>
    <row r="373" spans="1:23" ht="39" customHeight="1" x14ac:dyDescent="0.25">
      <c r="A373" s="308">
        <v>371</v>
      </c>
      <c r="B373" s="307"/>
      <c r="C373" s="25"/>
      <c r="D373" s="307"/>
      <c r="E373" s="307"/>
      <c r="F373" s="307"/>
      <c r="G373" s="418"/>
      <c r="H373" s="33"/>
      <c r="I373" s="76"/>
      <c r="J373" s="34"/>
      <c r="K373" s="356">
        <f t="shared" si="6"/>
        <v>1</v>
      </c>
      <c r="L373" s="200"/>
      <c r="M373" s="201"/>
      <c r="N373" s="200"/>
      <c r="O373" s="200"/>
      <c r="P373" s="307"/>
      <c r="Q373" s="200"/>
      <c r="R373" s="307"/>
      <c r="S373" s="26"/>
      <c r="T373" s="307"/>
      <c r="U373" s="307"/>
      <c r="V373" s="307"/>
      <c r="W373" s="307"/>
    </row>
    <row r="374" spans="1:23" ht="39" customHeight="1" x14ac:dyDescent="0.25">
      <c r="A374" s="308">
        <v>372</v>
      </c>
      <c r="B374" s="307"/>
      <c r="C374" s="25"/>
      <c r="D374" s="307"/>
      <c r="E374" s="307"/>
      <c r="F374" s="307"/>
      <c r="G374" s="418"/>
      <c r="H374" s="33"/>
      <c r="I374" s="76"/>
      <c r="J374" s="34"/>
      <c r="K374" s="356">
        <f t="shared" si="6"/>
        <v>1</v>
      </c>
      <c r="L374" s="200"/>
      <c r="M374" s="201"/>
      <c r="N374" s="200"/>
      <c r="O374" s="200"/>
      <c r="P374" s="307"/>
      <c r="Q374" s="200"/>
      <c r="R374" s="307"/>
      <c r="S374" s="26"/>
      <c r="T374" s="307"/>
      <c r="U374" s="307"/>
      <c r="V374" s="307"/>
      <c r="W374" s="307"/>
    </row>
    <row r="375" spans="1:23" ht="39" customHeight="1" x14ac:dyDescent="0.25">
      <c r="A375" s="308">
        <v>373</v>
      </c>
      <c r="B375" s="307"/>
      <c r="C375" s="25"/>
      <c r="D375" s="307"/>
      <c r="E375" s="307"/>
      <c r="F375" s="307"/>
      <c r="G375" s="418"/>
      <c r="H375" s="33"/>
      <c r="I375" s="76"/>
      <c r="J375" s="34"/>
      <c r="K375" s="356">
        <f t="shared" si="6"/>
        <v>1</v>
      </c>
      <c r="L375" s="200"/>
      <c r="M375" s="201"/>
      <c r="N375" s="200"/>
      <c r="O375" s="200"/>
      <c r="P375" s="307"/>
      <c r="Q375" s="200"/>
      <c r="R375" s="307"/>
      <c r="S375" s="26"/>
      <c r="T375" s="307"/>
      <c r="U375" s="307"/>
      <c r="V375" s="307"/>
      <c r="W375" s="307"/>
    </row>
    <row r="376" spans="1:23" ht="39" customHeight="1" x14ac:dyDescent="0.25">
      <c r="A376" s="308">
        <v>374</v>
      </c>
      <c r="B376" s="307"/>
      <c r="C376" s="25"/>
      <c r="D376" s="307"/>
      <c r="E376" s="307"/>
      <c r="F376" s="307"/>
      <c r="G376" s="418"/>
      <c r="H376" s="33"/>
      <c r="I376" s="76"/>
      <c r="J376" s="34"/>
      <c r="K376" s="356">
        <f t="shared" si="6"/>
        <v>1</v>
      </c>
      <c r="L376" s="200"/>
      <c r="M376" s="201"/>
      <c r="N376" s="200"/>
      <c r="O376" s="200"/>
      <c r="P376" s="307"/>
      <c r="Q376" s="200"/>
      <c r="R376" s="307"/>
      <c r="S376" s="26"/>
      <c r="T376" s="307"/>
      <c r="U376" s="307"/>
      <c r="V376" s="307"/>
      <c r="W376" s="307"/>
    </row>
    <row r="377" spans="1:23" ht="39" customHeight="1" x14ac:dyDescent="0.25">
      <c r="A377" s="308">
        <v>375</v>
      </c>
      <c r="B377" s="307"/>
      <c r="C377" s="25"/>
      <c r="D377" s="307"/>
      <c r="E377" s="307"/>
      <c r="F377" s="307"/>
      <c r="G377" s="418"/>
      <c r="H377" s="33"/>
      <c r="I377" s="76"/>
      <c r="J377" s="34"/>
      <c r="K377" s="356">
        <f t="shared" si="6"/>
        <v>1</v>
      </c>
      <c r="L377" s="200"/>
      <c r="M377" s="201"/>
      <c r="N377" s="200"/>
      <c r="O377" s="200"/>
      <c r="P377" s="307"/>
      <c r="Q377" s="200"/>
      <c r="R377" s="307"/>
      <c r="S377" s="26"/>
      <c r="T377" s="307"/>
      <c r="U377" s="307"/>
      <c r="V377" s="307"/>
      <c r="W377" s="307"/>
    </row>
    <row r="378" spans="1:23" ht="39" customHeight="1" x14ac:dyDescent="0.25">
      <c r="A378" s="308">
        <v>376</v>
      </c>
      <c r="B378" s="307"/>
      <c r="C378" s="25"/>
      <c r="D378" s="307"/>
      <c r="E378" s="307"/>
      <c r="F378" s="307"/>
      <c r="G378" s="418"/>
      <c r="H378" s="33"/>
      <c r="I378" s="76"/>
      <c r="J378" s="34"/>
      <c r="K378" s="356">
        <f t="shared" si="6"/>
        <v>1</v>
      </c>
      <c r="L378" s="200"/>
      <c r="M378" s="201"/>
      <c r="N378" s="200"/>
      <c r="O378" s="200"/>
      <c r="P378" s="307"/>
      <c r="Q378" s="200"/>
      <c r="R378" s="307"/>
      <c r="S378" s="26"/>
      <c r="T378" s="307"/>
      <c r="U378" s="307"/>
      <c r="V378" s="307"/>
      <c r="W378" s="307"/>
    </row>
    <row r="379" spans="1:23" ht="39" customHeight="1" x14ac:dyDescent="0.25">
      <c r="A379" s="308">
        <v>377</v>
      </c>
      <c r="B379" s="307"/>
      <c r="C379" s="25"/>
      <c r="D379" s="307"/>
      <c r="E379" s="307"/>
      <c r="F379" s="307"/>
      <c r="G379" s="418"/>
      <c r="H379" s="33"/>
      <c r="I379" s="76"/>
      <c r="J379" s="34"/>
      <c r="K379" s="356">
        <f t="shared" si="6"/>
        <v>1</v>
      </c>
      <c r="L379" s="200"/>
      <c r="M379" s="201"/>
      <c r="N379" s="200"/>
      <c r="O379" s="200"/>
      <c r="P379" s="307"/>
      <c r="Q379" s="200"/>
      <c r="R379" s="307"/>
      <c r="S379" s="26"/>
      <c r="T379" s="307"/>
      <c r="U379" s="307"/>
      <c r="V379" s="307"/>
      <c r="W379" s="307"/>
    </row>
    <row r="380" spans="1:23" ht="39" customHeight="1" x14ac:dyDescent="0.25">
      <c r="A380" s="308">
        <v>378</v>
      </c>
      <c r="B380" s="307"/>
      <c r="C380" s="25"/>
      <c r="D380" s="307"/>
      <c r="E380" s="307"/>
      <c r="F380" s="307"/>
      <c r="G380" s="418"/>
      <c r="H380" s="33"/>
      <c r="I380" s="76"/>
      <c r="J380" s="34"/>
      <c r="K380" s="356">
        <f t="shared" si="6"/>
        <v>1</v>
      </c>
      <c r="L380" s="200"/>
      <c r="M380" s="201"/>
      <c r="N380" s="200"/>
      <c r="O380" s="200"/>
      <c r="P380" s="307"/>
      <c r="Q380" s="200"/>
      <c r="R380" s="307"/>
      <c r="S380" s="26"/>
      <c r="T380" s="307"/>
      <c r="U380" s="307"/>
      <c r="V380" s="307"/>
      <c r="W380" s="307"/>
    </row>
    <row r="381" spans="1:23" ht="39" customHeight="1" x14ac:dyDescent="0.25">
      <c r="A381" s="308">
        <v>379</v>
      </c>
      <c r="B381" s="307"/>
      <c r="C381" s="25"/>
      <c r="D381" s="307"/>
      <c r="E381" s="307"/>
      <c r="F381" s="307"/>
      <c r="G381" s="418"/>
      <c r="H381" s="33"/>
      <c r="I381" s="76"/>
      <c r="J381" s="34"/>
      <c r="K381" s="356">
        <f t="shared" si="6"/>
        <v>1</v>
      </c>
      <c r="L381" s="200"/>
      <c r="M381" s="201"/>
      <c r="N381" s="200"/>
      <c r="O381" s="200"/>
      <c r="P381" s="307"/>
      <c r="Q381" s="200"/>
      <c r="R381" s="307"/>
      <c r="S381" s="26"/>
      <c r="T381" s="307"/>
      <c r="U381" s="307"/>
      <c r="V381" s="307"/>
      <c r="W381" s="307"/>
    </row>
    <row r="382" spans="1:23" ht="39" customHeight="1" x14ac:dyDescent="0.25">
      <c r="A382" s="308">
        <v>380</v>
      </c>
      <c r="B382" s="307"/>
      <c r="C382" s="25"/>
      <c r="D382" s="307"/>
      <c r="E382" s="307"/>
      <c r="F382" s="307"/>
      <c r="G382" s="418"/>
      <c r="H382" s="33"/>
      <c r="I382" s="76"/>
      <c r="J382" s="34"/>
      <c r="K382" s="356">
        <f t="shared" si="6"/>
        <v>1</v>
      </c>
      <c r="L382" s="200"/>
      <c r="M382" s="201"/>
      <c r="N382" s="200"/>
      <c r="O382" s="200"/>
      <c r="P382" s="307"/>
      <c r="Q382" s="200"/>
      <c r="R382" s="307"/>
      <c r="S382" s="26"/>
      <c r="T382" s="307"/>
      <c r="U382" s="307"/>
      <c r="V382" s="307"/>
      <c r="W382" s="307"/>
    </row>
    <row r="383" spans="1:23" ht="39" customHeight="1" x14ac:dyDescent="0.25">
      <c r="A383" s="308">
        <v>381</v>
      </c>
      <c r="B383" s="307"/>
      <c r="C383" s="25"/>
      <c r="D383" s="307"/>
      <c r="E383" s="307"/>
      <c r="F383" s="307"/>
      <c r="G383" s="418"/>
      <c r="H383" s="33"/>
      <c r="I383" s="76"/>
      <c r="J383" s="34"/>
      <c r="K383" s="356">
        <f t="shared" si="6"/>
        <v>1</v>
      </c>
      <c r="L383" s="200"/>
      <c r="M383" s="201"/>
      <c r="N383" s="200"/>
      <c r="O383" s="200"/>
      <c r="P383" s="307"/>
      <c r="Q383" s="200"/>
      <c r="R383" s="307"/>
      <c r="S383" s="26"/>
      <c r="T383" s="307"/>
      <c r="U383" s="307"/>
      <c r="V383" s="307"/>
      <c r="W383" s="307"/>
    </row>
    <row r="384" spans="1:23" ht="39" customHeight="1" x14ac:dyDescent="0.25">
      <c r="A384" s="308">
        <v>382</v>
      </c>
      <c r="B384" s="307"/>
      <c r="C384" s="25"/>
      <c r="D384" s="307"/>
      <c r="E384" s="307"/>
      <c r="F384" s="307"/>
      <c r="G384" s="418"/>
      <c r="H384" s="33"/>
      <c r="I384" s="76"/>
      <c r="J384" s="34"/>
      <c r="K384" s="356">
        <f t="shared" si="6"/>
        <v>1</v>
      </c>
      <c r="L384" s="200"/>
      <c r="M384" s="201"/>
      <c r="N384" s="200"/>
      <c r="O384" s="200"/>
      <c r="P384" s="307"/>
      <c r="Q384" s="200"/>
      <c r="R384" s="307"/>
      <c r="S384" s="26"/>
      <c r="T384" s="307"/>
      <c r="U384" s="307"/>
      <c r="V384" s="307"/>
      <c r="W384" s="307"/>
    </row>
    <row r="385" spans="1:23" ht="39" customHeight="1" x14ac:dyDescent="0.25">
      <c r="A385" s="308">
        <v>383</v>
      </c>
      <c r="B385" s="307"/>
      <c r="C385" s="25"/>
      <c r="D385" s="307"/>
      <c r="E385" s="307"/>
      <c r="F385" s="307"/>
      <c r="G385" s="418"/>
      <c r="H385" s="33"/>
      <c r="I385" s="76"/>
      <c r="J385" s="34"/>
      <c r="K385" s="356">
        <f t="shared" si="6"/>
        <v>1</v>
      </c>
      <c r="L385" s="200"/>
      <c r="M385" s="201"/>
      <c r="N385" s="200"/>
      <c r="O385" s="200"/>
      <c r="P385" s="307"/>
      <c r="Q385" s="200"/>
      <c r="R385" s="307"/>
      <c r="S385" s="26"/>
      <c r="T385" s="307"/>
      <c r="U385" s="307"/>
      <c r="V385" s="307"/>
      <c r="W385" s="307"/>
    </row>
    <row r="386" spans="1:23" ht="39" customHeight="1" x14ac:dyDescent="0.25">
      <c r="A386" s="308">
        <v>384</v>
      </c>
      <c r="B386" s="307"/>
      <c r="C386" s="25"/>
      <c r="D386" s="307"/>
      <c r="E386" s="307"/>
      <c r="F386" s="307"/>
      <c r="G386" s="418"/>
      <c r="H386" s="33"/>
      <c r="I386" s="76"/>
      <c r="J386" s="34"/>
      <c r="K386" s="356">
        <f t="shared" si="6"/>
        <v>1</v>
      </c>
      <c r="L386" s="200"/>
      <c r="M386" s="201"/>
      <c r="N386" s="200"/>
      <c r="O386" s="200"/>
      <c r="P386" s="307"/>
      <c r="Q386" s="200"/>
      <c r="R386" s="307"/>
      <c r="S386" s="26"/>
      <c r="T386" s="307"/>
      <c r="U386" s="307"/>
      <c r="V386" s="307"/>
      <c r="W386" s="307"/>
    </row>
    <row r="387" spans="1:23" ht="39" customHeight="1" x14ac:dyDescent="0.25">
      <c r="A387" s="308">
        <v>385</v>
      </c>
      <c r="B387" s="307"/>
      <c r="C387" s="25"/>
      <c r="D387" s="307"/>
      <c r="E387" s="307"/>
      <c r="F387" s="307"/>
      <c r="G387" s="418"/>
      <c r="H387" s="33"/>
      <c r="I387" s="76"/>
      <c r="J387" s="34"/>
      <c r="K387" s="356">
        <f t="shared" si="6"/>
        <v>1</v>
      </c>
      <c r="L387" s="200"/>
      <c r="M387" s="201"/>
      <c r="N387" s="200"/>
      <c r="O387" s="200"/>
      <c r="P387" s="307"/>
      <c r="Q387" s="200"/>
      <c r="R387" s="307"/>
      <c r="S387" s="26"/>
      <c r="T387" s="307"/>
      <c r="U387" s="307"/>
      <c r="V387" s="307"/>
      <c r="W387" s="307"/>
    </row>
    <row r="388" spans="1:23" ht="39" customHeight="1" x14ac:dyDescent="0.25">
      <c r="A388" s="308">
        <v>386</v>
      </c>
      <c r="B388" s="307"/>
      <c r="C388" s="25"/>
      <c r="D388" s="307"/>
      <c r="E388" s="307"/>
      <c r="F388" s="307"/>
      <c r="G388" s="418"/>
      <c r="H388" s="33"/>
      <c r="I388" s="76"/>
      <c r="J388" s="34"/>
      <c r="K388" s="356">
        <f t="shared" ref="K388:K451" si="7">1-I388</f>
        <v>1</v>
      </c>
      <c r="L388" s="200"/>
      <c r="M388" s="201"/>
      <c r="N388" s="200"/>
      <c r="O388" s="200"/>
      <c r="P388" s="307"/>
      <c r="Q388" s="200"/>
      <c r="R388" s="307"/>
      <c r="S388" s="26"/>
      <c r="T388" s="307"/>
      <c r="U388" s="307"/>
      <c r="V388" s="307"/>
      <c r="W388" s="307"/>
    </row>
    <row r="389" spans="1:23" ht="39" customHeight="1" x14ac:dyDescent="0.25">
      <c r="A389" s="308">
        <v>387</v>
      </c>
      <c r="B389" s="307"/>
      <c r="C389" s="25"/>
      <c r="D389" s="307"/>
      <c r="E389" s="307"/>
      <c r="F389" s="307"/>
      <c r="G389" s="418"/>
      <c r="H389" s="33"/>
      <c r="I389" s="76"/>
      <c r="J389" s="34"/>
      <c r="K389" s="356">
        <f t="shared" si="7"/>
        <v>1</v>
      </c>
      <c r="L389" s="200"/>
      <c r="M389" s="201"/>
      <c r="N389" s="200"/>
      <c r="O389" s="200"/>
      <c r="P389" s="307"/>
      <c r="Q389" s="200"/>
      <c r="R389" s="307"/>
      <c r="S389" s="26"/>
      <c r="T389" s="307"/>
      <c r="U389" s="307"/>
      <c r="V389" s="307"/>
      <c r="W389" s="307"/>
    </row>
    <row r="390" spans="1:23" ht="39" customHeight="1" x14ac:dyDescent="0.25">
      <c r="A390" s="308">
        <v>388</v>
      </c>
      <c r="B390" s="307"/>
      <c r="C390" s="25"/>
      <c r="D390" s="307"/>
      <c r="E390" s="307"/>
      <c r="F390" s="307"/>
      <c r="G390" s="418"/>
      <c r="H390" s="33"/>
      <c r="I390" s="76"/>
      <c r="J390" s="34"/>
      <c r="K390" s="356">
        <f t="shared" si="7"/>
        <v>1</v>
      </c>
      <c r="L390" s="200"/>
      <c r="M390" s="201"/>
      <c r="N390" s="200"/>
      <c r="O390" s="200"/>
      <c r="P390" s="307"/>
      <c r="Q390" s="200"/>
      <c r="R390" s="307"/>
      <c r="S390" s="26"/>
      <c r="T390" s="307"/>
      <c r="U390" s="307"/>
      <c r="V390" s="307"/>
      <c r="W390" s="307"/>
    </row>
    <row r="391" spans="1:23" ht="39" customHeight="1" x14ac:dyDescent="0.25">
      <c r="A391" s="308">
        <v>389</v>
      </c>
      <c r="B391" s="307"/>
      <c r="C391" s="25"/>
      <c r="D391" s="307"/>
      <c r="E391" s="307"/>
      <c r="F391" s="307"/>
      <c r="G391" s="418"/>
      <c r="H391" s="33"/>
      <c r="I391" s="76"/>
      <c r="J391" s="34"/>
      <c r="K391" s="356">
        <f t="shared" si="7"/>
        <v>1</v>
      </c>
      <c r="L391" s="200"/>
      <c r="M391" s="201"/>
      <c r="N391" s="200"/>
      <c r="O391" s="200"/>
      <c r="P391" s="307"/>
      <c r="Q391" s="200"/>
      <c r="R391" s="307"/>
      <c r="S391" s="26"/>
      <c r="T391" s="307"/>
      <c r="U391" s="307"/>
      <c r="V391" s="307"/>
      <c r="W391" s="307"/>
    </row>
    <row r="392" spans="1:23" ht="39" customHeight="1" x14ac:dyDescent="0.25">
      <c r="A392" s="308">
        <v>390</v>
      </c>
      <c r="B392" s="307"/>
      <c r="C392" s="25"/>
      <c r="D392" s="307"/>
      <c r="E392" s="307"/>
      <c r="F392" s="307"/>
      <c r="G392" s="418"/>
      <c r="H392" s="33"/>
      <c r="I392" s="76"/>
      <c r="J392" s="34"/>
      <c r="K392" s="356">
        <f t="shared" si="7"/>
        <v>1</v>
      </c>
      <c r="L392" s="200"/>
      <c r="M392" s="201"/>
      <c r="N392" s="200"/>
      <c r="O392" s="200"/>
      <c r="P392" s="307"/>
      <c r="Q392" s="200"/>
      <c r="R392" s="307"/>
      <c r="S392" s="26"/>
      <c r="T392" s="307"/>
      <c r="U392" s="307"/>
      <c r="V392" s="307"/>
      <c r="W392" s="307"/>
    </row>
    <row r="393" spans="1:23" ht="39" customHeight="1" x14ac:dyDescent="0.25">
      <c r="A393" s="308">
        <v>391</v>
      </c>
      <c r="B393" s="307"/>
      <c r="C393" s="25"/>
      <c r="D393" s="307"/>
      <c r="E393" s="307"/>
      <c r="F393" s="307"/>
      <c r="G393" s="418"/>
      <c r="H393" s="33"/>
      <c r="I393" s="76"/>
      <c r="J393" s="34"/>
      <c r="K393" s="356">
        <f t="shared" si="7"/>
        <v>1</v>
      </c>
      <c r="L393" s="200"/>
      <c r="M393" s="201"/>
      <c r="N393" s="200"/>
      <c r="O393" s="200"/>
      <c r="P393" s="307"/>
      <c r="Q393" s="200"/>
      <c r="R393" s="307"/>
      <c r="S393" s="26"/>
      <c r="T393" s="307"/>
      <c r="U393" s="307"/>
      <c r="V393" s="307"/>
      <c r="W393" s="307"/>
    </row>
    <row r="394" spans="1:23" ht="39" customHeight="1" x14ac:dyDescent="0.25">
      <c r="A394" s="308">
        <v>392</v>
      </c>
      <c r="B394" s="307"/>
      <c r="C394" s="25"/>
      <c r="D394" s="307"/>
      <c r="E394" s="307"/>
      <c r="F394" s="307"/>
      <c r="G394" s="418"/>
      <c r="H394" s="33"/>
      <c r="I394" s="76"/>
      <c r="J394" s="34"/>
      <c r="K394" s="356">
        <f t="shared" si="7"/>
        <v>1</v>
      </c>
      <c r="L394" s="200"/>
      <c r="M394" s="201"/>
      <c r="N394" s="200"/>
      <c r="O394" s="200"/>
      <c r="P394" s="307"/>
      <c r="Q394" s="200"/>
      <c r="R394" s="307"/>
      <c r="S394" s="26"/>
      <c r="T394" s="307"/>
      <c r="U394" s="307"/>
      <c r="V394" s="307"/>
      <c r="W394" s="307"/>
    </row>
    <row r="395" spans="1:23" ht="39" customHeight="1" x14ac:dyDescent="0.25">
      <c r="A395" s="308">
        <v>393</v>
      </c>
      <c r="B395" s="307"/>
      <c r="C395" s="25"/>
      <c r="D395" s="307"/>
      <c r="E395" s="307"/>
      <c r="F395" s="307"/>
      <c r="G395" s="418"/>
      <c r="H395" s="33"/>
      <c r="I395" s="76"/>
      <c r="J395" s="34"/>
      <c r="K395" s="356">
        <f t="shared" si="7"/>
        <v>1</v>
      </c>
      <c r="L395" s="200"/>
      <c r="M395" s="201"/>
      <c r="N395" s="200"/>
      <c r="O395" s="200"/>
      <c r="P395" s="307"/>
      <c r="Q395" s="200"/>
      <c r="R395" s="307"/>
      <c r="S395" s="26"/>
      <c r="T395" s="307"/>
      <c r="U395" s="307"/>
      <c r="V395" s="307"/>
      <c r="W395" s="307"/>
    </row>
    <row r="396" spans="1:23" ht="39" customHeight="1" x14ac:dyDescent="0.25">
      <c r="A396" s="308">
        <v>394</v>
      </c>
      <c r="B396" s="307"/>
      <c r="C396" s="25"/>
      <c r="D396" s="307"/>
      <c r="E396" s="307"/>
      <c r="F396" s="307"/>
      <c r="G396" s="418"/>
      <c r="H396" s="33"/>
      <c r="I396" s="76"/>
      <c r="J396" s="34"/>
      <c r="K396" s="356">
        <f t="shared" si="7"/>
        <v>1</v>
      </c>
      <c r="L396" s="200"/>
      <c r="M396" s="201"/>
      <c r="N396" s="200"/>
      <c r="O396" s="200"/>
      <c r="P396" s="307"/>
      <c r="Q396" s="200"/>
      <c r="R396" s="307"/>
      <c r="S396" s="26"/>
      <c r="T396" s="307"/>
      <c r="U396" s="307"/>
      <c r="V396" s="307"/>
      <c r="W396" s="307"/>
    </row>
    <row r="397" spans="1:23" ht="39" customHeight="1" x14ac:dyDescent="0.25">
      <c r="A397" s="308">
        <v>395</v>
      </c>
      <c r="B397" s="307"/>
      <c r="C397" s="25"/>
      <c r="D397" s="307"/>
      <c r="E397" s="307"/>
      <c r="F397" s="307"/>
      <c r="G397" s="418"/>
      <c r="H397" s="33"/>
      <c r="I397" s="76"/>
      <c r="J397" s="34"/>
      <c r="K397" s="356">
        <f t="shared" si="7"/>
        <v>1</v>
      </c>
      <c r="L397" s="200"/>
      <c r="M397" s="201"/>
      <c r="N397" s="200"/>
      <c r="O397" s="200"/>
      <c r="P397" s="307"/>
      <c r="Q397" s="200"/>
      <c r="R397" s="307"/>
      <c r="S397" s="26"/>
      <c r="T397" s="307"/>
      <c r="U397" s="307"/>
      <c r="V397" s="307"/>
      <c r="W397" s="307"/>
    </row>
    <row r="398" spans="1:23" ht="39" customHeight="1" x14ac:dyDescent="0.25">
      <c r="A398" s="308">
        <v>396</v>
      </c>
      <c r="B398" s="307"/>
      <c r="C398" s="25"/>
      <c r="D398" s="307"/>
      <c r="E398" s="307"/>
      <c r="F398" s="307"/>
      <c r="G398" s="418"/>
      <c r="H398" s="33"/>
      <c r="I398" s="76"/>
      <c r="J398" s="34"/>
      <c r="K398" s="356">
        <f t="shared" si="7"/>
        <v>1</v>
      </c>
      <c r="L398" s="200"/>
      <c r="M398" s="201"/>
      <c r="N398" s="200"/>
      <c r="O398" s="200"/>
      <c r="P398" s="307"/>
      <c r="Q398" s="200"/>
      <c r="R398" s="307"/>
      <c r="S398" s="26"/>
      <c r="T398" s="307"/>
      <c r="U398" s="307"/>
      <c r="V398" s="307"/>
      <c r="W398" s="307"/>
    </row>
    <row r="399" spans="1:23" ht="39" customHeight="1" x14ac:dyDescent="0.25">
      <c r="A399" s="308">
        <v>397</v>
      </c>
      <c r="B399" s="307"/>
      <c r="C399" s="25"/>
      <c r="D399" s="307"/>
      <c r="E399" s="307"/>
      <c r="F399" s="307"/>
      <c r="G399" s="418"/>
      <c r="H399" s="33"/>
      <c r="I399" s="76"/>
      <c r="J399" s="34"/>
      <c r="K399" s="356">
        <f t="shared" si="7"/>
        <v>1</v>
      </c>
      <c r="L399" s="200"/>
      <c r="M399" s="201"/>
      <c r="N399" s="200"/>
      <c r="O399" s="200"/>
      <c r="P399" s="307"/>
      <c r="Q399" s="200"/>
      <c r="R399" s="307"/>
      <c r="S399" s="26"/>
      <c r="T399" s="307"/>
      <c r="U399" s="307"/>
      <c r="V399" s="307"/>
      <c r="W399" s="307"/>
    </row>
    <row r="400" spans="1:23" ht="39" customHeight="1" x14ac:dyDescent="0.25">
      <c r="A400" s="308">
        <v>398</v>
      </c>
      <c r="B400" s="307"/>
      <c r="C400" s="25"/>
      <c r="D400" s="307"/>
      <c r="E400" s="307"/>
      <c r="F400" s="307"/>
      <c r="G400" s="418"/>
      <c r="H400" s="33"/>
      <c r="I400" s="76"/>
      <c r="J400" s="34"/>
      <c r="K400" s="356">
        <f t="shared" si="7"/>
        <v>1</v>
      </c>
      <c r="L400" s="200"/>
      <c r="M400" s="201"/>
      <c r="N400" s="200"/>
      <c r="O400" s="200"/>
      <c r="P400" s="307"/>
      <c r="Q400" s="200"/>
      <c r="R400" s="307"/>
      <c r="S400" s="26"/>
      <c r="T400" s="307"/>
      <c r="U400" s="307"/>
      <c r="V400" s="307"/>
      <c r="W400" s="307"/>
    </row>
    <row r="401" spans="1:23" ht="39" customHeight="1" x14ac:dyDescent="0.25">
      <c r="A401" s="308">
        <v>399</v>
      </c>
      <c r="B401" s="307"/>
      <c r="C401" s="25"/>
      <c r="D401" s="307"/>
      <c r="E401" s="307"/>
      <c r="F401" s="307"/>
      <c r="G401" s="418"/>
      <c r="H401" s="33"/>
      <c r="I401" s="76"/>
      <c r="J401" s="34"/>
      <c r="K401" s="356">
        <f t="shared" si="7"/>
        <v>1</v>
      </c>
      <c r="L401" s="200"/>
      <c r="M401" s="201"/>
      <c r="N401" s="200"/>
      <c r="O401" s="200"/>
      <c r="P401" s="307"/>
      <c r="Q401" s="200"/>
      <c r="R401" s="307"/>
      <c r="S401" s="26"/>
      <c r="T401" s="307"/>
      <c r="U401" s="307"/>
      <c r="V401" s="307"/>
      <c r="W401" s="307"/>
    </row>
    <row r="402" spans="1:23" ht="39" customHeight="1" x14ac:dyDescent="0.25">
      <c r="A402" s="308">
        <v>400</v>
      </c>
      <c r="B402" s="307"/>
      <c r="C402" s="25"/>
      <c r="D402" s="307"/>
      <c r="E402" s="307"/>
      <c r="F402" s="307"/>
      <c r="G402" s="418"/>
      <c r="H402" s="33"/>
      <c r="I402" s="76"/>
      <c r="J402" s="34"/>
      <c r="K402" s="356">
        <f t="shared" si="7"/>
        <v>1</v>
      </c>
      <c r="L402" s="200"/>
      <c r="M402" s="201"/>
      <c r="N402" s="200"/>
      <c r="O402" s="200"/>
      <c r="P402" s="307"/>
      <c r="Q402" s="200"/>
      <c r="R402" s="307"/>
      <c r="S402" s="26"/>
      <c r="T402" s="307"/>
      <c r="U402" s="307"/>
      <c r="V402" s="307"/>
      <c r="W402" s="307"/>
    </row>
    <row r="403" spans="1:23" ht="39" customHeight="1" x14ac:dyDescent="0.25">
      <c r="A403" s="308">
        <v>401</v>
      </c>
      <c r="B403" s="307"/>
      <c r="C403" s="25"/>
      <c r="D403" s="307"/>
      <c r="E403" s="307"/>
      <c r="F403" s="307"/>
      <c r="G403" s="418"/>
      <c r="H403" s="33"/>
      <c r="I403" s="76"/>
      <c r="J403" s="34"/>
      <c r="K403" s="356">
        <f t="shared" si="7"/>
        <v>1</v>
      </c>
      <c r="L403" s="200"/>
      <c r="M403" s="201"/>
      <c r="N403" s="200"/>
      <c r="O403" s="200"/>
      <c r="P403" s="307"/>
      <c r="Q403" s="200"/>
      <c r="R403" s="307"/>
      <c r="S403" s="26"/>
      <c r="T403" s="307"/>
      <c r="U403" s="307"/>
      <c r="V403" s="307"/>
      <c r="W403" s="307"/>
    </row>
    <row r="404" spans="1:23" ht="39" customHeight="1" x14ac:dyDescent="0.25">
      <c r="A404" s="308">
        <v>402</v>
      </c>
      <c r="B404" s="307"/>
      <c r="C404" s="25"/>
      <c r="D404" s="307"/>
      <c r="E404" s="307"/>
      <c r="F404" s="307"/>
      <c r="G404" s="418"/>
      <c r="H404" s="33"/>
      <c r="I404" s="76"/>
      <c r="J404" s="34"/>
      <c r="K404" s="356">
        <f t="shared" si="7"/>
        <v>1</v>
      </c>
      <c r="L404" s="200"/>
      <c r="M404" s="201"/>
      <c r="N404" s="200"/>
      <c r="O404" s="200"/>
      <c r="P404" s="307"/>
      <c r="Q404" s="200"/>
      <c r="R404" s="307"/>
      <c r="S404" s="26"/>
      <c r="T404" s="307"/>
      <c r="U404" s="307"/>
      <c r="V404" s="307"/>
      <c r="W404" s="307"/>
    </row>
    <row r="405" spans="1:23" ht="39" customHeight="1" x14ac:dyDescent="0.25">
      <c r="A405" s="308">
        <v>403</v>
      </c>
      <c r="B405" s="307"/>
      <c r="C405" s="25"/>
      <c r="D405" s="307"/>
      <c r="E405" s="307"/>
      <c r="F405" s="307"/>
      <c r="G405" s="418"/>
      <c r="H405" s="33"/>
      <c r="I405" s="76"/>
      <c r="J405" s="34"/>
      <c r="K405" s="356">
        <f t="shared" si="7"/>
        <v>1</v>
      </c>
      <c r="L405" s="200"/>
      <c r="M405" s="201"/>
      <c r="N405" s="200"/>
      <c r="O405" s="200"/>
      <c r="P405" s="307"/>
      <c r="Q405" s="200"/>
      <c r="R405" s="307"/>
      <c r="S405" s="26"/>
      <c r="T405" s="307"/>
      <c r="U405" s="307"/>
      <c r="V405" s="307"/>
      <c r="W405" s="307"/>
    </row>
    <row r="406" spans="1:23" ht="39" customHeight="1" x14ac:dyDescent="0.25">
      <c r="A406" s="308">
        <v>404</v>
      </c>
      <c r="B406" s="307"/>
      <c r="C406" s="25"/>
      <c r="D406" s="307"/>
      <c r="E406" s="307"/>
      <c r="F406" s="307"/>
      <c r="G406" s="418"/>
      <c r="H406" s="33"/>
      <c r="I406" s="76"/>
      <c r="J406" s="34"/>
      <c r="K406" s="356">
        <f t="shared" si="7"/>
        <v>1</v>
      </c>
      <c r="L406" s="200"/>
      <c r="M406" s="201"/>
      <c r="N406" s="200"/>
      <c r="O406" s="200"/>
      <c r="P406" s="307"/>
      <c r="Q406" s="200"/>
      <c r="R406" s="307"/>
      <c r="S406" s="26"/>
      <c r="T406" s="307"/>
      <c r="U406" s="307"/>
      <c r="V406" s="307"/>
      <c r="W406" s="307"/>
    </row>
    <row r="407" spans="1:23" ht="39" customHeight="1" x14ac:dyDescent="0.25">
      <c r="A407" s="308">
        <v>405</v>
      </c>
      <c r="B407" s="307"/>
      <c r="C407" s="25"/>
      <c r="D407" s="307"/>
      <c r="E407" s="307"/>
      <c r="F407" s="307"/>
      <c r="G407" s="418"/>
      <c r="H407" s="33"/>
      <c r="I407" s="76"/>
      <c r="J407" s="34"/>
      <c r="K407" s="356">
        <f t="shared" si="7"/>
        <v>1</v>
      </c>
      <c r="L407" s="200"/>
      <c r="M407" s="201"/>
      <c r="N407" s="200"/>
      <c r="O407" s="200"/>
      <c r="P407" s="307"/>
      <c r="Q407" s="200"/>
      <c r="R407" s="307"/>
      <c r="S407" s="26"/>
      <c r="T407" s="307"/>
      <c r="U407" s="307"/>
      <c r="V407" s="307"/>
      <c r="W407" s="307"/>
    </row>
    <row r="408" spans="1:23" ht="39" customHeight="1" x14ac:dyDescent="0.25">
      <c r="A408" s="308">
        <v>406</v>
      </c>
      <c r="B408" s="307"/>
      <c r="C408" s="25"/>
      <c r="D408" s="307"/>
      <c r="E408" s="307"/>
      <c r="F408" s="307"/>
      <c r="G408" s="418"/>
      <c r="H408" s="33"/>
      <c r="I408" s="76"/>
      <c r="J408" s="34"/>
      <c r="K408" s="356">
        <f t="shared" si="7"/>
        <v>1</v>
      </c>
      <c r="L408" s="200"/>
      <c r="M408" s="201"/>
      <c r="N408" s="200"/>
      <c r="O408" s="200"/>
      <c r="P408" s="307"/>
      <c r="Q408" s="200"/>
      <c r="R408" s="307"/>
      <c r="S408" s="26"/>
      <c r="T408" s="307"/>
      <c r="U408" s="307"/>
      <c r="V408" s="307"/>
      <c r="W408" s="307"/>
    </row>
    <row r="409" spans="1:23" ht="39" customHeight="1" x14ac:dyDescent="0.25">
      <c r="A409" s="308">
        <v>407</v>
      </c>
      <c r="B409" s="307"/>
      <c r="C409" s="25"/>
      <c r="D409" s="307"/>
      <c r="E409" s="307"/>
      <c r="F409" s="307"/>
      <c r="G409" s="418"/>
      <c r="H409" s="33"/>
      <c r="I409" s="76"/>
      <c r="J409" s="34"/>
      <c r="K409" s="356">
        <f t="shared" si="7"/>
        <v>1</v>
      </c>
      <c r="L409" s="200"/>
      <c r="M409" s="201"/>
      <c r="N409" s="200"/>
      <c r="O409" s="200"/>
      <c r="P409" s="307"/>
      <c r="Q409" s="200"/>
      <c r="R409" s="307"/>
      <c r="S409" s="26"/>
      <c r="T409" s="307"/>
      <c r="U409" s="307"/>
      <c r="V409" s="307"/>
      <c r="W409" s="307"/>
    </row>
    <row r="410" spans="1:23" ht="39" customHeight="1" x14ac:dyDescent="0.25">
      <c r="A410" s="308">
        <v>408</v>
      </c>
      <c r="B410" s="307"/>
      <c r="C410" s="25"/>
      <c r="D410" s="307"/>
      <c r="E410" s="307"/>
      <c r="F410" s="307"/>
      <c r="G410" s="418"/>
      <c r="H410" s="33"/>
      <c r="I410" s="76"/>
      <c r="J410" s="34"/>
      <c r="K410" s="356">
        <f t="shared" si="7"/>
        <v>1</v>
      </c>
      <c r="L410" s="200"/>
      <c r="M410" s="201"/>
      <c r="N410" s="200"/>
      <c r="O410" s="200"/>
      <c r="P410" s="307"/>
      <c r="Q410" s="200"/>
      <c r="R410" s="307"/>
      <c r="S410" s="26"/>
      <c r="T410" s="307"/>
      <c r="U410" s="307"/>
      <c r="V410" s="307"/>
      <c r="W410" s="307"/>
    </row>
    <row r="411" spans="1:23" ht="39" customHeight="1" x14ac:dyDescent="0.25">
      <c r="A411" s="308">
        <v>409</v>
      </c>
      <c r="B411" s="307"/>
      <c r="C411" s="25"/>
      <c r="D411" s="307"/>
      <c r="E411" s="307"/>
      <c r="F411" s="307"/>
      <c r="G411" s="418"/>
      <c r="H411" s="33"/>
      <c r="I411" s="76"/>
      <c r="J411" s="34"/>
      <c r="K411" s="356">
        <f t="shared" si="7"/>
        <v>1</v>
      </c>
      <c r="L411" s="200"/>
      <c r="M411" s="201"/>
      <c r="N411" s="200"/>
      <c r="O411" s="200"/>
      <c r="P411" s="307"/>
      <c r="Q411" s="200"/>
      <c r="R411" s="307"/>
      <c r="S411" s="26"/>
      <c r="T411" s="307"/>
      <c r="U411" s="307"/>
      <c r="V411" s="307"/>
      <c r="W411" s="307"/>
    </row>
    <row r="412" spans="1:23" ht="39" customHeight="1" x14ac:dyDescent="0.25">
      <c r="A412" s="308">
        <v>410</v>
      </c>
      <c r="B412" s="307"/>
      <c r="C412" s="25"/>
      <c r="D412" s="307"/>
      <c r="E412" s="307"/>
      <c r="F412" s="307"/>
      <c r="G412" s="418"/>
      <c r="H412" s="33"/>
      <c r="I412" s="76"/>
      <c r="J412" s="34"/>
      <c r="K412" s="356">
        <f t="shared" si="7"/>
        <v>1</v>
      </c>
      <c r="L412" s="200"/>
      <c r="M412" s="201"/>
      <c r="N412" s="200"/>
      <c r="O412" s="200"/>
      <c r="P412" s="307"/>
      <c r="Q412" s="200"/>
      <c r="R412" s="307"/>
      <c r="S412" s="26"/>
      <c r="T412" s="307"/>
      <c r="U412" s="307"/>
      <c r="V412" s="307"/>
      <c r="W412" s="307"/>
    </row>
    <row r="413" spans="1:23" ht="39" customHeight="1" x14ac:dyDescent="0.25">
      <c r="A413" s="308">
        <v>411</v>
      </c>
      <c r="B413" s="307"/>
      <c r="C413" s="25"/>
      <c r="D413" s="307"/>
      <c r="E413" s="307"/>
      <c r="F413" s="307"/>
      <c r="G413" s="418"/>
      <c r="H413" s="33"/>
      <c r="I413" s="76"/>
      <c r="J413" s="34"/>
      <c r="K413" s="356">
        <f t="shared" si="7"/>
        <v>1</v>
      </c>
      <c r="L413" s="200"/>
      <c r="M413" s="201"/>
      <c r="N413" s="200"/>
      <c r="O413" s="200"/>
      <c r="P413" s="307"/>
      <c r="Q413" s="200"/>
      <c r="R413" s="307"/>
      <c r="S413" s="26"/>
      <c r="T413" s="307"/>
      <c r="U413" s="307"/>
      <c r="V413" s="307"/>
      <c r="W413" s="307"/>
    </row>
    <row r="414" spans="1:23" ht="39" customHeight="1" x14ac:dyDescent="0.25">
      <c r="A414" s="308">
        <v>412</v>
      </c>
      <c r="B414" s="307"/>
      <c r="C414" s="25"/>
      <c r="D414" s="307"/>
      <c r="E414" s="307"/>
      <c r="F414" s="307"/>
      <c r="G414" s="418"/>
      <c r="H414" s="33"/>
      <c r="I414" s="76"/>
      <c r="J414" s="34"/>
      <c r="K414" s="356">
        <f t="shared" si="7"/>
        <v>1</v>
      </c>
      <c r="L414" s="200"/>
      <c r="M414" s="201"/>
      <c r="N414" s="200"/>
      <c r="O414" s="200"/>
      <c r="P414" s="307"/>
      <c r="Q414" s="200"/>
      <c r="R414" s="307"/>
      <c r="S414" s="26"/>
      <c r="T414" s="307"/>
      <c r="U414" s="307"/>
      <c r="V414" s="307"/>
      <c r="W414" s="307"/>
    </row>
    <row r="415" spans="1:23" ht="39" customHeight="1" x14ac:dyDescent="0.25">
      <c r="A415" s="308">
        <v>413</v>
      </c>
      <c r="B415" s="307"/>
      <c r="C415" s="25"/>
      <c r="D415" s="307"/>
      <c r="E415" s="307"/>
      <c r="F415" s="307"/>
      <c r="G415" s="418"/>
      <c r="H415" s="33"/>
      <c r="I415" s="76"/>
      <c r="J415" s="34"/>
      <c r="K415" s="356">
        <f t="shared" si="7"/>
        <v>1</v>
      </c>
      <c r="L415" s="200"/>
      <c r="M415" s="201"/>
      <c r="N415" s="200"/>
      <c r="O415" s="200"/>
      <c r="P415" s="307"/>
      <c r="Q415" s="200"/>
      <c r="R415" s="307"/>
      <c r="S415" s="26"/>
      <c r="T415" s="307"/>
      <c r="U415" s="307"/>
      <c r="V415" s="307"/>
      <c r="W415" s="307"/>
    </row>
    <row r="416" spans="1:23" ht="39" customHeight="1" x14ac:dyDescent="0.25">
      <c r="A416" s="308">
        <v>414</v>
      </c>
      <c r="B416" s="307"/>
      <c r="C416" s="25"/>
      <c r="D416" s="307"/>
      <c r="E416" s="307"/>
      <c r="F416" s="307"/>
      <c r="G416" s="418"/>
      <c r="H416" s="33"/>
      <c r="I416" s="76"/>
      <c r="J416" s="34"/>
      <c r="K416" s="356">
        <f t="shared" si="7"/>
        <v>1</v>
      </c>
      <c r="L416" s="200"/>
      <c r="M416" s="201"/>
      <c r="N416" s="200"/>
      <c r="O416" s="200"/>
      <c r="P416" s="307"/>
      <c r="Q416" s="200"/>
      <c r="R416" s="307"/>
      <c r="S416" s="26"/>
      <c r="T416" s="307"/>
      <c r="U416" s="307"/>
      <c r="V416" s="307"/>
      <c r="W416" s="307"/>
    </row>
    <row r="417" spans="1:23" ht="39" customHeight="1" x14ac:dyDescent="0.25">
      <c r="A417" s="308">
        <v>415</v>
      </c>
      <c r="B417" s="307"/>
      <c r="C417" s="25"/>
      <c r="D417" s="307"/>
      <c r="E417" s="307"/>
      <c r="F417" s="307"/>
      <c r="G417" s="418"/>
      <c r="H417" s="33"/>
      <c r="I417" s="76"/>
      <c r="J417" s="34"/>
      <c r="K417" s="356">
        <f t="shared" si="7"/>
        <v>1</v>
      </c>
      <c r="L417" s="200"/>
      <c r="M417" s="201"/>
      <c r="N417" s="200"/>
      <c r="O417" s="200"/>
      <c r="P417" s="307"/>
      <c r="Q417" s="200"/>
      <c r="R417" s="307"/>
      <c r="S417" s="26"/>
      <c r="T417" s="307"/>
      <c r="U417" s="307"/>
      <c r="V417" s="307"/>
      <c r="W417" s="307"/>
    </row>
    <row r="418" spans="1:23" ht="39" customHeight="1" x14ac:dyDescent="0.25">
      <c r="A418" s="308">
        <v>416</v>
      </c>
      <c r="B418" s="307"/>
      <c r="C418" s="25"/>
      <c r="D418" s="307"/>
      <c r="E418" s="307"/>
      <c r="F418" s="307"/>
      <c r="G418" s="418"/>
      <c r="H418" s="33"/>
      <c r="I418" s="76"/>
      <c r="J418" s="34"/>
      <c r="K418" s="356">
        <f t="shared" si="7"/>
        <v>1</v>
      </c>
      <c r="L418" s="200"/>
      <c r="M418" s="201"/>
      <c r="N418" s="200"/>
      <c r="O418" s="200"/>
      <c r="P418" s="307"/>
      <c r="Q418" s="200"/>
      <c r="R418" s="307"/>
      <c r="S418" s="26"/>
      <c r="T418" s="307"/>
      <c r="U418" s="307"/>
      <c r="V418" s="307"/>
      <c r="W418" s="307"/>
    </row>
    <row r="419" spans="1:23" ht="39" customHeight="1" x14ac:dyDescent="0.25">
      <c r="A419" s="308">
        <v>417</v>
      </c>
      <c r="B419" s="307"/>
      <c r="C419" s="25"/>
      <c r="D419" s="307"/>
      <c r="E419" s="307"/>
      <c r="F419" s="307"/>
      <c r="G419" s="418"/>
      <c r="H419" s="33"/>
      <c r="I419" s="76"/>
      <c r="J419" s="34"/>
      <c r="K419" s="356">
        <f t="shared" si="7"/>
        <v>1</v>
      </c>
      <c r="L419" s="200"/>
      <c r="M419" s="201"/>
      <c r="N419" s="200"/>
      <c r="O419" s="200"/>
      <c r="P419" s="307"/>
      <c r="Q419" s="200"/>
      <c r="R419" s="307"/>
      <c r="S419" s="26"/>
      <c r="T419" s="307"/>
      <c r="U419" s="307"/>
      <c r="V419" s="307"/>
      <c r="W419" s="307"/>
    </row>
    <row r="420" spans="1:23" ht="39" customHeight="1" x14ac:dyDescent="0.25">
      <c r="A420" s="308">
        <v>418</v>
      </c>
      <c r="B420" s="307"/>
      <c r="C420" s="25"/>
      <c r="D420" s="307"/>
      <c r="E420" s="307"/>
      <c r="F420" s="307"/>
      <c r="G420" s="418"/>
      <c r="H420" s="33"/>
      <c r="I420" s="76"/>
      <c r="J420" s="34"/>
      <c r="K420" s="356">
        <f t="shared" si="7"/>
        <v>1</v>
      </c>
      <c r="L420" s="200"/>
      <c r="M420" s="201"/>
      <c r="N420" s="200"/>
      <c r="O420" s="200"/>
      <c r="P420" s="307"/>
      <c r="Q420" s="200"/>
      <c r="R420" s="307"/>
      <c r="S420" s="26"/>
      <c r="T420" s="307"/>
      <c r="U420" s="307"/>
      <c r="V420" s="307"/>
      <c r="W420" s="307"/>
    </row>
    <row r="421" spans="1:23" ht="39" customHeight="1" x14ac:dyDescent="0.25">
      <c r="A421" s="308">
        <v>419</v>
      </c>
      <c r="B421" s="307"/>
      <c r="C421" s="25"/>
      <c r="D421" s="307"/>
      <c r="E421" s="307"/>
      <c r="F421" s="307"/>
      <c r="G421" s="418"/>
      <c r="H421" s="33"/>
      <c r="I421" s="76"/>
      <c r="J421" s="34"/>
      <c r="K421" s="356">
        <f t="shared" si="7"/>
        <v>1</v>
      </c>
      <c r="L421" s="200"/>
      <c r="M421" s="201"/>
      <c r="N421" s="200"/>
      <c r="O421" s="200"/>
      <c r="P421" s="307"/>
      <c r="Q421" s="200"/>
      <c r="R421" s="307"/>
      <c r="S421" s="26"/>
      <c r="T421" s="307"/>
      <c r="U421" s="307"/>
      <c r="V421" s="307"/>
      <c r="W421" s="307"/>
    </row>
    <row r="422" spans="1:23" ht="39" customHeight="1" x14ac:dyDescent="0.25">
      <c r="A422" s="308">
        <v>420</v>
      </c>
      <c r="B422" s="307"/>
      <c r="C422" s="25"/>
      <c r="D422" s="307"/>
      <c r="E422" s="307"/>
      <c r="F422" s="307"/>
      <c r="G422" s="418"/>
      <c r="H422" s="33"/>
      <c r="I422" s="76"/>
      <c r="J422" s="34"/>
      <c r="K422" s="356">
        <f t="shared" si="7"/>
        <v>1</v>
      </c>
      <c r="L422" s="200"/>
      <c r="M422" s="201"/>
      <c r="N422" s="200"/>
      <c r="O422" s="200"/>
      <c r="P422" s="307"/>
      <c r="Q422" s="200"/>
      <c r="R422" s="307"/>
      <c r="S422" s="26"/>
      <c r="T422" s="307"/>
      <c r="U422" s="307"/>
      <c r="V422" s="307"/>
      <c r="W422" s="307"/>
    </row>
    <row r="423" spans="1:23" ht="39" customHeight="1" x14ac:dyDescent="0.25">
      <c r="A423" s="308">
        <v>421</v>
      </c>
      <c r="B423" s="307"/>
      <c r="C423" s="25"/>
      <c r="D423" s="307"/>
      <c r="E423" s="307"/>
      <c r="F423" s="307"/>
      <c r="G423" s="418"/>
      <c r="H423" s="33"/>
      <c r="I423" s="76"/>
      <c r="J423" s="34"/>
      <c r="K423" s="356">
        <f t="shared" si="7"/>
        <v>1</v>
      </c>
      <c r="L423" s="200"/>
      <c r="M423" s="201"/>
      <c r="N423" s="200"/>
      <c r="O423" s="200"/>
      <c r="P423" s="307"/>
      <c r="Q423" s="200"/>
      <c r="R423" s="307"/>
      <c r="S423" s="26"/>
      <c r="T423" s="307"/>
      <c r="U423" s="307"/>
      <c r="V423" s="307"/>
      <c r="W423" s="307"/>
    </row>
    <row r="424" spans="1:23" ht="39" customHeight="1" x14ac:dyDescent="0.25">
      <c r="A424" s="308">
        <v>422</v>
      </c>
      <c r="B424" s="307"/>
      <c r="C424" s="25"/>
      <c r="D424" s="307"/>
      <c r="E424" s="307"/>
      <c r="F424" s="307"/>
      <c r="G424" s="418"/>
      <c r="H424" s="33"/>
      <c r="I424" s="76"/>
      <c r="J424" s="34"/>
      <c r="K424" s="356">
        <f t="shared" si="7"/>
        <v>1</v>
      </c>
      <c r="L424" s="200"/>
      <c r="M424" s="201"/>
      <c r="N424" s="200"/>
      <c r="O424" s="200"/>
      <c r="P424" s="307"/>
      <c r="Q424" s="200"/>
      <c r="R424" s="307"/>
      <c r="S424" s="26"/>
      <c r="T424" s="307"/>
      <c r="U424" s="307"/>
      <c r="V424" s="307"/>
      <c r="W424" s="307"/>
    </row>
    <row r="425" spans="1:23" ht="39" customHeight="1" x14ac:dyDescent="0.25">
      <c r="A425" s="308">
        <v>423</v>
      </c>
      <c r="B425" s="307"/>
      <c r="C425" s="25"/>
      <c r="D425" s="307"/>
      <c r="E425" s="307"/>
      <c r="F425" s="307"/>
      <c r="G425" s="418"/>
      <c r="H425" s="33"/>
      <c r="I425" s="76"/>
      <c r="J425" s="34"/>
      <c r="K425" s="356">
        <f t="shared" si="7"/>
        <v>1</v>
      </c>
      <c r="L425" s="200"/>
      <c r="M425" s="201"/>
      <c r="N425" s="200"/>
      <c r="O425" s="200"/>
      <c r="P425" s="307"/>
      <c r="Q425" s="200"/>
      <c r="R425" s="307"/>
      <c r="S425" s="26"/>
      <c r="T425" s="307"/>
      <c r="U425" s="307"/>
      <c r="V425" s="307"/>
      <c r="W425" s="307"/>
    </row>
    <row r="426" spans="1:23" ht="39" customHeight="1" x14ac:dyDescent="0.25">
      <c r="A426" s="308">
        <v>424</v>
      </c>
      <c r="B426" s="307"/>
      <c r="C426" s="25"/>
      <c r="D426" s="307"/>
      <c r="E426" s="307"/>
      <c r="F426" s="307"/>
      <c r="G426" s="418"/>
      <c r="H426" s="33"/>
      <c r="I426" s="76"/>
      <c r="J426" s="34"/>
      <c r="K426" s="356">
        <f t="shared" si="7"/>
        <v>1</v>
      </c>
      <c r="L426" s="200"/>
      <c r="M426" s="201"/>
      <c r="N426" s="200"/>
      <c r="O426" s="200"/>
      <c r="P426" s="307"/>
      <c r="Q426" s="200"/>
      <c r="R426" s="307"/>
      <c r="S426" s="26"/>
      <c r="T426" s="307"/>
      <c r="U426" s="307"/>
      <c r="V426" s="307"/>
      <c r="W426" s="307"/>
    </row>
    <row r="427" spans="1:23" ht="39" customHeight="1" x14ac:dyDescent="0.25">
      <c r="A427" s="308">
        <v>425</v>
      </c>
      <c r="B427" s="307"/>
      <c r="C427" s="25"/>
      <c r="D427" s="307"/>
      <c r="E427" s="307"/>
      <c r="F427" s="307"/>
      <c r="G427" s="418"/>
      <c r="H427" s="33"/>
      <c r="I427" s="76"/>
      <c r="J427" s="34"/>
      <c r="K427" s="356">
        <f t="shared" si="7"/>
        <v>1</v>
      </c>
      <c r="L427" s="200"/>
      <c r="M427" s="201"/>
      <c r="N427" s="200"/>
      <c r="O427" s="200"/>
      <c r="P427" s="307"/>
      <c r="Q427" s="200"/>
      <c r="R427" s="307"/>
      <c r="S427" s="26"/>
      <c r="T427" s="307"/>
      <c r="U427" s="307"/>
      <c r="V427" s="307"/>
      <c r="W427" s="307"/>
    </row>
    <row r="428" spans="1:23" ht="39" customHeight="1" x14ac:dyDescent="0.25">
      <c r="A428" s="308">
        <v>426</v>
      </c>
      <c r="B428" s="307"/>
      <c r="C428" s="25"/>
      <c r="D428" s="307"/>
      <c r="E428" s="307"/>
      <c r="F428" s="307"/>
      <c r="G428" s="418"/>
      <c r="H428" s="33"/>
      <c r="I428" s="76"/>
      <c r="J428" s="34"/>
      <c r="K428" s="356">
        <f t="shared" si="7"/>
        <v>1</v>
      </c>
      <c r="L428" s="200"/>
      <c r="M428" s="201"/>
      <c r="N428" s="200"/>
      <c r="O428" s="200"/>
      <c r="P428" s="307"/>
      <c r="Q428" s="200"/>
      <c r="R428" s="307"/>
      <c r="S428" s="26"/>
      <c r="T428" s="307"/>
      <c r="U428" s="307"/>
      <c r="V428" s="307"/>
      <c r="W428" s="307"/>
    </row>
    <row r="429" spans="1:23" ht="39" customHeight="1" x14ac:dyDescent="0.25">
      <c r="A429" s="308">
        <v>427</v>
      </c>
      <c r="B429" s="307"/>
      <c r="C429" s="25"/>
      <c r="D429" s="307"/>
      <c r="E429" s="307"/>
      <c r="F429" s="307"/>
      <c r="G429" s="418"/>
      <c r="H429" s="33"/>
      <c r="I429" s="76"/>
      <c r="J429" s="34"/>
      <c r="K429" s="356">
        <f t="shared" si="7"/>
        <v>1</v>
      </c>
      <c r="L429" s="200"/>
      <c r="M429" s="201"/>
      <c r="N429" s="200"/>
      <c r="O429" s="200"/>
      <c r="P429" s="307"/>
      <c r="Q429" s="200"/>
      <c r="R429" s="307"/>
      <c r="S429" s="26"/>
      <c r="T429" s="307"/>
      <c r="U429" s="307"/>
      <c r="V429" s="307"/>
      <c r="W429" s="307"/>
    </row>
    <row r="430" spans="1:23" ht="39" customHeight="1" x14ac:dyDescent="0.25">
      <c r="A430" s="308">
        <v>428</v>
      </c>
      <c r="B430" s="307"/>
      <c r="C430" s="25"/>
      <c r="D430" s="307"/>
      <c r="E430" s="307"/>
      <c r="F430" s="307"/>
      <c r="G430" s="418"/>
      <c r="H430" s="33"/>
      <c r="I430" s="76"/>
      <c r="J430" s="34"/>
      <c r="K430" s="356">
        <f t="shared" si="7"/>
        <v>1</v>
      </c>
      <c r="L430" s="200"/>
      <c r="M430" s="201"/>
      <c r="N430" s="200"/>
      <c r="O430" s="200"/>
      <c r="P430" s="307"/>
      <c r="Q430" s="200"/>
      <c r="R430" s="307"/>
      <c r="S430" s="26"/>
      <c r="T430" s="307"/>
      <c r="U430" s="307"/>
      <c r="V430" s="307"/>
      <c r="W430" s="307"/>
    </row>
    <row r="431" spans="1:23" ht="39" customHeight="1" x14ac:dyDescent="0.25">
      <c r="A431" s="308">
        <v>429</v>
      </c>
      <c r="B431" s="307"/>
      <c r="C431" s="25"/>
      <c r="D431" s="307"/>
      <c r="E431" s="307"/>
      <c r="F431" s="307"/>
      <c r="G431" s="418"/>
      <c r="H431" s="33"/>
      <c r="I431" s="76"/>
      <c r="J431" s="34"/>
      <c r="K431" s="356">
        <f t="shared" si="7"/>
        <v>1</v>
      </c>
      <c r="L431" s="200"/>
      <c r="M431" s="201"/>
      <c r="N431" s="200"/>
      <c r="O431" s="200"/>
      <c r="P431" s="307"/>
      <c r="Q431" s="200"/>
      <c r="R431" s="307"/>
      <c r="S431" s="26"/>
      <c r="T431" s="307"/>
      <c r="U431" s="307"/>
      <c r="V431" s="307"/>
      <c r="W431" s="307"/>
    </row>
    <row r="432" spans="1:23" ht="39" customHeight="1" x14ac:dyDescent="0.25">
      <c r="A432" s="308">
        <v>430</v>
      </c>
      <c r="B432" s="307"/>
      <c r="C432" s="25"/>
      <c r="D432" s="307"/>
      <c r="E432" s="307"/>
      <c r="F432" s="307"/>
      <c r="G432" s="418"/>
      <c r="H432" s="33"/>
      <c r="I432" s="76"/>
      <c r="J432" s="34"/>
      <c r="K432" s="356">
        <f t="shared" si="7"/>
        <v>1</v>
      </c>
      <c r="L432" s="200"/>
      <c r="M432" s="201"/>
      <c r="N432" s="200"/>
      <c r="O432" s="200"/>
      <c r="P432" s="307"/>
      <c r="Q432" s="200"/>
      <c r="R432" s="307"/>
      <c r="S432" s="26"/>
      <c r="T432" s="307"/>
      <c r="U432" s="307"/>
      <c r="V432" s="307"/>
      <c r="W432" s="307"/>
    </row>
    <row r="433" spans="1:23" ht="39" customHeight="1" x14ac:dyDescent="0.25">
      <c r="A433" s="308">
        <v>431</v>
      </c>
      <c r="B433" s="307"/>
      <c r="C433" s="25"/>
      <c r="D433" s="307"/>
      <c r="E433" s="307"/>
      <c r="F433" s="307"/>
      <c r="G433" s="418"/>
      <c r="H433" s="33"/>
      <c r="I433" s="76"/>
      <c r="J433" s="34"/>
      <c r="K433" s="356">
        <f t="shared" si="7"/>
        <v>1</v>
      </c>
      <c r="L433" s="200"/>
      <c r="M433" s="201"/>
      <c r="N433" s="200"/>
      <c r="O433" s="200"/>
      <c r="P433" s="307"/>
      <c r="Q433" s="200"/>
      <c r="R433" s="307"/>
      <c r="S433" s="26"/>
      <c r="T433" s="307"/>
      <c r="U433" s="307"/>
      <c r="V433" s="307"/>
      <c r="W433" s="307"/>
    </row>
    <row r="434" spans="1:23" ht="39" customHeight="1" x14ac:dyDescent="0.25">
      <c r="A434" s="308">
        <v>432</v>
      </c>
      <c r="B434" s="307"/>
      <c r="C434" s="25"/>
      <c r="D434" s="307"/>
      <c r="E434" s="307"/>
      <c r="F434" s="307"/>
      <c r="G434" s="418"/>
      <c r="H434" s="33"/>
      <c r="I434" s="76"/>
      <c r="J434" s="34"/>
      <c r="K434" s="356">
        <f t="shared" si="7"/>
        <v>1</v>
      </c>
      <c r="L434" s="200"/>
      <c r="M434" s="201"/>
      <c r="N434" s="200"/>
      <c r="O434" s="200"/>
      <c r="P434" s="307"/>
      <c r="Q434" s="200"/>
      <c r="R434" s="307"/>
      <c r="S434" s="26"/>
      <c r="T434" s="307"/>
      <c r="U434" s="307"/>
      <c r="V434" s="307"/>
      <c r="W434" s="307"/>
    </row>
    <row r="435" spans="1:23" ht="39" customHeight="1" x14ac:dyDescent="0.25">
      <c r="A435" s="308">
        <v>433</v>
      </c>
      <c r="B435" s="307"/>
      <c r="C435" s="25"/>
      <c r="D435" s="307"/>
      <c r="E435" s="307"/>
      <c r="F435" s="307"/>
      <c r="G435" s="418"/>
      <c r="H435" s="33"/>
      <c r="I435" s="76"/>
      <c r="J435" s="34"/>
      <c r="K435" s="356">
        <f t="shared" si="7"/>
        <v>1</v>
      </c>
      <c r="L435" s="200"/>
      <c r="M435" s="201"/>
      <c r="N435" s="200"/>
      <c r="O435" s="200"/>
      <c r="P435" s="307"/>
      <c r="Q435" s="200"/>
      <c r="R435" s="307"/>
      <c r="S435" s="26"/>
      <c r="T435" s="307"/>
      <c r="U435" s="307"/>
      <c r="V435" s="307"/>
      <c r="W435" s="307"/>
    </row>
    <row r="436" spans="1:23" ht="39" customHeight="1" x14ac:dyDescent="0.25">
      <c r="A436" s="308">
        <v>434</v>
      </c>
      <c r="B436" s="307"/>
      <c r="C436" s="25"/>
      <c r="D436" s="307"/>
      <c r="E436" s="307"/>
      <c r="F436" s="307"/>
      <c r="G436" s="418"/>
      <c r="H436" s="33"/>
      <c r="I436" s="76"/>
      <c r="J436" s="34"/>
      <c r="K436" s="356">
        <f t="shared" si="7"/>
        <v>1</v>
      </c>
      <c r="L436" s="200"/>
      <c r="M436" s="201"/>
      <c r="N436" s="200"/>
      <c r="O436" s="200"/>
      <c r="P436" s="307"/>
      <c r="Q436" s="200"/>
      <c r="R436" s="307"/>
      <c r="S436" s="26"/>
      <c r="T436" s="307"/>
      <c r="U436" s="307"/>
      <c r="V436" s="307"/>
      <c r="W436" s="307"/>
    </row>
    <row r="437" spans="1:23" ht="39" customHeight="1" x14ac:dyDescent="0.25">
      <c r="A437" s="308">
        <v>435</v>
      </c>
      <c r="B437" s="307"/>
      <c r="C437" s="25"/>
      <c r="D437" s="307"/>
      <c r="E437" s="307"/>
      <c r="F437" s="307"/>
      <c r="G437" s="418"/>
      <c r="H437" s="33"/>
      <c r="I437" s="76"/>
      <c r="J437" s="34"/>
      <c r="K437" s="356">
        <f t="shared" si="7"/>
        <v>1</v>
      </c>
      <c r="L437" s="200"/>
      <c r="M437" s="201"/>
      <c r="N437" s="200"/>
      <c r="O437" s="200"/>
      <c r="P437" s="307"/>
      <c r="Q437" s="200"/>
      <c r="R437" s="307"/>
      <c r="S437" s="26"/>
      <c r="T437" s="307"/>
      <c r="U437" s="307"/>
      <c r="V437" s="307"/>
      <c r="W437" s="307"/>
    </row>
    <row r="438" spans="1:23" ht="39" customHeight="1" x14ac:dyDescent="0.25">
      <c r="A438" s="308">
        <v>436</v>
      </c>
      <c r="B438" s="307"/>
      <c r="C438" s="25"/>
      <c r="D438" s="307"/>
      <c r="E438" s="307"/>
      <c r="F438" s="307"/>
      <c r="G438" s="418"/>
      <c r="H438" s="33"/>
      <c r="I438" s="76"/>
      <c r="J438" s="34"/>
      <c r="K438" s="356">
        <f t="shared" si="7"/>
        <v>1</v>
      </c>
      <c r="L438" s="200"/>
      <c r="M438" s="201"/>
      <c r="N438" s="200"/>
      <c r="O438" s="200"/>
      <c r="P438" s="307"/>
      <c r="Q438" s="200"/>
      <c r="R438" s="307"/>
      <c r="S438" s="26"/>
      <c r="T438" s="307"/>
      <c r="U438" s="307"/>
      <c r="V438" s="307"/>
      <c r="W438" s="307"/>
    </row>
    <row r="439" spans="1:23" ht="39" customHeight="1" x14ac:dyDescent="0.25">
      <c r="A439" s="308">
        <v>437</v>
      </c>
      <c r="B439" s="307"/>
      <c r="C439" s="25"/>
      <c r="D439" s="307"/>
      <c r="E439" s="307"/>
      <c r="F439" s="307"/>
      <c r="G439" s="418"/>
      <c r="H439" s="33"/>
      <c r="I439" s="76"/>
      <c r="J439" s="34"/>
      <c r="K439" s="356">
        <f t="shared" si="7"/>
        <v>1</v>
      </c>
      <c r="L439" s="200"/>
      <c r="M439" s="201"/>
      <c r="N439" s="200"/>
      <c r="O439" s="200"/>
      <c r="P439" s="307"/>
      <c r="Q439" s="200"/>
      <c r="R439" s="307"/>
      <c r="S439" s="26"/>
      <c r="T439" s="307"/>
      <c r="U439" s="307"/>
      <c r="V439" s="307"/>
      <c r="W439" s="307"/>
    </row>
    <row r="440" spans="1:23" ht="39" customHeight="1" x14ac:dyDescent="0.25">
      <c r="A440" s="308">
        <v>438</v>
      </c>
      <c r="B440" s="307"/>
      <c r="C440" s="25"/>
      <c r="D440" s="307"/>
      <c r="E440" s="307"/>
      <c r="F440" s="307"/>
      <c r="G440" s="418"/>
      <c r="H440" s="33"/>
      <c r="I440" s="76"/>
      <c r="J440" s="34"/>
      <c r="K440" s="356">
        <f t="shared" si="7"/>
        <v>1</v>
      </c>
      <c r="L440" s="200"/>
      <c r="M440" s="201"/>
      <c r="N440" s="200"/>
      <c r="O440" s="200"/>
      <c r="P440" s="307"/>
      <c r="Q440" s="200"/>
      <c r="R440" s="307"/>
      <c r="S440" s="26"/>
      <c r="T440" s="307"/>
      <c r="U440" s="307"/>
      <c r="V440" s="307"/>
      <c r="W440" s="307"/>
    </row>
    <row r="441" spans="1:23" ht="39" customHeight="1" x14ac:dyDescent="0.25">
      <c r="A441" s="308">
        <v>439</v>
      </c>
      <c r="B441" s="307"/>
      <c r="C441" s="25"/>
      <c r="D441" s="307"/>
      <c r="E441" s="307"/>
      <c r="F441" s="307"/>
      <c r="G441" s="418"/>
      <c r="H441" s="33"/>
      <c r="I441" s="76"/>
      <c r="J441" s="34"/>
      <c r="K441" s="356">
        <f t="shared" si="7"/>
        <v>1</v>
      </c>
      <c r="L441" s="200"/>
      <c r="M441" s="201"/>
      <c r="N441" s="200"/>
      <c r="O441" s="200"/>
      <c r="P441" s="307"/>
      <c r="Q441" s="200"/>
      <c r="R441" s="307"/>
      <c r="S441" s="26"/>
      <c r="T441" s="307"/>
      <c r="U441" s="307"/>
      <c r="V441" s="307"/>
      <c r="W441" s="307"/>
    </row>
    <row r="442" spans="1:23" ht="39" customHeight="1" x14ac:dyDescent="0.25">
      <c r="A442" s="308">
        <v>440</v>
      </c>
      <c r="B442" s="307"/>
      <c r="C442" s="25"/>
      <c r="D442" s="307"/>
      <c r="E442" s="307"/>
      <c r="F442" s="307"/>
      <c r="G442" s="418"/>
      <c r="H442" s="33"/>
      <c r="I442" s="76"/>
      <c r="J442" s="34"/>
      <c r="K442" s="356">
        <f t="shared" si="7"/>
        <v>1</v>
      </c>
      <c r="L442" s="200"/>
      <c r="M442" s="201"/>
      <c r="N442" s="200"/>
      <c r="O442" s="200"/>
      <c r="P442" s="307"/>
      <c r="Q442" s="200"/>
      <c r="R442" s="307"/>
      <c r="S442" s="26"/>
      <c r="T442" s="307"/>
      <c r="U442" s="307"/>
      <c r="V442" s="307"/>
      <c r="W442" s="307"/>
    </row>
    <row r="443" spans="1:23" ht="39" customHeight="1" x14ac:dyDescent="0.25">
      <c r="A443" s="308">
        <v>441</v>
      </c>
      <c r="B443" s="307"/>
      <c r="C443" s="25"/>
      <c r="D443" s="307"/>
      <c r="E443" s="307"/>
      <c r="F443" s="307"/>
      <c r="G443" s="418"/>
      <c r="H443" s="33"/>
      <c r="I443" s="76"/>
      <c r="J443" s="34"/>
      <c r="K443" s="356">
        <f t="shared" si="7"/>
        <v>1</v>
      </c>
      <c r="L443" s="200"/>
      <c r="M443" s="201"/>
      <c r="N443" s="200"/>
      <c r="O443" s="200"/>
      <c r="P443" s="307"/>
      <c r="Q443" s="200"/>
      <c r="R443" s="307"/>
      <c r="S443" s="26"/>
      <c r="T443" s="307"/>
      <c r="U443" s="307"/>
      <c r="V443" s="307"/>
      <c r="W443" s="307"/>
    </row>
    <row r="444" spans="1:23" ht="39" customHeight="1" x14ac:dyDescent="0.25">
      <c r="A444" s="308">
        <v>442</v>
      </c>
      <c r="B444" s="307"/>
      <c r="C444" s="25"/>
      <c r="D444" s="307"/>
      <c r="E444" s="307"/>
      <c r="F444" s="307"/>
      <c r="G444" s="418"/>
      <c r="H444" s="33"/>
      <c r="I444" s="76"/>
      <c r="J444" s="34"/>
      <c r="K444" s="356">
        <f t="shared" si="7"/>
        <v>1</v>
      </c>
      <c r="L444" s="200"/>
      <c r="M444" s="201"/>
      <c r="N444" s="200"/>
      <c r="O444" s="200"/>
      <c r="P444" s="307"/>
      <c r="Q444" s="200"/>
      <c r="R444" s="307"/>
      <c r="S444" s="26"/>
      <c r="T444" s="307"/>
      <c r="U444" s="307"/>
      <c r="V444" s="307"/>
      <c r="W444" s="307"/>
    </row>
    <row r="445" spans="1:23" ht="39" customHeight="1" x14ac:dyDescent="0.25">
      <c r="A445" s="308">
        <v>443</v>
      </c>
      <c r="B445" s="307"/>
      <c r="C445" s="25"/>
      <c r="D445" s="307"/>
      <c r="E445" s="307"/>
      <c r="F445" s="307"/>
      <c r="G445" s="418"/>
      <c r="H445" s="33"/>
      <c r="I445" s="76"/>
      <c r="J445" s="34"/>
      <c r="K445" s="356">
        <f t="shared" si="7"/>
        <v>1</v>
      </c>
      <c r="L445" s="200"/>
      <c r="M445" s="201"/>
      <c r="N445" s="200"/>
      <c r="O445" s="200"/>
      <c r="P445" s="307"/>
      <c r="Q445" s="200"/>
      <c r="R445" s="307"/>
      <c r="S445" s="26"/>
      <c r="T445" s="307"/>
      <c r="U445" s="307"/>
      <c r="V445" s="307"/>
      <c r="W445" s="307"/>
    </row>
    <row r="446" spans="1:23" ht="39" customHeight="1" x14ac:dyDescent="0.25">
      <c r="A446" s="308">
        <v>444</v>
      </c>
      <c r="B446" s="307"/>
      <c r="C446" s="25"/>
      <c r="D446" s="307"/>
      <c r="E446" s="307"/>
      <c r="F446" s="307"/>
      <c r="G446" s="418"/>
      <c r="H446" s="33"/>
      <c r="I446" s="76"/>
      <c r="J446" s="34"/>
      <c r="K446" s="356">
        <f t="shared" si="7"/>
        <v>1</v>
      </c>
      <c r="L446" s="200"/>
      <c r="M446" s="201"/>
      <c r="N446" s="200"/>
      <c r="O446" s="200"/>
      <c r="P446" s="307"/>
      <c r="Q446" s="200"/>
      <c r="R446" s="307"/>
      <c r="S446" s="26"/>
      <c r="T446" s="307"/>
      <c r="U446" s="307"/>
      <c r="V446" s="307"/>
      <c r="W446" s="307"/>
    </row>
    <row r="447" spans="1:23" ht="39" customHeight="1" x14ac:dyDescent="0.25">
      <c r="A447" s="308">
        <v>445</v>
      </c>
      <c r="B447" s="307"/>
      <c r="C447" s="25"/>
      <c r="D447" s="307"/>
      <c r="E447" s="307"/>
      <c r="F447" s="307"/>
      <c r="G447" s="418"/>
      <c r="H447" s="33"/>
      <c r="I447" s="76"/>
      <c r="J447" s="34"/>
      <c r="K447" s="356">
        <f t="shared" si="7"/>
        <v>1</v>
      </c>
      <c r="L447" s="200"/>
      <c r="M447" s="201"/>
      <c r="N447" s="200"/>
      <c r="O447" s="200"/>
      <c r="P447" s="307"/>
      <c r="Q447" s="200"/>
      <c r="R447" s="307"/>
      <c r="S447" s="26"/>
      <c r="T447" s="307"/>
      <c r="U447" s="307"/>
      <c r="V447" s="307"/>
      <c r="W447" s="307"/>
    </row>
    <row r="448" spans="1:23" ht="39" customHeight="1" x14ac:dyDescent="0.25">
      <c r="A448" s="308">
        <v>446</v>
      </c>
      <c r="B448" s="307"/>
      <c r="C448" s="25"/>
      <c r="D448" s="307"/>
      <c r="E448" s="307"/>
      <c r="F448" s="307"/>
      <c r="G448" s="418"/>
      <c r="H448" s="33"/>
      <c r="I448" s="76"/>
      <c r="J448" s="34"/>
      <c r="K448" s="356">
        <f t="shared" si="7"/>
        <v>1</v>
      </c>
      <c r="L448" s="200"/>
      <c r="M448" s="201"/>
      <c r="N448" s="200"/>
      <c r="O448" s="200"/>
      <c r="P448" s="307"/>
      <c r="Q448" s="200"/>
      <c r="R448" s="307"/>
      <c r="S448" s="26"/>
      <c r="T448" s="307"/>
      <c r="U448" s="307"/>
      <c r="V448" s="307"/>
      <c r="W448" s="307"/>
    </row>
    <row r="449" spans="1:23" ht="39" customHeight="1" x14ac:dyDescent="0.25">
      <c r="A449" s="308">
        <v>447</v>
      </c>
      <c r="B449" s="307"/>
      <c r="C449" s="25"/>
      <c r="D449" s="307"/>
      <c r="E449" s="307"/>
      <c r="F449" s="307"/>
      <c r="G449" s="418"/>
      <c r="H449" s="33"/>
      <c r="I449" s="76"/>
      <c r="J449" s="34"/>
      <c r="K449" s="356">
        <f t="shared" si="7"/>
        <v>1</v>
      </c>
      <c r="L449" s="200"/>
      <c r="M449" s="201"/>
      <c r="N449" s="200"/>
      <c r="O449" s="200"/>
      <c r="P449" s="307"/>
      <c r="Q449" s="200"/>
      <c r="R449" s="307"/>
      <c r="S449" s="26"/>
      <c r="T449" s="307"/>
      <c r="U449" s="307"/>
      <c r="V449" s="307"/>
      <c r="W449" s="307"/>
    </row>
    <row r="450" spans="1:23" ht="39" customHeight="1" x14ac:dyDescent="0.25">
      <c r="A450" s="308">
        <v>448</v>
      </c>
      <c r="B450" s="307"/>
      <c r="C450" s="25"/>
      <c r="D450" s="307"/>
      <c r="E450" s="307"/>
      <c r="F450" s="307"/>
      <c r="G450" s="418"/>
      <c r="H450" s="33"/>
      <c r="I450" s="76"/>
      <c r="J450" s="34"/>
      <c r="K450" s="356">
        <f t="shared" si="7"/>
        <v>1</v>
      </c>
      <c r="L450" s="200"/>
      <c r="M450" s="201"/>
      <c r="N450" s="200"/>
      <c r="O450" s="200"/>
      <c r="P450" s="307"/>
      <c r="Q450" s="200"/>
      <c r="R450" s="307"/>
      <c r="S450" s="26"/>
      <c r="T450" s="307"/>
      <c r="U450" s="307"/>
      <c r="V450" s="307"/>
      <c r="W450" s="307"/>
    </row>
    <row r="451" spans="1:23" ht="39" customHeight="1" x14ac:dyDescent="0.25">
      <c r="A451" s="308">
        <v>449</v>
      </c>
      <c r="B451" s="307"/>
      <c r="C451" s="25"/>
      <c r="D451" s="307"/>
      <c r="E451" s="307"/>
      <c r="F451" s="307"/>
      <c r="G451" s="418"/>
      <c r="H451" s="33"/>
      <c r="I451" s="76"/>
      <c r="J451" s="34"/>
      <c r="K451" s="356">
        <f t="shared" si="7"/>
        <v>1</v>
      </c>
      <c r="L451" s="200"/>
      <c r="M451" s="201"/>
      <c r="N451" s="200"/>
      <c r="O451" s="200"/>
      <c r="P451" s="307"/>
      <c r="Q451" s="200"/>
      <c r="R451" s="307"/>
      <c r="S451" s="26"/>
      <c r="T451" s="307"/>
      <c r="U451" s="307"/>
      <c r="V451" s="307"/>
      <c r="W451" s="307"/>
    </row>
    <row r="452" spans="1:23" ht="39" customHeight="1" x14ac:dyDescent="0.25">
      <c r="A452" s="308">
        <v>450</v>
      </c>
      <c r="B452" s="307"/>
      <c r="C452" s="25"/>
      <c r="D452" s="307"/>
      <c r="E452" s="307"/>
      <c r="F452" s="307"/>
      <c r="G452" s="418"/>
      <c r="H452" s="33"/>
      <c r="I452" s="76"/>
      <c r="J452" s="34"/>
      <c r="K452" s="356">
        <f t="shared" ref="K452:K515" si="8">1-I452</f>
        <v>1</v>
      </c>
      <c r="L452" s="200"/>
      <c r="M452" s="201"/>
      <c r="N452" s="200"/>
      <c r="O452" s="200"/>
      <c r="P452" s="307"/>
      <c r="Q452" s="200"/>
      <c r="R452" s="307"/>
      <c r="S452" s="26"/>
      <c r="T452" s="307"/>
      <c r="U452" s="307"/>
      <c r="V452" s="307"/>
      <c r="W452" s="307"/>
    </row>
    <row r="453" spans="1:23" ht="39" customHeight="1" x14ac:dyDescent="0.25">
      <c r="A453" s="308">
        <v>451</v>
      </c>
      <c r="B453" s="307"/>
      <c r="C453" s="25"/>
      <c r="D453" s="307"/>
      <c r="E453" s="307"/>
      <c r="F453" s="307"/>
      <c r="G453" s="418"/>
      <c r="H453" s="33"/>
      <c r="I453" s="76"/>
      <c r="J453" s="34"/>
      <c r="K453" s="356">
        <f t="shared" si="8"/>
        <v>1</v>
      </c>
      <c r="L453" s="200"/>
      <c r="M453" s="201"/>
      <c r="N453" s="200"/>
      <c r="O453" s="200"/>
      <c r="P453" s="307"/>
      <c r="Q453" s="200"/>
      <c r="R453" s="307"/>
      <c r="S453" s="26"/>
      <c r="T453" s="307"/>
      <c r="U453" s="307"/>
      <c r="V453" s="307"/>
      <c r="W453" s="307"/>
    </row>
    <row r="454" spans="1:23" ht="39" customHeight="1" x14ac:dyDescent="0.25">
      <c r="A454" s="308">
        <v>452</v>
      </c>
      <c r="B454" s="307"/>
      <c r="C454" s="25"/>
      <c r="D454" s="307"/>
      <c r="E454" s="307"/>
      <c r="F454" s="307"/>
      <c r="G454" s="418"/>
      <c r="H454" s="33"/>
      <c r="I454" s="76"/>
      <c r="J454" s="34"/>
      <c r="K454" s="356">
        <f t="shared" si="8"/>
        <v>1</v>
      </c>
      <c r="L454" s="200"/>
      <c r="M454" s="201"/>
      <c r="N454" s="200"/>
      <c r="O454" s="200"/>
      <c r="P454" s="307"/>
      <c r="Q454" s="200"/>
      <c r="R454" s="307"/>
      <c r="S454" s="26"/>
      <c r="T454" s="307"/>
      <c r="U454" s="307"/>
      <c r="V454" s="307"/>
      <c r="W454" s="307"/>
    </row>
    <row r="455" spans="1:23" ht="39" customHeight="1" x14ac:dyDescent="0.25">
      <c r="A455" s="308">
        <v>453</v>
      </c>
      <c r="B455" s="307"/>
      <c r="C455" s="25"/>
      <c r="D455" s="307"/>
      <c r="E455" s="307"/>
      <c r="F455" s="307"/>
      <c r="G455" s="418"/>
      <c r="H455" s="33"/>
      <c r="I455" s="76"/>
      <c r="J455" s="34"/>
      <c r="K455" s="356">
        <f t="shared" si="8"/>
        <v>1</v>
      </c>
      <c r="L455" s="200"/>
      <c r="M455" s="201"/>
      <c r="N455" s="200"/>
      <c r="O455" s="200"/>
      <c r="P455" s="307"/>
      <c r="Q455" s="200"/>
      <c r="R455" s="307"/>
      <c r="S455" s="26"/>
      <c r="T455" s="307"/>
      <c r="U455" s="307"/>
      <c r="V455" s="307"/>
      <c r="W455" s="307"/>
    </row>
    <row r="456" spans="1:23" ht="39" customHeight="1" x14ac:dyDescent="0.25">
      <c r="A456" s="308">
        <v>454</v>
      </c>
      <c r="B456" s="307"/>
      <c r="C456" s="25"/>
      <c r="D456" s="307"/>
      <c r="E456" s="307"/>
      <c r="F456" s="307"/>
      <c r="G456" s="418"/>
      <c r="H456" s="33"/>
      <c r="I456" s="76"/>
      <c r="J456" s="34"/>
      <c r="K456" s="356">
        <f t="shared" si="8"/>
        <v>1</v>
      </c>
      <c r="L456" s="200"/>
      <c r="M456" s="201"/>
      <c r="N456" s="200"/>
      <c r="O456" s="200"/>
      <c r="P456" s="307"/>
      <c r="Q456" s="200"/>
      <c r="R456" s="307"/>
      <c r="S456" s="26"/>
      <c r="T456" s="307"/>
      <c r="U456" s="307"/>
      <c r="V456" s="307"/>
      <c r="W456" s="307"/>
    </row>
    <row r="457" spans="1:23" ht="39" customHeight="1" x14ac:dyDescent="0.25">
      <c r="A457" s="308">
        <v>455</v>
      </c>
      <c r="B457" s="307"/>
      <c r="C457" s="25"/>
      <c r="D457" s="307"/>
      <c r="E457" s="307"/>
      <c r="F457" s="307"/>
      <c r="G457" s="418"/>
      <c r="H457" s="33"/>
      <c r="I457" s="76"/>
      <c r="J457" s="34"/>
      <c r="K457" s="356">
        <f t="shared" si="8"/>
        <v>1</v>
      </c>
      <c r="L457" s="200"/>
      <c r="M457" s="201"/>
      <c r="N457" s="200"/>
      <c r="O457" s="200"/>
      <c r="P457" s="307"/>
      <c r="Q457" s="200"/>
      <c r="R457" s="307"/>
      <c r="S457" s="26"/>
      <c r="T457" s="307"/>
      <c r="U457" s="307"/>
      <c r="V457" s="307"/>
      <c r="W457" s="307"/>
    </row>
    <row r="458" spans="1:23" ht="39" customHeight="1" x14ac:dyDescent="0.25">
      <c r="A458" s="308">
        <v>456</v>
      </c>
      <c r="B458" s="307"/>
      <c r="C458" s="25"/>
      <c r="D458" s="307"/>
      <c r="E458" s="307"/>
      <c r="F458" s="307"/>
      <c r="G458" s="418"/>
      <c r="H458" s="33"/>
      <c r="I458" s="76"/>
      <c r="J458" s="34"/>
      <c r="K458" s="356">
        <f t="shared" si="8"/>
        <v>1</v>
      </c>
      <c r="L458" s="200"/>
      <c r="M458" s="201"/>
      <c r="N458" s="200"/>
      <c r="O458" s="200"/>
      <c r="P458" s="307"/>
      <c r="Q458" s="200"/>
      <c r="R458" s="307"/>
      <c r="S458" s="26"/>
      <c r="T458" s="307"/>
      <c r="U458" s="307"/>
      <c r="V458" s="307"/>
      <c r="W458" s="307"/>
    </row>
    <row r="459" spans="1:23" ht="39" customHeight="1" x14ac:dyDescent="0.25">
      <c r="A459" s="308">
        <v>457</v>
      </c>
      <c r="B459" s="307"/>
      <c r="C459" s="25"/>
      <c r="D459" s="307"/>
      <c r="E459" s="307"/>
      <c r="F459" s="307"/>
      <c r="G459" s="418"/>
      <c r="H459" s="33"/>
      <c r="I459" s="76"/>
      <c r="J459" s="34"/>
      <c r="K459" s="356">
        <f t="shared" si="8"/>
        <v>1</v>
      </c>
      <c r="L459" s="200"/>
      <c r="M459" s="201"/>
      <c r="N459" s="200"/>
      <c r="O459" s="200"/>
      <c r="P459" s="307"/>
      <c r="Q459" s="200"/>
      <c r="R459" s="307"/>
      <c r="S459" s="26"/>
      <c r="T459" s="307"/>
      <c r="U459" s="307"/>
      <c r="V459" s="307"/>
      <c r="W459" s="307"/>
    </row>
    <row r="460" spans="1:23" ht="39" customHeight="1" x14ac:dyDescent="0.25">
      <c r="A460" s="308">
        <v>458</v>
      </c>
      <c r="B460" s="307"/>
      <c r="C460" s="25"/>
      <c r="D460" s="307"/>
      <c r="E460" s="307"/>
      <c r="F460" s="307"/>
      <c r="G460" s="418"/>
      <c r="H460" s="33"/>
      <c r="I460" s="76"/>
      <c r="J460" s="34"/>
      <c r="K460" s="356">
        <f t="shared" si="8"/>
        <v>1</v>
      </c>
      <c r="L460" s="200"/>
      <c r="M460" s="201"/>
      <c r="N460" s="200"/>
      <c r="O460" s="200"/>
      <c r="P460" s="307"/>
      <c r="Q460" s="200"/>
      <c r="R460" s="307"/>
      <c r="S460" s="26"/>
      <c r="T460" s="307"/>
      <c r="U460" s="307"/>
      <c r="V460" s="307"/>
      <c r="W460" s="307"/>
    </row>
    <row r="461" spans="1:23" ht="39" customHeight="1" x14ac:dyDescent="0.25">
      <c r="A461" s="308">
        <v>459</v>
      </c>
      <c r="B461" s="307"/>
      <c r="C461" s="25"/>
      <c r="D461" s="307"/>
      <c r="E461" s="307"/>
      <c r="F461" s="307"/>
      <c r="G461" s="418"/>
      <c r="H461" s="33"/>
      <c r="I461" s="76"/>
      <c r="J461" s="34"/>
      <c r="K461" s="356">
        <f t="shared" si="8"/>
        <v>1</v>
      </c>
      <c r="L461" s="200"/>
      <c r="M461" s="201"/>
      <c r="N461" s="200"/>
      <c r="O461" s="200"/>
      <c r="P461" s="307"/>
      <c r="Q461" s="200"/>
      <c r="R461" s="307"/>
      <c r="S461" s="26"/>
      <c r="T461" s="307"/>
      <c r="U461" s="307"/>
      <c r="V461" s="307"/>
      <c r="W461" s="307"/>
    </row>
    <row r="462" spans="1:23" ht="39" customHeight="1" x14ac:dyDescent="0.25">
      <c r="A462" s="308">
        <v>460</v>
      </c>
      <c r="B462" s="307"/>
      <c r="C462" s="25"/>
      <c r="D462" s="307"/>
      <c r="E462" s="307"/>
      <c r="F462" s="307"/>
      <c r="G462" s="418"/>
      <c r="H462" s="33"/>
      <c r="I462" s="76"/>
      <c r="J462" s="34"/>
      <c r="K462" s="356">
        <f t="shared" si="8"/>
        <v>1</v>
      </c>
      <c r="L462" s="200"/>
      <c r="M462" s="201"/>
      <c r="N462" s="200"/>
      <c r="O462" s="200"/>
      <c r="P462" s="307"/>
      <c r="Q462" s="200"/>
      <c r="R462" s="307"/>
      <c r="S462" s="26"/>
      <c r="T462" s="307"/>
      <c r="U462" s="307"/>
      <c r="V462" s="307"/>
      <c r="W462" s="307"/>
    </row>
    <row r="463" spans="1:23" ht="39" customHeight="1" x14ac:dyDescent="0.25">
      <c r="A463" s="308">
        <v>461</v>
      </c>
      <c r="B463" s="307"/>
      <c r="C463" s="25"/>
      <c r="D463" s="307"/>
      <c r="E463" s="307"/>
      <c r="F463" s="307"/>
      <c r="G463" s="418"/>
      <c r="H463" s="33"/>
      <c r="I463" s="76"/>
      <c r="J463" s="34"/>
      <c r="K463" s="356">
        <f t="shared" si="8"/>
        <v>1</v>
      </c>
      <c r="L463" s="200"/>
      <c r="M463" s="201"/>
      <c r="N463" s="200"/>
      <c r="O463" s="200"/>
      <c r="P463" s="307"/>
      <c r="Q463" s="200"/>
      <c r="R463" s="307"/>
      <c r="S463" s="26"/>
      <c r="T463" s="307"/>
      <c r="U463" s="307"/>
      <c r="V463" s="307"/>
      <c r="W463" s="307"/>
    </row>
    <row r="464" spans="1:23" ht="39" customHeight="1" x14ac:dyDescent="0.25">
      <c r="A464" s="308">
        <v>462</v>
      </c>
      <c r="B464" s="307"/>
      <c r="C464" s="25"/>
      <c r="D464" s="307"/>
      <c r="E464" s="307"/>
      <c r="F464" s="307"/>
      <c r="G464" s="418"/>
      <c r="H464" s="33"/>
      <c r="I464" s="76"/>
      <c r="J464" s="34"/>
      <c r="K464" s="356">
        <f t="shared" si="8"/>
        <v>1</v>
      </c>
      <c r="L464" s="200"/>
      <c r="M464" s="201"/>
      <c r="N464" s="200"/>
      <c r="O464" s="200"/>
      <c r="P464" s="307"/>
      <c r="Q464" s="200"/>
      <c r="R464" s="307"/>
      <c r="S464" s="26"/>
      <c r="T464" s="307"/>
      <c r="U464" s="307"/>
      <c r="V464" s="307"/>
      <c r="W464" s="307"/>
    </row>
    <row r="465" spans="1:23" ht="39" customHeight="1" x14ac:dyDescent="0.25">
      <c r="A465" s="308">
        <v>463</v>
      </c>
      <c r="B465" s="307"/>
      <c r="C465" s="25"/>
      <c r="D465" s="307"/>
      <c r="E465" s="307"/>
      <c r="F465" s="307"/>
      <c r="G465" s="418"/>
      <c r="H465" s="33"/>
      <c r="I465" s="76"/>
      <c r="J465" s="34"/>
      <c r="K465" s="356">
        <f t="shared" si="8"/>
        <v>1</v>
      </c>
      <c r="L465" s="200"/>
      <c r="M465" s="201"/>
      <c r="N465" s="200"/>
      <c r="O465" s="200"/>
      <c r="P465" s="307"/>
      <c r="Q465" s="200"/>
      <c r="R465" s="307"/>
      <c r="S465" s="26"/>
      <c r="T465" s="307"/>
      <c r="U465" s="307"/>
      <c r="V465" s="307"/>
      <c r="W465" s="307"/>
    </row>
    <row r="466" spans="1:23" ht="39" customHeight="1" x14ac:dyDescent="0.25">
      <c r="A466" s="308">
        <v>464</v>
      </c>
      <c r="B466" s="307"/>
      <c r="C466" s="25"/>
      <c r="D466" s="307"/>
      <c r="E466" s="307"/>
      <c r="F466" s="307"/>
      <c r="G466" s="418"/>
      <c r="H466" s="33"/>
      <c r="I466" s="76"/>
      <c r="J466" s="34"/>
      <c r="K466" s="356">
        <f t="shared" si="8"/>
        <v>1</v>
      </c>
      <c r="L466" s="200"/>
      <c r="M466" s="201"/>
      <c r="N466" s="200"/>
      <c r="O466" s="200"/>
      <c r="P466" s="307"/>
      <c r="Q466" s="200"/>
      <c r="R466" s="307"/>
      <c r="S466" s="26"/>
      <c r="T466" s="307"/>
      <c r="U466" s="307"/>
      <c r="V466" s="307"/>
      <c r="W466" s="307"/>
    </row>
    <row r="467" spans="1:23" ht="39" customHeight="1" x14ac:dyDescent="0.25">
      <c r="A467" s="308">
        <v>465</v>
      </c>
      <c r="B467" s="307"/>
      <c r="C467" s="25"/>
      <c r="D467" s="307"/>
      <c r="E467" s="307"/>
      <c r="F467" s="307"/>
      <c r="G467" s="418"/>
      <c r="H467" s="33"/>
      <c r="I467" s="76"/>
      <c r="J467" s="34"/>
      <c r="K467" s="356">
        <f t="shared" si="8"/>
        <v>1</v>
      </c>
      <c r="L467" s="200"/>
      <c r="M467" s="201"/>
      <c r="N467" s="200"/>
      <c r="O467" s="200"/>
      <c r="P467" s="307"/>
      <c r="Q467" s="200"/>
      <c r="R467" s="307"/>
      <c r="S467" s="26"/>
      <c r="T467" s="307"/>
      <c r="U467" s="307"/>
      <c r="V467" s="307"/>
      <c r="W467" s="307"/>
    </row>
    <row r="468" spans="1:23" ht="39" customHeight="1" x14ac:dyDescent="0.25">
      <c r="A468" s="308">
        <v>466</v>
      </c>
      <c r="B468" s="307"/>
      <c r="C468" s="25"/>
      <c r="D468" s="307"/>
      <c r="E468" s="307"/>
      <c r="F468" s="307"/>
      <c r="G468" s="418"/>
      <c r="H468" s="33"/>
      <c r="I468" s="76"/>
      <c r="J468" s="34"/>
      <c r="K468" s="356">
        <f t="shared" si="8"/>
        <v>1</v>
      </c>
      <c r="L468" s="200"/>
      <c r="M468" s="201"/>
      <c r="N468" s="200"/>
      <c r="O468" s="200"/>
      <c r="P468" s="307"/>
      <c r="Q468" s="200"/>
      <c r="R468" s="307"/>
      <c r="S468" s="26"/>
      <c r="T468" s="307"/>
      <c r="U468" s="307"/>
      <c r="V468" s="307"/>
      <c r="W468" s="307"/>
    </row>
    <row r="469" spans="1:23" ht="39" customHeight="1" x14ac:dyDescent="0.25">
      <c r="A469" s="308">
        <v>467</v>
      </c>
      <c r="B469" s="307"/>
      <c r="C469" s="25"/>
      <c r="D469" s="307"/>
      <c r="E469" s="307"/>
      <c r="F469" s="307"/>
      <c r="G469" s="418"/>
      <c r="H469" s="33"/>
      <c r="I469" s="76"/>
      <c r="J469" s="34"/>
      <c r="K469" s="356">
        <f t="shared" si="8"/>
        <v>1</v>
      </c>
      <c r="L469" s="200"/>
      <c r="M469" s="201"/>
      <c r="N469" s="200"/>
      <c r="O469" s="200"/>
      <c r="P469" s="307"/>
      <c r="Q469" s="200"/>
      <c r="R469" s="307"/>
      <c r="S469" s="26"/>
      <c r="T469" s="307"/>
      <c r="U469" s="307"/>
      <c r="V469" s="307"/>
      <c r="W469" s="307"/>
    </row>
    <row r="470" spans="1:23" ht="39" customHeight="1" x14ac:dyDescent="0.25">
      <c r="A470" s="308">
        <v>468</v>
      </c>
      <c r="B470" s="307"/>
      <c r="C470" s="25"/>
      <c r="D470" s="307"/>
      <c r="E470" s="307"/>
      <c r="F470" s="307"/>
      <c r="G470" s="418"/>
      <c r="H470" s="33"/>
      <c r="I470" s="76"/>
      <c r="J470" s="34"/>
      <c r="K470" s="356">
        <f t="shared" si="8"/>
        <v>1</v>
      </c>
      <c r="L470" s="200"/>
      <c r="M470" s="201"/>
      <c r="N470" s="200"/>
      <c r="O470" s="200"/>
      <c r="P470" s="307"/>
      <c r="Q470" s="200"/>
      <c r="R470" s="307"/>
      <c r="S470" s="26"/>
      <c r="T470" s="307"/>
      <c r="U470" s="307"/>
      <c r="V470" s="307"/>
      <c r="W470" s="307"/>
    </row>
    <row r="471" spans="1:23" ht="39" customHeight="1" x14ac:dyDescent="0.25">
      <c r="A471" s="308">
        <v>469</v>
      </c>
      <c r="B471" s="307"/>
      <c r="C471" s="25"/>
      <c r="D471" s="307"/>
      <c r="E471" s="307"/>
      <c r="F471" s="307"/>
      <c r="G471" s="418"/>
      <c r="H471" s="33"/>
      <c r="I471" s="76"/>
      <c r="J471" s="34"/>
      <c r="K471" s="356">
        <f t="shared" si="8"/>
        <v>1</v>
      </c>
      <c r="L471" s="200"/>
      <c r="M471" s="201"/>
      <c r="N471" s="200"/>
      <c r="O471" s="200"/>
      <c r="P471" s="307"/>
      <c r="Q471" s="200"/>
      <c r="R471" s="307"/>
      <c r="S471" s="26"/>
      <c r="T471" s="307"/>
      <c r="U471" s="307"/>
      <c r="V471" s="307"/>
      <c r="W471" s="307"/>
    </row>
    <row r="472" spans="1:23" ht="39" customHeight="1" x14ac:dyDescent="0.25">
      <c r="A472" s="308">
        <v>470</v>
      </c>
      <c r="B472" s="307"/>
      <c r="C472" s="25"/>
      <c r="D472" s="307"/>
      <c r="E472" s="307"/>
      <c r="F472" s="307"/>
      <c r="G472" s="418"/>
      <c r="H472" s="33"/>
      <c r="I472" s="76"/>
      <c r="J472" s="34"/>
      <c r="K472" s="356">
        <f t="shared" si="8"/>
        <v>1</v>
      </c>
      <c r="L472" s="200"/>
      <c r="M472" s="201"/>
      <c r="N472" s="200"/>
      <c r="O472" s="200"/>
      <c r="P472" s="307"/>
      <c r="Q472" s="200"/>
      <c r="R472" s="307"/>
      <c r="S472" s="26"/>
      <c r="T472" s="307"/>
      <c r="U472" s="307"/>
      <c r="V472" s="307"/>
      <c r="W472" s="307"/>
    </row>
    <row r="473" spans="1:23" ht="39" customHeight="1" x14ac:dyDescent="0.25">
      <c r="A473" s="308">
        <v>471</v>
      </c>
      <c r="B473" s="307"/>
      <c r="C473" s="25"/>
      <c r="D473" s="307"/>
      <c r="E473" s="307"/>
      <c r="F473" s="307"/>
      <c r="G473" s="418"/>
      <c r="H473" s="33"/>
      <c r="I473" s="76"/>
      <c r="J473" s="34"/>
      <c r="K473" s="356">
        <f t="shared" si="8"/>
        <v>1</v>
      </c>
      <c r="L473" s="200"/>
      <c r="M473" s="201"/>
      <c r="N473" s="200"/>
      <c r="O473" s="200"/>
      <c r="P473" s="307"/>
      <c r="Q473" s="200"/>
      <c r="R473" s="307"/>
      <c r="S473" s="26"/>
      <c r="T473" s="307"/>
      <c r="U473" s="307"/>
      <c r="V473" s="307"/>
      <c r="W473" s="307"/>
    </row>
    <row r="474" spans="1:23" ht="39" customHeight="1" x14ac:dyDescent="0.25">
      <c r="A474" s="308">
        <v>472</v>
      </c>
      <c r="B474" s="307"/>
      <c r="C474" s="25"/>
      <c r="D474" s="307"/>
      <c r="E474" s="307"/>
      <c r="F474" s="307"/>
      <c r="G474" s="418"/>
      <c r="H474" s="33"/>
      <c r="I474" s="76"/>
      <c r="J474" s="34"/>
      <c r="K474" s="356">
        <f t="shared" si="8"/>
        <v>1</v>
      </c>
      <c r="L474" s="200"/>
      <c r="M474" s="201"/>
      <c r="N474" s="200"/>
      <c r="O474" s="200"/>
      <c r="P474" s="307"/>
      <c r="Q474" s="200"/>
      <c r="R474" s="307"/>
      <c r="S474" s="26"/>
      <c r="T474" s="307"/>
      <c r="U474" s="307"/>
      <c r="V474" s="307"/>
      <c r="W474" s="307"/>
    </row>
    <row r="475" spans="1:23" ht="39" customHeight="1" x14ac:dyDescent="0.25">
      <c r="A475" s="308">
        <v>473</v>
      </c>
      <c r="B475" s="307"/>
      <c r="C475" s="25"/>
      <c r="D475" s="307"/>
      <c r="E475" s="307"/>
      <c r="F475" s="307"/>
      <c r="G475" s="418"/>
      <c r="H475" s="33"/>
      <c r="I475" s="76"/>
      <c r="J475" s="34"/>
      <c r="K475" s="356">
        <f t="shared" si="8"/>
        <v>1</v>
      </c>
      <c r="L475" s="200"/>
      <c r="M475" s="201"/>
      <c r="N475" s="200"/>
      <c r="O475" s="200"/>
      <c r="P475" s="307"/>
      <c r="Q475" s="200"/>
      <c r="R475" s="307"/>
      <c r="S475" s="26"/>
      <c r="T475" s="307"/>
      <c r="U475" s="307"/>
      <c r="V475" s="307"/>
      <c r="W475" s="307"/>
    </row>
    <row r="476" spans="1:23" ht="39" customHeight="1" x14ac:dyDescent="0.25">
      <c r="A476" s="308">
        <v>474</v>
      </c>
      <c r="B476" s="307"/>
      <c r="C476" s="25"/>
      <c r="D476" s="307"/>
      <c r="E476" s="307"/>
      <c r="F476" s="307"/>
      <c r="G476" s="418"/>
      <c r="H476" s="33"/>
      <c r="I476" s="76"/>
      <c r="J476" s="34"/>
      <c r="K476" s="356">
        <f t="shared" si="8"/>
        <v>1</v>
      </c>
      <c r="L476" s="200"/>
      <c r="M476" s="201"/>
      <c r="N476" s="200"/>
      <c r="O476" s="200"/>
      <c r="P476" s="307"/>
      <c r="Q476" s="200"/>
      <c r="R476" s="307"/>
      <c r="S476" s="26"/>
      <c r="T476" s="307"/>
      <c r="U476" s="307"/>
      <c r="V476" s="307"/>
      <c r="W476" s="307"/>
    </row>
    <row r="477" spans="1:23" ht="39" customHeight="1" x14ac:dyDescent="0.25">
      <c r="A477" s="308">
        <v>475</v>
      </c>
      <c r="B477" s="307"/>
      <c r="C477" s="25"/>
      <c r="D477" s="307"/>
      <c r="E477" s="307"/>
      <c r="F477" s="307"/>
      <c r="G477" s="418"/>
      <c r="H477" s="33"/>
      <c r="I477" s="76"/>
      <c r="J477" s="34"/>
      <c r="K477" s="356">
        <f t="shared" si="8"/>
        <v>1</v>
      </c>
      <c r="L477" s="200"/>
      <c r="M477" s="201"/>
      <c r="N477" s="200"/>
      <c r="O477" s="200"/>
      <c r="P477" s="307"/>
      <c r="Q477" s="200"/>
      <c r="R477" s="307"/>
      <c r="S477" s="26"/>
      <c r="T477" s="307"/>
      <c r="U477" s="307"/>
      <c r="V477" s="307"/>
      <c r="W477" s="307"/>
    </row>
    <row r="478" spans="1:23" ht="39" customHeight="1" x14ac:dyDescent="0.25">
      <c r="A478" s="308">
        <v>476</v>
      </c>
      <c r="B478" s="307"/>
      <c r="C478" s="25"/>
      <c r="D478" s="307"/>
      <c r="E478" s="307"/>
      <c r="F478" s="307"/>
      <c r="G478" s="418"/>
      <c r="H478" s="33"/>
      <c r="I478" s="76"/>
      <c r="J478" s="34"/>
      <c r="K478" s="356">
        <f t="shared" si="8"/>
        <v>1</v>
      </c>
      <c r="L478" s="200"/>
      <c r="M478" s="201"/>
      <c r="N478" s="200"/>
      <c r="O478" s="200"/>
      <c r="P478" s="307"/>
      <c r="Q478" s="200"/>
      <c r="R478" s="307"/>
      <c r="S478" s="26"/>
      <c r="T478" s="307"/>
      <c r="U478" s="307"/>
      <c r="V478" s="307"/>
      <c r="W478" s="307"/>
    </row>
    <row r="479" spans="1:23" ht="39" customHeight="1" x14ac:dyDescent="0.25">
      <c r="A479" s="308">
        <v>477</v>
      </c>
      <c r="B479" s="307"/>
      <c r="C479" s="25"/>
      <c r="D479" s="307"/>
      <c r="E479" s="307"/>
      <c r="F479" s="307"/>
      <c r="G479" s="418"/>
      <c r="H479" s="33"/>
      <c r="I479" s="76"/>
      <c r="J479" s="34"/>
      <c r="K479" s="356">
        <f t="shared" si="8"/>
        <v>1</v>
      </c>
      <c r="L479" s="200"/>
      <c r="M479" s="201"/>
      <c r="N479" s="200"/>
      <c r="O479" s="200"/>
      <c r="P479" s="307"/>
      <c r="Q479" s="200"/>
      <c r="R479" s="307"/>
      <c r="S479" s="26"/>
      <c r="T479" s="307"/>
      <c r="U479" s="307"/>
      <c r="V479" s="307"/>
      <c r="W479" s="307"/>
    </row>
    <row r="480" spans="1:23" ht="39" customHeight="1" x14ac:dyDescent="0.25">
      <c r="A480" s="308">
        <v>478</v>
      </c>
      <c r="B480" s="307"/>
      <c r="C480" s="25"/>
      <c r="D480" s="307"/>
      <c r="E480" s="307"/>
      <c r="F480" s="307"/>
      <c r="G480" s="418"/>
      <c r="H480" s="33"/>
      <c r="I480" s="76"/>
      <c r="J480" s="34"/>
      <c r="K480" s="356">
        <f t="shared" si="8"/>
        <v>1</v>
      </c>
      <c r="L480" s="200"/>
      <c r="M480" s="201"/>
      <c r="N480" s="200"/>
      <c r="O480" s="200"/>
      <c r="P480" s="307"/>
      <c r="Q480" s="200"/>
      <c r="R480" s="307"/>
      <c r="S480" s="26"/>
      <c r="T480" s="307"/>
      <c r="U480" s="307"/>
      <c r="V480" s="307"/>
      <c r="W480" s="307"/>
    </row>
    <row r="481" spans="1:23" ht="39" customHeight="1" x14ac:dyDescent="0.25">
      <c r="A481" s="308">
        <v>479</v>
      </c>
      <c r="B481" s="307"/>
      <c r="C481" s="25"/>
      <c r="D481" s="307"/>
      <c r="E481" s="307"/>
      <c r="F481" s="307"/>
      <c r="G481" s="418"/>
      <c r="H481" s="33"/>
      <c r="I481" s="76"/>
      <c r="J481" s="34"/>
      <c r="K481" s="356">
        <f t="shared" si="8"/>
        <v>1</v>
      </c>
      <c r="L481" s="200"/>
      <c r="M481" s="201"/>
      <c r="N481" s="200"/>
      <c r="O481" s="200"/>
      <c r="P481" s="307"/>
      <c r="Q481" s="200"/>
      <c r="R481" s="307"/>
      <c r="S481" s="26"/>
      <c r="T481" s="307"/>
      <c r="U481" s="307"/>
      <c r="V481" s="307"/>
      <c r="W481" s="307"/>
    </row>
    <row r="482" spans="1:23" ht="39" customHeight="1" x14ac:dyDescent="0.25">
      <c r="A482" s="308">
        <v>480</v>
      </c>
      <c r="B482" s="307"/>
      <c r="C482" s="25"/>
      <c r="D482" s="307"/>
      <c r="E482" s="307"/>
      <c r="F482" s="307"/>
      <c r="G482" s="418"/>
      <c r="H482" s="33"/>
      <c r="I482" s="76"/>
      <c r="J482" s="34"/>
      <c r="K482" s="356">
        <f t="shared" si="8"/>
        <v>1</v>
      </c>
      <c r="L482" s="200"/>
      <c r="M482" s="201"/>
      <c r="N482" s="200"/>
      <c r="O482" s="200"/>
      <c r="P482" s="307"/>
      <c r="Q482" s="200"/>
      <c r="R482" s="307"/>
      <c r="S482" s="26"/>
      <c r="T482" s="307"/>
      <c r="U482" s="307"/>
      <c r="V482" s="307"/>
      <c r="W482" s="307"/>
    </row>
    <row r="483" spans="1:23" ht="39" customHeight="1" x14ac:dyDescent="0.25">
      <c r="A483" s="308">
        <v>481</v>
      </c>
      <c r="B483" s="307"/>
      <c r="C483" s="25"/>
      <c r="D483" s="307"/>
      <c r="E483" s="307"/>
      <c r="F483" s="307"/>
      <c r="G483" s="418"/>
      <c r="H483" s="33"/>
      <c r="I483" s="76"/>
      <c r="J483" s="34"/>
      <c r="K483" s="356">
        <f t="shared" si="8"/>
        <v>1</v>
      </c>
      <c r="L483" s="200"/>
      <c r="M483" s="201"/>
      <c r="N483" s="200"/>
      <c r="O483" s="200"/>
      <c r="P483" s="307"/>
      <c r="Q483" s="200"/>
      <c r="R483" s="307"/>
      <c r="S483" s="26"/>
      <c r="T483" s="307"/>
      <c r="U483" s="307"/>
      <c r="V483" s="307"/>
      <c r="W483" s="307"/>
    </row>
    <row r="484" spans="1:23" ht="39" customHeight="1" x14ac:dyDescent="0.25">
      <c r="A484" s="308">
        <v>482</v>
      </c>
      <c r="B484" s="307"/>
      <c r="C484" s="25"/>
      <c r="D484" s="307"/>
      <c r="E484" s="307"/>
      <c r="F484" s="307"/>
      <c r="G484" s="418"/>
      <c r="H484" s="33"/>
      <c r="I484" s="76"/>
      <c r="J484" s="34"/>
      <c r="K484" s="356">
        <f t="shared" si="8"/>
        <v>1</v>
      </c>
      <c r="L484" s="200"/>
      <c r="M484" s="201"/>
      <c r="N484" s="200"/>
      <c r="O484" s="200"/>
      <c r="P484" s="307"/>
      <c r="Q484" s="200"/>
      <c r="R484" s="307"/>
      <c r="S484" s="26"/>
      <c r="T484" s="307"/>
      <c r="U484" s="307"/>
      <c r="V484" s="307"/>
      <c r="W484" s="307"/>
    </row>
    <row r="485" spans="1:23" ht="39" customHeight="1" x14ac:dyDescent="0.25">
      <c r="A485" s="308">
        <v>483</v>
      </c>
      <c r="B485" s="307"/>
      <c r="C485" s="25"/>
      <c r="D485" s="307"/>
      <c r="E485" s="307"/>
      <c r="F485" s="307"/>
      <c r="G485" s="418"/>
      <c r="H485" s="33"/>
      <c r="I485" s="76"/>
      <c r="J485" s="34"/>
      <c r="K485" s="356">
        <f t="shared" si="8"/>
        <v>1</v>
      </c>
      <c r="L485" s="200"/>
      <c r="M485" s="201"/>
      <c r="N485" s="200"/>
      <c r="O485" s="200"/>
      <c r="P485" s="307"/>
      <c r="Q485" s="200"/>
      <c r="R485" s="307"/>
      <c r="S485" s="26"/>
      <c r="T485" s="307"/>
      <c r="U485" s="307"/>
      <c r="V485" s="307"/>
      <c r="W485" s="307"/>
    </row>
    <row r="486" spans="1:23" ht="39" customHeight="1" x14ac:dyDescent="0.25">
      <c r="A486" s="308">
        <v>484</v>
      </c>
      <c r="B486" s="307"/>
      <c r="C486" s="25"/>
      <c r="D486" s="307"/>
      <c r="E486" s="307"/>
      <c r="F486" s="307"/>
      <c r="G486" s="418"/>
      <c r="H486" s="33"/>
      <c r="I486" s="76"/>
      <c r="J486" s="34"/>
      <c r="K486" s="356">
        <f t="shared" si="8"/>
        <v>1</v>
      </c>
      <c r="L486" s="200"/>
      <c r="M486" s="201"/>
      <c r="N486" s="200"/>
      <c r="O486" s="200"/>
      <c r="P486" s="307"/>
      <c r="Q486" s="200"/>
      <c r="R486" s="307"/>
      <c r="S486" s="26"/>
      <c r="T486" s="307"/>
      <c r="U486" s="307"/>
      <c r="V486" s="307"/>
      <c r="W486" s="307"/>
    </row>
    <row r="487" spans="1:23" ht="39" customHeight="1" x14ac:dyDescent="0.25">
      <c r="A487" s="308">
        <v>485</v>
      </c>
      <c r="B487" s="307"/>
      <c r="C487" s="25"/>
      <c r="D487" s="307"/>
      <c r="E487" s="307"/>
      <c r="F487" s="307"/>
      <c r="G487" s="418"/>
      <c r="H487" s="33"/>
      <c r="I487" s="76"/>
      <c r="J487" s="34"/>
      <c r="K487" s="356">
        <f t="shared" si="8"/>
        <v>1</v>
      </c>
      <c r="L487" s="200"/>
      <c r="M487" s="201"/>
      <c r="N487" s="200"/>
      <c r="O487" s="200"/>
      <c r="P487" s="307"/>
      <c r="Q487" s="200"/>
      <c r="R487" s="307"/>
      <c r="S487" s="26"/>
      <c r="T487" s="307"/>
      <c r="U487" s="307"/>
      <c r="V487" s="307"/>
      <c r="W487" s="307"/>
    </row>
    <row r="488" spans="1:23" ht="39" customHeight="1" x14ac:dyDescent="0.25">
      <c r="A488" s="308">
        <v>486</v>
      </c>
      <c r="B488" s="307"/>
      <c r="C488" s="25"/>
      <c r="D488" s="307"/>
      <c r="E488" s="307"/>
      <c r="F488" s="307"/>
      <c r="G488" s="418"/>
      <c r="H488" s="33"/>
      <c r="I488" s="76"/>
      <c r="J488" s="34"/>
      <c r="K488" s="356">
        <f t="shared" si="8"/>
        <v>1</v>
      </c>
      <c r="L488" s="200"/>
      <c r="M488" s="201"/>
      <c r="N488" s="200"/>
      <c r="O488" s="200"/>
      <c r="P488" s="307"/>
      <c r="Q488" s="200"/>
      <c r="R488" s="307"/>
      <c r="S488" s="26"/>
      <c r="T488" s="307"/>
      <c r="U488" s="307"/>
      <c r="V488" s="307"/>
      <c r="W488" s="307"/>
    </row>
    <row r="489" spans="1:23" ht="39" customHeight="1" x14ac:dyDescent="0.25">
      <c r="A489" s="308">
        <v>487</v>
      </c>
      <c r="B489" s="307"/>
      <c r="C489" s="25"/>
      <c r="D489" s="307"/>
      <c r="E489" s="307"/>
      <c r="F489" s="307"/>
      <c r="G489" s="418"/>
      <c r="H489" s="33"/>
      <c r="I489" s="76"/>
      <c r="J489" s="34"/>
      <c r="K489" s="356">
        <f t="shared" si="8"/>
        <v>1</v>
      </c>
      <c r="L489" s="200"/>
      <c r="M489" s="201"/>
      <c r="N489" s="200"/>
      <c r="O489" s="200"/>
      <c r="P489" s="307"/>
      <c r="Q489" s="200"/>
      <c r="R489" s="307"/>
      <c r="S489" s="26"/>
      <c r="T489" s="307"/>
      <c r="U489" s="307"/>
      <c r="V489" s="307"/>
      <c r="W489" s="307"/>
    </row>
    <row r="490" spans="1:23" ht="39" customHeight="1" x14ac:dyDescent="0.25">
      <c r="A490" s="308">
        <v>488</v>
      </c>
      <c r="B490" s="307"/>
      <c r="C490" s="25"/>
      <c r="D490" s="307"/>
      <c r="E490" s="307"/>
      <c r="F490" s="307"/>
      <c r="G490" s="418"/>
      <c r="H490" s="33"/>
      <c r="I490" s="76"/>
      <c r="J490" s="34"/>
      <c r="K490" s="356">
        <f t="shared" si="8"/>
        <v>1</v>
      </c>
      <c r="L490" s="200"/>
      <c r="M490" s="201"/>
      <c r="N490" s="200"/>
      <c r="O490" s="200"/>
      <c r="P490" s="307"/>
      <c r="Q490" s="200"/>
      <c r="R490" s="307"/>
      <c r="S490" s="26"/>
      <c r="T490" s="307"/>
      <c r="U490" s="307"/>
      <c r="V490" s="307"/>
      <c r="W490" s="307"/>
    </row>
    <row r="491" spans="1:23" ht="39" customHeight="1" x14ac:dyDescent="0.25">
      <c r="A491" s="308">
        <v>489</v>
      </c>
      <c r="B491" s="307"/>
      <c r="C491" s="25"/>
      <c r="D491" s="307"/>
      <c r="E491" s="307"/>
      <c r="F491" s="307"/>
      <c r="G491" s="418"/>
      <c r="H491" s="33"/>
      <c r="I491" s="76"/>
      <c r="J491" s="34"/>
      <c r="K491" s="356">
        <f t="shared" si="8"/>
        <v>1</v>
      </c>
      <c r="L491" s="200"/>
      <c r="M491" s="201"/>
      <c r="N491" s="200"/>
      <c r="O491" s="200"/>
      <c r="P491" s="307"/>
      <c r="Q491" s="200"/>
      <c r="R491" s="307"/>
      <c r="S491" s="26"/>
      <c r="T491" s="307"/>
      <c r="U491" s="307"/>
      <c r="V491" s="307"/>
      <c r="W491" s="307"/>
    </row>
    <row r="492" spans="1:23" ht="39" customHeight="1" x14ac:dyDescent="0.25">
      <c r="A492" s="308">
        <v>490</v>
      </c>
      <c r="B492" s="307"/>
      <c r="C492" s="25"/>
      <c r="D492" s="307"/>
      <c r="E492" s="307"/>
      <c r="F492" s="307"/>
      <c r="G492" s="418"/>
      <c r="H492" s="33"/>
      <c r="I492" s="76"/>
      <c r="J492" s="34"/>
      <c r="K492" s="356">
        <f t="shared" si="8"/>
        <v>1</v>
      </c>
      <c r="L492" s="200"/>
      <c r="M492" s="201"/>
      <c r="N492" s="200"/>
      <c r="O492" s="200"/>
      <c r="P492" s="307"/>
      <c r="Q492" s="200"/>
      <c r="R492" s="307"/>
      <c r="S492" s="26"/>
      <c r="T492" s="307"/>
      <c r="U492" s="307"/>
      <c r="V492" s="307"/>
      <c r="W492" s="307"/>
    </row>
    <row r="493" spans="1:23" ht="39" customHeight="1" x14ac:dyDescent="0.25">
      <c r="A493" s="308">
        <v>491</v>
      </c>
      <c r="B493" s="307"/>
      <c r="C493" s="25"/>
      <c r="D493" s="307"/>
      <c r="E493" s="307"/>
      <c r="F493" s="307"/>
      <c r="G493" s="418"/>
      <c r="H493" s="33"/>
      <c r="I493" s="76"/>
      <c r="J493" s="34"/>
      <c r="K493" s="356">
        <f t="shared" si="8"/>
        <v>1</v>
      </c>
      <c r="L493" s="200"/>
      <c r="M493" s="201"/>
      <c r="N493" s="200"/>
      <c r="O493" s="200"/>
      <c r="P493" s="307"/>
      <c r="Q493" s="200"/>
      <c r="R493" s="307"/>
      <c r="S493" s="26"/>
      <c r="T493" s="307"/>
      <c r="U493" s="307"/>
      <c r="V493" s="307"/>
      <c r="W493" s="307"/>
    </row>
    <row r="494" spans="1:23" ht="39" customHeight="1" x14ac:dyDescent="0.25">
      <c r="A494" s="308">
        <v>492</v>
      </c>
      <c r="B494" s="307"/>
      <c r="C494" s="25"/>
      <c r="D494" s="307"/>
      <c r="E494" s="307"/>
      <c r="F494" s="307"/>
      <c r="G494" s="418"/>
      <c r="H494" s="33"/>
      <c r="I494" s="76"/>
      <c r="J494" s="34"/>
      <c r="K494" s="356">
        <f t="shared" si="8"/>
        <v>1</v>
      </c>
      <c r="L494" s="200"/>
      <c r="M494" s="201"/>
      <c r="N494" s="200"/>
      <c r="O494" s="200"/>
      <c r="P494" s="307"/>
      <c r="Q494" s="200"/>
      <c r="R494" s="307"/>
      <c r="S494" s="26"/>
      <c r="T494" s="307"/>
      <c r="U494" s="307"/>
      <c r="V494" s="307"/>
      <c r="W494" s="307"/>
    </row>
    <row r="495" spans="1:23" ht="39" customHeight="1" x14ac:dyDescent="0.25">
      <c r="A495" s="308">
        <v>493</v>
      </c>
      <c r="B495" s="307"/>
      <c r="C495" s="25"/>
      <c r="D495" s="307"/>
      <c r="E495" s="307"/>
      <c r="F495" s="307"/>
      <c r="G495" s="418"/>
      <c r="H495" s="33"/>
      <c r="I495" s="76"/>
      <c r="J495" s="34"/>
      <c r="K495" s="356">
        <f t="shared" si="8"/>
        <v>1</v>
      </c>
      <c r="L495" s="200"/>
      <c r="M495" s="201"/>
      <c r="N495" s="200"/>
      <c r="O495" s="200"/>
      <c r="P495" s="307"/>
      <c r="Q495" s="200"/>
      <c r="R495" s="307"/>
      <c r="S495" s="26"/>
      <c r="T495" s="307"/>
      <c r="U495" s="307"/>
      <c r="V495" s="307"/>
      <c r="W495" s="307"/>
    </row>
    <row r="496" spans="1:23" ht="39" customHeight="1" x14ac:dyDescent="0.25">
      <c r="A496" s="308">
        <v>494</v>
      </c>
      <c r="B496" s="307"/>
      <c r="C496" s="25"/>
      <c r="D496" s="307"/>
      <c r="E496" s="307"/>
      <c r="F496" s="307"/>
      <c r="G496" s="418"/>
      <c r="H496" s="33"/>
      <c r="I496" s="76"/>
      <c r="J496" s="34"/>
      <c r="K496" s="356">
        <f t="shared" si="8"/>
        <v>1</v>
      </c>
      <c r="L496" s="200"/>
      <c r="M496" s="201"/>
      <c r="N496" s="200"/>
      <c r="O496" s="200"/>
      <c r="P496" s="307"/>
      <c r="Q496" s="200"/>
      <c r="R496" s="307"/>
      <c r="S496" s="26"/>
      <c r="T496" s="307"/>
      <c r="U496" s="307"/>
      <c r="V496" s="307"/>
      <c r="W496" s="307"/>
    </row>
    <row r="497" spans="1:23" ht="39" customHeight="1" x14ac:dyDescent="0.25">
      <c r="A497" s="308">
        <v>495</v>
      </c>
      <c r="B497" s="307"/>
      <c r="C497" s="25"/>
      <c r="D497" s="307"/>
      <c r="E497" s="307"/>
      <c r="F497" s="307"/>
      <c r="G497" s="418"/>
      <c r="H497" s="33"/>
      <c r="I497" s="76"/>
      <c r="J497" s="34"/>
      <c r="K497" s="356">
        <f t="shared" si="8"/>
        <v>1</v>
      </c>
      <c r="L497" s="200"/>
      <c r="M497" s="201"/>
      <c r="N497" s="200"/>
      <c r="O497" s="200"/>
      <c r="P497" s="307"/>
      <c r="Q497" s="200"/>
      <c r="R497" s="307"/>
      <c r="S497" s="26"/>
      <c r="T497" s="307"/>
      <c r="U497" s="307"/>
      <c r="V497" s="307"/>
      <c r="W497" s="307"/>
    </row>
    <row r="498" spans="1:23" ht="39" customHeight="1" x14ac:dyDescent="0.25">
      <c r="A498" s="308">
        <v>496</v>
      </c>
      <c r="B498" s="307"/>
      <c r="C498" s="25"/>
      <c r="D498" s="307"/>
      <c r="E498" s="307"/>
      <c r="F498" s="307"/>
      <c r="G498" s="418"/>
      <c r="H498" s="33"/>
      <c r="I498" s="76"/>
      <c r="J498" s="34"/>
      <c r="K498" s="356">
        <f t="shared" si="8"/>
        <v>1</v>
      </c>
      <c r="L498" s="200"/>
      <c r="M498" s="201"/>
      <c r="N498" s="200"/>
      <c r="O498" s="200"/>
      <c r="P498" s="307"/>
      <c r="Q498" s="200"/>
      <c r="R498" s="307"/>
      <c r="S498" s="26"/>
      <c r="T498" s="307"/>
      <c r="U498" s="307"/>
      <c r="V498" s="307"/>
      <c r="W498" s="307"/>
    </row>
    <row r="499" spans="1:23" ht="39" customHeight="1" x14ac:dyDescent="0.25">
      <c r="A499" s="308">
        <v>497</v>
      </c>
      <c r="B499" s="307"/>
      <c r="C499" s="25"/>
      <c r="D499" s="307"/>
      <c r="E499" s="307"/>
      <c r="F499" s="307"/>
      <c r="G499" s="418"/>
      <c r="H499" s="33"/>
      <c r="I499" s="76"/>
      <c r="J499" s="34"/>
      <c r="K499" s="356">
        <f t="shared" si="8"/>
        <v>1</v>
      </c>
      <c r="L499" s="200"/>
      <c r="M499" s="201"/>
      <c r="N499" s="200"/>
      <c r="O499" s="200"/>
      <c r="P499" s="307"/>
      <c r="Q499" s="200"/>
      <c r="R499" s="307"/>
      <c r="S499" s="26"/>
      <c r="T499" s="307"/>
      <c r="U499" s="307"/>
      <c r="V499" s="307"/>
      <c r="W499" s="307"/>
    </row>
    <row r="500" spans="1:23" ht="39" customHeight="1" x14ac:dyDescent="0.25">
      <c r="A500" s="308">
        <v>498</v>
      </c>
      <c r="B500" s="307"/>
      <c r="C500" s="25"/>
      <c r="D500" s="307"/>
      <c r="E500" s="307"/>
      <c r="F500" s="307"/>
      <c r="G500" s="418"/>
      <c r="H500" s="33"/>
      <c r="I500" s="76"/>
      <c r="J500" s="34"/>
      <c r="K500" s="356">
        <f t="shared" si="8"/>
        <v>1</v>
      </c>
      <c r="L500" s="200"/>
      <c r="M500" s="201"/>
      <c r="N500" s="200"/>
      <c r="O500" s="200"/>
      <c r="P500" s="307"/>
      <c r="Q500" s="200"/>
      <c r="R500" s="307"/>
      <c r="S500" s="26"/>
      <c r="T500" s="307"/>
      <c r="U500" s="307"/>
      <c r="V500" s="307"/>
      <c r="W500" s="307"/>
    </row>
    <row r="501" spans="1:23" ht="39" customHeight="1" x14ac:dyDescent="0.25">
      <c r="A501" s="308">
        <v>499</v>
      </c>
      <c r="B501" s="307"/>
      <c r="C501" s="25"/>
      <c r="D501" s="307"/>
      <c r="E501" s="307"/>
      <c r="F501" s="307"/>
      <c r="G501" s="418"/>
      <c r="H501" s="33"/>
      <c r="I501" s="76"/>
      <c r="J501" s="34"/>
      <c r="K501" s="356">
        <f t="shared" si="8"/>
        <v>1</v>
      </c>
      <c r="L501" s="200"/>
      <c r="M501" s="201"/>
      <c r="N501" s="200"/>
      <c r="O501" s="200"/>
      <c r="P501" s="307"/>
      <c r="Q501" s="200"/>
      <c r="R501" s="307"/>
      <c r="S501" s="26"/>
      <c r="T501" s="307"/>
      <c r="U501" s="307"/>
      <c r="V501" s="307"/>
      <c r="W501" s="307"/>
    </row>
    <row r="502" spans="1:23" ht="39" customHeight="1" x14ac:dyDescent="0.25">
      <c r="A502" s="308">
        <v>500</v>
      </c>
      <c r="B502" s="307"/>
      <c r="C502" s="25"/>
      <c r="D502" s="307"/>
      <c r="E502" s="307"/>
      <c r="F502" s="307"/>
      <c r="G502" s="418"/>
      <c r="H502" s="33"/>
      <c r="I502" s="76"/>
      <c r="J502" s="34"/>
      <c r="K502" s="356">
        <f t="shared" si="8"/>
        <v>1</v>
      </c>
      <c r="L502" s="200"/>
      <c r="M502" s="201"/>
      <c r="N502" s="200"/>
      <c r="O502" s="200"/>
      <c r="P502" s="307"/>
      <c r="Q502" s="200"/>
      <c r="R502" s="307"/>
      <c r="S502" s="26"/>
      <c r="T502" s="307"/>
      <c r="U502" s="307"/>
      <c r="V502" s="307"/>
      <c r="W502" s="307"/>
    </row>
    <row r="503" spans="1:23" ht="39" customHeight="1" x14ac:dyDescent="0.25">
      <c r="A503" s="308">
        <v>501</v>
      </c>
      <c r="B503" s="307"/>
      <c r="C503" s="25"/>
      <c r="D503" s="307"/>
      <c r="E503" s="307"/>
      <c r="F503" s="307"/>
      <c r="G503" s="418"/>
      <c r="H503" s="33"/>
      <c r="I503" s="76"/>
      <c r="J503" s="34"/>
      <c r="K503" s="356">
        <f t="shared" si="8"/>
        <v>1</v>
      </c>
      <c r="L503" s="200"/>
      <c r="M503" s="201"/>
      <c r="N503" s="200"/>
      <c r="O503" s="200"/>
      <c r="P503" s="307"/>
      <c r="Q503" s="200"/>
      <c r="R503" s="307"/>
      <c r="S503" s="26"/>
      <c r="T503" s="307"/>
      <c r="U503" s="307"/>
      <c r="V503" s="307"/>
      <c r="W503" s="307"/>
    </row>
    <row r="504" spans="1:23" ht="39" customHeight="1" x14ac:dyDescent="0.25">
      <c r="A504" s="308">
        <v>502</v>
      </c>
      <c r="B504" s="307"/>
      <c r="C504" s="25"/>
      <c r="D504" s="307"/>
      <c r="E504" s="307"/>
      <c r="F504" s="307"/>
      <c r="G504" s="418"/>
      <c r="H504" s="33"/>
      <c r="I504" s="76"/>
      <c r="J504" s="34"/>
      <c r="K504" s="356">
        <f t="shared" si="8"/>
        <v>1</v>
      </c>
      <c r="L504" s="200"/>
      <c r="M504" s="201"/>
      <c r="N504" s="200"/>
      <c r="O504" s="200"/>
      <c r="P504" s="307"/>
      <c r="Q504" s="200"/>
      <c r="R504" s="307"/>
      <c r="S504" s="26"/>
      <c r="T504" s="307"/>
      <c r="U504" s="307"/>
      <c r="V504" s="307"/>
      <c r="W504" s="307"/>
    </row>
    <row r="505" spans="1:23" ht="39" customHeight="1" x14ac:dyDescent="0.25">
      <c r="A505" s="308">
        <v>503</v>
      </c>
      <c r="B505" s="307"/>
      <c r="C505" s="25"/>
      <c r="D505" s="307"/>
      <c r="E505" s="307"/>
      <c r="F505" s="307"/>
      <c r="G505" s="418"/>
      <c r="H505" s="33"/>
      <c r="I505" s="76"/>
      <c r="J505" s="34"/>
      <c r="K505" s="356">
        <f t="shared" si="8"/>
        <v>1</v>
      </c>
      <c r="L505" s="200"/>
      <c r="M505" s="201"/>
      <c r="N505" s="200"/>
      <c r="O505" s="200"/>
      <c r="P505" s="307"/>
      <c r="Q505" s="200"/>
      <c r="R505" s="307"/>
      <c r="S505" s="26"/>
      <c r="T505" s="307"/>
      <c r="U505" s="307"/>
      <c r="V505" s="307"/>
      <c r="W505" s="307"/>
    </row>
    <row r="506" spans="1:23" ht="39" customHeight="1" x14ac:dyDescent="0.25">
      <c r="A506" s="308">
        <v>504</v>
      </c>
      <c r="B506" s="307"/>
      <c r="C506" s="25"/>
      <c r="D506" s="307"/>
      <c r="E506" s="307"/>
      <c r="F506" s="307"/>
      <c r="G506" s="418"/>
      <c r="H506" s="33"/>
      <c r="I506" s="76"/>
      <c r="J506" s="34"/>
      <c r="K506" s="356">
        <f t="shared" si="8"/>
        <v>1</v>
      </c>
      <c r="L506" s="200"/>
      <c r="M506" s="201"/>
      <c r="N506" s="200"/>
      <c r="O506" s="200"/>
      <c r="P506" s="307"/>
      <c r="Q506" s="200"/>
      <c r="R506" s="307"/>
      <c r="S506" s="26"/>
      <c r="T506" s="307"/>
      <c r="U506" s="307"/>
      <c r="V506" s="307"/>
      <c r="W506" s="307"/>
    </row>
    <row r="507" spans="1:23" ht="39" customHeight="1" x14ac:dyDescent="0.25">
      <c r="A507" s="308">
        <v>505</v>
      </c>
      <c r="B507" s="307"/>
      <c r="C507" s="25"/>
      <c r="D507" s="307"/>
      <c r="E507" s="307"/>
      <c r="F507" s="307"/>
      <c r="G507" s="418"/>
      <c r="H507" s="33"/>
      <c r="I507" s="76"/>
      <c r="J507" s="34"/>
      <c r="K507" s="356">
        <f t="shared" si="8"/>
        <v>1</v>
      </c>
      <c r="L507" s="200"/>
      <c r="M507" s="201"/>
      <c r="N507" s="200"/>
      <c r="O507" s="200"/>
      <c r="P507" s="307"/>
      <c r="Q507" s="200"/>
      <c r="R507" s="307"/>
      <c r="S507" s="26"/>
      <c r="T507" s="307"/>
      <c r="U507" s="307"/>
      <c r="V507" s="307"/>
      <c r="W507" s="307"/>
    </row>
    <row r="508" spans="1:23" ht="39" customHeight="1" x14ac:dyDescent="0.25">
      <c r="A508" s="308">
        <v>506</v>
      </c>
      <c r="B508" s="307"/>
      <c r="C508" s="25"/>
      <c r="D508" s="307"/>
      <c r="E508" s="307"/>
      <c r="F508" s="307"/>
      <c r="G508" s="418"/>
      <c r="H508" s="33"/>
      <c r="I508" s="76"/>
      <c r="J508" s="34"/>
      <c r="K508" s="356">
        <f t="shared" si="8"/>
        <v>1</v>
      </c>
      <c r="L508" s="200"/>
      <c r="M508" s="201"/>
      <c r="N508" s="200"/>
      <c r="O508" s="200"/>
      <c r="P508" s="307"/>
      <c r="Q508" s="200"/>
      <c r="R508" s="307"/>
      <c r="S508" s="26"/>
      <c r="T508" s="307"/>
      <c r="U508" s="307"/>
      <c r="V508" s="307"/>
      <c r="W508" s="307"/>
    </row>
    <row r="509" spans="1:23" ht="39" customHeight="1" x14ac:dyDescent="0.25">
      <c r="A509" s="308">
        <v>507</v>
      </c>
      <c r="B509" s="307"/>
      <c r="C509" s="25"/>
      <c r="D509" s="307"/>
      <c r="E509" s="307"/>
      <c r="F509" s="307"/>
      <c r="G509" s="418"/>
      <c r="H509" s="33"/>
      <c r="I509" s="76"/>
      <c r="J509" s="34"/>
      <c r="K509" s="356">
        <f t="shared" si="8"/>
        <v>1</v>
      </c>
      <c r="L509" s="200"/>
      <c r="M509" s="201"/>
      <c r="N509" s="200"/>
      <c r="O509" s="200"/>
      <c r="P509" s="307"/>
      <c r="Q509" s="200"/>
      <c r="R509" s="307"/>
      <c r="S509" s="26"/>
      <c r="T509" s="307"/>
      <c r="U509" s="307"/>
      <c r="V509" s="307"/>
      <c r="W509" s="307"/>
    </row>
    <row r="510" spans="1:23" ht="39" customHeight="1" x14ac:dyDescent="0.25">
      <c r="A510" s="308">
        <v>508</v>
      </c>
      <c r="B510" s="307"/>
      <c r="C510" s="25"/>
      <c r="D510" s="307"/>
      <c r="E510" s="307"/>
      <c r="F510" s="307"/>
      <c r="G510" s="418"/>
      <c r="H510" s="33"/>
      <c r="I510" s="76"/>
      <c r="J510" s="34"/>
      <c r="K510" s="356">
        <f t="shared" si="8"/>
        <v>1</v>
      </c>
      <c r="L510" s="200"/>
      <c r="M510" s="201"/>
      <c r="N510" s="200"/>
      <c r="O510" s="200"/>
      <c r="P510" s="307"/>
      <c r="Q510" s="200"/>
      <c r="R510" s="307"/>
      <c r="S510" s="26"/>
      <c r="T510" s="307"/>
      <c r="U510" s="307"/>
      <c r="V510" s="307"/>
      <c r="W510" s="307"/>
    </row>
    <row r="511" spans="1:23" ht="39" customHeight="1" x14ac:dyDescent="0.25">
      <c r="A511" s="308">
        <v>509</v>
      </c>
      <c r="B511" s="307"/>
      <c r="C511" s="25"/>
      <c r="D511" s="307"/>
      <c r="E511" s="307"/>
      <c r="F511" s="307"/>
      <c r="G511" s="418"/>
      <c r="H511" s="33"/>
      <c r="I511" s="76"/>
      <c r="J511" s="34"/>
      <c r="K511" s="356">
        <f t="shared" si="8"/>
        <v>1</v>
      </c>
      <c r="L511" s="200"/>
      <c r="M511" s="201"/>
      <c r="N511" s="200"/>
      <c r="O511" s="200"/>
      <c r="P511" s="307"/>
      <c r="Q511" s="200"/>
      <c r="R511" s="307"/>
      <c r="S511" s="26"/>
      <c r="T511" s="307"/>
      <c r="U511" s="307"/>
      <c r="V511" s="307"/>
      <c r="W511" s="307"/>
    </row>
    <row r="512" spans="1:23" ht="39" customHeight="1" x14ac:dyDescent="0.25">
      <c r="A512" s="308">
        <v>510</v>
      </c>
      <c r="B512" s="307"/>
      <c r="C512" s="25"/>
      <c r="D512" s="307"/>
      <c r="E512" s="307"/>
      <c r="F512" s="307"/>
      <c r="G512" s="418"/>
      <c r="H512" s="33"/>
      <c r="I512" s="76"/>
      <c r="J512" s="34"/>
      <c r="K512" s="356">
        <f t="shared" si="8"/>
        <v>1</v>
      </c>
      <c r="L512" s="200"/>
      <c r="M512" s="201"/>
      <c r="N512" s="200"/>
      <c r="O512" s="200"/>
      <c r="P512" s="307"/>
      <c r="Q512" s="200"/>
      <c r="R512" s="307"/>
      <c r="S512" s="26"/>
      <c r="T512" s="307"/>
      <c r="U512" s="307"/>
      <c r="V512" s="307"/>
      <c r="W512" s="307"/>
    </row>
    <row r="513" spans="1:23" ht="39" customHeight="1" x14ac:dyDescent="0.25">
      <c r="A513" s="308">
        <v>511</v>
      </c>
      <c r="B513" s="307"/>
      <c r="C513" s="25"/>
      <c r="D513" s="307"/>
      <c r="E513" s="307"/>
      <c r="F513" s="307"/>
      <c r="G513" s="418"/>
      <c r="H513" s="33"/>
      <c r="I513" s="76"/>
      <c r="J513" s="34"/>
      <c r="K513" s="356">
        <f t="shared" si="8"/>
        <v>1</v>
      </c>
      <c r="L513" s="200"/>
      <c r="M513" s="201"/>
      <c r="N513" s="200"/>
      <c r="O513" s="200"/>
      <c r="P513" s="307"/>
      <c r="Q513" s="200"/>
      <c r="R513" s="307"/>
      <c r="S513" s="26"/>
      <c r="T513" s="307"/>
      <c r="U513" s="307"/>
      <c r="V513" s="307"/>
      <c r="W513" s="307"/>
    </row>
    <row r="514" spans="1:23" ht="39" customHeight="1" x14ac:dyDescent="0.25">
      <c r="A514" s="308">
        <v>512</v>
      </c>
      <c r="B514" s="307"/>
      <c r="C514" s="25"/>
      <c r="D514" s="307"/>
      <c r="E514" s="307"/>
      <c r="F514" s="307"/>
      <c r="G514" s="418"/>
      <c r="H514" s="33"/>
      <c r="I514" s="76"/>
      <c r="J514" s="34"/>
      <c r="K514" s="356">
        <f t="shared" si="8"/>
        <v>1</v>
      </c>
      <c r="L514" s="200"/>
      <c r="M514" s="201"/>
      <c r="N514" s="200"/>
      <c r="O514" s="200"/>
      <c r="P514" s="307"/>
      <c r="Q514" s="200"/>
      <c r="R514" s="307"/>
      <c r="S514" s="26"/>
      <c r="T514" s="307"/>
      <c r="U514" s="307"/>
      <c r="V514" s="307"/>
      <c r="W514" s="307"/>
    </row>
    <row r="515" spans="1:23" ht="39" customHeight="1" x14ac:dyDescent="0.25">
      <c r="A515" s="308">
        <v>513</v>
      </c>
      <c r="B515" s="307"/>
      <c r="C515" s="25"/>
      <c r="D515" s="307"/>
      <c r="E515" s="307"/>
      <c r="F515" s="307"/>
      <c r="G515" s="418"/>
      <c r="H515" s="33"/>
      <c r="I515" s="76"/>
      <c r="J515" s="34"/>
      <c r="K515" s="356">
        <f t="shared" si="8"/>
        <v>1</v>
      </c>
      <c r="L515" s="200"/>
      <c r="M515" s="201"/>
      <c r="N515" s="200"/>
      <c r="O515" s="200"/>
      <c r="P515" s="307"/>
      <c r="Q515" s="200"/>
      <c r="R515" s="307"/>
      <c r="S515" s="26"/>
      <c r="T515" s="307"/>
      <c r="U515" s="307"/>
      <c r="V515" s="307"/>
      <c r="W515" s="307"/>
    </row>
    <row r="516" spans="1:23" ht="39" customHeight="1" x14ac:dyDescent="0.25">
      <c r="A516" s="308">
        <v>514</v>
      </c>
      <c r="B516" s="307"/>
      <c r="C516" s="25"/>
      <c r="D516" s="307"/>
      <c r="E516" s="307"/>
      <c r="F516" s="307"/>
      <c r="G516" s="418"/>
      <c r="H516" s="33"/>
      <c r="I516" s="76"/>
      <c r="J516" s="34"/>
      <c r="K516" s="356">
        <f t="shared" ref="K516:K579" si="9">1-I516</f>
        <v>1</v>
      </c>
      <c r="L516" s="200"/>
      <c r="M516" s="201"/>
      <c r="N516" s="200"/>
      <c r="O516" s="200"/>
      <c r="P516" s="307"/>
      <c r="Q516" s="200"/>
      <c r="R516" s="307"/>
      <c r="S516" s="26"/>
      <c r="T516" s="307"/>
      <c r="U516" s="307"/>
      <c r="V516" s="307"/>
      <c r="W516" s="307"/>
    </row>
    <row r="517" spans="1:23" ht="39" customHeight="1" x14ac:dyDescent="0.25">
      <c r="A517" s="308">
        <v>515</v>
      </c>
      <c r="B517" s="307"/>
      <c r="C517" s="25"/>
      <c r="D517" s="307"/>
      <c r="E517" s="307"/>
      <c r="F517" s="307"/>
      <c r="G517" s="418"/>
      <c r="H517" s="33"/>
      <c r="I517" s="76"/>
      <c r="J517" s="34"/>
      <c r="K517" s="356">
        <f t="shared" si="9"/>
        <v>1</v>
      </c>
      <c r="L517" s="200"/>
      <c r="M517" s="201"/>
      <c r="N517" s="200"/>
      <c r="O517" s="200"/>
      <c r="P517" s="307"/>
      <c r="Q517" s="200"/>
      <c r="R517" s="307"/>
      <c r="S517" s="26"/>
      <c r="T517" s="307"/>
      <c r="U517" s="307"/>
      <c r="V517" s="307"/>
      <c r="W517" s="307"/>
    </row>
    <row r="518" spans="1:23" ht="39" customHeight="1" x14ac:dyDescent="0.25">
      <c r="A518" s="308">
        <v>516</v>
      </c>
      <c r="B518" s="307"/>
      <c r="C518" s="25"/>
      <c r="D518" s="307"/>
      <c r="E518" s="307"/>
      <c r="F518" s="307"/>
      <c r="G518" s="418"/>
      <c r="H518" s="33"/>
      <c r="I518" s="76"/>
      <c r="J518" s="34"/>
      <c r="K518" s="356">
        <f t="shared" si="9"/>
        <v>1</v>
      </c>
      <c r="L518" s="200"/>
      <c r="M518" s="201"/>
      <c r="N518" s="200"/>
      <c r="O518" s="200"/>
      <c r="P518" s="307"/>
      <c r="Q518" s="200"/>
      <c r="R518" s="307"/>
      <c r="S518" s="26"/>
      <c r="T518" s="307"/>
      <c r="U518" s="307"/>
      <c r="V518" s="307"/>
      <c r="W518" s="307"/>
    </row>
    <row r="519" spans="1:23" ht="39" customHeight="1" x14ac:dyDescent="0.25">
      <c r="A519" s="308">
        <v>517</v>
      </c>
      <c r="B519" s="307"/>
      <c r="C519" s="25"/>
      <c r="D519" s="307"/>
      <c r="E519" s="307"/>
      <c r="F519" s="307"/>
      <c r="G519" s="418"/>
      <c r="H519" s="33"/>
      <c r="I519" s="76"/>
      <c r="J519" s="34"/>
      <c r="K519" s="356">
        <f t="shared" si="9"/>
        <v>1</v>
      </c>
      <c r="L519" s="200"/>
      <c r="M519" s="201"/>
      <c r="N519" s="200"/>
      <c r="O519" s="200"/>
      <c r="P519" s="307"/>
      <c r="Q519" s="200"/>
      <c r="R519" s="307"/>
      <c r="S519" s="26"/>
      <c r="T519" s="307"/>
      <c r="U519" s="307"/>
      <c r="V519" s="307"/>
      <c r="W519" s="307"/>
    </row>
    <row r="520" spans="1:23" ht="39" customHeight="1" x14ac:dyDescent="0.25">
      <c r="A520" s="308">
        <v>518</v>
      </c>
      <c r="B520" s="307"/>
      <c r="C520" s="25"/>
      <c r="D520" s="307"/>
      <c r="E520" s="307"/>
      <c r="F520" s="307"/>
      <c r="G520" s="418"/>
      <c r="H520" s="33"/>
      <c r="I520" s="76"/>
      <c r="J520" s="34"/>
      <c r="K520" s="356">
        <f t="shared" si="9"/>
        <v>1</v>
      </c>
      <c r="L520" s="200"/>
      <c r="M520" s="201"/>
      <c r="N520" s="200"/>
      <c r="O520" s="200"/>
      <c r="P520" s="307"/>
      <c r="Q520" s="200"/>
      <c r="R520" s="307"/>
      <c r="S520" s="26"/>
      <c r="T520" s="307"/>
      <c r="U520" s="307"/>
      <c r="V520" s="307"/>
      <c r="W520" s="307"/>
    </row>
    <row r="521" spans="1:23" ht="39" customHeight="1" x14ac:dyDescent="0.25">
      <c r="A521" s="308">
        <v>519</v>
      </c>
      <c r="B521" s="307"/>
      <c r="C521" s="25"/>
      <c r="D521" s="307"/>
      <c r="E521" s="307"/>
      <c r="F521" s="307"/>
      <c r="G521" s="418"/>
      <c r="H521" s="33"/>
      <c r="I521" s="76"/>
      <c r="J521" s="34"/>
      <c r="K521" s="356">
        <f t="shared" si="9"/>
        <v>1</v>
      </c>
      <c r="L521" s="200"/>
      <c r="M521" s="201"/>
      <c r="N521" s="200"/>
      <c r="O521" s="200"/>
      <c r="P521" s="307"/>
      <c r="Q521" s="200"/>
      <c r="R521" s="307"/>
      <c r="S521" s="26"/>
      <c r="T521" s="307"/>
      <c r="U521" s="307"/>
      <c r="V521" s="307"/>
      <c r="W521" s="307"/>
    </row>
    <row r="522" spans="1:23" ht="39" customHeight="1" x14ac:dyDescent="0.25">
      <c r="A522" s="308">
        <v>520</v>
      </c>
      <c r="B522" s="307"/>
      <c r="C522" s="25"/>
      <c r="D522" s="307"/>
      <c r="E522" s="307"/>
      <c r="F522" s="307"/>
      <c r="G522" s="418"/>
      <c r="H522" s="33"/>
      <c r="I522" s="76"/>
      <c r="J522" s="34"/>
      <c r="K522" s="356">
        <f t="shared" si="9"/>
        <v>1</v>
      </c>
      <c r="L522" s="200"/>
      <c r="M522" s="201"/>
      <c r="N522" s="200"/>
      <c r="O522" s="200"/>
      <c r="P522" s="307"/>
      <c r="Q522" s="200"/>
      <c r="R522" s="307"/>
      <c r="S522" s="26"/>
      <c r="T522" s="307"/>
      <c r="U522" s="307"/>
      <c r="V522" s="307"/>
      <c r="W522" s="307"/>
    </row>
    <row r="523" spans="1:23" ht="39" customHeight="1" x14ac:dyDescent="0.25">
      <c r="A523" s="308">
        <v>521</v>
      </c>
      <c r="B523" s="307"/>
      <c r="C523" s="25"/>
      <c r="D523" s="307"/>
      <c r="E523" s="307"/>
      <c r="F523" s="307"/>
      <c r="G523" s="418"/>
      <c r="H523" s="33"/>
      <c r="I523" s="76"/>
      <c r="J523" s="34"/>
      <c r="K523" s="356">
        <f t="shared" si="9"/>
        <v>1</v>
      </c>
      <c r="L523" s="200"/>
      <c r="M523" s="201"/>
      <c r="N523" s="200"/>
      <c r="O523" s="200"/>
      <c r="P523" s="307"/>
      <c r="Q523" s="200"/>
      <c r="R523" s="307"/>
      <c r="S523" s="26"/>
      <c r="T523" s="307"/>
      <c r="U523" s="307"/>
      <c r="V523" s="307"/>
      <c r="W523" s="307"/>
    </row>
    <row r="524" spans="1:23" ht="39" customHeight="1" x14ac:dyDescent="0.25">
      <c r="A524" s="308">
        <v>522</v>
      </c>
      <c r="B524" s="307"/>
      <c r="C524" s="25"/>
      <c r="D524" s="307"/>
      <c r="E524" s="307"/>
      <c r="F524" s="307"/>
      <c r="G524" s="418"/>
      <c r="H524" s="33"/>
      <c r="I524" s="76"/>
      <c r="J524" s="34"/>
      <c r="K524" s="356">
        <f t="shared" si="9"/>
        <v>1</v>
      </c>
      <c r="L524" s="200"/>
      <c r="M524" s="201"/>
      <c r="N524" s="200"/>
      <c r="O524" s="200"/>
      <c r="P524" s="307"/>
      <c r="Q524" s="200"/>
      <c r="R524" s="307"/>
      <c r="S524" s="26"/>
      <c r="T524" s="307"/>
      <c r="U524" s="307"/>
      <c r="V524" s="307"/>
      <c r="W524" s="307"/>
    </row>
    <row r="525" spans="1:23" ht="39" customHeight="1" x14ac:dyDescent="0.25">
      <c r="A525" s="308">
        <v>523</v>
      </c>
      <c r="B525" s="307"/>
      <c r="C525" s="25"/>
      <c r="D525" s="307"/>
      <c r="E525" s="307"/>
      <c r="F525" s="307"/>
      <c r="G525" s="418"/>
      <c r="H525" s="33"/>
      <c r="I525" s="76"/>
      <c r="J525" s="34"/>
      <c r="K525" s="356">
        <f t="shared" si="9"/>
        <v>1</v>
      </c>
      <c r="L525" s="200"/>
      <c r="M525" s="201"/>
      <c r="N525" s="200"/>
      <c r="O525" s="200"/>
      <c r="P525" s="307"/>
      <c r="Q525" s="200"/>
      <c r="R525" s="307"/>
      <c r="S525" s="26"/>
      <c r="T525" s="307"/>
      <c r="U525" s="307"/>
      <c r="V525" s="307"/>
      <c r="W525" s="307"/>
    </row>
    <row r="526" spans="1:23" ht="39" customHeight="1" x14ac:dyDescent="0.25">
      <c r="A526" s="308">
        <v>524</v>
      </c>
      <c r="B526" s="307"/>
      <c r="C526" s="25"/>
      <c r="D526" s="307"/>
      <c r="E526" s="307"/>
      <c r="F526" s="307"/>
      <c r="G526" s="418"/>
      <c r="H526" s="33"/>
      <c r="I526" s="76"/>
      <c r="J526" s="34"/>
      <c r="K526" s="356">
        <f t="shared" si="9"/>
        <v>1</v>
      </c>
      <c r="L526" s="200"/>
      <c r="M526" s="201"/>
      <c r="N526" s="200"/>
      <c r="O526" s="200"/>
      <c r="P526" s="307"/>
      <c r="Q526" s="200"/>
      <c r="R526" s="307"/>
      <c r="S526" s="26"/>
      <c r="T526" s="307"/>
      <c r="U526" s="307"/>
      <c r="V526" s="307"/>
      <c r="W526" s="307"/>
    </row>
    <row r="527" spans="1:23" ht="39" customHeight="1" x14ac:dyDescent="0.25">
      <c r="A527" s="308">
        <v>525</v>
      </c>
      <c r="B527" s="307"/>
      <c r="C527" s="25"/>
      <c r="D527" s="307"/>
      <c r="E527" s="307"/>
      <c r="F527" s="307"/>
      <c r="G527" s="418"/>
      <c r="H527" s="33"/>
      <c r="I527" s="76"/>
      <c r="J527" s="34"/>
      <c r="K527" s="356">
        <f t="shared" si="9"/>
        <v>1</v>
      </c>
      <c r="L527" s="200"/>
      <c r="M527" s="201"/>
      <c r="N527" s="200"/>
      <c r="O527" s="200"/>
      <c r="P527" s="307"/>
      <c r="Q527" s="200"/>
      <c r="R527" s="307"/>
      <c r="S527" s="26"/>
      <c r="T527" s="307"/>
      <c r="U527" s="307"/>
      <c r="V527" s="307"/>
      <c r="W527" s="307"/>
    </row>
    <row r="528" spans="1:23" ht="39" customHeight="1" x14ac:dyDescent="0.25">
      <c r="A528" s="308">
        <v>526</v>
      </c>
      <c r="B528" s="307"/>
      <c r="C528" s="25"/>
      <c r="D528" s="307"/>
      <c r="E528" s="307"/>
      <c r="F528" s="307"/>
      <c r="G528" s="418"/>
      <c r="H528" s="33"/>
      <c r="I528" s="76"/>
      <c r="J528" s="34"/>
      <c r="K528" s="356">
        <f t="shared" si="9"/>
        <v>1</v>
      </c>
      <c r="L528" s="200"/>
      <c r="M528" s="201"/>
      <c r="N528" s="200"/>
      <c r="O528" s="200"/>
      <c r="P528" s="307"/>
      <c r="Q528" s="200"/>
      <c r="R528" s="307"/>
      <c r="S528" s="26"/>
      <c r="T528" s="307"/>
      <c r="U528" s="307"/>
      <c r="V528" s="307"/>
      <c r="W528" s="307"/>
    </row>
    <row r="529" spans="1:23" ht="39" customHeight="1" x14ac:dyDescent="0.25">
      <c r="A529" s="308">
        <v>527</v>
      </c>
      <c r="B529" s="307"/>
      <c r="C529" s="25"/>
      <c r="D529" s="307"/>
      <c r="E529" s="307"/>
      <c r="F529" s="307"/>
      <c r="G529" s="418"/>
      <c r="H529" s="33"/>
      <c r="I529" s="76"/>
      <c r="J529" s="34"/>
      <c r="K529" s="356">
        <f t="shared" si="9"/>
        <v>1</v>
      </c>
      <c r="L529" s="200"/>
      <c r="M529" s="201"/>
      <c r="N529" s="200"/>
      <c r="O529" s="200"/>
      <c r="P529" s="307"/>
      <c r="Q529" s="200"/>
      <c r="R529" s="307"/>
      <c r="S529" s="26"/>
      <c r="T529" s="307"/>
      <c r="U529" s="307"/>
      <c r="V529" s="307"/>
      <c r="W529" s="307"/>
    </row>
    <row r="530" spans="1:23" ht="39" customHeight="1" x14ac:dyDescent="0.25">
      <c r="A530" s="308">
        <v>528</v>
      </c>
      <c r="B530" s="307"/>
      <c r="C530" s="25"/>
      <c r="D530" s="307"/>
      <c r="E530" s="307"/>
      <c r="F530" s="307"/>
      <c r="G530" s="418"/>
      <c r="H530" s="33"/>
      <c r="I530" s="76"/>
      <c r="J530" s="34"/>
      <c r="K530" s="356">
        <f t="shared" si="9"/>
        <v>1</v>
      </c>
      <c r="L530" s="200"/>
      <c r="M530" s="201"/>
      <c r="N530" s="200"/>
      <c r="O530" s="200"/>
      <c r="P530" s="307"/>
      <c r="Q530" s="200"/>
      <c r="R530" s="307"/>
      <c r="S530" s="26"/>
      <c r="T530" s="307"/>
      <c r="U530" s="307"/>
      <c r="V530" s="307"/>
      <c r="W530" s="307"/>
    </row>
    <row r="531" spans="1:23" ht="39" customHeight="1" x14ac:dyDescent="0.25">
      <c r="A531" s="308">
        <v>529</v>
      </c>
      <c r="B531" s="307"/>
      <c r="C531" s="25"/>
      <c r="D531" s="307"/>
      <c r="E531" s="307"/>
      <c r="F531" s="307"/>
      <c r="G531" s="418"/>
      <c r="H531" s="33"/>
      <c r="I531" s="76"/>
      <c r="J531" s="34"/>
      <c r="K531" s="356">
        <f t="shared" si="9"/>
        <v>1</v>
      </c>
      <c r="L531" s="200"/>
      <c r="M531" s="201"/>
      <c r="N531" s="200"/>
      <c r="O531" s="200"/>
      <c r="P531" s="307"/>
      <c r="Q531" s="200"/>
      <c r="R531" s="307"/>
      <c r="S531" s="26"/>
      <c r="T531" s="307"/>
      <c r="U531" s="307"/>
      <c r="V531" s="307"/>
      <c r="W531" s="307"/>
    </row>
    <row r="532" spans="1:23" ht="39" customHeight="1" x14ac:dyDescent="0.25">
      <c r="A532" s="308">
        <v>530</v>
      </c>
      <c r="B532" s="307"/>
      <c r="C532" s="25"/>
      <c r="D532" s="307"/>
      <c r="E532" s="307"/>
      <c r="F532" s="307"/>
      <c r="G532" s="418"/>
      <c r="H532" s="33"/>
      <c r="I532" s="76"/>
      <c r="J532" s="34"/>
      <c r="K532" s="356">
        <f t="shared" si="9"/>
        <v>1</v>
      </c>
      <c r="L532" s="200"/>
      <c r="M532" s="201"/>
      <c r="N532" s="200"/>
      <c r="O532" s="200"/>
      <c r="P532" s="307"/>
      <c r="Q532" s="200"/>
      <c r="R532" s="307"/>
      <c r="S532" s="26"/>
      <c r="T532" s="307"/>
      <c r="U532" s="307"/>
      <c r="V532" s="307"/>
      <c r="W532" s="307"/>
    </row>
    <row r="533" spans="1:23" ht="39" customHeight="1" x14ac:dyDescent="0.25">
      <c r="A533" s="308">
        <v>531</v>
      </c>
      <c r="B533" s="307"/>
      <c r="C533" s="25"/>
      <c r="D533" s="307"/>
      <c r="E533" s="307"/>
      <c r="F533" s="307"/>
      <c r="G533" s="418"/>
      <c r="H533" s="33"/>
      <c r="I533" s="76"/>
      <c r="J533" s="34"/>
      <c r="K533" s="356">
        <f t="shared" si="9"/>
        <v>1</v>
      </c>
      <c r="L533" s="200"/>
      <c r="M533" s="201"/>
      <c r="N533" s="200"/>
      <c r="O533" s="200"/>
      <c r="P533" s="307"/>
      <c r="Q533" s="200"/>
      <c r="R533" s="307"/>
      <c r="S533" s="26"/>
      <c r="T533" s="307"/>
      <c r="U533" s="307"/>
      <c r="V533" s="307"/>
      <c r="W533" s="307"/>
    </row>
    <row r="534" spans="1:23" ht="39" customHeight="1" x14ac:dyDescent="0.25">
      <c r="A534" s="308">
        <v>532</v>
      </c>
      <c r="B534" s="307"/>
      <c r="C534" s="25"/>
      <c r="D534" s="307"/>
      <c r="E534" s="307"/>
      <c r="F534" s="307"/>
      <c r="G534" s="418"/>
      <c r="H534" s="33"/>
      <c r="I534" s="76"/>
      <c r="J534" s="34"/>
      <c r="K534" s="356">
        <f t="shared" si="9"/>
        <v>1</v>
      </c>
      <c r="L534" s="200"/>
      <c r="M534" s="201"/>
      <c r="N534" s="200"/>
      <c r="O534" s="200"/>
      <c r="P534" s="307"/>
      <c r="Q534" s="200"/>
      <c r="R534" s="307"/>
      <c r="S534" s="26"/>
      <c r="T534" s="307"/>
      <c r="U534" s="307"/>
      <c r="V534" s="307"/>
      <c r="W534" s="307"/>
    </row>
    <row r="535" spans="1:23" ht="39" customHeight="1" x14ac:dyDescent="0.25">
      <c r="A535" s="308">
        <v>533</v>
      </c>
      <c r="B535" s="307"/>
      <c r="C535" s="25"/>
      <c r="D535" s="307"/>
      <c r="E535" s="307"/>
      <c r="F535" s="307"/>
      <c r="G535" s="418"/>
      <c r="H535" s="33"/>
      <c r="I535" s="76"/>
      <c r="J535" s="34"/>
      <c r="K535" s="356">
        <f t="shared" si="9"/>
        <v>1</v>
      </c>
      <c r="L535" s="200"/>
      <c r="M535" s="201"/>
      <c r="N535" s="200"/>
      <c r="O535" s="200"/>
      <c r="P535" s="307"/>
      <c r="Q535" s="200"/>
      <c r="R535" s="307"/>
      <c r="S535" s="26"/>
      <c r="T535" s="307"/>
      <c r="U535" s="307"/>
      <c r="V535" s="307"/>
      <c r="W535" s="307"/>
    </row>
    <row r="536" spans="1:23" ht="39" customHeight="1" x14ac:dyDescent="0.25">
      <c r="A536" s="308">
        <v>534</v>
      </c>
      <c r="B536" s="307"/>
      <c r="C536" s="25"/>
      <c r="D536" s="307"/>
      <c r="E536" s="307"/>
      <c r="F536" s="307"/>
      <c r="G536" s="418"/>
      <c r="H536" s="33"/>
      <c r="I536" s="76"/>
      <c r="J536" s="34"/>
      <c r="K536" s="356">
        <f t="shared" si="9"/>
        <v>1</v>
      </c>
      <c r="L536" s="200"/>
      <c r="M536" s="201"/>
      <c r="N536" s="200"/>
      <c r="O536" s="200"/>
      <c r="P536" s="307"/>
      <c r="Q536" s="200"/>
      <c r="R536" s="307"/>
      <c r="S536" s="26"/>
      <c r="T536" s="307"/>
      <c r="U536" s="307"/>
      <c r="V536" s="307"/>
      <c r="W536" s="307"/>
    </row>
    <row r="537" spans="1:23" ht="39" customHeight="1" x14ac:dyDescent="0.25">
      <c r="A537" s="308">
        <v>535</v>
      </c>
      <c r="B537" s="307"/>
      <c r="C537" s="25"/>
      <c r="D537" s="307"/>
      <c r="E537" s="307"/>
      <c r="F537" s="307"/>
      <c r="G537" s="418"/>
      <c r="H537" s="33"/>
      <c r="I537" s="76"/>
      <c r="J537" s="34"/>
      <c r="K537" s="356">
        <f t="shared" si="9"/>
        <v>1</v>
      </c>
      <c r="L537" s="200"/>
      <c r="M537" s="201"/>
      <c r="N537" s="200"/>
      <c r="O537" s="200"/>
      <c r="P537" s="307"/>
      <c r="Q537" s="200"/>
      <c r="R537" s="307"/>
      <c r="S537" s="26"/>
      <c r="T537" s="307"/>
      <c r="U537" s="307"/>
      <c r="V537" s="307"/>
      <c r="W537" s="307"/>
    </row>
    <row r="538" spans="1:23" ht="39" customHeight="1" x14ac:dyDescent="0.25">
      <c r="A538" s="308">
        <v>536</v>
      </c>
      <c r="B538" s="307"/>
      <c r="C538" s="25"/>
      <c r="D538" s="307"/>
      <c r="E538" s="307"/>
      <c r="F538" s="307"/>
      <c r="G538" s="418"/>
      <c r="H538" s="33"/>
      <c r="I538" s="76"/>
      <c r="J538" s="34"/>
      <c r="K538" s="356">
        <f t="shared" si="9"/>
        <v>1</v>
      </c>
      <c r="L538" s="200"/>
      <c r="M538" s="201"/>
      <c r="N538" s="200"/>
      <c r="O538" s="200"/>
      <c r="P538" s="307"/>
      <c r="Q538" s="200"/>
      <c r="R538" s="307"/>
      <c r="S538" s="26"/>
      <c r="T538" s="307"/>
      <c r="U538" s="307"/>
      <c r="V538" s="307"/>
      <c r="W538" s="307"/>
    </row>
    <row r="539" spans="1:23" ht="39" customHeight="1" x14ac:dyDescent="0.25">
      <c r="A539" s="308">
        <v>537</v>
      </c>
      <c r="B539" s="307"/>
      <c r="C539" s="25"/>
      <c r="D539" s="307"/>
      <c r="E539" s="307"/>
      <c r="F539" s="307"/>
      <c r="G539" s="418"/>
      <c r="H539" s="33"/>
      <c r="I539" s="76"/>
      <c r="J539" s="34"/>
      <c r="K539" s="356">
        <f t="shared" si="9"/>
        <v>1</v>
      </c>
      <c r="L539" s="200"/>
      <c r="M539" s="201"/>
      <c r="N539" s="200"/>
      <c r="O539" s="200"/>
      <c r="P539" s="307"/>
      <c r="Q539" s="200"/>
      <c r="R539" s="307"/>
      <c r="S539" s="26"/>
      <c r="T539" s="307"/>
      <c r="U539" s="307"/>
      <c r="V539" s="307"/>
      <c r="W539" s="307"/>
    </row>
    <row r="540" spans="1:23" ht="39" customHeight="1" x14ac:dyDescent="0.25">
      <c r="A540" s="308">
        <v>538</v>
      </c>
      <c r="B540" s="307"/>
      <c r="C540" s="25"/>
      <c r="D540" s="307"/>
      <c r="E540" s="307"/>
      <c r="F540" s="307"/>
      <c r="G540" s="418"/>
      <c r="H540" s="33"/>
      <c r="I540" s="76"/>
      <c r="J540" s="34"/>
      <c r="K540" s="356">
        <f t="shared" si="9"/>
        <v>1</v>
      </c>
      <c r="L540" s="200"/>
      <c r="M540" s="201"/>
      <c r="N540" s="200"/>
      <c r="O540" s="200"/>
      <c r="P540" s="307"/>
      <c r="Q540" s="200"/>
      <c r="R540" s="307"/>
      <c r="S540" s="26"/>
      <c r="T540" s="307"/>
      <c r="U540" s="307"/>
      <c r="V540" s="307"/>
      <c r="W540" s="307"/>
    </row>
    <row r="541" spans="1:23" ht="39" customHeight="1" x14ac:dyDescent="0.25">
      <c r="A541" s="308">
        <v>539</v>
      </c>
      <c r="B541" s="307"/>
      <c r="C541" s="25"/>
      <c r="D541" s="307"/>
      <c r="E541" s="307"/>
      <c r="F541" s="307"/>
      <c r="G541" s="418"/>
      <c r="H541" s="33"/>
      <c r="I541" s="76"/>
      <c r="J541" s="34"/>
      <c r="K541" s="356">
        <f t="shared" si="9"/>
        <v>1</v>
      </c>
      <c r="L541" s="200"/>
      <c r="M541" s="201"/>
      <c r="N541" s="200"/>
      <c r="O541" s="200"/>
      <c r="P541" s="307"/>
      <c r="Q541" s="200"/>
      <c r="R541" s="307"/>
      <c r="S541" s="26"/>
      <c r="T541" s="307"/>
      <c r="U541" s="307"/>
      <c r="V541" s="307"/>
      <c r="W541" s="307"/>
    </row>
    <row r="542" spans="1:23" ht="39" customHeight="1" x14ac:dyDescent="0.25">
      <c r="A542" s="308">
        <v>540</v>
      </c>
      <c r="B542" s="307"/>
      <c r="C542" s="25"/>
      <c r="D542" s="307"/>
      <c r="E542" s="307"/>
      <c r="F542" s="307"/>
      <c r="G542" s="418"/>
      <c r="H542" s="33"/>
      <c r="I542" s="76"/>
      <c r="J542" s="34"/>
      <c r="K542" s="356">
        <f t="shared" si="9"/>
        <v>1</v>
      </c>
      <c r="L542" s="200"/>
      <c r="M542" s="201"/>
      <c r="N542" s="200"/>
      <c r="O542" s="200"/>
      <c r="P542" s="307"/>
      <c r="Q542" s="200"/>
      <c r="R542" s="307"/>
      <c r="S542" s="26"/>
      <c r="T542" s="307"/>
      <c r="U542" s="307"/>
      <c r="V542" s="307"/>
      <c r="W542" s="307"/>
    </row>
    <row r="543" spans="1:23" ht="39" customHeight="1" x14ac:dyDescent="0.25">
      <c r="A543" s="308">
        <v>541</v>
      </c>
      <c r="B543" s="307"/>
      <c r="C543" s="25"/>
      <c r="D543" s="307"/>
      <c r="E543" s="307"/>
      <c r="F543" s="307"/>
      <c r="G543" s="418"/>
      <c r="H543" s="33"/>
      <c r="I543" s="76"/>
      <c r="J543" s="34"/>
      <c r="K543" s="356">
        <f t="shared" si="9"/>
        <v>1</v>
      </c>
      <c r="L543" s="200"/>
      <c r="M543" s="201"/>
      <c r="N543" s="200"/>
      <c r="O543" s="200"/>
      <c r="P543" s="307"/>
      <c r="Q543" s="200"/>
      <c r="R543" s="307"/>
      <c r="S543" s="26"/>
      <c r="T543" s="307"/>
      <c r="U543" s="307"/>
      <c r="V543" s="307"/>
      <c r="W543" s="307"/>
    </row>
    <row r="544" spans="1:23" ht="39" customHeight="1" x14ac:dyDescent="0.25">
      <c r="A544" s="308">
        <v>542</v>
      </c>
      <c r="B544" s="307"/>
      <c r="C544" s="25"/>
      <c r="D544" s="307"/>
      <c r="E544" s="307"/>
      <c r="F544" s="307"/>
      <c r="G544" s="418"/>
      <c r="H544" s="33"/>
      <c r="I544" s="76"/>
      <c r="J544" s="34"/>
      <c r="K544" s="356">
        <f t="shared" si="9"/>
        <v>1</v>
      </c>
      <c r="L544" s="200"/>
      <c r="M544" s="201"/>
      <c r="N544" s="200"/>
      <c r="O544" s="200"/>
      <c r="P544" s="307"/>
      <c r="Q544" s="200"/>
      <c r="R544" s="307"/>
      <c r="S544" s="26"/>
      <c r="T544" s="307"/>
      <c r="U544" s="307"/>
      <c r="V544" s="307"/>
      <c r="W544" s="307"/>
    </row>
    <row r="545" spans="1:23" ht="39" customHeight="1" x14ac:dyDescent="0.25">
      <c r="A545" s="308">
        <v>543</v>
      </c>
      <c r="B545" s="307"/>
      <c r="C545" s="25"/>
      <c r="D545" s="307"/>
      <c r="E545" s="307"/>
      <c r="F545" s="307"/>
      <c r="G545" s="418"/>
      <c r="H545" s="33"/>
      <c r="I545" s="76"/>
      <c r="J545" s="34"/>
      <c r="K545" s="356">
        <f t="shared" si="9"/>
        <v>1</v>
      </c>
      <c r="L545" s="200"/>
      <c r="M545" s="201"/>
      <c r="N545" s="200"/>
      <c r="O545" s="200"/>
      <c r="P545" s="307"/>
      <c r="Q545" s="200"/>
      <c r="R545" s="307"/>
      <c r="S545" s="26"/>
      <c r="T545" s="307"/>
      <c r="U545" s="307"/>
      <c r="V545" s="307"/>
      <c r="W545" s="307"/>
    </row>
    <row r="546" spans="1:23" ht="39" customHeight="1" x14ac:dyDescent="0.25">
      <c r="A546" s="308">
        <v>544</v>
      </c>
      <c r="B546" s="307"/>
      <c r="C546" s="25"/>
      <c r="D546" s="307"/>
      <c r="E546" s="307"/>
      <c r="F546" s="307"/>
      <c r="G546" s="418"/>
      <c r="H546" s="33"/>
      <c r="I546" s="76"/>
      <c r="J546" s="34"/>
      <c r="K546" s="356">
        <f t="shared" si="9"/>
        <v>1</v>
      </c>
      <c r="L546" s="200"/>
      <c r="M546" s="201"/>
      <c r="N546" s="200"/>
      <c r="O546" s="200"/>
      <c r="P546" s="307"/>
      <c r="Q546" s="200"/>
      <c r="R546" s="307"/>
      <c r="S546" s="26"/>
      <c r="T546" s="307"/>
      <c r="U546" s="307"/>
      <c r="V546" s="307"/>
      <c r="W546" s="307"/>
    </row>
    <row r="547" spans="1:23" ht="39" customHeight="1" x14ac:dyDescent="0.25">
      <c r="A547" s="308">
        <v>545</v>
      </c>
      <c r="B547" s="307"/>
      <c r="C547" s="25"/>
      <c r="D547" s="307"/>
      <c r="E547" s="307"/>
      <c r="F547" s="307"/>
      <c r="G547" s="418"/>
      <c r="H547" s="33"/>
      <c r="I547" s="76"/>
      <c r="J547" s="34"/>
      <c r="K547" s="356">
        <f t="shared" si="9"/>
        <v>1</v>
      </c>
      <c r="L547" s="200"/>
      <c r="M547" s="201"/>
      <c r="N547" s="200"/>
      <c r="O547" s="200"/>
      <c r="P547" s="307"/>
      <c r="Q547" s="200"/>
      <c r="R547" s="307"/>
      <c r="S547" s="26"/>
      <c r="T547" s="307"/>
      <c r="U547" s="307"/>
      <c r="V547" s="307"/>
      <c r="W547" s="307"/>
    </row>
    <row r="548" spans="1:23" ht="39" customHeight="1" x14ac:dyDescent="0.25">
      <c r="A548" s="308">
        <v>546</v>
      </c>
      <c r="B548" s="307"/>
      <c r="C548" s="25"/>
      <c r="D548" s="307"/>
      <c r="E548" s="307"/>
      <c r="F548" s="307"/>
      <c r="G548" s="418"/>
      <c r="H548" s="33"/>
      <c r="I548" s="76"/>
      <c r="J548" s="34"/>
      <c r="K548" s="356">
        <f t="shared" si="9"/>
        <v>1</v>
      </c>
      <c r="L548" s="200"/>
      <c r="M548" s="201"/>
      <c r="N548" s="200"/>
      <c r="O548" s="200"/>
      <c r="P548" s="307"/>
      <c r="Q548" s="200"/>
      <c r="R548" s="307"/>
      <c r="S548" s="26"/>
      <c r="T548" s="307"/>
      <c r="U548" s="307"/>
      <c r="V548" s="307"/>
      <c r="W548" s="307"/>
    </row>
    <row r="549" spans="1:23" ht="39" customHeight="1" x14ac:dyDescent="0.25">
      <c r="A549" s="308">
        <v>547</v>
      </c>
      <c r="B549" s="307"/>
      <c r="C549" s="25"/>
      <c r="D549" s="307"/>
      <c r="E549" s="307"/>
      <c r="F549" s="307"/>
      <c r="G549" s="418"/>
      <c r="H549" s="33"/>
      <c r="I549" s="76"/>
      <c r="J549" s="34"/>
      <c r="K549" s="356">
        <f t="shared" si="9"/>
        <v>1</v>
      </c>
      <c r="L549" s="200"/>
      <c r="M549" s="201"/>
      <c r="N549" s="200"/>
      <c r="O549" s="200"/>
      <c r="P549" s="307"/>
      <c r="Q549" s="200"/>
      <c r="R549" s="307"/>
      <c r="S549" s="26"/>
      <c r="T549" s="307"/>
      <c r="U549" s="307"/>
      <c r="V549" s="307"/>
      <c r="W549" s="307"/>
    </row>
    <row r="550" spans="1:23" ht="39" customHeight="1" x14ac:dyDescent="0.25">
      <c r="A550" s="308">
        <v>548</v>
      </c>
      <c r="B550" s="307"/>
      <c r="C550" s="25"/>
      <c r="D550" s="307"/>
      <c r="E550" s="307"/>
      <c r="F550" s="307"/>
      <c r="G550" s="418"/>
      <c r="H550" s="33"/>
      <c r="I550" s="76"/>
      <c r="J550" s="34"/>
      <c r="K550" s="356">
        <f t="shared" si="9"/>
        <v>1</v>
      </c>
      <c r="L550" s="200"/>
      <c r="M550" s="201"/>
      <c r="N550" s="200"/>
      <c r="O550" s="200"/>
      <c r="P550" s="307"/>
      <c r="Q550" s="200"/>
      <c r="R550" s="307"/>
      <c r="S550" s="26"/>
      <c r="T550" s="307"/>
      <c r="U550" s="307"/>
      <c r="V550" s="307"/>
      <c r="W550" s="307"/>
    </row>
    <row r="551" spans="1:23" ht="39" customHeight="1" x14ac:dyDescent="0.25">
      <c r="A551" s="308">
        <v>549</v>
      </c>
      <c r="B551" s="307"/>
      <c r="C551" s="25"/>
      <c r="D551" s="307"/>
      <c r="E551" s="307"/>
      <c r="F551" s="307"/>
      <c r="G551" s="418"/>
      <c r="H551" s="33"/>
      <c r="I551" s="76"/>
      <c r="J551" s="34"/>
      <c r="K551" s="356">
        <f t="shared" si="9"/>
        <v>1</v>
      </c>
      <c r="L551" s="200"/>
      <c r="M551" s="201"/>
      <c r="N551" s="200"/>
      <c r="O551" s="200"/>
      <c r="P551" s="307"/>
      <c r="Q551" s="200"/>
      <c r="R551" s="307"/>
      <c r="S551" s="26"/>
      <c r="T551" s="307"/>
      <c r="U551" s="307"/>
      <c r="V551" s="307"/>
      <c r="W551" s="307"/>
    </row>
    <row r="552" spans="1:23" ht="39" customHeight="1" x14ac:dyDescent="0.25">
      <c r="A552" s="308">
        <v>550</v>
      </c>
      <c r="B552" s="307"/>
      <c r="C552" s="25"/>
      <c r="D552" s="307"/>
      <c r="E552" s="307"/>
      <c r="F552" s="307"/>
      <c r="G552" s="418"/>
      <c r="H552" s="33"/>
      <c r="I552" s="76"/>
      <c r="J552" s="34"/>
      <c r="K552" s="356">
        <f t="shared" si="9"/>
        <v>1</v>
      </c>
      <c r="L552" s="200"/>
      <c r="M552" s="201"/>
      <c r="N552" s="200"/>
      <c r="O552" s="200"/>
      <c r="P552" s="307"/>
      <c r="Q552" s="200"/>
      <c r="R552" s="307"/>
      <c r="S552" s="26"/>
      <c r="T552" s="307"/>
      <c r="U552" s="307"/>
      <c r="V552" s="307"/>
      <c r="W552" s="307"/>
    </row>
    <row r="553" spans="1:23" ht="39" customHeight="1" x14ac:dyDescent="0.25">
      <c r="A553" s="308">
        <v>551</v>
      </c>
      <c r="B553" s="307"/>
      <c r="C553" s="25"/>
      <c r="D553" s="307"/>
      <c r="E553" s="307"/>
      <c r="F553" s="307"/>
      <c r="G553" s="418"/>
      <c r="H553" s="33"/>
      <c r="I553" s="76"/>
      <c r="J553" s="34"/>
      <c r="K553" s="356">
        <f t="shared" si="9"/>
        <v>1</v>
      </c>
      <c r="L553" s="200"/>
      <c r="M553" s="201"/>
      <c r="N553" s="200"/>
      <c r="O553" s="200"/>
      <c r="P553" s="307"/>
      <c r="Q553" s="200"/>
      <c r="R553" s="307"/>
      <c r="S553" s="26"/>
      <c r="T553" s="307"/>
      <c r="U553" s="307"/>
      <c r="V553" s="307"/>
      <c r="W553" s="307"/>
    </row>
    <row r="554" spans="1:23" ht="39" customHeight="1" x14ac:dyDescent="0.25">
      <c r="A554" s="308">
        <v>552</v>
      </c>
      <c r="B554" s="307"/>
      <c r="C554" s="25"/>
      <c r="D554" s="307"/>
      <c r="E554" s="307"/>
      <c r="F554" s="307"/>
      <c r="G554" s="418"/>
      <c r="H554" s="33"/>
      <c r="I554" s="76"/>
      <c r="J554" s="34"/>
      <c r="K554" s="356">
        <f t="shared" si="9"/>
        <v>1</v>
      </c>
      <c r="L554" s="200"/>
      <c r="M554" s="201"/>
      <c r="N554" s="200"/>
      <c r="O554" s="200"/>
      <c r="P554" s="307"/>
      <c r="Q554" s="200"/>
      <c r="R554" s="307"/>
      <c r="S554" s="26"/>
      <c r="T554" s="307"/>
      <c r="U554" s="307"/>
      <c r="V554" s="307"/>
      <c r="W554" s="307"/>
    </row>
    <row r="555" spans="1:23" ht="39" customHeight="1" x14ac:dyDescent="0.25">
      <c r="A555" s="308">
        <v>553</v>
      </c>
      <c r="B555" s="307"/>
      <c r="C555" s="25"/>
      <c r="D555" s="307"/>
      <c r="E555" s="307"/>
      <c r="F555" s="307"/>
      <c r="G555" s="418"/>
      <c r="H555" s="33"/>
      <c r="I555" s="76"/>
      <c r="J555" s="34"/>
      <c r="K555" s="356">
        <f t="shared" si="9"/>
        <v>1</v>
      </c>
      <c r="L555" s="200"/>
      <c r="M555" s="201"/>
      <c r="N555" s="200"/>
      <c r="O555" s="200"/>
      <c r="P555" s="307"/>
      <c r="Q555" s="200"/>
      <c r="R555" s="307"/>
      <c r="S555" s="26"/>
      <c r="T555" s="307"/>
      <c r="U555" s="307"/>
      <c r="V555" s="307"/>
      <c r="W555" s="307"/>
    </row>
    <row r="556" spans="1:23" ht="39" customHeight="1" x14ac:dyDescent="0.25">
      <c r="A556" s="308">
        <v>554</v>
      </c>
      <c r="B556" s="307"/>
      <c r="C556" s="25"/>
      <c r="D556" s="307"/>
      <c r="E556" s="307"/>
      <c r="F556" s="307"/>
      <c r="G556" s="418"/>
      <c r="H556" s="33"/>
      <c r="I556" s="76"/>
      <c r="J556" s="34"/>
      <c r="K556" s="356">
        <f t="shared" si="9"/>
        <v>1</v>
      </c>
      <c r="L556" s="200"/>
      <c r="M556" s="201"/>
      <c r="N556" s="200"/>
      <c r="O556" s="200"/>
      <c r="P556" s="307"/>
      <c r="Q556" s="200"/>
      <c r="R556" s="307"/>
      <c r="S556" s="26"/>
      <c r="T556" s="307"/>
      <c r="U556" s="307"/>
      <c r="V556" s="307"/>
      <c r="W556" s="307"/>
    </row>
    <row r="557" spans="1:23" ht="39" customHeight="1" x14ac:dyDescent="0.25">
      <c r="A557" s="308">
        <v>555</v>
      </c>
      <c r="B557" s="307"/>
      <c r="C557" s="25"/>
      <c r="D557" s="307"/>
      <c r="E557" s="307"/>
      <c r="F557" s="307"/>
      <c r="G557" s="418"/>
      <c r="H557" s="33"/>
      <c r="I557" s="76"/>
      <c r="J557" s="34"/>
      <c r="K557" s="356">
        <f t="shared" si="9"/>
        <v>1</v>
      </c>
      <c r="L557" s="200"/>
      <c r="M557" s="201"/>
      <c r="N557" s="200"/>
      <c r="O557" s="200"/>
      <c r="P557" s="307"/>
      <c r="Q557" s="200"/>
      <c r="R557" s="307"/>
      <c r="S557" s="26"/>
      <c r="T557" s="307"/>
      <c r="U557" s="307"/>
      <c r="V557" s="307"/>
      <c r="W557" s="307"/>
    </row>
    <row r="558" spans="1:23" ht="39" customHeight="1" x14ac:dyDescent="0.25">
      <c r="A558" s="308">
        <v>556</v>
      </c>
      <c r="B558" s="307"/>
      <c r="C558" s="25"/>
      <c r="D558" s="307"/>
      <c r="E558" s="307"/>
      <c r="F558" s="307"/>
      <c r="G558" s="418"/>
      <c r="H558" s="33"/>
      <c r="I558" s="76"/>
      <c r="J558" s="34"/>
      <c r="K558" s="356">
        <f t="shared" si="9"/>
        <v>1</v>
      </c>
      <c r="L558" s="200"/>
      <c r="M558" s="201"/>
      <c r="N558" s="200"/>
      <c r="O558" s="200"/>
      <c r="P558" s="307"/>
      <c r="Q558" s="200"/>
      <c r="R558" s="307"/>
      <c r="S558" s="26"/>
      <c r="T558" s="307"/>
      <c r="U558" s="307"/>
      <c r="V558" s="307"/>
      <c r="W558" s="307"/>
    </row>
    <row r="559" spans="1:23" ht="39" customHeight="1" x14ac:dyDescent="0.25">
      <c r="A559" s="308">
        <v>557</v>
      </c>
      <c r="B559" s="307"/>
      <c r="C559" s="25"/>
      <c r="D559" s="307"/>
      <c r="E559" s="307"/>
      <c r="F559" s="307"/>
      <c r="G559" s="418"/>
      <c r="H559" s="33"/>
      <c r="I559" s="76"/>
      <c r="J559" s="34"/>
      <c r="K559" s="356">
        <f t="shared" si="9"/>
        <v>1</v>
      </c>
      <c r="L559" s="200"/>
      <c r="M559" s="201"/>
      <c r="N559" s="200"/>
      <c r="O559" s="200"/>
      <c r="P559" s="307"/>
      <c r="Q559" s="200"/>
      <c r="R559" s="307"/>
      <c r="S559" s="26"/>
      <c r="T559" s="307"/>
      <c r="U559" s="307"/>
      <c r="V559" s="307"/>
      <c r="W559" s="307"/>
    </row>
    <row r="560" spans="1:23" ht="39" customHeight="1" x14ac:dyDescent="0.25">
      <c r="A560" s="308">
        <v>558</v>
      </c>
      <c r="B560" s="307"/>
      <c r="C560" s="25"/>
      <c r="D560" s="307"/>
      <c r="E560" s="307"/>
      <c r="F560" s="307"/>
      <c r="G560" s="418"/>
      <c r="H560" s="33"/>
      <c r="I560" s="76"/>
      <c r="J560" s="34"/>
      <c r="K560" s="356">
        <f t="shared" si="9"/>
        <v>1</v>
      </c>
      <c r="L560" s="200"/>
      <c r="M560" s="201"/>
      <c r="N560" s="200"/>
      <c r="O560" s="200"/>
      <c r="P560" s="307"/>
      <c r="Q560" s="200"/>
      <c r="R560" s="307"/>
      <c r="S560" s="26"/>
      <c r="T560" s="307"/>
      <c r="U560" s="307"/>
      <c r="V560" s="307"/>
      <c r="W560" s="307"/>
    </row>
    <row r="561" spans="1:23" ht="39" customHeight="1" x14ac:dyDescent="0.25">
      <c r="A561" s="308">
        <v>559</v>
      </c>
      <c r="B561" s="307"/>
      <c r="C561" s="25"/>
      <c r="D561" s="307"/>
      <c r="E561" s="307"/>
      <c r="F561" s="307"/>
      <c r="G561" s="418"/>
      <c r="H561" s="33"/>
      <c r="I561" s="76"/>
      <c r="J561" s="34"/>
      <c r="K561" s="356">
        <f t="shared" si="9"/>
        <v>1</v>
      </c>
      <c r="L561" s="200"/>
      <c r="M561" s="201"/>
      <c r="N561" s="200"/>
      <c r="O561" s="200"/>
      <c r="P561" s="307"/>
      <c r="Q561" s="200"/>
      <c r="R561" s="307"/>
      <c r="S561" s="26"/>
      <c r="T561" s="307"/>
      <c r="U561" s="307"/>
      <c r="V561" s="307"/>
      <c r="W561" s="307"/>
    </row>
    <row r="562" spans="1:23" ht="39" customHeight="1" x14ac:dyDescent="0.25">
      <c r="A562" s="308">
        <v>560</v>
      </c>
      <c r="B562" s="307"/>
      <c r="C562" s="25"/>
      <c r="D562" s="307"/>
      <c r="E562" s="307"/>
      <c r="F562" s="307"/>
      <c r="G562" s="418"/>
      <c r="H562" s="33"/>
      <c r="I562" s="76"/>
      <c r="J562" s="34"/>
      <c r="K562" s="356">
        <f t="shared" si="9"/>
        <v>1</v>
      </c>
      <c r="L562" s="200"/>
      <c r="M562" s="201"/>
      <c r="N562" s="200"/>
      <c r="O562" s="200"/>
      <c r="P562" s="307"/>
      <c r="Q562" s="200"/>
      <c r="R562" s="307"/>
      <c r="S562" s="26"/>
      <c r="T562" s="307"/>
      <c r="U562" s="307"/>
      <c r="V562" s="307"/>
      <c r="W562" s="307"/>
    </row>
    <row r="563" spans="1:23" ht="39" customHeight="1" x14ac:dyDescent="0.25">
      <c r="A563" s="308">
        <v>561</v>
      </c>
      <c r="B563" s="307"/>
      <c r="C563" s="25"/>
      <c r="D563" s="307"/>
      <c r="E563" s="307"/>
      <c r="F563" s="307"/>
      <c r="G563" s="418"/>
      <c r="H563" s="33"/>
      <c r="I563" s="76"/>
      <c r="J563" s="34"/>
      <c r="K563" s="356">
        <f t="shared" si="9"/>
        <v>1</v>
      </c>
      <c r="L563" s="200"/>
      <c r="M563" s="201"/>
      <c r="N563" s="200"/>
      <c r="O563" s="200"/>
      <c r="P563" s="307"/>
      <c r="Q563" s="200"/>
      <c r="R563" s="307"/>
      <c r="S563" s="26"/>
      <c r="T563" s="307"/>
      <c r="U563" s="307"/>
      <c r="V563" s="307"/>
      <c r="W563" s="307"/>
    </row>
    <row r="564" spans="1:23" ht="39" customHeight="1" x14ac:dyDescent="0.25">
      <c r="A564" s="308">
        <v>562</v>
      </c>
      <c r="B564" s="307"/>
      <c r="C564" s="25"/>
      <c r="D564" s="307"/>
      <c r="E564" s="307"/>
      <c r="F564" s="307"/>
      <c r="G564" s="418"/>
      <c r="H564" s="33"/>
      <c r="I564" s="76"/>
      <c r="J564" s="34"/>
      <c r="K564" s="356">
        <f t="shared" si="9"/>
        <v>1</v>
      </c>
      <c r="L564" s="200"/>
      <c r="M564" s="201"/>
      <c r="N564" s="200"/>
      <c r="O564" s="200"/>
      <c r="P564" s="307"/>
      <c r="Q564" s="200"/>
      <c r="R564" s="307"/>
      <c r="S564" s="26"/>
      <c r="T564" s="307"/>
      <c r="U564" s="307"/>
      <c r="V564" s="307"/>
      <c r="W564" s="307"/>
    </row>
    <row r="565" spans="1:23" ht="39" customHeight="1" x14ac:dyDescent="0.25">
      <c r="A565" s="308">
        <v>563</v>
      </c>
      <c r="B565" s="307"/>
      <c r="C565" s="25"/>
      <c r="D565" s="307"/>
      <c r="E565" s="307"/>
      <c r="F565" s="307"/>
      <c r="G565" s="418"/>
      <c r="H565" s="33"/>
      <c r="I565" s="76"/>
      <c r="J565" s="34"/>
      <c r="K565" s="356">
        <f t="shared" si="9"/>
        <v>1</v>
      </c>
      <c r="L565" s="200"/>
      <c r="M565" s="201"/>
      <c r="N565" s="200"/>
      <c r="O565" s="200"/>
      <c r="P565" s="307"/>
      <c r="Q565" s="200"/>
      <c r="R565" s="307"/>
      <c r="S565" s="26"/>
      <c r="T565" s="307"/>
      <c r="U565" s="307"/>
      <c r="V565" s="307"/>
      <c r="W565" s="307"/>
    </row>
    <row r="566" spans="1:23" ht="39" customHeight="1" x14ac:dyDescent="0.25">
      <c r="A566" s="308">
        <v>564</v>
      </c>
      <c r="B566" s="307"/>
      <c r="C566" s="25"/>
      <c r="D566" s="307"/>
      <c r="E566" s="307"/>
      <c r="F566" s="307"/>
      <c r="G566" s="418"/>
      <c r="H566" s="33"/>
      <c r="I566" s="76"/>
      <c r="J566" s="34"/>
      <c r="K566" s="356">
        <f t="shared" si="9"/>
        <v>1</v>
      </c>
      <c r="L566" s="200"/>
      <c r="M566" s="201"/>
      <c r="N566" s="200"/>
      <c r="O566" s="200"/>
      <c r="P566" s="307"/>
      <c r="Q566" s="200"/>
      <c r="R566" s="307"/>
      <c r="S566" s="26"/>
      <c r="T566" s="307"/>
      <c r="U566" s="307"/>
      <c r="V566" s="307"/>
      <c r="W566" s="307"/>
    </row>
    <row r="567" spans="1:23" ht="39" customHeight="1" x14ac:dyDescent="0.25">
      <c r="A567" s="308">
        <v>565</v>
      </c>
      <c r="B567" s="307"/>
      <c r="C567" s="25"/>
      <c r="D567" s="307"/>
      <c r="E567" s="307"/>
      <c r="F567" s="307"/>
      <c r="G567" s="418"/>
      <c r="H567" s="33"/>
      <c r="I567" s="76"/>
      <c r="J567" s="34"/>
      <c r="K567" s="356">
        <f t="shared" si="9"/>
        <v>1</v>
      </c>
      <c r="L567" s="200"/>
      <c r="M567" s="201"/>
      <c r="N567" s="200"/>
      <c r="O567" s="200"/>
      <c r="P567" s="307"/>
      <c r="Q567" s="200"/>
      <c r="R567" s="307"/>
      <c r="S567" s="26"/>
      <c r="T567" s="307"/>
      <c r="U567" s="307"/>
      <c r="V567" s="307"/>
      <c r="W567" s="307"/>
    </row>
    <row r="568" spans="1:23" ht="39" customHeight="1" x14ac:dyDescent="0.25">
      <c r="A568" s="308">
        <v>566</v>
      </c>
      <c r="B568" s="307"/>
      <c r="C568" s="25"/>
      <c r="D568" s="307"/>
      <c r="E568" s="307"/>
      <c r="F568" s="307"/>
      <c r="G568" s="418"/>
      <c r="H568" s="33"/>
      <c r="I568" s="76"/>
      <c r="J568" s="34"/>
      <c r="K568" s="356">
        <f t="shared" si="9"/>
        <v>1</v>
      </c>
      <c r="L568" s="200"/>
      <c r="M568" s="201"/>
      <c r="N568" s="200"/>
      <c r="O568" s="200"/>
      <c r="P568" s="307"/>
      <c r="Q568" s="200"/>
      <c r="R568" s="307"/>
      <c r="S568" s="26"/>
      <c r="T568" s="307"/>
      <c r="U568" s="307"/>
      <c r="V568" s="307"/>
      <c r="W568" s="307"/>
    </row>
    <row r="569" spans="1:23" ht="39" customHeight="1" x14ac:dyDescent="0.25">
      <c r="A569" s="308">
        <v>567</v>
      </c>
      <c r="B569" s="307"/>
      <c r="C569" s="25"/>
      <c r="D569" s="307"/>
      <c r="E569" s="307"/>
      <c r="F569" s="307"/>
      <c r="G569" s="418"/>
      <c r="H569" s="33"/>
      <c r="I569" s="76"/>
      <c r="J569" s="34"/>
      <c r="K569" s="356">
        <f t="shared" si="9"/>
        <v>1</v>
      </c>
      <c r="L569" s="200"/>
      <c r="M569" s="201"/>
      <c r="N569" s="200"/>
      <c r="O569" s="200"/>
      <c r="P569" s="307"/>
      <c r="Q569" s="200"/>
      <c r="R569" s="307"/>
      <c r="S569" s="26"/>
      <c r="T569" s="307"/>
      <c r="U569" s="307"/>
      <c r="V569" s="307"/>
      <c r="W569" s="307"/>
    </row>
    <row r="570" spans="1:23" ht="39" customHeight="1" x14ac:dyDescent="0.25">
      <c r="A570" s="308">
        <v>568</v>
      </c>
      <c r="B570" s="307"/>
      <c r="C570" s="25"/>
      <c r="D570" s="307"/>
      <c r="E570" s="307"/>
      <c r="F570" s="307"/>
      <c r="G570" s="418"/>
      <c r="H570" s="33"/>
      <c r="I570" s="76"/>
      <c r="J570" s="34"/>
      <c r="K570" s="356">
        <f t="shared" si="9"/>
        <v>1</v>
      </c>
      <c r="L570" s="200"/>
      <c r="M570" s="201"/>
      <c r="N570" s="200"/>
      <c r="O570" s="200"/>
      <c r="P570" s="307"/>
      <c r="Q570" s="200"/>
      <c r="R570" s="307"/>
      <c r="S570" s="26"/>
      <c r="T570" s="307"/>
      <c r="U570" s="307"/>
      <c r="V570" s="307"/>
      <c r="W570" s="307"/>
    </row>
    <row r="571" spans="1:23" ht="39" customHeight="1" x14ac:dyDescent="0.25">
      <c r="A571" s="308">
        <v>569</v>
      </c>
      <c r="B571" s="307"/>
      <c r="C571" s="25"/>
      <c r="D571" s="307"/>
      <c r="E571" s="307"/>
      <c r="F571" s="307"/>
      <c r="G571" s="418"/>
      <c r="H571" s="33"/>
      <c r="I571" s="76"/>
      <c r="J571" s="34"/>
      <c r="K571" s="356">
        <f t="shared" si="9"/>
        <v>1</v>
      </c>
      <c r="L571" s="200"/>
      <c r="M571" s="201"/>
      <c r="N571" s="200"/>
      <c r="O571" s="200"/>
      <c r="P571" s="307"/>
      <c r="Q571" s="200"/>
      <c r="R571" s="307"/>
      <c r="S571" s="26"/>
      <c r="T571" s="307"/>
      <c r="U571" s="307"/>
      <c r="V571" s="307"/>
      <c r="W571" s="307"/>
    </row>
    <row r="572" spans="1:23" ht="39" customHeight="1" x14ac:dyDescent="0.25">
      <c r="A572" s="308">
        <v>570</v>
      </c>
      <c r="B572" s="307"/>
      <c r="C572" s="25"/>
      <c r="D572" s="307"/>
      <c r="E572" s="307"/>
      <c r="F572" s="307"/>
      <c r="G572" s="418"/>
      <c r="H572" s="33"/>
      <c r="I572" s="76"/>
      <c r="J572" s="34"/>
      <c r="K572" s="356">
        <f t="shared" si="9"/>
        <v>1</v>
      </c>
      <c r="L572" s="200"/>
      <c r="M572" s="201"/>
      <c r="N572" s="200"/>
      <c r="O572" s="200"/>
      <c r="P572" s="307"/>
      <c r="Q572" s="200"/>
      <c r="R572" s="307"/>
      <c r="S572" s="26"/>
      <c r="T572" s="307"/>
      <c r="U572" s="307"/>
      <c r="V572" s="307"/>
      <c r="W572" s="307"/>
    </row>
    <row r="573" spans="1:23" ht="39" customHeight="1" x14ac:dyDescent="0.25">
      <c r="A573" s="308">
        <v>571</v>
      </c>
      <c r="B573" s="307"/>
      <c r="C573" s="25"/>
      <c r="D573" s="307"/>
      <c r="E573" s="307"/>
      <c r="F573" s="307"/>
      <c r="G573" s="418"/>
      <c r="H573" s="33"/>
      <c r="I573" s="76"/>
      <c r="J573" s="34"/>
      <c r="K573" s="356">
        <f t="shared" si="9"/>
        <v>1</v>
      </c>
      <c r="L573" s="200"/>
      <c r="M573" s="201"/>
      <c r="N573" s="200"/>
      <c r="O573" s="200"/>
      <c r="P573" s="307"/>
      <c r="Q573" s="200"/>
      <c r="R573" s="307"/>
      <c r="S573" s="26"/>
      <c r="T573" s="307"/>
      <c r="U573" s="307"/>
      <c r="V573" s="307"/>
      <c r="W573" s="307"/>
    </row>
    <row r="574" spans="1:23" ht="39" customHeight="1" x14ac:dyDescent="0.25">
      <c r="A574" s="308">
        <v>572</v>
      </c>
      <c r="B574" s="307"/>
      <c r="C574" s="25"/>
      <c r="D574" s="307"/>
      <c r="E574" s="307"/>
      <c r="F574" s="307"/>
      <c r="G574" s="418"/>
      <c r="H574" s="33"/>
      <c r="I574" s="76"/>
      <c r="J574" s="34"/>
      <c r="K574" s="356">
        <f t="shared" si="9"/>
        <v>1</v>
      </c>
      <c r="L574" s="200"/>
      <c r="M574" s="201"/>
      <c r="N574" s="200"/>
      <c r="O574" s="200"/>
      <c r="P574" s="307"/>
      <c r="Q574" s="200"/>
      <c r="R574" s="307"/>
      <c r="S574" s="26"/>
      <c r="T574" s="307"/>
      <c r="U574" s="307"/>
      <c r="V574" s="307"/>
      <c r="W574" s="307"/>
    </row>
    <row r="575" spans="1:23" ht="39" customHeight="1" x14ac:dyDescent="0.25">
      <c r="A575" s="308">
        <v>573</v>
      </c>
      <c r="B575" s="307"/>
      <c r="C575" s="25"/>
      <c r="D575" s="307"/>
      <c r="E575" s="307"/>
      <c r="F575" s="307"/>
      <c r="G575" s="418"/>
      <c r="H575" s="33"/>
      <c r="I575" s="76"/>
      <c r="J575" s="34"/>
      <c r="K575" s="356">
        <f t="shared" si="9"/>
        <v>1</v>
      </c>
      <c r="L575" s="200"/>
      <c r="M575" s="201"/>
      <c r="N575" s="200"/>
      <c r="O575" s="200"/>
      <c r="P575" s="307"/>
      <c r="Q575" s="200"/>
      <c r="R575" s="307"/>
      <c r="S575" s="26"/>
      <c r="T575" s="307"/>
      <c r="U575" s="307"/>
      <c r="V575" s="307"/>
      <c r="W575" s="307"/>
    </row>
    <row r="576" spans="1:23" ht="39" customHeight="1" x14ac:dyDescent="0.25">
      <c r="A576" s="308">
        <v>574</v>
      </c>
      <c r="B576" s="307"/>
      <c r="C576" s="25"/>
      <c r="D576" s="307"/>
      <c r="E576" s="307"/>
      <c r="F576" s="307"/>
      <c r="G576" s="418"/>
      <c r="H576" s="33"/>
      <c r="I576" s="76"/>
      <c r="J576" s="34"/>
      <c r="K576" s="356">
        <f t="shared" si="9"/>
        <v>1</v>
      </c>
      <c r="L576" s="200"/>
      <c r="M576" s="201"/>
      <c r="N576" s="200"/>
      <c r="O576" s="200"/>
      <c r="P576" s="307"/>
      <c r="Q576" s="200"/>
      <c r="R576" s="307"/>
      <c r="S576" s="26"/>
      <c r="T576" s="307"/>
      <c r="U576" s="307"/>
      <c r="V576" s="307"/>
      <c r="W576" s="307"/>
    </row>
    <row r="577" spans="1:23" ht="39" customHeight="1" x14ac:dyDescent="0.25">
      <c r="A577" s="308">
        <v>575</v>
      </c>
      <c r="B577" s="307"/>
      <c r="C577" s="25"/>
      <c r="D577" s="307"/>
      <c r="E577" s="307"/>
      <c r="F577" s="307"/>
      <c r="G577" s="418"/>
      <c r="H577" s="33"/>
      <c r="I577" s="76"/>
      <c r="J577" s="34"/>
      <c r="K577" s="356">
        <f t="shared" si="9"/>
        <v>1</v>
      </c>
      <c r="L577" s="200"/>
      <c r="M577" s="201"/>
      <c r="N577" s="200"/>
      <c r="O577" s="200"/>
      <c r="P577" s="307"/>
      <c r="Q577" s="200"/>
      <c r="R577" s="307"/>
      <c r="S577" s="26"/>
      <c r="T577" s="307"/>
      <c r="U577" s="307"/>
      <c r="V577" s="307"/>
      <c r="W577" s="307"/>
    </row>
    <row r="578" spans="1:23" ht="39" customHeight="1" x14ac:dyDescent="0.25">
      <c r="A578" s="308">
        <v>576</v>
      </c>
      <c r="B578" s="307"/>
      <c r="C578" s="25"/>
      <c r="D578" s="307"/>
      <c r="E578" s="307"/>
      <c r="F578" s="307"/>
      <c r="G578" s="418"/>
      <c r="H578" s="33"/>
      <c r="I578" s="76"/>
      <c r="J578" s="34"/>
      <c r="K578" s="356">
        <f t="shared" si="9"/>
        <v>1</v>
      </c>
      <c r="L578" s="200"/>
      <c r="M578" s="201"/>
      <c r="N578" s="200"/>
      <c r="O578" s="200"/>
      <c r="P578" s="307"/>
      <c r="Q578" s="200"/>
      <c r="R578" s="307"/>
      <c r="S578" s="26"/>
      <c r="T578" s="307"/>
      <c r="U578" s="307"/>
      <c r="V578" s="307"/>
      <c r="W578" s="307"/>
    </row>
    <row r="579" spans="1:23" ht="39" customHeight="1" x14ac:dyDescent="0.25">
      <c r="A579" s="308">
        <v>577</v>
      </c>
      <c r="B579" s="307"/>
      <c r="C579" s="25"/>
      <c r="D579" s="307"/>
      <c r="E579" s="307"/>
      <c r="F579" s="307"/>
      <c r="G579" s="418"/>
      <c r="H579" s="33"/>
      <c r="I579" s="76"/>
      <c r="J579" s="34"/>
      <c r="K579" s="356">
        <f t="shared" si="9"/>
        <v>1</v>
      </c>
      <c r="L579" s="200"/>
      <c r="M579" s="201"/>
      <c r="N579" s="200"/>
      <c r="O579" s="200"/>
      <c r="P579" s="307"/>
      <c r="Q579" s="200"/>
      <c r="R579" s="307"/>
      <c r="S579" s="26"/>
      <c r="T579" s="307"/>
      <c r="U579" s="307"/>
      <c r="V579" s="307"/>
      <c r="W579" s="307"/>
    </row>
    <row r="580" spans="1:23" ht="39" customHeight="1" x14ac:dyDescent="0.25">
      <c r="A580" s="308">
        <v>578</v>
      </c>
      <c r="B580" s="307"/>
      <c r="C580" s="25"/>
      <c r="D580" s="307"/>
      <c r="E580" s="307"/>
      <c r="F580" s="307"/>
      <c r="G580" s="418"/>
      <c r="H580" s="33"/>
      <c r="I580" s="76"/>
      <c r="J580" s="34"/>
      <c r="K580" s="356">
        <f t="shared" ref="K580:K643" si="10">1-I580</f>
        <v>1</v>
      </c>
      <c r="L580" s="200"/>
      <c r="M580" s="201"/>
      <c r="N580" s="200"/>
      <c r="O580" s="200"/>
      <c r="P580" s="307"/>
      <c r="Q580" s="200"/>
      <c r="R580" s="307"/>
      <c r="S580" s="26"/>
      <c r="T580" s="307"/>
      <c r="U580" s="307"/>
      <c r="V580" s="307"/>
      <c r="W580" s="307"/>
    </row>
    <row r="581" spans="1:23" ht="39" customHeight="1" x14ac:dyDescent="0.25">
      <c r="A581" s="308">
        <v>579</v>
      </c>
      <c r="B581" s="307"/>
      <c r="C581" s="25"/>
      <c r="D581" s="307"/>
      <c r="E581" s="307"/>
      <c r="F581" s="307"/>
      <c r="G581" s="418"/>
      <c r="H581" s="33"/>
      <c r="I581" s="76"/>
      <c r="J581" s="34"/>
      <c r="K581" s="356">
        <f t="shared" si="10"/>
        <v>1</v>
      </c>
      <c r="L581" s="200"/>
      <c r="M581" s="201"/>
      <c r="N581" s="200"/>
      <c r="O581" s="200"/>
      <c r="P581" s="307"/>
      <c r="Q581" s="200"/>
      <c r="R581" s="307"/>
      <c r="S581" s="26"/>
      <c r="T581" s="307"/>
      <c r="U581" s="307"/>
      <c r="V581" s="307"/>
      <c r="W581" s="307"/>
    </row>
    <row r="582" spans="1:23" ht="39" customHeight="1" x14ac:dyDescent="0.25">
      <c r="A582" s="308">
        <v>580</v>
      </c>
      <c r="B582" s="307"/>
      <c r="C582" s="25"/>
      <c r="D582" s="307"/>
      <c r="E582" s="307"/>
      <c r="F582" s="307"/>
      <c r="G582" s="418"/>
      <c r="H582" s="33"/>
      <c r="I582" s="76"/>
      <c r="J582" s="34"/>
      <c r="K582" s="356">
        <f t="shared" si="10"/>
        <v>1</v>
      </c>
      <c r="L582" s="200"/>
      <c r="M582" s="201"/>
      <c r="N582" s="200"/>
      <c r="O582" s="200"/>
      <c r="P582" s="307"/>
      <c r="Q582" s="200"/>
      <c r="R582" s="307"/>
      <c r="S582" s="26"/>
      <c r="T582" s="307"/>
      <c r="U582" s="307"/>
      <c r="V582" s="307"/>
      <c r="W582" s="307"/>
    </row>
    <row r="583" spans="1:23" ht="39" customHeight="1" x14ac:dyDescent="0.25">
      <c r="A583" s="308">
        <v>581</v>
      </c>
      <c r="B583" s="307"/>
      <c r="C583" s="25"/>
      <c r="D583" s="307"/>
      <c r="E583" s="307"/>
      <c r="F583" s="307"/>
      <c r="G583" s="418"/>
      <c r="H583" s="33"/>
      <c r="I583" s="76"/>
      <c r="J583" s="34"/>
      <c r="K583" s="356">
        <f t="shared" si="10"/>
        <v>1</v>
      </c>
      <c r="L583" s="200"/>
      <c r="M583" s="201"/>
      <c r="N583" s="200"/>
      <c r="O583" s="200"/>
      <c r="P583" s="307"/>
      <c r="Q583" s="200"/>
      <c r="R583" s="307"/>
      <c r="S583" s="26"/>
      <c r="T583" s="307"/>
      <c r="U583" s="307"/>
      <c r="V583" s="307"/>
      <c r="W583" s="307"/>
    </row>
    <row r="584" spans="1:23" ht="39" customHeight="1" x14ac:dyDescent="0.25">
      <c r="A584" s="308">
        <v>582</v>
      </c>
      <c r="B584" s="307"/>
      <c r="C584" s="25"/>
      <c r="D584" s="307"/>
      <c r="E584" s="307"/>
      <c r="F584" s="307"/>
      <c r="G584" s="418"/>
      <c r="H584" s="33"/>
      <c r="I584" s="76"/>
      <c r="J584" s="34"/>
      <c r="K584" s="356">
        <f t="shared" si="10"/>
        <v>1</v>
      </c>
      <c r="L584" s="200"/>
      <c r="M584" s="201"/>
      <c r="N584" s="200"/>
      <c r="O584" s="200"/>
      <c r="P584" s="307"/>
      <c r="Q584" s="200"/>
      <c r="R584" s="307"/>
      <c r="S584" s="26"/>
      <c r="T584" s="307"/>
      <c r="U584" s="307"/>
      <c r="V584" s="307"/>
      <c r="W584" s="307"/>
    </row>
    <row r="585" spans="1:23" ht="39" customHeight="1" x14ac:dyDescent="0.25">
      <c r="A585" s="308">
        <v>583</v>
      </c>
      <c r="B585" s="307"/>
      <c r="C585" s="25"/>
      <c r="D585" s="307"/>
      <c r="E585" s="307"/>
      <c r="F585" s="307"/>
      <c r="G585" s="418"/>
      <c r="H585" s="33"/>
      <c r="I585" s="76"/>
      <c r="J585" s="34"/>
      <c r="K585" s="356">
        <f t="shared" si="10"/>
        <v>1</v>
      </c>
      <c r="L585" s="200"/>
      <c r="M585" s="201"/>
      <c r="N585" s="200"/>
      <c r="O585" s="200"/>
      <c r="P585" s="307"/>
      <c r="Q585" s="200"/>
      <c r="R585" s="307"/>
      <c r="S585" s="26"/>
      <c r="T585" s="307"/>
      <c r="U585" s="307"/>
      <c r="V585" s="307"/>
      <c r="W585" s="307"/>
    </row>
    <row r="586" spans="1:23" ht="39" customHeight="1" x14ac:dyDescent="0.25">
      <c r="A586" s="308">
        <v>584</v>
      </c>
      <c r="B586" s="307"/>
      <c r="C586" s="25"/>
      <c r="D586" s="307"/>
      <c r="E586" s="307"/>
      <c r="F586" s="307"/>
      <c r="G586" s="418"/>
      <c r="H586" s="33"/>
      <c r="I586" s="76"/>
      <c r="J586" s="34"/>
      <c r="K586" s="356">
        <f t="shared" si="10"/>
        <v>1</v>
      </c>
      <c r="L586" s="200"/>
      <c r="M586" s="201"/>
      <c r="N586" s="200"/>
      <c r="O586" s="200"/>
      <c r="P586" s="307"/>
      <c r="Q586" s="200"/>
      <c r="R586" s="307"/>
      <c r="S586" s="26"/>
      <c r="T586" s="307"/>
      <c r="U586" s="307"/>
      <c r="V586" s="307"/>
      <c r="W586" s="307"/>
    </row>
    <row r="587" spans="1:23" ht="39" customHeight="1" x14ac:dyDescent="0.25">
      <c r="A587" s="308">
        <v>585</v>
      </c>
      <c r="B587" s="307"/>
      <c r="C587" s="25"/>
      <c r="D587" s="307"/>
      <c r="E587" s="307"/>
      <c r="F587" s="307"/>
      <c r="G587" s="418"/>
      <c r="H587" s="33"/>
      <c r="I587" s="76"/>
      <c r="J587" s="34"/>
      <c r="K587" s="356">
        <f t="shared" si="10"/>
        <v>1</v>
      </c>
      <c r="L587" s="200"/>
      <c r="M587" s="201"/>
      <c r="N587" s="200"/>
      <c r="O587" s="200"/>
      <c r="P587" s="307"/>
      <c r="Q587" s="200"/>
      <c r="R587" s="307"/>
      <c r="S587" s="26"/>
      <c r="T587" s="307"/>
      <c r="U587" s="307"/>
      <c r="V587" s="307"/>
      <c r="W587" s="307"/>
    </row>
    <row r="588" spans="1:23" ht="39" customHeight="1" x14ac:dyDescent="0.25">
      <c r="A588" s="308">
        <v>586</v>
      </c>
      <c r="B588" s="307"/>
      <c r="C588" s="25"/>
      <c r="D588" s="307"/>
      <c r="E588" s="307"/>
      <c r="F588" s="307"/>
      <c r="G588" s="418"/>
      <c r="H588" s="33"/>
      <c r="I588" s="76"/>
      <c r="J588" s="34"/>
      <c r="K588" s="356">
        <f t="shared" si="10"/>
        <v>1</v>
      </c>
      <c r="L588" s="200"/>
      <c r="M588" s="201"/>
      <c r="N588" s="200"/>
      <c r="O588" s="200"/>
      <c r="P588" s="307"/>
      <c r="Q588" s="200"/>
      <c r="R588" s="307"/>
      <c r="S588" s="26"/>
      <c r="T588" s="307"/>
      <c r="U588" s="307"/>
      <c r="V588" s="307"/>
      <c r="W588" s="307"/>
    </row>
    <row r="589" spans="1:23" ht="39" customHeight="1" x14ac:dyDescent="0.25">
      <c r="A589" s="308">
        <v>587</v>
      </c>
      <c r="B589" s="307"/>
      <c r="C589" s="25"/>
      <c r="D589" s="307"/>
      <c r="E589" s="307"/>
      <c r="F589" s="307"/>
      <c r="G589" s="418"/>
      <c r="H589" s="33"/>
      <c r="I589" s="76"/>
      <c r="J589" s="34"/>
      <c r="K589" s="356">
        <f t="shared" si="10"/>
        <v>1</v>
      </c>
      <c r="L589" s="200"/>
      <c r="M589" s="201"/>
      <c r="N589" s="200"/>
      <c r="O589" s="200"/>
      <c r="P589" s="307"/>
      <c r="Q589" s="200"/>
      <c r="R589" s="307"/>
      <c r="S589" s="26"/>
      <c r="T589" s="307"/>
      <c r="U589" s="307"/>
      <c r="V589" s="307"/>
      <c r="W589" s="307"/>
    </row>
    <row r="590" spans="1:23" ht="39" customHeight="1" x14ac:dyDescent="0.25">
      <c r="A590" s="308">
        <v>588</v>
      </c>
      <c r="B590" s="307"/>
      <c r="C590" s="25"/>
      <c r="D590" s="307"/>
      <c r="E590" s="307"/>
      <c r="F590" s="307"/>
      <c r="G590" s="418"/>
      <c r="H590" s="33"/>
      <c r="I590" s="76"/>
      <c r="J590" s="34"/>
      <c r="K590" s="356">
        <f t="shared" si="10"/>
        <v>1</v>
      </c>
      <c r="L590" s="200"/>
      <c r="M590" s="201"/>
      <c r="N590" s="200"/>
      <c r="O590" s="200"/>
      <c r="P590" s="307"/>
      <c r="Q590" s="200"/>
      <c r="R590" s="307"/>
      <c r="S590" s="26"/>
      <c r="T590" s="307"/>
      <c r="U590" s="307"/>
      <c r="V590" s="307"/>
      <c r="W590" s="307"/>
    </row>
    <row r="591" spans="1:23" ht="39" customHeight="1" x14ac:dyDescent="0.25">
      <c r="A591" s="308">
        <v>589</v>
      </c>
      <c r="B591" s="307"/>
      <c r="C591" s="25"/>
      <c r="D591" s="307"/>
      <c r="E591" s="307"/>
      <c r="F591" s="307"/>
      <c r="G591" s="418"/>
      <c r="H591" s="33"/>
      <c r="I591" s="76"/>
      <c r="J591" s="34"/>
      <c r="K591" s="356">
        <f t="shared" si="10"/>
        <v>1</v>
      </c>
      <c r="L591" s="200"/>
      <c r="M591" s="201"/>
      <c r="N591" s="200"/>
      <c r="O591" s="200"/>
      <c r="P591" s="307"/>
      <c r="Q591" s="200"/>
      <c r="R591" s="307"/>
      <c r="S591" s="26"/>
      <c r="T591" s="307"/>
      <c r="U591" s="307"/>
      <c r="V591" s="307"/>
      <c r="W591" s="307"/>
    </row>
    <row r="592" spans="1:23" ht="39" customHeight="1" x14ac:dyDescent="0.25">
      <c r="A592" s="308">
        <v>590</v>
      </c>
      <c r="B592" s="307"/>
      <c r="C592" s="25"/>
      <c r="D592" s="307"/>
      <c r="E592" s="307"/>
      <c r="F592" s="307"/>
      <c r="G592" s="418"/>
      <c r="H592" s="33"/>
      <c r="I592" s="76"/>
      <c r="J592" s="34"/>
      <c r="K592" s="356">
        <f t="shared" si="10"/>
        <v>1</v>
      </c>
      <c r="L592" s="200"/>
      <c r="M592" s="201"/>
      <c r="N592" s="200"/>
      <c r="O592" s="200"/>
      <c r="P592" s="307"/>
      <c r="Q592" s="200"/>
      <c r="R592" s="307"/>
      <c r="S592" s="26"/>
      <c r="T592" s="307"/>
      <c r="U592" s="307"/>
      <c r="V592" s="307"/>
      <c r="W592" s="307"/>
    </row>
    <row r="593" spans="1:23" ht="39" customHeight="1" x14ac:dyDescent="0.25">
      <c r="A593" s="308">
        <v>591</v>
      </c>
      <c r="B593" s="307"/>
      <c r="C593" s="25"/>
      <c r="D593" s="307"/>
      <c r="E593" s="307"/>
      <c r="F593" s="307"/>
      <c r="G593" s="418"/>
      <c r="H593" s="33"/>
      <c r="I593" s="76"/>
      <c r="J593" s="34"/>
      <c r="K593" s="356">
        <f t="shared" si="10"/>
        <v>1</v>
      </c>
      <c r="L593" s="200"/>
      <c r="M593" s="201"/>
      <c r="N593" s="200"/>
      <c r="O593" s="200"/>
      <c r="P593" s="307"/>
      <c r="Q593" s="200"/>
      <c r="R593" s="307"/>
      <c r="S593" s="26"/>
      <c r="T593" s="307"/>
      <c r="U593" s="307"/>
      <c r="V593" s="307"/>
      <c r="W593" s="307"/>
    </row>
    <row r="594" spans="1:23" ht="39" customHeight="1" x14ac:dyDescent="0.25">
      <c r="A594" s="308">
        <v>592</v>
      </c>
      <c r="B594" s="307"/>
      <c r="C594" s="25"/>
      <c r="D594" s="307"/>
      <c r="E594" s="307"/>
      <c r="F594" s="307"/>
      <c r="G594" s="418"/>
      <c r="H594" s="33"/>
      <c r="I594" s="76"/>
      <c r="J594" s="34"/>
      <c r="K594" s="356">
        <f t="shared" si="10"/>
        <v>1</v>
      </c>
      <c r="L594" s="200"/>
      <c r="M594" s="201"/>
      <c r="N594" s="200"/>
      <c r="O594" s="200"/>
      <c r="P594" s="307"/>
      <c r="Q594" s="200"/>
      <c r="R594" s="307"/>
      <c r="S594" s="26"/>
      <c r="T594" s="307"/>
      <c r="U594" s="307"/>
      <c r="V594" s="307"/>
      <c r="W594" s="307"/>
    </row>
    <row r="595" spans="1:23" ht="39" customHeight="1" x14ac:dyDescent="0.25">
      <c r="A595" s="308">
        <v>593</v>
      </c>
      <c r="B595" s="307"/>
      <c r="C595" s="25"/>
      <c r="D595" s="307"/>
      <c r="E595" s="307"/>
      <c r="F595" s="307"/>
      <c r="G595" s="418"/>
      <c r="H595" s="33"/>
      <c r="I595" s="76"/>
      <c r="J595" s="34"/>
      <c r="K595" s="356">
        <f t="shared" si="10"/>
        <v>1</v>
      </c>
      <c r="L595" s="200"/>
      <c r="M595" s="201"/>
      <c r="N595" s="200"/>
      <c r="O595" s="200"/>
      <c r="P595" s="307"/>
      <c r="Q595" s="200"/>
      <c r="R595" s="307"/>
      <c r="S595" s="26"/>
      <c r="T595" s="307"/>
      <c r="U595" s="307"/>
      <c r="V595" s="307"/>
      <c r="W595" s="307"/>
    </row>
    <row r="596" spans="1:23" ht="39" customHeight="1" x14ac:dyDescent="0.25">
      <c r="A596" s="308">
        <v>594</v>
      </c>
      <c r="B596" s="307"/>
      <c r="C596" s="25"/>
      <c r="D596" s="307"/>
      <c r="E596" s="307"/>
      <c r="F596" s="307"/>
      <c r="G596" s="418"/>
      <c r="H596" s="33"/>
      <c r="I596" s="76"/>
      <c r="J596" s="34"/>
      <c r="K596" s="356">
        <f t="shared" si="10"/>
        <v>1</v>
      </c>
      <c r="L596" s="200"/>
      <c r="M596" s="201"/>
      <c r="N596" s="200"/>
      <c r="O596" s="200"/>
      <c r="P596" s="307"/>
      <c r="Q596" s="200"/>
      <c r="R596" s="307"/>
      <c r="S596" s="26"/>
      <c r="T596" s="307"/>
      <c r="U596" s="307"/>
      <c r="V596" s="307"/>
      <c r="W596" s="307"/>
    </row>
    <row r="597" spans="1:23" ht="39" customHeight="1" x14ac:dyDescent="0.25">
      <c r="A597" s="308">
        <v>595</v>
      </c>
      <c r="B597" s="307"/>
      <c r="C597" s="25"/>
      <c r="D597" s="307"/>
      <c r="E597" s="307"/>
      <c r="F597" s="307"/>
      <c r="G597" s="418"/>
      <c r="H597" s="33"/>
      <c r="I597" s="76"/>
      <c r="J597" s="34"/>
      <c r="K597" s="356">
        <f t="shared" si="10"/>
        <v>1</v>
      </c>
      <c r="L597" s="200"/>
      <c r="M597" s="201"/>
      <c r="N597" s="200"/>
      <c r="O597" s="200"/>
      <c r="P597" s="307"/>
      <c r="Q597" s="200"/>
      <c r="R597" s="307"/>
      <c r="S597" s="26"/>
      <c r="T597" s="307"/>
      <c r="U597" s="307"/>
      <c r="V597" s="307"/>
      <c r="W597" s="307"/>
    </row>
    <row r="598" spans="1:23" ht="39" customHeight="1" x14ac:dyDescent="0.25">
      <c r="A598" s="308">
        <v>596</v>
      </c>
      <c r="B598" s="307"/>
      <c r="C598" s="25"/>
      <c r="D598" s="307"/>
      <c r="E598" s="307"/>
      <c r="F598" s="307"/>
      <c r="G598" s="418"/>
      <c r="H598" s="33"/>
      <c r="I598" s="76"/>
      <c r="J598" s="34"/>
      <c r="K598" s="356">
        <f t="shared" si="10"/>
        <v>1</v>
      </c>
      <c r="L598" s="200"/>
      <c r="M598" s="201"/>
      <c r="N598" s="200"/>
      <c r="O598" s="200"/>
      <c r="P598" s="307"/>
      <c r="Q598" s="200"/>
      <c r="R598" s="307"/>
      <c r="S598" s="26"/>
      <c r="T598" s="307"/>
      <c r="U598" s="307"/>
      <c r="V598" s="307"/>
      <c r="W598" s="307"/>
    </row>
    <row r="599" spans="1:23" ht="39" customHeight="1" x14ac:dyDescent="0.25">
      <c r="A599" s="308">
        <v>597</v>
      </c>
      <c r="B599" s="307"/>
      <c r="C599" s="25"/>
      <c r="D599" s="307"/>
      <c r="E599" s="307"/>
      <c r="F599" s="307"/>
      <c r="G599" s="418"/>
      <c r="H599" s="33"/>
      <c r="I599" s="76"/>
      <c r="J599" s="34"/>
      <c r="K599" s="356">
        <f t="shared" si="10"/>
        <v>1</v>
      </c>
      <c r="L599" s="200"/>
      <c r="M599" s="201"/>
      <c r="N599" s="200"/>
      <c r="O599" s="200"/>
      <c r="P599" s="307"/>
      <c r="Q599" s="200"/>
      <c r="R599" s="307"/>
      <c r="S599" s="26"/>
      <c r="T599" s="307"/>
      <c r="U599" s="307"/>
      <c r="V599" s="307"/>
      <c r="W599" s="307"/>
    </row>
    <row r="600" spans="1:23" ht="39" customHeight="1" x14ac:dyDescent="0.25">
      <c r="A600" s="308">
        <v>598</v>
      </c>
      <c r="B600" s="307"/>
      <c r="C600" s="25"/>
      <c r="D600" s="307"/>
      <c r="E600" s="307"/>
      <c r="F600" s="307"/>
      <c r="G600" s="418"/>
      <c r="H600" s="33"/>
      <c r="I600" s="76"/>
      <c r="J600" s="34"/>
      <c r="K600" s="356">
        <f t="shared" si="10"/>
        <v>1</v>
      </c>
      <c r="L600" s="200"/>
      <c r="M600" s="201"/>
      <c r="N600" s="200"/>
      <c r="O600" s="200"/>
      <c r="P600" s="307"/>
      <c r="Q600" s="200"/>
      <c r="R600" s="307"/>
      <c r="S600" s="26"/>
      <c r="T600" s="307"/>
      <c r="U600" s="307"/>
      <c r="V600" s="307"/>
      <c r="W600" s="307"/>
    </row>
    <row r="601" spans="1:23" ht="39" customHeight="1" x14ac:dyDescent="0.25">
      <c r="A601" s="308">
        <v>599</v>
      </c>
      <c r="B601" s="307"/>
      <c r="C601" s="25"/>
      <c r="D601" s="307"/>
      <c r="E601" s="307"/>
      <c r="F601" s="307"/>
      <c r="G601" s="418"/>
      <c r="H601" s="33"/>
      <c r="I601" s="76"/>
      <c r="J601" s="34"/>
      <c r="K601" s="356">
        <f t="shared" si="10"/>
        <v>1</v>
      </c>
      <c r="L601" s="200"/>
      <c r="M601" s="201"/>
      <c r="N601" s="200"/>
      <c r="O601" s="200"/>
      <c r="P601" s="307"/>
      <c r="Q601" s="200"/>
      <c r="R601" s="307"/>
      <c r="S601" s="26"/>
      <c r="T601" s="307"/>
      <c r="U601" s="307"/>
      <c r="V601" s="307"/>
      <c r="W601" s="307"/>
    </row>
    <row r="602" spans="1:23" ht="39" customHeight="1" x14ac:dyDescent="0.25">
      <c r="A602" s="308">
        <v>600</v>
      </c>
      <c r="B602" s="307"/>
      <c r="C602" s="25"/>
      <c r="D602" s="307"/>
      <c r="E602" s="307"/>
      <c r="F602" s="307"/>
      <c r="G602" s="418"/>
      <c r="H602" s="33"/>
      <c r="I602" s="76"/>
      <c r="J602" s="34"/>
      <c r="K602" s="356">
        <f t="shared" si="10"/>
        <v>1</v>
      </c>
      <c r="L602" s="200"/>
      <c r="M602" s="201"/>
      <c r="N602" s="200"/>
      <c r="O602" s="200"/>
      <c r="P602" s="307"/>
      <c r="Q602" s="200"/>
      <c r="R602" s="307"/>
      <c r="S602" s="26"/>
      <c r="T602" s="307"/>
      <c r="U602" s="307"/>
      <c r="V602" s="307"/>
      <c r="W602" s="307"/>
    </row>
    <row r="603" spans="1:23" ht="39" customHeight="1" x14ac:dyDescent="0.25">
      <c r="A603" s="308">
        <v>601</v>
      </c>
      <c r="B603" s="307"/>
      <c r="C603" s="25"/>
      <c r="D603" s="307"/>
      <c r="E603" s="307"/>
      <c r="F603" s="307"/>
      <c r="G603" s="418"/>
      <c r="H603" s="33"/>
      <c r="I603" s="76"/>
      <c r="J603" s="34"/>
      <c r="K603" s="356">
        <f t="shared" si="10"/>
        <v>1</v>
      </c>
      <c r="L603" s="200"/>
      <c r="M603" s="201"/>
      <c r="N603" s="200"/>
      <c r="O603" s="200"/>
      <c r="P603" s="307"/>
      <c r="Q603" s="200"/>
      <c r="R603" s="307"/>
      <c r="S603" s="26"/>
      <c r="T603" s="307"/>
      <c r="U603" s="307"/>
      <c r="V603" s="307"/>
      <c r="W603" s="307"/>
    </row>
    <row r="604" spans="1:23" ht="39" customHeight="1" x14ac:dyDescent="0.25">
      <c r="A604" s="308">
        <v>602</v>
      </c>
      <c r="B604" s="307"/>
      <c r="C604" s="25"/>
      <c r="D604" s="307"/>
      <c r="E604" s="307"/>
      <c r="F604" s="307"/>
      <c r="G604" s="418"/>
      <c r="H604" s="33"/>
      <c r="I604" s="76"/>
      <c r="J604" s="34"/>
      <c r="K604" s="356">
        <f t="shared" si="10"/>
        <v>1</v>
      </c>
      <c r="L604" s="200"/>
      <c r="M604" s="201"/>
      <c r="N604" s="200"/>
      <c r="O604" s="200"/>
      <c r="P604" s="307"/>
      <c r="Q604" s="200"/>
      <c r="R604" s="307"/>
      <c r="S604" s="26"/>
      <c r="T604" s="307"/>
      <c r="U604" s="307"/>
      <c r="V604" s="307"/>
      <c r="W604" s="307"/>
    </row>
    <row r="605" spans="1:23" ht="39" customHeight="1" x14ac:dyDescent="0.25">
      <c r="A605" s="308">
        <v>603</v>
      </c>
      <c r="B605" s="307"/>
      <c r="C605" s="25"/>
      <c r="D605" s="307"/>
      <c r="E605" s="307"/>
      <c r="F605" s="307"/>
      <c r="G605" s="418"/>
      <c r="H605" s="33"/>
      <c r="I605" s="76"/>
      <c r="J605" s="34"/>
      <c r="K605" s="356">
        <f t="shared" si="10"/>
        <v>1</v>
      </c>
      <c r="L605" s="200"/>
      <c r="M605" s="201"/>
      <c r="N605" s="200"/>
      <c r="O605" s="200"/>
      <c r="P605" s="307"/>
      <c r="Q605" s="200"/>
      <c r="R605" s="307"/>
      <c r="S605" s="26"/>
      <c r="T605" s="307"/>
      <c r="U605" s="307"/>
      <c r="V605" s="307"/>
      <c r="W605" s="307"/>
    </row>
    <row r="606" spans="1:23" ht="39" customHeight="1" x14ac:dyDescent="0.25">
      <c r="A606" s="308">
        <v>604</v>
      </c>
      <c r="B606" s="307"/>
      <c r="C606" s="25"/>
      <c r="D606" s="307"/>
      <c r="E606" s="307"/>
      <c r="F606" s="307"/>
      <c r="G606" s="418"/>
      <c r="H606" s="33"/>
      <c r="I606" s="76"/>
      <c r="J606" s="34"/>
      <c r="K606" s="356">
        <f t="shared" si="10"/>
        <v>1</v>
      </c>
      <c r="L606" s="200"/>
      <c r="M606" s="201"/>
      <c r="N606" s="200"/>
      <c r="O606" s="200"/>
      <c r="P606" s="307"/>
      <c r="Q606" s="200"/>
      <c r="R606" s="307"/>
      <c r="S606" s="26"/>
      <c r="T606" s="307"/>
      <c r="U606" s="307"/>
      <c r="V606" s="307"/>
      <c r="W606" s="307"/>
    </row>
    <row r="607" spans="1:23" ht="39" customHeight="1" x14ac:dyDescent="0.25">
      <c r="A607" s="308">
        <v>605</v>
      </c>
      <c r="B607" s="307"/>
      <c r="C607" s="25"/>
      <c r="D607" s="307"/>
      <c r="E607" s="307"/>
      <c r="F607" s="307"/>
      <c r="G607" s="418"/>
      <c r="H607" s="33"/>
      <c r="I607" s="76"/>
      <c r="J607" s="34"/>
      <c r="K607" s="356">
        <f t="shared" si="10"/>
        <v>1</v>
      </c>
      <c r="L607" s="200"/>
      <c r="M607" s="201"/>
      <c r="N607" s="200"/>
      <c r="O607" s="200"/>
      <c r="P607" s="307"/>
      <c r="Q607" s="200"/>
      <c r="R607" s="307"/>
      <c r="S607" s="26"/>
      <c r="T607" s="307"/>
      <c r="U607" s="307"/>
      <c r="V607" s="307"/>
      <c r="W607" s="307"/>
    </row>
    <row r="608" spans="1:23" ht="39" customHeight="1" x14ac:dyDescent="0.25">
      <c r="A608" s="308">
        <v>606</v>
      </c>
      <c r="B608" s="307"/>
      <c r="C608" s="25"/>
      <c r="D608" s="307"/>
      <c r="E608" s="307"/>
      <c r="F608" s="307"/>
      <c r="G608" s="418"/>
      <c r="H608" s="33"/>
      <c r="I608" s="76"/>
      <c r="J608" s="34"/>
      <c r="K608" s="356">
        <f t="shared" si="10"/>
        <v>1</v>
      </c>
      <c r="L608" s="200"/>
      <c r="M608" s="201"/>
      <c r="N608" s="200"/>
      <c r="O608" s="200"/>
      <c r="P608" s="307"/>
      <c r="Q608" s="200"/>
      <c r="R608" s="307"/>
      <c r="S608" s="26"/>
      <c r="T608" s="307"/>
      <c r="U608" s="307"/>
      <c r="V608" s="307"/>
      <c r="W608" s="307"/>
    </row>
    <row r="609" spans="1:23" ht="39" customHeight="1" x14ac:dyDescent="0.25">
      <c r="A609" s="308">
        <v>607</v>
      </c>
      <c r="B609" s="307"/>
      <c r="C609" s="25"/>
      <c r="D609" s="307"/>
      <c r="E609" s="307"/>
      <c r="F609" s="307"/>
      <c r="G609" s="418"/>
      <c r="H609" s="33"/>
      <c r="I609" s="76"/>
      <c r="J609" s="34"/>
      <c r="K609" s="356">
        <f t="shared" si="10"/>
        <v>1</v>
      </c>
      <c r="L609" s="200"/>
      <c r="M609" s="201"/>
      <c r="N609" s="200"/>
      <c r="O609" s="200"/>
      <c r="P609" s="307"/>
      <c r="Q609" s="200"/>
      <c r="R609" s="307"/>
      <c r="S609" s="26"/>
      <c r="T609" s="307"/>
      <c r="U609" s="307"/>
      <c r="V609" s="307"/>
      <c r="W609" s="307"/>
    </row>
    <row r="610" spans="1:23" ht="39" customHeight="1" x14ac:dyDescent="0.25">
      <c r="A610" s="308">
        <v>608</v>
      </c>
      <c r="B610" s="307"/>
      <c r="C610" s="25"/>
      <c r="D610" s="307"/>
      <c r="E610" s="307"/>
      <c r="F610" s="307"/>
      <c r="G610" s="418"/>
      <c r="H610" s="33"/>
      <c r="I610" s="76"/>
      <c r="J610" s="34"/>
      <c r="K610" s="356">
        <f t="shared" si="10"/>
        <v>1</v>
      </c>
      <c r="L610" s="200"/>
      <c r="M610" s="201"/>
      <c r="N610" s="200"/>
      <c r="O610" s="200"/>
      <c r="P610" s="307"/>
      <c r="Q610" s="200"/>
      <c r="R610" s="307"/>
      <c r="S610" s="26"/>
      <c r="T610" s="307"/>
      <c r="U610" s="307"/>
      <c r="V610" s="307"/>
      <c r="W610" s="307"/>
    </row>
    <row r="611" spans="1:23" ht="39" customHeight="1" x14ac:dyDescent="0.25">
      <c r="A611" s="308">
        <v>609</v>
      </c>
      <c r="B611" s="307"/>
      <c r="C611" s="25"/>
      <c r="D611" s="307"/>
      <c r="E611" s="307"/>
      <c r="F611" s="307"/>
      <c r="G611" s="418"/>
      <c r="H611" s="33"/>
      <c r="I611" s="76"/>
      <c r="J611" s="34"/>
      <c r="K611" s="356">
        <f t="shared" si="10"/>
        <v>1</v>
      </c>
      <c r="L611" s="200"/>
      <c r="M611" s="201"/>
      <c r="N611" s="200"/>
      <c r="O611" s="200"/>
      <c r="P611" s="307"/>
      <c r="Q611" s="200"/>
      <c r="R611" s="307"/>
      <c r="S611" s="26"/>
      <c r="T611" s="307"/>
      <c r="U611" s="307"/>
      <c r="V611" s="307"/>
      <c r="W611" s="307"/>
    </row>
    <row r="612" spans="1:23" ht="39" customHeight="1" x14ac:dyDescent="0.25">
      <c r="A612" s="308">
        <v>610</v>
      </c>
      <c r="B612" s="307"/>
      <c r="C612" s="25"/>
      <c r="D612" s="307"/>
      <c r="E612" s="307"/>
      <c r="F612" s="307"/>
      <c r="G612" s="418"/>
      <c r="H612" s="33"/>
      <c r="I612" s="76"/>
      <c r="J612" s="34"/>
      <c r="K612" s="356">
        <f t="shared" si="10"/>
        <v>1</v>
      </c>
      <c r="L612" s="200"/>
      <c r="M612" s="201"/>
      <c r="N612" s="200"/>
      <c r="O612" s="200"/>
      <c r="P612" s="307"/>
      <c r="Q612" s="200"/>
      <c r="R612" s="307"/>
      <c r="S612" s="26"/>
      <c r="T612" s="307"/>
      <c r="U612" s="307"/>
      <c r="V612" s="307"/>
      <c r="W612" s="307"/>
    </row>
    <row r="613" spans="1:23" ht="39" customHeight="1" x14ac:dyDescent="0.25">
      <c r="A613" s="308">
        <v>611</v>
      </c>
      <c r="B613" s="307"/>
      <c r="C613" s="25"/>
      <c r="D613" s="307"/>
      <c r="E613" s="307"/>
      <c r="F613" s="307"/>
      <c r="G613" s="418"/>
      <c r="H613" s="33"/>
      <c r="I613" s="76"/>
      <c r="J613" s="34"/>
      <c r="K613" s="356">
        <f t="shared" si="10"/>
        <v>1</v>
      </c>
      <c r="L613" s="200"/>
      <c r="M613" s="201"/>
      <c r="N613" s="200"/>
      <c r="O613" s="200"/>
      <c r="P613" s="307"/>
      <c r="Q613" s="200"/>
      <c r="R613" s="307"/>
      <c r="S613" s="26"/>
      <c r="T613" s="307"/>
      <c r="U613" s="307"/>
      <c r="V613" s="307"/>
      <c r="W613" s="307"/>
    </row>
    <row r="614" spans="1:23" ht="39" customHeight="1" x14ac:dyDescent="0.25">
      <c r="A614" s="308">
        <v>612</v>
      </c>
      <c r="B614" s="307"/>
      <c r="C614" s="25"/>
      <c r="D614" s="307"/>
      <c r="E614" s="307"/>
      <c r="F614" s="307"/>
      <c r="G614" s="418"/>
      <c r="H614" s="33"/>
      <c r="I614" s="76"/>
      <c r="J614" s="34"/>
      <c r="K614" s="356">
        <f t="shared" si="10"/>
        <v>1</v>
      </c>
      <c r="L614" s="200"/>
      <c r="M614" s="201"/>
      <c r="N614" s="200"/>
      <c r="O614" s="200"/>
      <c r="P614" s="307"/>
      <c r="Q614" s="200"/>
      <c r="R614" s="307"/>
      <c r="S614" s="26"/>
      <c r="T614" s="307"/>
      <c r="U614" s="307"/>
      <c r="V614" s="307"/>
      <c r="W614" s="307"/>
    </row>
    <row r="615" spans="1:23" ht="39" customHeight="1" x14ac:dyDescent="0.25">
      <c r="A615" s="308">
        <v>613</v>
      </c>
      <c r="B615" s="307"/>
      <c r="C615" s="25"/>
      <c r="D615" s="307"/>
      <c r="E615" s="307"/>
      <c r="F615" s="307"/>
      <c r="G615" s="418"/>
      <c r="H615" s="33"/>
      <c r="I615" s="76"/>
      <c r="J615" s="34"/>
      <c r="K615" s="356">
        <f t="shared" si="10"/>
        <v>1</v>
      </c>
      <c r="L615" s="200"/>
      <c r="M615" s="201"/>
      <c r="N615" s="200"/>
      <c r="O615" s="200"/>
      <c r="P615" s="307"/>
      <c r="Q615" s="200"/>
      <c r="R615" s="307"/>
      <c r="S615" s="26"/>
      <c r="T615" s="307"/>
      <c r="U615" s="307"/>
      <c r="V615" s="307"/>
      <c r="W615" s="307"/>
    </row>
    <row r="616" spans="1:23" ht="39" customHeight="1" x14ac:dyDescent="0.25">
      <c r="A616" s="308">
        <v>614</v>
      </c>
      <c r="B616" s="307"/>
      <c r="C616" s="25"/>
      <c r="D616" s="307"/>
      <c r="E616" s="307"/>
      <c r="F616" s="307"/>
      <c r="G616" s="418"/>
      <c r="H616" s="33"/>
      <c r="I616" s="76"/>
      <c r="J616" s="34"/>
      <c r="K616" s="356">
        <f t="shared" si="10"/>
        <v>1</v>
      </c>
      <c r="L616" s="200"/>
      <c r="M616" s="201"/>
      <c r="N616" s="200"/>
      <c r="O616" s="200"/>
      <c r="P616" s="307"/>
      <c r="Q616" s="200"/>
      <c r="R616" s="307"/>
      <c r="S616" s="26"/>
      <c r="T616" s="307"/>
      <c r="U616" s="307"/>
      <c r="V616" s="307"/>
      <c r="W616" s="307"/>
    </row>
    <row r="617" spans="1:23" ht="39" customHeight="1" x14ac:dyDescent="0.25">
      <c r="A617" s="308">
        <v>615</v>
      </c>
      <c r="B617" s="307"/>
      <c r="C617" s="25"/>
      <c r="D617" s="307"/>
      <c r="E617" s="307"/>
      <c r="F617" s="307"/>
      <c r="G617" s="418"/>
      <c r="H617" s="33"/>
      <c r="I617" s="76"/>
      <c r="J617" s="34"/>
      <c r="K617" s="356">
        <f t="shared" si="10"/>
        <v>1</v>
      </c>
      <c r="L617" s="200"/>
      <c r="M617" s="201"/>
      <c r="N617" s="200"/>
      <c r="O617" s="200"/>
      <c r="P617" s="307"/>
      <c r="Q617" s="200"/>
      <c r="R617" s="307"/>
      <c r="S617" s="26"/>
      <c r="T617" s="307"/>
      <c r="U617" s="307"/>
      <c r="V617" s="307"/>
      <c r="W617" s="307"/>
    </row>
    <row r="618" spans="1:23" ht="39" customHeight="1" x14ac:dyDescent="0.25">
      <c r="A618" s="308">
        <v>616</v>
      </c>
      <c r="B618" s="307"/>
      <c r="C618" s="25"/>
      <c r="D618" s="307"/>
      <c r="E618" s="307"/>
      <c r="F618" s="307"/>
      <c r="G618" s="418"/>
      <c r="H618" s="33"/>
      <c r="I618" s="76"/>
      <c r="J618" s="34"/>
      <c r="K618" s="356">
        <f t="shared" si="10"/>
        <v>1</v>
      </c>
      <c r="L618" s="200"/>
      <c r="M618" s="201"/>
      <c r="N618" s="200"/>
      <c r="O618" s="200"/>
      <c r="P618" s="307"/>
      <c r="Q618" s="200"/>
      <c r="R618" s="307"/>
      <c r="S618" s="26"/>
      <c r="T618" s="307"/>
      <c r="U618" s="307"/>
      <c r="V618" s="307"/>
      <c r="W618" s="307"/>
    </row>
    <row r="619" spans="1:23" ht="39" customHeight="1" x14ac:dyDescent="0.25">
      <c r="A619" s="308">
        <v>617</v>
      </c>
      <c r="B619" s="307"/>
      <c r="C619" s="25"/>
      <c r="D619" s="307"/>
      <c r="E619" s="307"/>
      <c r="F619" s="307"/>
      <c r="G619" s="418"/>
      <c r="H619" s="33"/>
      <c r="I619" s="76"/>
      <c r="J619" s="34"/>
      <c r="K619" s="356">
        <f t="shared" si="10"/>
        <v>1</v>
      </c>
      <c r="L619" s="200"/>
      <c r="M619" s="201"/>
      <c r="N619" s="200"/>
      <c r="O619" s="200"/>
      <c r="P619" s="307"/>
      <c r="Q619" s="200"/>
      <c r="R619" s="307"/>
      <c r="S619" s="26"/>
      <c r="T619" s="307"/>
      <c r="U619" s="307"/>
      <c r="V619" s="307"/>
      <c r="W619" s="307"/>
    </row>
    <row r="620" spans="1:23" ht="39" customHeight="1" x14ac:dyDescent="0.25">
      <c r="A620" s="308">
        <v>618</v>
      </c>
      <c r="B620" s="307"/>
      <c r="C620" s="25"/>
      <c r="D620" s="307"/>
      <c r="E620" s="307"/>
      <c r="F620" s="307"/>
      <c r="G620" s="418"/>
      <c r="H620" s="33"/>
      <c r="I620" s="76"/>
      <c r="J620" s="34"/>
      <c r="K620" s="356">
        <f t="shared" si="10"/>
        <v>1</v>
      </c>
      <c r="L620" s="200"/>
      <c r="M620" s="201"/>
      <c r="N620" s="200"/>
      <c r="O620" s="200"/>
      <c r="P620" s="307"/>
      <c r="Q620" s="200"/>
      <c r="R620" s="307"/>
      <c r="S620" s="26"/>
      <c r="T620" s="307"/>
      <c r="U620" s="307"/>
      <c r="V620" s="307"/>
      <c r="W620" s="307"/>
    </row>
    <row r="621" spans="1:23" ht="39" customHeight="1" x14ac:dyDescent="0.25">
      <c r="A621" s="308">
        <v>619</v>
      </c>
      <c r="B621" s="307"/>
      <c r="C621" s="25"/>
      <c r="D621" s="307"/>
      <c r="E621" s="307"/>
      <c r="F621" s="307"/>
      <c r="G621" s="418"/>
      <c r="H621" s="33"/>
      <c r="I621" s="76"/>
      <c r="J621" s="34"/>
      <c r="K621" s="356">
        <f t="shared" si="10"/>
        <v>1</v>
      </c>
      <c r="L621" s="200"/>
      <c r="M621" s="201"/>
      <c r="N621" s="200"/>
      <c r="O621" s="200"/>
      <c r="P621" s="307"/>
      <c r="Q621" s="200"/>
      <c r="R621" s="307"/>
      <c r="S621" s="26"/>
      <c r="T621" s="307"/>
      <c r="U621" s="307"/>
      <c r="V621" s="307"/>
      <c r="W621" s="307"/>
    </row>
    <row r="622" spans="1:23" ht="39" customHeight="1" x14ac:dyDescent="0.25">
      <c r="A622" s="308">
        <v>620</v>
      </c>
      <c r="B622" s="307"/>
      <c r="C622" s="25"/>
      <c r="D622" s="307"/>
      <c r="E622" s="307"/>
      <c r="F622" s="307"/>
      <c r="G622" s="418"/>
      <c r="H622" s="33"/>
      <c r="I622" s="76"/>
      <c r="J622" s="34"/>
      <c r="K622" s="356">
        <f t="shared" si="10"/>
        <v>1</v>
      </c>
      <c r="L622" s="200"/>
      <c r="M622" s="201"/>
      <c r="N622" s="200"/>
      <c r="O622" s="200"/>
      <c r="P622" s="307"/>
      <c r="Q622" s="200"/>
      <c r="R622" s="307"/>
      <c r="S622" s="26"/>
      <c r="T622" s="307"/>
      <c r="U622" s="307"/>
      <c r="V622" s="307"/>
      <c r="W622" s="307"/>
    </row>
    <row r="623" spans="1:23" ht="39" customHeight="1" x14ac:dyDescent="0.25">
      <c r="A623" s="308">
        <v>621</v>
      </c>
      <c r="B623" s="307"/>
      <c r="C623" s="25"/>
      <c r="D623" s="307"/>
      <c r="E623" s="307"/>
      <c r="F623" s="307"/>
      <c r="G623" s="418"/>
      <c r="H623" s="33"/>
      <c r="I623" s="76"/>
      <c r="J623" s="34"/>
      <c r="K623" s="356">
        <f t="shared" si="10"/>
        <v>1</v>
      </c>
      <c r="L623" s="200"/>
      <c r="M623" s="201"/>
      <c r="N623" s="200"/>
      <c r="O623" s="200"/>
      <c r="P623" s="307"/>
      <c r="Q623" s="200"/>
      <c r="R623" s="307"/>
      <c r="S623" s="26"/>
      <c r="T623" s="307"/>
      <c r="U623" s="307"/>
      <c r="V623" s="307"/>
      <c r="W623" s="307"/>
    </row>
    <row r="624" spans="1:23" ht="39" customHeight="1" x14ac:dyDescent="0.25">
      <c r="A624" s="308">
        <v>622</v>
      </c>
      <c r="B624" s="307"/>
      <c r="C624" s="25"/>
      <c r="D624" s="307"/>
      <c r="E624" s="307"/>
      <c r="F624" s="307"/>
      <c r="G624" s="418"/>
      <c r="H624" s="33"/>
      <c r="I624" s="76"/>
      <c r="J624" s="34"/>
      <c r="K624" s="356">
        <f t="shared" si="10"/>
        <v>1</v>
      </c>
      <c r="L624" s="200"/>
      <c r="M624" s="201"/>
      <c r="N624" s="200"/>
      <c r="O624" s="200"/>
      <c r="P624" s="307"/>
      <c r="Q624" s="200"/>
      <c r="R624" s="307"/>
      <c r="S624" s="26"/>
      <c r="T624" s="307"/>
      <c r="U624" s="307"/>
      <c r="V624" s="307"/>
      <c r="W624" s="307"/>
    </row>
    <row r="625" spans="1:23" ht="39" customHeight="1" x14ac:dyDescent="0.25">
      <c r="A625" s="308">
        <v>623</v>
      </c>
      <c r="B625" s="307"/>
      <c r="C625" s="25"/>
      <c r="D625" s="307"/>
      <c r="E625" s="307"/>
      <c r="F625" s="307"/>
      <c r="G625" s="418"/>
      <c r="H625" s="33"/>
      <c r="I625" s="76"/>
      <c r="J625" s="34"/>
      <c r="K625" s="356">
        <f t="shared" si="10"/>
        <v>1</v>
      </c>
      <c r="L625" s="200"/>
      <c r="M625" s="201"/>
      <c r="N625" s="200"/>
      <c r="O625" s="200"/>
      <c r="P625" s="307"/>
      <c r="Q625" s="200"/>
      <c r="R625" s="307"/>
      <c r="S625" s="26"/>
      <c r="T625" s="307"/>
      <c r="U625" s="307"/>
      <c r="V625" s="307"/>
      <c r="W625" s="307"/>
    </row>
    <row r="626" spans="1:23" ht="39" customHeight="1" x14ac:dyDescent="0.25">
      <c r="A626" s="308">
        <v>624</v>
      </c>
      <c r="B626" s="307"/>
      <c r="C626" s="25"/>
      <c r="D626" s="307"/>
      <c r="E626" s="307"/>
      <c r="F626" s="307"/>
      <c r="G626" s="418"/>
      <c r="H626" s="33"/>
      <c r="I626" s="76"/>
      <c r="J626" s="34"/>
      <c r="K626" s="356">
        <f t="shared" si="10"/>
        <v>1</v>
      </c>
      <c r="L626" s="200"/>
      <c r="M626" s="201"/>
      <c r="N626" s="200"/>
      <c r="O626" s="200"/>
      <c r="P626" s="307"/>
      <c r="Q626" s="200"/>
      <c r="R626" s="307"/>
      <c r="S626" s="26"/>
      <c r="T626" s="307"/>
      <c r="U626" s="307"/>
      <c r="V626" s="307"/>
      <c r="W626" s="307"/>
    </row>
    <row r="627" spans="1:23" ht="39" customHeight="1" x14ac:dyDescent="0.25">
      <c r="A627" s="308">
        <v>625</v>
      </c>
      <c r="B627" s="307"/>
      <c r="C627" s="25"/>
      <c r="D627" s="307"/>
      <c r="E627" s="307"/>
      <c r="F627" s="307"/>
      <c r="G627" s="418"/>
      <c r="H627" s="33"/>
      <c r="I627" s="76"/>
      <c r="J627" s="34"/>
      <c r="K627" s="356">
        <f t="shared" si="10"/>
        <v>1</v>
      </c>
      <c r="L627" s="200"/>
      <c r="M627" s="201"/>
      <c r="N627" s="200"/>
      <c r="O627" s="200"/>
      <c r="P627" s="307"/>
      <c r="Q627" s="200"/>
      <c r="R627" s="307"/>
      <c r="S627" s="26"/>
      <c r="T627" s="307"/>
      <c r="U627" s="307"/>
      <c r="V627" s="307"/>
      <c r="W627" s="307"/>
    </row>
    <row r="628" spans="1:23" ht="39" customHeight="1" x14ac:dyDescent="0.25">
      <c r="A628" s="308">
        <v>626</v>
      </c>
      <c r="B628" s="307"/>
      <c r="C628" s="25"/>
      <c r="D628" s="307"/>
      <c r="E628" s="307"/>
      <c r="F628" s="307"/>
      <c r="G628" s="418"/>
      <c r="H628" s="33"/>
      <c r="I628" s="76"/>
      <c r="J628" s="34"/>
      <c r="K628" s="356">
        <f t="shared" si="10"/>
        <v>1</v>
      </c>
      <c r="L628" s="200"/>
      <c r="M628" s="201"/>
      <c r="N628" s="200"/>
      <c r="O628" s="200"/>
      <c r="P628" s="307"/>
      <c r="Q628" s="200"/>
      <c r="R628" s="307"/>
      <c r="S628" s="26"/>
      <c r="T628" s="307"/>
      <c r="U628" s="307"/>
      <c r="V628" s="307"/>
      <c r="W628" s="307"/>
    </row>
    <row r="629" spans="1:23" ht="39" customHeight="1" x14ac:dyDescent="0.25">
      <c r="A629" s="308">
        <v>627</v>
      </c>
      <c r="B629" s="307"/>
      <c r="C629" s="25"/>
      <c r="D629" s="307"/>
      <c r="E629" s="307"/>
      <c r="F629" s="307"/>
      <c r="G629" s="418"/>
      <c r="H629" s="33"/>
      <c r="I629" s="76"/>
      <c r="J629" s="34"/>
      <c r="K629" s="356">
        <f t="shared" si="10"/>
        <v>1</v>
      </c>
      <c r="L629" s="200"/>
      <c r="M629" s="201"/>
      <c r="N629" s="200"/>
      <c r="O629" s="200"/>
      <c r="P629" s="307"/>
      <c r="Q629" s="200"/>
      <c r="R629" s="307"/>
      <c r="S629" s="26"/>
      <c r="T629" s="307"/>
      <c r="U629" s="307"/>
      <c r="V629" s="307"/>
      <c r="W629" s="307"/>
    </row>
    <row r="630" spans="1:23" ht="39" customHeight="1" x14ac:dyDescent="0.25">
      <c r="A630" s="308">
        <v>628</v>
      </c>
      <c r="B630" s="307"/>
      <c r="C630" s="25"/>
      <c r="D630" s="307"/>
      <c r="E630" s="307"/>
      <c r="F630" s="307"/>
      <c r="G630" s="418"/>
      <c r="H630" s="33"/>
      <c r="I630" s="76"/>
      <c r="J630" s="34"/>
      <c r="K630" s="356">
        <f t="shared" si="10"/>
        <v>1</v>
      </c>
      <c r="L630" s="200"/>
      <c r="M630" s="201"/>
      <c r="N630" s="200"/>
      <c r="O630" s="200"/>
      <c r="P630" s="307"/>
      <c r="Q630" s="200"/>
      <c r="R630" s="307"/>
      <c r="S630" s="26"/>
      <c r="T630" s="307"/>
      <c r="U630" s="307"/>
      <c r="V630" s="307"/>
      <c r="W630" s="307"/>
    </row>
    <row r="631" spans="1:23" ht="39" customHeight="1" x14ac:dyDescent="0.25">
      <c r="A631" s="308">
        <v>629</v>
      </c>
      <c r="B631" s="307"/>
      <c r="C631" s="25"/>
      <c r="D631" s="307"/>
      <c r="E631" s="307"/>
      <c r="F631" s="307"/>
      <c r="G631" s="418"/>
      <c r="H631" s="33"/>
      <c r="I631" s="76"/>
      <c r="J631" s="34"/>
      <c r="K631" s="356">
        <f t="shared" si="10"/>
        <v>1</v>
      </c>
      <c r="L631" s="200"/>
      <c r="M631" s="201"/>
      <c r="N631" s="200"/>
      <c r="O631" s="200"/>
      <c r="P631" s="307"/>
      <c r="Q631" s="200"/>
      <c r="R631" s="307"/>
      <c r="S631" s="26"/>
      <c r="T631" s="307"/>
      <c r="U631" s="307"/>
      <c r="V631" s="307"/>
      <c r="W631" s="307"/>
    </row>
    <row r="632" spans="1:23" ht="39" customHeight="1" x14ac:dyDescent="0.25">
      <c r="A632" s="308">
        <v>630</v>
      </c>
      <c r="B632" s="307"/>
      <c r="C632" s="25"/>
      <c r="D632" s="307"/>
      <c r="E632" s="307"/>
      <c r="F632" s="307"/>
      <c r="G632" s="418"/>
      <c r="H632" s="33"/>
      <c r="I632" s="76"/>
      <c r="J632" s="34"/>
      <c r="K632" s="356">
        <f t="shared" si="10"/>
        <v>1</v>
      </c>
      <c r="L632" s="200"/>
      <c r="M632" s="201"/>
      <c r="N632" s="200"/>
      <c r="O632" s="200"/>
      <c r="P632" s="307"/>
      <c r="Q632" s="200"/>
      <c r="R632" s="307"/>
      <c r="S632" s="26"/>
      <c r="T632" s="307"/>
      <c r="U632" s="307"/>
      <c r="V632" s="307"/>
      <c r="W632" s="307"/>
    </row>
    <row r="633" spans="1:23" ht="39" customHeight="1" x14ac:dyDescent="0.25">
      <c r="A633" s="308">
        <v>631</v>
      </c>
      <c r="B633" s="307"/>
      <c r="C633" s="25"/>
      <c r="D633" s="307"/>
      <c r="E633" s="307"/>
      <c r="F633" s="307"/>
      <c r="G633" s="418"/>
      <c r="H633" s="33"/>
      <c r="I633" s="76"/>
      <c r="J633" s="34"/>
      <c r="K633" s="356">
        <f t="shared" si="10"/>
        <v>1</v>
      </c>
      <c r="L633" s="200"/>
      <c r="M633" s="201"/>
      <c r="N633" s="200"/>
      <c r="O633" s="200"/>
      <c r="P633" s="307"/>
      <c r="Q633" s="200"/>
      <c r="R633" s="307"/>
      <c r="S633" s="26"/>
      <c r="T633" s="307"/>
      <c r="U633" s="307"/>
      <c r="V633" s="307"/>
      <c r="W633" s="307"/>
    </row>
    <row r="634" spans="1:23" ht="39" customHeight="1" x14ac:dyDescent="0.25">
      <c r="A634" s="308">
        <v>632</v>
      </c>
      <c r="B634" s="307"/>
      <c r="C634" s="25"/>
      <c r="D634" s="307"/>
      <c r="E634" s="307"/>
      <c r="F634" s="307"/>
      <c r="G634" s="418"/>
      <c r="H634" s="33"/>
      <c r="I634" s="76"/>
      <c r="J634" s="34"/>
      <c r="K634" s="356">
        <f t="shared" si="10"/>
        <v>1</v>
      </c>
      <c r="L634" s="200"/>
      <c r="M634" s="201"/>
      <c r="N634" s="200"/>
      <c r="O634" s="200"/>
      <c r="P634" s="307"/>
      <c r="Q634" s="200"/>
      <c r="R634" s="307"/>
      <c r="S634" s="26"/>
      <c r="T634" s="307"/>
      <c r="U634" s="307"/>
      <c r="V634" s="307"/>
      <c r="W634" s="307"/>
    </row>
    <row r="635" spans="1:23" ht="39" customHeight="1" x14ac:dyDescent="0.25">
      <c r="A635" s="308">
        <v>633</v>
      </c>
      <c r="B635" s="307"/>
      <c r="C635" s="25"/>
      <c r="D635" s="307"/>
      <c r="E635" s="307"/>
      <c r="F635" s="307"/>
      <c r="G635" s="418"/>
      <c r="H635" s="33"/>
      <c r="I635" s="76"/>
      <c r="J635" s="34"/>
      <c r="K635" s="356">
        <f t="shared" si="10"/>
        <v>1</v>
      </c>
      <c r="L635" s="200"/>
      <c r="M635" s="201"/>
      <c r="N635" s="200"/>
      <c r="O635" s="200"/>
      <c r="P635" s="307"/>
      <c r="Q635" s="200"/>
      <c r="R635" s="307"/>
      <c r="S635" s="26"/>
      <c r="T635" s="307"/>
      <c r="U635" s="307"/>
      <c r="V635" s="307"/>
      <c r="W635" s="307"/>
    </row>
    <row r="636" spans="1:23" ht="39" customHeight="1" x14ac:dyDescent="0.25">
      <c r="A636" s="308">
        <v>634</v>
      </c>
      <c r="B636" s="307"/>
      <c r="C636" s="25"/>
      <c r="D636" s="307"/>
      <c r="E636" s="307"/>
      <c r="F636" s="307"/>
      <c r="G636" s="418"/>
      <c r="H636" s="33"/>
      <c r="I636" s="76"/>
      <c r="J636" s="34"/>
      <c r="K636" s="356">
        <f t="shared" si="10"/>
        <v>1</v>
      </c>
      <c r="L636" s="200"/>
      <c r="M636" s="201"/>
      <c r="N636" s="200"/>
      <c r="O636" s="200"/>
      <c r="P636" s="307"/>
      <c r="Q636" s="200"/>
      <c r="R636" s="307"/>
      <c r="S636" s="26"/>
      <c r="T636" s="307"/>
      <c r="U636" s="307"/>
      <c r="V636" s="307"/>
      <c r="W636" s="307"/>
    </row>
    <row r="637" spans="1:23" ht="39" customHeight="1" x14ac:dyDescent="0.25">
      <c r="A637" s="308">
        <v>635</v>
      </c>
      <c r="B637" s="307"/>
      <c r="C637" s="25"/>
      <c r="D637" s="307"/>
      <c r="E637" s="307"/>
      <c r="F637" s="307"/>
      <c r="G637" s="418"/>
      <c r="H637" s="33"/>
      <c r="I637" s="76"/>
      <c r="J637" s="34"/>
      <c r="K637" s="356">
        <f t="shared" si="10"/>
        <v>1</v>
      </c>
      <c r="L637" s="200"/>
      <c r="M637" s="201"/>
      <c r="N637" s="200"/>
      <c r="O637" s="200"/>
      <c r="P637" s="307"/>
      <c r="Q637" s="200"/>
      <c r="R637" s="307"/>
      <c r="S637" s="26"/>
      <c r="T637" s="307"/>
      <c r="U637" s="307"/>
      <c r="V637" s="307"/>
      <c r="W637" s="307"/>
    </row>
    <row r="638" spans="1:23" ht="39" customHeight="1" x14ac:dyDescent="0.25">
      <c r="A638" s="308">
        <v>636</v>
      </c>
      <c r="B638" s="307"/>
      <c r="C638" s="25"/>
      <c r="D638" s="307"/>
      <c r="E638" s="307"/>
      <c r="F638" s="307"/>
      <c r="G638" s="418"/>
      <c r="H638" s="33"/>
      <c r="I638" s="76"/>
      <c r="J638" s="34"/>
      <c r="K638" s="356">
        <f t="shared" si="10"/>
        <v>1</v>
      </c>
      <c r="L638" s="200"/>
      <c r="M638" s="201"/>
      <c r="N638" s="200"/>
      <c r="O638" s="200"/>
      <c r="P638" s="307"/>
      <c r="Q638" s="200"/>
      <c r="R638" s="307"/>
      <c r="S638" s="26"/>
      <c r="T638" s="307"/>
      <c r="U638" s="307"/>
      <c r="V638" s="307"/>
      <c r="W638" s="307"/>
    </row>
    <row r="639" spans="1:23" ht="39" customHeight="1" x14ac:dyDescent="0.25">
      <c r="A639" s="308">
        <v>637</v>
      </c>
      <c r="B639" s="307"/>
      <c r="C639" s="25"/>
      <c r="D639" s="307"/>
      <c r="E639" s="307"/>
      <c r="F639" s="307"/>
      <c r="G639" s="418"/>
      <c r="H639" s="33"/>
      <c r="I639" s="76"/>
      <c r="J639" s="34"/>
      <c r="K639" s="356">
        <f t="shared" si="10"/>
        <v>1</v>
      </c>
      <c r="L639" s="200"/>
      <c r="M639" s="201"/>
      <c r="N639" s="200"/>
      <c r="O639" s="200"/>
      <c r="P639" s="307"/>
      <c r="Q639" s="200"/>
      <c r="R639" s="307"/>
      <c r="S639" s="26"/>
      <c r="T639" s="307"/>
      <c r="U639" s="307"/>
      <c r="V639" s="307"/>
      <c r="W639" s="307"/>
    </row>
    <row r="640" spans="1:23" ht="39" customHeight="1" x14ac:dyDescent="0.25">
      <c r="A640" s="308">
        <v>638</v>
      </c>
      <c r="B640" s="307"/>
      <c r="C640" s="25"/>
      <c r="D640" s="307"/>
      <c r="E640" s="307"/>
      <c r="F640" s="307"/>
      <c r="G640" s="418"/>
      <c r="H640" s="33"/>
      <c r="I640" s="76"/>
      <c r="J640" s="34"/>
      <c r="K640" s="356">
        <f t="shared" si="10"/>
        <v>1</v>
      </c>
      <c r="L640" s="200"/>
      <c r="M640" s="201"/>
      <c r="N640" s="200"/>
      <c r="O640" s="200"/>
      <c r="P640" s="307"/>
      <c r="Q640" s="200"/>
      <c r="R640" s="307"/>
      <c r="S640" s="26"/>
      <c r="T640" s="307"/>
      <c r="U640" s="307"/>
      <c r="V640" s="307"/>
      <c r="W640" s="307"/>
    </row>
    <row r="641" spans="1:23" ht="39" customHeight="1" x14ac:dyDescent="0.25">
      <c r="A641" s="308">
        <v>639</v>
      </c>
      <c r="B641" s="307"/>
      <c r="C641" s="25"/>
      <c r="D641" s="307"/>
      <c r="E641" s="307"/>
      <c r="F641" s="307"/>
      <c r="G641" s="418"/>
      <c r="H641" s="33"/>
      <c r="I641" s="76"/>
      <c r="J641" s="34"/>
      <c r="K641" s="356">
        <f t="shared" si="10"/>
        <v>1</v>
      </c>
      <c r="L641" s="200"/>
      <c r="M641" s="201"/>
      <c r="N641" s="200"/>
      <c r="O641" s="200"/>
      <c r="P641" s="307"/>
      <c r="Q641" s="200"/>
      <c r="R641" s="307"/>
      <c r="S641" s="26"/>
      <c r="T641" s="307"/>
      <c r="U641" s="307"/>
      <c r="V641" s="307"/>
      <c r="W641" s="307"/>
    </row>
    <row r="642" spans="1:23" ht="39" customHeight="1" x14ac:dyDescent="0.25">
      <c r="A642" s="308">
        <v>640</v>
      </c>
      <c r="B642" s="307"/>
      <c r="C642" s="25"/>
      <c r="D642" s="307"/>
      <c r="E642" s="307"/>
      <c r="F642" s="307"/>
      <c r="G642" s="418"/>
      <c r="H642" s="33"/>
      <c r="I642" s="76"/>
      <c r="J642" s="34"/>
      <c r="K642" s="356">
        <f t="shared" si="10"/>
        <v>1</v>
      </c>
      <c r="L642" s="200"/>
      <c r="M642" s="201"/>
      <c r="N642" s="200"/>
      <c r="O642" s="200"/>
      <c r="P642" s="307"/>
      <c r="Q642" s="200"/>
      <c r="R642" s="307"/>
      <c r="S642" s="26"/>
      <c r="T642" s="307"/>
      <c r="U642" s="307"/>
      <c r="V642" s="307"/>
      <c r="W642" s="307"/>
    </row>
    <row r="643" spans="1:23" ht="39" customHeight="1" x14ac:dyDescent="0.25">
      <c r="A643" s="308">
        <v>641</v>
      </c>
      <c r="B643" s="307"/>
      <c r="C643" s="25"/>
      <c r="D643" s="307"/>
      <c r="E643" s="307"/>
      <c r="F643" s="307"/>
      <c r="G643" s="418"/>
      <c r="H643" s="33"/>
      <c r="I643" s="76"/>
      <c r="J643" s="34"/>
      <c r="K643" s="356">
        <f t="shared" si="10"/>
        <v>1</v>
      </c>
      <c r="L643" s="200"/>
      <c r="M643" s="201"/>
      <c r="N643" s="200"/>
      <c r="O643" s="200"/>
      <c r="P643" s="307"/>
      <c r="Q643" s="200"/>
      <c r="R643" s="307"/>
      <c r="S643" s="26"/>
      <c r="T643" s="307"/>
      <c r="U643" s="307"/>
      <c r="V643" s="307"/>
      <c r="W643" s="307"/>
    </row>
    <row r="644" spans="1:23" ht="39" customHeight="1" x14ac:dyDescent="0.25">
      <c r="A644" s="308">
        <v>642</v>
      </c>
      <c r="B644" s="307"/>
      <c r="C644" s="25"/>
      <c r="D644" s="307"/>
      <c r="E644" s="307"/>
      <c r="F644" s="307"/>
      <c r="G644" s="418"/>
      <c r="H644" s="33"/>
      <c r="I644" s="76"/>
      <c r="J644" s="34"/>
      <c r="K644" s="356">
        <f t="shared" ref="K644:K707" si="11">1-I644</f>
        <v>1</v>
      </c>
      <c r="L644" s="200"/>
      <c r="M644" s="201"/>
      <c r="N644" s="200"/>
      <c r="O644" s="200"/>
      <c r="P644" s="307"/>
      <c r="Q644" s="200"/>
      <c r="R644" s="307"/>
      <c r="S644" s="26"/>
      <c r="T644" s="307"/>
      <c r="U644" s="307"/>
      <c r="V644" s="307"/>
      <c r="W644" s="307"/>
    </row>
    <row r="645" spans="1:23" ht="39" customHeight="1" x14ac:dyDescent="0.25">
      <c r="A645" s="308">
        <v>643</v>
      </c>
      <c r="B645" s="307"/>
      <c r="C645" s="25"/>
      <c r="D645" s="307"/>
      <c r="E645" s="307"/>
      <c r="F645" s="307"/>
      <c r="G645" s="418"/>
      <c r="H645" s="33"/>
      <c r="I645" s="76"/>
      <c r="J645" s="34"/>
      <c r="K645" s="356">
        <f t="shared" si="11"/>
        <v>1</v>
      </c>
      <c r="L645" s="200"/>
      <c r="M645" s="201"/>
      <c r="N645" s="200"/>
      <c r="O645" s="200"/>
      <c r="P645" s="307"/>
      <c r="Q645" s="200"/>
      <c r="R645" s="307"/>
      <c r="S645" s="26"/>
      <c r="T645" s="307"/>
      <c r="U645" s="307"/>
      <c r="V645" s="307"/>
      <c r="W645" s="307"/>
    </row>
    <row r="646" spans="1:23" ht="39" customHeight="1" x14ac:dyDescent="0.25">
      <c r="A646" s="308">
        <v>644</v>
      </c>
      <c r="B646" s="307"/>
      <c r="C646" s="25"/>
      <c r="D646" s="307"/>
      <c r="E646" s="307"/>
      <c r="F646" s="307"/>
      <c r="G646" s="418"/>
      <c r="H646" s="33"/>
      <c r="I646" s="76"/>
      <c r="J646" s="34"/>
      <c r="K646" s="356">
        <f t="shared" si="11"/>
        <v>1</v>
      </c>
      <c r="L646" s="200"/>
      <c r="M646" s="201"/>
      <c r="N646" s="200"/>
      <c r="O646" s="200"/>
      <c r="P646" s="307"/>
      <c r="Q646" s="200"/>
      <c r="R646" s="307"/>
      <c r="S646" s="26"/>
      <c r="T646" s="307"/>
      <c r="U646" s="307"/>
      <c r="V646" s="307"/>
      <c r="W646" s="307"/>
    </row>
    <row r="647" spans="1:23" ht="39" customHeight="1" x14ac:dyDescent="0.25">
      <c r="A647" s="308">
        <v>645</v>
      </c>
      <c r="B647" s="307"/>
      <c r="C647" s="25"/>
      <c r="D647" s="307"/>
      <c r="E647" s="307"/>
      <c r="F647" s="307"/>
      <c r="G647" s="418"/>
      <c r="H647" s="33"/>
      <c r="I647" s="76"/>
      <c r="J647" s="34"/>
      <c r="K647" s="356">
        <f t="shared" si="11"/>
        <v>1</v>
      </c>
      <c r="L647" s="200"/>
      <c r="M647" s="201"/>
      <c r="N647" s="200"/>
      <c r="O647" s="200"/>
      <c r="P647" s="307"/>
      <c r="Q647" s="200"/>
      <c r="R647" s="307"/>
      <c r="S647" s="26"/>
      <c r="T647" s="307"/>
      <c r="U647" s="307"/>
      <c r="V647" s="307"/>
      <c r="W647" s="307"/>
    </row>
    <row r="648" spans="1:23" ht="39" customHeight="1" x14ac:dyDescent="0.25">
      <c r="A648" s="308">
        <v>646</v>
      </c>
      <c r="B648" s="307"/>
      <c r="C648" s="25"/>
      <c r="D648" s="307"/>
      <c r="E648" s="307"/>
      <c r="F648" s="307"/>
      <c r="G648" s="418"/>
      <c r="H648" s="33"/>
      <c r="I648" s="76"/>
      <c r="J648" s="34"/>
      <c r="K648" s="356">
        <f t="shared" si="11"/>
        <v>1</v>
      </c>
      <c r="L648" s="200"/>
      <c r="M648" s="201"/>
      <c r="N648" s="200"/>
      <c r="O648" s="200"/>
      <c r="P648" s="307"/>
      <c r="Q648" s="200"/>
      <c r="R648" s="307"/>
      <c r="S648" s="26"/>
      <c r="T648" s="307"/>
      <c r="U648" s="307"/>
      <c r="V648" s="307"/>
      <c r="W648" s="307"/>
    </row>
    <row r="649" spans="1:23" ht="39" customHeight="1" x14ac:dyDescent="0.25">
      <c r="A649" s="308">
        <v>647</v>
      </c>
      <c r="B649" s="307"/>
      <c r="C649" s="25"/>
      <c r="D649" s="307"/>
      <c r="E649" s="307"/>
      <c r="F649" s="307"/>
      <c r="G649" s="418"/>
      <c r="H649" s="33"/>
      <c r="I649" s="76"/>
      <c r="J649" s="34"/>
      <c r="K649" s="356">
        <f t="shared" si="11"/>
        <v>1</v>
      </c>
      <c r="L649" s="200"/>
      <c r="M649" s="201"/>
      <c r="N649" s="200"/>
      <c r="O649" s="200"/>
      <c r="P649" s="307"/>
      <c r="Q649" s="200"/>
      <c r="R649" s="307"/>
      <c r="S649" s="26"/>
      <c r="T649" s="307"/>
      <c r="U649" s="307"/>
      <c r="V649" s="307"/>
      <c r="W649" s="307"/>
    </row>
    <row r="650" spans="1:23" ht="39" customHeight="1" x14ac:dyDescent="0.25">
      <c r="A650" s="308">
        <v>648</v>
      </c>
      <c r="B650" s="307"/>
      <c r="C650" s="25"/>
      <c r="D650" s="307"/>
      <c r="E650" s="307"/>
      <c r="F650" s="307"/>
      <c r="G650" s="418"/>
      <c r="H650" s="33"/>
      <c r="I650" s="76"/>
      <c r="J650" s="34"/>
      <c r="K650" s="356">
        <f t="shared" si="11"/>
        <v>1</v>
      </c>
      <c r="L650" s="200"/>
      <c r="M650" s="201"/>
      <c r="N650" s="200"/>
      <c r="O650" s="200"/>
      <c r="P650" s="307"/>
      <c r="Q650" s="200"/>
      <c r="R650" s="307"/>
      <c r="S650" s="26"/>
      <c r="T650" s="307"/>
      <c r="U650" s="307"/>
      <c r="V650" s="307"/>
      <c r="W650" s="307"/>
    </row>
    <row r="651" spans="1:23" ht="39" customHeight="1" x14ac:dyDescent="0.25">
      <c r="A651" s="308">
        <v>649</v>
      </c>
      <c r="B651" s="307"/>
      <c r="C651" s="25"/>
      <c r="D651" s="307"/>
      <c r="E651" s="307"/>
      <c r="F651" s="307"/>
      <c r="G651" s="418"/>
      <c r="H651" s="33"/>
      <c r="I651" s="76"/>
      <c r="J651" s="34"/>
      <c r="K651" s="356">
        <f t="shared" si="11"/>
        <v>1</v>
      </c>
      <c r="L651" s="200"/>
      <c r="M651" s="201"/>
      <c r="N651" s="200"/>
      <c r="O651" s="200"/>
      <c r="P651" s="307"/>
      <c r="Q651" s="200"/>
      <c r="R651" s="307"/>
      <c r="S651" s="26"/>
      <c r="T651" s="307"/>
      <c r="U651" s="307"/>
      <c r="V651" s="307"/>
      <c r="W651" s="307"/>
    </row>
    <row r="652" spans="1:23" ht="39" customHeight="1" x14ac:dyDescent="0.25">
      <c r="A652" s="308">
        <v>650</v>
      </c>
      <c r="B652" s="307"/>
      <c r="C652" s="25"/>
      <c r="D652" s="307"/>
      <c r="E652" s="307"/>
      <c r="F652" s="307"/>
      <c r="G652" s="418"/>
      <c r="H652" s="33"/>
      <c r="I652" s="76"/>
      <c r="J652" s="34"/>
      <c r="K652" s="356">
        <f t="shared" si="11"/>
        <v>1</v>
      </c>
      <c r="L652" s="200"/>
      <c r="M652" s="201"/>
      <c r="N652" s="200"/>
      <c r="O652" s="200"/>
      <c r="P652" s="307"/>
      <c r="Q652" s="200"/>
      <c r="R652" s="307"/>
      <c r="S652" s="26"/>
      <c r="T652" s="307"/>
      <c r="U652" s="307"/>
      <c r="V652" s="307"/>
      <c r="W652" s="307"/>
    </row>
    <row r="653" spans="1:23" ht="39" customHeight="1" x14ac:dyDescent="0.25">
      <c r="A653" s="308">
        <v>651</v>
      </c>
      <c r="B653" s="307"/>
      <c r="C653" s="25"/>
      <c r="D653" s="307"/>
      <c r="E653" s="307"/>
      <c r="F653" s="307"/>
      <c r="G653" s="418"/>
      <c r="H653" s="33"/>
      <c r="I653" s="76"/>
      <c r="J653" s="34"/>
      <c r="K653" s="356">
        <f t="shared" si="11"/>
        <v>1</v>
      </c>
      <c r="L653" s="200"/>
      <c r="M653" s="201"/>
      <c r="N653" s="200"/>
      <c r="O653" s="200"/>
      <c r="P653" s="307"/>
      <c r="Q653" s="200"/>
      <c r="R653" s="307"/>
      <c r="S653" s="26"/>
      <c r="T653" s="307"/>
      <c r="U653" s="307"/>
      <c r="V653" s="307"/>
      <c r="W653" s="307"/>
    </row>
    <row r="654" spans="1:23" ht="39" customHeight="1" x14ac:dyDescent="0.25">
      <c r="A654" s="308">
        <v>652</v>
      </c>
      <c r="B654" s="307"/>
      <c r="C654" s="25"/>
      <c r="D654" s="307"/>
      <c r="E654" s="307"/>
      <c r="F654" s="307"/>
      <c r="G654" s="418"/>
      <c r="H654" s="33"/>
      <c r="I654" s="76"/>
      <c r="J654" s="34"/>
      <c r="K654" s="356">
        <f t="shared" si="11"/>
        <v>1</v>
      </c>
      <c r="L654" s="200"/>
      <c r="M654" s="201"/>
      <c r="N654" s="200"/>
      <c r="O654" s="200"/>
      <c r="P654" s="307"/>
      <c r="Q654" s="200"/>
      <c r="R654" s="307"/>
      <c r="S654" s="26"/>
      <c r="T654" s="307"/>
      <c r="U654" s="307"/>
      <c r="V654" s="307"/>
      <c r="W654" s="307"/>
    </row>
    <row r="655" spans="1:23" ht="39" customHeight="1" x14ac:dyDescent="0.25">
      <c r="A655" s="308">
        <v>653</v>
      </c>
      <c r="B655" s="307"/>
      <c r="C655" s="25"/>
      <c r="D655" s="307"/>
      <c r="E655" s="307"/>
      <c r="F655" s="307"/>
      <c r="G655" s="418"/>
      <c r="H655" s="33"/>
      <c r="I655" s="76"/>
      <c r="J655" s="34"/>
      <c r="K655" s="356">
        <f t="shared" si="11"/>
        <v>1</v>
      </c>
      <c r="L655" s="200"/>
      <c r="M655" s="201"/>
      <c r="N655" s="200"/>
      <c r="O655" s="200"/>
      <c r="P655" s="307"/>
      <c r="Q655" s="200"/>
      <c r="R655" s="307"/>
      <c r="S655" s="26"/>
      <c r="T655" s="307"/>
      <c r="U655" s="307"/>
      <c r="V655" s="307"/>
      <c r="W655" s="307"/>
    </row>
    <row r="656" spans="1:23" ht="39" customHeight="1" x14ac:dyDescent="0.25">
      <c r="A656" s="308">
        <v>654</v>
      </c>
      <c r="B656" s="307"/>
      <c r="C656" s="25"/>
      <c r="D656" s="307"/>
      <c r="E656" s="307"/>
      <c r="F656" s="307"/>
      <c r="G656" s="418"/>
      <c r="H656" s="33"/>
      <c r="I656" s="76"/>
      <c r="J656" s="34"/>
      <c r="K656" s="356">
        <f t="shared" si="11"/>
        <v>1</v>
      </c>
      <c r="L656" s="200"/>
      <c r="M656" s="201"/>
      <c r="N656" s="200"/>
      <c r="O656" s="200"/>
      <c r="P656" s="307"/>
      <c r="Q656" s="200"/>
      <c r="R656" s="307"/>
      <c r="S656" s="26"/>
      <c r="T656" s="307"/>
      <c r="U656" s="307"/>
      <c r="V656" s="307"/>
      <c r="W656" s="307"/>
    </row>
    <row r="657" spans="1:23" ht="39" customHeight="1" x14ac:dyDescent="0.25">
      <c r="A657" s="308">
        <v>655</v>
      </c>
      <c r="B657" s="307"/>
      <c r="C657" s="25"/>
      <c r="D657" s="307"/>
      <c r="E657" s="307"/>
      <c r="F657" s="307"/>
      <c r="G657" s="418"/>
      <c r="H657" s="33"/>
      <c r="I657" s="76"/>
      <c r="J657" s="34"/>
      <c r="K657" s="356">
        <f t="shared" si="11"/>
        <v>1</v>
      </c>
      <c r="L657" s="200"/>
      <c r="M657" s="201"/>
      <c r="N657" s="200"/>
      <c r="O657" s="200"/>
      <c r="P657" s="307"/>
      <c r="Q657" s="200"/>
      <c r="R657" s="307"/>
      <c r="S657" s="26"/>
      <c r="T657" s="307"/>
      <c r="U657" s="307"/>
      <c r="V657" s="307"/>
      <c r="W657" s="307"/>
    </row>
    <row r="658" spans="1:23" ht="39" customHeight="1" x14ac:dyDescent="0.25">
      <c r="A658" s="308">
        <v>656</v>
      </c>
      <c r="B658" s="307"/>
      <c r="C658" s="25"/>
      <c r="D658" s="307"/>
      <c r="E658" s="307"/>
      <c r="F658" s="307"/>
      <c r="G658" s="418"/>
      <c r="H658" s="33"/>
      <c r="I658" s="76"/>
      <c r="J658" s="34"/>
      <c r="K658" s="356">
        <f t="shared" si="11"/>
        <v>1</v>
      </c>
      <c r="L658" s="200"/>
      <c r="M658" s="201"/>
      <c r="N658" s="200"/>
      <c r="O658" s="200"/>
      <c r="P658" s="307"/>
      <c r="Q658" s="200"/>
      <c r="R658" s="307"/>
      <c r="S658" s="26"/>
      <c r="T658" s="307"/>
      <c r="U658" s="307"/>
      <c r="V658" s="307"/>
      <c r="W658" s="307"/>
    </row>
    <row r="659" spans="1:23" ht="39" customHeight="1" x14ac:dyDescent="0.25">
      <c r="A659" s="308">
        <v>657</v>
      </c>
      <c r="B659" s="307"/>
      <c r="C659" s="25"/>
      <c r="D659" s="307"/>
      <c r="E659" s="307"/>
      <c r="F659" s="307"/>
      <c r="G659" s="418"/>
      <c r="H659" s="33"/>
      <c r="I659" s="76"/>
      <c r="J659" s="34"/>
      <c r="K659" s="356">
        <f t="shared" si="11"/>
        <v>1</v>
      </c>
      <c r="L659" s="200"/>
      <c r="M659" s="201"/>
      <c r="N659" s="200"/>
      <c r="O659" s="200"/>
      <c r="P659" s="307"/>
      <c r="Q659" s="200"/>
      <c r="R659" s="307"/>
      <c r="S659" s="26"/>
      <c r="T659" s="307"/>
      <c r="U659" s="307"/>
      <c r="V659" s="307"/>
      <c r="W659" s="307"/>
    </row>
    <row r="660" spans="1:23" ht="39" customHeight="1" x14ac:dyDescent="0.25">
      <c r="A660" s="308">
        <v>658</v>
      </c>
      <c r="B660" s="307"/>
      <c r="C660" s="25"/>
      <c r="D660" s="307"/>
      <c r="E660" s="307"/>
      <c r="F660" s="307"/>
      <c r="G660" s="418"/>
      <c r="H660" s="33"/>
      <c r="I660" s="76"/>
      <c r="J660" s="34"/>
      <c r="K660" s="356">
        <f t="shared" si="11"/>
        <v>1</v>
      </c>
      <c r="L660" s="200"/>
      <c r="M660" s="201"/>
      <c r="N660" s="200"/>
      <c r="O660" s="200"/>
      <c r="P660" s="307"/>
      <c r="Q660" s="200"/>
      <c r="R660" s="307"/>
      <c r="S660" s="26"/>
      <c r="T660" s="307"/>
      <c r="U660" s="307"/>
      <c r="V660" s="307"/>
      <c r="W660" s="307"/>
    </row>
    <row r="661" spans="1:23" ht="39" customHeight="1" x14ac:dyDescent="0.25">
      <c r="A661" s="308">
        <v>659</v>
      </c>
      <c r="B661" s="307"/>
      <c r="C661" s="25"/>
      <c r="D661" s="307"/>
      <c r="E661" s="307"/>
      <c r="F661" s="307"/>
      <c r="G661" s="418"/>
      <c r="H661" s="33"/>
      <c r="I661" s="76"/>
      <c r="J661" s="34"/>
      <c r="K661" s="356">
        <f t="shared" si="11"/>
        <v>1</v>
      </c>
      <c r="L661" s="200"/>
      <c r="M661" s="201"/>
      <c r="N661" s="200"/>
      <c r="O661" s="200"/>
      <c r="P661" s="307"/>
      <c r="Q661" s="200"/>
      <c r="R661" s="307"/>
      <c r="S661" s="26"/>
      <c r="T661" s="307"/>
      <c r="U661" s="307"/>
      <c r="V661" s="307"/>
      <c r="W661" s="307"/>
    </row>
    <row r="662" spans="1:23" ht="39" customHeight="1" x14ac:dyDescent="0.25">
      <c r="A662" s="308">
        <v>660</v>
      </c>
      <c r="B662" s="307"/>
      <c r="C662" s="25"/>
      <c r="D662" s="307"/>
      <c r="E662" s="307"/>
      <c r="F662" s="307"/>
      <c r="G662" s="418"/>
      <c r="H662" s="33"/>
      <c r="I662" s="76"/>
      <c r="J662" s="34"/>
      <c r="K662" s="356">
        <f t="shared" si="11"/>
        <v>1</v>
      </c>
      <c r="L662" s="200"/>
      <c r="M662" s="201"/>
      <c r="N662" s="200"/>
      <c r="O662" s="200"/>
      <c r="P662" s="307"/>
      <c r="Q662" s="200"/>
      <c r="R662" s="307"/>
      <c r="S662" s="26"/>
      <c r="T662" s="307"/>
      <c r="U662" s="307"/>
      <c r="V662" s="307"/>
      <c r="W662" s="307"/>
    </row>
    <row r="663" spans="1:23" ht="39" customHeight="1" x14ac:dyDescent="0.25">
      <c r="A663" s="308">
        <v>661</v>
      </c>
      <c r="B663" s="307"/>
      <c r="C663" s="25"/>
      <c r="D663" s="307"/>
      <c r="E663" s="307"/>
      <c r="F663" s="307"/>
      <c r="G663" s="418"/>
      <c r="H663" s="33"/>
      <c r="I663" s="76"/>
      <c r="J663" s="34"/>
      <c r="K663" s="356">
        <f t="shared" si="11"/>
        <v>1</v>
      </c>
      <c r="L663" s="200"/>
      <c r="M663" s="201"/>
      <c r="N663" s="200"/>
      <c r="O663" s="200"/>
      <c r="P663" s="307"/>
      <c r="Q663" s="200"/>
      <c r="R663" s="307"/>
      <c r="S663" s="26"/>
      <c r="T663" s="307"/>
      <c r="U663" s="307"/>
      <c r="V663" s="307"/>
      <c r="W663" s="307"/>
    </row>
    <row r="664" spans="1:23" ht="39" customHeight="1" x14ac:dyDescent="0.25">
      <c r="A664" s="308">
        <v>662</v>
      </c>
      <c r="B664" s="307"/>
      <c r="C664" s="25"/>
      <c r="D664" s="307"/>
      <c r="E664" s="307"/>
      <c r="F664" s="307"/>
      <c r="G664" s="418"/>
      <c r="H664" s="33"/>
      <c r="I664" s="76"/>
      <c r="J664" s="34"/>
      <c r="K664" s="356">
        <f t="shared" si="11"/>
        <v>1</v>
      </c>
      <c r="L664" s="200"/>
      <c r="M664" s="201"/>
      <c r="N664" s="200"/>
      <c r="O664" s="200"/>
      <c r="P664" s="307"/>
      <c r="Q664" s="200"/>
      <c r="R664" s="307"/>
      <c r="S664" s="26"/>
      <c r="T664" s="307"/>
      <c r="U664" s="307"/>
      <c r="V664" s="307"/>
      <c r="W664" s="307"/>
    </row>
    <row r="665" spans="1:23" ht="39" customHeight="1" x14ac:dyDescent="0.25">
      <c r="A665" s="308">
        <v>663</v>
      </c>
      <c r="B665" s="307"/>
      <c r="C665" s="25"/>
      <c r="D665" s="307"/>
      <c r="E665" s="307"/>
      <c r="F665" s="307"/>
      <c r="G665" s="418"/>
      <c r="H665" s="33"/>
      <c r="I665" s="76"/>
      <c r="J665" s="34"/>
      <c r="K665" s="356">
        <f t="shared" si="11"/>
        <v>1</v>
      </c>
      <c r="L665" s="200"/>
      <c r="M665" s="201"/>
      <c r="N665" s="200"/>
      <c r="O665" s="200"/>
      <c r="P665" s="307"/>
      <c r="Q665" s="200"/>
      <c r="R665" s="307"/>
      <c r="S665" s="26"/>
      <c r="T665" s="307"/>
      <c r="U665" s="307"/>
      <c r="V665" s="307"/>
      <c r="W665" s="307"/>
    </row>
    <row r="666" spans="1:23" ht="39" customHeight="1" x14ac:dyDescent="0.25">
      <c r="A666" s="308">
        <v>664</v>
      </c>
      <c r="B666" s="307"/>
      <c r="C666" s="25"/>
      <c r="D666" s="307"/>
      <c r="E666" s="307"/>
      <c r="F666" s="307"/>
      <c r="G666" s="418"/>
      <c r="H666" s="33"/>
      <c r="I666" s="76"/>
      <c r="J666" s="34"/>
      <c r="K666" s="356">
        <f t="shared" si="11"/>
        <v>1</v>
      </c>
      <c r="L666" s="200"/>
      <c r="M666" s="201"/>
      <c r="N666" s="200"/>
      <c r="O666" s="200"/>
      <c r="P666" s="307"/>
      <c r="Q666" s="200"/>
      <c r="R666" s="307"/>
      <c r="S666" s="26"/>
      <c r="T666" s="307"/>
      <c r="U666" s="307"/>
      <c r="V666" s="307"/>
      <c r="W666" s="307"/>
    </row>
    <row r="667" spans="1:23" ht="39" customHeight="1" x14ac:dyDescent="0.25">
      <c r="A667" s="308">
        <v>665</v>
      </c>
      <c r="B667" s="307"/>
      <c r="C667" s="25"/>
      <c r="D667" s="307"/>
      <c r="E667" s="307"/>
      <c r="F667" s="307"/>
      <c r="G667" s="418"/>
      <c r="H667" s="33"/>
      <c r="I667" s="76"/>
      <c r="J667" s="34"/>
      <c r="K667" s="356">
        <f t="shared" si="11"/>
        <v>1</v>
      </c>
      <c r="L667" s="200"/>
      <c r="M667" s="201"/>
      <c r="N667" s="200"/>
      <c r="O667" s="200"/>
      <c r="P667" s="307"/>
      <c r="Q667" s="200"/>
      <c r="R667" s="307"/>
      <c r="S667" s="26"/>
      <c r="T667" s="307"/>
      <c r="U667" s="307"/>
      <c r="V667" s="307"/>
      <c r="W667" s="307"/>
    </row>
    <row r="668" spans="1:23" ht="39" customHeight="1" x14ac:dyDescent="0.25">
      <c r="A668" s="308">
        <v>666</v>
      </c>
      <c r="B668" s="307"/>
      <c r="C668" s="25"/>
      <c r="D668" s="307"/>
      <c r="E668" s="307"/>
      <c r="F668" s="307"/>
      <c r="G668" s="418"/>
      <c r="H668" s="33"/>
      <c r="I668" s="76"/>
      <c r="J668" s="34"/>
      <c r="K668" s="356">
        <f t="shared" si="11"/>
        <v>1</v>
      </c>
      <c r="L668" s="200"/>
      <c r="M668" s="201"/>
      <c r="N668" s="200"/>
      <c r="O668" s="200"/>
      <c r="P668" s="307"/>
      <c r="Q668" s="200"/>
      <c r="R668" s="307"/>
      <c r="S668" s="26"/>
      <c r="T668" s="307"/>
      <c r="U668" s="307"/>
      <c r="V668" s="307"/>
      <c r="W668" s="307"/>
    </row>
    <row r="669" spans="1:23" ht="39" customHeight="1" x14ac:dyDescent="0.25">
      <c r="A669" s="308">
        <v>667</v>
      </c>
      <c r="B669" s="307"/>
      <c r="C669" s="25"/>
      <c r="D669" s="307"/>
      <c r="E669" s="307"/>
      <c r="F669" s="307"/>
      <c r="G669" s="418"/>
      <c r="H669" s="33"/>
      <c r="I669" s="76"/>
      <c r="J669" s="34"/>
      <c r="K669" s="356">
        <f t="shared" si="11"/>
        <v>1</v>
      </c>
      <c r="L669" s="200"/>
      <c r="M669" s="201"/>
      <c r="N669" s="200"/>
      <c r="O669" s="200"/>
      <c r="P669" s="307"/>
      <c r="Q669" s="200"/>
      <c r="R669" s="307"/>
      <c r="S669" s="26"/>
      <c r="T669" s="307"/>
      <c r="U669" s="307"/>
      <c r="V669" s="307"/>
      <c r="W669" s="307"/>
    </row>
    <row r="670" spans="1:23" ht="39" customHeight="1" x14ac:dyDescent="0.25">
      <c r="A670" s="308">
        <v>668</v>
      </c>
      <c r="B670" s="307"/>
      <c r="C670" s="25"/>
      <c r="D670" s="307"/>
      <c r="E670" s="307"/>
      <c r="F670" s="307"/>
      <c r="G670" s="418"/>
      <c r="H670" s="33"/>
      <c r="I670" s="76"/>
      <c r="J670" s="34"/>
      <c r="K670" s="356">
        <f t="shared" si="11"/>
        <v>1</v>
      </c>
      <c r="L670" s="200"/>
      <c r="M670" s="201"/>
      <c r="N670" s="200"/>
      <c r="O670" s="200"/>
      <c r="P670" s="307"/>
      <c r="Q670" s="200"/>
      <c r="R670" s="307"/>
      <c r="S670" s="26"/>
      <c r="T670" s="307"/>
      <c r="U670" s="307"/>
      <c r="V670" s="307"/>
      <c r="W670" s="307"/>
    </row>
    <row r="671" spans="1:23" ht="39" customHeight="1" x14ac:dyDescent="0.25">
      <c r="A671" s="308">
        <v>669</v>
      </c>
      <c r="B671" s="307"/>
      <c r="C671" s="25"/>
      <c r="D671" s="307"/>
      <c r="E671" s="307"/>
      <c r="F671" s="307"/>
      <c r="G671" s="418"/>
      <c r="H671" s="33"/>
      <c r="I671" s="76"/>
      <c r="J671" s="34"/>
      <c r="K671" s="356">
        <f t="shared" si="11"/>
        <v>1</v>
      </c>
      <c r="L671" s="200"/>
      <c r="M671" s="201"/>
      <c r="N671" s="200"/>
      <c r="O671" s="200"/>
      <c r="P671" s="307"/>
      <c r="Q671" s="200"/>
      <c r="R671" s="307"/>
      <c r="S671" s="26"/>
      <c r="T671" s="307"/>
      <c r="U671" s="307"/>
      <c r="V671" s="307"/>
      <c r="W671" s="307"/>
    </row>
    <row r="672" spans="1:23" ht="39" customHeight="1" x14ac:dyDescent="0.25">
      <c r="A672" s="308">
        <v>670</v>
      </c>
      <c r="B672" s="307"/>
      <c r="C672" s="25"/>
      <c r="D672" s="307"/>
      <c r="E672" s="307"/>
      <c r="F672" s="307"/>
      <c r="G672" s="418"/>
      <c r="H672" s="33"/>
      <c r="I672" s="76"/>
      <c r="J672" s="34"/>
      <c r="K672" s="356">
        <f t="shared" si="11"/>
        <v>1</v>
      </c>
      <c r="L672" s="200"/>
      <c r="M672" s="201"/>
      <c r="N672" s="200"/>
      <c r="O672" s="200"/>
      <c r="P672" s="307"/>
      <c r="Q672" s="200"/>
      <c r="R672" s="307"/>
      <c r="S672" s="26"/>
      <c r="T672" s="307"/>
      <c r="U672" s="307"/>
      <c r="V672" s="307"/>
      <c r="W672" s="307"/>
    </row>
    <row r="673" spans="1:23" ht="39" customHeight="1" x14ac:dyDescent="0.25">
      <c r="A673" s="308">
        <v>671</v>
      </c>
      <c r="B673" s="307"/>
      <c r="C673" s="25"/>
      <c r="D673" s="307"/>
      <c r="E673" s="307"/>
      <c r="F673" s="307"/>
      <c r="G673" s="418"/>
      <c r="H673" s="33"/>
      <c r="I673" s="76"/>
      <c r="J673" s="34"/>
      <c r="K673" s="356">
        <f t="shared" si="11"/>
        <v>1</v>
      </c>
      <c r="L673" s="200"/>
      <c r="M673" s="201"/>
      <c r="N673" s="200"/>
      <c r="O673" s="200"/>
      <c r="P673" s="307"/>
      <c r="Q673" s="200"/>
      <c r="R673" s="307"/>
      <c r="S673" s="26"/>
      <c r="T673" s="307"/>
      <c r="U673" s="307"/>
      <c r="V673" s="307"/>
      <c r="W673" s="307"/>
    </row>
    <row r="674" spans="1:23" ht="39" customHeight="1" x14ac:dyDescent="0.25">
      <c r="A674" s="308">
        <v>672</v>
      </c>
      <c r="B674" s="307"/>
      <c r="C674" s="25"/>
      <c r="D674" s="307"/>
      <c r="E674" s="307"/>
      <c r="F674" s="307"/>
      <c r="G674" s="418"/>
      <c r="H674" s="33"/>
      <c r="I674" s="76"/>
      <c r="J674" s="34"/>
      <c r="K674" s="356">
        <f t="shared" si="11"/>
        <v>1</v>
      </c>
      <c r="L674" s="200"/>
      <c r="M674" s="201"/>
      <c r="N674" s="200"/>
      <c r="O674" s="200"/>
      <c r="P674" s="307"/>
      <c r="Q674" s="200"/>
      <c r="R674" s="307"/>
      <c r="S674" s="26"/>
      <c r="T674" s="307"/>
      <c r="U674" s="307"/>
      <c r="V674" s="307"/>
      <c r="W674" s="307"/>
    </row>
    <row r="675" spans="1:23" ht="39" customHeight="1" x14ac:dyDescent="0.25">
      <c r="A675" s="308">
        <v>673</v>
      </c>
      <c r="B675" s="307"/>
      <c r="C675" s="25"/>
      <c r="D675" s="307"/>
      <c r="E675" s="307"/>
      <c r="F675" s="307"/>
      <c r="G675" s="418"/>
      <c r="H675" s="33"/>
      <c r="I675" s="76"/>
      <c r="J675" s="34"/>
      <c r="K675" s="356">
        <f t="shared" si="11"/>
        <v>1</v>
      </c>
      <c r="L675" s="200"/>
      <c r="M675" s="201"/>
      <c r="N675" s="200"/>
      <c r="O675" s="200"/>
      <c r="P675" s="307"/>
      <c r="Q675" s="200"/>
      <c r="R675" s="307"/>
      <c r="S675" s="26"/>
      <c r="T675" s="307"/>
      <c r="U675" s="307"/>
      <c r="V675" s="307"/>
      <c r="W675" s="307"/>
    </row>
    <row r="676" spans="1:23" ht="39" customHeight="1" x14ac:dyDescent="0.25">
      <c r="A676" s="308">
        <v>674</v>
      </c>
      <c r="B676" s="307"/>
      <c r="C676" s="25"/>
      <c r="D676" s="307"/>
      <c r="E676" s="307"/>
      <c r="F676" s="307"/>
      <c r="G676" s="418"/>
      <c r="H676" s="33"/>
      <c r="I676" s="76"/>
      <c r="J676" s="34"/>
      <c r="K676" s="356">
        <f t="shared" si="11"/>
        <v>1</v>
      </c>
      <c r="L676" s="200"/>
      <c r="M676" s="201"/>
      <c r="N676" s="200"/>
      <c r="O676" s="200"/>
      <c r="P676" s="307"/>
      <c r="Q676" s="200"/>
      <c r="R676" s="307"/>
      <c r="S676" s="26"/>
      <c r="T676" s="307"/>
      <c r="U676" s="307"/>
      <c r="V676" s="307"/>
      <c r="W676" s="307"/>
    </row>
    <row r="677" spans="1:23" ht="39" customHeight="1" x14ac:dyDescent="0.25">
      <c r="A677" s="308">
        <v>675</v>
      </c>
      <c r="B677" s="307"/>
      <c r="C677" s="25"/>
      <c r="D677" s="307"/>
      <c r="E677" s="307"/>
      <c r="F677" s="307"/>
      <c r="G677" s="418"/>
      <c r="H677" s="33"/>
      <c r="I677" s="76"/>
      <c r="J677" s="34"/>
      <c r="K677" s="356">
        <f t="shared" si="11"/>
        <v>1</v>
      </c>
      <c r="L677" s="200"/>
      <c r="M677" s="201"/>
      <c r="N677" s="200"/>
      <c r="O677" s="200"/>
      <c r="P677" s="307"/>
      <c r="Q677" s="200"/>
      <c r="R677" s="307"/>
      <c r="S677" s="26"/>
      <c r="T677" s="307"/>
      <c r="U677" s="307"/>
      <c r="V677" s="307"/>
      <c r="W677" s="307"/>
    </row>
    <row r="678" spans="1:23" ht="39" customHeight="1" x14ac:dyDescent="0.25">
      <c r="A678" s="308">
        <v>676</v>
      </c>
      <c r="B678" s="307"/>
      <c r="C678" s="25"/>
      <c r="D678" s="307"/>
      <c r="E678" s="307"/>
      <c r="F678" s="307"/>
      <c r="G678" s="418"/>
      <c r="H678" s="33"/>
      <c r="I678" s="76"/>
      <c r="J678" s="34"/>
      <c r="K678" s="356">
        <f t="shared" si="11"/>
        <v>1</v>
      </c>
      <c r="L678" s="200"/>
      <c r="M678" s="201"/>
      <c r="N678" s="200"/>
      <c r="O678" s="200"/>
      <c r="P678" s="307"/>
      <c r="Q678" s="200"/>
      <c r="R678" s="307"/>
      <c r="S678" s="26"/>
      <c r="T678" s="307"/>
      <c r="U678" s="307"/>
      <c r="V678" s="307"/>
      <c r="W678" s="307"/>
    </row>
    <row r="679" spans="1:23" ht="39" customHeight="1" x14ac:dyDescent="0.25">
      <c r="A679" s="308">
        <v>677</v>
      </c>
      <c r="B679" s="307"/>
      <c r="C679" s="25"/>
      <c r="D679" s="307"/>
      <c r="E679" s="307"/>
      <c r="F679" s="307"/>
      <c r="G679" s="418"/>
      <c r="H679" s="33"/>
      <c r="I679" s="76"/>
      <c r="J679" s="34"/>
      <c r="K679" s="356">
        <f t="shared" si="11"/>
        <v>1</v>
      </c>
      <c r="L679" s="200"/>
      <c r="M679" s="201"/>
      <c r="N679" s="200"/>
      <c r="O679" s="200"/>
      <c r="P679" s="307"/>
      <c r="Q679" s="200"/>
      <c r="R679" s="307"/>
      <c r="S679" s="26"/>
      <c r="T679" s="307"/>
      <c r="U679" s="307"/>
      <c r="V679" s="307"/>
      <c r="W679" s="307"/>
    </row>
    <row r="680" spans="1:23" ht="39" customHeight="1" x14ac:dyDescent="0.25">
      <c r="A680" s="308">
        <v>678</v>
      </c>
      <c r="B680" s="307"/>
      <c r="C680" s="25"/>
      <c r="D680" s="307"/>
      <c r="E680" s="307"/>
      <c r="F680" s="307"/>
      <c r="G680" s="418"/>
      <c r="H680" s="33"/>
      <c r="I680" s="76"/>
      <c r="J680" s="34"/>
      <c r="K680" s="356">
        <f t="shared" si="11"/>
        <v>1</v>
      </c>
      <c r="L680" s="200"/>
      <c r="M680" s="201"/>
      <c r="N680" s="200"/>
      <c r="O680" s="200"/>
      <c r="P680" s="307"/>
      <c r="Q680" s="200"/>
      <c r="R680" s="307"/>
      <c r="S680" s="26"/>
      <c r="T680" s="307"/>
      <c r="U680" s="307"/>
      <c r="V680" s="307"/>
      <c r="W680" s="307"/>
    </row>
    <row r="681" spans="1:23" ht="39" customHeight="1" x14ac:dyDescent="0.25">
      <c r="A681" s="308">
        <v>679</v>
      </c>
      <c r="B681" s="307"/>
      <c r="C681" s="25"/>
      <c r="D681" s="307"/>
      <c r="E681" s="307"/>
      <c r="F681" s="307"/>
      <c r="G681" s="418"/>
      <c r="H681" s="33"/>
      <c r="I681" s="76"/>
      <c r="J681" s="34"/>
      <c r="K681" s="356">
        <f t="shared" si="11"/>
        <v>1</v>
      </c>
      <c r="L681" s="200"/>
      <c r="M681" s="201"/>
      <c r="N681" s="200"/>
      <c r="O681" s="200"/>
      <c r="P681" s="307"/>
      <c r="Q681" s="200"/>
      <c r="R681" s="307"/>
      <c r="S681" s="26"/>
      <c r="T681" s="307"/>
      <c r="U681" s="307"/>
      <c r="V681" s="307"/>
      <c r="W681" s="307"/>
    </row>
    <row r="682" spans="1:23" ht="39" customHeight="1" x14ac:dyDescent="0.25">
      <c r="A682" s="308">
        <v>680</v>
      </c>
      <c r="B682" s="307"/>
      <c r="C682" s="25"/>
      <c r="D682" s="307"/>
      <c r="E682" s="307"/>
      <c r="F682" s="307"/>
      <c r="G682" s="418"/>
      <c r="H682" s="33"/>
      <c r="I682" s="76"/>
      <c r="J682" s="34"/>
      <c r="K682" s="356">
        <f t="shared" si="11"/>
        <v>1</v>
      </c>
      <c r="L682" s="200"/>
      <c r="M682" s="201"/>
      <c r="N682" s="200"/>
      <c r="O682" s="200"/>
      <c r="P682" s="307"/>
      <c r="Q682" s="200"/>
      <c r="R682" s="307"/>
      <c r="S682" s="26"/>
      <c r="T682" s="307"/>
      <c r="U682" s="307"/>
      <c r="V682" s="307"/>
      <c r="W682" s="307"/>
    </row>
    <row r="683" spans="1:23" ht="39" customHeight="1" x14ac:dyDescent="0.25">
      <c r="A683" s="308">
        <v>681</v>
      </c>
      <c r="B683" s="307"/>
      <c r="C683" s="25"/>
      <c r="D683" s="307"/>
      <c r="E683" s="307"/>
      <c r="F683" s="307"/>
      <c r="G683" s="418"/>
      <c r="H683" s="33"/>
      <c r="I683" s="76"/>
      <c r="J683" s="34"/>
      <c r="K683" s="356">
        <f t="shared" si="11"/>
        <v>1</v>
      </c>
      <c r="L683" s="200"/>
      <c r="M683" s="201"/>
      <c r="N683" s="200"/>
      <c r="O683" s="200"/>
      <c r="P683" s="307"/>
      <c r="Q683" s="200"/>
      <c r="R683" s="307"/>
      <c r="S683" s="26"/>
      <c r="T683" s="307"/>
      <c r="U683" s="307"/>
      <c r="V683" s="307"/>
      <c r="W683" s="307"/>
    </row>
    <row r="684" spans="1:23" ht="39" customHeight="1" x14ac:dyDescent="0.25">
      <c r="A684" s="308">
        <v>682</v>
      </c>
      <c r="B684" s="307"/>
      <c r="C684" s="25"/>
      <c r="D684" s="307"/>
      <c r="E684" s="307"/>
      <c r="F684" s="307"/>
      <c r="G684" s="418"/>
      <c r="H684" s="33"/>
      <c r="I684" s="76"/>
      <c r="J684" s="34"/>
      <c r="K684" s="356">
        <f t="shared" si="11"/>
        <v>1</v>
      </c>
      <c r="L684" s="200"/>
      <c r="M684" s="201"/>
      <c r="N684" s="200"/>
      <c r="O684" s="200"/>
      <c r="P684" s="307"/>
      <c r="Q684" s="200"/>
      <c r="R684" s="307"/>
      <c r="S684" s="26"/>
      <c r="T684" s="307"/>
      <c r="U684" s="307"/>
      <c r="V684" s="307"/>
      <c r="W684" s="307"/>
    </row>
    <row r="685" spans="1:23" ht="39" customHeight="1" x14ac:dyDescent="0.25">
      <c r="A685" s="308">
        <v>683</v>
      </c>
      <c r="B685" s="307"/>
      <c r="C685" s="25"/>
      <c r="D685" s="307"/>
      <c r="E685" s="307"/>
      <c r="F685" s="307"/>
      <c r="G685" s="418"/>
      <c r="H685" s="33"/>
      <c r="I685" s="76"/>
      <c r="J685" s="34"/>
      <c r="K685" s="356">
        <f t="shared" si="11"/>
        <v>1</v>
      </c>
      <c r="L685" s="200"/>
      <c r="M685" s="201"/>
      <c r="N685" s="200"/>
      <c r="O685" s="200"/>
      <c r="P685" s="307"/>
      <c r="Q685" s="200"/>
      <c r="R685" s="307"/>
      <c r="S685" s="26"/>
      <c r="T685" s="307"/>
      <c r="U685" s="307"/>
      <c r="V685" s="307"/>
      <c r="W685" s="307"/>
    </row>
    <row r="686" spans="1:23" ht="39" customHeight="1" x14ac:dyDescent="0.25">
      <c r="A686" s="308">
        <v>684</v>
      </c>
      <c r="B686" s="307"/>
      <c r="C686" s="25"/>
      <c r="D686" s="307"/>
      <c r="E686" s="307"/>
      <c r="F686" s="307"/>
      <c r="G686" s="418"/>
      <c r="H686" s="33"/>
      <c r="I686" s="76"/>
      <c r="J686" s="34"/>
      <c r="K686" s="356">
        <f t="shared" si="11"/>
        <v>1</v>
      </c>
      <c r="L686" s="200"/>
      <c r="M686" s="201"/>
      <c r="N686" s="200"/>
      <c r="O686" s="200"/>
      <c r="P686" s="307"/>
      <c r="Q686" s="200"/>
      <c r="R686" s="307"/>
      <c r="S686" s="26"/>
      <c r="T686" s="307"/>
      <c r="U686" s="307"/>
      <c r="V686" s="307"/>
      <c r="W686" s="307"/>
    </row>
    <row r="687" spans="1:23" ht="39" customHeight="1" x14ac:dyDescent="0.25">
      <c r="A687" s="308">
        <v>685</v>
      </c>
      <c r="B687" s="307"/>
      <c r="C687" s="25"/>
      <c r="D687" s="307"/>
      <c r="E687" s="307"/>
      <c r="F687" s="307"/>
      <c r="G687" s="418"/>
      <c r="H687" s="33"/>
      <c r="I687" s="76"/>
      <c r="J687" s="34"/>
      <c r="K687" s="356">
        <f t="shared" si="11"/>
        <v>1</v>
      </c>
      <c r="L687" s="200"/>
      <c r="M687" s="201"/>
      <c r="N687" s="200"/>
      <c r="O687" s="200"/>
      <c r="P687" s="307"/>
      <c r="Q687" s="200"/>
      <c r="R687" s="307"/>
      <c r="S687" s="26"/>
      <c r="T687" s="307"/>
      <c r="U687" s="307"/>
      <c r="V687" s="307"/>
      <c r="W687" s="307"/>
    </row>
    <row r="688" spans="1:23" ht="39" customHeight="1" x14ac:dyDescent="0.25">
      <c r="A688" s="308">
        <v>686</v>
      </c>
      <c r="B688" s="307"/>
      <c r="C688" s="25"/>
      <c r="D688" s="307"/>
      <c r="E688" s="307"/>
      <c r="F688" s="307"/>
      <c r="G688" s="418"/>
      <c r="H688" s="33"/>
      <c r="I688" s="76"/>
      <c r="J688" s="34"/>
      <c r="K688" s="356">
        <f t="shared" si="11"/>
        <v>1</v>
      </c>
      <c r="L688" s="200"/>
      <c r="M688" s="201"/>
      <c r="N688" s="200"/>
      <c r="O688" s="200"/>
      <c r="P688" s="307"/>
      <c r="Q688" s="200"/>
      <c r="R688" s="307"/>
      <c r="S688" s="26"/>
      <c r="T688" s="307"/>
      <c r="U688" s="307"/>
      <c r="V688" s="307"/>
      <c r="W688" s="307"/>
    </row>
    <row r="689" spans="1:23" ht="39" customHeight="1" x14ac:dyDescent="0.25">
      <c r="A689" s="308">
        <v>687</v>
      </c>
      <c r="B689" s="307"/>
      <c r="C689" s="25"/>
      <c r="D689" s="307"/>
      <c r="E689" s="307"/>
      <c r="F689" s="307"/>
      <c r="G689" s="418"/>
      <c r="H689" s="33"/>
      <c r="I689" s="76"/>
      <c r="J689" s="34"/>
      <c r="K689" s="356">
        <f t="shared" si="11"/>
        <v>1</v>
      </c>
      <c r="L689" s="200"/>
      <c r="M689" s="201"/>
      <c r="N689" s="200"/>
      <c r="O689" s="200"/>
      <c r="P689" s="307"/>
      <c r="Q689" s="200"/>
      <c r="R689" s="307"/>
      <c r="S689" s="26"/>
      <c r="T689" s="307"/>
      <c r="U689" s="307"/>
      <c r="V689" s="307"/>
      <c r="W689" s="307"/>
    </row>
    <row r="690" spans="1:23" ht="39" customHeight="1" x14ac:dyDescent="0.25">
      <c r="A690" s="308">
        <v>688</v>
      </c>
      <c r="B690" s="307"/>
      <c r="C690" s="25"/>
      <c r="D690" s="307"/>
      <c r="E690" s="307"/>
      <c r="F690" s="307"/>
      <c r="G690" s="418"/>
      <c r="H690" s="33"/>
      <c r="I690" s="76"/>
      <c r="J690" s="34"/>
      <c r="K690" s="356">
        <f t="shared" si="11"/>
        <v>1</v>
      </c>
      <c r="L690" s="200"/>
      <c r="M690" s="201"/>
      <c r="N690" s="200"/>
      <c r="O690" s="200"/>
      <c r="P690" s="307"/>
      <c r="Q690" s="200"/>
      <c r="R690" s="307"/>
      <c r="S690" s="26"/>
      <c r="T690" s="307"/>
      <c r="U690" s="307"/>
      <c r="V690" s="307"/>
      <c r="W690" s="307"/>
    </row>
    <row r="691" spans="1:23" ht="39" customHeight="1" x14ac:dyDescent="0.25">
      <c r="A691" s="308">
        <v>689</v>
      </c>
      <c r="B691" s="307"/>
      <c r="C691" s="25"/>
      <c r="D691" s="307"/>
      <c r="E691" s="307"/>
      <c r="F691" s="307"/>
      <c r="G691" s="418"/>
      <c r="H691" s="33"/>
      <c r="I691" s="76"/>
      <c r="J691" s="34"/>
      <c r="K691" s="356">
        <f t="shared" si="11"/>
        <v>1</v>
      </c>
      <c r="L691" s="200"/>
      <c r="M691" s="201"/>
      <c r="N691" s="200"/>
      <c r="O691" s="200"/>
      <c r="P691" s="307"/>
      <c r="Q691" s="200"/>
      <c r="R691" s="307"/>
      <c r="S691" s="26"/>
      <c r="T691" s="307"/>
      <c r="U691" s="307"/>
      <c r="V691" s="307"/>
      <c r="W691" s="307"/>
    </row>
    <row r="692" spans="1:23" ht="39" customHeight="1" x14ac:dyDescent="0.25">
      <c r="A692" s="308">
        <v>690</v>
      </c>
      <c r="B692" s="307"/>
      <c r="C692" s="25"/>
      <c r="D692" s="307"/>
      <c r="E692" s="307"/>
      <c r="F692" s="307"/>
      <c r="G692" s="418"/>
      <c r="H692" s="33"/>
      <c r="I692" s="76"/>
      <c r="J692" s="34"/>
      <c r="K692" s="356">
        <f t="shared" si="11"/>
        <v>1</v>
      </c>
      <c r="L692" s="200"/>
      <c r="M692" s="201"/>
      <c r="N692" s="200"/>
      <c r="O692" s="200"/>
      <c r="P692" s="307"/>
      <c r="Q692" s="200"/>
      <c r="R692" s="307"/>
      <c r="S692" s="26"/>
      <c r="T692" s="307"/>
      <c r="U692" s="307"/>
      <c r="V692" s="307"/>
      <c r="W692" s="307"/>
    </row>
    <row r="693" spans="1:23" ht="39" customHeight="1" x14ac:dyDescent="0.25">
      <c r="A693" s="308">
        <v>691</v>
      </c>
      <c r="B693" s="307"/>
      <c r="C693" s="25"/>
      <c r="D693" s="307"/>
      <c r="E693" s="307"/>
      <c r="F693" s="307"/>
      <c r="G693" s="418"/>
      <c r="H693" s="33"/>
      <c r="I693" s="76"/>
      <c r="J693" s="34"/>
      <c r="K693" s="356">
        <f t="shared" si="11"/>
        <v>1</v>
      </c>
      <c r="L693" s="200"/>
      <c r="M693" s="201"/>
      <c r="N693" s="200"/>
      <c r="O693" s="200"/>
      <c r="P693" s="307"/>
      <c r="Q693" s="200"/>
      <c r="R693" s="307"/>
      <c r="S693" s="26"/>
      <c r="T693" s="307"/>
      <c r="U693" s="307"/>
      <c r="V693" s="307"/>
      <c r="W693" s="307"/>
    </row>
    <row r="694" spans="1:23" ht="39" customHeight="1" x14ac:dyDescent="0.25">
      <c r="A694" s="308">
        <v>692</v>
      </c>
      <c r="B694" s="307"/>
      <c r="C694" s="25"/>
      <c r="D694" s="307"/>
      <c r="E694" s="307"/>
      <c r="F694" s="307"/>
      <c r="G694" s="418"/>
      <c r="H694" s="33"/>
      <c r="I694" s="76"/>
      <c r="J694" s="34"/>
      <c r="K694" s="356">
        <f t="shared" si="11"/>
        <v>1</v>
      </c>
      <c r="L694" s="200"/>
      <c r="M694" s="201"/>
      <c r="N694" s="200"/>
      <c r="O694" s="200"/>
      <c r="P694" s="307"/>
      <c r="Q694" s="200"/>
      <c r="R694" s="307"/>
      <c r="S694" s="26"/>
      <c r="T694" s="307"/>
      <c r="U694" s="307"/>
      <c r="V694" s="307"/>
      <c r="W694" s="307"/>
    </row>
    <row r="695" spans="1:23" ht="39" customHeight="1" x14ac:dyDescent="0.25">
      <c r="A695" s="308">
        <v>693</v>
      </c>
      <c r="B695" s="307"/>
      <c r="C695" s="25"/>
      <c r="D695" s="307"/>
      <c r="E695" s="307"/>
      <c r="F695" s="307"/>
      <c r="G695" s="418"/>
      <c r="H695" s="33"/>
      <c r="I695" s="76"/>
      <c r="J695" s="34"/>
      <c r="K695" s="356">
        <f t="shared" si="11"/>
        <v>1</v>
      </c>
      <c r="L695" s="200"/>
      <c r="M695" s="201"/>
      <c r="N695" s="200"/>
      <c r="O695" s="200"/>
      <c r="P695" s="307"/>
      <c r="Q695" s="200"/>
      <c r="R695" s="307"/>
      <c r="S695" s="26"/>
      <c r="T695" s="307"/>
      <c r="U695" s="307"/>
      <c r="V695" s="307"/>
      <c r="W695" s="307"/>
    </row>
    <row r="696" spans="1:23" ht="39" customHeight="1" x14ac:dyDescent="0.25">
      <c r="A696" s="308">
        <v>694</v>
      </c>
      <c r="B696" s="307"/>
      <c r="C696" s="25"/>
      <c r="D696" s="307"/>
      <c r="E696" s="307"/>
      <c r="F696" s="307"/>
      <c r="G696" s="418"/>
      <c r="H696" s="33"/>
      <c r="I696" s="76"/>
      <c r="J696" s="34"/>
      <c r="K696" s="356">
        <f t="shared" si="11"/>
        <v>1</v>
      </c>
      <c r="L696" s="200"/>
      <c r="M696" s="201"/>
      <c r="N696" s="200"/>
      <c r="O696" s="200"/>
      <c r="P696" s="307"/>
      <c r="Q696" s="200"/>
      <c r="R696" s="307"/>
      <c r="S696" s="26"/>
      <c r="T696" s="307"/>
      <c r="U696" s="307"/>
      <c r="V696" s="307"/>
      <c r="W696" s="307"/>
    </row>
    <row r="697" spans="1:23" ht="39" customHeight="1" x14ac:dyDescent="0.25">
      <c r="A697" s="308">
        <v>695</v>
      </c>
      <c r="B697" s="307"/>
      <c r="C697" s="25"/>
      <c r="D697" s="307"/>
      <c r="E697" s="307"/>
      <c r="F697" s="307"/>
      <c r="G697" s="418"/>
      <c r="H697" s="33"/>
      <c r="I697" s="76"/>
      <c r="J697" s="34"/>
      <c r="K697" s="356">
        <f t="shared" si="11"/>
        <v>1</v>
      </c>
      <c r="L697" s="200"/>
      <c r="M697" s="201"/>
      <c r="N697" s="200"/>
      <c r="O697" s="200"/>
      <c r="P697" s="307"/>
      <c r="Q697" s="200"/>
      <c r="R697" s="307"/>
      <c r="S697" s="26"/>
      <c r="T697" s="307"/>
      <c r="U697" s="307"/>
      <c r="V697" s="307"/>
      <c r="W697" s="307"/>
    </row>
    <row r="698" spans="1:23" ht="39" customHeight="1" x14ac:dyDescent="0.25">
      <c r="A698" s="308">
        <v>696</v>
      </c>
      <c r="B698" s="307"/>
      <c r="C698" s="25"/>
      <c r="D698" s="307"/>
      <c r="E698" s="307"/>
      <c r="F698" s="307"/>
      <c r="G698" s="418"/>
      <c r="H698" s="33"/>
      <c r="I698" s="76"/>
      <c r="J698" s="34"/>
      <c r="K698" s="356">
        <f t="shared" si="11"/>
        <v>1</v>
      </c>
      <c r="L698" s="200"/>
      <c r="M698" s="201"/>
      <c r="N698" s="200"/>
      <c r="O698" s="200"/>
      <c r="P698" s="307"/>
      <c r="Q698" s="200"/>
      <c r="R698" s="307"/>
      <c r="S698" s="26"/>
      <c r="T698" s="307"/>
      <c r="U698" s="307"/>
      <c r="V698" s="307"/>
      <c r="W698" s="307"/>
    </row>
    <row r="699" spans="1:23" ht="39" customHeight="1" x14ac:dyDescent="0.25">
      <c r="A699" s="308">
        <v>697</v>
      </c>
      <c r="B699" s="307"/>
      <c r="C699" s="25"/>
      <c r="D699" s="307"/>
      <c r="E699" s="307"/>
      <c r="F699" s="307"/>
      <c r="G699" s="418"/>
      <c r="H699" s="33"/>
      <c r="I699" s="76"/>
      <c r="J699" s="34"/>
      <c r="K699" s="356">
        <f t="shared" si="11"/>
        <v>1</v>
      </c>
      <c r="L699" s="200"/>
      <c r="M699" s="201"/>
      <c r="N699" s="200"/>
      <c r="O699" s="200"/>
      <c r="P699" s="307"/>
      <c r="Q699" s="200"/>
      <c r="R699" s="307"/>
      <c r="S699" s="26"/>
      <c r="T699" s="307"/>
      <c r="U699" s="307"/>
      <c r="V699" s="307"/>
      <c r="W699" s="307"/>
    </row>
    <row r="700" spans="1:23" ht="39" customHeight="1" x14ac:dyDescent="0.25">
      <c r="A700" s="308">
        <v>698</v>
      </c>
      <c r="B700" s="307"/>
      <c r="C700" s="25"/>
      <c r="D700" s="307"/>
      <c r="E700" s="307"/>
      <c r="F700" s="307"/>
      <c r="G700" s="418"/>
      <c r="H700" s="33"/>
      <c r="I700" s="76"/>
      <c r="J700" s="34"/>
      <c r="K700" s="356">
        <f t="shared" si="11"/>
        <v>1</v>
      </c>
      <c r="L700" s="200"/>
      <c r="M700" s="201"/>
      <c r="N700" s="200"/>
      <c r="O700" s="200"/>
      <c r="P700" s="307"/>
      <c r="Q700" s="200"/>
      <c r="R700" s="307"/>
      <c r="S700" s="26"/>
      <c r="T700" s="307"/>
      <c r="U700" s="307"/>
      <c r="V700" s="307"/>
      <c r="W700" s="307"/>
    </row>
    <row r="701" spans="1:23" ht="39" customHeight="1" x14ac:dyDescent="0.25">
      <c r="A701" s="308">
        <v>699</v>
      </c>
      <c r="B701" s="307"/>
      <c r="C701" s="25"/>
      <c r="D701" s="307"/>
      <c r="E701" s="307"/>
      <c r="F701" s="307"/>
      <c r="G701" s="418"/>
      <c r="H701" s="33"/>
      <c r="I701" s="76"/>
      <c r="J701" s="34"/>
      <c r="K701" s="356">
        <f t="shared" si="11"/>
        <v>1</v>
      </c>
      <c r="L701" s="200"/>
      <c r="M701" s="201"/>
      <c r="N701" s="200"/>
      <c r="O701" s="200"/>
      <c r="P701" s="307"/>
      <c r="Q701" s="200"/>
      <c r="R701" s="307"/>
      <c r="S701" s="26"/>
      <c r="T701" s="307"/>
      <c r="U701" s="307"/>
      <c r="V701" s="307"/>
      <c r="W701" s="307"/>
    </row>
    <row r="702" spans="1:23" ht="39" customHeight="1" x14ac:dyDescent="0.25">
      <c r="A702" s="308">
        <v>700</v>
      </c>
      <c r="B702" s="307"/>
      <c r="C702" s="25"/>
      <c r="D702" s="307"/>
      <c r="E702" s="307"/>
      <c r="F702" s="307"/>
      <c r="G702" s="418"/>
      <c r="H702" s="33"/>
      <c r="I702" s="76"/>
      <c r="J702" s="34"/>
      <c r="K702" s="356">
        <f t="shared" si="11"/>
        <v>1</v>
      </c>
      <c r="L702" s="200"/>
      <c r="M702" s="201"/>
      <c r="N702" s="200"/>
      <c r="O702" s="200"/>
      <c r="P702" s="307"/>
      <c r="Q702" s="200"/>
      <c r="R702" s="307"/>
      <c r="S702" s="26"/>
      <c r="T702" s="307"/>
      <c r="U702" s="307"/>
      <c r="V702" s="307"/>
      <c r="W702" s="307"/>
    </row>
    <row r="703" spans="1:23" ht="39" customHeight="1" x14ac:dyDescent="0.25">
      <c r="A703" s="308">
        <v>701</v>
      </c>
      <c r="B703" s="307"/>
      <c r="C703" s="25"/>
      <c r="D703" s="307"/>
      <c r="E703" s="307"/>
      <c r="F703" s="307"/>
      <c r="G703" s="418"/>
      <c r="H703" s="33"/>
      <c r="I703" s="76"/>
      <c r="J703" s="34"/>
      <c r="K703" s="356">
        <f t="shared" si="11"/>
        <v>1</v>
      </c>
      <c r="L703" s="200"/>
      <c r="M703" s="201"/>
      <c r="N703" s="200"/>
      <c r="O703" s="200"/>
      <c r="P703" s="307"/>
      <c r="Q703" s="200"/>
      <c r="R703" s="307"/>
      <c r="S703" s="26"/>
      <c r="T703" s="307"/>
      <c r="U703" s="307"/>
      <c r="V703" s="307"/>
      <c r="W703" s="307"/>
    </row>
    <row r="704" spans="1:23" ht="39" customHeight="1" x14ac:dyDescent="0.25">
      <c r="A704" s="308">
        <v>702</v>
      </c>
      <c r="B704" s="307"/>
      <c r="C704" s="25"/>
      <c r="D704" s="307"/>
      <c r="E704" s="307"/>
      <c r="F704" s="307"/>
      <c r="G704" s="418"/>
      <c r="H704" s="33"/>
      <c r="I704" s="76"/>
      <c r="J704" s="34"/>
      <c r="K704" s="356">
        <f t="shared" si="11"/>
        <v>1</v>
      </c>
      <c r="L704" s="200"/>
      <c r="M704" s="201"/>
      <c r="N704" s="200"/>
      <c r="O704" s="200"/>
      <c r="P704" s="307"/>
      <c r="Q704" s="200"/>
      <c r="R704" s="307"/>
      <c r="S704" s="26"/>
      <c r="T704" s="307"/>
      <c r="U704" s="307"/>
      <c r="V704" s="307"/>
      <c r="W704" s="307"/>
    </row>
    <row r="705" spans="1:23" ht="39" customHeight="1" x14ac:dyDescent="0.25">
      <c r="A705" s="308">
        <v>703</v>
      </c>
      <c r="B705" s="307"/>
      <c r="C705" s="25"/>
      <c r="D705" s="307"/>
      <c r="E705" s="307"/>
      <c r="F705" s="307"/>
      <c r="G705" s="418"/>
      <c r="H705" s="33"/>
      <c r="I705" s="76"/>
      <c r="J705" s="34"/>
      <c r="K705" s="356">
        <f t="shared" si="11"/>
        <v>1</v>
      </c>
      <c r="L705" s="200"/>
      <c r="M705" s="201"/>
      <c r="N705" s="200"/>
      <c r="O705" s="200"/>
      <c r="P705" s="307"/>
      <c r="Q705" s="200"/>
      <c r="R705" s="307"/>
      <c r="S705" s="26"/>
      <c r="T705" s="307"/>
      <c r="U705" s="307"/>
      <c r="V705" s="307"/>
      <c r="W705" s="307"/>
    </row>
    <row r="706" spans="1:23" ht="39" customHeight="1" x14ac:dyDescent="0.25">
      <c r="A706" s="308">
        <v>704</v>
      </c>
      <c r="B706" s="307"/>
      <c r="C706" s="25"/>
      <c r="D706" s="307"/>
      <c r="E706" s="307"/>
      <c r="F706" s="307"/>
      <c r="G706" s="418"/>
      <c r="H706" s="33"/>
      <c r="I706" s="76"/>
      <c r="J706" s="34"/>
      <c r="K706" s="356">
        <f t="shared" si="11"/>
        <v>1</v>
      </c>
      <c r="L706" s="200"/>
      <c r="M706" s="201"/>
      <c r="N706" s="200"/>
      <c r="O706" s="200"/>
      <c r="P706" s="307"/>
      <c r="Q706" s="200"/>
      <c r="R706" s="307"/>
      <c r="S706" s="26"/>
      <c r="T706" s="307"/>
      <c r="U706" s="307"/>
      <c r="V706" s="307"/>
      <c r="W706" s="307"/>
    </row>
    <row r="707" spans="1:23" ht="39" customHeight="1" x14ac:dyDescent="0.25">
      <c r="A707" s="308">
        <v>705</v>
      </c>
      <c r="B707" s="307"/>
      <c r="C707" s="25"/>
      <c r="D707" s="307"/>
      <c r="E707" s="307"/>
      <c r="F707" s="307"/>
      <c r="G707" s="418"/>
      <c r="H707" s="33"/>
      <c r="I707" s="76"/>
      <c r="J707" s="34"/>
      <c r="K707" s="356">
        <f t="shared" si="11"/>
        <v>1</v>
      </c>
      <c r="L707" s="200"/>
      <c r="M707" s="201"/>
      <c r="N707" s="200"/>
      <c r="O707" s="200"/>
      <c r="P707" s="307"/>
      <c r="Q707" s="200"/>
      <c r="R707" s="307"/>
      <c r="S707" s="26"/>
      <c r="T707" s="307"/>
      <c r="U707" s="307"/>
      <c r="V707" s="307"/>
      <c r="W707" s="307"/>
    </row>
    <row r="708" spans="1:23" ht="39" customHeight="1" x14ac:dyDescent="0.25">
      <c r="A708" s="308">
        <v>706</v>
      </c>
      <c r="B708" s="307"/>
      <c r="C708" s="25"/>
      <c r="D708" s="307"/>
      <c r="E708" s="307"/>
      <c r="F708" s="307"/>
      <c r="G708" s="418"/>
      <c r="H708" s="33"/>
      <c r="I708" s="76"/>
      <c r="J708" s="34"/>
      <c r="K708" s="356">
        <f t="shared" ref="K708:K771" si="12">1-I708</f>
        <v>1</v>
      </c>
      <c r="L708" s="200"/>
      <c r="M708" s="201"/>
      <c r="N708" s="200"/>
      <c r="O708" s="200"/>
      <c r="P708" s="307"/>
      <c r="Q708" s="200"/>
      <c r="R708" s="307"/>
      <c r="S708" s="26"/>
      <c r="T708" s="307"/>
      <c r="U708" s="307"/>
      <c r="V708" s="307"/>
      <c r="W708" s="307"/>
    </row>
    <row r="709" spans="1:23" ht="39" customHeight="1" x14ac:dyDescent="0.25">
      <c r="A709" s="308">
        <v>707</v>
      </c>
      <c r="B709" s="307"/>
      <c r="C709" s="25"/>
      <c r="D709" s="307"/>
      <c r="E709" s="307"/>
      <c r="F709" s="307"/>
      <c r="G709" s="418"/>
      <c r="H709" s="33"/>
      <c r="I709" s="76"/>
      <c r="J709" s="34"/>
      <c r="K709" s="356">
        <f t="shared" si="12"/>
        <v>1</v>
      </c>
      <c r="L709" s="200"/>
      <c r="M709" s="201"/>
      <c r="N709" s="200"/>
      <c r="O709" s="200"/>
      <c r="P709" s="307"/>
      <c r="Q709" s="200"/>
      <c r="R709" s="307"/>
      <c r="S709" s="26"/>
      <c r="T709" s="307"/>
      <c r="U709" s="307"/>
      <c r="V709" s="307"/>
      <c r="W709" s="307"/>
    </row>
    <row r="710" spans="1:23" ht="39" customHeight="1" x14ac:dyDescent="0.25">
      <c r="A710" s="308">
        <v>708</v>
      </c>
      <c r="B710" s="307"/>
      <c r="C710" s="25"/>
      <c r="D710" s="307"/>
      <c r="E710" s="307"/>
      <c r="F710" s="307"/>
      <c r="G710" s="418"/>
      <c r="H710" s="33"/>
      <c r="I710" s="76"/>
      <c r="J710" s="34"/>
      <c r="K710" s="356">
        <f t="shared" si="12"/>
        <v>1</v>
      </c>
      <c r="L710" s="200"/>
      <c r="M710" s="201"/>
      <c r="N710" s="200"/>
      <c r="O710" s="200"/>
      <c r="P710" s="307"/>
      <c r="Q710" s="200"/>
      <c r="R710" s="307"/>
      <c r="S710" s="26"/>
      <c r="T710" s="307"/>
      <c r="U710" s="307"/>
      <c r="V710" s="307"/>
      <c r="W710" s="307"/>
    </row>
    <row r="711" spans="1:23" ht="39" customHeight="1" x14ac:dyDescent="0.25">
      <c r="A711" s="308">
        <v>709</v>
      </c>
      <c r="B711" s="307"/>
      <c r="C711" s="25"/>
      <c r="D711" s="307"/>
      <c r="E711" s="307"/>
      <c r="F711" s="307"/>
      <c r="G711" s="418"/>
      <c r="H711" s="33"/>
      <c r="I711" s="76"/>
      <c r="J711" s="34"/>
      <c r="K711" s="356">
        <f t="shared" si="12"/>
        <v>1</v>
      </c>
      <c r="L711" s="200"/>
      <c r="M711" s="201"/>
      <c r="N711" s="200"/>
      <c r="O711" s="200"/>
      <c r="P711" s="307"/>
      <c r="Q711" s="200"/>
      <c r="R711" s="307"/>
      <c r="S711" s="26"/>
      <c r="T711" s="307"/>
      <c r="U711" s="307"/>
      <c r="V711" s="307"/>
      <c r="W711" s="307"/>
    </row>
    <row r="712" spans="1:23" ht="39" customHeight="1" x14ac:dyDescent="0.25">
      <c r="A712" s="308">
        <v>710</v>
      </c>
      <c r="B712" s="307"/>
      <c r="C712" s="25"/>
      <c r="D712" s="307"/>
      <c r="E712" s="307"/>
      <c r="F712" s="307"/>
      <c r="G712" s="418"/>
      <c r="H712" s="33"/>
      <c r="I712" s="76"/>
      <c r="J712" s="34"/>
      <c r="K712" s="356">
        <f t="shared" si="12"/>
        <v>1</v>
      </c>
      <c r="L712" s="200"/>
      <c r="M712" s="201"/>
      <c r="N712" s="200"/>
      <c r="O712" s="200"/>
      <c r="P712" s="307"/>
      <c r="Q712" s="200"/>
      <c r="R712" s="307"/>
      <c r="S712" s="26"/>
      <c r="T712" s="307"/>
      <c r="U712" s="307"/>
      <c r="V712" s="307"/>
      <c r="W712" s="307"/>
    </row>
    <row r="713" spans="1:23" ht="39" customHeight="1" x14ac:dyDescent="0.25">
      <c r="A713" s="308">
        <v>711</v>
      </c>
      <c r="B713" s="307"/>
      <c r="C713" s="25"/>
      <c r="D713" s="307"/>
      <c r="E713" s="307"/>
      <c r="F713" s="307"/>
      <c r="G713" s="418"/>
      <c r="H713" s="33"/>
      <c r="I713" s="76"/>
      <c r="J713" s="34"/>
      <c r="K713" s="356">
        <f t="shared" si="12"/>
        <v>1</v>
      </c>
      <c r="L713" s="200"/>
      <c r="M713" s="201"/>
      <c r="N713" s="200"/>
      <c r="O713" s="200"/>
      <c r="P713" s="307"/>
      <c r="Q713" s="200"/>
      <c r="R713" s="307"/>
      <c r="S713" s="26"/>
      <c r="T713" s="307"/>
      <c r="U713" s="307"/>
      <c r="V713" s="307"/>
      <c r="W713" s="307"/>
    </row>
    <row r="714" spans="1:23" ht="39" customHeight="1" x14ac:dyDescent="0.25">
      <c r="A714" s="308">
        <v>712</v>
      </c>
      <c r="B714" s="307"/>
      <c r="C714" s="25"/>
      <c r="D714" s="307"/>
      <c r="E714" s="307"/>
      <c r="F714" s="307"/>
      <c r="G714" s="418"/>
      <c r="H714" s="33"/>
      <c r="I714" s="76"/>
      <c r="J714" s="34"/>
      <c r="K714" s="356">
        <f t="shared" si="12"/>
        <v>1</v>
      </c>
      <c r="L714" s="200"/>
      <c r="M714" s="201"/>
      <c r="N714" s="200"/>
      <c r="O714" s="200"/>
      <c r="P714" s="307"/>
      <c r="Q714" s="200"/>
      <c r="R714" s="307"/>
      <c r="S714" s="26"/>
      <c r="T714" s="307"/>
      <c r="U714" s="307"/>
      <c r="V714" s="307"/>
      <c r="W714" s="307"/>
    </row>
    <row r="715" spans="1:23" ht="39" customHeight="1" x14ac:dyDescent="0.25">
      <c r="A715" s="308">
        <v>713</v>
      </c>
      <c r="B715" s="307"/>
      <c r="C715" s="25"/>
      <c r="D715" s="307"/>
      <c r="E715" s="307"/>
      <c r="F715" s="307"/>
      <c r="G715" s="418"/>
      <c r="H715" s="33"/>
      <c r="I715" s="76"/>
      <c r="J715" s="34"/>
      <c r="K715" s="356">
        <f t="shared" si="12"/>
        <v>1</v>
      </c>
      <c r="L715" s="200"/>
      <c r="M715" s="201"/>
      <c r="N715" s="200"/>
      <c r="O715" s="200"/>
      <c r="P715" s="307"/>
      <c r="Q715" s="200"/>
      <c r="R715" s="307"/>
      <c r="S715" s="26"/>
      <c r="T715" s="307"/>
      <c r="U715" s="307"/>
      <c r="V715" s="307"/>
      <c r="W715" s="307"/>
    </row>
    <row r="716" spans="1:23" ht="39" customHeight="1" x14ac:dyDescent="0.25">
      <c r="A716" s="308">
        <v>714</v>
      </c>
      <c r="B716" s="307"/>
      <c r="C716" s="25"/>
      <c r="D716" s="307"/>
      <c r="E716" s="307"/>
      <c r="F716" s="307"/>
      <c r="G716" s="418"/>
      <c r="H716" s="33"/>
      <c r="I716" s="76"/>
      <c r="J716" s="34"/>
      <c r="K716" s="356">
        <f t="shared" si="12"/>
        <v>1</v>
      </c>
      <c r="L716" s="200"/>
      <c r="M716" s="201"/>
      <c r="N716" s="200"/>
      <c r="O716" s="200"/>
      <c r="P716" s="307"/>
      <c r="Q716" s="200"/>
      <c r="R716" s="307"/>
      <c r="S716" s="26"/>
      <c r="T716" s="307"/>
      <c r="U716" s="307"/>
      <c r="V716" s="307"/>
      <c r="W716" s="307"/>
    </row>
    <row r="717" spans="1:23" ht="39" customHeight="1" x14ac:dyDescent="0.25">
      <c r="A717" s="308">
        <v>715</v>
      </c>
      <c r="B717" s="307"/>
      <c r="C717" s="25"/>
      <c r="D717" s="307"/>
      <c r="E717" s="307"/>
      <c r="F717" s="307"/>
      <c r="G717" s="418"/>
      <c r="H717" s="33"/>
      <c r="I717" s="76"/>
      <c r="J717" s="34"/>
      <c r="K717" s="356">
        <f t="shared" si="12"/>
        <v>1</v>
      </c>
      <c r="L717" s="200"/>
      <c r="M717" s="201"/>
      <c r="N717" s="200"/>
      <c r="O717" s="200"/>
      <c r="P717" s="307"/>
      <c r="Q717" s="200"/>
      <c r="R717" s="307"/>
      <c r="S717" s="26"/>
      <c r="T717" s="307"/>
      <c r="U717" s="307"/>
      <c r="V717" s="307"/>
      <c r="W717" s="307"/>
    </row>
    <row r="718" spans="1:23" ht="39" customHeight="1" x14ac:dyDescent="0.25">
      <c r="A718" s="308">
        <v>716</v>
      </c>
      <c r="B718" s="307"/>
      <c r="C718" s="25"/>
      <c r="D718" s="307"/>
      <c r="E718" s="307"/>
      <c r="F718" s="307"/>
      <c r="G718" s="418"/>
      <c r="H718" s="33"/>
      <c r="I718" s="76"/>
      <c r="J718" s="34"/>
      <c r="K718" s="356">
        <f t="shared" si="12"/>
        <v>1</v>
      </c>
      <c r="L718" s="200"/>
      <c r="M718" s="201"/>
      <c r="N718" s="200"/>
      <c r="O718" s="200"/>
      <c r="P718" s="307"/>
      <c r="Q718" s="200"/>
      <c r="R718" s="307"/>
      <c r="S718" s="26"/>
      <c r="T718" s="307"/>
      <c r="U718" s="307"/>
      <c r="V718" s="307"/>
      <c r="W718" s="307"/>
    </row>
    <row r="719" spans="1:23" ht="39" customHeight="1" x14ac:dyDescent="0.25">
      <c r="A719" s="308">
        <v>717</v>
      </c>
      <c r="B719" s="307"/>
      <c r="C719" s="25"/>
      <c r="D719" s="307"/>
      <c r="E719" s="307"/>
      <c r="F719" s="307"/>
      <c r="G719" s="418"/>
      <c r="H719" s="33"/>
      <c r="I719" s="76"/>
      <c r="J719" s="34"/>
      <c r="K719" s="356">
        <f t="shared" si="12"/>
        <v>1</v>
      </c>
      <c r="L719" s="200"/>
      <c r="M719" s="201"/>
      <c r="N719" s="200"/>
      <c r="O719" s="200"/>
      <c r="P719" s="307"/>
      <c r="Q719" s="200"/>
      <c r="R719" s="307"/>
      <c r="S719" s="26"/>
      <c r="T719" s="307"/>
      <c r="U719" s="307"/>
      <c r="V719" s="307"/>
      <c r="W719" s="307"/>
    </row>
    <row r="720" spans="1:23" ht="39" customHeight="1" x14ac:dyDescent="0.25">
      <c r="A720" s="308">
        <v>718</v>
      </c>
      <c r="B720" s="307"/>
      <c r="C720" s="25"/>
      <c r="D720" s="307"/>
      <c r="E720" s="307"/>
      <c r="F720" s="307"/>
      <c r="G720" s="418"/>
      <c r="H720" s="33"/>
      <c r="I720" s="76"/>
      <c r="J720" s="34"/>
      <c r="K720" s="356">
        <f t="shared" si="12"/>
        <v>1</v>
      </c>
      <c r="L720" s="200"/>
      <c r="M720" s="201"/>
      <c r="N720" s="200"/>
      <c r="O720" s="200"/>
      <c r="P720" s="307"/>
      <c r="Q720" s="200"/>
      <c r="R720" s="307"/>
      <c r="S720" s="26"/>
      <c r="T720" s="307"/>
      <c r="U720" s="307"/>
      <c r="V720" s="307"/>
      <c r="W720" s="307"/>
    </row>
    <row r="721" spans="1:23" ht="39" customHeight="1" x14ac:dyDescent="0.25">
      <c r="A721" s="308">
        <v>719</v>
      </c>
      <c r="B721" s="307"/>
      <c r="C721" s="25"/>
      <c r="D721" s="307"/>
      <c r="E721" s="307"/>
      <c r="F721" s="307"/>
      <c r="G721" s="418"/>
      <c r="H721" s="33"/>
      <c r="I721" s="76"/>
      <c r="J721" s="34"/>
      <c r="K721" s="356">
        <f t="shared" si="12"/>
        <v>1</v>
      </c>
      <c r="L721" s="200"/>
      <c r="M721" s="201"/>
      <c r="N721" s="200"/>
      <c r="O721" s="200"/>
      <c r="P721" s="307"/>
      <c r="Q721" s="200"/>
      <c r="R721" s="307"/>
      <c r="S721" s="26"/>
      <c r="T721" s="307"/>
      <c r="U721" s="307"/>
      <c r="V721" s="307"/>
      <c r="W721" s="307"/>
    </row>
    <row r="722" spans="1:23" ht="39" customHeight="1" x14ac:dyDescent="0.25">
      <c r="A722" s="308">
        <v>720</v>
      </c>
      <c r="B722" s="307"/>
      <c r="C722" s="25"/>
      <c r="D722" s="307"/>
      <c r="E722" s="307"/>
      <c r="F722" s="307"/>
      <c r="G722" s="418"/>
      <c r="H722" s="33"/>
      <c r="I722" s="76"/>
      <c r="J722" s="34"/>
      <c r="K722" s="356">
        <f t="shared" si="12"/>
        <v>1</v>
      </c>
      <c r="L722" s="200"/>
      <c r="M722" s="201"/>
      <c r="N722" s="200"/>
      <c r="O722" s="200"/>
      <c r="P722" s="307"/>
      <c r="Q722" s="200"/>
      <c r="R722" s="307"/>
      <c r="S722" s="26"/>
      <c r="T722" s="307"/>
      <c r="U722" s="307"/>
      <c r="V722" s="307"/>
      <c r="W722" s="307"/>
    </row>
    <row r="723" spans="1:23" ht="39" customHeight="1" x14ac:dyDescent="0.25">
      <c r="A723" s="308">
        <v>721</v>
      </c>
      <c r="B723" s="307"/>
      <c r="C723" s="25"/>
      <c r="D723" s="307"/>
      <c r="E723" s="307"/>
      <c r="F723" s="307"/>
      <c r="G723" s="418"/>
      <c r="H723" s="33"/>
      <c r="I723" s="76"/>
      <c r="J723" s="34"/>
      <c r="K723" s="356">
        <f t="shared" si="12"/>
        <v>1</v>
      </c>
      <c r="L723" s="200"/>
      <c r="M723" s="201"/>
      <c r="N723" s="200"/>
      <c r="O723" s="200"/>
      <c r="P723" s="307"/>
      <c r="Q723" s="200"/>
      <c r="R723" s="307"/>
      <c r="S723" s="26"/>
      <c r="T723" s="307"/>
      <c r="U723" s="307"/>
      <c r="V723" s="307"/>
      <c r="W723" s="307"/>
    </row>
    <row r="724" spans="1:23" ht="39" customHeight="1" x14ac:dyDescent="0.25">
      <c r="A724" s="308">
        <v>722</v>
      </c>
      <c r="B724" s="307"/>
      <c r="C724" s="25"/>
      <c r="D724" s="307"/>
      <c r="E724" s="307"/>
      <c r="F724" s="307"/>
      <c r="G724" s="418"/>
      <c r="H724" s="33"/>
      <c r="I724" s="76"/>
      <c r="J724" s="34"/>
      <c r="K724" s="356">
        <f t="shared" si="12"/>
        <v>1</v>
      </c>
      <c r="L724" s="200"/>
      <c r="M724" s="201"/>
      <c r="N724" s="200"/>
      <c r="O724" s="200"/>
      <c r="P724" s="307"/>
      <c r="Q724" s="200"/>
      <c r="R724" s="307"/>
      <c r="S724" s="26"/>
      <c r="T724" s="307"/>
      <c r="U724" s="307"/>
      <c r="V724" s="307"/>
      <c r="W724" s="307"/>
    </row>
    <row r="725" spans="1:23" ht="39" customHeight="1" x14ac:dyDescent="0.25">
      <c r="A725" s="308">
        <v>723</v>
      </c>
      <c r="B725" s="307"/>
      <c r="C725" s="25"/>
      <c r="D725" s="307"/>
      <c r="E725" s="307"/>
      <c r="F725" s="307"/>
      <c r="G725" s="418"/>
      <c r="H725" s="33"/>
      <c r="I725" s="76"/>
      <c r="J725" s="34"/>
      <c r="K725" s="356">
        <f t="shared" si="12"/>
        <v>1</v>
      </c>
      <c r="L725" s="200"/>
      <c r="M725" s="201"/>
      <c r="N725" s="200"/>
      <c r="O725" s="200"/>
      <c r="P725" s="307"/>
      <c r="Q725" s="200"/>
      <c r="R725" s="307"/>
      <c r="S725" s="26"/>
      <c r="T725" s="307"/>
      <c r="U725" s="307"/>
      <c r="V725" s="307"/>
      <c r="W725" s="307"/>
    </row>
    <row r="726" spans="1:23" ht="39" customHeight="1" x14ac:dyDescent="0.25">
      <c r="A726" s="308">
        <v>724</v>
      </c>
      <c r="B726" s="307"/>
      <c r="C726" s="25"/>
      <c r="D726" s="307"/>
      <c r="E726" s="307"/>
      <c r="F726" s="307"/>
      <c r="G726" s="418"/>
      <c r="H726" s="33"/>
      <c r="I726" s="76"/>
      <c r="J726" s="34"/>
      <c r="K726" s="356">
        <f t="shared" si="12"/>
        <v>1</v>
      </c>
      <c r="L726" s="200"/>
      <c r="M726" s="201"/>
      <c r="N726" s="200"/>
      <c r="O726" s="200"/>
      <c r="P726" s="307"/>
      <c r="Q726" s="200"/>
      <c r="R726" s="307"/>
      <c r="S726" s="26"/>
      <c r="T726" s="307"/>
      <c r="U726" s="307"/>
      <c r="V726" s="307"/>
      <c r="W726" s="307"/>
    </row>
    <row r="727" spans="1:23" ht="39" customHeight="1" x14ac:dyDescent="0.25">
      <c r="A727" s="308">
        <v>725</v>
      </c>
      <c r="B727" s="307"/>
      <c r="C727" s="25"/>
      <c r="D727" s="307"/>
      <c r="E727" s="307"/>
      <c r="F727" s="307"/>
      <c r="G727" s="418"/>
      <c r="H727" s="33"/>
      <c r="I727" s="76"/>
      <c r="J727" s="34"/>
      <c r="K727" s="356">
        <f t="shared" si="12"/>
        <v>1</v>
      </c>
      <c r="L727" s="200"/>
      <c r="M727" s="201"/>
      <c r="N727" s="200"/>
      <c r="O727" s="200"/>
      <c r="P727" s="307"/>
      <c r="Q727" s="200"/>
      <c r="R727" s="307"/>
      <c r="S727" s="26"/>
      <c r="T727" s="307"/>
      <c r="U727" s="307"/>
      <c r="V727" s="307"/>
      <c r="W727" s="307"/>
    </row>
    <row r="728" spans="1:23" ht="39" customHeight="1" x14ac:dyDescent="0.25">
      <c r="A728" s="308">
        <v>726</v>
      </c>
      <c r="B728" s="307"/>
      <c r="C728" s="25"/>
      <c r="D728" s="307"/>
      <c r="E728" s="307"/>
      <c r="F728" s="307"/>
      <c r="G728" s="418"/>
      <c r="H728" s="33"/>
      <c r="I728" s="76"/>
      <c r="J728" s="34"/>
      <c r="K728" s="356">
        <f t="shared" si="12"/>
        <v>1</v>
      </c>
      <c r="L728" s="200"/>
      <c r="M728" s="201"/>
      <c r="N728" s="200"/>
      <c r="O728" s="200"/>
      <c r="P728" s="307"/>
      <c r="Q728" s="200"/>
      <c r="R728" s="307"/>
      <c r="S728" s="26"/>
      <c r="T728" s="307"/>
      <c r="U728" s="307"/>
      <c r="V728" s="307"/>
      <c r="W728" s="307"/>
    </row>
    <row r="729" spans="1:23" ht="39" customHeight="1" x14ac:dyDescent="0.25">
      <c r="A729" s="308">
        <v>727</v>
      </c>
      <c r="B729" s="307"/>
      <c r="C729" s="25"/>
      <c r="D729" s="307"/>
      <c r="E729" s="307"/>
      <c r="F729" s="307"/>
      <c r="G729" s="418"/>
      <c r="H729" s="33"/>
      <c r="I729" s="76"/>
      <c r="J729" s="34"/>
      <c r="K729" s="356">
        <f t="shared" si="12"/>
        <v>1</v>
      </c>
      <c r="L729" s="200"/>
      <c r="M729" s="201"/>
      <c r="N729" s="200"/>
      <c r="O729" s="200"/>
      <c r="P729" s="307"/>
      <c r="Q729" s="200"/>
      <c r="R729" s="307"/>
      <c r="S729" s="26"/>
      <c r="T729" s="307"/>
      <c r="U729" s="307"/>
      <c r="V729" s="307"/>
      <c r="W729" s="307"/>
    </row>
    <row r="730" spans="1:23" ht="39" customHeight="1" x14ac:dyDescent="0.25">
      <c r="A730" s="308">
        <v>728</v>
      </c>
      <c r="B730" s="307"/>
      <c r="C730" s="25"/>
      <c r="D730" s="307"/>
      <c r="E730" s="307"/>
      <c r="F730" s="307"/>
      <c r="G730" s="418"/>
      <c r="H730" s="33"/>
      <c r="I730" s="76"/>
      <c r="J730" s="34"/>
      <c r="K730" s="356">
        <f t="shared" si="12"/>
        <v>1</v>
      </c>
      <c r="L730" s="200"/>
      <c r="M730" s="201"/>
      <c r="N730" s="200"/>
      <c r="O730" s="200"/>
      <c r="P730" s="307"/>
      <c r="Q730" s="200"/>
      <c r="R730" s="307"/>
      <c r="S730" s="26"/>
      <c r="T730" s="307"/>
      <c r="U730" s="307"/>
      <c r="V730" s="307"/>
      <c r="W730" s="307"/>
    </row>
    <row r="731" spans="1:23" ht="39" customHeight="1" x14ac:dyDescent="0.25">
      <c r="A731" s="308">
        <v>729</v>
      </c>
      <c r="B731" s="307"/>
      <c r="C731" s="25"/>
      <c r="D731" s="307"/>
      <c r="E731" s="307"/>
      <c r="F731" s="307"/>
      <c r="G731" s="418"/>
      <c r="H731" s="33"/>
      <c r="I731" s="76"/>
      <c r="J731" s="34"/>
      <c r="K731" s="356">
        <f t="shared" si="12"/>
        <v>1</v>
      </c>
      <c r="L731" s="200"/>
      <c r="M731" s="201"/>
      <c r="N731" s="200"/>
      <c r="O731" s="200"/>
      <c r="P731" s="307"/>
      <c r="Q731" s="200"/>
      <c r="R731" s="307"/>
      <c r="S731" s="26"/>
      <c r="T731" s="307"/>
      <c r="U731" s="307"/>
      <c r="V731" s="307"/>
      <c r="W731" s="307"/>
    </row>
    <row r="732" spans="1:23" ht="39" customHeight="1" x14ac:dyDescent="0.25">
      <c r="A732" s="308">
        <v>730</v>
      </c>
      <c r="B732" s="307"/>
      <c r="C732" s="25"/>
      <c r="D732" s="307"/>
      <c r="E732" s="307"/>
      <c r="F732" s="307"/>
      <c r="G732" s="418"/>
      <c r="H732" s="33"/>
      <c r="I732" s="76"/>
      <c r="J732" s="34"/>
      <c r="K732" s="356">
        <f t="shared" si="12"/>
        <v>1</v>
      </c>
      <c r="L732" s="200"/>
      <c r="M732" s="201"/>
      <c r="N732" s="200"/>
      <c r="O732" s="200"/>
      <c r="P732" s="307"/>
      <c r="Q732" s="200"/>
      <c r="R732" s="307"/>
      <c r="S732" s="26"/>
      <c r="T732" s="307"/>
      <c r="U732" s="307"/>
      <c r="V732" s="307"/>
      <c r="W732" s="307"/>
    </row>
    <row r="733" spans="1:23" ht="39" customHeight="1" x14ac:dyDescent="0.25">
      <c r="A733" s="308">
        <v>731</v>
      </c>
      <c r="B733" s="307"/>
      <c r="C733" s="25"/>
      <c r="D733" s="307"/>
      <c r="E733" s="307"/>
      <c r="F733" s="307"/>
      <c r="G733" s="418"/>
      <c r="H733" s="33"/>
      <c r="I733" s="76"/>
      <c r="J733" s="34"/>
      <c r="K733" s="356">
        <f t="shared" si="12"/>
        <v>1</v>
      </c>
      <c r="L733" s="200"/>
      <c r="M733" s="201"/>
      <c r="N733" s="200"/>
      <c r="O733" s="200"/>
      <c r="P733" s="307"/>
      <c r="Q733" s="200"/>
      <c r="R733" s="307"/>
      <c r="S733" s="26"/>
      <c r="T733" s="307"/>
      <c r="U733" s="307"/>
      <c r="V733" s="307"/>
      <c r="W733" s="307"/>
    </row>
    <row r="734" spans="1:23" ht="39" customHeight="1" x14ac:dyDescent="0.25">
      <c r="A734" s="308">
        <v>732</v>
      </c>
      <c r="B734" s="307"/>
      <c r="C734" s="25"/>
      <c r="D734" s="307"/>
      <c r="E734" s="307"/>
      <c r="F734" s="307"/>
      <c r="G734" s="418"/>
      <c r="H734" s="33"/>
      <c r="I734" s="76"/>
      <c r="J734" s="34"/>
      <c r="K734" s="356">
        <f t="shared" si="12"/>
        <v>1</v>
      </c>
      <c r="L734" s="200"/>
      <c r="M734" s="201"/>
      <c r="N734" s="200"/>
      <c r="O734" s="200"/>
      <c r="P734" s="307"/>
      <c r="Q734" s="200"/>
      <c r="R734" s="307"/>
      <c r="S734" s="26"/>
      <c r="T734" s="307"/>
      <c r="U734" s="307"/>
      <c r="V734" s="307"/>
      <c r="W734" s="307"/>
    </row>
    <row r="735" spans="1:23" ht="39" customHeight="1" x14ac:dyDescent="0.25">
      <c r="A735" s="308">
        <v>733</v>
      </c>
      <c r="B735" s="307"/>
      <c r="C735" s="25"/>
      <c r="D735" s="307"/>
      <c r="E735" s="307"/>
      <c r="F735" s="307"/>
      <c r="G735" s="418"/>
      <c r="H735" s="33"/>
      <c r="I735" s="76"/>
      <c r="J735" s="34"/>
      <c r="K735" s="356">
        <f t="shared" si="12"/>
        <v>1</v>
      </c>
      <c r="L735" s="200"/>
      <c r="M735" s="201"/>
      <c r="N735" s="200"/>
      <c r="O735" s="200"/>
      <c r="P735" s="307"/>
      <c r="Q735" s="200"/>
      <c r="R735" s="307"/>
      <c r="S735" s="26"/>
      <c r="T735" s="307"/>
      <c r="U735" s="307"/>
      <c r="V735" s="307"/>
      <c r="W735" s="307"/>
    </row>
    <row r="736" spans="1:23" ht="39" customHeight="1" x14ac:dyDescent="0.25">
      <c r="A736" s="308">
        <v>734</v>
      </c>
      <c r="B736" s="307"/>
      <c r="C736" s="25"/>
      <c r="D736" s="307"/>
      <c r="E736" s="307"/>
      <c r="F736" s="307"/>
      <c r="G736" s="418"/>
      <c r="H736" s="33"/>
      <c r="I736" s="76"/>
      <c r="J736" s="34"/>
      <c r="K736" s="356">
        <f t="shared" si="12"/>
        <v>1</v>
      </c>
      <c r="L736" s="200"/>
      <c r="M736" s="201"/>
      <c r="N736" s="200"/>
      <c r="O736" s="200"/>
      <c r="P736" s="307"/>
      <c r="Q736" s="200"/>
      <c r="R736" s="307"/>
      <c r="S736" s="26"/>
      <c r="T736" s="307"/>
      <c r="U736" s="307"/>
      <c r="V736" s="307"/>
      <c r="W736" s="307"/>
    </row>
    <row r="737" spans="1:23" ht="39" customHeight="1" x14ac:dyDescent="0.25">
      <c r="A737" s="308">
        <v>735</v>
      </c>
      <c r="B737" s="307"/>
      <c r="C737" s="25"/>
      <c r="D737" s="307"/>
      <c r="E737" s="307"/>
      <c r="F737" s="307"/>
      <c r="G737" s="418"/>
      <c r="H737" s="33"/>
      <c r="I737" s="76"/>
      <c r="J737" s="34"/>
      <c r="K737" s="356">
        <f t="shared" si="12"/>
        <v>1</v>
      </c>
      <c r="L737" s="200"/>
      <c r="M737" s="201"/>
      <c r="N737" s="200"/>
      <c r="O737" s="200"/>
      <c r="P737" s="307"/>
      <c r="Q737" s="200"/>
      <c r="R737" s="307"/>
      <c r="S737" s="26"/>
      <c r="T737" s="307"/>
      <c r="U737" s="307"/>
      <c r="V737" s="307"/>
      <c r="W737" s="307"/>
    </row>
    <row r="738" spans="1:23" ht="39" customHeight="1" x14ac:dyDescent="0.25">
      <c r="A738" s="308">
        <v>736</v>
      </c>
      <c r="B738" s="307"/>
      <c r="C738" s="25"/>
      <c r="D738" s="307"/>
      <c r="E738" s="307"/>
      <c r="F738" s="307"/>
      <c r="G738" s="418"/>
      <c r="H738" s="33"/>
      <c r="I738" s="76"/>
      <c r="J738" s="34"/>
      <c r="K738" s="356">
        <f t="shared" si="12"/>
        <v>1</v>
      </c>
      <c r="L738" s="200"/>
      <c r="M738" s="201"/>
      <c r="N738" s="200"/>
      <c r="O738" s="200"/>
      <c r="P738" s="307"/>
      <c r="Q738" s="200"/>
      <c r="R738" s="307"/>
      <c r="S738" s="26"/>
      <c r="T738" s="307"/>
      <c r="U738" s="307"/>
      <c r="V738" s="307"/>
      <c r="W738" s="307"/>
    </row>
    <row r="739" spans="1:23" ht="39" customHeight="1" x14ac:dyDescent="0.25">
      <c r="A739" s="308">
        <v>737</v>
      </c>
      <c r="B739" s="307"/>
      <c r="C739" s="25"/>
      <c r="D739" s="307"/>
      <c r="E739" s="307"/>
      <c r="F739" s="307"/>
      <c r="G739" s="418"/>
      <c r="H739" s="33"/>
      <c r="I739" s="76"/>
      <c r="J739" s="34"/>
      <c r="K739" s="356">
        <f t="shared" si="12"/>
        <v>1</v>
      </c>
      <c r="L739" s="200"/>
      <c r="M739" s="201"/>
      <c r="N739" s="200"/>
      <c r="O739" s="200"/>
      <c r="P739" s="307"/>
      <c r="Q739" s="200"/>
      <c r="R739" s="307"/>
      <c r="S739" s="26"/>
      <c r="T739" s="307"/>
      <c r="U739" s="307"/>
      <c r="V739" s="307"/>
      <c r="W739" s="307"/>
    </row>
    <row r="740" spans="1:23" ht="39" customHeight="1" x14ac:dyDescent="0.25">
      <c r="A740" s="308">
        <v>738</v>
      </c>
      <c r="B740" s="307"/>
      <c r="C740" s="25"/>
      <c r="D740" s="307"/>
      <c r="E740" s="307"/>
      <c r="F740" s="307"/>
      <c r="G740" s="418"/>
      <c r="H740" s="33"/>
      <c r="I740" s="76"/>
      <c r="J740" s="34"/>
      <c r="K740" s="356">
        <f t="shared" si="12"/>
        <v>1</v>
      </c>
      <c r="L740" s="200"/>
      <c r="M740" s="201"/>
      <c r="N740" s="200"/>
      <c r="O740" s="200"/>
      <c r="P740" s="307"/>
      <c r="Q740" s="200"/>
      <c r="R740" s="307"/>
      <c r="S740" s="26"/>
      <c r="T740" s="307"/>
      <c r="U740" s="307"/>
      <c r="V740" s="307"/>
      <c r="W740" s="307"/>
    </row>
    <row r="741" spans="1:23" ht="39" customHeight="1" x14ac:dyDescent="0.25">
      <c r="A741" s="308">
        <v>739</v>
      </c>
      <c r="B741" s="307"/>
      <c r="C741" s="25"/>
      <c r="D741" s="307"/>
      <c r="E741" s="307"/>
      <c r="F741" s="307"/>
      <c r="G741" s="418"/>
      <c r="H741" s="33"/>
      <c r="I741" s="76"/>
      <c r="J741" s="34"/>
      <c r="K741" s="356">
        <f t="shared" si="12"/>
        <v>1</v>
      </c>
      <c r="L741" s="200"/>
      <c r="M741" s="201"/>
      <c r="N741" s="200"/>
      <c r="O741" s="200"/>
      <c r="P741" s="307"/>
      <c r="Q741" s="200"/>
      <c r="R741" s="307"/>
      <c r="S741" s="26"/>
      <c r="T741" s="307"/>
      <c r="U741" s="307"/>
      <c r="V741" s="307"/>
      <c r="W741" s="307"/>
    </row>
    <row r="742" spans="1:23" ht="39" customHeight="1" x14ac:dyDescent="0.25">
      <c r="A742" s="308">
        <v>740</v>
      </c>
      <c r="B742" s="307"/>
      <c r="C742" s="25"/>
      <c r="D742" s="307"/>
      <c r="E742" s="307"/>
      <c r="F742" s="307"/>
      <c r="G742" s="418"/>
      <c r="H742" s="33"/>
      <c r="I742" s="76"/>
      <c r="J742" s="34"/>
      <c r="K742" s="356">
        <f t="shared" si="12"/>
        <v>1</v>
      </c>
      <c r="L742" s="200"/>
      <c r="M742" s="201"/>
      <c r="N742" s="200"/>
      <c r="O742" s="200"/>
      <c r="P742" s="307"/>
      <c r="Q742" s="200"/>
      <c r="R742" s="307"/>
      <c r="S742" s="26"/>
      <c r="T742" s="307"/>
      <c r="U742" s="307"/>
      <c r="V742" s="307"/>
      <c r="W742" s="307"/>
    </row>
    <row r="743" spans="1:23" ht="39" customHeight="1" x14ac:dyDescent="0.25">
      <c r="A743" s="308">
        <v>741</v>
      </c>
      <c r="B743" s="307"/>
      <c r="C743" s="25"/>
      <c r="D743" s="307"/>
      <c r="E743" s="307"/>
      <c r="F743" s="307"/>
      <c r="G743" s="418"/>
      <c r="H743" s="33"/>
      <c r="I743" s="76"/>
      <c r="J743" s="34"/>
      <c r="K743" s="356">
        <f t="shared" si="12"/>
        <v>1</v>
      </c>
      <c r="L743" s="200"/>
      <c r="M743" s="201"/>
      <c r="N743" s="200"/>
      <c r="O743" s="200"/>
      <c r="P743" s="307"/>
      <c r="Q743" s="200"/>
      <c r="R743" s="307"/>
      <c r="S743" s="26"/>
      <c r="T743" s="307"/>
      <c r="U743" s="307"/>
      <c r="V743" s="307"/>
      <c r="W743" s="307"/>
    </row>
    <row r="744" spans="1:23" ht="39" customHeight="1" x14ac:dyDescent="0.25">
      <c r="A744" s="308">
        <v>742</v>
      </c>
      <c r="B744" s="307"/>
      <c r="C744" s="25"/>
      <c r="D744" s="307"/>
      <c r="E744" s="307"/>
      <c r="F744" s="307"/>
      <c r="G744" s="418"/>
      <c r="H744" s="33"/>
      <c r="I744" s="76"/>
      <c r="J744" s="34"/>
      <c r="K744" s="356">
        <f t="shared" si="12"/>
        <v>1</v>
      </c>
      <c r="L744" s="200"/>
      <c r="M744" s="201"/>
      <c r="N744" s="200"/>
      <c r="O744" s="200"/>
      <c r="P744" s="307"/>
      <c r="Q744" s="200"/>
      <c r="R744" s="307"/>
      <c r="S744" s="26"/>
      <c r="T744" s="307"/>
      <c r="U744" s="307"/>
      <c r="V744" s="307"/>
      <c r="W744" s="307"/>
    </row>
    <row r="745" spans="1:23" ht="39" customHeight="1" x14ac:dyDescent="0.25">
      <c r="A745" s="308">
        <v>743</v>
      </c>
      <c r="B745" s="307"/>
      <c r="C745" s="25"/>
      <c r="D745" s="307"/>
      <c r="E745" s="307"/>
      <c r="F745" s="307"/>
      <c r="G745" s="418"/>
      <c r="H745" s="33"/>
      <c r="I745" s="76"/>
      <c r="J745" s="34"/>
      <c r="K745" s="356">
        <f t="shared" si="12"/>
        <v>1</v>
      </c>
      <c r="L745" s="200"/>
      <c r="M745" s="201"/>
      <c r="N745" s="200"/>
      <c r="O745" s="200"/>
      <c r="P745" s="307"/>
      <c r="Q745" s="200"/>
      <c r="R745" s="307"/>
      <c r="S745" s="26"/>
      <c r="T745" s="307"/>
      <c r="U745" s="307"/>
      <c r="V745" s="307"/>
      <c r="W745" s="307"/>
    </row>
    <row r="746" spans="1:23" ht="39" customHeight="1" x14ac:dyDescent="0.25">
      <c r="A746" s="308">
        <v>744</v>
      </c>
      <c r="B746" s="307"/>
      <c r="C746" s="25"/>
      <c r="D746" s="307"/>
      <c r="E746" s="307"/>
      <c r="F746" s="307"/>
      <c r="G746" s="418"/>
      <c r="H746" s="33"/>
      <c r="I746" s="76"/>
      <c r="J746" s="34"/>
      <c r="K746" s="356">
        <f t="shared" si="12"/>
        <v>1</v>
      </c>
      <c r="L746" s="200"/>
      <c r="M746" s="201"/>
      <c r="N746" s="200"/>
      <c r="O746" s="200"/>
      <c r="P746" s="307"/>
      <c r="Q746" s="200"/>
      <c r="R746" s="307"/>
      <c r="S746" s="26"/>
      <c r="T746" s="307"/>
      <c r="U746" s="307"/>
      <c r="V746" s="307"/>
      <c r="W746" s="307"/>
    </row>
    <row r="747" spans="1:23" ht="39" customHeight="1" x14ac:dyDescent="0.25">
      <c r="A747" s="308">
        <v>745</v>
      </c>
      <c r="B747" s="307"/>
      <c r="C747" s="25"/>
      <c r="D747" s="307"/>
      <c r="E747" s="307"/>
      <c r="F747" s="307"/>
      <c r="G747" s="418"/>
      <c r="H747" s="33"/>
      <c r="I747" s="76"/>
      <c r="J747" s="34"/>
      <c r="K747" s="356">
        <f t="shared" si="12"/>
        <v>1</v>
      </c>
      <c r="L747" s="200"/>
      <c r="M747" s="201"/>
      <c r="N747" s="200"/>
      <c r="O747" s="200"/>
      <c r="P747" s="307"/>
      <c r="Q747" s="200"/>
      <c r="R747" s="307"/>
      <c r="S747" s="26"/>
      <c r="T747" s="307"/>
      <c r="U747" s="307"/>
      <c r="V747" s="307"/>
      <c r="W747" s="307"/>
    </row>
    <row r="748" spans="1:23" ht="39" customHeight="1" x14ac:dyDescent="0.25">
      <c r="A748" s="308">
        <v>746</v>
      </c>
      <c r="B748" s="307"/>
      <c r="C748" s="25"/>
      <c r="D748" s="307"/>
      <c r="E748" s="307"/>
      <c r="F748" s="307"/>
      <c r="G748" s="418"/>
      <c r="H748" s="33"/>
      <c r="I748" s="76"/>
      <c r="J748" s="34"/>
      <c r="K748" s="356">
        <f t="shared" si="12"/>
        <v>1</v>
      </c>
      <c r="L748" s="200"/>
      <c r="M748" s="201"/>
      <c r="N748" s="200"/>
      <c r="O748" s="200"/>
      <c r="P748" s="307"/>
      <c r="Q748" s="200"/>
      <c r="R748" s="307"/>
      <c r="S748" s="26"/>
      <c r="T748" s="307"/>
      <c r="U748" s="307"/>
      <c r="V748" s="307"/>
      <c r="W748" s="307"/>
    </row>
    <row r="749" spans="1:23" ht="39" customHeight="1" x14ac:dyDescent="0.25">
      <c r="A749" s="308">
        <v>747</v>
      </c>
      <c r="B749" s="307"/>
      <c r="C749" s="25"/>
      <c r="D749" s="307"/>
      <c r="E749" s="307"/>
      <c r="F749" s="307"/>
      <c r="G749" s="418"/>
      <c r="H749" s="33"/>
      <c r="I749" s="76"/>
      <c r="J749" s="34"/>
      <c r="K749" s="356">
        <f t="shared" si="12"/>
        <v>1</v>
      </c>
      <c r="L749" s="200"/>
      <c r="M749" s="201"/>
      <c r="N749" s="200"/>
      <c r="O749" s="200"/>
      <c r="P749" s="307"/>
      <c r="Q749" s="200"/>
      <c r="R749" s="307"/>
      <c r="S749" s="26"/>
      <c r="T749" s="307"/>
      <c r="U749" s="307"/>
      <c r="V749" s="307"/>
      <c r="W749" s="307"/>
    </row>
    <row r="750" spans="1:23" ht="39" customHeight="1" x14ac:dyDescent="0.25">
      <c r="A750" s="308">
        <v>748</v>
      </c>
      <c r="B750" s="307"/>
      <c r="C750" s="25"/>
      <c r="D750" s="307"/>
      <c r="E750" s="307"/>
      <c r="F750" s="307"/>
      <c r="G750" s="418"/>
      <c r="H750" s="33"/>
      <c r="I750" s="76"/>
      <c r="J750" s="34"/>
      <c r="K750" s="356">
        <f t="shared" si="12"/>
        <v>1</v>
      </c>
      <c r="L750" s="200"/>
      <c r="M750" s="201"/>
      <c r="N750" s="200"/>
      <c r="O750" s="200"/>
      <c r="P750" s="307"/>
      <c r="Q750" s="200"/>
      <c r="R750" s="307"/>
      <c r="S750" s="26"/>
      <c r="T750" s="307"/>
      <c r="U750" s="307"/>
      <c r="V750" s="307"/>
      <c r="W750" s="307"/>
    </row>
    <row r="751" spans="1:23" ht="39" customHeight="1" x14ac:dyDescent="0.25">
      <c r="A751" s="308">
        <v>749</v>
      </c>
      <c r="B751" s="307"/>
      <c r="C751" s="25"/>
      <c r="D751" s="307"/>
      <c r="E751" s="307"/>
      <c r="F751" s="307"/>
      <c r="G751" s="418"/>
      <c r="H751" s="33"/>
      <c r="I751" s="76"/>
      <c r="J751" s="34"/>
      <c r="K751" s="356">
        <f t="shared" si="12"/>
        <v>1</v>
      </c>
      <c r="L751" s="200"/>
      <c r="M751" s="201"/>
      <c r="N751" s="200"/>
      <c r="O751" s="200"/>
      <c r="P751" s="307"/>
      <c r="Q751" s="200"/>
      <c r="R751" s="307"/>
      <c r="S751" s="26"/>
      <c r="T751" s="307"/>
      <c r="U751" s="307"/>
      <c r="V751" s="307"/>
      <c r="W751" s="307"/>
    </row>
    <row r="752" spans="1:23" ht="39" customHeight="1" x14ac:dyDescent="0.25">
      <c r="A752" s="308">
        <v>750</v>
      </c>
      <c r="B752" s="307"/>
      <c r="C752" s="25"/>
      <c r="D752" s="307"/>
      <c r="E752" s="307"/>
      <c r="F752" s="307"/>
      <c r="G752" s="418"/>
      <c r="H752" s="33"/>
      <c r="I752" s="76"/>
      <c r="J752" s="34"/>
      <c r="K752" s="356">
        <f t="shared" si="12"/>
        <v>1</v>
      </c>
      <c r="L752" s="200"/>
      <c r="M752" s="201"/>
      <c r="N752" s="200"/>
      <c r="O752" s="200"/>
      <c r="P752" s="307"/>
      <c r="Q752" s="200"/>
      <c r="R752" s="307"/>
      <c r="S752" s="26"/>
      <c r="T752" s="307"/>
      <c r="U752" s="307"/>
      <c r="V752" s="307"/>
      <c r="W752" s="307"/>
    </row>
    <row r="753" spans="1:23" ht="39" customHeight="1" x14ac:dyDescent="0.25">
      <c r="A753" s="308">
        <v>751</v>
      </c>
      <c r="B753" s="307"/>
      <c r="C753" s="25"/>
      <c r="D753" s="307"/>
      <c r="E753" s="307"/>
      <c r="F753" s="307"/>
      <c r="G753" s="418"/>
      <c r="H753" s="33"/>
      <c r="I753" s="76"/>
      <c r="J753" s="34"/>
      <c r="K753" s="356">
        <f t="shared" si="12"/>
        <v>1</v>
      </c>
      <c r="L753" s="200"/>
      <c r="M753" s="201"/>
      <c r="N753" s="200"/>
      <c r="O753" s="200"/>
      <c r="P753" s="307"/>
      <c r="Q753" s="200"/>
      <c r="R753" s="307"/>
      <c r="S753" s="26"/>
      <c r="T753" s="307"/>
      <c r="U753" s="307"/>
      <c r="V753" s="307"/>
      <c r="W753" s="307"/>
    </row>
    <row r="754" spans="1:23" ht="39" customHeight="1" x14ac:dyDescent="0.25">
      <c r="A754" s="308">
        <v>752</v>
      </c>
      <c r="B754" s="307"/>
      <c r="C754" s="25"/>
      <c r="D754" s="307"/>
      <c r="E754" s="307"/>
      <c r="F754" s="307"/>
      <c r="G754" s="418"/>
      <c r="H754" s="33"/>
      <c r="I754" s="76"/>
      <c r="J754" s="34"/>
      <c r="K754" s="356">
        <f t="shared" si="12"/>
        <v>1</v>
      </c>
      <c r="L754" s="200"/>
      <c r="M754" s="201"/>
      <c r="N754" s="200"/>
      <c r="O754" s="200"/>
      <c r="P754" s="307"/>
      <c r="Q754" s="200"/>
      <c r="R754" s="307"/>
      <c r="S754" s="26"/>
      <c r="T754" s="307"/>
      <c r="U754" s="307"/>
      <c r="V754" s="307"/>
      <c r="W754" s="307"/>
    </row>
    <row r="755" spans="1:23" ht="39" customHeight="1" x14ac:dyDescent="0.25">
      <c r="A755" s="308">
        <v>753</v>
      </c>
      <c r="B755" s="307"/>
      <c r="C755" s="25"/>
      <c r="D755" s="307"/>
      <c r="E755" s="307"/>
      <c r="F755" s="307"/>
      <c r="G755" s="418"/>
      <c r="H755" s="33"/>
      <c r="I755" s="76"/>
      <c r="J755" s="34"/>
      <c r="K755" s="356">
        <f t="shared" si="12"/>
        <v>1</v>
      </c>
      <c r="L755" s="200"/>
      <c r="M755" s="201"/>
      <c r="N755" s="200"/>
      <c r="O755" s="200"/>
      <c r="P755" s="307"/>
      <c r="Q755" s="200"/>
      <c r="R755" s="307"/>
      <c r="S755" s="26"/>
      <c r="T755" s="307"/>
      <c r="U755" s="307"/>
      <c r="V755" s="307"/>
      <c r="W755" s="307"/>
    </row>
    <row r="756" spans="1:23" ht="39" customHeight="1" x14ac:dyDescent="0.25">
      <c r="A756" s="308">
        <v>754</v>
      </c>
      <c r="B756" s="307"/>
      <c r="C756" s="25"/>
      <c r="D756" s="307"/>
      <c r="E756" s="307"/>
      <c r="F756" s="307"/>
      <c r="G756" s="418"/>
      <c r="H756" s="33"/>
      <c r="I756" s="76"/>
      <c r="J756" s="34"/>
      <c r="K756" s="356">
        <f t="shared" si="12"/>
        <v>1</v>
      </c>
      <c r="L756" s="200"/>
      <c r="M756" s="201"/>
      <c r="N756" s="200"/>
      <c r="O756" s="200"/>
      <c r="P756" s="307"/>
      <c r="Q756" s="200"/>
      <c r="R756" s="307"/>
      <c r="S756" s="26"/>
      <c r="T756" s="307"/>
      <c r="U756" s="307"/>
      <c r="V756" s="307"/>
      <c r="W756" s="307"/>
    </row>
    <row r="757" spans="1:23" ht="39" customHeight="1" x14ac:dyDescent="0.25">
      <c r="A757" s="308">
        <v>755</v>
      </c>
      <c r="B757" s="307"/>
      <c r="C757" s="25"/>
      <c r="D757" s="307"/>
      <c r="E757" s="307"/>
      <c r="F757" s="307"/>
      <c r="G757" s="418"/>
      <c r="H757" s="33"/>
      <c r="I757" s="76"/>
      <c r="J757" s="34"/>
      <c r="K757" s="356">
        <f t="shared" si="12"/>
        <v>1</v>
      </c>
      <c r="L757" s="200"/>
      <c r="M757" s="201"/>
      <c r="N757" s="200"/>
      <c r="O757" s="200"/>
      <c r="P757" s="307"/>
      <c r="Q757" s="200"/>
      <c r="R757" s="307"/>
      <c r="S757" s="26"/>
      <c r="T757" s="307"/>
      <c r="U757" s="307"/>
      <c r="V757" s="307"/>
      <c r="W757" s="307"/>
    </row>
    <row r="758" spans="1:23" ht="39" customHeight="1" x14ac:dyDescent="0.25">
      <c r="A758" s="308">
        <v>756</v>
      </c>
      <c r="B758" s="307"/>
      <c r="C758" s="25"/>
      <c r="D758" s="307"/>
      <c r="E758" s="307"/>
      <c r="F758" s="307"/>
      <c r="G758" s="418"/>
      <c r="H758" s="33"/>
      <c r="I758" s="76"/>
      <c r="J758" s="34"/>
      <c r="K758" s="356">
        <f t="shared" si="12"/>
        <v>1</v>
      </c>
      <c r="L758" s="200"/>
      <c r="M758" s="201"/>
      <c r="N758" s="200"/>
      <c r="O758" s="200"/>
      <c r="P758" s="307"/>
      <c r="Q758" s="200"/>
      <c r="R758" s="307"/>
      <c r="S758" s="26"/>
      <c r="T758" s="307"/>
      <c r="U758" s="307"/>
      <c r="V758" s="307"/>
      <c r="W758" s="307"/>
    </row>
    <row r="759" spans="1:23" ht="39" customHeight="1" x14ac:dyDescent="0.25">
      <c r="A759" s="308">
        <v>757</v>
      </c>
      <c r="B759" s="307"/>
      <c r="C759" s="25"/>
      <c r="D759" s="307"/>
      <c r="E759" s="307"/>
      <c r="F759" s="307"/>
      <c r="G759" s="418"/>
      <c r="H759" s="33"/>
      <c r="I759" s="76"/>
      <c r="J759" s="34"/>
      <c r="K759" s="356">
        <f t="shared" si="12"/>
        <v>1</v>
      </c>
      <c r="L759" s="200"/>
      <c r="M759" s="201"/>
      <c r="N759" s="200"/>
      <c r="O759" s="200"/>
      <c r="P759" s="307"/>
      <c r="Q759" s="200"/>
      <c r="R759" s="307"/>
      <c r="S759" s="26"/>
      <c r="T759" s="307"/>
      <c r="U759" s="307"/>
      <c r="V759" s="307"/>
      <c r="W759" s="307"/>
    </row>
    <row r="760" spans="1:23" ht="39" customHeight="1" x14ac:dyDescent="0.25">
      <c r="A760" s="308">
        <v>758</v>
      </c>
      <c r="B760" s="307"/>
      <c r="C760" s="25"/>
      <c r="D760" s="307"/>
      <c r="E760" s="307"/>
      <c r="F760" s="307"/>
      <c r="G760" s="418"/>
      <c r="H760" s="33"/>
      <c r="I760" s="76"/>
      <c r="J760" s="34"/>
      <c r="K760" s="356">
        <f t="shared" si="12"/>
        <v>1</v>
      </c>
      <c r="L760" s="200"/>
      <c r="M760" s="201"/>
      <c r="N760" s="200"/>
      <c r="O760" s="200"/>
      <c r="P760" s="307"/>
      <c r="Q760" s="200"/>
      <c r="R760" s="307"/>
      <c r="S760" s="26"/>
      <c r="T760" s="307"/>
      <c r="U760" s="307"/>
      <c r="V760" s="307"/>
      <c r="W760" s="307"/>
    </row>
    <row r="761" spans="1:23" ht="39" customHeight="1" x14ac:dyDescent="0.25">
      <c r="A761" s="308">
        <v>759</v>
      </c>
      <c r="B761" s="307"/>
      <c r="C761" s="25"/>
      <c r="D761" s="307"/>
      <c r="E761" s="307"/>
      <c r="F761" s="307"/>
      <c r="G761" s="418"/>
      <c r="H761" s="33"/>
      <c r="I761" s="76"/>
      <c r="J761" s="34"/>
      <c r="K761" s="356">
        <f t="shared" si="12"/>
        <v>1</v>
      </c>
      <c r="L761" s="200"/>
      <c r="M761" s="201"/>
      <c r="N761" s="200"/>
      <c r="O761" s="200"/>
      <c r="P761" s="307"/>
      <c r="Q761" s="200"/>
      <c r="R761" s="307"/>
      <c r="S761" s="26"/>
      <c r="T761" s="307"/>
      <c r="U761" s="307"/>
      <c r="V761" s="307"/>
      <c r="W761" s="307"/>
    </row>
    <row r="762" spans="1:23" ht="39" customHeight="1" x14ac:dyDescent="0.25">
      <c r="A762" s="308">
        <v>760</v>
      </c>
      <c r="B762" s="307"/>
      <c r="C762" s="25"/>
      <c r="D762" s="307"/>
      <c r="E762" s="307"/>
      <c r="F762" s="307"/>
      <c r="G762" s="418"/>
      <c r="H762" s="33"/>
      <c r="I762" s="76"/>
      <c r="J762" s="34"/>
      <c r="K762" s="356">
        <f t="shared" si="12"/>
        <v>1</v>
      </c>
      <c r="L762" s="200"/>
      <c r="M762" s="201"/>
      <c r="N762" s="200"/>
      <c r="O762" s="200"/>
      <c r="P762" s="307"/>
      <c r="Q762" s="200"/>
      <c r="R762" s="307"/>
      <c r="S762" s="26"/>
      <c r="T762" s="307"/>
      <c r="U762" s="307"/>
      <c r="V762" s="307"/>
      <c r="W762" s="307"/>
    </row>
    <row r="763" spans="1:23" ht="39" customHeight="1" x14ac:dyDescent="0.25">
      <c r="A763" s="308">
        <v>761</v>
      </c>
      <c r="B763" s="307"/>
      <c r="C763" s="25"/>
      <c r="D763" s="307"/>
      <c r="E763" s="307"/>
      <c r="F763" s="307"/>
      <c r="G763" s="418"/>
      <c r="H763" s="33"/>
      <c r="I763" s="76"/>
      <c r="J763" s="34"/>
      <c r="K763" s="356">
        <f t="shared" si="12"/>
        <v>1</v>
      </c>
      <c r="L763" s="200"/>
      <c r="M763" s="201"/>
      <c r="N763" s="200"/>
      <c r="O763" s="200"/>
      <c r="P763" s="307"/>
      <c r="Q763" s="200"/>
      <c r="R763" s="307"/>
      <c r="S763" s="26"/>
      <c r="T763" s="307"/>
      <c r="U763" s="307"/>
      <c r="V763" s="307"/>
      <c r="W763" s="307"/>
    </row>
    <row r="764" spans="1:23" ht="39" customHeight="1" x14ac:dyDescent="0.25">
      <c r="A764" s="308">
        <v>762</v>
      </c>
      <c r="B764" s="307"/>
      <c r="C764" s="25"/>
      <c r="D764" s="307"/>
      <c r="E764" s="307"/>
      <c r="F764" s="307"/>
      <c r="G764" s="418"/>
      <c r="H764" s="33"/>
      <c r="I764" s="76"/>
      <c r="J764" s="34"/>
      <c r="K764" s="356">
        <f t="shared" si="12"/>
        <v>1</v>
      </c>
      <c r="L764" s="200"/>
      <c r="M764" s="201"/>
      <c r="N764" s="200"/>
      <c r="O764" s="200"/>
      <c r="P764" s="307"/>
      <c r="Q764" s="200"/>
      <c r="R764" s="307"/>
      <c r="S764" s="26"/>
      <c r="T764" s="307"/>
      <c r="U764" s="307"/>
      <c r="V764" s="307"/>
      <c r="W764" s="307"/>
    </row>
    <row r="765" spans="1:23" ht="39" customHeight="1" x14ac:dyDescent="0.25">
      <c r="A765" s="308">
        <v>763</v>
      </c>
      <c r="B765" s="307"/>
      <c r="C765" s="25"/>
      <c r="D765" s="307"/>
      <c r="E765" s="307"/>
      <c r="F765" s="307"/>
      <c r="G765" s="418"/>
      <c r="H765" s="33"/>
      <c r="I765" s="76"/>
      <c r="J765" s="34"/>
      <c r="K765" s="356">
        <f t="shared" si="12"/>
        <v>1</v>
      </c>
      <c r="L765" s="200"/>
      <c r="M765" s="201"/>
      <c r="N765" s="200"/>
      <c r="O765" s="200"/>
      <c r="P765" s="307"/>
      <c r="Q765" s="200"/>
      <c r="R765" s="307"/>
      <c r="S765" s="26"/>
      <c r="T765" s="307"/>
      <c r="U765" s="307"/>
      <c r="V765" s="307"/>
      <c r="W765" s="307"/>
    </row>
    <row r="766" spans="1:23" ht="39" customHeight="1" x14ac:dyDescent="0.25">
      <c r="A766" s="308">
        <v>764</v>
      </c>
      <c r="B766" s="307"/>
      <c r="C766" s="25"/>
      <c r="D766" s="307"/>
      <c r="E766" s="307"/>
      <c r="F766" s="307"/>
      <c r="G766" s="418"/>
      <c r="H766" s="33"/>
      <c r="I766" s="76"/>
      <c r="J766" s="34"/>
      <c r="K766" s="356">
        <f t="shared" si="12"/>
        <v>1</v>
      </c>
      <c r="L766" s="200"/>
      <c r="M766" s="201"/>
      <c r="N766" s="200"/>
      <c r="O766" s="200"/>
      <c r="P766" s="307"/>
      <c r="Q766" s="200"/>
      <c r="R766" s="307"/>
      <c r="S766" s="26"/>
      <c r="T766" s="307"/>
      <c r="U766" s="307"/>
      <c r="V766" s="307"/>
      <c r="W766" s="307"/>
    </row>
    <row r="767" spans="1:23" ht="39" customHeight="1" x14ac:dyDescent="0.25">
      <c r="A767" s="308">
        <v>765</v>
      </c>
      <c r="B767" s="307"/>
      <c r="C767" s="25"/>
      <c r="D767" s="307"/>
      <c r="E767" s="307"/>
      <c r="F767" s="307"/>
      <c r="G767" s="418"/>
      <c r="H767" s="33"/>
      <c r="I767" s="76"/>
      <c r="J767" s="34"/>
      <c r="K767" s="356">
        <f t="shared" si="12"/>
        <v>1</v>
      </c>
      <c r="L767" s="200"/>
      <c r="M767" s="201"/>
      <c r="N767" s="200"/>
      <c r="O767" s="200"/>
      <c r="P767" s="307"/>
      <c r="Q767" s="200"/>
      <c r="R767" s="307"/>
      <c r="S767" s="26"/>
      <c r="T767" s="307"/>
      <c r="U767" s="307"/>
      <c r="V767" s="307"/>
      <c r="W767" s="307"/>
    </row>
    <row r="768" spans="1:23" ht="39" customHeight="1" x14ac:dyDescent="0.25">
      <c r="A768" s="308">
        <v>766</v>
      </c>
      <c r="B768" s="307"/>
      <c r="C768" s="25"/>
      <c r="D768" s="307"/>
      <c r="E768" s="307"/>
      <c r="F768" s="307"/>
      <c r="G768" s="418"/>
      <c r="H768" s="33"/>
      <c r="I768" s="76"/>
      <c r="J768" s="34"/>
      <c r="K768" s="356">
        <f t="shared" si="12"/>
        <v>1</v>
      </c>
      <c r="L768" s="200"/>
      <c r="M768" s="201"/>
      <c r="N768" s="200"/>
      <c r="O768" s="200"/>
      <c r="P768" s="307"/>
      <c r="Q768" s="200"/>
      <c r="R768" s="307"/>
      <c r="S768" s="26"/>
      <c r="T768" s="307"/>
      <c r="U768" s="307"/>
      <c r="V768" s="307"/>
      <c r="W768" s="307"/>
    </row>
    <row r="769" spans="1:23" ht="39" customHeight="1" x14ac:dyDescent="0.25">
      <c r="A769" s="308">
        <v>767</v>
      </c>
      <c r="B769" s="307"/>
      <c r="C769" s="25"/>
      <c r="D769" s="307"/>
      <c r="E769" s="307"/>
      <c r="F769" s="307"/>
      <c r="G769" s="418"/>
      <c r="H769" s="33"/>
      <c r="I769" s="76"/>
      <c r="J769" s="34"/>
      <c r="K769" s="356">
        <f t="shared" si="12"/>
        <v>1</v>
      </c>
      <c r="L769" s="200"/>
      <c r="M769" s="201"/>
      <c r="N769" s="200"/>
      <c r="O769" s="200"/>
      <c r="P769" s="307"/>
      <c r="Q769" s="200"/>
      <c r="R769" s="307"/>
      <c r="S769" s="26"/>
      <c r="T769" s="307"/>
      <c r="U769" s="307"/>
      <c r="V769" s="307"/>
      <c r="W769" s="307"/>
    </row>
    <row r="770" spans="1:23" ht="39" customHeight="1" x14ac:dyDescent="0.25">
      <c r="A770" s="308">
        <v>768</v>
      </c>
      <c r="B770" s="307"/>
      <c r="C770" s="25"/>
      <c r="D770" s="307"/>
      <c r="E770" s="307"/>
      <c r="F770" s="307"/>
      <c r="G770" s="418"/>
      <c r="H770" s="33"/>
      <c r="I770" s="76"/>
      <c r="J770" s="34"/>
      <c r="K770" s="356">
        <f t="shared" si="12"/>
        <v>1</v>
      </c>
      <c r="L770" s="200"/>
      <c r="M770" s="201"/>
      <c r="N770" s="200"/>
      <c r="O770" s="200"/>
      <c r="P770" s="307"/>
      <c r="Q770" s="200"/>
      <c r="R770" s="307"/>
      <c r="S770" s="26"/>
      <c r="T770" s="307"/>
      <c r="U770" s="307"/>
      <c r="V770" s="307"/>
      <c r="W770" s="307"/>
    </row>
    <row r="771" spans="1:23" ht="39" customHeight="1" x14ac:dyDescent="0.25">
      <c r="A771" s="308">
        <v>769</v>
      </c>
      <c r="B771" s="307"/>
      <c r="C771" s="25"/>
      <c r="D771" s="307"/>
      <c r="E771" s="307"/>
      <c r="F771" s="307"/>
      <c r="G771" s="418"/>
      <c r="H771" s="33"/>
      <c r="I771" s="76"/>
      <c r="J771" s="34"/>
      <c r="K771" s="356">
        <f t="shared" si="12"/>
        <v>1</v>
      </c>
      <c r="L771" s="200"/>
      <c r="M771" s="201"/>
      <c r="N771" s="200"/>
      <c r="O771" s="200"/>
      <c r="P771" s="307"/>
      <c r="Q771" s="200"/>
      <c r="R771" s="307"/>
      <c r="S771" s="26"/>
      <c r="T771" s="307"/>
      <c r="U771" s="307"/>
      <c r="V771" s="307"/>
      <c r="W771" s="307"/>
    </row>
    <row r="772" spans="1:23" ht="39" customHeight="1" x14ac:dyDescent="0.25">
      <c r="A772" s="308">
        <v>770</v>
      </c>
      <c r="B772" s="307"/>
      <c r="C772" s="25"/>
      <c r="D772" s="307"/>
      <c r="E772" s="307"/>
      <c r="F772" s="307"/>
      <c r="G772" s="418"/>
      <c r="H772" s="33"/>
      <c r="I772" s="76"/>
      <c r="J772" s="34"/>
      <c r="K772" s="356">
        <f t="shared" ref="K772:K835" si="13">1-I772</f>
        <v>1</v>
      </c>
      <c r="L772" s="200"/>
      <c r="M772" s="201"/>
      <c r="N772" s="200"/>
      <c r="O772" s="200"/>
      <c r="P772" s="307"/>
      <c r="Q772" s="200"/>
      <c r="R772" s="307"/>
      <c r="S772" s="26"/>
      <c r="T772" s="307"/>
      <c r="U772" s="307"/>
      <c r="V772" s="307"/>
      <c r="W772" s="307"/>
    </row>
    <row r="773" spans="1:23" ht="39" customHeight="1" x14ac:dyDescent="0.25">
      <c r="A773" s="308">
        <v>771</v>
      </c>
      <c r="B773" s="307"/>
      <c r="C773" s="25"/>
      <c r="D773" s="307"/>
      <c r="E773" s="307"/>
      <c r="F773" s="307"/>
      <c r="G773" s="418"/>
      <c r="H773" s="33"/>
      <c r="I773" s="76"/>
      <c r="J773" s="34"/>
      <c r="K773" s="356">
        <f t="shared" si="13"/>
        <v>1</v>
      </c>
      <c r="L773" s="200"/>
      <c r="M773" s="201"/>
      <c r="N773" s="200"/>
      <c r="O773" s="200"/>
      <c r="P773" s="307"/>
      <c r="Q773" s="200"/>
      <c r="R773" s="307"/>
      <c r="S773" s="26"/>
      <c r="T773" s="307"/>
      <c r="U773" s="307"/>
      <c r="V773" s="307"/>
      <c r="W773" s="307"/>
    </row>
    <row r="774" spans="1:23" ht="39" customHeight="1" x14ac:dyDescent="0.25">
      <c r="A774" s="308">
        <v>772</v>
      </c>
      <c r="B774" s="307"/>
      <c r="C774" s="25"/>
      <c r="D774" s="307"/>
      <c r="E774" s="307"/>
      <c r="F774" s="307"/>
      <c r="G774" s="418"/>
      <c r="H774" s="33"/>
      <c r="I774" s="76"/>
      <c r="J774" s="34"/>
      <c r="K774" s="356">
        <f t="shared" si="13"/>
        <v>1</v>
      </c>
      <c r="L774" s="200"/>
      <c r="M774" s="201"/>
      <c r="N774" s="200"/>
      <c r="O774" s="200"/>
      <c r="P774" s="307"/>
      <c r="Q774" s="200"/>
      <c r="R774" s="307"/>
      <c r="S774" s="26"/>
      <c r="T774" s="307"/>
      <c r="U774" s="307"/>
      <c r="V774" s="307"/>
      <c r="W774" s="307"/>
    </row>
    <row r="775" spans="1:23" ht="39" customHeight="1" x14ac:dyDescent="0.25">
      <c r="A775" s="308">
        <v>773</v>
      </c>
      <c r="B775" s="307"/>
      <c r="C775" s="25"/>
      <c r="D775" s="307"/>
      <c r="E775" s="307"/>
      <c r="F775" s="307"/>
      <c r="G775" s="418"/>
      <c r="H775" s="33"/>
      <c r="I775" s="76"/>
      <c r="J775" s="34"/>
      <c r="K775" s="356">
        <f t="shared" si="13"/>
        <v>1</v>
      </c>
      <c r="L775" s="200"/>
      <c r="M775" s="201"/>
      <c r="N775" s="200"/>
      <c r="O775" s="200"/>
      <c r="P775" s="307"/>
      <c r="Q775" s="200"/>
      <c r="R775" s="307"/>
      <c r="S775" s="26"/>
      <c r="T775" s="307"/>
      <c r="U775" s="307"/>
      <c r="V775" s="307"/>
      <c r="W775" s="307"/>
    </row>
    <row r="776" spans="1:23" ht="39" customHeight="1" x14ac:dyDescent="0.25">
      <c r="A776" s="308">
        <v>774</v>
      </c>
      <c r="B776" s="307"/>
      <c r="C776" s="25"/>
      <c r="D776" s="307"/>
      <c r="E776" s="307"/>
      <c r="F776" s="307"/>
      <c r="G776" s="418"/>
      <c r="H776" s="33"/>
      <c r="I776" s="76"/>
      <c r="J776" s="34"/>
      <c r="K776" s="356">
        <f t="shared" si="13"/>
        <v>1</v>
      </c>
      <c r="L776" s="200"/>
      <c r="M776" s="201"/>
      <c r="N776" s="200"/>
      <c r="O776" s="200"/>
      <c r="P776" s="307"/>
      <c r="Q776" s="200"/>
      <c r="R776" s="307"/>
      <c r="S776" s="26"/>
      <c r="T776" s="307"/>
      <c r="U776" s="307"/>
      <c r="V776" s="307"/>
      <c r="W776" s="307"/>
    </row>
    <row r="777" spans="1:23" ht="39" customHeight="1" x14ac:dyDescent="0.25">
      <c r="A777" s="308">
        <v>775</v>
      </c>
      <c r="B777" s="307"/>
      <c r="C777" s="25"/>
      <c r="D777" s="307"/>
      <c r="E777" s="307"/>
      <c r="F777" s="307"/>
      <c r="G777" s="418"/>
      <c r="H777" s="33"/>
      <c r="I777" s="76"/>
      <c r="J777" s="34"/>
      <c r="K777" s="356">
        <f t="shared" si="13"/>
        <v>1</v>
      </c>
      <c r="L777" s="200"/>
      <c r="M777" s="201"/>
      <c r="N777" s="200"/>
      <c r="O777" s="200"/>
      <c r="P777" s="307"/>
      <c r="Q777" s="200"/>
      <c r="R777" s="307"/>
      <c r="S777" s="26"/>
      <c r="T777" s="307"/>
      <c r="U777" s="307"/>
      <c r="V777" s="307"/>
      <c r="W777" s="307"/>
    </row>
    <row r="778" spans="1:23" ht="39" customHeight="1" x14ac:dyDescent="0.25">
      <c r="A778" s="308">
        <v>776</v>
      </c>
      <c r="B778" s="307"/>
      <c r="C778" s="25"/>
      <c r="D778" s="307"/>
      <c r="E778" s="307"/>
      <c r="F778" s="307"/>
      <c r="G778" s="418"/>
      <c r="H778" s="33"/>
      <c r="I778" s="76"/>
      <c r="J778" s="34"/>
      <c r="K778" s="356">
        <f t="shared" si="13"/>
        <v>1</v>
      </c>
      <c r="L778" s="200"/>
      <c r="M778" s="201"/>
      <c r="N778" s="200"/>
      <c r="O778" s="200"/>
      <c r="P778" s="307"/>
      <c r="Q778" s="200"/>
      <c r="R778" s="307"/>
      <c r="S778" s="26"/>
      <c r="T778" s="307"/>
      <c r="U778" s="307"/>
      <c r="V778" s="307"/>
      <c r="W778" s="307"/>
    </row>
    <row r="779" spans="1:23" ht="39" customHeight="1" x14ac:dyDescent="0.25">
      <c r="A779" s="308">
        <v>777</v>
      </c>
      <c r="B779" s="307"/>
      <c r="C779" s="25"/>
      <c r="D779" s="307"/>
      <c r="E779" s="307"/>
      <c r="F779" s="307"/>
      <c r="G779" s="418"/>
      <c r="H779" s="33"/>
      <c r="I779" s="76"/>
      <c r="J779" s="34"/>
      <c r="K779" s="356">
        <f t="shared" si="13"/>
        <v>1</v>
      </c>
      <c r="L779" s="200"/>
      <c r="M779" s="201"/>
      <c r="N779" s="200"/>
      <c r="O779" s="200"/>
      <c r="P779" s="307"/>
      <c r="Q779" s="200"/>
      <c r="R779" s="307"/>
      <c r="S779" s="26"/>
      <c r="T779" s="307"/>
      <c r="U779" s="307"/>
      <c r="V779" s="307"/>
      <c r="W779" s="307"/>
    </row>
    <row r="780" spans="1:23" ht="39" customHeight="1" x14ac:dyDescent="0.25">
      <c r="A780" s="308">
        <v>778</v>
      </c>
      <c r="B780" s="307"/>
      <c r="C780" s="25"/>
      <c r="D780" s="307"/>
      <c r="E780" s="307"/>
      <c r="F780" s="307"/>
      <c r="G780" s="418"/>
      <c r="H780" s="33"/>
      <c r="I780" s="76"/>
      <c r="J780" s="34"/>
      <c r="K780" s="356">
        <f t="shared" si="13"/>
        <v>1</v>
      </c>
      <c r="L780" s="200"/>
      <c r="M780" s="201"/>
      <c r="N780" s="200"/>
      <c r="O780" s="200"/>
      <c r="P780" s="307"/>
      <c r="Q780" s="200"/>
      <c r="R780" s="307"/>
      <c r="S780" s="26"/>
      <c r="T780" s="307"/>
      <c r="U780" s="307"/>
      <c r="V780" s="307"/>
      <c r="W780" s="307"/>
    </row>
    <row r="781" spans="1:23" ht="39" customHeight="1" x14ac:dyDescent="0.25">
      <c r="A781" s="308">
        <v>779</v>
      </c>
      <c r="B781" s="307"/>
      <c r="C781" s="25"/>
      <c r="D781" s="307"/>
      <c r="E781" s="307"/>
      <c r="F781" s="307"/>
      <c r="G781" s="418"/>
      <c r="H781" s="33"/>
      <c r="I781" s="76"/>
      <c r="J781" s="34"/>
      <c r="K781" s="356">
        <f t="shared" si="13"/>
        <v>1</v>
      </c>
      <c r="L781" s="200"/>
      <c r="M781" s="201"/>
      <c r="N781" s="200"/>
      <c r="O781" s="200"/>
      <c r="P781" s="307"/>
      <c r="Q781" s="200"/>
      <c r="R781" s="307"/>
      <c r="S781" s="26"/>
      <c r="T781" s="307"/>
      <c r="U781" s="307"/>
      <c r="V781" s="307"/>
      <c r="W781" s="307"/>
    </row>
    <row r="782" spans="1:23" ht="39" customHeight="1" x14ac:dyDescent="0.25">
      <c r="A782" s="308">
        <v>780</v>
      </c>
      <c r="B782" s="307"/>
      <c r="C782" s="25"/>
      <c r="D782" s="307"/>
      <c r="E782" s="307"/>
      <c r="F782" s="307"/>
      <c r="G782" s="418"/>
      <c r="H782" s="33"/>
      <c r="I782" s="76"/>
      <c r="J782" s="34"/>
      <c r="K782" s="356">
        <f t="shared" si="13"/>
        <v>1</v>
      </c>
      <c r="L782" s="200"/>
      <c r="M782" s="201"/>
      <c r="N782" s="200"/>
      <c r="O782" s="200"/>
      <c r="P782" s="307"/>
      <c r="Q782" s="200"/>
      <c r="R782" s="307"/>
      <c r="S782" s="26"/>
      <c r="T782" s="307"/>
      <c r="U782" s="307"/>
      <c r="V782" s="307"/>
      <c r="W782" s="307"/>
    </row>
    <row r="783" spans="1:23" ht="39" customHeight="1" x14ac:dyDescent="0.25">
      <c r="A783" s="308">
        <v>781</v>
      </c>
      <c r="B783" s="307"/>
      <c r="C783" s="25"/>
      <c r="D783" s="307"/>
      <c r="E783" s="307"/>
      <c r="F783" s="307"/>
      <c r="G783" s="418"/>
      <c r="H783" s="33"/>
      <c r="I783" s="76"/>
      <c r="J783" s="34"/>
      <c r="K783" s="356">
        <f t="shared" si="13"/>
        <v>1</v>
      </c>
      <c r="L783" s="200"/>
      <c r="M783" s="201"/>
      <c r="N783" s="200"/>
      <c r="O783" s="200"/>
      <c r="P783" s="307"/>
      <c r="Q783" s="200"/>
      <c r="R783" s="307"/>
      <c r="S783" s="26"/>
      <c r="T783" s="307"/>
      <c r="U783" s="307"/>
      <c r="V783" s="307"/>
      <c r="W783" s="307"/>
    </row>
    <row r="784" spans="1:23" ht="39" customHeight="1" x14ac:dyDescent="0.25">
      <c r="A784" s="308">
        <v>782</v>
      </c>
      <c r="B784" s="307"/>
      <c r="C784" s="25"/>
      <c r="D784" s="307"/>
      <c r="E784" s="307"/>
      <c r="F784" s="307"/>
      <c r="G784" s="418"/>
      <c r="H784" s="33"/>
      <c r="I784" s="76"/>
      <c r="J784" s="34"/>
      <c r="K784" s="356">
        <f t="shared" si="13"/>
        <v>1</v>
      </c>
      <c r="L784" s="200"/>
      <c r="M784" s="201"/>
      <c r="N784" s="200"/>
      <c r="O784" s="200"/>
      <c r="P784" s="307"/>
      <c r="Q784" s="200"/>
      <c r="R784" s="307"/>
      <c r="S784" s="26"/>
      <c r="T784" s="307"/>
      <c r="U784" s="307"/>
      <c r="V784" s="307"/>
      <c r="W784" s="307"/>
    </row>
    <row r="785" spans="1:23" ht="39" customHeight="1" x14ac:dyDescent="0.25">
      <c r="A785" s="308">
        <v>783</v>
      </c>
      <c r="B785" s="307"/>
      <c r="C785" s="25"/>
      <c r="D785" s="307"/>
      <c r="E785" s="307"/>
      <c r="F785" s="307"/>
      <c r="G785" s="418"/>
      <c r="H785" s="33"/>
      <c r="I785" s="76"/>
      <c r="J785" s="34"/>
      <c r="K785" s="356">
        <f t="shared" si="13"/>
        <v>1</v>
      </c>
      <c r="L785" s="200"/>
      <c r="M785" s="201"/>
      <c r="N785" s="200"/>
      <c r="O785" s="200"/>
      <c r="P785" s="307"/>
      <c r="Q785" s="200"/>
      <c r="R785" s="307"/>
      <c r="S785" s="26"/>
      <c r="T785" s="307"/>
      <c r="U785" s="307"/>
      <c r="V785" s="307"/>
      <c r="W785" s="307"/>
    </row>
    <row r="786" spans="1:23" ht="39" customHeight="1" x14ac:dyDescent="0.25">
      <c r="A786" s="308">
        <v>784</v>
      </c>
      <c r="B786" s="307"/>
      <c r="C786" s="25"/>
      <c r="D786" s="307"/>
      <c r="E786" s="307"/>
      <c r="F786" s="307"/>
      <c r="G786" s="418"/>
      <c r="H786" s="33"/>
      <c r="I786" s="76"/>
      <c r="J786" s="34"/>
      <c r="K786" s="356">
        <f t="shared" si="13"/>
        <v>1</v>
      </c>
      <c r="L786" s="200"/>
      <c r="M786" s="201"/>
      <c r="N786" s="200"/>
      <c r="O786" s="200"/>
      <c r="P786" s="307"/>
      <c r="Q786" s="200"/>
      <c r="R786" s="307"/>
      <c r="S786" s="26"/>
      <c r="T786" s="307"/>
      <c r="U786" s="307"/>
      <c r="V786" s="307"/>
      <c r="W786" s="307"/>
    </row>
    <row r="787" spans="1:23" ht="39" customHeight="1" x14ac:dyDescent="0.25">
      <c r="A787" s="308">
        <v>785</v>
      </c>
      <c r="B787" s="307"/>
      <c r="C787" s="25"/>
      <c r="D787" s="307"/>
      <c r="E787" s="307"/>
      <c r="F787" s="307"/>
      <c r="G787" s="418"/>
      <c r="H787" s="33"/>
      <c r="I787" s="76"/>
      <c r="J787" s="34"/>
      <c r="K787" s="356">
        <f t="shared" si="13"/>
        <v>1</v>
      </c>
      <c r="L787" s="200"/>
      <c r="M787" s="201"/>
      <c r="N787" s="200"/>
      <c r="O787" s="200"/>
      <c r="P787" s="307"/>
      <c r="Q787" s="200"/>
      <c r="R787" s="307"/>
      <c r="S787" s="26"/>
      <c r="T787" s="307"/>
      <c r="U787" s="307"/>
      <c r="V787" s="307"/>
      <c r="W787" s="307"/>
    </row>
    <row r="788" spans="1:23" ht="39" customHeight="1" x14ac:dyDescent="0.25">
      <c r="A788" s="308">
        <v>786</v>
      </c>
      <c r="B788" s="307"/>
      <c r="C788" s="25"/>
      <c r="D788" s="307"/>
      <c r="E788" s="307"/>
      <c r="F788" s="307"/>
      <c r="G788" s="418"/>
      <c r="H788" s="33"/>
      <c r="I788" s="76"/>
      <c r="J788" s="34"/>
      <c r="K788" s="356">
        <f t="shared" si="13"/>
        <v>1</v>
      </c>
      <c r="L788" s="200"/>
      <c r="M788" s="201"/>
      <c r="N788" s="200"/>
      <c r="O788" s="200"/>
      <c r="P788" s="307"/>
      <c r="Q788" s="200"/>
      <c r="R788" s="307"/>
      <c r="S788" s="26"/>
      <c r="T788" s="307"/>
      <c r="U788" s="307"/>
      <c r="V788" s="307"/>
      <c r="W788" s="307"/>
    </row>
    <row r="789" spans="1:23" ht="39" customHeight="1" x14ac:dyDescent="0.25">
      <c r="A789" s="308">
        <v>787</v>
      </c>
      <c r="B789" s="307"/>
      <c r="C789" s="25"/>
      <c r="D789" s="307"/>
      <c r="E789" s="307"/>
      <c r="F789" s="307"/>
      <c r="G789" s="418"/>
      <c r="H789" s="33"/>
      <c r="I789" s="76"/>
      <c r="J789" s="34"/>
      <c r="K789" s="356">
        <f t="shared" si="13"/>
        <v>1</v>
      </c>
      <c r="L789" s="200"/>
      <c r="M789" s="201"/>
      <c r="N789" s="200"/>
      <c r="O789" s="200"/>
      <c r="P789" s="307"/>
      <c r="Q789" s="200"/>
      <c r="R789" s="307"/>
      <c r="S789" s="26"/>
      <c r="T789" s="307"/>
      <c r="U789" s="307"/>
      <c r="V789" s="307"/>
      <c r="W789" s="307"/>
    </row>
    <row r="790" spans="1:23" ht="39" customHeight="1" x14ac:dyDescent="0.25">
      <c r="A790" s="308">
        <v>788</v>
      </c>
      <c r="B790" s="307"/>
      <c r="C790" s="25"/>
      <c r="D790" s="307"/>
      <c r="E790" s="307"/>
      <c r="F790" s="307"/>
      <c r="G790" s="418"/>
      <c r="H790" s="33"/>
      <c r="I790" s="76"/>
      <c r="J790" s="34"/>
      <c r="K790" s="356">
        <f t="shared" si="13"/>
        <v>1</v>
      </c>
      <c r="L790" s="200"/>
      <c r="M790" s="201"/>
      <c r="N790" s="200"/>
      <c r="O790" s="200"/>
      <c r="P790" s="307"/>
      <c r="Q790" s="200"/>
      <c r="R790" s="307"/>
      <c r="S790" s="26"/>
      <c r="T790" s="307"/>
      <c r="U790" s="307"/>
      <c r="V790" s="307"/>
      <c r="W790" s="307"/>
    </row>
    <row r="791" spans="1:23" ht="39" customHeight="1" x14ac:dyDescent="0.25">
      <c r="A791" s="308">
        <v>789</v>
      </c>
      <c r="B791" s="307"/>
      <c r="C791" s="25"/>
      <c r="D791" s="307"/>
      <c r="E791" s="307"/>
      <c r="F791" s="307"/>
      <c r="G791" s="418"/>
      <c r="H791" s="33"/>
      <c r="I791" s="76"/>
      <c r="J791" s="34"/>
      <c r="K791" s="356">
        <f t="shared" si="13"/>
        <v>1</v>
      </c>
      <c r="L791" s="200"/>
      <c r="M791" s="201"/>
      <c r="N791" s="200"/>
      <c r="O791" s="200"/>
      <c r="P791" s="307"/>
      <c r="Q791" s="200"/>
      <c r="R791" s="307"/>
      <c r="S791" s="26"/>
      <c r="T791" s="307"/>
      <c r="U791" s="307"/>
      <c r="V791" s="307"/>
      <c r="W791" s="307"/>
    </row>
    <row r="792" spans="1:23" ht="39" customHeight="1" x14ac:dyDescent="0.25">
      <c r="A792" s="308">
        <v>790</v>
      </c>
      <c r="B792" s="307"/>
      <c r="C792" s="25"/>
      <c r="D792" s="307"/>
      <c r="E792" s="307"/>
      <c r="F792" s="307"/>
      <c r="G792" s="418"/>
      <c r="H792" s="33"/>
      <c r="I792" s="76"/>
      <c r="J792" s="34"/>
      <c r="K792" s="356">
        <f t="shared" si="13"/>
        <v>1</v>
      </c>
      <c r="L792" s="200"/>
      <c r="M792" s="201"/>
      <c r="N792" s="200"/>
      <c r="O792" s="200"/>
      <c r="P792" s="307"/>
      <c r="Q792" s="200"/>
      <c r="R792" s="307"/>
      <c r="S792" s="26"/>
      <c r="T792" s="307"/>
      <c r="U792" s="307"/>
      <c r="V792" s="307"/>
      <c r="W792" s="307"/>
    </row>
    <row r="793" spans="1:23" ht="39" customHeight="1" x14ac:dyDescent="0.25">
      <c r="A793" s="308">
        <v>791</v>
      </c>
      <c r="B793" s="307"/>
      <c r="C793" s="25"/>
      <c r="D793" s="307"/>
      <c r="E793" s="307"/>
      <c r="F793" s="307"/>
      <c r="G793" s="418"/>
      <c r="H793" s="33"/>
      <c r="I793" s="76"/>
      <c r="J793" s="34"/>
      <c r="K793" s="356">
        <f t="shared" si="13"/>
        <v>1</v>
      </c>
      <c r="L793" s="200"/>
      <c r="M793" s="201"/>
      <c r="N793" s="200"/>
      <c r="O793" s="200"/>
      <c r="P793" s="307"/>
      <c r="Q793" s="200"/>
      <c r="R793" s="307"/>
      <c r="S793" s="26"/>
      <c r="T793" s="307"/>
      <c r="U793" s="307"/>
      <c r="V793" s="307"/>
      <c r="W793" s="307"/>
    </row>
    <row r="794" spans="1:23" ht="39" customHeight="1" x14ac:dyDescent="0.25">
      <c r="A794" s="308">
        <v>792</v>
      </c>
      <c r="B794" s="307"/>
      <c r="C794" s="25"/>
      <c r="D794" s="307"/>
      <c r="E794" s="307"/>
      <c r="F794" s="307"/>
      <c r="G794" s="418"/>
      <c r="H794" s="33"/>
      <c r="I794" s="76"/>
      <c r="J794" s="34"/>
      <c r="K794" s="356">
        <f t="shared" si="13"/>
        <v>1</v>
      </c>
      <c r="L794" s="200"/>
      <c r="M794" s="201"/>
      <c r="N794" s="200"/>
      <c r="O794" s="200"/>
      <c r="P794" s="307"/>
      <c r="Q794" s="200"/>
      <c r="R794" s="307"/>
      <c r="S794" s="26"/>
      <c r="T794" s="307"/>
      <c r="U794" s="307"/>
      <c r="V794" s="307"/>
      <c r="W794" s="307"/>
    </row>
    <row r="795" spans="1:23" ht="39" customHeight="1" x14ac:dyDescent="0.25">
      <c r="A795" s="308">
        <v>793</v>
      </c>
      <c r="B795" s="307"/>
      <c r="C795" s="25"/>
      <c r="D795" s="307"/>
      <c r="E795" s="307"/>
      <c r="F795" s="307"/>
      <c r="G795" s="418"/>
      <c r="H795" s="33"/>
      <c r="I795" s="76"/>
      <c r="J795" s="34"/>
      <c r="K795" s="356">
        <f t="shared" si="13"/>
        <v>1</v>
      </c>
      <c r="L795" s="200"/>
      <c r="M795" s="201"/>
      <c r="N795" s="200"/>
      <c r="O795" s="200"/>
      <c r="P795" s="307"/>
      <c r="Q795" s="200"/>
      <c r="R795" s="307"/>
      <c r="S795" s="26"/>
      <c r="T795" s="307"/>
      <c r="U795" s="307"/>
      <c r="V795" s="307"/>
      <c r="W795" s="307"/>
    </row>
    <row r="796" spans="1:23" ht="39" customHeight="1" x14ac:dyDescent="0.25">
      <c r="A796" s="308">
        <v>794</v>
      </c>
      <c r="B796" s="307"/>
      <c r="C796" s="25"/>
      <c r="D796" s="307"/>
      <c r="E796" s="307"/>
      <c r="F796" s="307"/>
      <c r="G796" s="418"/>
      <c r="H796" s="33"/>
      <c r="I796" s="76"/>
      <c r="J796" s="34"/>
      <c r="K796" s="356">
        <f t="shared" si="13"/>
        <v>1</v>
      </c>
      <c r="L796" s="200"/>
      <c r="M796" s="201"/>
      <c r="N796" s="200"/>
      <c r="O796" s="200"/>
      <c r="P796" s="307"/>
      <c r="Q796" s="200"/>
      <c r="R796" s="307"/>
      <c r="S796" s="26"/>
      <c r="T796" s="307"/>
      <c r="U796" s="307"/>
      <c r="V796" s="307"/>
      <c r="W796" s="307"/>
    </row>
    <row r="797" spans="1:23" ht="39" customHeight="1" x14ac:dyDescent="0.25">
      <c r="A797" s="308">
        <v>795</v>
      </c>
      <c r="B797" s="307"/>
      <c r="C797" s="25"/>
      <c r="D797" s="307"/>
      <c r="E797" s="307"/>
      <c r="F797" s="307"/>
      <c r="G797" s="418"/>
      <c r="H797" s="33"/>
      <c r="I797" s="76"/>
      <c r="J797" s="34"/>
      <c r="K797" s="356">
        <f t="shared" si="13"/>
        <v>1</v>
      </c>
      <c r="L797" s="200"/>
      <c r="M797" s="201"/>
      <c r="N797" s="200"/>
      <c r="O797" s="200"/>
      <c r="P797" s="307"/>
      <c r="Q797" s="200"/>
      <c r="R797" s="307"/>
      <c r="S797" s="26"/>
      <c r="T797" s="307"/>
      <c r="U797" s="307"/>
      <c r="V797" s="307"/>
      <c r="W797" s="307"/>
    </row>
    <row r="798" spans="1:23" ht="39" customHeight="1" x14ac:dyDescent="0.25">
      <c r="A798" s="308">
        <v>796</v>
      </c>
      <c r="B798" s="307"/>
      <c r="C798" s="25"/>
      <c r="D798" s="307"/>
      <c r="E798" s="307"/>
      <c r="F798" s="307"/>
      <c r="G798" s="418"/>
      <c r="H798" s="33"/>
      <c r="I798" s="76"/>
      <c r="J798" s="34"/>
      <c r="K798" s="356">
        <f t="shared" si="13"/>
        <v>1</v>
      </c>
      <c r="L798" s="200"/>
      <c r="M798" s="201"/>
      <c r="N798" s="200"/>
      <c r="O798" s="200"/>
      <c r="P798" s="307"/>
      <c r="Q798" s="200"/>
      <c r="R798" s="307"/>
      <c r="S798" s="26"/>
      <c r="T798" s="307"/>
      <c r="U798" s="307"/>
      <c r="V798" s="307"/>
      <c r="W798" s="307"/>
    </row>
    <row r="799" spans="1:23" ht="39" customHeight="1" x14ac:dyDescent="0.25">
      <c r="A799" s="308">
        <v>797</v>
      </c>
      <c r="B799" s="307"/>
      <c r="C799" s="25"/>
      <c r="D799" s="307"/>
      <c r="E799" s="307"/>
      <c r="F799" s="307"/>
      <c r="G799" s="418"/>
      <c r="H799" s="33"/>
      <c r="I799" s="76"/>
      <c r="J799" s="34"/>
      <c r="K799" s="356">
        <f t="shared" si="13"/>
        <v>1</v>
      </c>
      <c r="L799" s="200"/>
      <c r="M799" s="201"/>
      <c r="N799" s="200"/>
      <c r="O799" s="200"/>
      <c r="P799" s="307"/>
      <c r="Q799" s="200"/>
      <c r="R799" s="307"/>
      <c r="S799" s="26"/>
      <c r="T799" s="307"/>
      <c r="U799" s="307"/>
      <c r="V799" s="307"/>
      <c r="W799" s="307"/>
    </row>
    <row r="800" spans="1:23" ht="39" customHeight="1" x14ac:dyDescent="0.25">
      <c r="A800" s="308">
        <v>798</v>
      </c>
      <c r="B800" s="307"/>
      <c r="C800" s="25"/>
      <c r="D800" s="307"/>
      <c r="E800" s="307"/>
      <c r="F800" s="307"/>
      <c r="G800" s="418"/>
      <c r="H800" s="33"/>
      <c r="I800" s="76"/>
      <c r="J800" s="34"/>
      <c r="K800" s="356">
        <f t="shared" si="13"/>
        <v>1</v>
      </c>
      <c r="L800" s="200"/>
      <c r="M800" s="201"/>
      <c r="N800" s="200"/>
      <c r="O800" s="200"/>
      <c r="P800" s="307"/>
      <c r="Q800" s="200"/>
      <c r="R800" s="307"/>
      <c r="S800" s="26"/>
      <c r="T800" s="307"/>
      <c r="U800" s="307"/>
      <c r="V800" s="307"/>
      <c r="W800" s="307"/>
    </row>
    <row r="801" spans="1:23" ht="39" customHeight="1" x14ac:dyDescent="0.25">
      <c r="A801" s="308">
        <v>799</v>
      </c>
      <c r="B801" s="307"/>
      <c r="C801" s="25"/>
      <c r="D801" s="307"/>
      <c r="E801" s="307"/>
      <c r="F801" s="307"/>
      <c r="G801" s="418"/>
      <c r="H801" s="33"/>
      <c r="I801" s="76"/>
      <c r="J801" s="34"/>
      <c r="K801" s="356">
        <f t="shared" si="13"/>
        <v>1</v>
      </c>
      <c r="L801" s="200"/>
      <c r="M801" s="201"/>
      <c r="N801" s="200"/>
      <c r="O801" s="200"/>
      <c r="P801" s="307"/>
      <c r="Q801" s="200"/>
      <c r="R801" s="307"/>
      <c r="S801" s="26"/>
      <c r="T801" s="307"/>
      <c r="U801" s="307"/>
      <c r="V801" s="307"/>
      <c r="W801" s="307"/>
    </row>
    <row r="802" spans="1:23" ht="39" customHeight="1" x14ac:dyDescent="0.25">
      <c r="A802" s="308">
        <v>800</v>
      </c>
      <c r="B802" s="307"/>
      <c r="C802" s="25"/>
      <c r="D802" s="307"/>
      <c r="E802" s="307"/>
      <c r="F802" s="307"/>
      <c r="G802" s="418"/>
      <c r="H802" s="33"/>
      <c r="I802" s="76"/>
      <c r="J802" s="34"/>
      <c r="K802" s="356">
        <f t="shared" si="13"/>
        <v>1</v>
      </c>
      <c r="L802" s="200"/>
      <c r="M802" s="201"/>
      <c r="N802" s="200"/>
      <c r="O802" s="200"/>
      <c r="P802" s="307"/>
      <c r="Q802" s="200"/>
      <c r="R802" s="307"/>
      <c r="S802" s="26"/>
      <c r="T802" s="307"/>
      <c r="U802" s="307"/>
      <c r="V802" s="307"/>
      <c r="W802" s="307"/>
    </row>
    <row r="803" spans="1:23" ht="39" customHeight="1" x14ac:dyDescent="0.25">
      <c r="A803" s="308">
        <v>801</v>
      </c>
      <c r="B803" s="307"/>
      <c r="C803" s="25"/>
      <c r="D803" s="307"/>
      <c r="E803" s="307"/>
      <c r="F803" s="307"/>
      <c r="G803" s="418"/>
      <c r="H803" s="33"/>
      <c r="I803" s="76"/>
      <c r="J803" s="34"/>
      <c r="K803" s="356">
        <f t="shared" si="13"/>
        <v>1</v>
      </c>
      <c r="L803" s="200"/>
      <c r="M803" s="201"/>
      <c r="N803" s="200"/>
      <c r="O803" s="200"/>
      <c r="P803" s="307"/>
      <c r="Q803" s="200"/>
      <c r="R803" s="307"/>
      <c r="S803" s="26"/>
      <c r="T803" s="307"/>
      <c r="U803" s="307"/>
      <c r="V803" s="307"/>
      <c r="W803" s="307"/>
    </row>
    <row r="804" spans="1:23" ht="39" customHeight="1" x14ac:dyDescent="0.25">
      <c r="A804" s="308">
        <v>802</v>
      </c>
      <c r="B804" s="307"/>
      <c r="C804" s="25"/>
      <c r="D804" s="307"/>
      <c r="E804" s="307"/>
      <c r="F804" s="307"/>
      <c r="G804" s="418"/>
      <c r="H804" s="33"/>
      <c r="I804" s="76"/>
      <c r="J804" s="34"/>
      <c r="K804" s="356">
        <f t="shared" si="13"/>
        <v>1</v>
      </c>
      <c r="L804" s="200"/>
      <c r="M804" s="201"/>
      <c r="N804" s="200"/>
      <c r="O804" s="200"/>
      <c r="P804" s="307"/>
      <c r="Q804" s="200"/>
      <c r="R804" s="307"/>
      <c r="S804" s="26"/>
      <c r="T804" s="307"/>
      <c r="U804" s="307"/>
      <c r="V804" s="307"/>
      <c r="W804" s="307"/>
    </row>
    <row r="805" spans="1:23" ht="39" customHeight="1" x14ac:dyDescent="0.25">
      <c r="A805" s="308">
        <v>803</v>
      </c>
      <c r="B805" s="307"/>
      <c r="C805" s="25"/>
      <c r="D805" s="307"/>
      <c r="E805" s="307"/>
      <c r="F805" s="307"/>
      <c r="G805" s="418"/>
      <c r="H805" s="33"/>
      <c r="I805" s="76"/>
      <c r="J805" s="34"/>
      <c r="K805" s="356">
        <f t="shared" si="13"/>
        <v>1</v>
      </c>
      <c r="L805" s="200"/>
      <c r="M805" s="201"/>
      <c r="N805" s="200"/>
      <c r="O805" s="200"/>
      <c r="P805" s="307"/>
      <c r="Q805" s="200"/>
      <c r="R805" s="307"/>
      <c r="S805" s="26"/>
      <c r="T805" s="307"/>
      <c r="U805" s="307"/>
      <c r="V805" s="307"/>
      <c r="W805" s="307"/>
    </row>
    <row r="806" spans="1:23" ht="39" customHeight="1" x14ac:dyDescent="0.25">
      <c r="A806" s="308">
        <v>804</v>
      </c>
      <c r="B806" s="307"/>
      <c r="C806" s="25"/>
      <c r="D806" s="307"/>
      <c r="E806" s="307"/>
      <c r="F806" s="307"/>
      <c r="G806" s="418"/>
      <c r="H806" s="33"/>
      <c r="I806" s="76"/>
      <c r="J806" s="34"/>
      <c r="K806" s="356">
        <f t="shared" si="13"/>
        <v>1</v>
      </c>
      <c r="L806" s="200"/>
      <c r="M806" s="201"/>
      <c r="N806" s="200"/>
      <c r="O806" s="200"/>
      <c r="P806" s="307"/>
      <c r="Q806" s="200"/>
      <c r="R806" s="307"/>
      <c r="S806" s="26"/>
      <c r="T806" s="307"/>
      <c r="U806" s="307"/>
      <c r="V806" s="307"/>
      <c r="W806" s="307"/>
    </row>
    <row r="807" spans="1:23" ht="39" customHeight="1" x14ac:dyDescent="0.25">
      <c r="A807" s="308">
        <v>805</v>
      </c>
      <c r="B807" s="307"/>
      <c r="C807" s="25"/>
      <c r="D807" s="307"/>
      <c r="E807" s="307"/>
      <c r="F807" s="307"/>
      <c r="G807" s="418"/>
      <c r="H807" s="33"/>
      <c r="I807" s="76"/>
      <c r="J807" s="34"/>
      <c r="K807" s="356">
        <f t="shared" si="13"/>
        <v>1</v>
      </c>
      <c r="L807" s="200"/>
      <c r="M807" s="201"/>
      <c r="N807" s="200"/>
      <c r="O807" s="200"/>
      <c r="P807" s="307"/>
      <c r="Q807" s="200"/>
      <c r="R807" s="307"/>
      <c r="S807" s="26"/>
      <c r="T807" s="307"/>
      <c r="U807" s="307"/>
      <c r="V807" s="307"/>
      <c r="W807" s="307"/>
    </row>
    <row r="808" spans="1:23" ht="39" customHeight="1" x14ac:dyDescent="0.25">
      <c r="A808" s="308">
        <v>806</v>
      </c>
      <c r="B808" s="307"/>
      <c r="C808" s="25"/>
      <c r="D808" s="307"/>
      <c r="E808" s="307"/>
      <c r="F808" s="307"/>
      <c r="G808" s="418"/>
      <c r="H808" s="33"/>
      <c r="I808" s="76"/>
      <c r="J808" s="34"/>
      <c r="K808" s="356">
        <f t="shared" si="13"/>
        <v>1</v>
      </c>
      <c r="L808" s="200"/>
      <c r="M808" s="201"/>
      <c r="N808" s="200"/>
      <c r="O808" s="200"/>
      <c r="P808" s="307"/>
      <c r="Q808" s="200"/>
      <c r="R808" s="307"/>
      <c r="S808" s="26"/>
      <c r="T808" s="307"/>
      <c r="U808" s="307"/>
      <c r="V808" s="307"/>
      <c r="W808" s="307"/>
    </row>
    <row r="809" spans="1:23" ht="39" customHeight="1" x14ac:dyDescent="0.25">
      <c r="A809" s="308">
        <v>807</v>
      </c>
      <c r="B809" s="307"/>
      <c r="C809" s="25"/>
      <c r="D809" s="307"/>
      <c r="E809" s="307"/>
      <c r="F809" s="307"/>
      <c r="G809" s="418"/>
      <c r="H809" s="33"/>
      <c r="I809" s="76"/>
      <c r="J809" s="34"/>
      <c r="K809" s="356">
        <f t="shared" si="13"/>
        <v>1</v>
      </c>
      <c r="L809" s="200"/>
      <c r="M809" s="201"/>
      <c r="N809" s="200"/>
      <c r="O809" s="200"/>
      <c r="P809" s="307"/>
      <c r="Q809" s="200"/>
      <c r="R809" s="307"/>
      <c r="S809" s="26"/>
      <c r="T809" s="307"/>
      <c r="U809" s="307"/>
      <c r="V809" s="307"/>
      <c r="W809" s="307"/>
    </row>
    <row r="810" spans="1:23" ht="39" customHeight="1" x14ac:dyDescent="0.25">
      <c r="A810" s="308">
        <v>808</v>
      </c>
      <c r="B810" s="307"/>
      <c r="C810" s="25"/>
      <c r="D810" s="307"/>
      <c r="E810" s="307"/>
      <c r="F810" s="307"/>
      <c r="G810" s="418"/>
      <c r="H810" s="33"/>
      <c r="I810" s="76"/>
      <c r="J810" s="34"/>
      <c r="K810" s="356">
        <f t="shared" si="13"/>
        <v>1</v>
      </c>
      <c r="L810" s="200"/>
      <c r="M810" s="201"/>
      <c r="N810" s="200"/>
      <c r="O810" s="200"/>
      <c r="P810" s="307"/>
      <c r="Q810" s="200"/>
      <c r="R810" s="307"/>
      <c r="S810" s="26"/>
      <c r="T810" s="307"/>
      <c r="U810" s="307"/>
      <c r="V810" s="307"/>
      <c r="W810" s="307"/>
    </row>
    <row r="811" spans="1:23" ht="39" customHeight="1" x14ac:dyDescent="0.25">
      <c r="A811" s="308">
        <v>809</v>
      </c>
      <c r="B811" s="307"/>
      <c r="C811" s="25"/>
      <c r="D811" s="307"/>
      <c r="E811" s="307"/>
      <c r="F811" s="307"/>
      <c r="G811" s="418"/>
      <c r="H811" s="33"/>
      <c r="I811" s="76"/>
      <c r="J811" s="34"/>
      <c r="K811" s="356">
        <f t="shared" si="13"/>
        <v>1</v>
      </c>
      <c r="L811" s="200"/>
      <c r="M811" s="201"/>
      <c r="N811" s="200"/>
      <c r="O811" s="200"/>
      <c r="P811" s="307"/>
      <c r="Q811" s="200"/>
      <c r="R811" s="307"/>
      <c r="S811" s="26"/>
      <c r="T811" s="307"/>
      <c r="U811" s="307"/>
      <c r="V811" s="307"/>
      <c r="W811" s="307"/>
    </row>
    <row r="812" spans="1:23" ht="39" customHeight="1" x14ac:dyDescent="0.25">
      <c r="A812" s="308">
        <v>810</v>
      </c>
      <c r="B812" s="307"/>
      <c r="C812" s="25"/>
      <c r="D812" s="307"/>
      <c r="E812" s="307"/>
      <c r="F812" s="307"/>
      <c r="G812" s="418"/>
      <c r="H812" s="33"/>
      <c r="I812" s="76"/>
      <c r="J812" s="34"/>
      <c r="K812" s="356">
        <f t="shared" si="13"/>
        <v>1</v>
      </c>
      <c r="L812" s="200"/>
      <c r="M812" s="201"/>
      <c r="N812" s="200"/>
      <c r="O812" s="200"/>
      <c r="P812" s="307"/>
      <c r="Q812" s="200"/>
      <c r="R812" s="307"/>
      <c r="S812" s="26"/>
      <c r="T812" s="307"/>
      <c r="U812" s="307"/>
      <c r="V812" s="307"/>
      <c r="W812" s="307"/>
    </row>
    <row r="813" spans="1:23" ht="39" customHeight="1" x14ac:dyDescent="0.25">
      <c r="A813" s="308">
        <v>811</v>
      </c>
      <c r="B813" s="307"/>
      <c r="C813" s="25"/>
      <c r="D813" s="307"/>
      <c r="E813" s="307"/>
      <c r="F813" s="307"/>
      <c r="G813" s="418"/>
      <c r="H813" s="33"/>
      <c r="I813" s="76"/>
      <c r="J813" s="34"/>
      <c r="K813" s="356">
        <f t="shared" si="13"/>
        <v>1</v>
      </c>
      <c r="L813" s="200"/>
      <c r="M813" s="201"/>
      <c r="N813" s="200"/>
      <c r="O813" s="200"/>
      <c r="P813" s="307"/>
      <c r="Q813" s="200"/>
      <c r="R813" s="307"/>
      <c r="S813" s="26"/>
      <c r="T813" s="307"/>
      <c r="U813" s="307"/>
      <c r="V813" s="307"/>
      <c r="W813" s="307"/>
    </row>
    <row r="814" spans="1:23" ht="39" customHeight="1" x14ac:dyDescent="0.25">
      <c r="A814" s="308">
        <v>812</v>
      </c>
      <c r="B814" s="307"/>
      <c r="C814" s="25"/>
      <c r="D814" s="307"/>
      <c r="E814" s="307"/>
      <c r="F814" s="307"/>
      <c r="G814" s="418"/>
      <c r="H814" s="33"/>
      <c r="I814" s="76"/>
      <c r="J814" s="34"/>
      <c r="K814" s="356">
        <f t="shared" si="13"/>
        <v>1</v>
      </c>
      <c r="L814" s="200"/>
      <c r="M814" s="201"/>
      <c r="N814" s="200"/>
      <c r="O814" s="200"/>
      <c r="P814" s="307"/>
      <c r="Q814" s="200"/>
      <c r="R814" s="307"/>
      <c r="S814" s="26"/>
      <c r="T814" s="307"/>
      <c r="U814" s="307"/>
      <c r="V814" s="307"/>
      <c r="W814" s="307"/>
    </row>
    <row r="815" spans="1:23" ht="39" customHeight="1" x14ac:dyDescent="0.25">
      <c r="A815" s="308">
        <v>813</v>
      </c>
      <c r="B815" s="307"/>
      <c r="C815" s="25"/>
      <c r="D815" s="307"/>
      <c r="E815" s="307"/>
      <c r="F815" s="307"/>
      <c r="G815" s="418"/>
      <c r="H815" s="33"/>
      <c r="I815" s="76"/>
      <c r="J815" s="34"/>
      <c r="K815" s="356">
        <f t="shared" si="13"/>
        <v>1</v>
      </c>
      <c r="L815" s="200"/>
      <c r="M815" s="201"/>
      <c r="N815" s="200"/>
      <c r="O815" s="200"/>
      <c r="P815" s="307"/>
      <c r="Q815" s="200"/>
      <c r="R815" s="307"/>
      <c r="S815" s="26"/>
      <c r="T815" s="307"/>
      <c r="U815" s="307"/>
      <c r="V815" s="307"/>
      <c r="W815" s="307"/>
    </row>
    <row r="816" spans="1:23" ht="39" customHeight="1" x14ac:dyDescent="0.25">
      <c r="A816" s="308">
        <v>814</v>
      </c>
      <c r="B816" s="307"/>
      <c r="C816" s="25"/>
      <c r="D816" s="307"/>
      <c r="E816" s="307"/>
      <c r="F816" s="307"/>
      <c r="G816" s="418"/>
      <c r="H816" s="33"/>
      <c r="I816" s="76"/>
      <c r="J816" s="34"/>
      <c r="K816" s="356">
        <f t="shared" si="13"/>
        <v>1</v>
      </c>
      <c r="L816" s="200"/>
      <c r="M816" s="201"/>
      <c r="N816" s="200"/>
      <c r="O816" s="200"/>
      <c r="P816" s="307"/>
      <c r="Q816" s="200"/>
      <c r="R816" s="307"/>
      <c r="S816" s="26"/>
      <c r="T816" s="307"/>
      <c r="U816" s="307"/>
      <c r="V816" s="307"/>
      <c r="W816" s="307"/>
    </row>
    <row r="817" spans="1:23" ht="39" customHeight="1" x14ac:dyDescent="0.25">
      <c r="A817" s="308">
        <v>815</v>
      </c>
      <c r="B817" s="307"/>
      <c r="C817" s="25"/>
      <c r="D817" s="307"/>
      <c r="E817" s="307"/>
      <c r="F817" s="307"/>
      <c r="G817" s="418"/>
      <c r="H817" s="33"/>
      <c r="I817" s="76"/>
      <c r="J817" s="34"/>
      <c r="K817" s="356">
        <f t="shared" si="13"/>
        <v>1</v>
      </c>
      <c r="L817" s="200"/>
      <c r="M817" s="201"/>
      <c r="N817" s="200"/>
      <c r="O817" s="200"/>
      <c r="P817" s="307"/>
      <c r="Q817" s="200"/>
      <c r="R817" s="307"/>
      <c r="S817" s="26"/>
      <c r="T817" s="307"/>
      <c r="U817" s="307"/>
      <c r="V817" s="307"/>
      <c r="W817" s="307"/>
    </row>
    <row r="818" spans="1:23" ht="39" customHeight="1" x14ac:dyDescent="0.25">
      <c r="A818" s="308">
        <v>816</v>
      </c>
      <c r="B818" s="307"/>
      <c r="C818" s="25"/>
      <c r="D818" s="307"/>
      <c r="E818" s="307"/>
      <c r="F818" s="307"/>
      <c r="G818" s="418"/>
      <c r="H818" s="33"/>
      <c r="I818" s="76"/>
      <c r="J818" s="34"/>
      <c r="K818" s="356">
        <f t="shared" si="13"/>
        <v>1</v>
      </c>
      <c r="L818" s="200"/>
      <c r="M818" s="201"/>
      <c r="N818" s="200"/>
      <c r="O818" s="200"/>
      <c r="P818" s="307"/>
      <c r="Q818" s="200"/>
      <c r="R818" s="307"/>
      <c r="S818" s="26"/>
      <c r="T818" s="307"/>
      <c r="U818" s="307"/>
      <c r="V818" s="307"/>
      <c r="W818" s="307"/>
    </row>
    <row r="819" spans="1:23" ht="39" customHeight="1" x14ac:dyDescent="0.25">
      <c r="A819" s="308">
        <v>817</v>
      </c>
      <c r="B819" s="307"/>
      <c r="C819" s="25"/>
      <c r="D819" s="307"/>
      <c r="E819" s="307"/>
      <c r="F819" s="307"/>
      <c r="G819" s="418"/>
      <c r="H819" s="33"/>
      <c r="I819" s="76"/>
      <c r="J819" s="34"/>
      <c r="K819" s="356">
        <f t="shared" si="13"/>
        <v>1</v>
      </c>
      <c r="L819" s="200"/>
      <c r="M819" s="201"/>
      <c r="N819" s="200"/>
      <c r="O819" s="200"/>
      <c r="P819" s="307"/>
      <c r="Q819" s="200"/>
      <c r="R819" s="307"/>
      <c r="S819" s="26"/>
      <c r="T819" s="307"/>
      <c r="U819" s="307"/>
      <c r="V819" s="307"/>
      <c r="W819" s="307"/>
    </row>
    <row r="820" spans="1:23" ht="39" customHeight="1" x14ac:dyDescent="0.25">
      <c r="A820" s="308">
        <v>818</v>
      </c>
      <c r="B820" s="307"/>
      <c r="C820" s="25"/>
      <c r="D820" s="307"/>
      <c r="E820" s="307"/>
      <c r="F820" s="307"/>
      <c r="G820" s="418"/>
      <c r="H820" s="33"/>
      <c r="I820" s="76"/>
      <c r="J820" s="34"/>
      <c r="K820" s="356">
        <f t="shared" si="13"/>
        <v>1</v>
      </c>
      <c r="L820" s="200"/>
      <c r="M820" s="201"/>
      <c r="N820" s="200"/>
      <c r="O820" s="200"/>
      <c r="P820" s="307"/>
      <c r="Q820" s="200"/>
      <c r="R820" s="307"/>
      <c r="S820" s="26"/>
      <c r="T820" s="307"/>
      <c r="U820" s="307"/>
      <c r="V820" s="307"/>
      <c r="W820" s="307"/>
    </row>
    <row r="821" spans="1:23" ht="39" customHeight="1" x14ac:dyDescent="0.25">
      <c r="A821" s="308">
        <v>819</v>
      </c>
      <c r="B821" s="307"/>
      <c r="C821" s="25"/>
      <c r="D821" s="307"/>
      <c r="E821" s="307"/>
      <c r="F821" s="307"/>
      <c r="G821" s="418"/>
      <c r="H821" s="33"/>
      <c r="I821" s="76"/>
      <c r="J821" s="34"/>
      <c r="K821" s="356">
        <f t="shared" si="13"/>
        <v>1</v>
      </c>
      <c r="L821" s="200"/>
      <c r="M821" s="201"/>
      <c r="N821" s="200"/>
      <c r="O821" s="200"/>
      <c r="P821" s="307"/>
      <c r="Q821" s="200"/>
      <c r="R821" s="307"/>
      <c r="S821" s="26"/>
      <c r="T821" s="307"/>
      <c r="U821" s="307"/>
      <c r="V821" s="307"/>
      <c r="W821" s="307"/>
    </row>
    <row r="822" spans="1:23" ht="39" customHeight="1" x14ac:dyDescent="0.25">
      <c r="A822" s="308">
        <v>820</v>
      </c>
      <c r="B822" s="307"/>
      <c r="C822" s="25"/>
      <c r="D822" s="307"/>
      <c r="E822" s="307"/>
      <c r="F822" s="307"/>
      <c r="G822" s="418"/>
      <c r="H822" s="33"/>
      <c r="I822" s="76"/>
      <c r="J822" s="34"/>
      <c r="K822" s="356">
        <f t="shared" si="13"/>
        <v>1</v>
      </c>
      <c r="L822" s="200"/>
      <c r="M822" s="201"/>
      <c r="N822" s="200"/>
      <c r="O822" s="200"/>
      <c r="P822" s="307"/>
      <c r="Q822" s="200"/>
      <c r="R822" s="307"/>
      <c r="S822" s="26"/>
      <c r="T822" s="307"/>
      <c r="U822" s="307"/>
      <c r="V822" s="307"/>
      <c r="W822" s="307"/>
    </row>
    <row r="823" spans="1:23" ht="39" customHeight="1" x14ac:dyDescent="0.25">
      <c r="A823" s="308">
        <v>821</v>
      </c>
      <c r="B823" s="307"/>
      <c r="C823" s="25"/>
      <c r="D823" s="307"/>
      <c r="E823" s="307"/>
      <c r="F823" s="307"/>
      <c r="G823" s="418"/>
      <c r="H823" s="33"/>
      <c r="I823" s="76"/>
      <c r="J823" s="34"/>
      <c r="K823" s="356">
        <f t="shared" si="13"/>
        <v>1</v>
      </c>
      <c r="L823" s="200"/>
      <c r="M823" s="201"/>
      <c r="N823" s="200"/>
      <c r="O823" s="200"/>
      <c r="P823" s="307"/>
      <c r="Q823" s="200"/>
      <c r="R823" s="307"/>
      <c r="S823" s="26"/>
      <c r="T823" s="307"/>
      <c r="U823" s="307"/>
      <c r="V823" s="307"/>
      <c r="W823" s="307"/>
    </row>
    <row r="824" spans="1:23" ht="39" customHeight="1" x14ac:dyDescent="0.25">
      <c r="A824" s="308">
        <v>822</v>
      </c>
      <c r="B824" s="307"/>
      <c r="C824" s="25"/>
      <c r="D824" s="307"/>
      <c r="E824" s="307"/>
      <c r="F824" s="307"/>
      <c r="G824" s="418"/>
      <c r="H824" s="33"/>
      <c r="I824" s="76"/>
      <c r="J824" s="34"/>
      <c r="K824" s="356">
        <f t="shared" si="13"/>
        <v>1</v>
      </c>
      <c r="L824" s="200"/>
      <c r="M824" s="201"/>
      <c r="N824" s="200"/>
      <c r="O824" s="200"/>
      <c r="P824" s="307"/>
      <c r="Q824" s="200"/>
      <c r="R824" s="307"/>
      <c r="S824" s="26"/>
      <c r="T824" s="307"/>
      <c r="U824" s="307"/>
      <c r="V824" s="307"/>
      <c r="W824" s="307"/>
    </row>
    <row r="825" spans="1:23" ht="39" customHeight="1" x14ac:dyDescent="0.25">
      <c r="A825" s="308">
        <v>823</v>
      </c>
      <c r="B825" s="307"/>
      <c r="C825" s="25"/>
      <c r="D825" s="307"/>
      <c r="E825" s="307"/>
      <c r="F825" s="307"/>
      <c r="G825" s="418"/>
      <c r="H825" s="33"/>
      <c r="I825" s="76"/>
      <c r="J825" s="34"/>
      <c r="K825" s="356">
        <f t="shared" si="13"/>
        <v>1</v>
      </c>
      <c r="L825" s="200"/>
      <c r="M825" s="201"/>
      <c r="N825" s="200"/>
      <c r="O825" s="200"/>
      <c r="P825" s="307"/>
      <c r="Q825" s="200"/>
      <c r="R825" s="307"/>
      <c r="S825" s="26"/>
      <c r="T825" s="307"/>
      <c r="U825" s="307"/>
      <c r="V825" s="307"/>
      <c r="W825" s="307"/>
    </row>
    <row r="826" spans="1:23" ht="39" customHeight="1" x14ac:dyDescent="0.25">
      <c r="A826" s="308">
        <v>824</v>
      </c>
      <c r="B826" s="307"/>
      <c r="C826" s="25"/>
      <c r="D826" s="307"/>
      <c r="E826" s="307"/>
      <c r="F826" s="307"/>
      <c r="G826" s="418"/>
      <c r="H826" s="33"/>
      <c r="I826" s="76"/>
      <c r="J826" s="34"/>
      <c r="K826" s="356">
        <f t="shared" si="13"/>
        <v>1</v>
      </c>
      <c r="L826" s="200"/>
      <c r="M826" s="201"/>
      <c r="N826" s="200"/>
      <c r="O826" s="200"/>
      <c r="P826" s="307"/>
      <c r="Q826" s="200"/>
      <c r="R826" s="307"/>
      <c r="S826" s="26"/>
      <c r="T826" s="307"/>
      <c r="U826" s="307"/>
      <c r="V826" s="307"/>
      <c r="W826" s="307"/>
    </row>
    <row r="827" spans="1:23" ht="39" customHeight="1" x14ac:dyDescent="0.25">
      <c r="A827" s="308">
        <v>825</v>
      </c>
      <c r="B827" s="307"/>
      <c r="C827" s="25"/>
      <c r="D827" s="307"/>
      <c r="E827" s="307"/>
      <c r="F827" s="307"/>
      <c r="G827" s="418"/>
      <c r="H827" s="33"/>
      <c r="I827" s="76"/>
      <c r="J827" s="34"/>
      <c r="K827" s="356">
        <f t="shared" si="13"/>
        <v>1</v>
      </c>
      <c r="L827" s="200"/>
      <c r="M827" s="201"/>
      <c r="N827" s="200"/>
      <c r="O827" s="200"/>
      <c r="P827" s="307"/>
      <c r="Q827" s="200"/>
      <c r="R827" s="307"/>
      <c r="S827" s="26"/>
      <c r="T827" s="307"/>
      <c r="U827" s="307"/>
      <c r="V827" s="307"/>
      <c r="W827" s="307"/>
    </row>
    <row r="828" spans="1:23" ht="39" customHeight="1" x14ac:dyDescent="0.25">
      <c r="A828" s="308">
        <v>826</v>
      </c>
      <c r="B828" s="307"/>
      <c r="C828" s="25"/>
      <c r="D828" s="307"/>
      <c r="E828" s="307"/>
      <c r="F828" s="307"/>
      <c r="G828" s="418"/>
      <c r="H828" s="33"/>
      <c r="I828" s="76"/>
      <c r="J828" s="34"/>
      <c r="K828" s="356">
        <f t="shared" si="13"/>
        <v>1</v>
      </c>
      <c r="L828" s="200"/>
      <c r="M828" s="201"/>
      <c r="N828" s="200"/>
      <c r="O828" s="200"/>
      <c r="P828" s="307"/>
      <c r="Q828" s="200"/>
      <c r="R828" s="307"/>
      <c r="S828" s="26"/>
      <c r="T828" s="307"/>
      <c r="U828" s="307"/>
      <c r="V828" s="307"/>
      <c r="W828" s="307"/>
    </row>
    <row r="829" spans="1:23" ht="39" customHeight="1" x14ac:dyDescent="0.25">
      <c r="A829" s="308">
        <v>827</v>
      </c>
      <c r="B829" s="307"/>
      <c r="C829" s="25"/>
      <c r="D829" s="307"/>
      <c r="E829" s="307"/>
      <c r="F829" s="307"/>
      <c r="G829" s="418"/>
      <c r="H829" s="33"/>
      <c r="I829" s="76"/>
      <c r="J829" s="34"/>
      <c r="K829" s="356">
        <f t="shared" si="13"/>
        <v>1</v>
      </c>
      <c r="L829" s="200"/>
      <c r="M829" s="201"/>
      <c r="N829" s="200"/>
      <c r="O829" s="200"/>
      <c r="P829" s="307"/>
      <c r="Q829" s="200"/>
      <c r="R829" s="307"/>
      <c r="S829" s="26"/>
      <c r="T829" s="307"/>
      <c r="U829" s="307"/>
      <c r="V829" s="307"/>
      <c r="W829" s="307"/>
    </row>
    <row r="830" spans="1:23" ht="39" customHeight="1" x14ac:dyDescent="0.25">
      <c r="A830" s="308">
        <v>828</v>
      </c>
      <c r="B830" s="307"/>
      <c r="C830" s="25"/>
      <c r="D830" s="307"/>
      <c r="E830" s="307"/>
      <c r="F830" s="307"/>
      <c r="G830" s="418"/>
      <c r="H830" s="33"/>
      <c r="I830" s="76"/>
      <c r="J830" s="34"/>
      <c r="K830" s="356">
        <f t="shared" si="13"/>
        <v>1</v>
      </c>
      <c r="L830" s="200"/>
      <c r="M830" s="201"/>
      <c r="N830" s="200"/>
      <c r="O830" s="200"/>
      <c r="P830" s="307"/>
      <c r="Q830" s="200"/>
      <c r="R830" s="307"/>
      <c r="S830" s="26"/>
      <c r="T830" s="307"/>
      <c r="U830" s="307"/>
      <c r="V830" s="307"/>
      <c r="W830" s="307"/>
    </row>
    <row r="831" spans="1:23" ht="39" customHeight="1" x14ac:dyDescent="0.25">
      <c r="A831" s="308">
        <v>829</v>
      </c>
      <c r="B831" s="307"/>
      <c r="C831" s="25"/>
      <c r="D831" s="307"/>
      <c r="E831" s="307"/>
      <c r="F831" s="307"/>
      <c r="G831" s="418"/>
      <c r="H831" s="33"/>
      <c r="I831" s="76"/>
      <c r="J831" s="34"/>
      <c r="K831" s="356">
        <f t="shared" si="13"/>
        <v>1</v>
      </c>
      <c r="L831" s="200"/>
      <c r="M831" s="201"/>
      <c r="N831" s="200"/>
      <c r="O831" s="200"/>
      <c r="P831" s="307"/>
      <c r="Q831" s="200"/>
      <c r="R831" s="307"/>
      <c r="S831" s="26"/>
      <c r="T831" s="307"/>
      <c r="U831" s="307"/>
      <c r="V831" s="307"/>
      <c r="W831" s="307"/>
    </row>
    <row r="832" spans="1:23" ht="39" customHeight="1" x14ac:dyDescent="0.25">
      <c r="A832" s="308">
        <v>830</v>
      </c>
      <c r="B832" s="307"/>
      <c r="C832" s="25"/>
      <c r="D832" s="307"/>
      <c r="E832" s="307"/>
      <c r="F832" s="307"/>
      <c r="G832" s="418"/>
      <c r="H832" s="33"/>
      <c r="I832" s="76"/>
      <c r="J832" s="34"/>
      <c r="K832" s="356">
        <f t="shared" si="13"/>
        <v>1</v>
      </c>
      <c r="L832" s="200"/>
      <c r="M832" s="201"/>
      <c r="N832" s="200"/>
      <c r="O832" s="200"/>
      <c r="P832" s="307"/>
      <c r="Q832" s="200"/>
      <c r="R832" s="307"/>
      <c r="S832" s="26"/>
      <c r="T832" s="307"/>
      <c r="U832" s="307"/>
      <c r="V832" s="307"/>
      <c r="W832" s="307"/>
    </row>
    <row r="833" spans="1:23" ht="39" customHeight="1" x14ac:dyDescent="0.25">
      <c r="A833" s="308">
        <v>831</v>
      </c>
      <c r="B833" s="307"/>
      <c r="C833" s="25"/>
      <c r="D833" s="307"/>
      <c r="E833" s="307"/>
      <c r="F833" s="307"/>
      <c r="G833" s="418"/>
      <c r="H833" s="33"/>
      <c r="I833" s="76"/>
      <c r="J833" s="34"/>
      <c r="K833" s="356">
        <f t="shared" si="13"/>
        <v>1</v>
      </c>
      <c r="L833" s="200"/>
      <c r="M833" s="201"/>
      <c r="N833" s="200"/>
      <c r="O833" s="200"/>
      <c r="P833" s="307"/>
      <c r="Q833" s="200"/>
      <c r="R833" s="307"/>
      <c r="S833" s="26"/>
      <c r="T833" s="307"/>
      <c r="U833" s="307"/>
      <c r="V833" s="307"/>
      <c r="W833" s="307"/>
    </row>
    <row r="834" spans="1:23" ht="39" customHeight="1" x14ac:dyDescent="0.25">
      <c r="A834" s="308">
        <v>832</v>
      </c>
      <c r="B834" s="307"/>
      <c r="C834" s="25"/>
      <c r="D834" s="307"/>
      <c r="E834" s="307"/>
      <c r="F834" s="307"/>
      <c r="G834" s="418"/>
      <c r="H834" s="33"/>
      <c r="I834" s="76"/>
      <c r="J834" s="34"/>
      <c r="K834" s="356">
        <f t="shared" si="13"/>
        <v>1</v>
      </c>
      <c r="L834" s="200"/>
      <c r="M834" s="201"/>
      <c r="N834" s="200"/>
      <c r="O834" s="200"/>
      <c r="P834" s="307"/>
      <c r="Q834" s="200"/>
      <c r="R834" s="307"/>
      <c r="S834" s="26"/>
      <c r="T834" s="307"/>
      <c r="U834" s="307"/>
      <c r="V834" s="307"/>
      <c r="W834" s="307"/>
    </row>
    <row r="835" spans="1:23" ht="39" customHeight="1" x14ac:dyDescent="0.25">
      <c r="A835" s="308">
        <v>833</v>
      </c>
      <c r="B835" s="307"/>
      <c r="C835" s="25"/>
      <c r="D835" s="307"/>
      <c r="E835" s="307"/>
      <c r="F835" s="307"/>
      <c r="G835" s="418"/>
      <c r="H835" s="33"/>
      <c r="I835" s="76"/>
      <c r="J835" s="34"/>
      <c r="K835" s="356">
        <f t="shared" si="13"/>
        <v>1</v>
      </c>
      <c r="L835" s="200"/>
      <c r="M835" s="201"/>
      <c r="N835" s="200"/>
      <c r="O835" s="200"/>
      <c r="P835" s="307"/>
      <c r="Q835" s="200"/>
      <c r="R835" s="307"/>
      <c r="S835" s="26"/>
      <c r="T835" s="307"/>
      <c r="U835" s="307"/>
      <c r="V835" s="307"/>
      <c r="W835" s="307"/>
    </row>
    <row r="836" spans="1:23" ht="39" customHeight="1" x14ac:dyDescent="0.25">
      <c r="A836" s="308">
        <v>834</v>
      </c>
      <c r="B836" s="307"/>
      <c r="C836" s="25"/>
      <c r="D836" s="307"/>
      <c r="E836" s="307"/>
      <c r="F836" s="307"/>
      <c r="G836" s="418"/>
      <c r="H836" s="33"/>
      <c r="I836" s="76"/>
      <c r="J836" s="34"/>
      <c r="K836" s="356">
        <f t="shared" ref="K836:K899" si="14">1-I836</f>
        <v>1</v>
      </c>
      <c r="L836" s="200"/>
      <c r="M836" s="201"/>
      <c r="N836" s="200"/>
      <c r="O836" s="200"/>
      <c r="P836" s="307"/>
      <c r="Q836" s="200"/>
      <c r="R836" s="307"/>
      <c r="S836" s="26"/>
      <c r="T836" s="307"/>
      <c r="U836" s="307"/>
      <c r="V836" s="307"/>
      <c r="W836" s="307"/>
    </row>
    <row r="837" spans="1:23" ht="39" customHeight="1" x14ac:dyDescent="0.25">
      <c r="A837" s="308">
        <v>835</v>
      </c>
      <c r="B837" s="307"/>
      <c r="C837" s="25"/>
      <c r="D837" s="307"/>
      <c r="E837" s="307"/>
      <c r="F837" s="307"/>
      <c r="G837" s="418"/>
      <c r="H837" s="33"/>
      <c r="I837" s="76"/>
      <c r="J837" s="34"/>
      <c r="K837" s="356">
        <f t="shared" si="14"/>
        <v>1</v>
      </c>
      <c r="L837" s="200"/>
      <c r="M837" s="201"/>
      <c r="N837" s="200"/>
      <c r="O837" s="200"/>
      <c r="P837" s="307"/>
      <c r="Q837" s="200"/>
      <c r="R837" s="307"/>
      <c r="S837" s="26"/>
      <c r="T837" s="307"/>
      <c r="U837" s="307"/>
      <c r="V837" s="307"/>
      <c r="W837" s="307"/>
    </row>
    <row r="838" spans="1:23" ht="39" customHeight="1" x14ac:dyDescent="0.25">
      <c r="A838" s="308">
        <v>836</v>
      </c>
      <c r="B838" s="307"/>
      <c r="C838" s="25"/>
      <c r="D838" s="307"/>
      <c r="E838" s="307"/>
      <c r="F838" s="307"/>
      <c r="G838" s="418"/>
      <c r="H838" s="33"/>
      <c r="I838" s="76"/>
      <c r="J838" s="34"/>
      <c r="K838" s="356">
        <f t="shared" si="14"/>
        <v>1</v>
      </c>
      <c r="L838" s="200"/>
      <c r="M838" s="201"/>
      <c r="N838" s="200"/>
      <c r="O838" s="200"/>
      <c r="P838" s="307"/>
      <c r="Q838" s="200"/>
      <c r="R838" s="307"/>
      <c r="S838" s="26"/>
      <c r="T838" s="307"/>
      <c r="U838" s="307"/>
      <c r="V838" s="307"/>
      <c r="W838" s="307"/>
    </row>
    <row r="839" spans="1:23" ht="39" customHeight="1" x14ac:dyDescent="0.25">
      <c r="A839" s="308">
        <v>837</v>
      </c>
      <c r="B839" s="307"/>
      <c r="C839" s="25"/>
      <c r="D839" s="307"/>
      <c r="E839" s="307"/>
      <c r="F839" s="307"/>
      <c r="G839" s="418"/>
      <c r="H839" s="33"/>
      <c r="I839" s="76"/>
      <c r="J839" s="34"/>
      <c r="K839" s="356">
        <f t="shared" si="14"/>
        <v>1</v>
      </c>
      <c r="L839" s="200"/>
      <c r="M839" s="201"/>
      <c r="N839" s="200"/>
      <c r="O839" s="200"/>
      <c r="P839" s="307"/>
      <c r="Q839" s="200"/>
      <c r="R839" s="307"/>
      <c r="S839" s="26"/>
      <c r="T839" s="307"/>
      <c r="U839" s="307"/>
      <c r="V839" s="307"/>
      <c r="W839" s="307"/>
    </row>
    <row r="840" spans="1:23" ht="39" customHeight="1" x14ac:dyDescent="0.25">
      <c r="A840" s="308">
        <v>838</v>
      </c>
      <c r="B840" s="307"/>
      <c r="C840" s="25"/>
      <c r="D840" s="307"/>
      <c r="E840" s="307"/>
      <c r="F840" s="307"/>
      <c r="G840" s="418"/>
      <c r="H840" s="33"/>
      <c r="I840" s="76"/>
      <c r="J840" s="34"/>
      <c r="K840" s="356">
        <f t="shared" si="14"/>
        <v>1</v>
      </c>
      <c r="L840" s="200"/>
      <c r="M840" s="201"/>
      <c r="N840" s="200"/>
      <c r="O840" s="200"/>
      <c r="P840" s="307"/>
      <c r="Q840" s="200"/>
      <c r="R840" s="307"/>
      <c r="S840" s="26"/>
      <c r="T840" s="307"/>
      <c r="U840" s="307"/>
      <c r="V840" s="307"/>
      <c r="W840" s="307"/>
    </row>
    <row r="841" spans="1:23" ht="39" customHeight="1" x14ac:dyDescent="0.25">
      <c r="A841" s="308">
        <v>839</v>
      </c>
      <c r="B841" s="307"/>
      <c r="C841" s="25"/>
      <c r="D841" s="307"/>
      <c r="E841" s="307"/>
      <c r="F841" s="307"/>
      <c r="G841" s="418"/>
      <c r="H841" s="33"/>
      <c r="I841" s="76"/>
      <c r="J841" s="34"/>
      <c r="K841" s="356">
        <f t="shared" si="14"/>
        <v>1</v>
      </c>
      <c r="L841" s="200"/>
      <c r="M841" s="201"/>
      <c r="N841" s="200"/>
      <c r="O841" s="200"/>
      <c r="P841" s="307"/>
      <c r="Q841" s="200"/>
      <c r="R841" s="307"/>
      <c r="S841" s="26"/>
      <c r="T841" s="307"/>
      <c r="U841" s="307"/>
      <c r="V841" s="307"/>
      <c r="W841" s="307"/>
    </row>
    <row r="842" spans="1:23" ht="39" customHeight="1" x14ac:dyDescent="0.25">
      <c r="A842" s="308">
        <v>840</v>
      </c>
      <c r="B842" s="307"/>
      <c r="C842" s="25"/>
      <c r="D842" s="307"/>
      <c r="E842" s="307"/>
      <c r="F842" s="307"/>
      <c r="G842" s="418"/>
      <c r="H842" s="33"/>
      <c r="I842" s="76"/>
      <c r="J842" s="34"/>
      <c r="K842" s="356">
        <f t="shared" si="14"/>
        <v>1</v>
      </c>
      <c r="L842" s="200"/>
      <c r="M842" s="201"/>
      <c r="N842" s="200"/>
      <c r="O842" s="200"/>
      <c r="P842" s="307"/>
      <c r="Q842" s="200"/>
      <c r="R842" s="307"/>
      <c r="S842" s="26"/>
      <c r="T842" s="307"/>
      <c r="U842" s="307"/>
      <c r="V842" s="307"/>
      <c r="W842" s="307"/>
    </row>
    <row r="843" spans="1:23" ht="39" customHeight="1" x14ac:dyDescent="0.25">
      <c r="A843" s="308">
        <v>841</v>
      </c>
      <c r="B843" s="307"/>
      <c r="C843" s="25"/>
      <c r="D843" s="307"/>
      <c r="E843" s="307"/>
      <c r="F843" s="307"/>
      <c r="G843" s="418"/>
      <c r="H843" s="33"/>
      <c r="I843" s="76"/>
      <c r="J843" s="34"/>
      <c r="K843" s="356">
        <f t="shared" si="14"/>
        <v>1</v>
      </c>
      <c r="L843" s="200"/>
      <c r="M843" s="201"/>
      <c r="N843" s="200"/>
      <c r="O843" s="200"/>
      <c r="P843" s="307"/>
      <c r="Q843" s="200"/>
      <c r="R843" s="307"/>
      <c r="S843" s="26"/>
      <c r="T843" s="307"/>
      <c r="U843" s="307"/>
      <c r="V843" s="307"/>
      <c r="W843" s="307"/>
    </row>
    <row r="844" spans="1:23" ht="39" customHeight="1" x14ac:dyDescent="0.25">
      <c r="A844" s="308">
        <v>842</v>
      </c>
      <c r="B844" s="307"/>
      <c r="C844" s="25"/>
      <c r="D844" s="307"/>
      <c r="E844" s="307"/>
      <c r="F844" s="307"/>
      <c r="G844" s="418"/>
      <c r="H844" s="33"/>
      <c r="I844" s="76"/>
      <c r="J844" s="34"/>
      <c r="K844" s="356">
        <f t="shared" si="14"/>
        <v>1</v>
      </c>
      <c r="L844" s="200"/>
      <c r="M844" s="201"/>
      <c r="N844" s="200"/>
      <c r="O844" s="200"/>
      <c r="P844" s="307"/>
      <c r="Q844" s="200"/>
      <c r="R844" s="307"/>
      <c r="S844" s="26"/>
      <c r="T844" s="307"/>
      <c r="U844" s="307"/>
      <c r="V844" s="307"/>
      <c r="W844" s="307"/>
    </row>
    <row r="845" spans="1:23" ht="39" customHeight="1" x14ac:dyDescent="0.25">
      <c r="A845" s="308">
        <v>843</v>
      </c>
      <c r="B845" s="307"/>
      <c r="C845" s="25"/>
      <c r="D845" s="307"/>
      <c r="E845" s="307"/>
      <c r="F845" s="307"/>
      <c r="G845" s="418"/>
      <c r="H845" s="33"/>
      <c r="I845" s="76"/>
      <c r="J845" s="34"/>
      <c r="K845" s="356">
        <f t="shared" si="14"/>
        <v>1</v>
      </c>
      <c r="L845" s="200"/>
      <c r="M845" s="201"/>
      <c r="N845" s="200"/>
      <c r="O845" s="200"/>
      <c r="P845" s="307"/>
      <c r="Q845" s="200"/>
      <c r="R845" s="307"/>
      <c r="S845" s="26"/>
      <c r="T845" s="307"/>
      <c r="U845" s="307"/>
      <c r="V845" s="307"/>
      <c r="W845" s="307"/>
    </row>
    <row r="846" spans="1:23" ht="39" customHeight="1" x14ac:dyDescent="0.25">
      <c r="A846" s="308">
        <v>844</v>
      </c>
      <c r="B846" s="307"/>
      <c r="C846" s="25"/>
      <c r="D846" s="307"/>
      <c r="E846" s="307"/>
      <c r="F846" s="307"/>
      <c r="G846" s="418"/>
      <c r="H846" s="33"/>
      <c r="I846" s="76"/>
      <c r="J846" s="34"/>
      <c r="K846" s="356">
        <f t="shared" si="14"/>
        <v>1</v>
      </c>
      <c r="L846" s="200"/>
      <c r="M846" s="201"/>
      <c r="N846" s="200"/>
      <c r="O846" s="200"/>
      <c r="P846" s="307"/>
      <c r="Q846" s="200"/>
      <c r="R846" s="307"/>
      <c r="S846" s="26"/>
      <c r="T846" s="307"/>
      <c r="U846" s="307"/>
      <c r="V846" s="307"/>
      <c r="W846" s="307"/>
    </row>
    <row r="847" spans="1:23" ht="39" customHeight="1" x14ac:dyDescent="0.25">
      <c r="A847" s="308">
        <v>845</v>
      </c>
      <c r="B847" s="307"/>
      <c r="C847" s="25"/>
      <c r="D847" s="307"/>
      <c r="E847" s="307"/>
      <c r="F847" s="307"/>
      <c r="G847" s="418"/>
      <c r="H847" s="33"/>
      <c r="I847" s="76"/>
      <c r="J847" s="34"/>
      <c r="K847" s="356">
        <f t="shared" si="14"/>
        <v>1</v>
      </c>
      <c r="L847" s="200"/>
      <c r="M847" s="201"/>
      <c r="N847" s="200"/>
      <c r="O847" s="200"/>
      <c r="P847" s="307"/>
      <c r="Q847" s="200"/>
      <c r="R847" s="307"/>
      <c r="S847" s="26"/>
      <c r="T847" s="307"/>
      <c r="U847" s="307"/>
      <c r="V847" s="307"/>
      <c r="W847" s="307"/>
    </row>
    <row r="848" spans="1:23" ht="39" customHeight="1" x14ac:dyDescent="0.25">
      <c r="A848" s="308">
        <v>846</v>
      </c>
      <c r="B848" s="307"/>
      <c r="C848" s="25"/>
      <c r="D848" s="307"/>
      <c r="E848" s="307"/>
      <c r="F848" s="307"/>
      <c r="G848" s="418"/>
      <c r="H848" s="33"/>
      <c r="I848" s="76"/>
      <c r="J848" s="34"/>
      <c r="K848" s="356">
        <f t="shared" si="14"/>
        <v>1</v>
      </c>
      <c r="L848" s="200"/>
      <c r="M848" s="201"/>
      <c r="N848" s="200"/>
      <c r="O848" s="200"/>
      <c r="P848" s="307"/>
      <c r="Q848" s="200"/>
      <c r="R848" s="307"/>
      <c r="S848" s="26"/>
      <c r="T848" s="307"/>
      <c r="U848" s="307"/>
      <c r="V848" s="307"/>
      <c r="W848" s="307"/>
    </row>
    <row r="849" spans="1:23" ht="39" customHeight="1" x14ac:dyDescent="0.25">
      <c r="A849" s="308">
        <v>847</v>
      </c>
      <c r="B849" s="307"/>
      <c r="C849" s="25"/>
      <c r="D849" s="307"/>
      <c r="E849" s="307"/>
      <c r="F849" s="307"/>
      <c r="G849" s="418"/>
      <c r="H849" s="33"/>
      <c r="I849" s="76"/>
      <c r="J849" s="34"/>
      <c r="K849" s="356">
        <f t="shared" si="14"/>
        <v>1</v>
      </c>
      <c r="L849" s="200"/>
      <c r="M849" s="201"/>
      <c r="N849" s="200"/>
      <c r="O849" s="200"/>
      <c r="P849" s="307"/>
      <c r="Q849" s="200"/>
      <c r="R849" s="307"/>
      <c r="S849" s="26"/>
      <c r="T849" s="307"/>
      <c r="U849" s="307"/>
      <c r="V849" s="307"/>
      <c r="W849" s="307"/>
    </row>
    <row r="850" spans="1:23" ht="39" customHeight="1" x14ac:dyDescent="0.25">
      <c r="A850" s="308">
        <v>848</v>
      </c>
      <c r="B850" s="307"/>
      <c r="C850" s="25"/>
      <c r="D850" s="307"/>
      <c r="E850" s="307"/>
      <c r="F850" s="307"/>
      <c r="G850" s="418"/>
      <c r="H850" s="33"/>
      <c r="I850" s="76"/>
      <c r="J850" s="34"/>
      <c r="K850" s="356">
        <f t="shared" si="14"/>
        <v>1</v>
      </c>
      <c r="L850" s="200"/>
      <c r="M850" s="201"/>
      <c r="N850" s="200"/>
      <c r="O850" s="200"/>
      <c r="P850" s="307"/>
      <c r="Q850" s="200"/>
      <c r="R850" s="307"/>
      <c r="S850" s="26"/>
      <c r="T850" s="307"/>
      <c r="U850" s="307"/>
      <c r="V850" s="307"/>
      <c r="W850" s="307"/>
    </row>
    <row r="851" spans="1:23" ht="39" customHeight="1" x14ac:dyDescent="0.25">
      <c r="A851" s="308">
        <v>849</v>
      </c>
      <c r="B851" s="307"/>
      <c r="C851" s="25"/>
      <c r="D851" s="307"/>
      <c r="E851" s="307"/>
      <c r="F851" s="307"/>
      <c r="G851" s="418"/>
      <c r="H851" s="33"/>
      <c r="I851" s="76"/>
      <c r="J851" s="34"/>
      <c r="K851" s="356">
        <f t="shared" si="14"/>
        <v>1</v>
      </c>
      <c r="L851" s="200"/>
      <c r="M851" s="201"/>
      <c r="N851" s="200"/>
      <c r="O851" s="200"/>
      <c r="P851" s="307"/>
      <c r="Q851" s="200"/>
      <c r="R851" s="307"/>
      <c r="S851" s="26"/>
      <c r="T851" s="307"/>
      <c r="U851" s="307"/>
      <c r="V851" s="307"/>
      <c r="W851" s="307"/>
    </row>
    <row r="852" spans="1:23" ht="39" customHeight="1" x14ac:dyDescent="0.25">
      <c r="A852" s="308">
        <v>850</v>
      </c>
      <c r="B852" s="307"/>
      <c r="C852" s="25"/>
      <c r="D852" s="307"/>
      <c r="E852" s="307"/>
      <c r="F852" s="307"/>
      <c r="G852" s="418"/>
      <c r="H852" s="33"/>
      <c r="I852" s="76"/>
      <c r="J852" s="34"/>
      <c r="K852" s="356">
        <f t="shared" si="14"/>
        <v>1</v>
      </c>
      <c r="L852" s="200"/>
      <c r="M852" s="201"/>
      <c r="N852" s="200"/>
      <c r="O852" s="200"/>
      <c r="P852" s="307"/>
      <c r="Q852" s="200"/>
      <c r="R852" s="307"/>
      <c r="S852" s="26"/>
      <c r="T852" s="307"/>
      <c r="U852" s="307"/>
      <c r="V852" s="307"/>
      <c r="W852" s="307"/>
    </row>
    <row r="853" spans="1:23" ht="39" customHeight="1" x14ac:dyDescent="0.25">
      <c r="A853" s="308">
        <v>851</v>
      </c>
      <c r="B853" s="307"/>
      <c r="C853" s="25"/>
      <c r="D853" s="307"/>
      <c r="E853" s="307"/>
      <c r="F853" s="307"/>
      <c r="G853" s="418"/>
      <c r="H853" s="33"/>
      <c r="I853" s="76"/>
      <c r="J853" s="34"/>
      <c r="K853" s="356">
        <f t="shared" si="14"/>
        <v>1</v>
      </c>
      <c r="L853" s="200"/>
      <c r="M853" s="201"/>
      <c r="N853" s="200"/>
      <c r="O853" s="200"/>
      <c r="P853" s="307"/>
      <c r="Q853" s="200"/>
      <c r="R853" s="307"/>
      <c r="S853" s="26"/>
      <c r="T853" s="307"/>
      <c r="U853" s="307"/>
      <c r="V853" s="307"/>
      <c r="W853" s="307"/>
    </row>
    <row r="854" spans="1:23" ht="39" customHeight="1" x14ac:dyDescent="0.25">
      <c r="A854" s="308">
        <v>852</v>
      </c>
      <c r="B854" s="307"/>
      <c r="C854" s="25"/>
      <c r="D854" s="307"/>
      <c r="E854" s="307"/>
      <c r="F854" s="307"/>
      <c r="G854" s="418"/>
      <c r="H854" s="33"/>
      <c r="I854" s="76"/>
      <c r="J854" s="34"/>
      <c r="K854" s="356">
        <f t="shared" si="14"/>
        <v>1</v>
      </c>
      <c r="L854" s="200"/>
      <c r="M854" s="201"/>
      <c r="N854" s="200"/>
      <c r="O854" s="200"/>
      <c r="P854" s="307"/>
      <c r="Q854" s="200"/>
      <c r="R854" s="307"/>
      <c r="S854" s="26"/>
      <c r="T854" s="307"/>
      <c r="U854" s="307"/>
      <c r="V854" s="307"/>
      <c r="W854" s="307"/>
    </row>
    <row r="855" spans="1:23" ht="39" customHeight="1" x14ac:dyDescent="0.25">
      <c r="A855" s="308">
        <v>853</v>
      </c>
      <c r="B855" s="307"/>
      <c r="C855" s="25"/>
      <c r="D855" s="307"/>
      <c r="E855" s="307"/>
      <c r="F855" s="307"/>
      <c r="G855" s="418"/>
      <c r="H855" s="33"/>
      <c r="I855" s="76"/>
      <c r="J855" s="34"/>
      <c r="K855" s="356">
        <f t="shared" si="14"/>
        <v>1</v>
      </c>
      <c r="L855" s="200"/>
      <c r="M855" s="201"/>
      <c r="N855" s="200"/>
      <c r="O855" s="200"/>
      <c r="P855" s="307"/>
      <c r="Q855" s="200"/>
      <c r="R855" s="307"/>
      <c r="S855" s="26"/>
      <c r="T855" s="307"/>
      <c r="U855" s="307"/>
      <c r="V855" s="307"/>
      <c r="W855" s="307"/>
    </row>
    <row r="856" spans="1:23" ht="39" customHeight="1" x14ac:dyDescent="0.25">
      <c r="A856" s="308">
        <v>854</v>
      </c>
      <c r="B856" s="307"/>
      <c r="C856" s="25"/>
      <c r="D856" s="307"/>
      <c r="E856" s="307"/>
      <c r="F856" s="307"/>
      <c r="G856" s="418"/>
      <c r="H856" s="33"/>
      <c r="I856" s="76"/>
      <c r="J856" s="34"/>
      <c r="K856" s="356">
        <f t="shared" si="14"/>
        <v>1</v>
      </c>
      <c r="L856" s="200"/>
      <c r="M856" s="201"/>
      <c r="N856" s="200"/>
      <c r="O856" s="200"/>
      <c r="P856" s="307"/>
      <c r="Q856" s="200"/>
      <c r="R856" s="307"/>
      <c r="S856" s="26"/>
      <c r="T856" s="307"/>
      <c r="U856" s="307"/>
      <c r="V856" s="307"/>
      <c r="W856" s="307"/>
    </row>
    <row r="857" spans="1:23" ht="39" customHeight="1" x14ac:dyDescent="0.25">
      <c r="A857" s="308">
        <v>855</v>
      </c>
      <c r="B857" s="307"/>
      <c r="C857" s="25"/>
      <c r="D857" s="307"/>
      <c r="E857" s="307"/>
      <c r="F857" s="307"/>
      <c r="G857" s="418"/>
      <c r="H857" s="33"/>
      <c r="I857" s="76"/>
      <c r="J857" s="34"/>
      <c r="K857" s="356">
        <f t="shared" si="14"/>
        <v>1</v>
      </c>
      <c r="L857" s="200"/>
      <c r="M857" s="201"/>
      <c r="N857" s="200"/>
      <c r="O857" s="200"/>
      <c r="P857" s="307"/>
      <c r="Q857" s="200"/>
      <c r="R857" s="307"/>
      <c r="S857" s="26"/>
      <c r="T857" s="307"/>
      <c r="U857" s="307"/>
      <c r="V857" s="307"/>
      <c r="W857" s="307"/>
    </row>
    <row r="858" spans="1:23" ht="39" customHeight="1" x14ac:dyDescent="0.25">
      <c r="A858" s="308">
        <v>856</v>
      </c>
      <c r="B858" s="307"/>
      <c r="C858" s="25"/>
      <c r="D858" s="307"/>
      <c r="E858" s="307"/>
      <c r="F858" s="307"/>
      <c r="G858" s="418"/>
      <c r="H858" s="33"/>
      <c r="I858" s="76"/>
      <c r="J858" s="34"/>
      <c r="K858" s="356">
        <f t="shared" si="14"/>
        <v>1</v>
      </c>
      <c r="L858" s="200"/>
      <c r="M858" s="201"/>
      <c r="N858" s="200"/>
      <c r="O858" s="200"/>
      <c r="P858" s="307"/>
      <c r="Q858" s="200"/>
      <c r="R858" s="307"/>
      <c r="S858" s="26"/>
      <c r="T858" s="307"/>
      <c r="U858" s="307"/>
      <c r="V858" s="307"/>
      <c r="W858" s="307"/>
    </row>
    <row r="859" spans="1:23" ht="39" customHeight="1" x14ac:dyDescent="0.25">
      <c r="A859" s="308">
        <v>857</v>
      </c>
      <c r="B859" s="307"/>
      <c r="C859" s="25"/>
      <c r="D859" s="307"/>
      <c r="E859" s="307"/>
      <c r="F859" s="307"/>
      <c r="G859" s="418"/>
      <c r="H859" s="33"/>
      <c r="I859" s="76"/>
      <c r="J859" s="34"/>
      <c r="K859" s="356">
        <f t="shared" si="14"/>
        <v>1</v>
      </c>
      <c r="L859" s="200"/>
      <c r="M859" s="201"/>
      <c r="N859" s="200"/>
      <c r="O859" s="200"/>
      <c r="P859" s="307"/>
      <c r="Q859" s="200"/>
      <c r="R859" s="307"/>
      <c r="S859" s="26"/>
      <c r="T859" s="307"/>
      <c r="U859" s="307"/>
      <c r="V859" s="307"/>
      <c r="W859" s="307"/>
    </row>
    <row r="860" spans="1:23" ht="39" customHeight="1" x14ac:dyDescent="0.25">
      <c r="A860" s="308">
        <v>858</v>
      </c>
      <c r="B860" s="307"/>
      <c r="C860" s="25"/>
      <c r="D860" s="307"/>
      <c r="E860" s="307"/>
      <c r="F860" s="307"/>
      <c r="G860" s="418"/>
      <c r="H860" s="33"/>
      <c r="I860" s="76"/>
      <c r="J860" s="34"/>
      <c r="K860" s="356">
        <f t="shared" si="14"/>
        <v>1</v>
      </c>
      <c r="L860" s="200"/>
      <c r="M860" s="201"/>
      <c r="N860" s="200"/>
      <c r="O860" s="200"/>
      <c r="P860" s="307"/>
      <c r="Q860" s="200"/>
      <c r="R860" s="307"/>
      <c r="S860" s="26"/>
      <c r="T860" s="307"/>
      <c r="U860" s="307"/>
      <c r="V860" s="307"/>
      <c r="W860" s="307"/>
    </row>
    <row r="861" spans="1:23" ht="39" customHeight="1" x14ac:dyDescent="0.25">
      <c r="A861" s="308">
        <v>859</v>
      </c>
      <c r="B861" s="307"/>
      <c r="C861" s="25"/>
      <c r="D861" s="307"/>
      <c r="E861" s="307"/>
      <c r="F861" s="307"/>
      <c r="G861" s="418"/>
      <c r="H861" s="33"/>
      <c r="I861" s="76"/>
      <c r="J861" s="34"/>
      <c r="K861" s="356">
        <f t="shared" si="14"/>
        <v>1</v>
      </c>
      <c r="L861" s="200"/>
      <c r="M861" s="201"/>
      <c r="N861" s="200"/>
      <c r="O861" s="200"/>
      <c r="P861" s="307"/>
      <c r="Q861" s="200"/>
      <c r="R861" s="307"/>
      <c r="S861" s="26"/>
      <c r="T861" s="307"/>
      <c r="U861" s="307"/>
      <c r="V861" s="307"/>
      <c r="W861" s="307"/>
    </row>
    <row r="862" spans="1:23" ht="39" customHeight="1" x14ac:dyDescent="0.25">
      <c r="A862" s="308">
        <v>860</v>
      </c>
      <c r="B862" s="307"/>
      <c r="C862" s="25"/>
      <c r="D862" s="307"/>
      <c r="E862" s="307"/>
      <c r="F862" s="307"/>
      <c r="G862" s="418"/>
      <c r="H862" s="33"/>
      <c r="I862" s="76"/>
      <c r="J862" s="34"/>
      <c r="K862" s="356">
        <f t="shared" si="14"/>
        <v>1</v>
      </c>
      <c r="L862" s="200"/>
      <c r="M862" s="201"/>
      <c r="N862" s="200"/>
      <c r="O862" s="200"/>
      <c r="P862" s="307"/>
      <c r="Q862" s="200"/>
      <c r="R862" s="307"/>
      <c r="S862" s="26"/>
      <c r="T862" s="307"/>
      <c r="U862" s="307"/>
      <c r="V862" s="307"/>
      <c r="W862" s="307"/>
    </row>
    <row r="863" spans="1:23" ht="39" customHeight="1" x14ac:dyDescent="0.25">
      <c r="A863" s="308">
        <v>861</v>
      </c>
      <c r="B863" s="307"/>
      <c r="C863" s="25"/>
      <c r="D863" s="307"/>
      <c r="E863" s="307"/>
      <c r="F863" s="307"/>
      <c r="G863" s="418"/>
      <c r="H863" s="33"/>
      <c r="I863" s="76"/>
      <c r="J863" s="34"/>
      <c r="K863" s="356">
        <f t="shared" si="14"/>
        <v>1</v>
      </c>
      <c r="L863" s="200"/>
      <c r="M863" s="201"/>
      <c r="N863" s="200"/>
      <c r="O863" s="200"/>
      <c r="P863" s="307"/>
      <c r="Q863" s="200"/>
      <c r="R863" s="307"/>
      <c r="S863" s="26"/>
      <c r="T863" s="307"/>
      <c r="U863" s="307"/>
      <c r="V863" s="307"/>
      <c r="W863" s="307"/>
    </row>
    <row r="864" spans="1:23" ht="39" customHeight="1" x14ac:dyDescent="0.25">
      <c r="A864" s="308">
        <v>862</v>
      </c>
      <c r="B864" s="307"/>
      <c r="C864" s="25"/>
      <c r="D864" s="307"/>
      <c r="E864" s="307"/>
      <c r="F864" s="307"/>
      <c r="G864" s="418"/>
      <c r="H864" s="33"/>
      <c r="I864" s="76"/>
      <c r="J864" s="34"/>
      <c r="K864" s="356">
        <f t="shared" si="14"/>
        <v>1</v>
      </c>
      <c r="L864" s="200"/>
      <c r="M864" s="201"/>
      <c r="N864" s="200"/>
      <c r="O864" s="200"/>
      <c r="P864" s="307"/>
      <c r="Q864" s="200"/>
      <c r="R864" s="307"/>
      <c r="S864" s="26"/>
      <c r="T864" s="307"/>
      <c r="U864" s="307"/>
      <c r="V864" s="307"/>
      <c r="W864" s="307"/>
    </row>
    <row r="865" spans="1:23" ht="39" customHeight="1" x14ac:dyDescent="0.25">
      <c r="A865" s="308">
        <v>863</v>
      </c>
      <c r="B865" s="307"/>
      <c r="C865" s="25"/>
      <c r="D865" s="307"/>
      <c r="E865" s="307"/>
      <c r="F865" s="307"/>
      <c r="G865" s="418"/>
      <c r="H865" s="33"/>
      <c r="I865" s="76"/>
      <c r="J865" s="34"/>
      <c r="K865" s="356">
        <f t="shared" si="14"/>
        <v>1</v>
      </c>
      <c r="L865" s="200"/>
      <c r="M865" s="201"/>
      <c r="N865" s="200"/>
      <c r="O865" s="200"/>
      <c r="P865" s="307"/>
      <c r="Q865" s="200"/>
      <c r="R865" s="307"/>
      <c r="S865" s="26"/>
      <c r="T865" s="307"/>
      <c r="U865" s="307"/>
      <c r="V865" s="307"/>
      <c r="W865" s="307"/>
    </row>
    <row r="866" spans="1:23" ht="39" customHeight="1" x14ac:dyDescent="0.25">
      <c r="A866" s="308">
        <v>864</v>
      </c>
      <c r="B866" s="307"/>
      <c r="C866" s="25"/>
      <c r="D866" s="307"/>
      <c r="E866" s="307"/>
      <c r="F866" s="307"/>
      <c r="G866" s="418"/>
      <c r="H866" s="33"/>
      <c r="I866" s="76"/>
      <c r="J866" s="34"/>
      <c r="K866" s="356">
        <f t="shared" si="14"/>
        <v>1</v>
      </c>
      <c r="L866" s="200"/>
      <c r="M866" s="201"/>
      <c r="N866" s="200"/>
      <c r="O866" s="200"/>
      <c r="P866" s="307"/>
      <c r="Q866" s="200"/>
      <c r="R866" s="307"/>
      <c r="S866" s="26"/>
      <c r="T866" s="307"/>
      <c r="U866" s="307"/>
      <c r="V866" s="307"/>
      <c r="W866" s="307"/>
    </row>
    <row r="867" spans="1:23" ht="39" customHeight="1" x14ac:dyDescent="0.25">
      <c r="A867" s="308">
        <v>865</v>
      </c>
      <c r="B867" s="307"/>
      <c r="C867" s="25"/>
      <c r="D867" s="307"/>
      <c r="E867" s="307"/>
      <c r="F867" s="307"/>
      <c r="G867" s="418"/>
      <c r="H867" s="33"/>
      <c r="I867" s="76"/>
      <c r="J867" s="34"/>
      <c r="K867" s="356">
        <f t="shared" si="14"/>
        <v>1</v>
      </c>
      <c r="L867" s="200"/>
      <c r="M867" s="201"/>
      <c r="N867" s="200"/>
      <c r="O867" s="200"/>
      <c r="P867" s="307"/>
      <c r="Q867" s="200"/>
      <c r="R867" s="307"/>
      <c r="S867" s="26"/>
      <c r="T867" s="307"/>
      <c r="U867" s="307"/>
      <c r="V867" s="307"/>
      <c r="W867" s="307"/>
    </row>
    <row r="868" spans="1:23" ht="39" customHeight="1" x14ac:dyDescent="0.25">
      <c r="A868" s="308">
        <v>866</v>
      </c>
      <c r="B868" s="307"/>
      <c r="C868" s="25"/>
      <c r="D868" s="307"/>
      <c r="E868" s="307"/>
      <c r="F868" s="307"/>
      <c r="G868" s="418"/>
      <c r="H868" s="33"/>
      <c r="I868" s="76"/>
      <c r="J868" s="34"/>
      <c r="K868" s="356">
        <f t="shared" si="14"/>
        <v>1</v>
      </c>
      <c r="L868" s="200"/>
      <c r="M868" s="201"/>
      <c r="N868" s="200"/>
      <c r="O868" s="200"/>
      <c r="P868" s="307"/>
      <c r="Q868" s="200"/>
      <c r="R868" s="307"/>
      <c r="S868" s="26"/>
      <c r="T868" s="307"/>
      <c r="U868" s="307"/>
      <c r="V868" s="307"/>
      <c r="W868" s="307"/>
    </row>
    <row r="869" spans="1:23" ht="39" customHeight="1" x14ac:dyDescent="0.25">
      <c r="A869" s="308">
        <v>867</v>
      </c>
      <c r="B869" s="307"/>
      <c r="C869" s="25"/>
      <c r="D869" s="307"/>
      <c r="E869" s="307"/>
      <c r="F869" s="307"/>
      <c r="G869" s="418"/>
      <c r="H869" s="33"/>
      <c r="I869" s="76"/>
      <c r="J869" s="34"/>
      <c r="K869" s="356">
        <f t="shared" si="14"/>
        <v>1</v>
      </c>
      <c r="L869" s="200"/>
      <c r="M869" s="201"/>
      <c r="N869" s="200"/>
      <c r="O869" s="200"/>
      <c r="P869" s="307"/>
      <c r="Q869" s="200"/>
      <c r="R869" s="307"/>
      <c r="S869" s="26"/>
      <c r="T869" s="307"/>
      <c r="U869" s="307"/>
      <c r="V869" s="307"/>
      <c r="W869" s="307"/>
    </row>
    <row r="870" spans="1:23" ht="39" customHeight="1" x14ac:dyDescent="0.25">
      <c r="A870" s="308">
        <v>868</v>
      </c>
      <c r="B870" s="307"/>
      <c r="C870" s="25"/>
      <c r="D870" s="307"/>
      <c r="E870" s="307"/>
      <c r="F870" s="307"/>
      <c r="G870" s="418"/>
      <c r="H870" s="33"/>
      <c r="I870" s="76"/>
      <c r="J870" s="34"/>
      <c r="K870" s="356">
        <f t="shared" si="14"/>
        <v>1</v>
      </c>
      <c r="L870" s="200"/>
      <c r="M870" s="201"/>
      <c r="N870" s="200"/>
      <c r="O870" s="200"/>
      <c r="P870" s="307"/>
      <c r="Q870" s="200"/>
      <c r="R870" s="307"/>
      <c r="S870" s="26"/>
      <c r="T870" s="307"/>
      <c r="U870" s="307"/>
      <c r="V870" s="307"/>
      <c r="W870" s="307"/>
    </row>
    <row r="871" spans="1:23" ht="39" customHeight="1" x14ac:dyDescent="0.25">
      <c r="A871" s="308">
        <v>869</v>
      </c>
      <c r="B871" s="307"/>
      <c r="C871" s="25"/>
      <c r="D871" s="307"/>
      <c r="E871" s="307"/>
      <c r="F871" s="307"/>
      <c r="G871" s="418"/>
      <c r="H871" s="33"/>
      <c r="I871" s="76"/>
      <c r="J871" s="34"/>
      <c r="K871" s="356">
        <f t="shared" si="14"/>
        <v>1</v>
      </c>
      <c r="L871" s="200"/>
      <c r="M871" s="201"/>
      <c r="N871" s="200"/>
      <c r="O871" s="200"/>
      <c r="P871" s="307"/>
      <c r="Q871" s="200"/>
      <c r="R871" s="307"/>
      <c r="S871" s="26"/>
      <c r="T871" s="307"/>
      <c r="U871" s="307"/>
      <c r="V871" s="307"/>
      <c r="W871" s="307"/>
    </row>
    <row r="872" spans="1:23" ht="39" customHeight="1" x14ac:dyDescent="0.25">
      <c r="A872" s="308">
        <v>870</v>
      </c>
      <c r="B872" s="307"/>
      <c r="C872" s="25"/>
      <c r="D872" s="307"/>
      <c r="E872" s="307"/>
      <c r="F872" s="307"/>
      <c r="G872" s="418"/>
      <c r="H872" s="33"/>
      <c r="I872" s="76"/>
      <c r="J872" s="34"/>
      <c r="K872" s="356">
        <f t="shared" si="14"/>
        <v>1</v>
      </c>
      <c r="L872" s="200"/>
      <c r="M872" s="201"/>
      <c r="N872" s="200"/>
      <c r="O872" s="200"/>
      <c r="P872" s="307"/>
      <c r="Q872" s="200"/>
      <c r="R872" s="307"/>
      <c r="S872" s="26"/>
      <c r="T872" s="307"/>
      <c r="U872" s="307"/>
      <c r="V872" s="307"/>
      <c r="W872" s="307"/>
    </row>
    <row r="873" spans="1:23" ht="39" customHeight="1" x14ac:dyDescent="0.25">
      <c r="A873" s="308">
        <v>871</v>
      </c>
      <c r="B873" s="307"/>
      <c r="C873" s="25"/>
      <c r="D873" s="307"/>
      <c r="E873" s="307"/>
      <c r="F873" s="307"/>
      <c r="G873" s="418"/>
      <c r="H873" s="33"/>
      <c r="I873" s="76"/>
      <c r="J873" s="34"/>
      <c r="K873" s="356">
        <f t="shared" si="14"/>
        <v>1</v>
      </c>
      <c r="L873" s="200"/>
      <c r="M873" s="201"/>
      <c r="N873" s="200"/>
      <c r="O873" s="200"/>
      <c r="P873" s="307"/>
      <c r="Q873" s="200"/>
      <c r="R873" s="307"/>
      <c r="S873" s="26"/>
      <c r="T873" s="307"/>
      <c r="U873" s="307"/>
      <c r="V873" s="307"/>
      <c r="W873" s="307"/>
    </row>
    <row r="874" spans="1:23" ht="39" customHeight="1" x14ac:dyDescent="0.25">
      <c r="A874" s="308">
        <v>872</v>
      </c>
      <c r="B874" s="307"/>
      <c r="C874" s="25"/>
      <c r="D874" s="307"/>
      <c r="E874" s="307"/>
      <c r="F874" s="307"/>
      <c r="G874" s="418"/>
      <c r="H874" s="33"/>
      <c r="I874" s="76"/>
      <c r="J874" s="34"/>
      <c r="K874" s="356">
        <f t="shared" si="14"/>
        <v>1</v>
      </c>
      <c r="L874" s="200"/>
      <c r="M874" s="201"/>
      <c r="N874" s="200"/>
      <c r="O874" s="200"/>
      <c r="P874" s="307"/>
      <c r="Q874" s="200"/>
      <c r="R874" s="307"/>
      <c r="S874" s="26"/>
      <c r="T874" s="307"/>
      <c r="U874" s="307"/>
      <c r="V874" s="307"/>
      <c r="W874" s="307"/>
    </row>
    <row r="875" spans="1:23" ht="39" customHeight="1" x14ac:dyDescent="0.25">
      <c r="A875" s="308">
        <v>873</v>
      </c>
      <c r="B875" s="307"/>
      <c r="C875" s="25"/>
      <c r="D875" s="307"/>
      <c r="E875" s="307"/>
      <c r="F875" s="307"/>
      <c r="G875" s="418"/>
      <c r="H875" s="33"/>
      <c r="I875" s="76"/>
      <c r="J875" s="34"/>
      <c r="K875" s="356">
        <f t="shared" si="14"/>
        <v>1</v>
      </c>
      <c r="L875" s="200"/>
      <c r="M875" s="201"/>
      <c r="N875" s="200"/>
      <c r="O875" s="200"/>
      <c r="P875" s="307"/>
      <c r="Q875" s="200"/>
      <c r="R875" s="307"/>
      <c r="S875" s="26"/>
      <c r="T875" s="307"/>
      <c r="U875" s="307"/>
      <c r="V875" s="307"/>
      <c r="W875" s="307"/>
    </row>
    <row r="876" spans="1:23" ht="39" customHeight="1" x14ac:dyDescent="0.25">
      <c r="A876" s="308">
        <v>874</v>
      </c>
      <c r="B876" s="307"/>
      <c r="C876" s="25"/>
      <c r="D876" s="307"/>
      <c r="E876" s="307"/>
      <c r="F876" s="307"/>
      <c r="G876" s="418"/>
      <c r="H876" s="33"/>
      <c r="I876" s="76"/>
      <c r="J876" s="34"/>
      <c r="K876" s="356">
        <f t="shared" si="14"/>
        <v>1</v>
      </c>
      <c r="L876" s="200"/>
      <c r="M876" s="201"/>
      <c r="N876" s="200"/>
      <c r="O876" s="200"/>
      <c r="P876" s="307"/>
      <c r="Q876" s="200"/>
      <c r="R876" s="307"/>
      <c r="S876" s="26"/>
      <c r="T876" s="307"/>
      <c r="U876" s="307"/>
      <c r="V876" s="307"/>
      <c r="W876" s="307"/>
    </row>
    <row r="877" spans="1:23" ht="39" customHeight="1" x14ac:dyDescent="0.25">
      <c r="A877" s="308">
        <v>875</v>
      </c>
      <c r="B877" s="307"/>
      <c r="C877" s="25"/>
      <c r="D877" s="307"/>
      <c r="E877" s="307"/>
      <c r="F877" s="307"/>
      <c r="G877" s="418"/>
      <c r="H877" s="33"/>
      <c r="I877" s="76"/>
      <c r="J877" s="34"/>
      <c r="K877" s="356">
        <f t="shared" si="14"/>
        <v>1</v>
      </c>
      <c r="L877" s="200"/>
      <c r="M877" s="201"/>
      <c r="N877" s="200"/>
      <c r="O877" s="200"/>
      <c r="P877" s="307"/>
      <c r="Q877" s="200"/>
      <c r="R877" s="307"/>
      <c r="S877" s="26"/>
      <c r="T877" s="307"/>
      <c r="U877" s="307"/>
      <c r="V877" s="307"/>
      <c r="W877" s="307"/>
    </row>
    <row r="878" spans="1:23" ht="39" customHeight="1" x14ac:dyDescent="0.25">
      <c r="A878" s="308">
        <v>876</v>
      </c>
      <c r="B878" s="307"/>
      <c r="C878" s="25"/>
      <c r="D878" s="307"/>
      <c r="E878" s="307"/>
      <c r="F878" s="307"/>
      <c r="G878" s="418"/>
      <c r="H878" s="33"/>
      <c r="I878" s="76"/>
      <c r="J878" s="34"/>
      <c r="K878" s="356">
        <f t="shared" si="14"/>
        <v>1</v>
      </c>
      <c r="L878" s="200"/>
      <c r="M878" s="201"/>
      <c r="N878" s="200"/>
      <c r="O878" s="200"/>
      <c r="P878" s="307"/>
      <c r="Q878" s="200"/>
      <c r="R878" s="307"/>
      <c r="S878" s="26"/>
      <c r="T878" s="307"/>
      <c r="U878" s="307"/>
      <c r="V878" s="307"/>
      <c r="W878" s="307"/>
    </row>
    <row r="879" spans="1:23" ht="39" customHeight="1" x14ac:dyDescent="0.25">
      <c r="A879" s="308">
        <v>877</v>
      </c>
      <c r="B879" s="307"/>
      <c r="C879" s="25"/>
      <c r="D879" s="307"/>
      <c r="E879" s="307"/>
      <c r="F879" s="307"/>
      <c r="G879" s="418"/>
      <c r="H879" s="33"/>
      <c r="I879" s="76"/>
      <c r="J879" s="34"/>
      <c r="K879" s="356">
        <f t="shared" si="14"/>
        <v>1</v>
      </c>
      <c r="L879" s="200"/>
      <c r="M879" s="201"/>
      <c r="N879" s="200"/>
      <c r="O879" s="200"/>
      <c r="P879" s="307"/>
      <c r="Q879" s="200"/>
      <c r="R879" s="307"/>
      <c r="S879" s="26"/>
      <c r="T879" s="307"/>
      <c r="U879" s="307"/>
      <c r="V879" s="307"/>
      <c r="W879" s="307"/>
    </row>
    <row r="880" spans="1:23" ht="39" customHeight="1" x14ac:dyDescent="0.25">
      <c r="A880" s="308">
        <v>878</v>
      </c>
      <c r="B880" s="307"/>
      <c r="C880" s="25"/>
      <c r="D880" s="307"/>
      <c r="E880" s="307"/>
      <c r="F880" s="307"/>
      <c r="G880" s="418"/>
      <c r="H880" s="33"/>
      <c r="I880" s="76"/>
      <c r="J880" s="34"/>
      <c r="K880" s="356">
        <f t="shared" si="14"/>
        <v>1</v>
      </c>
      <c r="L880" s="200"/>
      <c r="M880" s="201"/>
      <c r="N880" s="200"/>
      <c r="O880" s="200"/>
      <c r="P880" s="307"/>
      <c r="Q880" s="200"/>
      <c r="R880" s="307"/>
      <c r="S880" s="26"/>
      <c r="T880" s="307"/>
      <c r="U880" s="307"/>
      <c r="V880" s="307"/>
      <c r="W880" s="307"/>
    </row>
    <row r="881" spans="1:23" ht="39" customHeight="1" x14ac:dyDescent="0.25">
      <c r="A881" s="308">
        <v>879</v>
      </c>
      <c r="B881" s="307"/>
      <c r="C881" s="25"/>
      <c r="D881" s="307"/>
      <c r="E881" s="307"/>
      <c r="F881" s="307"/>
      <c r="G881" s="418"/>
      <c r="H881" s="33"/>
      <c r="I881" s="76"/>
      <c r="J881" s="34"/>
      <c r="K881" s="356">
        <f t="shared" si="14"/>
        <v>1</v>
      </c>
      <c r="L881" s="200"/>
      <c r="M881" s="201"/>
      <c r="N881" s="200"/>
      <c r="O881" s="200"/>
      <c r="P881" s="307"/>
      <c r="Q881" s="200"/>
      <c r="R881" s="307"/>
      <c r="S881" s="26"/>
      <c r="T881" s="307"/>
      <c r="U881" s="307"/>
      <c r="V881" s="307"/>
      <c r="W881" s="307"/>
    </row>
    <row r="882" spans="1:23" ht="39" customHeight="1" x14ac:dyDescent="0.25">
      <c r="A882" s="308">
        <v>880</v>
      </c>
      <c r="B882" s="307"/>
      <c r="C882" s="25"/>
      <c r="D882" s="307"/>
      <c r="E882" s="307"/>
      <c r="F882" s="307"/>
      <c r="G882" s="418"/>
      <c r="H882" s="33"/>
      <c r="I882" s="76"/>
      <c r="J882" s="34"/>
      <c r="K882" s="356">
        <f t="shared" si="14"/>
        <v>1</v>
      </c>
      <c r="L882" s="200"/>
      <c r="M882" s="201"/>
      <c r="N882" s="200"/>
      <c r="O882" s="200"/>
      <c r="P882" s="307"/>
      <c r="Q882" s="200"/>
      <c r="R882" s="307"/>
      <c r="S882" s="26"/>
      <c r="T882" s="307"/>
      <c r="U882" s="307"/>
      <c r="V882" s="307"/>
      <c r="W882" s="307"/>
    </row>
    <row r="883" spans="1:23" ht="39" customHeight="1" x14ac:dyDescent="0.25">
      <c r="A883" s="308">
        <v>881</v>
      </c>
      <c r="B883" s="307"/>
      <c r="C883" s="25"/>
      <c r="D883" s="307"/>
      <c r="E883" s="307"/>
      <c r="F883" s="307"/>
      <c r="G883" s="418"/>
      <c r="H883" s="33"/>
      <c r="I883" s="76"/>
      <c r="J883" s="34"/>
      <c r="K883" s="356">
        <f t="shared" si="14"/>
        <v>1</v>
      </c>
      <c r="L883" s="200"/>
      <c r="M883" s="201"/>
      <c r="N883" s="200"/>
      <c r="O883" s="200"/>
      <c r="P883" s="307"/>
      <c r="Q883" s="200"/>
      <c r="R883" s="307"/>
      <c r="S883" s="26"/>
      <c r="T883" s="307"/>
      <c r="U883" s="307"/>
      <c r="V883" s="307"/>
      <c r="W883" s="307"/>
    </row>
    <row r="884" spans="1:23" ht="39" customHeight="1" x14ac:dyDescent="0.25">
      <c r="A884" s="308">
        <v>882</v>
      </c>
      <c r="B884" s="307"/>
      <c r="C884" s="25"/>
      <c r="D884" s="307"/>
      <c r="E884" s="307"/>
      <c r="F884" s="307"/>
      <c r="G884" s="418"/>
      <c r="H884" s="33"/>
      <c r="I884" s="76"/>
      <c r="J884" s="34"/>
      <c r="K884" s="356">
        <f t="shared" si="14"/>
        <v>1</v>
      </c>
      <c r="L884" s="200"/>
      <c r="M884" s="201"/>
      <c r="N884" s="200"/>
      <c r="O884" s="200"/>
      <c r="P884" s="307"/>
      <c r="Q884" s="200"/>
      <c r="R884" s="307"/>
      <c r="S884" s="26"/>
      <c r="T884" s="307"/>
      <c r="U884" s="307"/>
      <c r="V884" s="307"/>
      <c r="W884" s="307"/>
    </row>
    <row r="885" spans="1:23" ht="39" customHeight="1" x14ac:dyDescent="0.25">
      <c r="A885" s="308">
        <v>883</v>
      </c>
      <c r="B885" s="307"/>
      <c r="C885" s="25"/>
      <c r="D885" s="307"/>
      <c r="E885" s="307"/>
      <c r="F885" s="307"/>
      <c r="G885" s="418"/>
      <c r="H885" s="33"/>
      <c r="I885" s="76"/>
      <c r="J885" s="34"/>
      <c r="K885" s="356">
        <f t="shared" si="14"/>
        <v>1</v>
      </c>
      <c r="L885" s="200"/>
      <c r="M885" s="201"/>
      <c r="N885" s="200"/>
      <c r="O885" s="200"/>
      <c r="P885" s="307"/>
      <c r="Q885" s="200"/>
      <c r="R885" s="307"/>
      <c r="S885" s="26"/>
      <c r="T885" s="307"/>
      <c r="U885" s="307"/>
      <c r="V885" s="307"/>
      <c r="W885" s="307"/>
    </row>
    <row r="886" spans="1:23" ht="39" customHeight="1" x14ac:dyDescent="0.25">
      <c r="A886" s="308">
        <v>884</v>
      </c>
      <c r="B886" s="307"/>
      <c r="C886" s="25"/>
      <c r="D886" s="307"/>
      <c r="E886" s="307"/>
      <c r="F886" s="307"/>
      <c r="G886" s="418"/>
      <c r="H886" s="33"/>
      <c r="I886" s="76"/>
      <c r="J886" s="34"/>
      <c r="K886" s="356">
        <f t="shared" si="14"/>
        <v>1</v>
      </c>
      <c r="L886" s="200"/>
      <c r="M886" s="201"/>
      <c r="N886" s="200"/>
      <c r="O886" s="200"/>
      <c r="P886" s="307"/>
      <c r="Q886" s="200"/>
      <c r="R886" s="307"/>
      <c r="S886" s="26"/>
      <c r="T886" s="307"/>
      <c r="U886" s="307"/>
      <c r="V886" s="307"/>
      <c r="W886" s="307"/>
    </row>
    <row r="887" spans="1:23" ht="39" customHeight="1" x14ac:dyDescent="0.25">
      <c r="A887" s="308">
        <v>885</v>
      </c>
      <c r="B887" s="307"/>
      <c r="C887" s="25"/>
      <c r="D887" s="307"/>
      <c r="E887" s="307"/>
      <c r="F887" s="307"/>
      <c r="G887" s="418"/>
      <c r="H887" s="33"/>
      <c r="I887" s="76"/>
      <c r="J887" s="34"/>
      <c r="K887" s="356">
        <f t="shared" si="14"/>
        <v>1</v>
      </c>
      <c r="L887" s="200"/>
      <c r="M887" s="201"/>
      <c r="N887" s="200"/>
      <c r="O887" s="200"/>
      <c r="P887" s="307"/>
      <c r="Q887" s="200"/>
      <c r="R887" s="307"/>
      <c r="S887" s="26"/>
      <c r="T887" s="307"/>
      <c r="U887" s="307"/>
      <c r="V887" s="307"/>
      <c r="W887" s="307"/>
    </row>
    <row r="888" spans="1:23" ht="39" customHeight="1" x14ac:dyDescent="0.25">
      <c r="A888" s="308">
        <v>886</v>
      </c>
      <c r="B888" s="307"/>
      <c r="C888" s="25"/>
      <c r="D888" s="307"/>
      <c r="E888" s="307"/>
      <c r="F888" s="307"/>
      <c r="G888" s="418"/>
      <c r="H888" s="33"/>
      <c r="I888" s="76"/>
      <c r="J888" s="34"/>
      <c r="K888" s="356">
        <f t="shared" si="14"/>
        <v>1</v>
      </c>
      <c r="L888" s="200"/>
      <c r="M888" s="201"/>
      <c r="N888" s="200"/>
      <c r="O888" s="200"/>
      <c r="P888" s="307"/>
      <c r="Q888" s="200"/>
      <c r="R888" s="307"/>
      <c r="S888" s="26"/>
      <c r="T888" s="307"/>
      <c r="U888" s="307"/>
      <c r="V888" s="307"/>
      <c r="W888" s="307"/>
    </row>
    <row r="889" spans="1:23" ht="39" customHeight="1" x14ac:dyDescent="0.25">
      <c r="A889" s="308">
        <v>887</v>
      </c>
      <c r="B889" s="307"/>
      <c r="C889" s="25"/>
      <c r="D889" s="307"/>
      <c r="E889" s="307"/>
      <c r="F889" s="307"/>
      <c r="G889" s="418"/>
      <c r="H889" s="33"/>
      <c r="I889" s="76"/>
      <c r="J889" s="34"/>
      <c r="K889" s="356">
        <f t="shared" si="14"/>
        <v>1</v>
      </c>
      <c r="L889" s="200"/>
      <c r="M889" s="201"/>
      <c r="N889" s="200"/>
      <c r="O889" s="200"/>
      <c r="P889" s="307"/>
      <c r="Q889" s="200"/>
      <c r="R889" s="307"/>
      <c r="S889" s="26"/>
      <c r="T889" s="307"/>
      <c r="U889" s="307"/>
      <c r="V889" s="307"/>
      <c r="W889" s="307"/>
    </row>
    <row r="890" spans="1:23" ht="39" customHeight="1" x14ac:dyDescent="0.25">
      <c r="A890" s="308">
        <v>888</v>
      </c>
      <c r="B890" s="307"/>
      <c r="C890" s="25"/>
      <c r="D890" s="307"/>
      <c r="E890" s="307"/>
      <c r="F890" s="307"/>
      <c r="G890" s="418"/>
      <c r="H890" s="33"/>
      <c r="I890" s="76"/>
      <c r="J890" s="34"/>
      <c r="K890" s="356">
        <f t="shared" si="14"/>
        <v>1</v>
      </c>
      <c r="L890" s="200"/>
      <c r="M890" s="201"/>
      <c r="N890" s="200"/>
      <c r="O890" s="200"/>
      <c r="P890" s="307"/>
      <c r="Q890" s="200"/>
      <c r="R890" s="307"/>
      <c r="S890" s="26"/>
      <c r="T890" s="307"/>
      <c r="U890" s="307"/>
      <c r="V890" s="307"/>
      <c r="W890" s="307"/>
    </row>
    <row r="891" spans="1:23" ht="39" customHeight="1" x14ac:dyDescent="0.25">
      <c r="A891" s="308">
        <v>889</v>
      </c>
      <c r="B891" s="307"/>
      <c r="C891" s="25"/>
      <c r="D891" s="307"/>
      <c r="E891" s="307"/>
      <c r="F891" s="307"/>
      <c r="G891" s="418"/>
      <c r="H891" s="33"/>
      <c r="I891" s="76"/>
      <c r="J891" s="34"/>
      <c r="K891" s="356">
        <f t="shared" si="14"/>
        <v>1</v>
      </c>
      <c r="L891" s="200"/>
      <c r="M891" s="201"/>
      <c r="N891" s="200"/>
      <c r="O891" s="200"/>
      <c r="P891" s="307"/>
      <c r="Q891" s="200"/>
      <c r="R891" s="307"/>
      <c r="S891" s="26"/>
      <c r="T891" s="307"/>
      <c r="U891" s="307"/>
      <c r="V891" s="307"/>
      <c r="W891" s="307"/>
    </row>
    <row r="892" spans="1:23" ht="39" customHeight="1" x14ac:dyDescent="0.25">
      <c r="A892" s="308">
        <v>890</v>
      </c>
      <c r="B892" s="307"/>
      <c r="C892" s="25"/>
      <c r="D892" s="307"/>
      <c r="E892" s="307"/>
      <c r="F892" s="307"/>
      <c r="G892" s="418"/>
      <c r="H892" s="33"/>
      <c r="I892" s="76"/>
      <c r="J892" s="34"/>
      <c r="K892" s="356">
        <f t="shared" si="14"/>
        <v>1</v>
      </c>
      <c r="L892" s="200"/>
      <c r="M892" s="201"/>
      <c r="N892" s="200"/>
      <c r="O892" s="200"/>
      <c r="P892" s="307"/>
      <c r="Q892" s="200"/>
      <c r="R892" s="307"/>
      <c r="S892" s="26"/>
      <c r="T892" s="307"/>
      <c r="U892" s="307"/>
      <c r="V892" s="307"/>
      <c r="W892" s="307"/>
    </row>
    <row r="893" spans="1:23" ht="39" customHeight="1" x14ac:dyDescent="0.25">
      <c r="A893" s="308">
        <v>891</v>
      </c>
      <c r="B893" s="307"/>
      <c r="C893" s="25"/>
      <c r="D893" s="307"/>
      <c r="E893" s="307"/>
      <c r="F893" s="307"/>
      <c r="G893" s="418"/>
      <c r="H893" s="33"/>
      <c r="I893" s="76"/>
      <c r="J893" s="34"/>
      <c r="K893" s="356">
        <f t="shared" si="14"/>
        <v>1</v>
      </c>
      <c r="L893" s="200"/>
      <c r="M893" s="201"/>
      <c r="N893" s="200"/>
      <c r="O893" s="200"/>
      <c r="P893" s="307"/>
      <c r="Q893" s="200"/>
      <c r="R893" s="307"/>
      <c r="S893" s="26"/>
      <c r="T893" s="307"/>
      <c r="U893" s="307"/>
      <c r="V893" s="307"/>
      <c r="W893" s="307"/>
    </row>
    <row r="894" spans="1:23" ht="39" customHeight="1" x14ac:dyDescent="0.25">
      <c r="A894" s="308">
        <v>892</v>
      </c>
      <c r="B894" s="307"/>
      <c r="C894" s="25"/>
      <c r="D894" s="307"/>
      <c r="E894" s="307"/>
      <c r="F894" s="307"/>
      <c r="G894" s="418"/>
      <c r="H894" s="33"/>
      <c r="I894" s="76"/>
      <c r="J894" s="34"/>
      <c r="K894" s="356">
        <f t="shared" si="14"/>
        <v>1</v>
      </c>
      <c r="L894" s="200"/>
      <c r="M894" s="201"/>
      <c r="N894" s="200"/>
      <c r="O894" s="200"/>
      <c r="P894" s="307"/>
      <c r="Q894" s="200"/>
      <c r="R894" s="307"/>
      <c r="S894" s="26"/>
      <c r="T894" s="307"/>
      <c r="U894" s="307"/>
      <c r="V894" s="307"/>
      <c r="W894" s="307"/>
    </row>
    <row r="895" spans="1:23" ht="39" customHeight="1" x14ac:dyDescent="0.25">
      <c r="A895" s="308">
        <v>893</v>
      </c>
      <c r="B895" s="307"/>
      <c r="C895" s="25"/>
      <c r="D895" s="307"/>
      <c r="E895" s="307"/>
      <c r="F895" s="307"/>
      <c r="G895" s="418"/>
      <c r="H895" s="33"/>
      <c r="I895" s="76"/>
      <c r="J895" s="34"/>
      <c r="K895" s="356">
        <f t="shared" si="14"/>
        <v>1</v>
      </c>
      <c r="L895" s="200"/>
      <c r="M895" s="201"/>
      <c r="N895" s="200"/>
      <c r="O895" s="200"/>
      <c r="P895" s="307"/>
      <c r="Q895" s="200"/>
      <c r="R895" s="307"/>
      <c r="S895" s="26"/>
      <c r="T895" s="307"/>
      <c r="U895" s="307"/>
      <c r="V895" s="307"/>
      <c r="W895" s="307"/>
    </row>
    <row r="896" spans="1:23" ht="39" customHeight="1" x14ac:dyDescent="0.25">
      <c r="A896" s="308">
        <v>894</v>
      </c>
      <c r="B896" s="307"/>
      <c r="C896" s="25"/>
      <c r="D896" s="307"/>
      <c r="E896" s="307"/>
      <c r="F896" s="307"/>
      <c r="G896" s="418"/>
      <c r="H896" s="33"/>
      <c r="I896" s="76"/>
      <c r="J896" s="34"/>
      <c r="K896" s="356">
        <f t="shared" si="14"/>
        <v>1</v>
      </c>
      <c r="L896" s="200"/>
      <c r="M896" s="201"/>
      <c r="N896" s="200"/>
      <c r="O896" s="200"/>
      <c r="P896" s="307"/>
      <c r="Q896" s="200"/>
      <c r="R896" s="307"/>
      <c r="S896" s="26"/>
      <c r="T896" s="307"/>
      <c r="U896" s="307"/>
      <c r="V896" s="307"/>
      <c r="W896" s="307"/>
    </row>
    <row r="897" spans="1:23" ht="39" customHeight="1" x14ac:dyDescent="0.25">
      <c r="A897" s="308">
        <v>895</v>
      </c>
      <c r="B897" s="307"/>
      <c r="C897" s="25"/>
      <c r="D897" s="307"/>
      <c r="E897" s="307"/>
      <c r="F897" s="307"/>
      <c r="G897" s="418"/>
      <c r="H897" s="33"/>
      <c r="I897" s="76"/>
      <c r="J897" s="34"/>
      <c r="K897" s="356">
        <f t="shared" si="14"/>
        <v>1</v>
      </c>
      <c r="L897" s="200"/>
      <c r="M897" s="201"/>
      <c r="N897" s="200"/>
      <c r="O897" s="200"/>
      <c r="P897" s="307"/>
      <c r="Q897" s="200"/>
      <c r="R897" s="307"/>
      <c r="S897" s="26"/>
      <c r="T897" s="307"/>
      <c r="U897" s="307"/>
      <c r="V897" s="307"/>
      <c r="W897" s="307"/>
    </row>
    <row r="898" spans="1:23" ht="39" customHeight="1" x14ac:dyDescent="0.25">
      <c r="A898" s="308">
        <v>896</v>
      </c>
      <c r="B898" s="307"/>
      <c r="C898" s="25"/>
      <c r="D898" s="307"/>
      <c r="E898" s="307"/>
      <c r="F898" s="307"/>
      <c r="G898" s="418"/>
      <c r="H898" s="33"/>
      <c r="I898" s="76"/>
      <c r="J898" s="34"/>
      <c r="K898" s="356">
        <f t="shared" si="14"/>
        <v>1</v>
      </c>
      <c r="L898" s="200"/>
      <c r="M898" s="201"/>
      <c r="N898" s="200"/>
      <c r="O898" s="200"/>
      <c r="P898" s="307"/>
      <c r="Q898" s="200"/>
      <c r="R898" s="307"/>
      <c r="S898" s="26"/>
      <c r="T898" s="307"/>
      <c r="U898" s="307"/>
      <c r="V898" s="307"/>
      <c r="W898" s="307"/>
    </row>
    <row r="899" spans="1:23" ht="39" customHeight="1" x14ac:dyDescent="0.25">
      <c r="A899" s="308">
        <v>897</v>
      </c>
      <c r="B899" s="307"/>
      <c r="C899" s="25"/>
      <c r="D899" s="307"/>
      <c r="E899" s="307"/>
      <c r="F899" s="307"/>
      <c r="G899" s="418"/>
      <c r="H899" s="33"/>
      <c r="I899" s="76"/>
      <c r="J899" s="34"/>
      <c r="K899" s="356">
        <f t="shared" si="14"/>
        <v>1</v>
      </c>
      <c r="L899" s="200"/>
      <c r="M899" s="201"/>
      <c r="N899" s="200"/>
      <c r="O899" s="200"/>
      <c r="P899" s="307"/>
      <c r="Q899" s="200"/>
      <c r="R899" s="307"/>
      <c r="S899" s="26"/>
      <c r="T899" s="307"/>
      <c r="U899" s="307"/>
      <c r="V899" s="307"/>
      <c r="W899" s="307"/>
    </row>
    <row r="900" spans="1:23" ht="39" customHeight="1" x14ac:dyDescent="0.25">
      <c r="A900" s="308">
        <v>898</v>
      </c>
      <c r="B900" s="307"/>
      <c r="C900" s="25"/>
      <c r="D900" s="307"/>
      <c r="E900" s="307"/>
      <c r="F900" s="307"/>
      <c r="G900" s="418"/>
      <c r="H900" s="33"/>
      <c r="I900" s="76"/>
      <c r="J900" s="34"/>
      <c r="K900" s="356">
        <f t="shared" ref="K900:K963" si="15">1-I900</f>
        <v>1</v>
      </c>
      <c r="L900" s="200"/>
      <c r="M900" s="201"/>
      <c r="N900" s="200"/>
      <c r="O900" s="200"/>
      <c r="P900" s="307"/>
      <c r="Q900" s="200"/>
      <c r="R900" s="307"/>
      <c r="S900" s="26"/>
      <c r="T900" s="307"/>
      <c r="U900" s="307"/>
      <c r="V900" s="307"/>
      <c r="W900" s="307"/>
    </row>
    <row r="901" spans="1:23" ht="39" customHeight="1" x14ac:dyDescent="0.25">
      <c r="A901" s="308">
        <v>899</v>
      </c>
      <c r="B901" s="307"/>
      <c r="C901" s="25"/>
      <c r="D901" s="307"/>
      <c r="E901" s="307"/>
      <c r="F901" s="307"/>
      <c r="G901" s="418"/>
      <c r="H901" s="33"/>
      <c r="I901" s="76"/>
      <c r="J901" s="34"/>
      <c r="K901" s="356">
        <f t="shared" si="15"/>
        <v>1</v>
      </c>
      <c r="L901" s="200"/>
      <c r="M901" s="201"/>
      <c r="N901" s="200"/>
      <c r="O901" s="200"/>
      <c r="P901" s="307"/>
      <c r="Q901" s="200"/>
      <c r="R901" s="307"/>
      <c r="S901" s="26"/>
      <c r="T901" s="307"/>
      <c r="U901" s="307"/>
      <c r="V901" s="307"/>
      <c r="W901" s="307"/>
    </row>
    <row r="902" spans="1:23" ht="39" customHeight="1" x14ac:dyDescent="0.25">
      <c r="A902" s="308">
        <v>900</v>
      </c>
      <c r="B902" s="307"/>
      <c r="C902" s="25"/>
      <c r="D902" s="307"/>
      <c r="E902" s="307"/>
      <c r="F902" s="307"/>
      <c r="G902" s="418"/>
      <c r="H902" s="33"/>
      <c r="I902" s="76"/>
      <c r="J902" s="34"/>
      <c r="K902" s="356">
        <f t="shared" si="15"/>
        <v>1</v>
      </c>
      <c r="L902" s="200"/>
      <c r="M902" s="201"/>
      <c r="N902" s="200"/>
      <c r="O902" s="200"/>
      <c r="P902" s="307"/>
      <c r="Q902" s="200"/>
      <c r="R902" s="307"/>
      <c r="S902" s="26"/>
      <c r="T902" s="307"/>
      <c r="U902" s="307"/>
      <c r="V902" s="307"/>
      <c r="W902" s="307"/>
    </row>
    <row r="903" spans="1:23" ht="39" customHeight="1" x14ac:dyDescent="0.25">
      <c r="A903" s="308">
        <v>901</v>
      </c>
      <c r="B903" s="307"/>
      <c r="C903" s="25"/>
      <c r="D903" s="307"/>
      <c r="E903" s="307"/>
      <c r="F903" s="307"/>
      <c r="G903" s="418"/>
      <c r="H903" s="33"/>
      <c r="I903" s="76"/>
      <c r="J903" s="34"/>
      <c r="K903" s="356">
        <f t="shared" si="15"/>
        <v>1</v>
      </c>
      <c r="L903" s="200"/>
      <c r="M903" s="201"/>
      <c r="N903" s="200"/>
      <c r="O903" s="200"/>
      <c r="P903" s="307"/>
      <c r="Q903" s="200"/>
      <c r="R903" s="307"/>
      <c r="S903" s="26"/>
      <c r="T903" s="307"/>
      <c r="U903" s="307"/>
      <c r="V903" s="307"/>
      <c r="W903" s="307"/>
    </row>
    <row r="904" spans="1:23" ht="39" customHeight="1" x14ac:dyDescent="0.25">
      <c r="A904" s="308">
        <v>902</v>
      </c>
      <c r="B904" s="307"/>
      <c r="C904" s="25"/>
      <c r="D904" s="307"/>
      <c r="E904" s="307"/>
      <c r="F904" s="307"/>
      <c r="G904" s="418"/>
      <c r="H904" s="33"/>
      <c r="I904" s="76"/>
      <c r="J904" s="34"/>
      <c r="K904" s="356">
        <f t="shared" si="15"/>
        <v>1</v>
      </c>
      <c r="L904" s="200"/>
      <c r="M904" s="201"/>
      <c r="N904" s="200"/>
      <c r="O904" s="200"/>
      <c r="P904" s="307"/>
      <c r="Q904" s="200"/>
      <c r="R904" s="307"/>
      <c r="S904" s="26"/>
      <c r="T904" s="307"/>
      <c r="U904" s="307"/>
      <c r="V904" s="307"/>
      <c r="W904" s="307"/>
    </row>
    <row r="905" spans="1:23" ht="39" customHeight="1" x14ac:dyDescent="0.25">
      <c r="A905" s="308">
        <v>903</v>
      </c>
      <c r="B905" s="307"/>
      <c r="C905" s="25"/>
      <c r="D905" s="307"/>
      <c r="E905" s="307"/>
      <c r="F905" s="307"/>
      <c r="G905" s="418"/>
      <c r="H905" s="33"/>
      <c r="I905" s="76"/>
      <c r="J905" s="34"/>
      <c r="K905" s="356">
        <f t="shared" si="15"/>
        <v>1</v>
      </c>
      <c r="L905" s="200"/>
      <c r="M905" s="201"/>
      <c r="N905" s="200"/>
      <c r="O905" s="200"/>
      <c r="P905" s="307"/>
      <c r="Q905" s="200"/>
      <c r="R905" s="307"/>
      <c r="S905" s="26"/>
      <c r="T905" s="307"/>
      <c r="U905" s="307"/>
      <c r="V905" s="307"/>
      <c r="W905" s="307"/>
    </row>
    <row r="906" spans="1:23" ht="39" customHeight="1" x14ac:dyDescent="0.25">
      <c r="A906" s="308">
        <v>904</v>
      </c>
      <c r="B906" s="307"/>
      <c r="C906" s="25"/>
      <c r="D906" s="307"/>
      <c r="E906" s="307"/>
      <c r="F906" s="307"/>
      <c r="G906" s="418"/>
      <c r="H906" s="33"/>
      <c r="I906" s="76"/>
      <c r="J906" s="34"/>
      <c r="K906" s="356">
        <f t="shared" si="15"/>
        <v>1</v>
      </c>
      <c r="L906" s="200"/>
      <c r="M906" s="201"/>
      <c r="N906" s="200"/>
      <c r="O906" s="200"/>
      <c r="P906" s="307"/>
      <c r="Q906" s="200"/>
      <c r="R906" s="307"/>
      <c r="S906" s="26"/>
      <c r="T906" s="307"/>
      <c r="U906" s="307"/>
      <c r="V906" s="307"/>
      <c r="W906" s="307"/>
    </row>
    <row r="907" spans="1:23" ht="39" customHeight="1" x14ac:dyDescent="0.25">
      <c r="A907" s="308">
        <v>905</v>
      </c>
      <c r="B907" s="307"/>
      <c r="C907" s="25"/>
      <c r="D907" s="307"/>
      <c r="E907" s="307"/>
      <c r="F907" s="307"/>
      <c r="G907" s="418"/>
      <c r="H907" s="33"/>
      <c r="I907" s="76"/>
      <c r="J907" s="34"/>
      <c r="K907" s="356">
        <f t="shared" si="15"/>
        <v>1</v>
      </c>
      <c r="L907" s="200"/>
      <c r="M907" s="201"/>
      <c r="N907" s="200"/>
      <c r="O907" s="200"/>
      <c r="P907" s="307"/>
      <c r="Q907" s="200"/>
      <c r="R907" s="307"/>
      <c r="S907" s="26"/>
      <c r="T907" s="307"/>
      <c r="U907" s="307"/>
      <c r="V907" s="307"/>
      <c r="W907" s="307"/>
    </row>
    <row r="908" spans="1:23" ht="39" customHeight="1" x14ac:dyDescent="0.25">
      <c r="A908" s="308">
        <v>906</v>
      </c>
      <c r="B908" s="307"/>
      <c r="C908" s="25"/>
      <c r="D908" s="307"/>
      <c r="E908" s="307"/>
      <c r="F908" s="307"/>
      <c r="G908" s="418"/>
      <c r="H908" s="33"/>
      <c r="I908" s="76"/>
      <c r="J908" s="34"/>
      <c r="K908" s="356">
        <f t="shared" si="15"/>
        <v>1</v>
      </c>
      <c r="L908" s="200"/>
      <c r="M908" s="201"/>
      <c r="N908" s="200"/>
      <c r="O908" s="200"/>
      <c r="P908" s="307"/>
      <c r="Q908" s="200"/>
      <c r="R908" s="307"/>
      <c r="S908" s="26"/>
      <c r="T908" s="307"/>
      <c r="U908" s="307"/>
      <c r="V908" s="307"/>
      <c r="W908" s="307"/>
    </row>
    <row r="909" spans="1:23" ht="39" customHeight="1" x14ac:dyDescent="0.25">
      <c r="A909" s="308">
        <v>907</v>
      </c>
      <c r="B909" s="307"/>
      <c r="C909" s="25"/>
      <c r="D909" s="307"/>
      <c r="E909" s="307"/>
      <c r="F909" s="307"/>
      <c r="G909" s="418"/>
      <c r="H909" s="33"/>
      <c r="I909" s="76"/>
      <c r="J909" s="34"/>
      <c r="K909" s="356">
        <f t="shared" si="15"/>
        <v>1</v>
      </c>
      <c r="L909" s="200"/>
      <c r="M909" s="201"/>
      <c r="N909" s="200"/>
      <c r="O909" s="200"/>
      <c r="P909" s="307"/>
      <c r="Q909" s="200"/>
      <c r="R909" s="307"/>
      <c r="S909" s="26"/>
      <c r="T909" s="307"/>
      <c r="U909" s="307"/>
      <c r="V909" s="307"/>
      <c r="W909" s="307"/>
    </row>
    <row r="910" spans="1:23" ht="39" customHeight="1" x14ac:dyDescent="0.25">
      <c r="A910" s="308">
        <v>908</v>
      </c>
      <c r="B910" s="307"/>
      <c r="C910" s="25"/>
      <c r="D910" s="307"/>
      <c r="E910" s="307"/>
      <c r="F910" s="307"/>
      <c r="G910" s="418"/>
      <c r="H910" s="33"/>
      <c r="I910" s="76"/>
      <c r="J910" s="34"/>
      <c r="K910" s="356">
        <f t="shared" si="15"/>
        <v>1</v>
      </c>
      <c r="L910" s="200"/>
      <c r="M910" s="201"/>
      <c r="N910" s="200"/>
      <c r="O910" s="200"/>
      <c r="P910" s="307"/>
      <c r="Q910" s="200"/>
      <c r="R910" s="307"/>
      <c r="S910" s="26"/>
      <c r="T910" s="307"/>
      <c r="U910" s="307"/>
      <c r="V910" s="307"/>
      <c r="W910" s="307"/>
    </row>
    <row r="911" spans="1:23" ht="39" customHeight="1" x14ac:dyDescent="0.25">
      <c r="A911" s="308">
        <v>909</v>
      </c>
      <c r="B911" s="307"/>
      <c r="C911" s="25"/>
      <c r="D911" s="307"/>
      <c r="E911" s="307"/>
      <c r="F911" s="307"/>
      <c r="G911" s="418"/>
      <c r="H911" s="33"/>
      <c r="I911" s="76"/>
      <c r="J911" s="34"/>
      <c r="K911" s="356">
        <f t="shared" si="15"/>
        <v>1</v>
      </c>
      <c r="L911" s="200"/>
      <c r="M911" s="201"/>
      <c r="N911" s="200"/>
      <c r="O911" s="200"/>
      <c r="P911" s="307"/>
      <c r="Q911" s="200"/>
      <c r="R911" s="307"/>
      <c r="S911" s="26"/>
      <c r="T911" s="307"/>
      <c r="U911" s="307"/>
      <c r="V911" s="307"/>
      <c r="W911" s="307"/>
    </row>
    <row r="912" spans="1:23" ht="39" customHeight="1" x14ac:dyDescent="0.25">
      <c r="A912" s="308">
        <v>910</v>
      </c>
      <c r="B912" s="307"/>
      <c r="C912" s="25"/>
      <c r="D912" s="307"/>
      <c r="E912" s="307"/>
      <c r="F912" s="307"/>
      <c r="G912" s="418"/>
      <c r="H912" s="33"/>
      <c r="I912" s="76"/>
      <c r="J912" s="34"/>
      <c r="K912" s="356">
        <f t="shared" si="15"/>
        <v>1</v>
      </c>
      <c r="L912" s="200"/>
      <c r="M912" s="201"/>
      <c r="N912" s="200"/>
      <c r="O912" s="200"/>
      <c r="P912" s="307"/>
      <c r="Q912" s="200"/>
      <c r="R912" s="307"/>
      <c r="S912" s="26"/>
      <c r="T912" s="307"/>
      <c r="U912" s="307"/>
      <c r="V912" s="307"/>
      <c r="W912" s="307"/>
    </row>
    <row r="913" spans="1:23" ht="39" customHeight="1" x14ac:dyDescent="0.25">
      <c r="A913" s="308">
        <v>911</v>
      </c>
      <c r="B913" s="307"/>
      <c r="C913" s="25"/>
      <c r="D913" s="307"/>
      <c r="E913" s="307"/>
      <c r="F913" s="307"/>
      <c r="G913" s="418"/>
      <c r="H913" s="33"/>
      <c r="I913" s="76"/>
      <c r="J913" s="34"/>
      <c r="K913" s="356">
        <f t="shared" si="15"/>
        <v>1</v>
      </c>
      <c r="L913" s="200"/>
      <c r="M913" s="201"/>
      <c r="N913" s="200"/>
      <c r="O913" s="200"/>
      <c r="P913" s="307"/>
      <c r="Q913" s="200"/>
      <c r="R913" s="307"/>
      <c r="S913" s="26"/>
      <c r="T913" s="307"/>
      <c r="U913" s="307"/>
      <c r="V913" s="307"/>
      <c r="W913" s="307"/>
    </row>
    <row r="914" spans="1:23" ht="39" customHeight="1" x14ac:dyDescent="0.25">
      <c r="A914" s="308">
        <v>912</v>
      </c>
      <c r="B914" s="307"/>
      <c r="C914" s="25"/>
      <c r="D914" s="307"/>
      <c r="E914" s="307"/>
      <c r="F914" s="307"/>
      <c r="G914" s="418"/>
      <c r="H914" s="33"/>
      <c r="I914" s="76"/>
      <c r="J914" s="34"/>
      <c r="K914" s="356">
        <f t="shared" si="15"/>
        <v>1</v>
      </c>
      <c r="L914" s="200"/>
      <c r="M914" s="201"/>
      <c r="N914" s="200"/>
      <c r="O914" s="200"/>
      <c r="P914" s="307"/>
      <c r="Q914" s="200"/>
      <c r="R914" s="307"/>
      <c r="S914" s="26"/>
      <c r="T914" s="307"/>
      <c r="U914" s="307"/>
      <c r="V914" s="307"/>
      <c r="W914" s="307"/>
    </row>
    <row r="915" spans="1:23" ht="39" customHeight="1" x14ac:dyDescent="0.25">
      <c r="A915" s="308">
        <v>913</v>
      </c>
      <c r="B915" s="307"/>
      <c r="C915" s="25"/>
      <c r="D915" s="307"/>
      <c r="E915" s="307"/>
      <c r="F915" s="307"/>
      <c r="G915" s="418"/>
      <c r="H915" s="33"/>
      <c r="I915" s="76"/>
      <c r="J915" s="34"/>
      <c r="K915" s="356">
        <f t="shared" si="15"/>
        <v>1</v>
      </c>
      <c r="L915" s="200"/>
      <c r="M915" s="201"/>
      <c r="N915" s="200"/>
      <c r="O915" s="200"/>
      <c r="P915" s="307"/>
      <c r="Q915" s="200"/>
      <c r="R915" s="307"/>
      <c r="S915" s="26"/>
      <c r="T915" s="307"/>
      <c r="U915" s="307"/>
      <c r="V915" s="307"/>
      <c r="W915" s="307"/>
    </row>
    <row r="916" spans="1:23" ht="39" customHeight="1" x14ac:dyDescent="0.25">
      <c r="A916" s="308">
        <v>914</v>
      </c>
      <c r="B916" s="307"/>
      <c r="C916" s="25"/>
      <c r="D916" s="307"/>
      <c r="E916" s="307"/>
      <c r="F916" s="307"/>
      <c r="G916" s="418"/>
      <c r="H916" s="33"/>
      <c r="I916" s="76"/>
      <c r="J916" s="34"/>
      <c r="K916" s="356">
        <f t="shared" si="15"/>
        <v>1</v>
      </c>
      <c r="L916" s="200"/>
      <c r="M916" s="201"/>
      <c r="N916" s="200"/>
      <c r="O916" s="200"/>
      <c r="P916" s="307"/>
      <c r="Q916" s="200"/>
      <c r="R916" s="307"/>
      <c r="S916" s="26"/>
      <c r="T916" s="307"/>
      <c r="U916" s="307"/>
      <c r="V916" s="307"/>
      <c r="W916" s="307"/>
    </row>
    <row r="917" spans="1:23" ht="39" customHeight="1" x14ac:dyDescent="0.25">
      <c r="A917" s="308">
        <v>915</v>
      </c>
      <c r="B917" s="307"/>
      <c r="C917" s="25"/>
      <c r="D917" s="307"/>
      <c r="E917" s="307"/>
      <c r="F917" s="307"/>
      <c r="G917" s="418"/>
      <c r="H917" s="33"/>
      <c r="I917" s="76"/>
      <c r="J917" s="34"/>
      <c r="K917" s="356">
        <f t="shared" si="15"/>
        <v>1</v>
      </c>
      <c r="L917" s="200"/>
      <c r="M917" s="201"/>
      <c r="N917" s="200"/>
      <c r="O917" s="200"/>
      <c r="P917" s="307"/>
      <c r="Q917" s="200"/>
      <c r="R917" s="307"/>
      <c r="S917" s="26"/>
      <c r="T917" s="307"/>
      <c r="U917" s="307"/>
      <c r="V917" s="307"/>
      <c r="W917" s="307"/>
    </row>
    <row r="918" spans="1:23" ht="39" customHeight="1" x14ac:dyDescent="0.25">
      <c r="A918" s="308">
        <v>916</v>
      </c>
      <c r="B918" s="307"/>
      <c r="C918" s="25"/>
      <c r="D918" s="307"/>
      <c r="E918" s="307"/>
      <c r="F918" s="307"/>
      <c r="G918" s="418"/>
      <c r="H918" s="33"/>
      <c r="I918" s="76"/>
      <c r="J918" s="34"/>
      <c r="K918" s="356">
        <f t="shared" si="15"/>
        <v>1</v>
      </c>
      <c r="L918" s="200"/>
      <c r="M918" s="201"/>
      <c r="N918" s="200"/>
      <c r="O918" s="200"/>
      <c r="P918" s="307"/>
      <c r="Q918" s="200"/>
      <c r="R918" s="307"/>
      <c r="S918" s="26"/>
      <c r="T918" s="307"/>
      <c r="U918" s="307"/>
      <c r="V918" s="307"/>
      <c r="W918" s="307"/>
    </row>
    <row r="919" spans="1:23" ht="39" customHeight="1" x14ac:dyDescent="0.25">
      <c r="A919" s="308">
        <v>917</v>
      </c>
      <c r="B919" s="307"/>
      <c r="C919" s="25"/>
      <c r="D919" s="307"/>
      <c r="E919" s="307"/>
      <c r="F919" s="307"/>
      <c r="G919" s="418"/>
      <c r="H919" s="33"/>
      <c r="I919" s="76"/>
      <c r="J919" s="34"/>
      <c r="K919" s="356">
        <f t="shared" si="15"/>
        <v>1</v>
      </c>
      <c r="L919" s="200"/>
      <c r="M919" s="201"/>
      <c r="N919" s="200"/>
      <c r="O919" s="200"/>
      <c r="P919" s="307"/>
      <c r="Q919" s="200"/>
      <c r="R919" s="307"/>
      <c r="S919" s="26"/>
      <c r="T919" s="307"/>
      <c r="U919" s="307"/>
      <c r="V919" s="307"/>
      <c r="W919" s="307"/>
    </row>
    <row r="920" spans="1:23" ht="39" customHeight="1" x14ac:dyDescent="0.25">
      <c r="A920" s="308">
        <v>918</v>
      </c>
      <c r="B920" s="307"/>
      <c r="C920" s="25"/>
      <c r="D920" s="307"/>
      <c r="E920" s="307"/>
      <c r="F920" s="307"/>
      <c r="G920" s="418"/>
      <c r="H920" s="33"/>
      <c r="I920" s="76"/>
      <c r="J920" s="34"/>
      <c r="K920" s="356">
        <f t="shared" si="15"/>
        <v>1</v>
      </c>
      <c r="L920" s="200"/>
      <c r="M920" s="201"/>
      <c r="N920" s="200"/>
      <c r="O920" s="200"/>
      <c r="P920" s="307"/>
      <c r="Q920" s="200"/>
      <c r="R920" s="307"/>
      <c r="S920" s="26"/>
      <c r="T920" s="307"/>
      <c r="U920" s="307"/>
      <c r="V920" s="307"/>
      <c r="W920" s="307"/>
    </row>
    <row r="921" spans="1:23" ht="39" customHeight="1" x14ac:dyDescent="0.25">
      <c r="A921" s="308">
        <v>919</v>
      </c>
      <c r="B921" s="307"/>
      <c r="C921" s="25"/>
      <c r="D921" s="307"/>
      <c r="E921" s="307"/>
      <c r="F921" s="307"/>
      <c r="G921" s="418"/>
      <c r="H921" s="33"/>
      <c r="I921" s="76"/>
      <c r="J921" s="34"/>
      <c r="K921" s="356">
        <f t="shared" si="15"/>
        <v>1</v>
      </c>
      <c r="L921" s="200"/>
      <c r="M921" s="201"/>
      <c r="N921" s="200"/>
      <c r="O921" s="200"/>
      <c r="P921" s="307"/>
      <c r="Q921" s="200"/>
      <c r="R921" s="307"/>
      <c r="S921" s="26"/>
      <c r="T921" s="307"/>
      <c r="U921" s="307"/>
      <c r="V921" s="307"/>
      <c r="W921" s="307"/>
    </row>
    <row r="922" spans="1:23" ht="39" customHeight="1" x14ac:dyDescent="0.25">
      <c r="A922" s="308">
        <v>920</v>
      </c>
      <c r="B922" s="307"/>
      <c r="C922" s="25"/>
      <c r="D922" s="307"/>
      <c r="E922" s="307"/>
      <c r="F922" s="307"/>
      <c r="G922" s="418"/>
      <c r="H922" s="33"/>
      <c r="I922" s="76"/>
      <c r="J922" s="34"/>
      <c r="K922" s="356">
        <f t="shared" si="15"/>
        <v>1</v>
      </c>
      <c r="L922" s="200"/>
      <c r="M922" s="201"/>
      <c r="N922" s="200"/>
      <c r="O922" s="200"/>
      <c r="P922" s="307"/>
      <c r="Q922" s="200"/>
      <c r="R922" s="307"/>
      <c r="S922" s="26"/>
      <c r="T922" s="307"/>
      <c r="U922" s="307"/>
      <c r="V922" s="307"/>
      <c r="W922" s="307"/>
    </row>
    <row r="923" spans="1:23" ht="39" customHeight="1" x14ac:dyDescent="0.25">
      <c r="A923" s="308">
        <v>921</v>
      </c>
      <c r="B923" s="307"/>
      <c r="C923" s="25"/>
      <c r="D923" s="307"/>
      <c r="E923" s="307"/>
      <c r="F923" s="307"/>
      <c r="G923" s="418"/>
      <c r="H923" s="33"/>
      <c r="I923" s="76"/>
      <c r="J923" s="34"/>
      <c r="K923" s="356">
        <f t="shared" si="15"/>
        <v>1</v>
      </c>
      <c r="L923" s="200"/>
      <c r="M923" s="201"/>
      <c r="N923" s="200"/>
      <c r="O923" s="200"/>
      <c r="P923" s="307"/>
      <c r="Q923" s="200"/>
      <c r="R923" s="307"/>
      <c r="S923" s="26"/>
      <c r="T923" s="307"/>
      <c r="U923" s="307"/>
      <c r="V923" s="307"/>
      <c r="W923" s="307"/>
    </row>
    <row r="924" spans="1:23" ht="39" customHeight="1" x14ac:dyDescent="0.25">
      <c r="A924" s="308">
        <v>922</v>
      </c>
      <c r="B924" s="307"/>
      <c r="C924" s="25"/>
      <c r="D924" s="307"/>
      <c r="E924" s="307"/>
      <c r="F924" s="307"/>
      <c r="G924" s="418"/>
      <c r="H924" s="33"/>
      <c r="I924" s="76"/>
      <c r="J924" s="34"/>
      <c r="K924" s="356">
        <f t="shared" si="15"/>
        <v>1</v>
      </c>
      <c r="L924" s="200"/>
      <c r="M924" s="201"/>
      <c r="N924" s="200"/>
      <c r="O924" s="200"/>
      <c r="P924" s="307"/>
      <c r="Q924" s="200"/>
      <c r="R924" s="307"/>
      <c r="S924" s="26"/>
      <c r="T924" s="307"/>
      <c r="U924" s="307"/>
      <c r="V924" s="307"/>
      <c r="W924" s="307"/>
    </row>
    <row r="925" spans="1:23" ht="39" customHeight="1" x14ac:dyDescent="0.25">
      <c r="A925" s="308">
        <v>923</v>
      </c>
      <c r="B925" s="307"/>
      <c r="C925" s="25"/>
      <c r="D925" s="307"/>
      <c r="E925" s="307"/>
      <c r="F925" s="307"/>
      <c r="G925" s="418"/>
      <c r="H925" s="33"/>
      <c r="I925" s="76"/>
      <c r="J925" s="34"/>
      <c r="K925" s="356">
        <f t="shared" si="15"/>
        <v>1</v>
      </c>
      <c r="L925" s="200"/>
      <c r="M925" s="201"/>
      <c r="N925" s="200"/>
      <c r="O925" s="200"/>
      <c r="P925" s="307"/>
      <c r="Q925" s="200"/>
      <c r="R925" s="307"/>
      <c r="S925" s="26"/>
      <c r="T925" s="307"/>
      <c r="U925" s="307"/>
      <c r="V925" s="307"/>
      <c r="W925" s="307"/>
    </row>
    <row r="926" spans="1:23" ht="39" customHeight="1" x14ac:dyDescent="0.25">
      <c r="A926" s="308">
        <v>924</v>
      </c>
      <c r="B926" s="307"/>
      <c r="C926" s="25"/>
      <c r="D926" s="307"/>
      <c r="E926" s="307"/>
      <c r="F926" s="307"/>
      <c r="G926" s="418"/>
      <c r="H926" s="33"/>
      <c r="I926" s="76"/>
      <c r="J926" s="34"/>
      <c r="K926" s="356">
        <f t="shared" si="15"/>
        <v>1</v>
      </c>
      <c r="L926" s="200"/>
      <c r="M926" s="201"/>
      <c r="N926" s="200"/>
      <c r="O926" s="200"/>
      <c r="P926" s="307"/>
      <c r="Q926" s="200"/>
      <c r="R926" s="307"/>
      <c r="S926" s="26"/>
      <c r="T926" s="307"/>
      <c r="U926" s="307"/>
      <c r="V926" s="307"/>
      <c r="W926" s="307"/>
    </row>
    <row r="927" spans="1:23" ht="39" customHeight="1" x14ac:dyDescent="0.25">
      <c r="A927" s="308">
        <v>925</v>
      </c>
      <c r="B927" s="307"/>
      <c r="C927" s="25"/>
      <c r="D927" s="307"/>
      <c r="E927" s="307"/>
      <c r="F927" s="307"/>
      <c r="G927" s="418"/>
      <c r="H927" s="33"/>
      <c r="I927" s="76"/>
      <c r="J927" s="34"/>
      <c r="K927" s="356">
        <f t="shared" si="15"/>
        <v>1</v>
      </c>
      <c r="L927" s="200"/>
      <c r="M927" s="201"/>
      <c r="N927" s="200"/>
      <c r="O927" s="200"/>
      <c r="P927" s="307"/>
      <c r="Q927" s="200"/>
      <c r="R927" s="307"/>
      <c r="S927" s="26"/>
      <c r="T927" s="307"/>
      <c r="U927" s="307"/>
      <c r="V927" s="307"/>
      <c r="W927" s="307"/>
    </row>
    <row r="928" spans="1:23" ht="39" customHeight="1" x14ac:dyDescent="0.25">
      <c r="A928" s="308">
        <v>926</v>
      </c>
      <c r="B928" s="307"/>
      <c r="C928" s="25"/>
      <c r="D928" s="307"/>
      <c r="E928" s="307"/>
      <c r="F928" s="307"/>
      <c r="G928" s="418"/>
      <c r="H928" s="33"/>
      <c r="I928" s="76"/>
      <c r="J928" s="34"/>
      <c r="K928" s="356">
        <f t="shared" si="15"/>
        <v>1</v>
      </c>
      <c r="L928" s="200"/>
      <c r="M928" s="201"/>
      <c r="N928" s="200"/>
      <c r="O928" s="200"/>
      <c r="P928" s="307"/>
      <c r="Q928" s="200"/>
      <c r="R928" s="307"/>
      <c r="S928" s="26"/>
      <c r="T928" s="307"/>
      <c r="U928" s="307"/>
      <c r="V928" s="307"/>
      <c r="W928" s="307"/>
    </row>
    <row r="929" spans="1:23" ht="39" customHeight="1" x14ac:dyDescent="0.25">
      <c r="A929" s="308">
        <v>927</v>
      </c>
      <c r="B929" s="307"/>
      <c r="C929" s="25"/>
      <c r="D929" s="307"/>
      <c r="E929" s="307"/>
      <c r="F929" s="307"/>
      <c r="G929" s="418"/>
      <c r="H929" s="33"/>
      <c r="I929" s="76"/>
      <c r="J929" s="34"/>
      <c r="K929" s="356">
        <f t="shared" si="15"/>
        <v>1</v>
      </c>
      <c r="L929" s="200"/>
      <c r="M929" s="201"/>
      <c r="N929" s="200"/>
      <c r="O929" s="200"/>
      <c r="P929" s="307"/>
      <c r="Q929" s="200"/>
      <c r="R929" s="307"/>
      <c r="S929" s="26"/>
      <c r="T929" s="307"/>
      <c r="U929" s="307"/>
      <c r="V929" s="307"/>
      <c r="W929" s="307"/>
    </row>
    <row r="930" spans="1:23" ht="39" customHeight="1" x14ac:dyDescent="0.25">
      <c r="A930" s="308">
        <v>928</v>
      </c>
      <c r="B930" s="307"/>
      <c r="C930" s="25"/>
      <c r="D930" s="307"/>
      <c r="E930" s="307"/>
      <c r="F930" s="307"/>
      <c r="G930" s="418"/>
      <c r="H930" s="33"/>
      <c r="I930" s="76"/>
      <c r="J930" s="34"/>
      <c r="K930" s="356">
        <f t="shared" si="15"/>
        <v>1</v>
      </c>
      <c r="L930" s="200"/>
      <c r="M930" s="201"/>
      <c r="N930" s="200"/>
      <c r="O930" s="200"/>
      <c r="P930" s="307"/>
      <c r="Q930" s="200"/>
      <c r="R930" s="307"/>
      <c r="S930" s="26"/>
      <c r="T930" s="307"/>
      <c r="U930" s="307"/>
      <c r="V930" s="307"/>
      <c r="W930" s="307"/>
    </row>
    <row r="931" spans="1:23" ht="39" customHeight="1" x14ac:dyDescent="0.25">
      <c r="A931" s="308">
        <v>929</v>
      </c>
      <c r="B931" s="307"/>
      <c r="C931" s="25"/>
      <c r="D931" s="307"/>
      <c r="E931" s="307"/>
      <c r="F931" s="307"/>
      <c r="G931" s="418"/>
      <c r="H931" s="33"/>
      <c r="I931" s="76"/>
      <c r="J931" s="34"/>
      <c r="K931" s="356">
        <f t="shared" si="15"/>
        <v>1</v>
      </c>
      <c r="L931" s="200"/>
      <c r="M931" s="201"/>
      <c r="N931" s="200"/>
      <c r="O931" s="200"/>
      <c r="P931" s="307"/>
      <c r="Q931" s="200"/>
      <c r="R931" s="307"/>
      <c r="S931" s="26"/>
      <c r="T931" s="307"/>
      <c r="U931" s="307"/>
      <c r="V931" s="307"/>
      <c r="W931" s="307"/>
    </row>
    <row r="932" spans="1:23" ht="39" customHeight="1" x14ac:dyDescent="0.25">
      <c r="A932" s="308">
        <v>930</v>
      </c>
      <c r="B932" s="307"/>
      <c r="C932" s="25"/>
      <c r="D932" s="307"/>
      <c r="E932" s="307"/>
      <c r="F932" s="307"/>
      <c r="G932" s="418"/>
      <c r="H932" s="33"/>
      <c r="I932" s="76"/>
      <c r="J932" s="34"/>
      <c r="K932" s="356">
        <f t="shared" si="15"/>
        <v>1</v>
      </c>
      <c r="L932" s="200"/>
      <c r="M932" s="201"/>
      <c r="N932" s="200"/>
      <c r="O932" s="200"/>
      <c r="P932" s="307"/>
      <c r="Q932" s="200"/>
      <c r="R932" s="307"/>
      <c r="S932" s="26"/>
      <c r="T932" s="307"/>
      <c r="U932" s="307"/>
      <c r="V932" s="307"/>
      <c r="W932" s="307"/>
    </row>
    <row r="933" spans="1:23" ht="39" customHeight="1" x14ac:dyDescent="0.25">
      <c r="A933" s="308">
        <v>931</v>
      </c>
      <c r="B933" s="307"/>
      <c r="C933" s="25"/>
      <c r="D933" s="307"/>
      <c r="E933" s="307"/>
      <c r="F933" s="307"/>
      <c r="G933" s="418"/>
      <c r="H933" s="33"/>
      <c r="I933" s="76"/>
      <c r="J933" s="34"/>
      <c r="K933" s="356">
        <f t="shared" si="15"/>
        <v>1</v>
      </c>
      <c r="L933" s="200"/>
      <c r="M933" s="201"/>
      <c r="N933" s="200"/>
      <c r="O933" s="200"/>
      <c r="P933" s="307"/>
      <c r="Q933" s="200"/>
      <c r="R933" s="307"/>
      <c r="S933" s="26"/>
      <c r="T933" s="307"/>
      <c r="U933" s="307"/>
      <c r="V933" s="307"/>
      <c r="W933" s="307"/>
    </row>
    <row r="934" spans="1:23" ht="39" customHeight="1" x14ac:dyDescent="0.25">
      <c r="A934" s="308">
        <v>932</v>
      </c>
      <c r="B934" s="307"/>
      <c r="C934" s="25"/>
      <c r="D934" s="307"/>
      <c r="E934" s="307"/>
      <c r="F934" s="307"/>
      <c r="G934" s="418"/>
      <c r="H934" s="33"/>
      <c r="I934" s="76"/>
      <c r="J934" s="34"/>
      <c r="K934" s="356">
        <f t="shared" si="15"/>
        <v>1</v>
      </c>
      <c r="L934" s="200"/>
      <c r="M934" s="201"/>
      <c r="N934" s="200"/>
      <c r="O934" s="200"/>
      <c r="P934" s="307"/>
      <c r="Q934" s="200"/>
      <c r="R934" s="307"/>
      <c r="S934" s="26"/>
      <c r="T934" s="307"/>
      <c r="U934" s="307"/>
      <c r="V934" s="307"/>
      <c r="W934" s="307"/>
    </row>
    <row r="935" spans="1:23" ht="39" customHeight="1" x14ac:dyDescent="0.25">
      <c r="A935" s="308">
        <v>933</v>
      </c>
      <c r="B935" s="307"/>
      <c r="C935" s="25"/>
      <c r="D935" s="307"/>
      <c r="E935" s="307"/>
      <c r="F935" s="307"/>
      <c r="G935" s="418"/>
      <c r="H935" s="33"/>
      <c r="I935" s="76"/>
      <c r="J935" s="34"/>
      <c r="K935" s="356">
        <f t="shared" si="15"/>
        <v>1</v>
      </c>
      <c r="L935" s="200"/>
      <c r="M935" s="201"/>
      <c r="N935" s="200"/>
      <c r="O935" s="200"/>
      <c r="P935" s="307"/>
      <c r="Q935" s="200"/>
      <c r="R935" s="307"/>
      <c r="S935" s="26"/>
      <c r="T935" s="307"/>
      <c r="U935" s="307"/>
      <c r="V935" s="307"/>
      <c r="W935" s="307"/>
    </row>
    <row r="936" spans="1:23" ht="39" customHeight="1" x14ac:dyDescent="0.25">
      <c r="A936" s="308">
        <v>934</v>
      </c>
      <c r="B936" s="307"/>
      <c r="C936" s="25"/>
      <c r="D936" s="307"/>
      <c r="E936" s="307"/>
      <c r="F936" s="307"/>
      <c r="G936" s="418"/>
      <c r="H936" s="33"/>
      <c r="I936" s="76"/>
      <c r="J936" s="34"/>
      <c r="K936" s="356">
        <f t="shared" si="15"/>
        <v>1</v>
      </c>
      <c r="L936" s="200"/>
      <c r="M936" s="201"/>
      <c r="N936" s="200"/>
      <c r="O936" s="200"/>
      <c r="P936" s="307"/>
      <c r="Q936" s="200"/>
      <c r="R936" s="307"/>
      <c r="S936" s="26"/>
      <c r="T936" s="307"/>
      <c r="U936" s="307"/>
      <c r="V936" s="307"/>
      <c r="W936" s="307"/>
    </row>
    <row r="937" spans="1:23" ht="39" customHeight="1" x14ac:dyDescent="0.25">
      <c r="A937" s="308">
        <v>935</v>
      </c>
      <c r="B937" s="307"/>
      <c r="C937" s="25"/>
      <c r="D937" s="307"/>
      <c r="E937" s="307"/>
      <c r="F937" s="307"/>
      <c r="G937" s="418"/>
      <c r="H937" s="33"/>
      <c r="I937" s="76"/>
      <c r="J937" s="34"/>
      <c r="K937" s="356">
        <f t="shared" si="15"/>
        <v>1</v>
      </c>
      <c r="L937" s="200"/>
      <c r="M937" s="201"/>
      <c r="N937" s="200"/>
      <c r="O937" s="200"/>
      <c r="P937" s="307"/>
      <c r="Q937" s="200"/>
      <c r="R937" s="307"/>
      <c r="S937" s="26"/>
      <c r="T937" s="307"/>
      <c r="U937" s="307"/>
      <c r="V937" s="307"/>
      <c r="W937" s="307"/>
    </row>
    <row r="938" spans="1:23" ht="39" customHeight="1" x14ac:dyDescent="0.25">
      <c r="A938" s="308">
        <v>936</v>
      </c>
      <c r="B938" s="307"/>
      <c r="C938" s="25"/>
      <c r="D938" s="307"/>
      <c r="E938" s="307"/>
      <c r="F938" s="307"/>
      <c r="G938" s="418"/>
      <c r="H938" s="33"/>
      <c r="I938" s="76"/>
      <c r="J938" s="34"/>
      <c r="K938" s="356">
        <f t="shared" si="15"/>
        <v>1</v>
      </c>
      <c r="L938" s="200"/>
      <c r="M938" s="201"/>
      <c r="N938" s="200"/>
      <c r="O938" s="200"/>
      <c r="P938" s="307"/>
      <c r="Q938" s="200"/>
      <c r="R938" s="307"/>
      <c r="S938" s="26"/>
      <c r="T938" s="307"/>
      <c r="U938" s="307"/>
      <c r="V938" s="307"/>
      <c r="W938" s="307"/>
    </row>
    <row r="939" spans="1:23" ht="39" customHeight="1" x14ac:dyDescent="0.25">
      <c r="A939" s="308">
        <v>937</v>
      </c>
      <c r="B939" s="307"/>
      <c r="C939" s="25"/>
      <c r="D939" s="307"/>
      <c r="E939" s="307"/>
      <c r="F939" s="307"/>
      <c r="G939" s="418"/>
      <c r="H939" s="33"/>
      <c r="I939" s="76"/>
      <c r="J939" s="34"/>
      <c r="K939" s="356">
        <f t="shared" si="15"/>
        <v>1</v>
      </c>
      <c r="L939" s="200"/>
      <c r="M939" s="201"/>
      <c r="N939" s="200"/>
      <c r="O939" s="200"/>
      <c r="P939" s="307"/>
      <c r="Q939" s="200"/>
      <c r="R939" s="307"/>
      <c r="S939" s="26"/>
      <c r="T939" s="307"/>
      <c r="U939" s="307"/>
      <c r="V939" s="307"/>
      <c r="W939" s="307"/>
    </row>
    <row r="940" spans="1:23" ht="39" customHeight="1" x14ac:dyDescent="0.25">
      <c r="A940" s="308">
        <v>938</v>
      </c>
      <c r="B940" s="307"/>
      <c r="C940" s="25"/>
      <c r="D940" s="307"/>
      <c r="E940" s="307"/>
      <c r="F940" s="307"/>
      <c r="G940" s="418"/>
      <c r="H940" s="33"/>
      <c r="I940" s="76"/>
      <c r="J940" s="34"/>
      <c r="K940" s="356">
        <f t="shared" si="15"/>
        <v>1</v>
      </c>
      <c r="L940" s="200"/>
      <c r="M940" s="201"/>
      <c r="N940" s="200"/>
      <c r="O940" s="200"/>
      <c r="P940" s="307"/>
      <c r="Q940" s="200"/>
      <c r="R940" s="307"/>
      <c r="S940" s="26"/>
      <c r="T940" s="307"/>
      <c r="U940" s="307"/>
      <c r="V940" s="307"/>
      <c r="W940" s="307"/>
    </row>
    <row r="941" spans="1:23" ht="39" customHeight="1" x14ac:dyDescent="0.25">
      <c r="A941" s="308">
        <v>939</v>
      </c>
      <c r="B941" s="307"/>
      <c r="C941" s="25"/>
      <c r="D941" s="307"/>
      <c r="E941" s="307"/>
      <c r="F941" s="307"/>
      <c r="G941" s="418"/>
      <c r="H941" s="33"/>
      <c r="I941" s="76"/>
      <c r="J941" s="34"/>
      <c r="K941" s="356">
        <f t="shared" si="15"/>
        <v>1</v>
      </c>
      <c r="L941" s="200"/>
      <c r="M941" s="201"/>
      <c r="N941" s="200"/>
      <c r="O941" s="200"/>
      <c r="P941" s="307"/>
      <c r="Q941" s="200"/>
      <c r="R941" s="307"/>
      <c r="S941" s="26"/>
      <c r="T941" s="307"/>
      <c r="U941" s="307"/>
      <c r="V941" s="307"/>
      <c r="W941" s="307"/>
    </row>
    <row r="942" spans="1:23" ht="39" customHeight="1" x14ac:dyDescent="0.25">
      <c r="A942" s="308">
        <v>940</v>
      </c>
      <c r="B942" s="307"/>
      <c r="C942" s="25"/>
      <c r="D942" s="307"/>
      <c r="E942" s="307"/>
      <c r="F942" s="307"/>
      <c r="G942" s="418"/>
      <c r="H942" s="33"/>
      <c r="I942" s="76"/>
      <c r="J942" s="34"/>
      <c r="K942" s="356">
        <f t="shared" si="15"/>
        <v>1</v>
      </c>
      <c r="L942" s="200"/>
      <c r="M942" s="201"/>
      <c r="N942" s="200"/>
      <c r="O942" s="200"/>
      <c r="P942" s="307"/>
      <c r="Q942" s="200"/>
      <c r="R942" s="307"/>
      <c r="S942" s="26"/>
      <c r="T942" s="307"/>
      <c r="U942" s="307"/>
      <c r="V942" s="307"/>
      <c r="W942" s="307"/>
    </row>
    <row r="943" spans="1:23" ht="39" customHeight="1" x14ac:dyDescent="0.25">
      <c r="A943" s="308">
        <v>941</v>
      </c>
      <c r="B943" s="307"/>
      <c r="C943" s="25"/>
      <c r="D943" s="307"/>
      <c r="E943" s="307"/>
      <c r="F943" s="307"/>
      <c r="G943" s="418"/>
      <c r="H943" s="33"/>
      <c r="I943" s="76"/>
      <c r="J943" s="34"/>
      <c r="K943" s="356">
        <f t="shared" si="15"/>
        <v>1</v>
      </c>
      <c r="L943" s="200"/>
      <c r="M943" s="201"/>
      <c r="N943" s="200"/>
      <c r="O943" s="200"/>
      <c r="P943" s="307"/>
      <c r="Q943" s="200"/>
      <c r="R943" s="307"/>
      <c r="S943" s="26"/>
      <c r="T943" s="307"/>
      <c r="U943" s="307"/>
      <c r="V943" s="307"/>
      <c r="W943" s="307"/>
    </row>
    <row r="944" spans="1:23" ht="39" customHeight="1" x14ac:dyDescent="0.25">
      <c r="A944" s="308">
        <v>942</v>
      </c>
      <c r="B944" s="307"/>
      <c r="C944" s="25"/>
      <c r="D944" s="307"/>
      <c r="E944" s="307"/>
      <c r="F944" s="307"/>
      <c r="G944" s="418"/>
      <c r="H944" s="33"/>
      <c r="I944" s="76"/>
      <c r="J944" s="34"/>
      <c r="K944" s="356">
        <f t="shared" si="15"/>
        <v>1</v>
      </c>
      <c r="L944" s="200"/>
      <c r="M944" s="201"/>
      <c r="N944" s="200"/>
      <c r="O944" s="200"/>
      <c r="P944" s="307"/>
      <c r="Q944" s="200"/>
      <c r="R944" s="307"/>
      <c r="S944" s="26"/>
      <c r="T944" s="307"/>
      <c r="U944" s="307"/>
      <c r="V944" s="307"/>
      <c r="W944" s="307"/>
    </row>
    <row r="945" spans="1:23" ht="39" customHeight="1" x14ac:dyDescent="0.25">
      <c r="A945" s="308">
        <v>943</v>
      </c>
      <c r="B945" s="307"/>
      <c r="C945" s="25"/>
      <c r="D945" s="307"/>
      <c r="E945" s="307"/>
      <c r="F945" s="307"/>
      <c r="G945" s="418"/>
      <c r="H945" s="33"/>
      <c r="I945" s="76"/>
      <c r="J945" s="34"/>
      <c r="K945" s="356">
        <f t="shared" si="15"/>
        <v>1</v>
      </c>
      <c r="L945" s="200"/>
      <c r="M945" s="201"/>
      <c r="N945" s="200"/>
      <c r="O945" s="200"/>
      <c r="P945" s="307"/>
      <c r="Q945" s="200"/>
      <c r="R945" s="307"/>
      <c r="S945" s="26"/>
      <c r="T945" s="307"/>
      <c r="U945" s="307"/>
      <c r="V945" s="307"/>
      <c r="W945" s="307"/>
    </row>
    <row r="946" spans="1:23" ht="39" customHeight="1" x14ac:dyDescent="0.25">
      <c r="A946" s="308">
        <v>944</v>
      </c>
      <c r="B946" s="307"/>
      <c r="C946" s="25"/>
      <c r="D946" s="307"/>
      <c r="E946" s="307"/>
      <c r="F946" s="307"/>
      <c r="G946" s="418"/>
      <c r="H946" s="33"/>
      <c r="I946" s="76"/>
      <c r="J946" s="34"/>
      <c r="K946" s="356">
        <f t="shared" si="15"/>
        <v>1</v>
      </c>
      <c r="L946" s="200"/>
      <c r="M946" s="201"/>
      <c r="N946" s="200"/>
      <c r="O946" s="200"/>
      <c r="P946" s="307"/>
      <c r="Q946" s="200"/>
      <c r="R946" s="307"/>
      <c r="S946" s="26"/>
      <c r="T946" s="307"/>
      <c r="U946" s="307"/>
      <c r="V946" s="307"/>
      <c r="W946" s="307"/>
    </row>
    <row r="947" spans="1:23" ht="39" customHeight="1" x14ac:dyDescent="0.25">
      <c r="A947" s="308">
        <v>945</v>
      </c>
      <c r="B947" s="307"/>
      <c r="C947" s="25"/>
      <c r="D947" s="307"/>
      <c r="E947" s="307"/>
      <c r="F947" s="307"/>
      <c r="G947" s="418"/>
      <c r="H947" s="33"/>
      <c r="I947" s="76"/>
      <c r="J947" s="34"/>
      <c r="K947" s="356">
        <f t="shared" si="15"/>
        <v>1</v>
      </c>
      <c r="L947" s="200"/>
      <c r="M947" s="201"/>
      <c r="N947" s="200"/>
      <c r="O947" s="200"/>
      <c r="P947" s="307"/>
      <c r="Q947" s="200"/>
      <c r="R947" s="307"/>
      <c r="S947" s="26"/>
      <c r="T947" s="307"/>
      <c r="U947" s="307"/>
      <c r="V947" s="307"/>
      <c r="W947" s="307"/>
    </row>
    <row r="948" spans="1:23" ht="39" customHeight="1" x14ac:dyDescent="0.25">
      <c r="A948" s="308">
        <v>946</v>
      </c>
      <c r="B948" s="307"/>
      <c r="C948" s="25"/>
      <c r="D948" s="307"/>
      <c r="E948" s="307"/>
      <c r="F948" s="307"/>
      <c r="G948" s="418"/>
      <c r="H948" s="33"/>
      <c r="I948" s="76"/>
      <c r="J948" s="34"/>
      <c r="K948" s="356">
        <f t="shared" si="15"/>
        <v>1</v>
      </c>
      <c r="L948" s="200"/>
      <c r="M948" s="201"/>
      <c r="N948" s="200"/>
      <c r="O948" s="200"/>
      <c r="P948" s="307"/>
      <c r="Q948" s="200"/>
      <c r="R948" s="307"/>
      <c r="S948" s="26"/>
      <c r="T948" s="307"/>
      <c r="U948" s="307"/>
      <c r="V948" s="307"/>
      <c r="W948" s="307"/>
    </row>
    <row r="949" spans="1:23" ht="39" customHeight="1" x14ac:dyDescent="0.25">
      <c r="A949" s="308">
        <v>947</v>
      </c>
      <c r="B949" s="307"/>
      <c r="C949" s="25"/>
      <c r="D949" s="307"/>
      <c r="E949" s="307"/>
      <c r="F949" s="307"/>
      <c r="G949" s="418"/>
      <c r="H949" s="33"/>
      <c r="I949" s="76"/>
      <c r="J949" s="34"/>
      <c r="K949" s="356">
        <f t="shared" si="15"/>
        <v>1</v>
      </c>
      <c r="L949" s="200"/>
      <c r="M949" s="201"/>
      <c r="N949" s="200"/>
      <c r="O949" s="200"/>
      <c r="P949" s="307"/>
      <c r="Q949" s="200"/>
      <c r="R949" s="307"/>
      <c r="S949" s="26"/>
      <c r="T949" s="307"/>
      <c r="U949" s="307"/>
      <c r="V949" s="307"/>
      <c r="W949" s="307"/>
    </row>
    <row r="950" spans="1:23" ht="39" customHeight="1" x14ac:dyDescent="0.25">
      <c r="A950" s="308">
        <v>948</v>
      </c>
      <c r="B950" s="307"/>
      <c r="C950" s="25"/>
      <c r="D950" s="307"/>
      <c r="E950" s="307"/>
      <c r="F950" s="307"/>
      <c r="G950" s="418"/>
      <c r="H950" s="33"/>
      <c r="I950" s="76"/>
      <c r="J950" s="34"/>
      <c r="K950" s="356">
        <f t="shared" si="15"/>
        <v>1</v>
      </c>
      <c r="L950" s="200"/>
      <c r="M950" s="201"/>
      <c r="N950" s="200"/>
      <c r="O950" s="200"/>
      <c r="P950" s="307"/>
      <c r="Q950" s="200"/>
      <c r="R950" s="307"/>
      <c r="S950" s="26"/>
      <c r="T950" s="307"/>
      <c r="U950" s="307"/>
      <c r="V950" s="307"/>
      <c r="W950" s="307"/>
    </row>
    <row r="951" spans="1:23" ht="39" customHeight="1" x14ac:dyDescent="0.25">
      <c r="A951" s="308">
        <v>949</v>
      </c>
      <c r="B951" s="307"/>
      <c r="C951" s="25"/>
      <c r="D951" s="307"/>
      <c r="E951" s="307"/>
      <c r="F951" s="307"/>
      <c r="G951" s="418"/>
      <c r="H951" s="33"/>
      <c r="I951" s="76"/>
      <c r="J951" s="34"/>
      <c r="K951" s="356">
        <f t="shared" si="15"/>
        <v>1</v>
      </c>
      <c r="L951" s="200"/>
      <c r="M951" s="201"/>
      <c r="N951" s="200"/>
      <c r="O951" s="200"/>
      <c r="P951" s="307"/>
      <c r="Q951" s="200"/>
      <c r="R951" s="307"/>
      <c r="S951" s="26"/>
      <c r="T951" s="307"/>
      <c r="U951" s="307"/>
      <c r="V951" s="307"/>
      <c r="W951" s="307"/>
    </row>
    <row r="952" spans="1:23" ht="39" customHeight="1" x14ac:dyDescent="0.25">
      <c r="A952" s="308">
        <v>950</v>
      </c>
      <c r="B952" s="307"/>
      <c r="C952" s="25"/>
      <c r="D952" s="307"/>
      <c r="E952" s="307"/>
      <c r="F952" s="307"/>
      <c r="G952" s="418"/>
      <c r="H952" s="33"/>
      <c r="I952" s="76"/>
      <c r="J952" s="34"/>
      <c r="K952" s="356">
        <f t="shared" si="15"/>
        <v>1</v>
      </c>
      <c r="L952" s="200"/>
      <c r="M952" s="201"/>
      <c r="N952" s="200"/>
      <c r="O952" s="200"/>
      <c r="P952" s="307"/>
      <c r="Q952" s="200"/>
      <c r="R952" s="307"/>
      <c r="S952" s="26"/>
      <c r="T952" s="307"/>
      <c r="U952" s="307"/>
      <c r="V952" s="307"/>
      <c r="W952" s="307"/>
    </row>
    <row r="953" spans="1:23" ht="39" customHeight="1" x14ac:dyDescent="0.25">
      <c r="A953" s="308">
        <v>951</v>
      </c>
      <c r="B953" s="307"/>
      <c r="C953" s="25"/>
      <c r="D953" s="307"/>
      <c r="E953" s="307"/>
      <c r="F953" s="307"/>
      <c r="G953" s="418"/>
      <c r="H953" s="33"/>
      <c r="I953" s="76"/>
      <c r="J953" s="34"/>
      <c r="K953" s="356">
        <f t="shared" si="15"/>
        <v>1</v>
      </c>
      <c r="L953" s="200"/>
      <c r="M953" s="201"/>
      <c r="N953" s="200"/>
      <c r="O953" s="200"/>
      <c r="P953" s="307"/>
      <c r="Q953" s="200"/>
      <c r="R953" s="307"/>
      <c r="S953" s="26"/>
      <c r="T953" s="307"/>
      <c r="U953" s="307"/>
      <c r="V953" s="307"/>
      <c r="W953" s="307"/>
    </row>
    <row r="954" spans="1:23" ht="39" customHeight="1" x14ac:dyDescent="0.25">
      <c r="A954" s="308">
        <v>952</v>
      </c>
      <c r="B954" s="307"/>
      <c r="C954" s="25"/>
      <c r="D954" s="307"/>
      <c r="E954" s="307"/>
      <c r="F954" s="307"/>
      <c r="G954" s="418"/>
      <c r="H954" s="33"/>
      <c r="I954" s="76"/>
      <c r="J954" s="34"/>
      <c r="K954" s="356">
        <f t="shared" si="15"/>
        <v>1</v>
      </c>
      <c r="L954" s="200"/>
      <c r="M954" s="201"/>
      <c r="N954" s="200"/>
      <c r="O954" s="200"/>
      <c r="P954" s="307"/>
      <c r="Q954" s="200"/>
      <c r="R954" s="307"/>
      <c r="S954" s="26"/>
      <c r="T954" s="307"/>
      <c r="U954" s="307"/>
      <c r="V954" s="307"/>
      <c r="W954" s="307"/>
    </row>
    <row r="955" spans="1:23" ht="39" customHeight="1" x14ac:dyDescent="0.25">
      <c r="A955" s="308">
        <v>953</v>
      </c>
      <c r="B955" s="307"/>
      <c r="C955" s="25"/>
      <c r="D955" s="307"/>
      <c r="E955" s="307"/>
      <c r="F955" s="307"/>
      <c r="G955" s="418"/>
      <c r="H955" s="33"/>
      <c r="I955" s="76"/>
      <c r="J955" s="34"/>
      <c r="K955" s="356">
        <f t="shared" si="15"/>
        <v>1</v>
      </c>
      <c r="L955" s="200"/>
      <c r="M955" s="201"/>
      <c r="N955" s="200"/>
      <c r="O955" s="200"/>
      <c r="P955" s="307"/>
      <c r="Q955" s="200"/>
      <c r="R955" s="307"/>
      <c r="S955" s="26"/>
      <c r="T955" s="307"/>
      <c r="U955" s="307"/>
      <c r="V955" s="307"/>
      <c r="W955" s="307"/>
    </row>
    <row r="956" spans="1:23" ht="39" customHeight="1" x14ac:dyDescent="0.25">
      <c r="A956" s="308">
        <v>954</v>
      </c>
      <c r="B956" s="307"/>
      <c r="C956" s="25"/>
      <c r="D956" s="307"/>
      <c r="E956" s="307"/>
      <c r="F956" s="307"/>
      <c r="G956" s="418"/>
      <c r="H956" s="33"/>
      <c r="I956" s="76"/>
      <c r="J956" s="34"/>
      <c r="K956" s="356">
        <f t="shared" si="15"/>
        <v>1</v>
      </c>
      <c r="L956" s="200"/>
      <c r="M956" s="201"/>
      <c r="N956" s="200"/>
      <c r="O956" s="200"/>
      <c r="P956" s="307"/>
      <c r="Q956" s="200"/>
      <c r="R956" s="307"/>
      <c r="S956" s="26"/>
      <c r="T956" s="307"/>
      <c r="U956" s="307"/>
      <c r="V956" s="307"/>
      <c r="W956" s="307"/>
    </row>
    <row r="957" spans="1:23" ht="39" customHeight="1" x14ac:dyDescent="0.25">
      <c r="A957" s="308">
        <v>955</v>
      </c>
      <c r="B957" s="307"/>
      <c r="C957" s="25"/>
      <c r="D957" s="307"/>
      <c r="E957" s="307"/>
      <c r="F957" s="307"/>
      <c r="G957" s="418"/>
      <c r="H957" s="33"/>
      <c r="I957" s="76"/>
      <c r="J957" s="34"/>
      <c r="K957" s="356">
        <f t="shared" si="15"/>
        <v>1</v>
      </c>
      <c r="L957" s="200"/>
      <c r="M957" s="201"/>
      <c r="N957" s="200"/>
      <c r="O957" s="200"/>
      <c r="P957" s="307"/>
      <c r="Q957" s="200"/>
      <c r="R957" s="307"/>
      <c r="S957" s="26"/>
      <c r="T957" s="307"/>
      <c r="U957" s="307"/>
      <c r="V957" s="307"/>
      <c r="W957" s="307"/>
    </row>
    <row r="958" spans="1:23" ht="39" customHeight="1" x14ac:dyDescent="0.25">
      <c r="A958" s="308">
        <v>956</v>
      </c>
      <c r="B958" s="307"/>
      <c r="C958" s="25"/>
      <c r="D958" s="307"/>
      <c r="E958" s="307"/>
      <c r="F958" s="307"/>
      <c r="G958" s="418"/>
      <c r="H958" s="33"/>
      <c r="I958" s="76"/>
      <c r="J958" s="34"/>
      <c r="K958" s="356">
        <f t="shared" si="15"/>
        <v>1</v>
      </c>
      <c r="L958" s="200"/>
      <c r="M958" s="201"/>
      <c r="N958" s="200"/>
      <c r="O958" s="200"/>
      <c r="P958" s="307"/>
      <c r="Q958" s="200"/>
      <c r="R958" s="307"/>
      <c r="S958" s="26"/>
      <c r="T958" s="307"/>
      <c r="U958" s="307"/>
      <c r="V958" s="307"/>
      <c r="W958" s="307"/>
    </row>
    <row r="959" spans="1:23" ht="39" customHeight="1" x14ac:dyDescent="0.25">
      <c r="A959" s="308">
        <v>957</v>
      </c>
      <c r="B959" s="307"/>
      <c r="C959" s="25"/>
      <c r="D959" s="307"/>
      <c r="E959" s="307"/>
      <c r="F959" s="307"/>
      <c r="G959" s="418"/>
      <c r="H959" s="33"/>
      <c r="I959" s="76"/>
      <c r="J959" s="34"/>
      <c r="K959" s="356">
        <f t="shared" si="15"/>
        <v>1</v>
      </c>
      <c r="L959" s="200"/>
      <c r="M959" s="201"/>
      <c r="N959" s="200"/>
      <c r="O959" s="200"/>
      <c r="P959" s="307"/>
      <c r="Q959" s="200"/>
      <c r="R959" s="307"/>
      <c r="S959" s="26"/>
      <c r="T959" s="307"/>
      <c r="U959" s="307"/>
      <c r="V959" s="307"/>
      <c r="W959" s="307"/>
    </row>
    <row r="960" spans="1:23" ht="39" customHeight="1" x14ac:dyDescent="0.25">
      <c r="A960" s="308">
        <v>958</v>
      </c>
      <c r="B960" s="307"/>
      <c r="C960" s="25"/>
      <c r="D960" s="307"/>
      <c r="E960" s="307"/>
      <c r="F960" s="307"/>
      <c r="G960" s="418"/>
      <c r="H960" s="33"/>
      <c r="I960" s="76"/>
      <c r="J960" s="34"/>
      <c r="K960" s="356">
        <f t="shared" si="15"/>
        <v>1</v>
      </c>
      <c r="L960" s="200"/>
      <c r="M960" s="201"/>
      <c r="N960" s="200"/>
      <c r="O960" s="200"/>
      <c r="P960" s="307"/>
      <c r="Q960" s="200"/>
      <c r="R960" s="307"/>
      <c r="S960" s="26"/>
      <c r="T960" s="307"/>
      <c r="U960" s="307"/>
      <c r="V960" s="307"/>
      <c r="W960" s="307"/>
    </row>
    <row r="961" spans="1:23" ht="39" customHeight="1" x14ac:dyDescent="0.25">
      <c r="A961" s="308">
        <v>959</v>
      </c>
      <c r="B961" s="307"/>
      <c r="C961" s="25"/>
      <c r="D961" s="307"/>
      <c r="E961" s="307"/>
      <c r="F961" s="307"/>
      <c r="G961" s="418"/>
      <c r="H961" s="33"/>
      <c r="I961" s="76"/>
      <c r="J961" s="34"/>
      <c r="K961" s="356">
        <f t="shared" si="15"/>
        <v>1</v>
      </c>
      <c r="L961" s="200"/>
      <c r="M961" s="201"/>
      <c r="N961" s="200"/>
      <c r="O961" s="200"/>
      <c r="P961" s="307"/>
      <c r="Q961" s="200"/>
      <c r="R961" s="307"/>
      <c r="S961" s="26"/>
      <c r="T961" s="307"/>
      <c r="U961" s="307"/>
      <c r="V961" s="307"/>
      <c r="W961" s="307"/>
    </row>
    <row r="962" spans="1:23" ht="39" customHeight="1" x14ac:dyDescent="0.25">
      <c r="A962" s="308">
        <v>960</v>
      </c>
      <c r="B962" s="307"/>
      <c r="C962" s="25"/>
      <c r="D962" s="307"/>
      <c r="E962" s="307"/>
      <c r="F962" s="307"/>
      <c r="G962" s="418"/>
      <c r="H962" s="33"/>
      <c r="I962" s="76"/>
      <c r="J962" s="34"/>
      <c r="K962" s="356">
        <f t="shared" si="15"/>
        <v>1</v>
      </c>
      <c r="L962" s="200"/>
      <c r="M962" s="201"/>
      <c r="N962" s="200"/>
      <c r="O962" s="200"/>
      <c r="P962" s="307"/>
      <c r="Q962" s="200"/>
      <c r="R962" s="307"/>
      <c r="S962" s="26"/>
      <c r="T962" s="307"/>
      <c r="U962" s="307"/>
      <c r="V962" s="307"/>
      <c r="W962" s="307"/>
    </row>
    <row r="963" spans="1:23" ht="39" customHeight="1" x14ac:dyDescent="0.25">
      <c r="A963" s="308">
        <v>961</v>
      </c>
      <c r="B963" s="307"/>
      <c r="C963" s="25"/>
      <c r="D963" s="307"/>
      <c r="E963" s="307"/>
      <c r="F963" s="307"/>
      <c r="G963" s="418"/>
      <c r="H963" s="33"/>
      <c r="I963" s="76"/>
      <c r="J963" s="34"/>
      <c r="K963" s="356">
        <f t="shared" si="15"/>
        <v>1</v>
      </c>
      <c r="L963" s="200"/>
      <c r="M963" s="201"/>
      <c r="N963" s="200"/>
      <c r="O963" s="200"/>
      <c r="P963" s="307"/>
      <c r="Q963" s="200"/>
      <c r="R963" s="307"/>
      <c r="S963" s="26"/>
      <c r="T963" s="307"/>
      <c r="U963" s="307"/>
      <c r="V963" s="307"/>
      <c r="W963" s="307"/>
    </row>
    <row r="964" spans="1:23" ht="39" customHeight="1" x14ac:dyDescent="0.25">
      <c r="A964" s="308">
        <v>962</v>
      </c>
      <c r="B964" s="307"/>
      <c r="C964" s="25"/>
      <c r="D964" s="307"/>
      <c r="E964" s="307"/>
      <c r="F964" s="307"/>
      <c r="G964" s="418"/>
      <c r="H964" s="33"/>
      <c r="I964" s="76"/>
      <c r="J964" s="34"/>
      <c r="K964" s="356">
        <f t="shared" ref="K964:K1001" si="16">1-I964</f>
        <v>1</v>
      </c>
      <c r="L964" s="200"/>
      <c r="M964" s="201"/>
      <c r="N964" s="200"/>
      <c r="O964" s="200"/>
      <c r="P964" s="307"/>
      <c r="Q964" s="200"/>
      <c r="R964" s="307"/>
      <c r="S964" s="26"/>
      <c r="T964" s="307"/>
      <c r="U964" s="307"/>
      <c r="V964" s="307"/>
      <c r="W964" s="307"/>
    </row>
    <row r="965" spans="1:23" ht="39" customHeight="1" x14ac:dyDescent="0.25">
      <c r="A965" s="308">
        <v>963</v>
      </c>
      <c r="B965" s="307"/>
      <c r="C965" s="25"/>
      <c r="D965" s="307"/>
      <c r="E965" s="307"/>
      <c r="F965" s="307"/>
      <c r="G965" s="418"/>
      <c r="H965" s="33"/>
      <c r="I965" s="76"/>
      <c r="J965" s="34"/>
      <c r="K965" s="356">
        <f t="shared" si="16"/>
        <v>1</v>
      </c>
      <c r="L965" s="200"/>
      <c r="M965" s="201"/>
      <c r="N965" s="200"/>
      <c r="O965" s="200"/>
      <c r="P965" s="307"/>
      <c r="Q965" s="200"/>
      <c r="R965" s="307"/>
      <c r="S965" s="26"/>
      <c r="T965" s="307"/>
      <c r="U965" s="307"/>
      <c r="V965" s="307"/>
      <c r="W965" s="307"/>
    </row>
    <row r="966" spans="1:23" ht="39" customHeight="1" x14ac:dyDescent="0.25">
      <c r="A966" s="308">
        <v>964</v>
      </c>
      <c r="B966" s="307"/>
      <c r="C966" s="25"/>
      <c r="D966" s="307"/>
      <c r="E966" s="307"/>
      <c r="F966" s="307"/>
      <c r="G966" s="418"/>
      <c r="H966" s="33"/>
      <c r="I966" s="76"/>
      <c r="J966" s="34"/>
      <c r="K966" s="356">
        <f t="shared" si="16"/>
        <v>1</v>
      </c>
      <c r="L966" s="200"/>
      <c r="M966" s="201"/>
      <c r="N966" s="200"/>
      <c r="O966" s="200"/>
      <c r="P966" s="307"/>
      <c r="Q966" s="200"/>
      <c r="R966" s="307"/>
      <c r="S966" s="26"/>
      <c r="T966" s="307"/>
      <c r="U966" s="307"/>
      <c r="V966" s="307"/>
      <c r="W966" s="307"/>
    </row>
    <row r="967" spans="1:23" ht="39" customHeight="1" x14ac:dyDescent="0.25">
      <c r="A967" s="308">
        <v>965</v>
      </c>
      <c r="B967" s="307"/>
      <c r="C967" s="25"/>
      <c r="D967" s="307"/>
      <c r="E967" s="307"/>
      <c r="F967" s="307"/>
      <c r="G967" s="418"/>
      <c r="H967" s="33"/>
      <c r="I967" s="76"/>
      <c r="J967" s="34"/>
      <c r="K967" s="356">
        <f t="shared" si="16"/>
        <v>1</v>
      </c>
      <c r="L967" s="200"/>
      <c r="M967" s="201"/>
      <c r="N967" s="200"/>
      <c r="O967" s="200"/>
      <c r="P967" s="307"/>
      <c r="Q967" s="200"/>
      <c r="R967" s="307"/>
      <c r="S967" s="26"/>
      <c r="T967" s="307"/>
      <c r="U967" s="307"/>
      <c r="V967" s="307"/>
      <c r="W967" s="307"/>
    </row>
    <row r="968" spans="1:23" ht="39" customHeight="1" x14ac:dyDescent="0.25">
      <c r="A968" s="308">
        <v>966</v>
      </c>
      <c r="B968" s="307"/>
      <c r="C968" s="25"/>
      <c r="D968" s="307"/>
      <c r="E968" s="307"/>
      <c r="F968" s="307"/>
      <c r="G968" s="418"/>
      <c r="H968" s="33"/>
      <c r="I968" s="76"/>
      <c r="J968" s="34"/>
      <c r="K968" s="356">
        <f t="shared" si="16"/>
        <v>1</v>
      </c>
      <c r="L968" s="200"/>
      <c r="M968" s="201"/>
      <c r="N968" s="200"/>
      <c r="O968" s="200"/>
      <c r="P968" s="307"/>
      <c r="Q968" s="200"/>
      <c r="R968" s="307"/>
      <c r="S968" s="26"/>
      <c r="T968" s="307"/>
      <c r="U968" s="307"/>
      <c r="V968" s="307"/>
      <c r="W968" s="307"/>
    </row>
    <row r="969" spans="1:23" ht="39" customHeight="1" x14ac:dyDescent="0.25">
      <c r="A969" s="308">
        <v>967</v>
      </c>
      <c r="B969" s="307"/>
      <c r="C969" s="25"/>
      <c r="D969" s="307"/>
      <c r="E969" s="307"/>
      <c r="F969" s="307"/>
      <c r="G969" s="418"/>
      <c r="H969" s="33"/>
      <c r="I969" s="76"/>
      <c r="J969" s="34"/>
      <c r="K969" s="356">
        <f t="shared" si="16"/>
        <v>1</v>
      </c>
      <c r="L969" s="200"/>
      <c r="M969" s="201"/>
      <c r="N969" s="200"/>
      <c r="O969" s="200"/>
      <c r="P969" s="307"/>
      <c r="Q969" s="200"/>
      <c r="R969" s="307"/>
      <c r="S969" s="26"/>
      <c r="T969" s="307"/>
      <c r="U969" s="307"/>
      <c r="V969" s="307"/>
      <c r="W969" s="307"/>
    </row>
    <row r="970" spans="1:23" ht="39" customHeight="1" x14ac:dyDescent="0.25">
      <c r="A970" s="308">
        <v>968</v>
      </c>
      <c r="B970" s="307"/>
      <c r="C970" s="25"/>
      <c r="D970" s="307"/>
      <c r="E970" s="307"/>
      <c r="F970" s="307"/>
      <c r="G970" s="418"/>
      <c r="H970" s="33"/>
      <c r="I970" s="76"/>
      <c r="J970" s="34"/>
      <c r="K970" s="356">
        <f t="shared" si="16"/>
        <v>1</v>
      </c>
      <c r="L970" s="200"/>
      <c r="M970" s="201"/>
      <c r="N970" s="200"/>
      <c r="O970" s="200"/>
      <c r="P970" s="307"/>
      <c r="Q970" s="200"/>
      <c r="R970" s="307"/>
      <c r="S970" s="26"/>
      <c r="T970" s="307"/>
      <c r="U970" s="307"/>
      <c r="V970" s="307"/>
      <c r="W970" s="307"/>
    </row>
    <row r="971" spans="1:23" ht="39" customHeight="1" x14ac:dyDescent="0.25">
      <c r="A971" s="308">
        <v>969</v>
      </c>
      <c r="B971" s="307"/>
      <c r="C971" s="25"/>
      <c r="D971" s="307"/>
      <c r="E971" s="307"/>
      <c r="F971" s="307"/>
      <c r="G971" s="418"/>
      <c r="H971" s="33"/>
      <c r="I971" s="76"/>
      <c r="J971" s="34"/>
      <c r="K971" s="356">
        <f t="shared" si="16"/>
        <v>1</v>
      </c>
      <c r="L971" s="200"/>
      <c r="M971" s="201"/>
      <c r="N971" s="200"/>
      <c r="O971" s="200"/>
      <c r="P971" s="307"/>
      <c r="Q971" s="200"/>
      <c r="R971" s="307"/>
      <c r="S971" s="26"/>
      <c r="T971" s="307"/>
      <c r="U971" s="307"/>
      <c r="V971" s="307"/>
      <c r="W971" s="307"/>
    </row>
    <row r="972" spans="1:23" ht="39" customHeight="1" x14ac:dyDescent="0.25">
      <c r="A972" s="308">
        <v>970</v>
      </c>
      <c r="B972" s="307"/>
      <c r="C972" s="25"/>
      <c r="D972" s="307"/>
      <c r="E972" s="307"/>
      <c r="F972" s="307"/>
      <c r="G972" s="418"/>
      <c r="H972" s="33"/>
      <c r="I972" s="76"/>
      <c r="J972" s="34"/>
      <c r="K972" s="356">
        <f t="shared" si="16"/>
        <v>1</v>
      </c>
      <c r="L972" s="200"/>
      <c r="M972" s="201"/>
      <c r="N972" s="200"/>
      <c r="O972" s="200"/>
      <c r="P972" s="307"/>
      <c r="Q972" s="200"/>
      <c r="R972" s="307"/>
      <c r="S972" s="26"/>
      <c r="T972" s="307"/>
      <c r="U972" s="307"/>
      <c r="V972" s="307"/>
      <c r="W972" s="307"/>
    </row>
    <row r="973" spans="1:23" ht="39" customHeight="1" x14ac:dyDescent="0.25">
      <c r="A973" s="308">
        <v>971</v>
      </c>
      <c r="B973" s="307"/>
      <c r="C973" s="25"/>
      <c r="D973" s="307"/>
      <c r="E973" s="307"/>
      <c r="F973" s="307"/>
      <c r="G973" s="418"/>
      <c r="H973" s="33"/>
      <c r="I973" s="76"/>
      <c r="J973" s="34"/>
      <c r="K973" s="356">
        <f t="shared" si="16"/>
        <v>1</v>
      </c>
      <c r="L973" s="200"/>
      <c r="M973" s="201"/>
      <c r="N973" s="200"/>
      <c r="O973" s="200"/>
      <c r="P973" s="307"/>
      <c r="Q973" s="200"/>
      <c r="R973" s="307"/>
      <c r="S973" s="26"/>
      <c r="T973" s="307"/>
      <c r="U973" s="307"/>
      <c r="V973" s="307"/>
      <c r="W973" s="307"/>
    </row>
    <row r="974" spans="1:23" ht="39" customHeight="1" x14ac:dyDescent="0.25">
      <c r="A974" s="308">
        <v>972</v>
      </c>
      <c r="B974" s="307"/>
      <c r="C974" s="25"/>
      <c r="D974" s="307"/>
      <c r="E974" s="307"/>
      <c r="F974" s="307"/>
      <c r="G974" s="418"/>
      <c r="H974" s="33"/>
      <c r="I974" s="76"/>
      <c r="J974" s="34"/>
      <c r="K974" s="356">
        <f t="shared" si="16"/>
        <v>1</v>
      </c>
      <c r="L974" s="200"/>
      <c r="M974" s="201"/>
      <c r="N974" s="200"/>
      <c r="O974" s="200"/>
      <c r="P974" s="307"/>
      <c r="Q974" s="200"/>
      <c r="R974" s="307"/>
      <c r="S974" s="26"/>
      <c r="T974" s="307"/>
      <c r="U974" s="307"/>
      <c r="V974" s="307"/>
      <c r="W974" s="307"/>
    </row>
    <row r="975" spans="1:23" ht="39" customHeight="1" x14ac:dyDescent="0.25">
      <c r="A975" s="308">
        <v>973</v>
      </c>
      <c r="B975" s="307"/>
      <c r="C975" s="25"/>
      <c r="D975" s="307"/>
      <c r="E975" s="307"/>
      <c r="F975" s="307"/>
      <c r="G975" s="418"/>
      <c r="H975" s="33"/>
      <c r="I975" s="76"/>
      <c r="J975" s="34"/>
      <c r="K975" s="356">
        <f t="shared" si="16"/>
        <v>1</v>
      </c>
      <c r="L975" s="200"/>
      <c r="M975" s="201"/>
      <c r="N975" s="200"/>
      <c r="O975" s="200"/>
      <c r="P975" s="307"/>
      <c r="Q975" s="200"/>
      <c r="R975" s="307"/>
      <c r="S975" s="26"/>
      <c r="T975" s="307"/>
      <c r="U975" s="307"/>
      <c r="V975" s="307"/>
      <c r="W975" s="307"/>
    </row>
    <row r="976" spans="1:23" ht="39" customHeight="1" x14ac:dyDescent="0.25">
      <c r="A976" s="308">
        <v>974</v>
      </c>
      <c r="B976" s="307"/>
      <c r="C976" s="25"/>
      <c r="D976" s="307"/>
      <c r="E976" s="307"/>
      <c r="F976" s="307"/>
      <c r="G976" s="418"/>
      <c r="H976" s="33"/>
      <c r="I976" s="76"/>
      <c r="J976" s="34"/>
      <c r="K976" s="356">
        <f t="shared" si="16"/>
        <v>1</v>
      </c>
      <c r="L976" s="200"/>
      <c r="M976" s="201"/>
      <c r="N976" s="200"/>
      <c r="O976" s="200"/>
      <c r="P976" s="307"/>
      <c r="Q976" s="200"/>
      <c r="R976" s="307"/>
      <c r="S976" s="26"/>
      <c r="T976" s="307"/>
      <c r="U976" s="307"/>
      <c r="V976" s="307"/>
      <c r="W976" s="307"/>
    </row>
    <row r="977" spans="1:23" ht="39" customHeight="1" x14ac:dyDescent="0.25">
      <c r="A977" s="308">
        <v>975</v>
      </c>
      <c r="B977" s="307"/>
      <c r="C977" s="25"/>
      <c r="D977" s="307"/>
      <c r="E977" s="307"/>
      <c r="F977" s="307"/>
      <c r="G977" s="418"/>
      <c r="H977" s="33"/>
      <c r="I977" s="76"/>
      <c r="J977" s="34"/>
      <c r="K977" s="356">
        <f t="shared" si="16"/>
        <v>1</v>
      </c>
      <c r="L977" s="200"/>
      <c r="M977" s="201"/>
      <c r="N977" s="200"/>
      <c r="O977" s="200"/>
      <c r="P977" s="307"/>
      <c r="Q977" s="200"/>
      <c r="R977" s="307"/>
      <c r="S977" s="26"/>
      <c r="T977" s="307"/>
      <c r="U977" s="307"/>
      <c r="V977" s="307"/>
      <c r="W977" s="307"/>
    </row>
    <row r="978" spans="1:23" ht="39" customHeight="1" x14ac:dyDescent="0.25">
      <c r="A978" s="308">
        <v>976</v>
      </c>
      <c r="B978" s="307"/>
      <c r="C978" s="25"/>
      <c r="D978" s="307"/>
      <c r="E978" s="307"/>
      <c r="F978" s="307"/>
      <c r="G978" s="418"/>
      <c r="H978" s="33"/>
      <c r="I978" s="76"/>
      <c r="J978" s="34"/>
      <c r="K978" s="356">
        <f t="shared" si="16"/>
        <v>1</v>
      </c>
      <c r="L978" s="200"/>
      <c r="M978" s="201"/>
      <c r="N978" s="200"/>
      <c r="O978" s="200"/>
      <c r="P978" s="307"/>
      <c r="Q978" s="200"/>
      <c r="R978" s="307"/>
      <c r="S978" s="26"/>
      <c r="T978" s="307"/>
      <c r="U978" s="307"/>
      <c r="V978" s="307"/>
      <c r="W978" s="307"/>
    </row>
    <row r="979" spans="1:23" ht="39" customHeight="1" x14ac:dyDescent="0.25">
      <c r="A979" s="308">
        <v>977</v>
      </c>
      <c r="B979" s="307"/>
      <c r="C979" s="25"/>
      <c r="D979" s="307"/>
      <c r="E979" s="307"/>
      <c r="F979" s="307"/>
      <c r="G979" s="418"/>
      <c r="H979" s="33"/>
      <c r="I979" s="76"/>
      <c r="J979" s="34"/>
      <c r="K979" s="356">
        <f t="shared" si="16"/>
        <v>1</v>
      </c>
      <c r="L979" s="200"/>
      <c r="M979" s="201"/>
      <c r="N979" s="200"/>
      <c r="O979" s="200"/>
      <c r="P979" s="307"/>
      <c r="Q979" s="200"/>
      <c r="R979" s="307"/>
      <c r="S979" s="26"/>
      <c r="T979" s="307"/>
      <c r="U979" s="307"/>
      <c r="V979" s="307"/>
      <c r="W979" s="307"/>
    </row>
    <row r="980" spans="1:23" ht="39" customHeight="1" x14ac:dyDescent="0.25">
      <c r="A980" s="308">
        <v>978</v>
      </c>
      <c r="B980" s="307"/>
      <c r="C980" s="25"/>
      <c r="D980" s="307"/>
      <c r="E980" s="307"/>
      <c r="F980" s="307"/>
      <c r="G980" s="418"/>
      <c r="H980" s="33"/>
      <c r="I980" s="76"/>
      <c r="J980" s="34"/>
      <c r="K980" s="356">
        <f t="shared" si="16"/>
        <v>1</v>
      </c>
      <c r="L980" s="200"/>
      <c r="M980" s="201"/>
      <c r="N980" s="200"/>
      <c r="O980" s="200"/>
      <c r="P980" s="307"/>
      <c r="Q980" s="200"/>
      <c r="R980" s="307"/>
      <c r="S980" s="26"/>
      <c r="T980" s="307"/>
      <c r="U980" s="307"/>
      <c r="V980" s="307"/>
      <c r="W980" s="307"/>
    </row>
    <row r="981" spans="1:23" ht="39" customHeight="1" x14ac:dyDescent="0.25">
      <c r="A981" s="308">
        <v>979</v>
      </c>
      <c r="B981" s="307"/>
      <c r="C981" s="25"/>
      <c r="D981" s="307"/>
      <c r="E981" s="307"/>
      <c r="F981" s="307"/>
      <c r="G981" s="418"/>
      <c r="H981" s="33"/>
      <c r="I981" s="76"/>
      <c r="J981" s="34"/>
      <c r="K981" s="356">
        <f t="shared" si="16"/>
        <v>1</v>
      </c>
      <c r="L981" s="200"/>
      <c r="M981" s="201"/>
      <c r="N981" s="200"/>
      <c r="O981" s="200"/>
      <c r="P981" s="307"/>
      <c r="Q981" s="200"/>
      <c r="R981" s="307"/>
      <c r="S981" s="26"/>
      <c r="T981" s="307"/>
      <c r="U981" s="307"/>
      <c r="V981" s="307"/>
      <c r="W981" s="307"/>
    </row>
    <row r="982" spans="1:23" ht="39" customHeight="1" x14ac:dyDescent="0.25">
      <c r="A982" s="308">
        <v>980</v>
      </c>
      <c r="B982" s="307"/>
      <c r="C982" s="25"/>
      <c r="D982" s="307"/>
      <c r="E982" s="307"/>
      <c r="F982" s="307"/>
      <c r="G982" s="418"/>
      <c r="H982" s="33"/>
      <c r="I982" s="76"/>
      <c r="J982" s="34"/>
      <c r="K982" s="356">
        <f t="shared" si="16"/>
        <v>1</v>
      </c>
      <c r="L982" s="200"/>
      <c r="M982" s="201"/>
      <c r="N982" s="200"/>
      <c r="O982" s="200"/>
      <c r="P982" s="307"/>
      <c r="Q982" s="200"/>
      <c r="R982" s="307"/>
      <c r="S982" s="26"/>
      <c r="T982" s="307"/>
      <c r="U982" s="307"/>
      <c r="V982" s="307"/>
      <c r="W982" s="307"/>
    </row>
    <row r="983" spans="1:23" ht="39" customHeight="1" x14ac:dyDescent="0.25">
      <c r="A983" s="308">
        <v>981</v>
      </c>
      <c r="B983" s="307"/>
      <c r="C983" s="25"/>
      <c r="D983" s="307"/>
      <c r="E983" s="307"/>
      <c r="F983" s="307"/>
      <c r="G983" s="418"/>
      <c r="H983" s="33"/>
      <c r="I983" s="76"/>
      <c r="J983" s="34"/>
      <c r="K983" s="356">
        <f t="shared" si="16"/>
        <v>1</v>
      </c>
      <c r="L983" s="200"/>
      <c r="M983" s="201"/>
      <c r="N983" s="200"/>
      <c r="O983" s="200"/>
      <c r="P983" s="307"/>
      <c r="Q983" s="200"/>
      <c r="R983" s="307"/>
      <c r="S983" s="26"/>
      <c r="T983" s="307"/>
      <c r="U983" s="307"/>
      <c r="V983" s="307"/>
      <c r="W983" s="307"/>
    </row>
    <row r="984" spans="1:23" ht="39" customHeight="1" x14ac:dyDescent="0.25">
      <c r="A984" s="308">
        <v>982</v>
      </c>
      <c r="B984" s="307"/>
      <c r="C984" s="25"/>
      <c r="D984" s="307"/>
      <c r="E984" s="307"/>
      <c r="F984" s="307"/>
      <c r="G984" s="418"/>
      <c r="H984" s="33"/>
      <c r="I984" s="76"/>
      <c r="J984" s="34"/>
      <c r="K984" s="356">
        <f t="shared" si="16"/>
        <v>1</v>
      </c>
      <c r="L984" s="200"/>
      <c r="M984" s="201"/>
      <c r="N984" s="200"/>
      <c r="O984" s="200"/>
      <c r="P984" s="307"/>
      <c r="Q984" s="200"/>
      <c r="R984" s="307"/>
      <c r="S984" s="26"/>
      <c r="T984" s="307"/>
      <c r="U984" s="307"/>
      <c r="V984" s="307"/>
      <c r="W984" s="307"/>
    </row>
    <row r="985" spans="1:23" ht="39" customHeight="1" x14ac:dyDescent="0.25">
      <c r="A985" s="308">
        <v>983</v>
      </c>
      <c r="B985" s="307"/>
      <c r="C985" s="25"/>
      <c r="D985" s="307"/>
      <c r="E985" s="307"/>
      <c r="F985" s="307"/>
      <c r="G985" s="418"/>
      <c r="H985" s="33"/>
      <c r="I985" s="76"/>
      <c r="J985" s="34"/>
      <c r="K985" s="356">
        <f t="shared" si="16"/>
        <v>1</v>
      </c>
      <c r="L985" s="200"/>
      <c r="M985" s="201"/>
      <c r="N985" s="200"/>
      <c r="O985" s="200"/>
      <c r="P985" s="307"/>
      <c r="Q985" s="200"/>
      <c r="R985" s="307"/>
      <c r="S985" s="26"/>
      <c r="T985" s="307"/>
      <c r="U985" s="307"/>
      <c r="V985" s="307"/>
      <c r="W985" s="307"/>
    </row>
    <row r="986" spans="1:23" ht="39" customHeight="1" x14ac:dyDescent="0.25">
      <c r="A986" s="308">
        <v>984</v>
      </c>
      <c r="B986" s="307"/>
      <c r="C986" s="25"/>
      <c r="D986" s="307"/>
      <c r="E986" s="307"/>
      <c r="F986" s="307"/>
      <c r="G986" s="418"/>
      <c r="H986" s="33"/>
      <c r="I986" s="76"/>
      <c r="J986" s="34"/>
      <c r="K986" s="356">
        <f t="shared" si="16"/>
        <v>1</v>
      </c>
      <c r="L986" s="200"/>
      <c r="M986" s="201"/>
      <c r="N986" s="200"/>
      <c r="O986" s="200"/>
      <c r="P986" s="307"/>
      <c r="Q986" s="200"/>
      <c r="R986" s="307"/>
      <c r="S986" s="26"/>
      <c r="T986" s="307"/>
      <c r="U986" s="307"/>
      <c r="V986" s="307"/>
      <c r="W986" s="307"/>
    </row>
    <row r="987" spans="1:23" ht="39" customHeight="1" x14ac:dyDescent="0.25">
      <c r="A987" s="308">
        <v>985</v>
      </c>
      <c r="B987" s="307"/>
      <c r="C987" s="25"/>
      <c r="D987" s="307"/>
      <c r="E987" s="307"/>
      <c r="F987" s="307"/>
      <c r="G987" s="418"/>
      <c r="H987" s="33"/>
      <c r="I987" s="76"/>
      <c r="J987" s="34"/>
      <c r="K987" s="356">
        <f t="shared" si="16"/>
        <v>1</v>
      </c>
      <c r="L987" s="200"/>
      <c r="M987" s="201"/>
      <c r="N987" s="200"/>
      <c r="O987" s="200"/>
      <c r="P987" s="307"/>
      <c r="Q987" s="200"/>
      <c r="R987" s="307"/>
      <c r="S987" s="26"/>
      <c r="T987" s="307"/>
      <c r="U987" s="307"/>
      <c r="V987" s="307"/>
      <c r="W987" s="307"/>
    </row>
    <row r="988" spans="1:23" ht="39" customHeight="1" x14ac:dyDescent="0.25">
      <c r="A988" s="308">
        <v>986</v>
      </c>
      <c r="B988" s="307"/>
      <c r="C988" s="25"/>
      <c r="D988" s="307"/>
      <c r="E988" s="307"/>
      <c r="F988" s="307"/>
      <c r="G988" s="418"/>
      <c r="H988" s="33"/>
      <c r="I988" s="76"/>
      <c r="J988" s="34"/>
      <c r="K988" s="356">
        <f t="shared" si="16"/>
        <v>1</v>
      </c>
      <c r="L988" s="200"/>
      <c r="M988" s="201"/>
      <c r="N988" s="200"/>
      <c r="O988" s="200"/>
      <c r="P988" s="307"/>
      <c r="Q988" s="200"/>
      <c r="R988" s="307"/>
      <c r="S988" s="26"/>
      <c r="T988" s="307"/>
      <c r="U988" s="307"/>
      <c r="V988" s="307"/>
      <c r="W988" s="307"/>
    </row>
    <row r="989" spans="1:23" ht="39" customHeight="1" x14ac:dyDescent="0.25">
      <c r="A989" s="308">
        <v>987</v>
      </c>
      <c r="B989" s="307"/>
      <c r="C989" s="25"/>
      <c r="D989" s="307"/>
      <c r="E989" s="307"/>
      <c r="F989" s="307"/>
      <c r="G989" s="418"/>
      <c r="H989" s="33"/>
      <c r="I989" s="76"/>
      <c r="J989" s="34"/>
      <c r="K989" s="356">
        <f t="shared" si="16"/>
        <v>1</v>
      </c>
      <c r="L989" s="200"/>
      <c r="M989" s="201"/>
      <c r="N989" s="200"/>
      <c r="O989" s="200"/>
      <c r="P989" s="307"/>
      <c r="Q989" s="200"/>
      <c r="R989" s="307"/>
      <c r="S989" s="26"/>
      <c r="T989" s="307"/>
      <c r="U989" s="307"/>
      <c r="V989" s="307"/>
      <c r="W989" s="307"/>
    </row>
    <row r="990" spans="1:23" ht="39" customHeight="1" x14ac:dyDescent="0.25">
      <c r="A990" s="308">
        <v>988</v>
      </c>
      <c r="B990" s="307"/>
      <c r="C990" s="25"/>
      <c r="D990" s="307"/>
      <c r="E990" s="307"/>
      <c r="F990" s="307"/>
      <c r="G990" s="418"/>
      <c r="H990" s="33"/>
      <c r="I990" s="76"/>
      <c r="J990" s="34"/>
      <c r="K990" s="356">
        <f t="shared" si="16"/>
        <v>1</v>
      </c>
      <c r="L990" s="200"/>
      <c r="M990" s="201"/>
      <c r="N990" s="200"/>
      <c r="O990" s="200"/>
      <c r="P990" s="307"/>
      <c r="Q990" s="200"/>
      <c r="R990" s="307"/>
      <c r="S990" s="26"/>
      <c r="T990" s="307"/>
      <c r="U990" s="307"/>
      <c r="V990" s="307"/>
      <c r="W990" s="307"/>
    </row>
    <row r="991" spans="1:23" ht="39" customHeight="1" x14ac:dyDescent="0.25">
      <c r="A991" s="308">
        <v>989</v>
      </c>
      <c r="B991" s="307"/>
      <c r="C991" s="25"/>
      <c r="D991" s="307"/>
      <c r="E991" s="307"/>
      <c r="F991" s="307"/>
      <c r="G991" s="418"/>
      <c r="H991" s="33"/>
      <c r="I991" s="76"/>
      <c r="J991" s="34"/>
      <c r="K991" s="356">
        <f t="shared" si="16"/>
        <v>1</v>
      </c>
      <c r="L991" s="200"/>
      <c r="M991" s="201"/>
      <c r="N991" s="200"/>
      <c r="O991" s="200"/>
      <c r="P991" s="307"/>
      <c r="Q991" s="200"/>
      <c r="R991" s="307"/>
      <c r="S991" s="26"/>
      <c r="T991" s="307"/>
      <c r="U991" s="307"/>
      <c r="V991" s="307"/>
      <c r="W991" s="307"/>
    </row>
    <row r="992" spans="1:23" ht="39" customHeight="1" x14ac:dyDescent="0.25">
      <c r="A992" s="308">
        <v>990</v>
      </c>
      <c r="B992" s="307"/>
      <c r="C992" s="25"/>
      <c r="D992" s="307"/>
      <c r="E992" s="307"/>
      <c r="F992" s="307"/>
      <c r="G992" s="418"/>
      <c r="H992" s="33"/>
      <c r="I992" s="76"/>
      <c r="J992" s="34"/>
      <c r="K992" s="356">
        <f t="shared" si="16"/>
        <v>1</v>
      </c>
      <c r="L992" s="200"/>
      <c r="M992" s="201"/>
      <c r="N992" s="200"/>
      <c r="O992" s="200"/>
      <c r="P992" s="307"/>
      <c r="Q992" s="200"/>
      <c r="R992" s="307"/>
      <c r="S992" s="26"/>
      <c r="T992" s="307"/>
      <c r="U992" s="307"/>
      <c r="V992" s="307"/>
      <c r="W992" s="307"/>
    </row>
    <row r="993" spans="1:23" ht="39" customHeight="1" x14ac:dyDescent="0.25">
      <c r="A993" s="308">
        <v>991</v>
      </c>
      <c r="B993" s="307"/>
      <c r="C993" s="25"/>
      <c r="D993" s="307"/>
      <c r="E993" s="307"/>
      <c r="F993" s="307"/>
      <c r="G993" s="418"/>
      <c r="H993" s="33"/>
      <c r="I993" s="76"/>
      <c r="J993" s="34"/>
      <c r="K993" s="356">
        <f t="shared" si="16"/>
        <v>1</v>
      </c>
      <c r="L993" s="200"/>
      <c r="M993" s="201"/>
      <c r="N993" s="200"/>
      <c r="O993" s="200"/>
      <c r="P993" s="307"/>
      <c r="Q993" s="200"/>
      <c r="R993" s="307"/>
      <c r="S993" s="26"/>
      <c r="T993" s="307"/>
      <c r="U993" s="307"/>
      <c r="V993" s="307"/>
      <c r="W993" s="307"/>
    </row>
    <row r="994" spans="1:23" ht="39" customHeight="1" x14ac:dyDescent="0.25">
      <c r="A994" s="308">
        <v>992</v>
      </c>
      <c r="B994" s="307"/>
      <c r="C994" s="25"/>
      <c r="D994" s="307"/>
      <c r="E994" s="307"/>
      <c r="F994" s="307"/>
      <c r="G994" s="418"/>
      <c r="H994" s="33"/>
      <c r="I994" s="76"/>
      <c r="J994" s="34"/>
      <c r="K994" s="356">
        <f t="shared" si="16"/>
        <v>1</v>
      </c>
      <c r="L994" s="200"/>
      <c r="M994" s="201"/>
      <c r="N994" s="200"/>
      <c r="O994" s="200"/>
      <c r="P994" s="307"/>
      <c r="Q994" s="200"/>
      <c r="R994" s="307"/>
      <c r="S994" s="26"/>
      <c r="T994" s="307"/>
      <c r="U994" s="307"/>
      <c r="V994" s="307"/>
      <c r="W994" s="307"/>
    </row>
    <row r="995" spans="1:23" ht="39" customHeight="1" x14ac:dyDescent="0.25">
      <c r="A995" s="308">
        <v>993</v>
      </c>
      <c r="B995" s="307"/>
      <c r="C995" s="25"/>
      <c r="D995" s="307"/>
      <c r="E995" s="307"/>
      <c r="F995" s="307"/>
      <c r="G995" s="418"/>
      <c r="H995" s="33"/>
      <c r="I995" s="76"/>
      <c r="J995" s="34"/>
      <c r="K995" s="356">
        <f t="shared" si="16"/>
        <v>1</v>
      </c>
      <c r="L995" s="200"/>
      <c r="M995" s="201"/>
      <c r="N995" s="200"/>
      <c r="O995" s="200"/>
      <c r="P995" s="307"/>
      <c r="Q995" s="200"/>
      <c r="R995" s="307"/>
      <c r="S995" s="26"/>
      <c r="T995" s="307"/>
      <c r="U995" s="307"/>
      <c r="V995" s="307"/>
      <c r="W995" s="307"/>
    </row>
    <row r="996" spans="1:23" ht="39" customHeight="1" x14ac:dyDescent="0.25">
      <c r="A996" s="308">
        <v>994</v>
      </c>
      <c r="B996" s="307"/>
      <c r="C996" s="25"/>
      <c r="D996" s="307"/>
      <c r="E996" s="307"/>
      <c r="F996" s="307"/>
      <c r="G996" s="418"/>
      <c r="H996" s="33"/>
      <c r="I996" s="76"/>
      <c r="J996" s="34"/>
      <c r="K996" s="356">
        <f t="shared" si="16"/>
        <v>1</v>
      </c>
      <c r="L996" s="200"/>
      <c r="M996" s="201"/>
      <c r="N996" s="200"/>
      <c r="O996" s="200"/>
      <c r="P996" s="307"/>
      <c r="Q996" s="200"/>
      <c r="R996" s="307"/>
      <c r="S996" s="26"/>
      <c r="T996" s="307"/>
      <c r="U996" s="307"/>
      <c r="V996" s="307"/>
      <c r="W996" s="307"/>
    </row>
    <row r="997" spans="1:23" ht="39" customHeight="1" x14ac:dyDescent="0.25">
      <c r="A997" s="308">
        <v>995</v>
      </c>
      <c r="B997" s="307"/>
      <c r="C997" s="25"/>
      <c r="D997" s="307"/>
      <c r="E997" s="307"/>
      <c r="F997" s="307"/>
      <c r="G997" s="418"/>
      <c r="H997" s="33"/>
      <c r="I997" s="76"/>
      <c r="J997" s="34"/>
      <c r="K997" s="356">
        <f t="shared" si="16"/>
        <v>1</v>
      </c>
      <c r="L997" s="200"/>
      <c r="M997" s="201"/>
      <c r="N997" s="200"/>
      <c r="O997" s="200"/>
      <c r="P997" s="307"/>
      <c r="Q997" s="200"/>
      <c r="R997" s="307"/>
      <c r="S997" s="26"/>
      <c r="T997" s="307"/>
      <c r="U997" s="307"/>
      <c r="V997" s="307"/>
      <c r="W997" s="307"/>
    </row>
    <row r="998" spans="1:23" ht="39" customHeight="1" x14ac:dyDescent="0.25">
      <c r="A998" s="308">
        <v>996</v>
      </c>
      <c r="B998" s="307"/>
      <c r="C998" s="25"/>
      <c r="D998" s="307"/>
      <c r="E998" s="307"/>
      <c r="F998" s="307"/>
      <c r="G998" s="418"/>
      <c r="H998" s="33"/>
      <c r="I998" s="76"/>
      <c r="J998" s="34"/>
      <c r="K998" s="356">
        <f t="shared" si="16"/>
        <v>1</v>
      </c>
      <c r="L998" s="200"/>
      <c r="M998" s="201"/>
      <c r="N998" s="200"/>
      <c r="O998" s="200"/>
      <c r="P998" s="307"/>
      <c r="Q998" s="200"/>
      <c r="R998" s="307"/>
      <c r="S998" s="26"/>
      <c r="T998" s="307"/>
      <c r="U998" s="307"/>
      <c r="V998" s="307"/>
      <c r="W998" s="307"/>
    </row>
    <row r="999" spans="1:23" ht="39" customHeight="1" x14ac:dyDescent="0.25">
      <c r="A999" s="308">
        <v>997</v>
      </c>
      <c r="B999" s="307"/>
      <c r="C999" s="25"/>
      <c r="D999" s="307"/>
      <c r="E999" s="307"/>
      <c r="F999" s="307"/>
      <c r="G999" s="418"/>
      <c r="H999" s="33"/>
      <c r="I999" s="76"/>
      <c r="J999" s="34"/>
      <c r="K999" s="356">
        <f t="shared" si="16"/>
        <v>1</v>
      </c>
      <c r="L999" s="200"/>
      <c r="M999" s="201"/>
      <c r="N999" s="200"/>
      <c r="O999" s="200"/>
      <c r="P999" s="307"/>
      <c r="Q999" s="200"/>
      <c r="R999" s="307"/>
      <c r="S999" s="26"/>
      <c r="T999" s="307"/>
      <c r="U999" s="307"/>
      <c r="V999" s="307"/>
      <c r="W999" s="307"/>
    </row>
    <row r="1000" spans="1:23" ht="39" customHeight="1" x14ac:dyDescent="0.25">
      <c r="A1000" s="308">
        <v>998</v>
      </c>
      <c r="B1000" s="307"/>
      <c r="C1000" s="25"/>
      <c r="D1000" s="307"/>
      <c r="E1000" s="307"/>
      <c r="F1000" s="307"/>
      <c r="G1000" s="418"/>
      <c r="H1000" s="33"/>
      <c r="I1000" s="76"/>
      <c r="J1000" s="34"/>
      <c r="K1000" s="356">
        <f t="shared" si="16"/>
        <v>1</v>
      </c>
      <c r="L1000" s="200"/>
      <c r="M1000" s="201"/>
      <c r="N1000" s="200"/>
      <c r="O1000" s="200"/>
      <c r="P1000" s="307"/>
      <c r="Q1000" s="200"/>
      <c r="R1000" s="307"/>
      <c r="S1000" s="26"/>
      <c r="T1000" s="307"/>
      <c r="U1000" s="307"/>
      <c r="V1000" s="307"/>
      <c r="W1000" s="307"/>
    </row>
    <row r="1001" spans="1:23" ht="39" customHeight="1" x14ac:dyDescent="0.25">
      <c r="A1001" s="308">
        <v>999</v>
      </c>
      <c r="B1001" s="307"/>
      <c r="C1001" s="25"/>
      <c r="D1001" s="307"/>
      <c r="E1001" s="307"/>
      <c r="F1001" s="307"/>
      <c r="G1001" s="418"/>
      <c r="H1001" s="33"/>
      <c r="I1001" s="76"/>
      <c r="J1001" s="34"/>
      <c r="K1001" s="356">
        <f t="shared" si="16"/>
        <v>1</v>
      </c>
      <c r="L1001" s="200"/>
      <c r="M1001" s="201"/>
      <c r="N1001" s="200"/>
      <c r="O1001" s="200"/>
      <c r="P1001" s="307"/>
      <c r="Q1001" s="200"/>
      <c r="R1001" s="307"/>
      <c r="S1001" s="26"/>
      <c r="T1001" s="307"/>
      <c r="U1001" s="307"/>
      <c r="V1001" s="307"/>
      <c r="W1001" s="307"/>
    </row>
    <row r="1002" spans="1:23" ht="39" customHeight="1" x14ac:dyDescent="0.25">
      <c r="A1002" s="308">
        <v>1000</v>
      </c>
      <c r="B1002" s="307"/>
      <c r="C1002" s="25"/>
      <c r="D1002" s="307"/>
      <c r="E1002" s="307"/>
      <c r="F1002" s="307"/>
      <c r="G1002" s="418"/>
      <c r="H1002" s="33"/>
      <c r="I1002" s="76"/>
      <c r="J1002" s="34"/>
      <c r="K1002" s="356">
        <f t="shared" ref="K1002:K1003" si="17">1-I1002</f>
        <v>1</v>
      </c>
      <c r="L1002" s="200"/>
      <c r="M1002" s="201"/>
      <c r="N1002" s="200"/>
      <c r="O1002" s="200"/>
      <c r="P1002" s="307"/>
      <c r="Q1002" s="200"/>
      <c r="R1002" s="307"/>
      <c r="S1002" s="26"/>
      <c r="T1002" s="307"/>
      <c r="U1002" s="307"/>
      <c r="V1002" s="307"/>
      <c r="W1002" s="307"/>
    </row>
    <row r="1003" spans="1:23" ht="39" customHeight="1" x14ac:dyDescent="0.25">
      <c r="A1003" s="308">
        <v>1001</v>
      </c>
      <c r="B1003" s="307"/>
      <c r="C1003" s="25"/>
      <c r="D1003" s="307"/>
      <c r="E1003" s="307"/>
      <c r="F1003" s="307"/>
      <c r="G1003" s="418"/>
      <c r="H1003" s="33"/>
      <c r="I1003" s="76"/>
      <c r="J1003" s="34"/>
      <c r="K1003" s="356">
        <f t="shared" si="17"/>
        <v>1</v>
      </c>
      <c r="L1003" s="200"/>
      <c r="M1003" s="201"/>
      <c r="N1003" s="200"/>
      <c r="O1003" s="200"/>
      <c r="P1003" s="307"/>
      <c r="Q1003" s="200"/>
      <c r="R1003" s="307"/>
      <c r="S1003" s="26"/>
      <c r="T1003" s="307"/>
      <c r="U1003" s="307"/>
      <c r="V1003" s="307"/>
      <c r="W1003" s="307"/>
    </row>
  </sheetData>
  <sheetProtection password="EDE3" sheet="1" formatCells="0"/>
  <mergeCells count="17">
    <mergeCell ref="A1:A2"/>
    <mergeCell ref="B1:B2"/>
    <mergeCell ref="C1:C2"/>
    <mergeCell ref="O1:O2"/>
    <mergeCell ref="D1:D2"/>
    <mergeCell ref="E1:E2"/>
    <mergeCell ref="H1:K1"/>
    <mergeCell ref="L1:L2"/>
    <mergeCell ref="M1:M2"/>
    <mergeCell ref="N1:N2"/>
    <mergeCell ref="F1:F2"/>
    <mergeCell ref="G1:G2"/>
    <mergeCell ref="S1:S2"/>
    <mergeCell ref="T1:W1"/>
    <mergeCell ref="P1:P2"/>
    <mergeCell ref="Q1:Q2"/>
    <mergeCell ref="R1:R2"/>
  </mergeCells>
  <conditionalFormatting sqref="O3:O1003">
    <cfRule type="expression" dxfId="156" priority="2">
      <formula>$D3="زن"</formula>
    </cfRule>
  </conditionalFormatting>
  <dataValidations count="7">
    <dataValidation type="textLength" operator="equal" allowBlank="1" showInputMessage="1" showErrorMessage="1" error="لطفا کد ملی بصورت کامل و 10 رقمی وارد شود." sqref="C3:C1003">
      <formula1>10</formula1>
    </dataValidation>
    <dataValidation type="list" allowBlank="1" showInputMessage="1" showErrorMessage="1" sqref="W3:W1003">
      <formula1>"مربی,استادیار,دانشیار,استاد"</formula1>
    </dataValidation>
    <dataValidation type="decimal" allowBlank="1" showInputMessage="1" showErrorMessage="1" error="ماه بین 1 تا 12 وارد گردد" sqref="M3:M1003">
      <formula1>0</formula1>
      <formula2>12</formula2>
    </dataValidation>
    <dataValidation type="decimal" allowBlank="1" showInputMessage="1" showErrorMessage="1" error="سال بین 1300 تا 1400 وارد گردد." sqref="F3:F1003">
      <formula1>1300</formula1>
      <formula2>1410</formula2>
    </dataValidation>
    <dataValidation type="decimal" allowBlank="1" showInputMessage="1" showErrorMessage="1" sqref="E3:E1003">
      <formula1>1300</formula1>
      <formula2>1410</formula2>
    </dataValidation>
    <dataValidation type="decimal" allowBlank="1" showInputMessage="1" showErrorMessage="1" sqref="N3:N1003">
      <formula1>0</formula1>
      <formula2>2000</formula2>
    </dataValidation>
    <dataValidation type="decimal" allowBlank="1" showInputMessage="1" showErrorMessage="1" sqref="G3:G1003">
      <formula1>1300</formula1>
      <formula2>1402</formula2>
    </dataValidation>
  </dataValidations>
  <printOptions horizontalCentered="1"/>
  <pageMargins left="0.45" right="0.45" top="1" bottom="0.5" header="0.3" footer="0.3"/>
  <pageSetup paperSize="9" scale="18" fitToHeight="3" orientation="portrait" r:id="rId1"/>
  <headerFooter>
    <oddHeader>&amp;C&amp;"B Titr,Bold"&amp;14اطلاعات کلیه پرسنل</oddHead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option!$C$11:$C$24</xm:f>
          </x14:formula1>
          <xm:sqref>H1 H1004:H1048576</xm:sqref>
        </x14:dataValidation>
        <x14:dataValidation type="list" allowBlank="1" showInputMessage="1" showErrorMessage="1">
          <x14:formula1>
            <xm:f>option!$C$4:$C$5</xm:f>
          </x14:formula1>
          <xm:sqref>D3:D1003</xm:sqref>
        </x14:dataValidation>
        <x14:dataValidation type="list" allowBlank="1" showInputMessage="1" showErrorMessage="1">
          <x14:formula1>
            <xm:f>option!$C$7:$C$8</xm:f>
          </x14:formula1>
          <xm:sqref>L3:L1003</xm:sqref>
        </x14:dataValidation>
        <x14:dataValidation type="list" allowBlank="1" showInputMessage="1" showErrorMessage="1">
          <x14:formula1>
            <xm:f>option!$C$31:$C$35</xm:f>
          </x14:formula1>
          <xm:sqref>P3:P1003</xm:sqref>
        </x14:dataValidation>
        <x14:dataValidation type="list" allowBlank="1" showInputMessage="1" showErrorMessage="1">
          <x14:formula1>
            <xm:f>option!$C$37:$C$40</xm:f>
          </x14:formula1>
          <xm:sqref>AC3:AC202</xm:sqref>
        </x14:dataValidation>
        <x14:dataValidation type="list" allowBlank="1" showInputMessage="1" showErrorMessage="1">
          <x14:formula1>
            <xm:f>option!$B$13:$B$16</xm:f>
          </x14:formula1>
          <xm:sqref>O3:O1003</xm:sqref>
        </x14:dataValidation>
        <x14:dataValidation type="list" allowBlank="1" showInputMessage="1" showErrorMessage="1">
          <x14:formula1>
            <xm:f>option!$C$11:$C$22</xm:f>
          </x14:formula1>
          <xm:sqref>J3:J1003 H3:H1003</xm:sqref>
        </x14:dataValidation>
        <x14:dataValidation type="list" allowBlank="1" showInputMessage="1" showErrorMessage="1">
          <x14:formula1>
            <xm:f>option!$B$19:$B$23</xm:f>
          </x14:formula1>
          <xm:sqref>S3:S1003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3" tint="0.79998168889431442"/>
  </sheetPr>
  <dimension ref="A1:CZ223"/>
  <sheetViews>
    <sheetView rightToLeft="1" view="pageBreakPreview" zoomScale="70" zoomScaleNormal="55" zoomScaleSheetLayoutView="70" workbookViewId="0">
      <pane xSplit="2" ySplit="2" topLeftCell="C3" activePane="bottomRight" state="frozenSplit"/>
      <selection activeCell="H32" sqref="H32"/>
      <selection pane="topRight" activeCell="H32" sqref="H32"/>
      <selection pane="bottomLeft" activeCell="H32" sqref="H32"/>
      <selection pane="bottomRight" activeCell="J3" sqref="J3"/>
    </sheetView>
  </sheetViews>
  <sheetFormatPr defaultColWidth="9.140625" defaultRowHeight="18.75" x14ac:dyDescent="0.25"/>
  <cols>
    <col min="1" max="1" width="6.5703125" style="63" customWidth="1"/>
    <col min="2" max="2" width="49.140625" style="205" customWidth="1"/>
    <col min="3" max="3" width="16.28515625" style="238" customWidth="1"/>
    <col min="4" max="4" width="31.140625" style="205" customWidth="1"/>
    <col min="5" max="8" width="16.28515625" style="205" customWidth="1"/>
    <col min="9" max="9" width="19.5703125" style="205" customWidth="1"/>
    <col min="10" max="10" width="36" style="205" customWidth="1"/>
    <col min="11" max="13" width="49.85546875" style="205" customWidth="1"/>
    <col min="14" max="14" width="21.7109375" style="205" customWidth="1"/>
    <col min="15" max="15" width="23.42578125" style="205" customWidth="1"/>
    <col min="16" max="16" width="20.7109375" style="205" customWidth="1"/>
    <col min="17" max="17" width="32.85546875" style="205" customWidth="1"/>
    <col min="18" max="18" width="20.5703125" style="205" customWidth="1"/>
    <col min="19" max="19" width="21.7109375" style="205" customWidth="1"/>
    <col min="20" max="20" width="10.7109375" style="205" customWidth="1"/>
    <col min="21" max="21" width="19.28515625" style="205" customWidth="1"/>
    <col min="22" max="22" width="32.7109375" style="205" customWidth="1"/>
    <col min="23" max="27" width="85.42578125" style="205" customWidth="1"/>
    <col min="28" max="32" width="9.140625" style="237"/>
    <col min="33" max="33" width="19.42578125" style="205" customWidth="1"/>
    <col min="34" max="34" width="17.140625" style="205" customWidth="1"/>
    <col min="35" max="35" width="16.140625" style="205" customWidth="1"/>
    <col min="36" max="36" width="14.5703125" style="205" customWidth="1"/>
    <col min="37" max="37" width="16.28515625" style="205" customWidth="1"/>
    <col min="38" max="38" width="26.28515625" style="205" customWidth="1"/>
    <col min="39" max="39" width="19.140625" style="205" customWidth="1"/>
    <col min="40" max="40" width="20.5703125" style="205" customWidth="1"/>
    <col min="41" max="41" width="22.28515625" style="205" customWidth="1"/>
    <col min="42" max="42" width="32.28515625" style="205" customWidth="1"/>
    <col min="43" max="43" width="36.42578125" style="205" customWidth="1"/>
    <col min="44" max="44" width="26.140625" style="205" customWidth="1"/>
    <col min="45" max="45" width="23.7109375" style="205" customWidth="1"/>
    <col min="46" max="46" width="24.7109375" style="205" customWidth="1"/>
    <col min="47" max="47" width="21.28515625" style="205" customWidth="1"/>
    <col min="48" max="48" width="21.140625" style="205" customWidth="1"/>
    <col min="49" max="49" width="20.7109375" style="205" customWidth="1"/>
    <col min="50" max="50" width="5.7109375" style="205" customWidth="1"/>
    <col min="51" max="51" width="12.85546875" style="205" hidden="1" customWidth="1"/>
    <col min="52" max="52" width="7.140625" style="205" hidden="1" customWidth="1"/>
    <col min="53" max="53" width="7.7109375" style="205" hidden="1" customWidth="1"/>
    <col min="54" max="54" width="22.85546875" style="205" hidden="1" customWidth="1"/>
    <col min="55" max="55" width="30.85546875" style="205" hidden="1" customWidth="1"/>
    <col min="56" max="63" width="9.7109375" style="205" hidden="1" customWidth="1"/>
    <col min="64" max="65" width="9.140625" style="205" hidden="1" customWidth="1"/>
    <col min="66" max="66" width="4.5703125" style="205" hidden="1" customWidth="1"/>
    <col min="67" max="81" width="9.140625" style="205" hidden="1" customWidth="1"/>
    <col min="82" max="82" width="13.7109375" style="205" hidden="1" customWidth="1"/>
    <col min="83" max="93" width="9.140625" style="205" hidden="1" customWidth="1"/>
    <col min="94" max="97" width="0" style="205" hidden="1" customWidth="1"/>
    <col min="98" max="121" width="9.140625" style="205"/>
    <col min="122" max="122" width="55.5703125" style="205" customWidth="1"/>
    <col min="123" max="16384" width="9.140625" style="205"/>
  </cols>
  <sheetData>
    <row r="1" spans="1:104" s="36" customFormat="1" ht="59.25" customHeight="1" x14ac:dyDescent="0.6">
      <c r="A1" s="469" t="s">
        <v>1</v>
      </c>
      <c r="B1" s="471" t="s">
        <v>291</v>
      </c>
      <c r="C1" s="475" t="s">
        <v>741</v>
      </c>
      <c r="D1" s="471" t="s">
        <v>753</v>
      </c>
      <c r="E1" s="462" t="s">
        <v>268</v>
      </c>
      <c r="F1" s="462" t="s">
        <v>269</v>
      </c>
      <c r="G1" s="462" t="s">
        <v>267</v>
      </c>
      <c r="H1" s="471" t="s">
        <v>292</v>
      </c>
      <c r="I1" s="462" t="s">
        <v>334</v>
      </c>
      <c r="J1" s="462" t="s">
        <v>270</v>
      </c>
      <c r="K1" s="357" t="s">
        <v>331</v>
      </c>
      <c r="L1" s="357" t="s">
        <v>332</v>
      </c>
      <c r="M1" s="357" t="s">
        <v>333</v>
      </c>
      <c r="N1" s="471" t="s">
        <v>448</v>
      </c>
      <c r="O1" s="473" t="s">
        <v>450</v>
      </c>
      <c r="P1" s="474" t="s">
        <v>451</v>
      </c>
      <c r="Q1" s="473" t="s">
        <v>855</v>
      </c>
      <c r="R1" s="464" t="s">
        <v>856</v>
      </c>
      <c r="S1" s="464" t="s">
        <v>857</v>
      </c>
      <c r="T1" s="467" t="s">
        <v>74</v>
      </c>
      <c r="U1" s="468"/>
      <c r="V1" s="468"/>
      <c r="W1" s="462" t="s">
        <v>293</v>
      </c>
      <c r="X1" s="462" t="s">
        <v>294</v>
      </c>
      <c r="Y1" s="462" t="s">
        <v>295</v>
      </c>
      <c r="Z1" s="462" t="s">
        <v>296</v>
      </c>
      <c r="AA1" s="462" t="s">
        <v>297</v>
      </c>
      <c r="AB1"/>
      <c r="AC1"/>
      <c r="AD1"/>
      <c r="AE1"/>
      <c r="AF1"/>
      <c r="AG1" s="63"/>
      <c r="AH1" s="63"/>
      <c r="AI1" s="63"/>
      <c r="AJ1" s="63"/>
      <c r="AK1" s="466"/>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row>
    <row r="2" spans="1:104" s="36" customFormat="1" ht="51.75" customHeight="1" x14ac:dyDescent="0.25">
      <c r="A2" s="470"/>
      <c r="B2" s="472"/>
      <c r="C2" s="475"/>
      <c r="D2" s="472"/>
      <c r="E2" s="463"/>
      <c r="F2" s="463"/>
      <c r="G2" s="463"/>
      <c r="H2" s="472"/>
      <c r="I2" s="463"/>
      <c r="J2" s="463"/>
      <c r="K2" s="358" t="s">
        <v>330</v>
      </c>
      <c r="L2" s="358" t="s">
        <v>330</v>
      </c>
      <c r="M2" s="358" t="s">
        <v>330</v>
      </c>
      <c r="N2" s="472"/>
      <c r="O2" s="472"/>
      <c r="P2" s="463"/>
      <c r="Q2" s="472"/>
      <c r="R2" s="465"/>
      <c r="S2" s="465"/>
      <c r="T2" s="359" t="s">
        <v>36</v>
      </c>
      <c r="U2" s="359" t="s">
        <v>40</v>
      </c>
      <c r="V2" s="359" t="s">
        <v>41</v>
      </c>
      <c r="W2" s="463"/>
      <c r="X2" s="463"/>
      <c r="Y2" s="463"/>
      <c r="Z2" s="463"/>
      <c r="AA2" s="463"/>
      <c r="AB2"/>
      <c r="AC2"/>
      <c r="AD2"/>
      <c r="AE2"/>
      <c r="AF2"/>
      <c r="AG2" s="63"/>
      <c r="AH2" s="63"/>
      <c r="AI2" s="63"/>
      <c r="AJ2" s="63"/>
      <c r="AK2" s="466"/>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row>
    <row r="3" spans="1:104" ht="60" customHeight="1" x14ac:dyDescent="0.25">
      <c r="A3" s="11">
        <v>1</v>
      </c>
      <c r="B3" s="315"/>
      <c r="C3" s="234"/>
      <c r="D3" s="315"/>
      <c r="E3" s="315"/>
      <c r="F3" s="315"/>
      <c r="G3" s="315"/>
      <c r="H3" s="315"/>
      <c r="I3" s="304"/>
      <c r="J3" s="315"/>
      <c r="K3" s="349"/>
      <c r="L3" s="349"/>
      <c r="M3" s="349"/>
      <c r="N3" s="349"/>
      <c r="O3" s="350"/>
      <c r="P3" s="350"/>
      <c r="Q3" s="350"/>
      <c r="R3" s="351"/>
      <c r="S3" s="351"/>
      <c r="T3" s="315"/>
      <c r="U3" s="304"/>
      <c r="V3" s="315"/>
      <c r="W3" s="315"/>
      <c r="X3" s="315"/>
      <c r="Y3" s="315"/>
      <c r="Z3" s="315"/>
      <c r="AA3" s="315"/>
    </row>
    <row r="4" spans="1:104" ht="60" customHeight="1" x14ac:dyDescent="0.25">
      <c r="A4" s="11">
        <v>2</v>
      </c>
      <c r="B4" s="315"/>
      <c r="C4" s="234"/>
      <c r="D4" s="315"/>
      <c r="E4" s="315"/>
      <c r="F4" s="315"/>
      <c r="G4" s="315"/>
      <c r="H4" s="315"/>
      <c r="I4" s="307"/>
      <c r="J4" s="315"/>
      <c r="K4" s="349"/>
      <c r="L4" s="349"/>
      <c r="M4" s="349"/>
      <c r="N4" s="349"/>
      <c r="O4" s="350"/>
      <c r="P4" s="350"/>
      <c r="Q4" s="350"/>
      <c r="R4" s="351"/>
      <c r="S4" s="351"/>
      <c r="T4" s="315"/>
      <c r="U4" s="307"/>
      <c r="V4" s="315"/>
      <c r="W4" s="315"/>
      <c r="X4" s="315"/>
      <c r="Y4" s="315"/>
      <c r="Z4" s="315"/>
      <c r="AA4" s="315"/>
    </row>
    <row r="5" spans="1:104" ht="60" customHeight="1" x14ac:dyDescent="0.25">
      <c r="A5" s="11">
        <v>3</v>
      </c>
      <c r="B5" s="315"/>
      <c r="C5" s="234"/>
      <c r="D5" s="315"/>
      <c r="E5" s="315"/>
      <c r="F5" s="315"/>
      <c r="G5" s="315"/>
      <c r="H5" s="315"/>
      <c r="I5" s="307"/>
      <c r="J5" s="315"/>
      <c r="K5" s="349"/>
      <c r="L5" s="349"/>
      <c r="M5" s="349"/>
      <c r="N5" s="349"/>
      <c r="O5" s="350"/>
      <c r="P5" s="350"/>
      <c r="Q5" s="350"/>
      <c r="R5" s="351"/>
      <c r="S5" s="351"/>
      <c r="T5" s="315"/>
      <c r="U5" s="307"/>
      <c r="V5" s="315"/>
      <c r="W5" s="315"/>
      <c r="X5" s="315"/>
      <c r="Y5" s="315"/>
      <c r="Z5" s="315"/>
      <c r="AA5" s="315"/>
    </row>
    <row r="6" spans="1:104" ht="60" customHeight="1" x14ac:dyDescent="0.25">
      <c r="A6" s="11">
        <v>4</v>
      </c>
      <c r="B6" s="315"/>
      <c r="C6" s="234"/>
      <c r="D6" s="315"/>
      <c r="E6" s="315"/>
      <c r="F6" s="315"/>
      <c r="G6" s="315"/>
      <c r="H6" s="315"/>
      <c r="I6" s="307"/>
      <c r="J6" s="315"/>
      <c r="K6" s="349"/>
      <c r="L6" s="349"/>
      <c r="M6" s="349"/>
      <c r="N6" s="349"/>
      <c r="O6" s="350"/>
      <c r="P6" s="350"/>
      <c r="Q6" s="350"/>
      <c r="R6" s="351"/>
      <c r="S6" s="351"/>
      <c r="T6" s="315"/>
      <c r="U6" s="307"/>
      <c r="V6" s="315"/>
      <c r="W6" s="315"/>
      <c r="X6" s="315"/>
      <c r="Y6" s="315"/>
      <c r="Z6" s="315"/>
      <c r="AA6" s="315"/>
    </row>
    <row r="7" spans="1:104" ht="60" customHeight="1" x14ac:dyDescent="0.25">
      <c r="A7" s="11">
        <v>5</v>
      </c>
      <c r="B7" s="315"/>
      <c r="C7" s="234"/>
      <c r="D7" s="315"/>
      <c r="E7" s="315"/>
      <c r="F7" s="315"/>
      <c r="G7" s="315"/>
      <c r="H7" s="315"/>
      <c r="I7" s="307"/>
      <c r="J7" s="315"/>
      <c r="K7" s="349"/>
      <c r="L7" s="349"/>
      <c r="M7" s="349"/>
      <c r="N7" s="349"/>
      <c r="O7" s="350"/>
      <c r="P7" s="350"/>
      <c r="Q7" s="350"/>
      <c r="R7" s="351"/>
      <c r="S7" s="351"/>
      <c r="T7" s="315"/>
      <c r="U7" s="307"/>
      <c r="V7" s="315"/>
      <c r="W7" s="315"/>
      <c r="X7" s="315"/>
      <c r="Y7" s="315"/>
      <c r="Z7" s="315"/>
      <c r="AA7" s="315"/>
    </row>
    <row r="8" spans="1:104" ht="60" customHeight="1" x14ac:dyDescent="0.25">
      <c r="A8" s="11">
        <v>6</v>
      </c>
      <c r="B8" s="315"/>
      <c r="C8" s="234"/>
      <c r="D8" s="315"/>
      <c r="E8" s="315"/>
      <c r="F8" s="315"/>
      <c r="G8" s="315"/>
      <c r="H8" s="315"/>
      <c r="I8" s="307"/>
      <c r="J8" s="315"/>
      <c r="K8" s="349"/>
      <c r="L8" s="349"/>
      <c r="M8" s="349"/>
      <c r="N8" s="349"/>
      <c r="O8" s="350"/>
      <c r="P8" s="350"/>
      <c r="Q8" s="350"/>
      <c r="R8" s="351"/>
      <c r="S8" s="351"/>
      <c r="T8" s="315"/>
      <c r="U8" s="307"/>
      <c r="V8" s="315"/>
      <c r="W8" s="315"/>
      <c r="X8" s="315"/>
      <c r="Y8" s="315"/>
      <c r="Z8" s="315"/>
      <c r="AA8" s="315"/>
    </row>
    <row r="9" spans="1:104" ht="60" customHeight="1" x14ac:dyDescent="0.25">
      <c r="A9" s="11">
        <v>7</v>
      </c>
      <c r="B9" s="315"/>
      <c r="C9" s="234"/>
      <c r="D9" s="315"/>
      <c r="E9" s="315"/>
      <c r="F9" s="315"/>
      <c r="G9" s="315"/>
      <c r="H9" s="315"/>
      <c r="I9" s="307"/>
      <c r="J9" s="315"/>
      <c r="K9" s="349"/>
      <c r="L9" s="349"/>
      <c r="M9" s="349"/>
      <c r="N9" s="349"/>
      <c r="O9" s="350"/>
      <c r="P9" s="350"/>
      <c r="Q9" s="350"/>
      <c r="R9" s="351"/>
      <c r="S9" s="351"/>
      <c r="T9" s="315"/>
      <c r="U9" s="307"/>
      <c r="V9" s="315"/>
      <c r="W9" s="315"/>
      <c r="X9" s="315"/>
      <c r="Y9" s="315"/>
      <c r="Z9" s="315"/>
      <c r="AA9" s="315"/>
    </row>
    <row r="10" spans="1:104" ht="60" customHeight="1" x14ac:dyDescent="0.25">
      <c r="A10" s="11">
        <v>8</v>
      </c>
      <c r="B10" s="315"/>
      <c r="C10" s="234"/>
      <c r="D10" s="315"/>
      <c r="E10" s="315"/>
      <c r="F10" s="315"/>
      <c r="G10" s="315"/>
      <c r="H10" s="315"/>
      <c r="I10" s="307"/>
      <c r="J10" s="315"/>
      <c r="K10" s="349"/>
      <c r="L10" s="349"/>
      <c r="M10" s="349"/>
      <c r="N10" s="349"/>
      <c r="O10" s="350"/>
      <c r="P10" s="350"/>
      <c r="Q10" s="350"/>
      <c r="R10" s="351"/>
      <c r="S10" s="351"/>
      <c r="T10" s="315"/>
      <c r="U10" s="307"/>
      <c r="V10" s="315"/>
      <c r="W10" s="315"/>
      <c r="X10" s="315"/>
      <c r="Y10" s="315"/>
      <c r="Z10" s="315"/>
      <c r="AA10" s="315"/>
    </row>
    <row r="11" spans="1:104" ht="60" customHeight="1" x14ac:dyDescent="0.25">
      <c r="A11" s="11">
        <v>9</v>
      </c>
      <c r="B11" s="315"/>
      <c r="C11" s="234"/>
      <c r="D11" s="315"/>
      <c r="E11" s="315"/>
      <c r="F11" s="315"/>
      <c r="G11" s="315"/>
      <c r="H11" s="315"/>
      <c r="I11" s="307"/>
      <c r="J11" s="315"/>
      <c r="K11" s="349"/>
      <c r="L11" s="349"/>
      <c r="M11" s="349"/>
      <c r="N11" s="349"/>
      <c r="O11" s="350"/>
      <c r="P11" s="350"/>
      <c r="Q11" s="350"/>
      <c r="R11" s="351"/>
      <c r="S11" s="351"/>
      <c r="T11" s="315"/>
      <c r="U11" s="307"/>
      <c r="V11" s="315"/>
      <c r="W11" s="315"/>
      <c r="X11" s="315"/>
      <c r="Y11" s="315"/>
      <c r="Z11" s="315"/>
      <c r="AA11" s="315"/>
    </row>
    <row r="12" spans="1:104" ht="60" customHeight="1" x14ac:dyDescent="0.25">
      <c r="A12" s="11">
        <v>10</v>
      </c>
      <c r="B12" s="315"/>
      <c r="C12" s="234"/>
      <c r="D12" s="315"/>
      <c r="E12" s="315"/>
      <c r="F12" s="315"/>
      <c r="G12" s="315"/>
      <c r="H12" s="315"/>
      <c r="I12" s="307"/>
      <c r="J12" s="315"/>
      <c r="K12" s="349"/>
      <c r="L12" s="349"/>
      <c r="M12" s="349"/>
      <c r="N12" s="349"/>
      <c r="O12" s="350"/>
      <c r="P12" s="350"/>
      <c r="Q12" s="350"/>
      <c r="R12" s="351"/>
      <c r="S12" s="351"/>
      <c r="T12" s="315"/>
      <c r="U12" s="307"/>
      <c r="V12" s="315"/>
      <c r="W12" s="315"/>
      <c r="X12" s="315"/>
      <c r="Y12" s="315"/>
      <c r="Z12" s="315"/>
      <c r="AA12" s="315"/>
    </row>
    <row r="13" spans="1:104" ht="60" customHeight="1" x14ac:dyDescent="0.25">
      <c r="A13" s="11">
        <v>11</v>
      </c>
      <c r="B13" s="315"/>
      <c r="C13" s="234"/>
      <c r="D13" s="315"/>
      <c r="E13" s="315"/>
      <c r="F13" s="315"/>
      <c r="G13" s="315"/>
      <c r="H13" s="315"/>
      <c r="I13" s="307"/>
      <c r="J13" s="315"/>
      <c r="K13" s="349"/>
      <c r="L13" s="349"/>
      <c r="M13" s="349"/>
      <c r="N13" s="349"/>
      <c r="O13" s="350"/>
      <c r="P13" s="350"/>
      <c r="Q13" s="350"/>
      <c r="R13" s="351"/>
      <c r="S13" s="351"/>
      <c r="T13" s="315"/>
      <c r="U13" s="307"/>
      <c r="V13" s="315"/>
      <c r="W13" s="315"/>
      <c r="X13" s="315"/>
      <c r="Y13" s="315"/>
      <c r="Z13" s="315"/>
      <c r="AA13" s="315"/>
    </row>
    <row r="14" spans="1:104" ht="60" customHeight="1" x14ac:dyDescent="0.25">
      <c r="A14" s="11">
        <v>12</v>
      </c>
      <c r="B14" s="315"/>
      <c r="C14" s="234"/>
      <c r="D14" s="315"/>
      <c r="E14" s="315"/>
      <c r="F14" s="315"/>
      <c r="G14" s="315"/>
      <c r="H14" s="315"/>
      <c r="I14" s="307"/>
      <c r="J14" s="315"/>
      <c r="K14" s="349"/>
      <c r="L14" s="349"/>
      <c r="M14" s="349"/>
      <c r="N14" s="349"/>
      <c r="O14" s="350"/>
      <c r="P14" s="350"/>
      <c r="Q14" s="350"/>
      <c r="R14" s="351"/>
      <c r="S14" s="351"/>
      <c r="T14" s="315"/>
      <c r="U14" s="307"/>
      <c r="V14" s="315"/>
      <c r="W14" s="315"/>
      <c r="X14" s="315"/>
      <c r="Y14" s="315"/>
      <c r="Z14" s="315"/>
      <c r="AA14" s="315"/>
    </row>
    <row r="15" spans="1:104" ht="60" customHeight="1" x14ac:dyDescent="0.25">
      <c r="A15" s="11">
        <v>13</v>
      </c>
      <c r="B15" s="315"/>
      <c r="C15" s="234"/>
      <c r="D15" s="315"/>
      <c r="E15" s="315"/>
      <c r="F15" s="315"/>
      <c r="G15" s="315"/>
      <c r="H15" s="315"/>
      <c r="I15" s="307"/>
      <c r="J15" s="315"/>
      <c r="K15" s="349"/>
      <c r="L15" s="349"/>
      <c r="M15" s="349"/>
      <c r="N15" s="349"/>
      <c r="O15" s="350"/>
      <c r="P15" s="350"/>
      <c r="Q15" s="350"/>
      <c r="R15" s="351"/>
      <c r="S15" s="351"/>
      <c r="T15" s="315"/>
      <c r="U15" s="307"/>
      <c r="V15" s="315"/>
      <c r="W15" s="315"/>
      <c r="X15" s="315"/>
      <c r="Y15" s="315"/>
      <c r="Z15" s="315"/>
      <c r="AA15" s="315"/>
    </row>
    <row r="16" spans="1:104" ht="60" customHeight="1" x14ac:dyDescent="0.25">
      <c r="A16" s="11">
        <v>14</v>
      </c>
      <c r="B16" s="315"/>
      <c r="C16" s="234"/>
      <c r="D16" s="315"/>
      <c r="E16" s="315"/>
      <c r="F16" s="315"/>
      <c r="G16" s="315"/>
      <c r="H16" s="315"/>
      <c r="I16" s="307"/>
      <c r="J16" s="315"/>
      <c r="K16" s="349"/>
      <c r="L16" s="349"/>
      <c r="M16" s="349"/>
      <c r="N16" s="349"/>
      <c r="O16" s="350"/>
      <c r="P16" s="350"/>
      <c r="Q16" s="350"/>
      <c r="R16" s="351"/>
      <c r="S16" s="351"/>
      <c r="T16" s="315"/>
      <c r="U16" s="307"/>
      <c r="V16" s="315"/>
      <c r="W16" s="315"/>
      <c r="X16" s="315"/>
      <c r="Y16" s="315"/>
      <c r="Z16" s="315"/>
      <c r="AA16" s="315"/>
    </row>
    <row r="17" spans="1:27" ht="60" customHeight="1" x14ac:dyDescent="0.25">
      <c r="A17" s="11">
        <v>15</v>
      </c>
      <c r="B17" s="315"/>
      <c r="C17" s="234"/>
      <c r="D17" s="315"/>
      <c r="E17" s="315"/>
      <c r="F17" s="315"/>
      <c r="G17" s="315"/>
      <c r="H17" s="315"/>
      <c r="I17" s="307"/>
      <c r="J17" s="315"/>
      <c r="K17" s="349"/>
      <c r="L17" s="349"/>
      <c r="M17" s="349"/>
      <c r="N17" s="349"/>
      <c r="O17" s="350"/>
      <c r="P17" s="350"/>
      <c r="Q17" s="350"/>
      <c r="R17" s="351"/>
      <c r="S17" s="351"/>
      <c r="T17" s="315"/>
      <c r="U17" s="307"/>
      <c r="V17" s="315"/>
      <c r="W17" s="315"/>
      <c r="X17" s="315"/>
      <c r="Y17" s="315"/>
      <c r="Z17" s="315"/>
      <c r="AA17" s="315"/>
    </row>
    <row r="18" spans="1:27" ht="60" customHeight="1" x14ac:dyDescent="0.25">
      <c r="A18" s="11">
        <v>16</v>
      </c>
      <c r="B18" s="315"/>
      <c r="C18" s="234"/>
      <c r="D18" s="315"/>
      <c r="E18" s="315"/>
      <c r="F18" s="315"/>
      <c r="G18" s="315"/>
      <c r="H18" s="315"/>
      <c r="I18" s="307"/>
      <c r="J18" s="315"/>
      <c r="K18" s="349"/>
      <c r="L18" s="349"/>
      <c r="M18" s="349"/>
      <c r="N18" s="349"/>
      <c r="O18" s="350"/>
      <c r="P18" s="350"/>
      <c r="Q18" s="350"/>
      <c r="R18" s="351"/>
      <c r="S18" s="351"/>
      <c r="T18" s="315"/>
      <c r="U18" s="307"/>
      <c r="V18" s="315"/>
      <c r="W18" s="315"/>
      <c r="X18" s="315"/>
      <c r="Y18" s="315"/>
      <c r="Z18" s="315"/>
      <c r="AA18" s="315"/>
    </row>
    <row r="19" spans="1:27" ht="60" customHeight="1" x14ac:dyDescent="0.25">
      <c r="A19" s="11">
        <v>17</v>
      </c>
      <c r="B19" s="315"/>
      <c r="C19" s="234"/>
      <c r="D19" s="315"/>
      <c r="E19" s="315"/>
      <c r="F19" s="315"/>
      <c r="G19" s="315"/>
      <c r="H19" s="315"/>
      <c r="I19" s="307"/>
      <c r="J19" s="315"/>
      <c r="K19" s="349"/>
      <c r="L19" s="349"/>
      <c r="M19" s="349"/>
      <c r="N19" s="349"/>
      <c r="O19" s="350"/>
      <c r="P19" s="350"/>
      <c r="Q19" s="350"/>
      <c r="R19" s="351"/>
      <c r="S19" s="351"/>
      <c r="T19" s="315"/>
      <c r="U19" s="307"/>
      <c r="V19" s="315"/>
      <c r="W19" s="315"/>
      <c r="X19" s="315"/>
      <c r="Y19" s="315"/>
      <c r="Z19" s="315"/>
      <c r="AA19" s="315"/>
    </row>
    <row r="20" spans="1:27" ht="60" customHeight="1" x14ac:dyDescent="0.25">
      <c r="A20" s="11">
        <v>18</v>
      </c>
      <c r="B20" s="315"/>
      <c r="C20" s="234"/>
      <c r="D20" s="315"/>
      <c r="E20" s="315"/>
      <c r="F20" s="315"/>
      <c r="G20" s="315"/>
      <c r="H20" s="315"/>
      <c r="I20" s="307"/>
      <c r="J20" s="315"/>
      <c r="K20" s="349"/>
      <c r="L20" s="349"/>
      <c r="M20" s="349"/>
      <c r="N20" s="349"/>
      <c r="O20" s="350"/>
      <c r="P20" s="350"/>
      <c r="Q20" s="350"/>
      <c r="R20" s="351"/>
      <c r="S20" s="351"/>
      <c r="T20" s="315"/>
      <c r="U20" s="307"/>
      <c r="V20" s="315"/>
      <c r="W20" s="315"/>
      <c r="X20" s="315"/>
      <c r="Y20" s="315"/>
      <c r="Z20" s="315"/>
      <c r="AA20" s="315"/>
    </row>
    <row r="21" spans="1:27" ht="60" customHeight="1" x14ac:dyDescent="0.25">
      <c r="A21" s="11">
        <v>19</v>
      </c>
      <c r="B21" s="315"/>
      <c r="C21" s="234"/>
      <c r="D21" s="315"/>
      <c r="E21" s="315"/>
      <c r="F21" s="315"/>
      <c r="G21" s="315"/>
      <c r="H21" s="315"/>
      <c r="I21" s="307"/>
      <c r="J21" s="315"/>
      <c r="K21" s="349"/>
      <c r="L21" s="349"/>
      <c r="M21" s="349"/>
      <c r="N21" s="349"/>
      <c r="O21" s="350"/>
      <c r="P21" s="350"/>
      <c r="Q21" s="350"/>
      <c r="R21" s="351"/>
      <c r="S21" s="351"/>
      <c r="T21" s="315"/>
      <c r="U21" s="307"/>
      <c r="V21" s="315"/>
      <c r="W21" s="315"/>
      <c r="X21" s="315"/>
      <c r="Y21" s="315"/>
      <c r="Z21" s="315"/>
      <c r="AA21" s="315"/>
    </row>
    <row r="22" spans="1:27" ht="60" customHeight="1" x14ac:dyDescent="0.25">
      <c r="A22" s="11">
        <v>20</v>
      </c>
      <c r="B22" s="315"/>
      <c r="C22" s="234"/>
      <c r="D22" s="315"/>
      <c r="E22" s="315"/>
      <c r="F22" s="315"/>
      <c r="G22" s="315"/>
      <c r="H22" s="315"/>
      <c r="I22" s="307"/>
      <c r="J22" s="315"/>
      <c r="K22" s="349"/>
      <c r="L22" s="349"/>
      <c r="M22" s="349"/>
      <c r="N22" s="349"/>
      <c r="O22" s="350"/>
      <c r="P22" s="350"/>
      <c r="Q22" s="350"/>
      <c r="R22" s="351"/>
      <c r="S22" s="351"/>
      <c r="T22" s="315"/>
      <c r="U22" s="307"/>
      <c r="V22" s="315"/>
      <c r="W22" s="315"/>
      <c r="X22" s="315"/>
      <c r="Y22" s="315"/>
      <c r="Z22" s="315"/>
      <c r="AA22" s="315"/>
    </row>
    <row r="23" spans="1:27" ht="60" customHeight="1" x14ac:dyDescent="0.25">
      <c r="A23" s="11">
        <v>21</v>
      </c>
      <c r="B23" s="315"/>
      <c r="C23" s="234"/>
      <c r="D23" s="315"/>
      <c r="E23" s="315"/>
      <c r="F23" s="315"/>
      <c r="G23" s="315"/>
      <c r="H23" s="315"/>
      <c r="I23" s="307"/>
      <c r="J23" s="315"/>
      <c r="K23" s="349"/>
      <c r="L23" s="349"/>
      <c r="M23" s="349"/>
      <c r="N23" s="349"/>
      <c r="O23" s="350"/>
      <c r="P23" s="350"/>
      <c r="Q23" s="350"/>
      <c r="R23" s="351"/>
      <c r="S23" s="351"/>
      <c r="T23" s="315"/>
      <c r="U23" s="307"/>
      <c r="V23" s="315"/>
      <c r="W23" s="315"/>
      <c r="X23" s="315"/>
      <c r="Y23" s="315"/>
      <c r="Z23" s="315"/>
      <c r="AA23" s="315"/>
    </row>
    <row r="24" spans="1:27" ht="60" customHeight="1" x14ac:dyDescent="0.25">
      <c r="A24" s="11">
        <v>22</v>
      </c>
      <c r="B24" s="315"/>
      <c r="C24" s="234"/>
      <c r="D24" s="315"/>
      <c r="E24" s="315"/>
      <c r="F24" s="315"/>
      <c r="G24" s="315"/>
      <c r="H24" s="315"/>
      <c r="I24" s="307"/>
      <c r="J24" s="315"/>
      <c r="K24" s="349"/>
      <c r="L24" s="349"/>
      <c r="M24" s="349"/>
      <c r="N24" s="349"/>
      <c r="O24" s="350"/>
      <c r="P24" s="350"/>
      <c r="Q24" s="350"/>
      <c r="R24" s="351"/>
      <c r="S24" s="351"/>
      <c r="T24" s="315"/>
      <c r="U24" s="307"/>
      <c r="V24" s="315"/>
      <c r="W24" s="315"/>
      <c r="X24" s="315"/>
      <c r="Y24" s="315"/>
      <c r="Z24" s="315"/>
      <c r="AA24" s="315"/>
    </row>
    <row r="25" spans="1:27" ht="60" customHeight="1" x14ac:dyDescent="0.25">
      <c r="A25" s="11">
        <v>23</v>
      </c>
      <c r="B25" s="315"/>
      <c r="C25" s="234"/>
      <c r="D25" s="315"/>
      <c r="E25" s="315"/>
      <c r="F25" s="315"/>
      <c r="G25" s="315"/>
      <c r="H25" s="315"/>
      <c r="I25" s="307"/>
      <c r="J25" s="315"/>
      <c r="K25" s="349"/>
      <c r="L25" s="349"/>
      <c r="M25" s="349"/>
      <c r="N25" s="349"/>
      <c r="O25" s="350"/>
      <c r="P25" s="350"/>
      <c r="Q25" s="350"/>
      <c r="R25" s="351"/>
      <c r="S25" s="351"/>
      <c r="T25" s="315"/>
      <c r="U25" s="307"/>
      <c r="V25" s="315"/>
      <c r="W25" s="315"/>
      <c r="X25" s="315"/>
      <c r="Y25" s="315"/>
      <c r="Z25" s="315"/>
      <c r="AA25" s="315"/>
    </row>
    <row r="26" spans="1:27" ht="60" customHeight="1" x14ac:dyDescent="0.25">
      <c r="A26" s="11">
        <v>24</v>
      </c>
      <c r="B26" s="315"/>
      <c r="C26" s="234"/>
      <c r="D26" s="315"/>
      <c r="E26" s="315"/>
      <c r="F26" s="315"/>
      <c r="G26" s="315"/>
      <c r="H26" s="315"/>
      <c r="I26" s="307"/>
      <c r="J26" s="315"/>
      <c r="K26" s="349"/>
      <c r="L26" s="349"/>
      <c r="M26" s="349"/>
      <c r="N26" s="349"/>
      <c r="O26" s="350"/>
      <c r="P26" s="350"/>
      <c r="Q26" s="350"/>
      <c r="R26" s="351"/>
      <c r="S26" s="351"/>
      <c r="T26" s="315"/>
      <c r="U26" s="307"/>
      <c r="V26" s="315"/>
      <c r="W26" s="315"/>
      <c r="X26" s="315"/>
      <c r="Y26" s="315"/>
      <c r="Z26" s="315"/>
      <c r="AA26" s="315"/>
    </row>
    <row r="27" spans="1:27" ht="60" customHeight="1" x14ac:dyDescent="0.25">
      <c r="A27" s="11">
        <v>25</v>
      </c>
      <c r="B27" s="315"/>
      <c r="C27" s="234"/>
      <c r="D27" s="315"/>
      <c r="E27" s="315"/>
      <c r="F27" s="315"/>
      <c r="G27" s="315"/>
      <c r="H27" s="315"/>
      <c r="I27" s="307"/>
      <c r="J27" s="315"/>
      <c r="K27" s="349"/>
      <c r="L27" s="349"/>
      <c r="M27" s="349"/>
      <c r="N27" s="349"/>
      <c r="O27" s="350"/>
      <c r="P27" s="350"/>
      <c r="Q27" s="350"/>
      <c r="R27" s="351"/>
      <c r="S27" s="351"/>
      <c r="T27" s="315"/>
      <c r="U27" s="307"/>
      <c r="V27" s="315"/>
      <c r="W27" s="315"/>
      <c r="X27" s="315"/>
      <c r="Y27" s="315"/>
      <c r="Z27" s="315"/>
      <c r="AA27" s="315"/>
    </row>
    <row r="28" spans="1:27" ht="60" customHeight="1" x14ac:dyDescent="0.25">
      <c r="A28" s="11">
        <v>26</v>
      </c>
      <c r="B28" s="315"/>
      <c r="C28" s="234"/>
      <c r="D28" s="315"/>
      <c r="E28" s="315"/>
      <c r="F28" s="315"/>
      <c r="G28" s="315"/>
      <c r="H28" s="315"/>
      <c r="I28" s="307"/>
      <c r="J28" s="315"/>
      <c r="K28" s="349"/>
      <c r="L28" s="349"/>
      <c r="M28" s="349"/>
      <c r="N28" s="349"/>
      <c r="O28" s="350"/>
      <c r="P28" s="350"/>
      <c r="Q28" s="350"/>
      <c r="R28" s="351"/>
      <c r="S28" s="351"/>
      <c r="T28" s="315"/>
      <c r="U28" s="307"/>
      <c r="V28" s="315"/>
      <c r="W28" s="315"/>
      <c r="X28" s="315"/>
      <c r="Y28" s="315"/>
      <c r="Z28" s="315"/>
      <c r="AA28" s="315"/>
    </row>
    <row r="29" spans="1:27" ht="60" customHeight="1" x14ac:dyDescent="0.25">
      <c r="A29" s="11">
        <v>27</v>
      </c>
      <c r="B29" s="315"/>
      <c r="C29" s="234"/>
      <c r="D29" s="315"/>
      <c r="E29" s="315"/>
      <c r="F29" s="315"/>
      <c r="G29" s="315"/>
      <c r="H29" s="315"/>
      <c r="I29" s="307"/>
      <c r="J29" s="315"/>
      <c r="K29" s="349"/>
      <c r="L29" s="349"/>
      <c r="M29" s="349"/>
      <c r="N29" s="349"/>
      <c r="O29" s="350"/>
      <c r="P29" s="350"/>
      <c r="Q29" s="350"/>
      <c r="R29" s="351"/>
      <c r="S29" s="351"/>
      <c r="T29" s="315"/>
      <c r="U29" s="307"/>
      <c r="V29" s="315"/>
      <c r="W29" s="315"/>
      <c r="X29" s="315"/>
      <c r="Y29" s="315"/>
      <c r="Z29" s="315"/>
      <c r="AA29" s="315"/>
    </row>
    <row r="30" spans="1:27" ht="60" customHeight="1" x14ac:dyDescent="0.25">
      <c r="A30" s="11">
        <v>28</v>
      </c>
      <c r="B30" s="315"/>
      <c r="C30" s="234"/>
      <c r="D30" s="315"/>
      <c r="E30" s="315"/>
      <c r="F30" s="315"/>
      <c r="G30" s="315"/>
      <c r="H30" s="315"/>
      <c r="I30" s="307"/>
      <c r="J30" s="315"/>
      <c r="K30" s="349"/>
      <c r="L30" s="349"/>
      <c r="M30" s="349"/>
      <c r="N30" s="349"/>
      <c r="O30" s="350"/>
      <c r="P30" s="350"/>
      <c r="Q30" s="350"/>
      <c r="R30" s="351"/>
      <c r="S30" s="351"/>
      <c r="T30" s="315"/>
      <c r="U30" s="307"/>
      <c r="V30" s="315"/>
      <c r="W30" s="315"/>
      <c r="X30" s="315"/>
      <c r="Y30" s="315"/>
      <c r="Z30" s="315"/>
      <c r="AA30" s="315"/>
    </row>
    <row r="31" spans="1:27" ht="60" customHeight="1" x14ac:dyDescent="0.25">
      <c r="A31" s="11">
        <v>29</v>
      </c>
      <c r="B31" s="315"/>
      <c r="C31" s="234"/>
      <c r="D31" s="315"/>
      <c r="E31" s="315"/>
      <c r="F31" s="315"/>
      <c r="G31" s="315"/>
      <c r="H31" s="315"/>
      <c r="I31" s="307"/>
      <c r="J31" s="315"/>
      <c r="K31" s="349"/>
      <c r="L31" s="349"/>
      <c r="M31" s="349"/>
      <c r="N31" s="349"/>
      <c r="O31" s="350"/>
      <c r="P31" s="350"/>
      <c r="Q31" s="350"/>
      <c r="R31" s="351"/>
      <c r="S31" s="351"/>
      <c r="T31" s="315"/>
      <c r="U31" s="307"/>
      <c r="V31" s="315"/>
      <c r="W31" s="315"/>
      <c r="X31" s="315"/>
      <c r="Y31" s="315"/>
      <c r="Z31" s="315"/>
      <c r="AA31" s="315"/>
    </row>
    <row r="32" spans="1:27" ht="60" customHeight="1" x14ac:dyDescent="0.25">
      <c r="A32" s="11">
        <v>30</v>
      </c>
      <c r="B32" s="315"/>
      <c r="C32" s="234"/>
      <c r="D32" s="315"/>
      <c r="E32" s="315"/>
      <c r="F32" s="315"/>
      <c r="G32" s="315"/>
      <c r="H32" s="315"/>
      <c r="I32" s="307"/>
      <c r="J32" s="315"/>
      <c r="K32" s="349"/>
      <c r="L32" s="349"/>
      <c r="M32" s="349"/>
      <c r="N32" s="349"/>
      <c r="O32" s="350"/>
      <c r="P32" s="350"/>
      <c r="Q32" s="350"/>
      <c r="R32" s="351"/>
      <c r="S32" s="351"/>
      <c r="T32" s="315"/>
      <c r="U32" s="307"/>
      <c r="V32" s="315"/>
      <c r="W32" s="315"/>
      <c r="X32" s="315"/>
      <c r="Y32" s="315"/>
      <c r="Z32" s="315"/>
      <c r="AA32" s="315"/>
    </row>
    <row r="33" spans="1:27" ht="60" customHeight="1" x14ac:dyDescent="0.25">
      <c r="A33" s="11">
        <v>31</v>
      </c>
      <c r="B33" s="315"/>
      <c r="C33" s="234"/>
      <c r="D33" s="315"/>
      <c r="E33" s="315"/>
      <c r="F33" s="315"/>
      <c r="G33" s="315"/>
      <c r="H33" s="315"/>
      <c r="I33" s="307"/>
      <c r="J33" s="315"/>
      <c r="K33" s="349"/>
      <c r="L33" s="349"/>
      <c r="M33" s="349"/>
      <c r="N33" s="349"/>
      <c r="O33" s="350"/>
      <c r="P33" s="350"/>
      <c r="Q33" s="350"/>
      <c r="R33" s="351"/>
      <c r="S33" s="351"/>
      <c r="T33" s="315"/>
      <c r="U33" s="307"/>
      <c r="V33" s="315"/>
      <c r="W33" s="315"/>
      <c r="X33" s="315"/>
      <c r="Y33" s="315"/>
      <c r="Z33" s="315"/>
      <c r="AA33" s="315"/>
    </row>
    <row r="34" spans="1:27" ht="60" customHeight="1" x14ac:dyDescent="0.25">
      <c r="A34" s="11">
        <v>32</v>
      </c>
      <c r="B34" s="315"/>
      <c r="C34" s="234"/>
      <c r="D34" s="315"/>
      <c r="E34" s="315"/>
      <c r="F34" s="315"/>
      <c r="G34" s="315"/>
      <c r="H34" s="315"/>
      <c r="I34" s="307"/>
      <c r="J34" s="315"/>
      <c r="K34" s="349"/>
      <c r="L34" s="349"/>
      <c r="M34" s="349"/>
      <c r="N34" s="349"/>
      <c r="O34" s="350"/>
      <c r="P34" s="350"/>
      <c r="Q34" s="350"/>
      <c r="R34" s="351"/>
      <c r="S34" s="351"/>
      <c r="T34" s="315"/>
      <c r="U34" s="307"/>
      <c r="V34" s="315"/>
      <c r="W34" s="315"/>
      <c r="X34" s="315"/>
      <c r="Y34" s="315"/>
      <c r="Z34" s="315"/>
      <c r="AA34" s="315"/>
    </row>
    <row r="35" spans="1:27" ht="60" customHeight="1" x14ac:dyDescent="0.25">
      <c r="A35" s="11">
        <v>33</v>
      </c>
      <c r="B35" s="315"/>
      <c r="C35" s="234"/>
      <c r="D35" s="315"/>
      <c r="E35" s="315"/>
      <c r="F35" s="315"/>
      <c r="G35" s="315"/>
      <c r="H35" s="315"/>
      <c r="I35" s="307"/>
      <c r="J35" s="315"/>
      <c r="K35" s="349"/>
      <c r="L35" s="349"/>
      <c r="M35" s="349"/>
      <c r="N35" s="349"/>
      <c r="O35" s="350"/>
      <c r="P35" s="350"/>
      <c r="Q35" s="350"/>
      <c r="R35" s="351"/>
      <c r="S35" s="351"/>
      <c r="T35" s="315"/>
      <c r="U35" s="307"/>
      <c r="V35" s="315"/>
      <c r="W35" s="315"/>
      <c r="X35" s="315"/>
      <c r="Y35" s="315"/>
      <c r="Z35" s="315"/>
      <c r="AA35" s="315"/>
    </row>
    <row r="36" spans="1:27" ht="60" customHeight="1" x14ac:dyDescent="0.25">
      <c r="A36" s="11">
        <v>34</v>
      </c>
      <c r="B36" s="315"/>
      <c r="C36" s="234"/>
      <c r="D36" s="315"/>
      <c r="E36" s="315"/>
      <c r="F36" s="315"/>
      <c r="G36" s="315"/>
      <c r="H36" s="315"/>
      <c r="I36" s="307"/>
      <c r="J36" s="315"/>
      <c r="K36" s="349"/>
      <c r="L36" s="349"/>
      <c r="M36" s="349"/>
      <c r="N36" s="349"/>
      <c r="O36" s="350"/>
      <c r="P36" s="350"/>
      <c r="Q36" s="350"/>
      <c r="R36" s="351"/>
      <c r="S36" s="351"/>
      <c r="T36" s="315"/>
      <c r="U36" s="307"/>
      <c r="V36" s="315"/>
      <c r="W36" s="315"/>
      <c r="X36" s="315"/>
      <c r="Y36" s="315"/>
      <c r="Z36" s="315"/>
      <c r="AA36" s="315"/>
    </row>
    <row r="37" spans="1:27" ht="60" customHeight="1" x14ac:dyDescent="0.25">
      <c r="A37" s="11">
        <v>35</v>
      </c>
      <c r="B37" s="315"/>
      <c r="C37" s="234"/>
      <c r="D37" s="315"/>
      <c r="E37" s="315"/>
      <c r="F37" s="315"/>
      <c r="G37" s="315"/>
      <c r="H37" s="315"/>
      <c r="I37" s="307"/>
      <c r="J37" s="315"/>
      <c r="K37" s="349"/>
      <c r="L37" s="349"/>
      <c r="M37" s="349"/>
      <c r="N37" s="349"/>
      <c r="O37" s="350"/>
      <c r="P37" s="350"/>
      <c r="Q37" s="350"/>
      <c r="R37" s="351"/>
      <c r="S37" s="351"/>
      <c r="T37" s="315"/>
      <c r="U37" s="307"/>
      <c r="V37" s="315"/>
      <c r="W37" s="315"/>
      <c r="X37" s="315"/>
      <c r="Y37" s="315"/>
      <c r="Z37" s="315"/>
      <c r="AA37" s="315"/>
    </row>
    <row r="38" spans="1:27" ht="60" customHeight="1" x14ac:dyDescent="0.25">
      <c r="A38" s="11">
        <v>36</v>
      </c>
      <c r="B38" s="315"/>
      <c r="C38" s="234"/>
      <c r="D38" s="315"/>
      <c r="E38" s="315"/>
      <c r="F38" s="315"/>
      <c r="G38" s="315"/>
      <c r="H38" s="315"/>
      <c r="I38" s="307"/>
      <c r="J38" s="315"/>
      <c r="K38" s="349"/>
      <c r="L38" s="349"/>
      <c r="M38" s="349"/>
      <c r="N38" s="349"/>
      <c r="O38" s="350"/>
      <c r="P38" s="350"/>
      <c r="Q38" s="350"/>
      <c r="R38" s="351"/>
      <c r="S38" s="351"/>
      <c r="T38" s="315"/>
      <c r="U38" s="307"/>
      <c r="V38" s="315"/>
      <c r="W38" s="315"/>
      <c r="X38" s="315"/>
      <c r="Y38" s="315"/>
      <c r="Z38" s="315"/>
      <c r="AA38" s="315"/>
    </row>
    <row r="39" spans="1:27" ht="60" customHeight="1" x14ac:dyDescent="0.25">
      <c r="A39" s="11">
        <v>37</v>
      </c>
      <c r="B39" s="315"/>
      <c r="C39" s="234"/>
      <c r="D39" s="315"/>
      <c r="E39" s="315"/>
      <c r="F39" s="315"/>
      <c r="G39" s="315"/>
      <c r="H39" s="315"/>
      <c r="I39" s="307"/>
      <c r="J39" s="315"/>
      <c r="K39" s="349"/>
      <c r="L39" s="349"/>
      <c r="M39" s="349"/>
      <c r="N39" s="349"/>
      <c r="O39" s="350"/>
      <c r="P39" s="350"/>
      <c r="Q39" s="350"/>
      <c r="R39" s="351"/>
      <c r="S39" s="351"/>
      <c r="T39" s="315"/>
      <c r="U39" s="307"/>
      <c r="V39" s="315"/>
      <c r="W39" s="315"/>
      <c r="X39" s="315"/>
      <c r="Y39" s="315"/>
      <c r="Z39" s="315"/>
      <c r="AA39" s="315"/>
    </row>
    <row r="40" spans="1:27" ht="60" customHeight="1" x14ac:dyDescent="0.25">
      <c r="A40" s="11">
        <v>38</v>
      </c>
      <c r="B40" s="315"/>
      <c r="C40" s="234"/>
      <c r="D40" s="315"/>
      <c r="E40" s="315"/>
      <c r="F40" s="315"/>
      <c r="G40" s="315"/>
      <c r="H40" s="315"/>
      <c r="I40" s="307"/>
      <c r="J40" s="315"/>
      <c r="K40" s="349"/>
      <c r="L40" s="349"/>
      <c r="M40" s="349"/>
      <c r="N40" s="349"/>
      <c r="O40" s="350"/>
      <c r="P40" s="350"/>
      <c r="Q40" s="350"/>
      <c r="R40" s="351"/>
      <c r="S40" s="351"/>
      <c r="T40" s="315"/>
      <c r="U40" s="307"/>
      <c r="V40" s="315"/>
      <c r="W40" s="315"/>
      <c r="X40" s="315"/>
      <c r="Y40" s="315"/>
      <c r="Z40" s="315"/>
      <c r="AA40" s="315"/>
    </row>
    <row r="41" spans="1:27" ht="60" customHeight="1" x14ac:dyDescent="0.25">
      <c r="A41" s="11">
        <v>39</v>
      </c>
      <c r="B41" s="315"/>
      <c r="C41" s="234"/>
      <c r="D41" s="315"/>
      <c r="E41" s="315"/>
      <c r="F41" s="315"/>
      <c r="G41" s="315"/>
      <c r="H41" s="315"/>
      <c r="I41" s="307"/>
      <c r="J41" s="315"/>
      <c r="K41" s="349"/>
      <c r="L41" s="349"/>
      <c r="M41" s="349"/>
      <c r="N41" s="349"/>
      <c r="O41" s="350"/>
      <c r="P41" s="350"/>
      <c r="Q41" s="350"/>
      <c r="R41" s="351"/>
      <c r="S41" s="351"/>
      <c r="T41" s="315"/>
      <c r="U41" s="307"/>
      <c r="V41" s="315"/>
      <c r="W41" s="315"/>
      <c r="X41" s="315"/>
      <c r="Y41" s="315"/>
      <c r="Z41" s="315"/>
      <c r="AA41" s="315"/>
    </row>
    <row r="42" spans="1:27" ht="60" customHeight="1" x14ac:dyDescent="0.25">
      <c r="A42" s="11">
        <v>40</v>
      </c>
      <c r="B42" s="315"/>
      <c r="C42" s="234"/>
      <c r="D42" s="315"/>
      <c r="E42" s="315"/>
      <c r="F42" s="315"/>
      <c r="G42" s="315"/>
      <c r="H42" s="315"/>
      <c r="I42" s="307"/>
      <c r="J42" s="315"/>
      <c r="K42" s="349"/>
      <c r="L42" s="349"/>
      <c r="M42" s="349"/>
      <c r="N42" s="349"/>
      <c r="O42" s="350"/>
      <c r="P42" s="350"/>
      <c r="Q42" s="350"/>
      <c r="R42" s="351"/>
      <c r="S42" s="351"/>
      <c r="T42" s="315"/>
      <c r="U42" s="307"/>
      <c r="V42" s="315"/>
      <c r="W42" s="315"/>
      <c r="X42" s="315"/>
      <c r="Y42" s="315"/>
      <c r="Z42" s="315"/>
      <c r="AA42" s="315"/>
    </row>
    <row r="43" spans="1:27" ht="60" customHeight="1" x14ac:dyDescent="0.25">
      <c r="A43" s="11">
        <v>41</v>
      </c>
      <c r="B43" s="315"/>
      <c r="C43" s="234"/>
      <c r="D43" s="315"/>
      <c r="E43" s="315"/>
      <c r="F43" s="315"/>
      <c r="G43" s="315"/>
      <c r="H43" s="315"/>
      <c r="I43" s="307"/>
      <c r="J43" s="315"/>
      <c r="K43" s="349"/>
      <c r="L43" s="349"/>
      <c r="M43" s="349"/>
      <c r="N43" s="349"/>
      <c r="O43" s="350"/>
      <c r="P43" s="350"/>
      <c r="Q43" s="350"/>
      <c r="R43" s="351"/>
      <c r="S43" s="351"/>
      <c r="T43" s="315"/>
      <c r="U43" s="307"/>
      <c r="V43" s="315"/>
      <c r="W43" s="315"/>
      <c r="X43" s="315"/>
      <c r="Y43" s="315"/>
      <c r="Z43" s="315"/>
      <c r="AA43" s="315"/>
    </row>
    <row r="44" spans="1:27" ht="60" customHeight="1" x14ac:dyDescent="0.25">
      <c r="A44" s="11">
        <v>42</v>
      </c>
      <c r="B44" s="315"/>
      <c r="C44" s="234"/>
      <c r="D44" s="315"/>
      <c r="E44" s="315"/>
      <c r="F44" s="315"/>
      <c r="G44" s="315"/>
      <c r="H44" s="315"/>
      <c r="I44" s="307"/>
      <c r="J44" s="315"/>
      <c r="K44" s="349"/>
      <c r="L44" s="349"/>
      <c r="M44" s="349"/>
      <c r="N44" s="349"/>
      <c r="O44" s="350"/>
      <c r="P44" s="350"/>
      <c r="Q44" s="350"/>
      <c r="R44" s="351"/>
      <c r="S44" s="351"/>
      <c r="T44" s="315"/>
      <c r="U44" s="307"/>
      <c r="V44" s="315"/>
      <c r="W44" s="315"/>
      <c r="X44" s="315"/>
      <c r="Y44" s="315"/>
      <c r="Z44" s="315"/>
      <c r="AA44" s="315"/>
    </row>
    <row r="45" spans="1:27" ht="60" customHeight="1" x14ac:dyDescent="0.25">
      <c r="A45" s="11">
        <v>43</v>
      </c>
      <c r="B45" s="315"/>
      <c r="C45" s="234"/>
      <c r="D45" s="315"/>
      <c r="E45" s="315"/>
      <c r="F45" s="315"/>
      <c r="G45" s="315"/>
      <c r="H45" s="315"/>
      <c r="I45" s="307"/>
      <c r="J45" s="315"/>
      <c r="K45" s="349"/>
      <c r="L45" s="349"/>
      <c r="M45" s="349"/>
      <c r="N45" s="349"/>
      <c r="O45" s="350"/>
      <c r="P45" s="350"/>
      <c r="Q45" s="350"/>
      <c r="R45" s="351"/>
      <c r="S45" s="351"/>
      <c r="T45" s="315"/>
      <c r="U45" s="307"/>
      <c r="V45" s="315"/>
      <c r="W45" s="315"/>
      <c r="X45" s="315"/>
      <c r="Y45" s="315"/>
      <c r="Z45" s="315"/>
      <c r="AA45" s="315"/>
    </row>
    <row r="46" spans="1:27" ht="60" customHeight="1" x14ac:dyDescent="0.25">
      <c r="A46" s="11">
        <v>44</v>
      </c>
      <c r="B46" s="315"/>
      <c r="C46" s="234"/>
      <c r="D46" s="315"/>
      <c r="E46" s="315"/>
      <c r="F46" s="315"/>
      <c r="G46" s="315"/>
      <c r="H46" s="315"/>
      <c r="I46" s="307"/>
      <c r="J46" s="315"/>
      <c r="K46" s="349"/>
      <c r="L46" s="349"/>
      <c r="M46" s="349"/>
      <c r="N46" s="349"/>
      <c r="O46" s="350"/>
      <c r="P46" s="350"/>
      <c r="Q46" s="350"/>
      <c r="R46" s="351"/>
      <c r="S46" s="351"/>
      <c r="T46" s="315"/>
      <c r="U46" s="307"/>
      <c r="V46" s="315"/>
      <c r="W46" s="315"/>
      <c r="X46" s="315"/>
      <c r="Y46" s="315"/>
      <c r="Z46" s="315"/>
      <c r="AA46" s="315"/>
    </row>
    <row r="47" spans="1:27" ht="60" customHeight="1" x14ac:dyDescent="0.25">
      <c r="A47" s="11">
        <v>45</v>
      </c>
      <c r="B47" s="315"/>
      <c r="C47" s="234"/>
      <c r="D47" s="315"/>
      <c r="E47" s="315"/>
      <c r="F47" s="315"/>
      <c r="G47" s="315"/>
      <c r="H47" s="315"/>
      <c r="I47" s="307"/>
      <c r="J47" s="315"/>
      <c r="K47" s="349"/>
      <c r="L47" s="349"/>
      <c r="M47" s="349"/>
      <c r="N47" s="349"/>
      <c r="O47" s="350"/>
      <c r="P47" s="350"/>
      <c r="Q47" s="350"/>
      <c r="R47" s="351"/>
      <c r="S47" s="351"/>
      <c r="T47" s="315"/>
      <c r="U47" s="307"/>
      <c r="V47" s="315"/>
      <c r="W47" s="315"/>
      <c r="X47" s="315"/>
      <c r="Y47" s="315"/>
      <c r="Z47" s="315"/>
      <c r="AA47" s="315"/>
    </row>
    <row r="48" spans="1:27" ht="60" customHeight="1" x14ac:dyDescent="0.25">
      <c r="A48" s="11">
        <v>46</v>
      </c>
      <c r="B48" s="315"/>
      <c r="C48" s="234"/>
      <c r="D48" s="315"/>
      <c r="E48" s="315"/>
      <c r="F48" s="315"/>
      <c r="G48" s="315"/>
      <c r="H48" s="315"/>
      <c r="I48" s="307"/>
      <c r="J48" s="315"/>
      <c r="K48" s="349"/>
      <c r="L48" s="349"/>
      <c r="M48" s="349"/>
      <c r="N48" s="349"/>
      <c r="O48" s="350"/>
      <c r="P48" s="350"/>
      <c r="Q48" s="350"/>
      <c r="R48" s="351"/>
      <c r="S48" s="351"/>
      <c r="T48" s="315"/>
      <c r="U48" s="307"/>
      <c r="V48" s="315"/>
      <c r="W48" s="315"/>
      <c r="X48" s="315"/>
      <c r="Y48" s="315"/>
      <c r="Z48" s="315"/>
      <c r="AA48" s="315"/>
    </row>
    <row r="49" spans="1:27" ht="60" customHeight="1" x14ac:dyDescent="0.25">
      <c r="A49" s="11">
        <v>47</v>
      </c>
      <c r="B49" s="315"/>
      <c r="C49" s="234"/>
      <c r="D49" s="315"/>
      <c r="E49" s="315"/>
      <c r="F49" s="315"/>
      <c r="G49" s="315"/>
      <c r="H49" s="315"/>
      <c r="I49" s="307"/>
      <c r="J49" s="315"/>
      <c r="K49" s="349"/>
      <c r="L49" s="349"/>
      <c r="M49" s="349"/>
      <c r="N49" s="349"/>
      <c r="O49" s="350"/>
      <c r="P49" s="350"/>
      <c r="Q49" s="350"/>
      <c r="R49" s="351"/>
      <c r="S49" s="351"/>
      <c r="T49" s="315"/>
      <c r="U49" s="307"/>
      <c r="V49" s="315"/>
      <c r="W49" s="315"/>
      <c r="X49" s="315"/>
      <c r="Y49" s="315"/>
      <c r="Z49" s="315"/>
      <c r="AA49" s="315"/>
    </row>
    <row r="50" spans="1:27" ht="60" customHeight="1" x14ac:dyDescent="0.25">
      <c r="A50" s="11">
        <v>48</v>
      </c>
      <c r="B50" s="315"/>
      <c r="C50" s="234"/>
      <c r="D50" s="315"/>
      <c r="E50" s="315"/>
      <c r="F50" s="315"/>
      <c r="G50" s="315"/>
      <c r="H50" s="315"/>
      <c r="I50" s="307"/>
      <c r="J50" s="315"/>
      <c r="K50" s="349"/>
      <c r="L50" s="349"/>
      <c r="M50" s="349"/>
      <c r="N50" s="349"/>
      <c r="O50" s="350"/>
      <c r="P50" s="350"/>
      <c r="Q50" s="350"/>
      <c r="R50" s="351"/>
      <c r="S50" s="351"/>
      <c r="T50" s="315"/>
      <c r="U50" s="307"/>
      <c r="V50" s="315"/>
      <c r="W50" s="315"/>
      <c r="X50" s="315"/>
      <c r="Y50" s="315"/>
      <c r="Z50" s="315"/>
      <c r="AA50" s="315"/>
    </row>
    <row r="51" spans="1:27" ht="60" customHeight="1" x14ac:dyDescent="0.25">
      <c r="A51" s="11">
        <v>49</v>
      </c>
      <c r="B51" s="315"/>
      <c r="C51" s="234"/>
      <c r="D51" s="315"/>
      <c r="E51" s="315"/>
      <c r="F51" s="315"/>
      <c r="G51" s="315"/>
      <c r="H51" s="315"/>
      <c r="I51" s="307"/>
      <c r="J51" s="315"/>
      <c r="K51" s="349"/>
      <c r="L51" s="349"/>
      <c r="M51" s="349"/>
      <c r="N51" s="349"/>
      <c r="O51" s="350"/>
      <c r="P51" s="350"/>
      <c r="Q51" s="350"/>
      <c r="R51" s="351"/>
      <c r="S51" s="351"/>
      <c r="T51" s="315"/>
      <c r="U51" s="307"/>
      <c r="V51" s="315"/>
      <c r="W51" s="315"/>
      <c r="X51" s="315"/>
      <c r="Y51" s="315"/>
      <c r="Z51" s="315"/>
      <c r="AA51" s="315"/>
    </row>
    <row r="52" spans="1:27" ht="60" customHeight="1" x14ac:dyDescent="0.25">
      <c r="A52" s="11">
        <v>50</v>
      </c>
      <c r="B52" s="315"/>
      <c r="C52" s="234"/>
      <c r="D52" s="315"/>
      <c r="E52" s="315"/>
      <c r="F52" s="315"/>
      <c r="G52" s="315"/>
      <c r="H52" s="315"/>
      <c r="I52" s="307"/>
      <c r="J52" s="315"/>
      <c r="K52" s="349"/>
      <c r="L52" s="349"/>
      <c r="M52" s="349"/>
      <c r="N52" s="349"/>
      <c r="O52" s="350"/>
      <c r="P52" s="350"/>
      <c r="Q52" s="350"/>
      <c r="R52" s="351"/>
      <c r="S52" s="351"/>
      <c r="T52" s="315"/>
      <c r="U52" s="307"/>
      <c r="V52" s="315"/>
      <c r="W52" s="315"/>
      <c r="X52" s="315"/>
      <c r="Y52" s="315"/>
      <c r="Z52" s="315"/>
      <c r="AA52" s="315"/>
    </row>
    <row r="53" spans="1:27" ht="60" customHeight="1" x14ac:dyDescent="0.25">
      <c r="A53" s="11">
        <v>51</v>
      </c>
      <c r="B53" s="315"/>
      <c r="C53" s="234"/>
      <c r="D53" s="315"/>
      <c r="E53" s="315"/>
      <c r="F53" s="315"/>
      <c r="G53" s="315"/>
      <c r="H53" s="315"/>
      <c r="I53" s="307"/>
      <c r="J53" s="315"/>
      <c r="K53" s="349"/>
      <c r="L53" s="349"/>
      <c r="M53" s="349"/>
      <c r="N53" s="349"/>
      <c r="O53" s="350"/>
      <c r="P53" s="350"/>
      <c r="Q53" s="350"/>
      <c r="R53" s="351"/>
      <c r="S53" s="351"/>
      <c r="T53" s="315"/>
      <c r="U53" s="307"/>
      <c r="V53" s="315"/>
      <c r="W53" s="315"/>
      <c r="X53" s="315"/>
      <c r="Y53" s="315"/>
      <c r="Z53" s="315"/>
      <c r="AA53" s="315"/>
    </row>
    <row r="54" spans="1:27" ht="60" customHeight="1" x14ac:dyDescent="0.25">
      <c r="A54" s="11">
        <v>52</v>
      </c>
      <c r="B54" s="315"/>
      <c r="C54" s="234"/>
      <c r="D54" s="315"/>
      <c r="E54" s="315"/>
      <c r="F54" s="315"/>
      <c r="G54" s="315"/>
      <c r="H54" s="315"/>
      <c r="I54" s="307"/>
      <c r="J54" s="315"/>
      <c r="K54" s="349"/>
      <c r="L54" s="349"/>
      <c r="M54" s="349"/>
      <c r="N54" s="349"/>
      <c r="O54" s="350"/>
      <c r="P54" s="350"/>
      <c r="Q54" s="350"/>
      <c r="R54" s="351"/>
      <c r="S54" s="351"/>
      <c r="T54" s="315"/>
      <c r="U54" s="307"/>
      <c r="V54" s="315"/>
      <c r="W54" s="315"/>
      <c r="X54" s="315"/>
      <c r="Y54" s="315"/>
      <c r="Z54" s="315"/>
      <c r="AA54" s="315"/>
    </row>
    <row r="55" spans="1:27" ht="60" customHeight="1" x14ac:dyDescent="0.25">
      <c r="A55" s="11">
        <v>53</v>
      </c>
      <c r="B55" s="315"/>
      <c r="C55" s="234"/>
      <c r="D55" s="315"/>
      <c r="E55" s="315"/>
      <c r="F55" s="315"/>
      <c r="G55" s="315"/>
      <c r="H55" s="315"/>
      <c r="I55" s="307"/>
      <c r="J55" s="315"/>
      <c r="K55" s="349"/>
      <c r="L55" s="349"/>
      <c r="M55" s="349"/>
      <c r="N55" s="349"/>
      <c r="O55" s="350"/>
      <c r="P55" s="350"/>
      <c r="Q55" s="350"/>
      <c r="R55" s="351"/>
      <c r="S55" s="351"/>
      <c r="T55" s="315"/>
      <c r="U55" s="307"/>
      <c r="V55" s="315"/>
      <c r="W55" s="315"/>
      <c r="X55" s="315"/>
      <c r="Y55" s="315"/>
      <c r="Z55" s="315"/>
      <c r="AA55" s="315"/>
    </row>
    <row r="56" spans="1:27" ht="60" customHeight="1" x14ac:dyDescent="0.25">
      <c r="A56" s="11">
        <v>54</v>
      </c>
      <c r="B56" s="315"/>
      <c r="C56" s="234"/>
      <c r="D56" s="315"/>
      <c r="E56" s="315"/>
      <c r="F56" s="315"/>
      <c r="G56" s="315"/>
      <c r="H56" s="315"/>
      <c r="I56" s="307"/>
      <c r="J56" s="315"/>
      <c r="K56" s="349"/>
      <c r="L56" s="349"/>
      <c r="M56" s="349"/>
      <c r="N56" s="349"/>
      <c r="O56" s="350"/>
      <c r="P56" s="350"/>
      <c r="Q56" s="350"/>
      <c r="R56" s="351"/>
      <c r="S56" s="351"/>
      <c r="T56" s="315"/>
      <c r="U56" s="307"/>
      <c r="V56" s="315"/>
      <c r="W56" s="315"/>
      <c r="X56" s="315"/>
      <c r="Y56" s="315"/>
      <c r="Z56" s="315"/>
      <c r="AA56" s="315"/>
    </row>
    <row r="57" spans="1:27" ht="60" customHeight="1" x14ac:dyDescent="0.25">
      <c r="A57" s="11">
        <v>55</v>
      </c>
      <c r="B57" s="315"/>
      <c r="C57" s="234"/>
      <c r="D57" s="315"/>
      <c r="E57" s="315"/>
      <c r="F57" s="315"/>
      <c r="G57" s="315"/>
      <c r="H57" s="315"/>
      <c r="I57" s="307"/>
      <c r="J57" s="315"/>
      <c r="K57" s="349"/>
      <c r="L57" s="349"/>
      <c r="M57" s="349"/>
      <c r="N57" s="349"/>
      <c r="O57" s="350"/>
      <c r="P57" s="350"/>
      <c r="Q57" s="350"/>
      <c r="R57" s="351"/>
      <c r="S57" s="351"/>
      <c r="T57" s="315"/>
      <c r="U57" s="307"/>
      <c r="V57" s="315"/>
      <c r="W57" s="315"/>
      <c r="X57" s="315"/>
      <c r="Y57" s="315"/>
      <c r="Z57" s="315"/>
      <c r="AA57" s="315"/>
    </row>
    <row r="58" spans="1:27" ht="60" customHeight="1" x14ac:dyDescent="0.25">
      <c r="A58" s="11">
        <v>56</v>
      </c>
      <c r="B58" s="315"/>
      <c r="C58" s="234"/>
      <c r="D58" s="315"/>
      <c r="E58" s="315"/>
      <c r="F58" s="315"/>
      <c r="G58" s="315"/>
      <c r="H58" s="315"/>
      <c r="I58" s="307"/>
      <c r="J58" s="315"/>
      <c r="K58" s="349"/>
      <c r="L58" s="349"/>
      <c r="M58" s="349"/>
      <c r="N58" s="349"/>
      <c r="O58" s="350"/>
      <c r="P58" s="350"/>
      <c r="Q58" s="350"/>
      <c r="R58" s="351"/>
      <c r="S58" s="351"/>
      <c r="T58" s="315"/>
      <c r="U58" s="307"/>
      <c r="V58" s="315"/>
      <c r="W58" s="315"/>
      <c r="X58" s="315"/>
      <c r="Y58" s="315"/>
      <c r="Z58" s="315"/>
      <c r="AA58" s="315"/>
    </row>
    <row r="59" spans="1:27" ht="60" customHeight="1" x14ac:dyDescent="0.25">
      <c r="A59" s="11">
        <v>57</v>
      </c>
      <c r="B59" s="315"/>
      <c r="C59" s="234"/>
      <c r="D59" s="315"/>
      <c r="E59" s="315"/>
      <c r="F59" s="315"/>
      <c r="G59" s="315"/>
      <c r="H59" s="315"/>
      <c r="I59" s="307"/>
      <c r="J59" s="315"/>
      <c r="K59" s="349"/>
      <c r="L59" s="349"/>
      <c r="M59" s="349"/>
      <c r="N59" s="349"/>
      <c r="O59" s="350"/>
      <c r="P59" s="350"/>
      <c r="Q59" s="350"/>
      <c r="R59" s="351"/>
      <c r="S59" s="351"/>
      <c r="T59" s="315"/>
      <c r="U59" s="307"/>
      <c r="V59" s="315"/>
      <c r="W59" s="315"/>
      <c r="X59" s="315"/>
      <c r="Y59" s="315"/>
      <c r="Z59" s="315"/>
      <c r="AA59" s="315"/>
    </row>
    <row r="60" spans="1:27" ht="60" customHeight="1" x14ac:dyDescent="0.25">
      <c r="A60" s="11">
        <v>58</v>
      </c>
      <c r="B60" s="315"/>
      <c r="C60" s="234"/>
      <c r="D60" s="315"/>
      <c r="E60" s="315"/>
      <c r="F60" s="315"/>
      <c r="G60" s="315"/>
      <c r="H60" s="315"/>
      <c r="I60" s="307"/>
      <c r="J60" s="315"/>
      <c r="K60" s="349"/>
      <c r="L60" s="349"/>
      <c r="M60" s="349"/>
      <c r="N60" s="349"/>
      <c r="O60" s="350"/>
      <c r="P60" s="350"/>
      <c r="Q60" s="350"/>
      <c r="R60" s="351"/>
      <c r="S60" s="351"/>
      <c r="T60" s="315"/>
      <c r="U60" s="307"/>
      <c r="V60" s="315"/>
      <c r="W60" s="315"/>
      <c r="X60" s="315"/>
      <c r="Y60" s="315"/>
      <c r="Z60" s="315"/>
      <c r="AA60" s="315"/>
    </row>
    <row r="61" spans="1:27" ht="60" customHeight="1" x14ac:dyDescent="0.25">
      <c r="A61" s="11">
        <v>59</v>
      </c>
      <c r="B61" s="315"/>
      <c r="C61" s="234"/>
      <c r="D61" s="315"/>
      <c r="E61" s="315"/>
      <c r="F61" s="315"/>
      <c r="G61" s="315"/>
      <c r="H61" s="315"/>
      <c r="I61" s="307"/>
      <c r="J61" s="315"/>
      <c r="K61" s="349"/>
      <c r="L61" s="349"/>
      <c r="M61" s="349"/>
      <c r="N61" s="349"/>
      <c r="O61" s="350"/>
      <c r="P61" s="350"/>
      <c r="Q61" s="350"/>
      <c r="R61" s="351"/>
      <c r="S61" s="351"/>
      <c r="T61" s="315"/>
      <c r="U61" s="307"/>
      <c r="V61" s="315"/>
      <c r="W61" s="315"/>
      <c r="X61" s="315"/>
      <c r="Y61" s="315"/>
      <c r="Z61" s="315"/>
      <c r="AA61" s="315"/>
    </row>
    <row r="62" spans="1:27" ht="60" customHeight="1" x14ac:dyDescent="0.25">
      <c r="A62" s="11">
        <v>60</v>
      </c>
      <c r="B62" s="315"/>
      <c r="C62" s="234"/>
      <c r="D62" s="315"/>
      <c r="E62" s="315"/>
      <c r="F62" s="315"/>
      <c r="G62" s="315"/>
      <c r="H62" s="315"/>
      <c r="I62" s="307"/>
      <c r="J62" s="315"/>
      <c r="K62" s="349"/>
      <c r="L62" s="349"/>
      <c r="M62" s="349"/>
      <c r="N62" s="349"/>
      <c r="O62" s="350"/>
      <c r="P62" s="350"/>
      <c r="Q62" s="350"/>
      <c r="R62" s="351"/>
      <c r="S62" s="351"/>
      <c r="T62" s="315"/>
      <c r="U62" s="307"/>
      <c r="V62" s="315"/>
      <c r="W62" s="315"/>
      <c r="X62" s="315"/>
      <c r="Y62" s="315"/>
      <c r="Z62" s="315"/>
      <c r="AA62" s="315"/>
    </row>
    <row r="63" spans="1:27" ht="60" customHeight="1" x14ac:dyDescent="0.25">
      <c r="A63" s="11">
        <v>61</v>
      </c>
      <c r="B63" s="315"/>
      <c r="C63" s="234"/>
      <c r="D63" s="315"/>
      <c r="E63" s="315"/>
      <c r="F63" s="315"/>
      <c r="G63" s="315"/>
      <c r="H63" s="315"/>
      <c r="I63" s="307"/>
      <c r="J63" s="315"/>
      <c r="K63" s="349"/>
      <c r="L63" s="349"/>
      <c r="M63" s="349"/>
      <c r="N63" s="349"/>
      <c r="O63" s="350"/>
      <c r="P63" s="350"/>
      <c r="Q63" s="350"/>
      <c r="R63" s="351"/>
      <c r="S63" s="351"/>
      <c r="T63" s="315"/>
      <c r="U63" s="307"/>
      <c r="V63" s="315"/>
      <c r="W63" s="315"/>
      <c r="X63" s="315"/>
      <c r="Y63" s="315"/>
      <c r="Z63" s="315"/>
      <c r="AA63" s="315"/>
    </row>
    <row r="64" spans="1:27" ht="60" customHeight="1" x14ac:dyDescent="0.25">
      <c r="A64" s="11">
        <v>62</v>
      </c>
      <c r="B64" s="315"/>
      <c r="C64" s="234"/>
      <c r="D64" s="315"/>
      <c r="E64" s="315"/>
      <c r="F64" s="315"/>
      <c r="G64" s="315"/>
      <c r="H64" s="315"/>
      <c r="I64" s="307"/>
      <c r="J64" s="315"/>
      <c r="K64" s="349"/>
      <c r="L64" s="349"/>
      <c r="M64" s="349"/>
      <c r="N64" s="349"/>
      <c r="O64" s="350"/>
      <c r="P64" s="350"/>
      <c r="Q64" s="350"/>
      <c r="R64" s="351"/>
      <c r="S64" s="351"/>
      <c r="T64" s="315"/>
      <c r="U64" s="307"/>
      <c r="V64" s="315"/>
      <c r="W64" s="315"/>
      <c r="X64" s="315"/>
      <c r="Y64" s="315"/>
      <c r="Z64" s="315"/>
      <c r="AA64" s="315"/>
    </row>
    <row r="65" spans="1:27" ht="60" customHeight="1" x14ac:dyDescent="0.25">
      <c r="A65" s="11">
        <v>63</v>
      </c>
      <c r="B65" s="315"/>
      <c r="C65" s="234"/>
      <c r="D65" s="315"/>
      <c r="E65" s="315"/>
      <c r="F65" s="315"/>
      <c r="G65" s="315"/>
      <c r="H65" s="315"/>
      <c r="I65" s="307"/>
      <c r="J65" s="315"/>
      <c r="K65" s="349"/>
      <c r="L65" s="349"/>
      <c r="M65" s="349"/>
      <c r="N65" s="349"/>
      <c r="O65" s="350"/>
      <c r="P65" s="350"/>
      <c r="Q65" s="350"/>
      <c r="R65" s="351"/>
      <c r="S65" s="351"/>
      <c r="T65" s="315"/>
      <c r="U65" s="307"/>
      <c r="V65" s="315"/>
      <c r="W65" s="315"/>
      <c r="X65" s="315"/>
      <c r="Y65" s="315"/>
      <c r="Z65" s="315"/>
      <c r="AA65" s="315"/>
    </row>
    <row r="66" spans="1:27" ht="60" customHeight="1" x14ac:dyDescent="0.25">
      <c r="A66" s="11">
        <v>64</v>
      </c>
      <c r="B66" s="315"/>
      <c r="C66" s="234"/>
      <c r="D66" s="315"/>
      <c r="E66" s="315"/>
      <c r="F66" s="315"/>
      <c r="G66" s="315"/>
      <c r="H66" s="315"/>
      <c r="I66" s="307"/>
      <c r="J66" s="315"/>
      <c r="K66" s="349"/>
      <c r="L66" s="349"/>
      <c r="M66" s="349"/>
      <c r="N66" s="349"/>
      <c r="O66" s="350"/>
      <c r="P66" s="350"/>
      <c r="Q66" s="350"/>
      <c r="R66" s="351"/>
      <c r="S66" s="351"/>
      <c r="T66" s="315"/>
      <c r="U66" s="307"/>
      <c r="V66" s="315"/>
      <c r="W66" s="315"/>
      <c r="X66" s="315"/>
      <c r="Y66" s="315"/>
      <c r="Z66" s="315"/>
      <c r="AA66" s="315"/>
    </row>
    <row r="67" spans="1:27" ht="60" customHeight="1" x14ac:dyDescent="0.25">
      <c r="A67" s="11">
        <v>65</v>
      </c>
      <c r="B67" s="315"/>
      <c r="C67" s="234"/>
      <c r="D67" s="315"/>
      <c r="E67" s="315"/>
      <c r="F67" s="315"/>
      <c r="G67" s="315"/>
      <c r="H67" s="315"/>
      <c r="I67" s="307"/>
      <c r="J67" s="315"/>
      <c r="K67" s="349"/>
      <c r="L67" s="349"/>
      <c r="M67" s="349"/>
      <c r="N67" s="349"/>
      <c r="O67" s="350"/>
      <c r="P67" s="350"/>
      <c r="Q67" s="350"/>
      <c r="R67" s="351"/>
      <c r="S67" s="351"/>
      <c r="T67" s="315"/>
      <c r="U67" s="307"/>
      <c r="V67" s="315"/>
      <c r="W67" s="315"/>
      <c r="X67" s="315"/>
      <c r="Y67" s="315"/>
      <c r="Z67" s="315"/>
      <c r="AA67" s="315"/>
    </row>
    <row r="68" spans="1:27" ht="60" customHeight="1" x14ac:dyDescent="0.25">
      <c r="A68" s="11">
        <v>66</v>
      </c>
      <c r="B68" s="315"/>
      <c r="C68" s="234"/>
      <c r="D68" s="315"/>
      <c r="E68" s="315"/>
      <c r="F68" s="315"/>
      <c r="G68" s="315"/>
      <c r="H68" s="315"/>
      <c r="I68" s="307"/>
      <c r="J68" s="315"/>
      <c r="K68" s="349"/>
      <c r="L68" s="349"/>
      <c r="M68" s="349"/>
      <c r="N68" s="349"/>
      <c r="O68" s="350"/>
      <c r="P68" s="350"/>
      <c r="Q68" s="350"/>
      <c r="R68" s="351"/>
      <c r="S68" s="351"/>
      <c r="T68" s="315"/>
      <c r="U68" s="307"/>
      <c r="V68" s="315"/>
      <c r="W68" s="315"/>
      <c r="X68" s="315"/>
      <c r="Y68" s="315"/>
      <c r="Z68" s="315"/>
      <c r="AA68" s="315"/>
    </row>
    <row r="69" spans="1:27" ht="60" customHeight="1" x14ac:dyDescent="0.25">
      <c r="A69" s="11">
        <v>67</v>
      </c>
      <c r="B69" s="315"/>
      <c r="C69" s="234"/>
      <c r="D69" s="315"/>
      <c r="E69" s="315"/>
      <c r="F69" s="315"/>
      <c r="G69" s="315"/>
      <c r="H69" s="315"/>
      <c r="I69" s="307"/>
      <c r="J69" s="315"/>
      <c r="K69" s="349"/>
      <c r="L69" s="349"/>
      <c r="M69" s="349"/>
      <c r="N69" s="349"/>
      <c r="O69" s="350"/>
      <c r="P69" s="350"/>
      <c r="Q69" s="350"/>
      <c r="R69" s="351"/>
      <c r="S69" s="351"/>
      <c r="T69" s="315"/>
      <c r="U69" s="307"/>
      <c r="V69" s="315"/>
      <c r="W69" s="315"/>
      <c r="X69" s="315"/>
      <c r="Y69" s="315"/>
      <c r="Z69" s="315"/>
      <c r="AA69" s="315"/>
    </row>
    <row r="70" spans="1:27" ht="60" customHeight="1" x14ac:dyDescent="0.25">
      <c r="A70" s="11">
        <v>68</v>
      </c>
      <c r="B70" s="315"/>
      <c r="C70" s="234"/>
      <c r="D70" s="315"/>
      <c r="E70" s="315"/>
      <c r="F70" s="315"/>
      <c r="G70" s="315"/>
      <c r="H70" s="315"/>
      <c r="I70" s="307"/>
      <c r="J70" s="315"/>
      <c r="K70" s="349"/>
      <c r="L70" s="349"/>
      <c r="M70" s="349"/>
      <c r="N70" s="349"/>
      <c r="O70" s="350"/>
      <c r="P70" s="350"/>
      <c r="Q70" s="350"/>
      <c r="R70" s="351"/>
      <c r="S70" s="351"/>
      <c r="T70" s="315"/>
      <c r="U70" s="307"/>
      <c r="V70" s="315"/>
      <c r="W70" s="315"/>
      <c r="X70" s="315"/>
      <c r="Y70" s="315"/>
      <c r="Z70" s="315"/>
      <c r="AA70" s="315"/>
    </row>
    <row r="71" spans="1:27" ht="60" customHeight="1" x14ac:dyDescent="0.25">
      <c r="A71" s="11">
        <v>69</v>
      </c>
      <c r="B71" s="315"/>
      <c r="C71" s="234"/>
      <c r="D71" s="315"/>
      <c r="E71" s="315"/>
      <c r="F71" s="315"/>
      <c r="G71" s="315"/>
      <c r="H71" s="315"/>
      <c r="I71" s="307"/>
      <c r="J71" s="315"/>
      <c r="K71" s="349"/>
      <c r="L71" s="349"/>
      <c r="M71" s="349"/>
      <c r="N71" s="349"/>
      <c r="O71" s="350"/>
      <c r="P71" s="350"/>
      <c r="Q71" s="350"/>
      <c r="R71" s="351"/>
      <c r="S71" s="351"/>
      <c r="T71" s="315"/>
      <c r="U71" s="307"/>
      <c r="V71" s="315"/>
      <c r="W71" s="315"/>
      <c r="X71" s="315"/>
      <c r="Y71" s="315"/>
      <c r="Z71" s="315"/>
      <c r="AA71" s="315"/>
    </row>
    <row r="72" spans="1:27" ht="60" customHeight="1" x14ac:dyDescent="0.25">
      <c r="A72" s="11">
        <v>70</v>
      </c>
      <c r="B72" s="315"/>
      <c r="C72" s="234"/>
      <c r="D72" s="315"/>
      <c r="E72" s="315"/>
      <c r="F72" s="315"/>
      <c r="G72" s="315"/>
      <c r="H72" s="315"/>
      <c r="I72" s="307"/>
      <c r="J72" s="315"/>
      <c r="K72" s="349"/>
      <c r="L72" s="349"/>
      <c r="M72" s="349"/>
      <c r="N72" s="349"/>
      <c r="O72" s="350"/>
      <c r="P72" s="350"/>
      <c r="Q72" s="350"/>
      <c r="R72" s="351"/>
      <c r="S72" s="351"/>
      <c r="T72" s="315"/>
      <c r="U72" s="307"/>
      <c r="V72" s="315"/>
      <c r="W72" s="315"/>
      <c r="X72" s="315"/>
      <c r="Y72" s="315"/>
      <c r="Z72" s="315"/>
      <c r="AA72" s="315"/>
    </row>
    <row r="73" spans="1:27" ht="60" customHeight="1" x14ac:dyDescent="0.25">
      <c r="A73" s="11">
        <v>71</v>
      </c>
      <c r="B73" s="315"/>
      <c r="C73" s="234"/>
      <c r="D73" s="315"/>
      <c r="E73" s="315"/>
      <c r="F73" s="315"/>
      <c r="G73" s="315"/>
      <c r="H73" s="315"/>
      <c r="I73" s="307"/>
      <c r="J73" s="315"/>
      <c r="K73" s="349"/>
      <c r="L73" s="349"/>
      <c r="M73" s="349"/>
      <c r="N73" s="349"/>
      <c r="O73" s="350"/>
      <c r="P73" s="350"/>
      <c r="Q73" s="350"/>
      <c r="R73" s="351"/>
      <c r="S73" s="351"/>
      <c r="T73" s="315"/>
      <c r="U73" s="307"/>
      <c r="V73" s="315"/>
      <c r="W73" s="315"/>
      <c r="X73" s="315"/>
      <c r="Y73" s="315"/>
      <c r="Z73" s="315"/>
      <c r="AA73" s="315"/>
    </row>
    <row r="74" spans="1:27" ht="60" customHeight="1" x14ac:dyDescent="0.25">
      <c r="A74" s="11">
        <v>72</v>
      </c>
      <c r="B74" s="315"/>
      <c r="C74" s="234"/>
      <c r="D74" s="315"/>
      <c r="E74" s="315"/>
      <c r="F74" s="315"/>
      <c r="G74" s="315"/>
      <c r="H74" s="315"/>
      <c r="I74" s="307"/>
      <c r="J74" s="315"/>
      <c r="K74" s="349"/>
      <c r="L74" s="349"/>
      <c r="M74" s="349"/>
      <c r="N74" s="349"/>
      <c r="O74" s="350"/>
      <c r="P74" s="350"/>
      <c r="Q74" s="350"/>
      <c r="R74" s="351"/>
      <c r="S74" s="351"/>
      <c r="T74" s="315"/>
      <c r="U74" s="307"/>
      <c r="V74" s="315"/>
      <c r="W74" s="315"/>
      <c r="X74" s="315"/>
      <c r="Y74" s="315"/>
      <c r="Z74" s="315"/>
      <c r="AA74" s="315"/>
    </row>
    <row r="75" spans="1:27" ht="60" customHeight="1" x14ac:dyDescent="0.25">
      <c r="A75" s="11">
        <v>73</v>
      </c>
      <c r="B75" s="315"/>
      <c r="C75" s="234"/>
      <c r="D75" s="315"/>
      <c r="E75" s="315"/>
      <c r="F75" s="315"/>
      <c r="G75" s="315"/>
      <c r="H75" s="315"/>
      <c r="I75" s="307"/>
      <c r="J75" s="315"/>
      <c r="K75" s="349"/>
      <c r="L75" s="349"/>
      <c r="M75" s="349"/>
      <c r="N75" s="349"/>
      <c r="O75" s="350"/>
      <c r="P75" s="350"/>
      <c r="Q75" s="350"/>
      <c r="R75" s="351"/>
      <c r="S75" s="351"/>
      <c r="T75" s="315"/>
      <c r="U75" s="307"/>
      <c r="V75" s="315"/>
      <c r="W75" s="315"/>
      <c r="X75" s="315"/>
      <c r="Y75" s="315"/>
      <c r="Z75" s="315"/>
      <c r="AA75" s="315"/>
    </row>
    <row r="76" spans="1:27" ht="60" customHeight="1" x14ac:dyDescent="0.25">
      <c r="A76" s="11">
        <v>74</v>
      </c>
      <c r="B76" s="315"/>
      <c r="C76" s="234"/>
      <c r="D76" s="315"/>
      <c r="E76" s="315"/>
      <c r="F76" s="315"/>
      <c r="G76" s="315"/>
      <c r="H76" s="315"/>
      <c r="I76" s="307"/>
      <c r="J76" s="315"/>
      <c r="K76" s="349"/>
      <c r="L76" s="349"/>
      <c r="M76" s="349"/>
      <c r="N76" s="349"/>
      <c r="O76" s="350"/>
      <c r="P76" s="350"/>
      <c r="Q76" s="350"/>
      <c r="R76" s="351"/>
      <c r="S76" s="351"/>
      <c r="T76" s="315"/>
      <c r="U76" s="307"/>
      <c r="V76" s="315"/>
      <c r="W76" s="315"/>
      <c r="X76" s="315"/>
      <c r="Y76" s="315"/>
      <c r="Z76" s="315"/>
      <c r="AA76" s="315"/>
    </row>
    <row r="77" spans="1:27" ht="60" customHeight="1" x14ac:dyDescent="0.25">
      <c r="A77" s="11">
        <v>75</v>
      </c>
      <c r="B77" s="315"/>
      <c r="C77" s="234"/>
      <c r="D77" s="315"/>
      <c r="E77" s="315"/>
      <c r="F77" s="315"/>
      <c r="G77" s="315"/>
      <c r="H77" s="315"/>
      <c r="I77" s="307"/>
      <c r="J77" s="315"/>
      <c r="K77" s="349"/>
      <c r="L77" s="349"/>
      <c r="M77" s="349"/>
      <c r="N77" s="349"/>
      <c r="O77" s="350"/>
      <c r="P77" s="350"/>
      <c r="Q77" s="350"/>
      <c r="R77" s="351"/>
      <c r="S77" s="351"/>
      <c r="T77" s="315"/>
      <c r="U77" s="307"/>
      <c r="V77" s="315"/>
      <c r="W77" s="315"/>
      <c r="X77" s="315"/>
      <c r="Y77" s="315"/>
      <c r="Z77" s="315"/>
      <c r="AA77" s="315"/>
    </row>
    <row r="78" spans="1:27" ht="60" customHeight="1" x14ac:dyDescent="0.25">
      <c r="A78" s="11">
        <v>76</v>
      </c>
      <c r="B78" s="315"/>
      <c r="C78" s="234"/>
      <c r="D78" s="315"/>
      <c r="E78" s="315"/>
      <c r="F78" s="315"/>
      <c r="G78" s="315"/>
      <c r="H78" s="315"/>
      <c r="I78" s="307"/>
      <c r="J78" s="315"/>
      <c r="K78" s="349"/>
      <c r="L78" s="349"/>
      <c r="M78" s="349"/>
      <c r="N78" s="349"/>
      <c r="O78" s="350"/>
      <c r="P78" s="350"/>
      <c r="Q78" s="350"/>
      <c r="R78" s="351"/>
      <c r="S78" s="351"/>
      <c r="T78" s="315"/>
      <c r="U78" s="307"/>
      <c r="V78" s="315"/>
      <c r="W78" s="315"/>
      <c r="X78" s="315"/>
      <c r="Y78" s="315"/>
      <c r="Z78" s="315"/>
      <c r="AA78" s="315"/>
    </row>
    <row r="79" spans="1:27" ht="60" customHeight="1" x14ac:dyDescent="0.25">
      <c r="A79" s="11">
        <v>77</v>
      </c>
      <c r="B79" s="315"/>
      <c r="C79" s="234"/>
      <c r="D79" s="315"/>
      <c r="E79" s="315"/>
      <c r="F79" s="315"/>
      <c r="G79" s="315"/>
      <c r="H79" s="315"/>
      <c r="I79" s="307"/>
      <c r="J79" s="315"/>
      <c r="K79" s="349"/>
      <c r="L79" s="349"/>
      <c r="M79" s="349"/>
      <c r="N79" s="349"/>
      <c r="O79" s="350"/>
      <c r="P79" s="350"/>
      <c r="Q79" s="350"/>
      <c r="R79" s="351"/>
      <c r="S79" s="351"/>
      <c r="T79" s="315"/>
      <c r="U79" s="307"/>
      <c r="V79" s="315"/>
      <c r="W79" s="315"/>
      <c r="X79" s="315"/>
      <c r="Y79" s="315"/>
      <c r="Z79" s="315"/>
      <c r="AA79" s="315"/>
    </row>
    <row r="80" spans="1:27" ht="60" customHeight="1" x14ac:dyDescent="0.25">
      <c r="A80" s="11">
        <v>78</v>
      </c>
      <c r="B80" s="315"/>
      <c r="C80" s="234"/>
      <c r="D80" s="315"/>
      <c r="E80" s="315"/>
      <c r="F80" s="315"/>
      <c r="G80" s="315"/>
      <c r="H80" s="315"/>
      <c r="I80" s="307"/>
      <c r="J80" s="315"/>
      <c r="K80" s="349"/>
      <c r="L80" s="349"/>
      <c r="M80" s="349"/>
      <c r="N80" s="349"/>
      <c r="O80" s="350"/>
      <c r="P80" s="350"/>
      <c r="Q80" s="350"/>
      <c r="R80" s="351"/>
      <c r="S80" s="351"/>
      <c r="T80" s="315"/>
      <c r="U80" s="307"/>
      <c r="V80" s="315"/>
      <c r="W80" s="315"/>
      <c r="X80" s="315"/>
      <c r="Y80" s="315"/>
      <c r="Z80" s="315"/>
      <c r="AA80" s="315"/>
    </row>
    <row r="81" spans="1:27" ht="60" customHeight="1" x14ac:dyDescent="0.25">
      <c r="A81" s="11">
        <v>79</v>
      </c>
      <c r="B81" s="315"/>
      <c r="C81" s="234"/>
      <c r="D81" s="315"/>
      <c r="E81" s="315"/>
      <c r="F81" s="315"/>
      <c r="G81" s="315"/>
      <c r="H81" s="315"/>
      <c r="I81" s="307"/>
      <c r="J81" s="315"/>
      <c r="K81" s="349"/>
      <c r="L81" s="349"/>
      <c r="M81" s="349"/>
      <c r="N81" s="349"/>
      <c r="O81" s="350"/>
      <c r="P81" s="350"/>
      <c r="Q81" s="350"/>
      <c r="R81" s="351"/>
      <c r="S81" s="351"/>
      <c r="T81" s="315"/>
      <c r="U81" s="307"/>
      <c r="V81" s="315"/>
      <c r="W81" s="315"/>
      <c r="X81" s="315"/>
      <c r="Y81" s="315"/>
      <c r="Z81" s="315"/>
      <c r="AA81" s="315"/>
    </row>
    <row r="82" spans="1:27" ht="60" customHeight="1" x14ac:dyDescent="0.25">
      <c r="A82" s="11">
        <v>80</v>
      </c>
      <c r="B82" s="315"/>
      <c r="C82" s="234"/>
      <c r="D82" s="315"/>
      <c r="E82" s="315"/>
      <c r="F82" s="315"/>
      <c r="G82" s="315"/>
      <c r="H82" s="315"/>
      <c r="I82" s="307"/>
      <c r="J82" s="315"/>
      <c r="K82" s="349"/>
      <c r="L82" s="349"/>
      <c r="M82" s="349"/>
      <c r="N82" s="349"/>
      <c r="O82" s="350"/>
      <c r="P82" s="350"/>
      <c r="Q82" s="350"/>
      <c r="R82" s="351"/>
      <c r="S82" s="351"/>
      <c r="T82" s="315"/>
      <c r="U82" s="307"/>
      <c r="V82" s="315"/>
      <c r="W82" s="315"/>
      <c r="X82" s="315"/>
      <c r="Y82" s="315"/>
      <c r="Z82" s="315"/>
      <c r="AA82" s="315"/>
    </row>
    <row r="83" spans="1:27" ht="60" customHeight="1" x14ac:dyDescent="0.25">
      <c r="A83" s="11">
        <v>81</v>
      </c>
      <c r="B83" s="315"/>
      <c r="C83" s="234"/>
      <c r="D83" s="315"/>
      <c r="E83" s="315"/>
      <c r="F83" s="315"/>
      <c r="G83" s="315"/>
      <c r="H83" s="315"/>
      <c r="I83" s="307"/>
      <c r="J83" s="315"/>
      <c r="K83" s="349"/>
      <c r="L83" s="349"/>
      <c r="M83" s="349"/>
      <c r="N83" s="349"/>
      <c r="O83" s="350"/>
      <c r="P83" s="350"/>
      <c r="Q83" s="350"/>
      <c r="R83" s="351"/>
      <c r="S83" s="351"/>
      <c r="T83" s="315"/>
      <c r="U83" s="307"/>
      <c r="V83" s="315"/>
      <c r="W83" s="315"/>
      <c r="X83" s="315"/>
      <c r="Y83" s="315"/>
      <c r="Z83" s="315"/>
      <c r="AA83" s="315"/>
    </row>
    <row r="84" spans="1:27" ht="60" customHeight="1" x14ac:dyDescent="0.25">
      <c r="A84" s="11">
        <v>82</v>
      </c>
      <c r="B84" s="315"/>
      <c r="C84" s="234"/>
      <c r="D84" s="315"/>
      <c r="E84" s="315"/>
      <c r="F84" s="315"/>
      <c r="G84" s="315"/>
      <c r="H84" s="315"/>
      <c r="I84" s="307"/>
      <c r="J84" s="315"/>
      <c r="K84" s="349"/>
      <c r="L84" s="349"/>
      <c r="M84" s="349"/>
      <c r="N84" s="349"/>
      <c r="O84" s="350"/>
      <c r="P84" s="350"/>
      <c r="Q84" s="350"/>
      <c r="R84" s="351"/>
      <c r="S84" s="351"/>
      <c r="T84" s="315"/>
      <c r="U84" s="307"/>
      <c r="V84" s="315"/>
      <c r="W84" s="315"/>
      <c r="X84" s="315"/>
      <c r="Y84" s="315"/>
      <c r="Z84" s="315"/>
      <c r="AA84" s="315"/>
    </row>
    <row r="85" spans="1:27" ht="60" customHeight="1" x14ac:dyDescent="0.25">
      <c r="A85" s="11">
        <v>83</v>
      </c>
      <c r="B85" s="315"/>
      <c r="C85" s="234"/>
      <c r="D85" s="315"/>
      <c r="E85" s="315"/>
      <c r="F85" s="315"/>
      <c r="G85" s="315"/>
      <c r="H85" s="315"/>
      <c r="I85" s="307"/>
      <c r="J85" s="315"/>
      <c r="K85" s="349"/>
      <c r="L85" s="349"/>
      <c r="M85" s="349"/>
      <c r="N85" s="349"/>
      <c r="O85" s="350"/>
      <c r="P85" s="350"/>
      <c r="Q85" s="350"/>
      <c r="R85" s="351"/>
      <c r="S85" s="351"/>
      <c r="T85" s="315"/>
      <c r="U85" s="307"/>
      <c r="V85" s="315"/>
      <c r="W85" s="315"/>
      <c r="X85" s="315"/>
      <c r="Y85" s="315"/>
      <c r="Z85" s="315"/>
      <c r="AA85" s="315"/>
    </row>
    <row r="86" spans="1:27" ht="60" customHeight="1" x14ac:dyDescent="0.25">
      <c r="A86" s="11">
        <v>84</v>
      </c>
      <c r="B86" s="315"/>
      <c r="C86" s="234"/>
      <c r="D86" s="315"/>
      <c r="E86" s="315"/>
      <c r="F86" s="315"/>
      <c r="G86" s="315"/>
      <c r="H86" s="315"/>
      <c r="I86" s="307"/>
      <c r="J86" s="315"/>
      <c r="K86" s="349"/>
      <c r="L86" s="349"/>
      <c r="M86" s="349"/>
      <c r="N86" s="349"/>
      <c r="O86" s="350"/>
      <c r="P86" s="350"/>
      <c r="Q86" s="350"/>
      <c r="R86" s="351"/>
      <c r="S86" s="351"/>
      <c r="T86" s="315"/>
      <c r="U86" s="307"/>
      <c r="V86" s="315"/>
      <c r="W86" s="315"/>
      <c r="X86" s="315"/>
      <c r="Y86" s="315"/>
      <c r="Z86" s="315"/>
      <c r="AA86" s="315"/>
    </row>
    <row r="87" spans="1:27" ht="60" customHeight="1" x14ac:dyDescent="0.25">
      <c r="A87" s="11">
        <v>85</v>
      </c>
      <c r="B87" s="315"/>
      <c r="C87" s="234"/>
      <c r="D87" s="315"/>
      <c r="E87" s="315"/>
      <c r="F87" s="315"/>
      <c r="G87" s="315"/>
      <c r="H87" s="315"/>
      <c r="I87" s="307"/>
      <c r="J87" s="315"/>
      <c r="K87" s="349"/>
      <c r="L87" s="349"/>
      <c r="M87" s="349"/>
      <c r="N87" s="349"/>
      <c r="O87" s="350"/>
      <c r="P87" s="350"/>
      <c r="Q87" s="350"/>
      <c r="R87" s="351"/>
      <c r="S87" s="351"/>
      <c r="T87" s="315"/>
      <c r="U87" s="307"/>
      <c r="V87" s="315"/>
      <c r="W87" s="315"/>
      <c r="X87" s="315"/>
      <c r="Y87" s="315"/>
      <c r="Z87" s="315"/>
      <c r="AA87" s="315"/>
    </row>
    <row r="88" spans="1:27" ht="60" customHeight="1" x14ac:dyDescent="0.25">
      <c r="A88" s="11">
        <v>86</v>
      </c>
      <c r="B88" s="315"/>
      <c r="C88" s="234"/>
      <c r="D88" s="315"/>
      <c r="E88" s="315"/>
      <c r="F88" s="315"/>
      <c r="G88" s="315"/>
      <c r="H88" s="315"/>
      <c r="I88" s="307"/>
      <c r="J88" s="315"/>
      <c r="K88" s="349"/>
      <c r="L88" s="349"/>
      <c r="M88" s="349"/>
      <c r="N88" s="349"/>
      <c r="O88" s="350"/>
      <c r="P88" s="350"/>
      <c r="Q88" s="350"/>
      <c r="R88" s="351"/>
      <c r="S88" s="351"/>
      <c r="T88" s="315"/>
      <c r="U88" s="307"/>
      <c r="V88" s="315"/>
      <c r="W88" s="315"/>
      <c r="X88" s="315"/>
      <c r="Y88" s="315"/>
      <c r="Z88" s="315"/>
      <c r="AA88" s="315"/>
    </row>
    <row r="89" spans="1:27" ht="60" customHeight="1" x14ac:dyDescent="0.25">
      <c r="A89" s="11">
        <v>87</v>
      </c>
      <c r="B89" s="315"/>
      <c r="C89" s="234"/>
      <c r="D89" s="315"/>
      <c r="E89" s="315"/>
      <c r="F89" s="315"/>
      <c r="G89" s="315"/>
      <c r="H89" s="315"/>
      <c r="I89" s="307"/>
      <c r="J89" s="315"/>
      <c r="K89" s="349"/>
      <c r="L89" s="349"/>
      <c r="M89" s="349"/>
      <c r="N89" s="349"/>
      <c r="O89" s="350"/>
      <c r="P89" s="350"/>
      <c r="Q89" s="350"/>
      <c r="R89" s="351"/>
      <c r="S89" s="351"/>
      <c r="T89" s="315"/>
      <c r="U89" s="307"/>
      <c r="V89" s="315"/>
      <c r="W89" s="315"/>
      <c r="X89" s="315"/>
      <c r="Y89" s="315"/>
      <c r="Z89" s="315"/>
      <c r="AA89" s="315"/>
    </row>
    <row r="90" spans="1:27" ht="60" customHeight="1" x14ac:dyDescent="0.25">
      <c r="A90" s="11">
        <v>88</v>
      </c>
      <c r="B90" s="315"/>
      <c r="C90" s="234"/>
      <c r="D90" s="315"/>
      <c r="E90" s="315"/>
      <c r="F90" s="315"/>
      <c r="G90" s="315"/>
      <c r="H90" s="315"/>
      <c r="I90" s="307"/>
      <c r="J90" s="315"/>
      <c r="K90" s="349"/>
      <c r="L90" s="349"/>
      <c r="M90" s="349"/>
      <c r="N90" s="349"/>
      <c r="O90" s="350"/>
      <c r="P90" s="350"/>
      <c r="Q90" s="350"/>
      <c r="R90" s="351"/>
      <c r="S90" s="351"/>
      <c r="T90" s="315"/>
      <c r="U90" s="307"/>
      <c r="V90" s="315"/>
      <c r="W90" s="315"/>
      <c r="X90" s="315"/>
      <c r="Y90" s="315"/>
      <c r="Z90" s="315"/>
      <c r="AA90" s="315"/>
    </row>
    <row r="91" spans="1:27" ht="60" customHeight="1" x14ac:dyDescent="0.25">
      <c r="A91" s="11">
        <v>89</v>
      </c>
      <c r="B91" s="315"/>
      <c r="C91" s="234"/>
      <c r="D91" s="315"/>
      <c r="E91" s="315"/>
      <c r="F91" s="315"/>
      <c r="G91" s="315"/>
      <c r="H91" s="315"/>
      <c r="I91" s="307"/>
      <c r="J91" s="315"/>
      <c r="K91" s="349"/>
      <c r="L91" s="349"/>
      <c r="M91" s="349"/>
      <c r="N91" s="349"/>
      <c r="O91" s="350"/>
      <c r="P91" s="350"/>
      <c r="Q91" s="350"/>
      <c r="R91" s="351"/>
      <c r="S91" s="351"/>
      <c r="T91" s="315"/>
      <c r="U91" s="307"/>
      <c r="V91" s="315"/>
      <c r="W91" s="315"/>
      <c r="X91" s="315"/>
      <c r="Y91" s="315"/>
      <c r="Z91" s="315"/>
      <c r="AA91" s="315"/>
    </row>
    <row r="92" spans="1:27" ht="60" customHeight="1" x14ac:dyDescent="0.25">
      <c r="A92" s="11">
        <v>90</v>
      </c>
      <c r="B92" s="315"/>
      <c r="C92" s="234"/>
      <c r="D92" s="315"/>
      <c r="E92" s="315"/>
      <c r="F92" s="315"/>
      <c r="G92" s="315"/>
      <c r="H92" s="315"/>
      <c r="I92" s="307"/>
      <c r="J92" s="315"/>
      <c r="K92" s="349"/>
      <c r="L92" s="349"/>
      <c r="M92" s="349"/>
      <c r="N92" s="349"/>
      <c r="O92" s="350"/>
      <c r="P92" s="350"/>
      <c r="Q92" s="350"/>
      <c r="R92" s="351"/>
      <c r="S92" s="351"/>
      <c r="T92" s="315"/>
      <c r="U92" s="307"/>
      <c r="V92" s="315"/>
      <c r="W92" s="315"/>
      <c r="X92" s="315"/>
      <c r="Y92" s="315"/>
      <c r="Z92" s="315"/>
      <c r="AA92" s="315"/>
    </row>
    <row r="93" spans="1:27" ht="60" customHeight="1" x14ac:dyDescent="0.25">
      <c r="A93" s="11">
        <v>91</v>
      </c>
      <c r="B93" s="315"/>
      <c r="C93" s="234"/>
      <c r="D93" s="315"/>
      <c r="E93" s="315"/>
      <c r="F93" s="315"/>
      <c r="G93" s="315"/>
      <c r="H93" s="315"/>
      <c r="I93" s="307"/>
      <c r="J93" s="315"/>
      <c r="K93" s="349"/>
      <c r="L93" s="349"/>
      <c r="M93" s="349"/>
      <c r="N93" s="349"/>
      <c r="O93" s="350"/>
      <c r="P93" s="350"/>
      <c r="Q93" s="350"/>
      <c r="R93" s="351"/>
      <c r="S93" s="351"/>
      <c r="T93" s="315"/>
      <c r="U93" s="307"/>
      <c r="V93" s="315"/>
      <c r="W93" s="315"/>
      <c r="X93" s="315"/>
      <c r="Y93" s="315"/>
      <c r="Z93" s="315"/>
      <c r="AA93" s="315"/>
    </row>
    <row r="94" spans="1:27" ht="60" customHeight="1" x14ac:dyDescent="0.25">
      <c r="A94" s="11">
        <v>92</v>
      </c>
      <c r="B94" s="315"/>
      <c r="C94" s="234"/>
      <c r="D94" s="315"/>
      <c r="E94" s="315"/>
      <c r="F94" s="315"/>
      <c r="G94" s="315"/>
      <c r="H94" s="315"/>
      <c r="I94" s="307"/>
      <c r="J94" s="315"/>
      <c r="K94" s="349"/>
      <c r="L94" s="349"/>
      <c r="M94" s="349"/>
      <c r="N94" s="349"/>
      <c r="O94" s="350"/>
      <c r="P94" s="350"/>
      <c r="Q94" s="350"/>
      <c r="R94" s="351"/>
      <c r="S94" s="351"/>
      <c r="T94" s="315"/>
      <c r="U94" s="307"/>
      <c r="V94" s="315"/>
      <c r="W94" s="315"/>
      <c r="X94" s="315"/>
      <c r="Y94" s="315"/>
      <c r="Z94" s="315"/>
      <c r="AA94" s="315"/>
    </row>
    <row r="95" spans="1:27" ht="60" customHeight="1" x14ac:dyDescent="0.25">
      <c r="A95" s="11">
        <v>93</v>
      </c>
      <c r="B95" s="315"/>
      <c r="C95" s="234"/>
      <c r="D95" s="315"/>
      <c r="E95" s="315"/>
      <c r="F95" s="315"/>
      <c r="G95" s="315"/>
      <c r="H95" s="315"/>
      <c r="I95" s="307"/>
      <c r="J95" s="315"/>
      <c r="K95" s="349"/>
      <c r="L95" s="349"/>
      <c r="M95" s="349"/>
      <c r="N95" s="349"/>
      <c r="O95" s="350"/>
      <c r="P95" s="350"/>
      <c r="Q95" s="350"/>
      <c r="R95" s="351"/>
      <c r="S95" s="351"/>
      <c r="T95" s="315"/>
      <c r="U95" s="307"/>
      <c r="V95" s="315"/>
      <c r="W95" s="315"/>
      <c r="X95" s="315"/>
      <c r="Y95" s="315"/>
      <c r="Z95" s="315"/>
      <c r="AA95" s="315"/>
    </row>
    <row r="96" spans="1:27" ht="60" customHeight="1" x14ac:dyDescent="0.25">
      <c r="A96" s="11">
        <v>94</v>
      </c>
      <c r="B96" s="315"/>
      <c r="C96" s="234"/>
      <c r="D96" s="315"/>
      <c r="E96" s="315"/>
      <c r="F96" s="315"/>
      <c r="G96" s="315"/>
      <c r="H96" s="315"/>
      <c r="I96" s="307"/>
      <c r="J96" s="315"/>
      <c r="K96" s="349"/>
      <c r="L96" s="349"/>
      <c r="M96" s="349"/>
      <c r="N96" s="349"/>
      <c r="O96" s="350"/>
      <c r="P96" s="350"/>
      <c r="Q96" s="350"/>
      <c r="R96" s="351"/>
      <c r="S96" s="351"/>
      <c r="T96" s="315"/>
      <c r="U96" s="307"/>
      <c r="V96" s="315"/>
      <c r="W96" s="315"/>
      <c r="X96" s="315"/>
      <c r="Y96" s="315"/>
      <c r="Z96" s="315"/>
      <c r="AA96" s="315"/>
    </row>
    <row r="97" spans="1:27" ht="60" customHeight="1" x14ac:dyDescent="0.25">
      <c r="A97" s="11">
        <v>95</v>
      </c>
      <c r="B97" s="315"/>
      <c r="C97" s="234"/>
      <c r="D97" s="315"/>
      <c r="E97" s="315"/>
      <c r="F97" s="315"/>
      <c r="G97" s="315"/>
      <c r="H97" s="315"/>
      <c r="I97" s="307"/>
      <c r="J97" s="315"/>
      <c r="K97" s="349"/>
      <c r="L97" s="349"/>
      <c r="M97" s="349"/>
      <c r="N97" s="349"/>
      <c r="O97" s="350"/>
      <c r="P97" s="350"/>
      <c r="Q97" s="350"/>
      <c r="R97" s="351"/>
      <c r="S97" s="351"/>
      <c r="T97" s="315"/>
      <c r="U97" s="307"/>
      <c r="V97" s="315"/>
      <c r="W97" s="315"/>
      <c r="X97" s="315"/>
      <c r="Y97" s="315"/>
      <c r="Z97" s="315"/>
      <c r="AA97" s="315"/>
    </row>
    <row r="98" spans="1:27" ht="60" customHeight="1" x14ac:dyDescent="0.25">
      <c r="A98" s="11">
        <v>96</v>
      </c>
      <c r="B98" s="315"/>
      <c r="C98" s="234"/>
      <c r="D98" s="315"/>
      <c r="E98" s="315"/>
      <c r="F98" s="315"/>
      <c r="G98" s="315"/>
      <c r="H98" s="315"/>
      <c r="I98" s="307"/>
      <c r="J98" s="315"/>
      <c r="K98" s="349"/>
      <c r="L98" s="349"/>
      <c r="M98" s="349"/>
      <c r="N98" s="349"/>
      <c r="O98" s="350"/>
      <c r="P98" s="350"/>
      <c r="Q98" s="350"/>
      <c r="R98" s="351"/>
      <c r="S98" s="351"/>
      <c r="T98" s="315"/>
      <c r="U98" s="307"/>
      <c r="V98" s="315"/>
      <c r="W98" s="315"/>
      <c r="X98" s="315"/>
      <c r="Y98" s="315"/>
      <c r="Z98" s="315"/>
      <c r="AA98" s="315"/>
    </row>
    <row r="99" spans="1:27" ht="60" customHeight="1" x14ac:dyDescent="0.25">
      <c r="A99" s="11">
        <v>97</v>
      </c>
      <c r="B99" s="315"/>
      <c r="C99" s="234"/>
      <c r="D99" s="315"/>
      <c r="E99" s="315"/>
      <c r="F99" s="315"/>
      <c r="G99" s="315"/>
      <c r="H99" s="315"/>
      <c r="I99" s="307"/>
      <c r="J99" s="315"/>
      <c r="K99" s="349"/>
      <c r="L99" s="349"/>
      <c r="M99" s="349"/>
      <c r="N99" s="349"/>
      <c r="O99" s="350"/>
      <c r="P99" s="350"/>
      <c r="Q99" s="350"/>
      <c r="R99" s="351"/>
      <c r="S99" s="351"/>
      <c r="T99" s="315"/>
      <c r="U99" s="307"/>
      <c r="V99" s="315"/>
      <c r="W99" s="315"/>
      <c r="X99" s="315"/>
      <c r="Y99" s="315"/>
      <c r="Z99" s="315"/>
      <c r="AA99" s="315"/>
    </row>
    <row r="100" spans="1:27" ht="60" customHeight="1" x14ac:dyDescent="0.25">
      <c r="A100" s="11">
        <v>98</v>
      </c>
      <c r="B100" s="315"/>
      <c r="C100" s="234"/>
      <c r="D100" s="315"/>
      <c r="E100" s="315"/>
      <c r="F100" s="315"/>
      <c r="G100" s="315"/>
      <c r="H100" s="315"/>
      <c r="I100" s="307"/>
      <c r="J100" s="315"/>
      <c r="K100" s="349"/>
      <c r="L100" s="349"/>
      <c r="M100" s="349"/>
      <c r="N100" s="349"/>
      <c r="O100" s="350"/>
      <c r="P100" s="350"/>
      <c r="Q100" s="350"/>
      <c r="R100" s="351"/>
      <c r="S100" s="351"/>
      <c r="T100" s="315"/>
      <c r="U100" s="307"/>
      <c r="V100" s="315"/>
      <c r="W100" s="315"/>
      <c r="X100" s="315"/>
      <c r="Y100" s="315"/>
      <c r="Z100" s="315"/>
      <c r="AA100" s="315"/>
    </row>
    <row r="101" spans="1:27" ht="60" customHeight="1" x14ac:dyDescent="0.25">
      <c r="A101" s="11">
        <v>99</v>
      </c>
      <c r="B101" s="315"/>
      <c r="C101" s="234"/>
      <c r="D101" s="315"/>
      <c r="E101" s="315"/>
      <c r="F101" s="315"/>
      <c r="G101" s="315"/>
      <c r="H101" s="315"/>
      <c r="I101" s="307"/>
      <c r="J101" s="315"/>
      <c r="K101" s="349"/>
      <c r="L101" s="349"/>
      <c r="M101" s="349"/>
      <c r="N101" s="349"/>
      <c r="O101" s="350"/>
      <c r="P101" s="350"/>
      <c r="Q101" s="350"/>
      <c r="R101" s="351"/>
      <c r="S101" s="351"/>
      <c r="T101" s="315"/>
      <c r="U101" s="307"/>
      <c r="V101" s="315"/>
      <c r="W101" s="315"/>
      <c r="X101" s="315"/>
      <c r="Y101" s="315"/>
      <c r="Z101" s="315"/>
      <c r="AA101" s="315"/>
    </row>
    <row r="102" spans="1:27" ht="60" customHeight="1" x14ac:dyDescent="0.25">
      <c r="A102" s="11">
        <v>100</v>
      </c>
      <c r="B102" s="315"/>
      <c r="C102" s="234"/>
      <c r="D102" s="315"/>
      <c r="E102" s="315"/>
      <c r="F102" s="315"/>
      <c r="G102" s="315"/>
      <c r="H102" s="315"/>
      <c r="I102" s="307"/>
      <c r="J102" s="315"/>
      <c r="K102" s="349"/>
      <c r="L102" s="349"/>
      <c r="M102" s="349"/>
      <c r="N102" s="349"/>
      <c r="O102" s="350"/>
      <c r="P102" s="350"/>
      <c r="Q102" s="350"/>
      <c r="R102" s="351"/>
      <c r="S102" s="351"/>
      <c r="T102" s="315"/>
      <c r="U102" s="307"/>
      <c r="V102" s="315"/>
      <c r="W102" s="315"/>
      <c r="X102" s="315"/>
      <c r="Y102" s="315"/>
      <c r="Z102" s="315"/>
      <c r="AA102" s="315"/>
    </row>
    <row r="103" spans="1:27" ht="60" customHeight="1" x14ac:dyDescent="0.25">
      <c r="A103" s="11">
        <v>101</v>
      </c>
      <c r="B103" s="315"/>
      <c r="C103" s="234"/>
      <c r="D103" s="315"/>
      <c r="E103" s="315"/>
      <c r="F103" s="315"/>
      <c r="G103" s="315"/>
      <c r="H103" s="315"/>
      <c r="I103" s="307"/>
      <c r="J103" s="315"/>
      <c r="K103" s="349"/>
      <c r="L103" s="349"/>
      <c r="M103" s="349"/>
      <c r="N103" s="349"/>
      <c r="O103" s="350"/>
      <c r="P103" s="350"/>
      <c r="Q103" s="350"/>
      <c r="R103" s="351"/>
      <c r="S103" s="351"/>
      <c r="T103" s="315"/>
      <c r="U103" s="307"/>
      <c r="V103" s="315"/>
      <c r="W103" s="315"/>
      <c r="X103" s="315"/>
      <c r="Y103" s="315"/>
      <c r="Z103" s="315"/>
      <c r="AA103" s="315"/>
    </row>
    <row r="104" spans="1:27" ht="60" customHeight="1" x14ac:dyDescent="0.25">
      <c r="A104" s="11">
        <v>102</v>
      </c>
      <c r="B104" s="315"/>
      <c r="C104" s="234"/>
      <c r="D104" s="315"/>
      <c r="E104" s="315"/>
      <c r="F104" s="315"/>
      <c r="G104" s="315"/>
      <c r="H104" s="315"/>
      <c r="I104" s="307"/>
      <c r="J104" s="315"/>
      <c r="K104" s="349"/>
      <c r="L104" s="349"/>
      <c r="M104" s="349"/>
      <c r="N104" s="349"/>
      <c r="O104" s="350"/>
      <c r="P104" s="350"/>
      <c r="Q104" s="350"/>
      <c r="R104" s="351"/>
      <c r="S104" s="351"/>
      <c r="T104" s="315"/>
      <c r="U104" s="307"/>
      <c r="V104" s="315"/>
      <c r="W104" s="315"/>
      <c r="X104" s="315"/>
      <c r="Y104" s="315"/>
      <c r="Z104" s="315"/>
      <c r="AA104" s="315"/>
    </row>
    <row r="105" spans="1:27" ht="60" customHeight="1" x14ac:dyDescent="0.25">
      <c r="A105" s="11">
        <v>103</v>
      </c>
      <c r="B105" s="315"/>
      <c r="C105" s="234"/>
      <c r="D105" s="315"/>
      <c r="E105" s="315"/>
      <c r="F105" s="315"/>
      <c r="G105" s="315"/>
      <c r="H105" s="315"/>
      <c r="I105" s="307"/>
      <c r="J105" s="315"/>
      <c r="K105" s="349"/>
      <c r="L105" s="349"/>
      <c r="M105" s="349"/>
      <c r="N105" s="349"/>
      <c r="O105" s="350"/>
      <c r="P105" s="350"/>
      <c r="Q105" s="350"/>
      <c r="R105" s="351"/>
      <c r="S105" s="351"/>
      <c r="T105" s="315"/>
      <c r="U105" s="307"/>
      <c r="V105" s="315"/>
      <c r="W105" s="315"/>
      <c r="X105" s="315"/>
      <c r="Y105" s="315"/>
      <c r="Z105" s="315"/>
      <c r="AA105" s="315"/>
    </row>
    <row r="106" spans="1:27" ht="60" customHeight="1" x14ac:dyDescent="0.25">
      <c r="A106" s="11">
        <v>104</v>
      </c>
      <c r="B106" s="315"/>
      <c r="C106" s="234"/>
      <c r="D106" s="315"/>
      <c r="E106" s="315"/>
      <c r="F106" s="315"/>
      <c r="G106" s="315"/>
      <c r="H106" s="315"/>
      <c r="I106" s="307"/>
      <c r="J106" s="315"/>
      <c r="K106" s="349"/>
      <c r="L106" s="349"/>
      <c r="M106" s="349"/>
      <c r="N106" s="349"/>
      <c r="O106" s="350"/>
      <c r="P106" s="350"/>
      <c r="Q106" s="350"/>
      <c r="R106" s="351"/>
      <c r="S106" s="351"/>
      <c r="T106" s="315"/>
      <c r="U106" s="307"/>
      <c r="V106" s="315"/>
      <c r="W106" s="315"/>
      <c r="X106" s="315"/>
      <c r="Y106" s="315"/>
      <c r="Z106" s="315"/>
      <c r="AA106" s="315"/>
    </row>
    <row r="107" spans="1:27" ht="60" customHeight="1" x14ac:dyDescent="0.25">
      <c r="A107" s="11">
        <v>105</v>
      </c>
      <c r="B107" s="315"/>
      <c r="C107" s="234"/>
      <c r="D107" s="315"/>
      <c r="E107" s="315"/>
      <c r="F107" s="315"/>
      <c r="G107" s="315"/>
      <c r="H107" s="315"/>
      <c r="I107" s="307"/>
      <c r="J107" s="315"/>
      <c r="K107" s="349"/>
      <c r="L107" s="349"/>
      <c r="M107" s="349"/>
      <c r="N107" s="349"/>
      <c r="O107" s="350"/>
      <c r="P107" s="350"/>
      <c r="Q107" s="350"/>
      <c r="R107" s="351"/>
      <c r="S107" s="351"/>
      <c r="T107" s="315"/>
      <c r="U107" s="307"/>
      <c r="V107" s="315"/>
      <c r="W107" s="315"/>
      <c r="X107" s="315"/>
      <c r="Y107" s="315"/>
      <c r="Z107" s="315"/>
      <c r="AA107" s="315"/>
    </row>
    <row r="108" spans="1:27" ht="60" customHeight="1" x14ac:dyDescent="0.25">
      <c r="A108" s="11">
        <v>106</v>
      </c>
      <c r="B108" s="315"/>
      <c r="C108" s="234"/>
      <c r="D108" s="315"/>
      <c r="E108" s="315"/>
      <c r="F108" s="315"/>
      <c r="G108" s="315"/>
      <c r="H108" s="315"/>
      <c r="I108" s="307"/>
      <c r="J108" s="315"/>
      <c r="K108" s="349"/>
      <c r="L108" s="349"/>
      <c r="M108" s="349"/>
      <c r="N108" s="349"/>
      <c r="O108" s="350"/>
      <c r="P108" s="350"/>
      <c r="Q108" s="350"/>
      <c r="R108" s="351"/>
      <c r="S108" s="351"/>
      <c r="T108" s="315"/>
      <c r="U108" s="307"/>
      <c r="V108" s="315"/>
      <c r="W108" s="315"/>
      <c r="X108" s="315"/>
      <c r="Y108" s="315"/>
      <c r="Z108" s="315"/>
      <c r="AA108" s="315"/>
    </row>
    <row r="109" spans="1:27" ht="60" customHeight="1" x14ac:dyDescent="0.25">
      <c r="A109" s="11">
        <v>107</v>
      </c>
      <c r="B109" s="315"/>
      <c r="C109" s="234"/>
      <c r="D109" s="315"/>
      <c r="E109" s="315"/>
      <c r="F109" s="315"/>
      <c r="G109" s="315"/>
      <c r="H109" s="315"/>
      <c r="I109" s="307"/>
      <c r="J109" s="315"/>
      <c r="K109" s="349"/>
      <c r="L109" s="349"/>
      <c r="M109" s="349"/>
      <c r="N109" s="349"/>
      <c r="O109" s="350"/>
      <c r="P109" s="350"/>
      <c r="Q109" s="350"/>
      <c r="R109" s="351"/>
      <c r="S109" s="351"/>
      <c r="T109" s="315"/>
      <c r="U109" s="307"/>
      <c r="V109" s="315"/>
      <c r="W109" s="315"/>
      <c r="X109" s="315"/>
      <c r="Y109" s="315"/>
      <c r="Z109" s="315"/>
      <c r="AA109" s="315"/>
    </row>
    <row r="110" spans="1:27" ht="60" customHeight="1" x14ac:dyDescent="0.25">
      <c r="A110" s="11">
        <v>108</v>
      </c>
      <c r="B110" s="315"/>
      <c r="C110" s="234"/>
      <c r="D110" s="315"/>
      <c r="E110" s="315"/>
      <c r="F110" s="315"/>
      <c r="G110" s="315"/>
      <c r="H110" s="315"/>
      <c r="I110" s="307"/>
      <c r="J110" s="315"/>
      <c r="K110" s="349"/>
      <c r="L110" s="349"/>
      <c r="M110" s="349"/>
      <c r="N110" s="349"/>
      <c r="O110" s="350"/>
      <c r="P110" s="350"/>
      <c r="Q110" s="350"/>
      <c r="R110" s="351"/>
      <c r="S110" s="351"/>
      <c r="T110" s="315"/>
      <c r="U110" s="307"/>
      <c r="V110" s="315"/>
      <c r="W110" s="315"/>
      <c r="X110" s="315"/>
      <c r="Y110" s="315"/>
      <c r="Z110" s="315"/>
      <c r="AA110" s="315"/>
    </row>
    <row r="111" spans="1:27" ht="60" customHeight="1" x14ac:dyDescent="0.25">
      <c r="A111" s="11">
        <v>109</v>
      </c>
      <c r="B111" s="315"/>
      <c r="C111" s="234"/>
      <c r="D111" s="315"/>
      <c r="E111" s="315"/>
      <c r="F111" s="315"/>
      <c r="G111" s="315"/>
      <c r="H111" s="315"/>
      <c r="I111" s="307"/>
      <c r="J111" s="315"/>
      <c r="K111" s="349"/>
      <c r="L111" s="349"/>
      <c r="M111" s="349"/>
      <c r="N111" s="349"/>
      <c r="O111" s="350"/>
      <c r="P111" s="350"/>
      <c r="Q111" s="350"/>
      <c r="R111" s="351"/>
      <c r="S111" s="351"/>
      <c r="T111" s="315"/>
      <c r="U111" s="307"/>
      <c r="V111" s="315"/>
      <c r="W111" s="315"/>
      <c r="X111" s="315"/>
      <c r="Y111" s="315"/>
      <c r="Z111" s="315"/>
      <c r="AA111" s="315"/>
    </row>
    <row r="112" spans="1:27" ht="60" customHeight="1" x14ac:dyDescent="0.25">
      <c r="A112" s="11">
        <v>110</v>
      </c>
      <c r="B112" s="315"/>
      <c r="C112" s="234"/>
      <c r="D112" s="315"/>
      <c r="E112" s="315"/>
      <c r="F112" s="315"/>
      <c r="G112" s="315"/>
      <c r="H112" s="315"/>
      <c r="I112" s="307"/>
      <c r="J112" s="315"/>
      <c r="K112" s="349"/>
      <c r="L112" s="349"/>
      <c r="M112" s="349"/>
      <c r="N112" s="349"/>
      <c r="O112" s="350"/>
      <c r="P112" s="350"/>
      <c r="Q112" s="350"/>
      <c r="R112" s="351"/>
      <c r="S112" s="351"/>
      <c r="T112" s="315"/>
      <c r="U112" s="307"/>
      <c r="V112" s="315"/>
      <c r="W112" s="315"/>
      <c r="X112" s="315"/>
      <c r="Y112" s="315"/>
      <c r="Z112" s="315"/>
      <c r="AA112" s="315"/>
    </row>
    <row r="113" spans="1:27" ht="60" customHeight="1" x14ac:dyDescent="0.25">
      <c r="A113" s="11">
        <v>111</v>
      </c>
      <c r="B113" s="315"/>
      <c r="C113" s="234"/>
      <c r="D113" s="315"/>
      <c r="E113" s="315"/>
      <c r="F113" s="315"/>
      <c r="G113" s="315"/>
      <c r="H113" s="315"/>
      <c r="I113" s="307"/>
      <c r="J113" s="315"/>
      <c r="K113" s="349"/>
      <c r="L113" s="349"/>
      <c r="M113" s="349"/>
      <c r="N113" s="349"/>
      <c r="O113" s="350"/>
      <c r="P113" s="350"/>
      <c r="Q113" s="350"/>
      <c r="R113" s="351"/>
      <c r="S113" s="351"/>
      <c r="T113" s="315"/>
      <c r="U113" s="307"/>
      <c r="V113" s="315"/>
      <c r="W113" s="315"/>
      <c r="X113" s="315"/>
      <c r="Y113" s="315"/>
      <c r="Z113" s="315"/>
      <c r="AA113" s="315"/>
    </row>
    <row r="114" spans="1:27" ht="60" customHeight="1" x14ac:dyDescent="0.25">
      <c r="A114" s="11">
        <v>112</v>
      </c>
      <c r="B114" s="315"/>
      <c r="C114" s="234"/>
      <c r="D114" s="315"/>
      <c r="E114" s="315"/>
      <c r="F114" s="315"/>
      <c r="G114" s="315"/>
      <c r="H114" s="315"/>
      <c r="I114" s="307"/>
      <c r="J114" s="315"/>
      <c r="K114" s="349"/>
      <c r="L114" s="349"/>
      <c r="M114" s="349"/>
      <c r="N114" s="349"/>
      <c r="O114" s="350"/>
      <c r="P114" s="350"/>
      <c r="Q114" s="350"/>
      <c r="R114" s="351"/>
      <c r="S114" s="351"/>
      <c r="T114" s="315"/>
      <c r="U114" s="307"/>
      <c r="V114" s="315"/>
      <c r="W114" s="315"/>
      <c r="X114" s="315"/>
      <c r="Y114" s="315"/>
      <c r="Z114" s="315"/>
      <c r="AA114" s="315"/>
    </row>
    <row r="115" spans="1:27" ht="60" customHeight="1" x14ac:dyDescent="0.25">
      <c r="A115" s="11">
        <v>113</v>
      </c>
      <c r="B115" s="315"/>
      <c r="C115" s="234"/>
      <c r="D115" s="315"/>
      <c r="E115" s="315"/>
      <c r="F115" s="315"/>
      <c r="G115" s="315"/>
      <c r="H115" s="315"/>
      <c r="I115" s="307"/>
      <c r="J115" s="315"/>
      <c r="K115" s="349"/>
      <c r="L115" s="349"/>
      <c r="M115" s="349"/>
      <c r="N115" s="349"/>
      <c r="O115" s="350"/>
      <c r="P115" s="350"/>
      <c r="Q115" s="350"/>
      <c r="R115" s="351"/>
      <c r="S115" s="351"/>
      <c r="T115" s="315"/>
      <c r="U115" s="307"/>
      <c r="V115" s="315"/>
      <c r="W115" s="315"/>
      <c r="X115" s="315"/>
      <c r="Y115" s="315"/>
      <c r="Z115" s="315"/>
      <c r="AA115" s="315"/>
    </row>
    <row r="116" spans="1:27" ht="60" customHeight="1" x14ac:dyDescent="0.25">
      <c r="A116" s="11">
        <v>114</v>
      </c>
      <c r="B116" s="315"/>
      <c r="C116" s="234"/>
      <c r="D116" s="315"/>
      <c r="E116" s="315"/>
      <c r="F116" s="315"/>
      <c r="G116" s="315"/>
      <c r="H116" s="315"/>
      <c r="I116" s="307"/>
      <c r="J116" s="315"/>
      <c r="K116" s="349"/>
      <c r="L116" s="349"/>
      <c r="M116" s="349"/>
      <c r="N116" s="349"/>
      <c r="O116" s="350"/>
      <c r="P116" s="350"/>
      <c r="Q116" s="350"/>
      <c r="R116" s="351"/>
      <c r="S116" s="351"/>
      <c r="T116" s="315"/>
      <c r="U116" s="307"/>
      <c r="V116" s="315"/>
      <c r="W116" s="315"/>
      <c r="X116" s="315"/>
      <c r="Y116" s="315"/>
      <c r="Z116" s="315"/>
      <c r="AA116" s="315"/>
    </row>
    <row r="117" spans="1:27" ht="60" customHeight="1" x14ac:dyDescent="0.25">
      <c r="A117" s="11">
        <v>115</v>
      </c>
      <c r="B117" s="315"/>
      <c r="C117" s="234"/>
      <c r="D117" s="315"/>
      <c r="E117" s="315"/>
      <c r="F117" s="315"/>
      <c r="G117" s="315"/>
      <c r="H117" s="315"/>
      <c r="I117" s="307"/>
      <c r="J117" s="315"/>
      <c r="K117" s="349"/>
      <c r="L117" s="349"/>
      <c r="M117" s="349"/>
      <c r="N117" s="349"/>
      <c r="O117" s="350"/>
      <c r="P117" s="350"/>
      <c r="Q117" s="350"/>
      <c r="R117" s="351"/>
      <c r="S117" s="351"/>
      <c r="T117" s="315"/>
      <c r="U117" s="307"/>
      <c r="V117" s="315"/>
      <c r="W117" s="315"/>
      <c r="X117" s="315"/>
      <c r="Y117" s="315"/>
      <c r="Z117" s="315"/>
      <c r="AA117" s="315"/>
    </row>
    <row r="118" spans="1:27" ht="60" customHeight="1" x14ac:dyDescent="0.25">
      <c r="A118" s="11">
        <v>116</v>
      </c>
      <c r="B118" s="315"/>
      <c r="C118" s="234"/>
      <c r="D118" s="315"/>
      <c r="E118" s="315"/>
      <c r="F118" s="315"/>
      <c r="G118" s="315"/>
      <c r="H118" s="315"/>
      <c r="I118" s="307"/>
      <c r="J118" s="315"/>
      <c r="K118" s="349"/>
      <c r="L118" s="349"/>
      <c r="M118" s="349"/>
      <c r="N118" s="349"/>
      <c r="O118" s="350"/>
      <c r="P118" s="350"/>
      <c r="Q118" s="350"/>
      <c r="R118" s="351"/>
      <c r="S118" s="351"/>
      <c r="T118" s="315"/>
      <c r="U118" s="307"/>
      <c r="V118" s="315"/>
      <c r="W118" s="315"/>
      <c r="X118" s="315"/>
      <c r="Y118" s="315"/>
      <c r="Z118" s="315"/>
      <c r="AA118" s="315"/>
    </row>
    <row r="119" spans="1:27" ht="60" customHeight="1" x14ac:dyDescent="0.25">
      <c r="A119" s="11">
        <v>117</v>
      </c>
      <c r="B119" s="315"/>
      <c r="C119" s="234"/>
      <c r="D119" s="315"/>
      <c r="E119" s="315"/>
      <c r="F119" s="315"/>
      <c r="G119" s="315"/>
      <c r="H119" s="315"/>
      <c r="I119" s="307"/>
      <c r="J119" s="315"/>
      <c r="K119" s="349"/>
      <c r="L119" s="349"/>
      <c r="M119" s="349"/>
      <c r="N119" s="349"/>
      <c r="O119" s="350"/>
      <c r="P119" s="350"/>
      <c r="Q119" s="350"/>
      <c r="R119" s="351"/>
      <c r="S119" s="351"/>
      <c r="T119" s="315"/>
      <c r="U119" s="307"/>
      <c r="V119" s="315"/>
      <c r="W119" s="315"/>
      <c r="X119" s="315"/>
      <c r="Y119" s="315"/>
      <c r="Z119" s="315"/>
      <c r="AA119" s="315"/>
    </row>
    <row r="120" spans="1:27" ht="60" customHeight="1" x14ac:dyDescent="0.25">
      <c r="A120" s="11">
        <v>118</v>
      </c>
      <c r="B120" s="315"/>
      <c r="C120" s="234"/>
      <c r="D120" s="315"/>
      <c r="E120" s="315"/>
      <c r="F120" s="315"/>
      <c r="G120" s="315"/>
      <c r="H120" s="315"/>
      <c r="I120" s="307"/>
      <c r="J120" s="315"/>
      <c r="K120" s="349"/>
      <c r="L120" s="349"/>
      <c r="M120" s="349"/>
      <c r="N120" s="349"/>
      <c r="O120" s="350"/>
      <c r="P120" s="350"/>
      <c r="Q120" s="350"/>
      <c r="R120" s="351"/>
      <c r="S120" s="351"/>
      <c r="T120" s="315"/>
      <c r="U120" s="307"/>
      <c r="V120" s="315"/>
      <c r="W120" s="315"/>
      <c r="X120" s="315"/>
      <c r="Y120" s="315"/>
      <c r="Z120" s="315"/>
      <c r="AA120" s="315"/>
    </row>
    <row r="121" spans="1:27" ht="60" customHeight="1" x14ac:dyDescent="0.25">
      <c r="A121" s="11">
        <v>119</v>
      </c>
      <c r="B121" s="315"/>
      <c r="C121" s="234"/>
      <c r="D121" s="315"/>
      <c r="E121" s="315"/>
      <c r="F121" s="315"/>
      <c r="G121" s="315"/>
      <c r="H121" s="315"/>
      <c r="I121" s="307"/>
      <c r="J121" s="315"/>
      <c r="K121" s="349"/>
      <c r="L121" s="349"/>
      <c r="M121" s="349"/>
      <c r="N121" s="349"/>
      <c r="O121" s="350"/>
      <c r="P121" s="350"/>
      <c r="Q121" s="350"/>
      <c r="R121" s="351"/>
      <c r="S121" s="351"/>
      <c r="T121" s="315"/>
      <c r="U121" s="307"/>
      <c r="V121" s="315"/>
      <c r="W121" s="315"/>
      <c r="X121" s="315"/>
      <c r="Y121" s="315"/>
      <c r="Z121" s="315"/>
      <c r="AA121" s="315"/>
    </row>
    <row r="122" spans="1:27" ht="60" customHeight="1" x14ac:dyDescent="0.25">
      <c r="A122" s="11">
        <v>120</v>
      </c>
      <c r="B122" s="315"/>
      <c r="C122" s="234"/>
      <c r="D122" s="315"/>
      <c r="E122" s="315"/>
      <c r="F122" s="315"/>
      <c r="G122" s="315"/>
      <c r="H122" s="315"/>
      <c r="I122" s="307"/>
      <c r="J122" s="315"/>
      <c r="K122" s="349"/>
      <c r="L122" s="349"/>
      <c r="M122" s="349"/>
      <c r="N122" s="349"/>
      <c r="O122" s="350"/>
      <c r="P122" s="350"/>
      <c r="Q122" s="350"/>
      <c r="R122" s="351"/>
      <c r="S122" s="351"/>
      <c r="T122" s="315"/>
      <c r="U122" s="307"/>
      <c r="V122" s="315"/>
      <c r="W122" s="315"/>
      <c r="X122" s="315"/>
      <c r="Y122" s="315"/>
      <c r="Z122" s="315"/>
      <c r="AA122" s="315"/>
    </row>
    <row r="123" spans="1:27" ht="60" customHeight="1" x14ac:dyDescent="0.25">
      <c r="A123" s="11">
        <v>121</v>
      </c>
      <c r="B123" s="315"/>
      <c r="C123" s="234"/>
      <c r="D123" s="315"/>
      <c r="E123" s="315"/>
      <c r="F123" s="315"/>
      <c r="G123" s="315"/>
      <c r="H123" s="315"/>
      <c r="I123" s="307"/>
      <c r="J123" s="315"/>
      <c r="K123" s="349"/>
      <c r="L123" s="349"/>
      <c r="M123" s="349"/>
      <c r="N123" s="349"/>
      <c r="O123" s="350"/>
      <c r="P123" s="350"/>
      <c r="Q123" s="350"/>
      <c r="R123" s="351"/>
      <c r="S123" s="351"/>
      <c r="T123" s="315"/>
      <c r="U123" s="307"/>
      <c r="V123" s="315"/>
      <c r="W123" s="315"/>
      <c r="X123" s="315"/>
      <c r="Y123" s="315"/>
      <c r="Z123" s="315"/>
      <c r="AA123" s="315"/>
    </row>
    <row r="124" spans="1:27" ht="60" customHeight="1" x14ac:dyDescent="0.25">
      <c r="A124" s="11">
        <v>122</v>
      </c>
      <c r="B124" s="315"/>
      <c r="C124" s="234"/>
      <c r="D124" s="315"/>
      <c r="E124" s="315"/>
      <c r="F124" s="315"/>
      <c r="G124" s="315"/>
      <c r="H124" s="315"/>
      <c r="I124" s="307"/>
      <c r="J124" s="315"/>
      <c r="K124" s="349"/>
      <c r="L124" s="349"/>
      <c r="M124" s="349"/>
      <c r="N124" s="349"/>
      <c r="O124" s="350"/>
      <c r="P124" s="350"/>
      <c r="Q124" s="350"/>
      <c r="R124" s="351"/>
      <c r="S124" s="351"/>
      <c r="T124" s="315"/>
      <c r="U124" s="307"/>
      <c r="V124" s="315"/>
      <c r="W124" s="315"/>
      <c r="X124" s="315"/>
      <c r="Y124" s="315"/>
      <c r="Z124" s="315"/>
      <c r="AA124" s="315"/>
    </row>
    <row r="125" spans="1:27" ht="60" customHeight="1" x14ac:dyDescent="0.25">
      <c r="A125" s="11">
        <v>123</v>
      </c>
      <c r="B125" s="315"/>
      <c r="C125" s="234"/>
      <c r="D125" s="315"/>
      <c r="E125" s="315"/>
      <c r="F125" s="315"/>
      <c r="G125" s="315"/>
      <c r="H125" s="315"/>
      <c r="I125" s="307"/>
      <c r="J125" s="315"/>
      <c r="K125" s="349"/>
      <c r="L125" s="349"/>
      <c r="M125" s="349"/>
      <c r="N125" s="349"/>
      <c r="O125" s="350"/>
      <c r="P125" s="350"/>
      <c r="Q125" s="350"/>
      <c r="R125" s="351"/>
      <c r="S125" s="351"/>
      <c r="T125" s="315"/>
      <c r="U125" s="307"/>
      <c r="V125" s="315"/>
      <c r="W125" s="315"/>
      <c r="X125" s="315"/>
      <c r="Y125" s="315"/>
      <c r="Z125" s="315"/>
      <c r="AA125" s="315"/>
    </row>
    <row r="126" spans="1:27" ht="60" customHeight="1" x14ac:dyDescent="0.25">
      <c r="A126" s="11">
        <v>124</v>
      </c>
      <c r="B126" s="315"/>
      <c r="C126" s="234"/>
      <c r="D126" s="315"/>
      <c r="E126" s="315"/>
      <c r="F126" s="315"/>
      <c r="G126" s="315"/>
      <c r="H126" s="315"/>
      <c r="I126" s="307"/>
      <c r="J126" s="315"/>
      <c r="K126" s="349"/>
      <c r="L126" s="349"/>
      <c r="M126" s="349"/>
      <c r="N126" s="349"/>
      <c r="O126" s="350"/>
      <c r="P126" s="350"/>
      <c r="Q126" s="350"/>
      <c r="R126" s="351"/>
      <c r="S126" s="351"/>
      <c r="T126" s="315"/>
      <c r="U126" s="307"/>
      <c r="V126" s="315"/>
      <c r="W126" s="315"/>
      <c r="X126" s="315"/>
      <c r="Y126" s="315"/>
      <c r="Z126" s="315"/>
      <c r="AA126" s="315"/>
    </row>
    <row r="127" spans="1:27" ht="60" customHeight="1" x14ac:dyDescent="0.25">
      <c r="A127" s="11">
        <v>125</v>
      </c>
      <c r="B127" s="315"/>
      <c r="C127" s="234"/>
      <c r="D127" s="315"/>
      <c r="E127" s="315"/>
      <c r="F127" s="315"/>
      <c r="G127" s="315"/>
      <c r="H127" s="315"/>
      <c r="I127" s="307"/>
      <c r="J127" s="315"/>
      <c r="K127" s="349"/>
      <c r="L127" s="349"/>
      <c r="M127" s="349"/>
      <c r="N127" s="349"/>
      <c r="O127" s="350"/>
      <c r="P127" s="350"/>
      <c r="Q127" s="350"/>
      <c r="R127" s="351"/>
      <c r="S127" s="351"/>
      <c r="T127" s="315"/>
      <c r="U127" s="307"/>
      <c r="V127" s="315"/>
      <c r="W127" s="315"/>
      <c r="X127" s="315"/>
      <c r="Y127" s="315"/>
      <c r="Z127" s="315"/>
      <c r="AA127" s="315"/>
    </row>
    <row r="128" spans="1:27" ht="60" customHeight="1" x14ac:dyDescent="0.25">
      <c r="A128" s="11">
        <v>126</v>
      </c>
      <c r="B128" s="315"/>
      <c r="C128" s="234"/>
      <c r="D128" s="315"/>
      <c r="E128" s="315"/>
      <c r="F128" s="315"/>
      <c r="G128" s="315"/>
      <c r="H128" s="315"/>
      <c r="I128" s="307"/>
      <c r="J128" s="315"/>
      <c r="K128" s="349"/>
      <c r="L128" s="349"/>
      <c r="M128" s="349"/>
      <c r="N128" s="349"/>
      <c r="O128" s="350"/>
      <c r="P128" s="350"/>
      <c r="Q128" s="350"/>
      <c r="R128" s="351"/>
      <c r="S128" s="351"/>
      <c r="T128" s="315"/>
      <c r="U128" s="307"/>
      <c r="V128" s="315"/>
      <c r="W128" s="315"/>
      <c r="X128" s="315"/>
      <c r="Y128" s="315"/>
      <c r="Z128" s="315"/>
      <c r="AA128" s="315"/>
    </row>
    <row r="129" spans="1:27" ht="60" customHeight="1" x14ac:dyDescent="0.25">
      <c r="A129" s="11">
        <v>127</v>
      </c>
      <c r="B129" s="315"/>
      <c r="C129" s="234"/>
      <c r="D129" s="315"/>
      <c r="E129" s="315"/>
      <c r="F129" s="315"/>
      <c r="G129" s="315"/>
      <c r="H129" s="315"/>
      <c r="I129" s="307"/>
      <c r="J129" s="315"/>
      <c r="K129" s="349"/>
      <c r="L129" s="349"/>
      <c r="M129" s="349"/>
      <c r="N129" s="349"/>
      <c r="O129" s="350"/>
      <c r="P129" s="350"/>
      <c r="Q129" s="350"/>
      <c r="R129" s="351"/>
      <c r="S129" s="351"/>
      <c r="T129" s="315"/>
      <c r="U129" s="307"/>
      <c r="V129" s="315"/>
      <c r="W129" s="315"/>
      <c r="X129" s="315"/>
      <c r="Y129" s="315"/>
      <c r="Z129" s="315"/>
      <c r="AA129" s="315"/>
    </row>
    <row r="130" spans="1:27" ht="60" customHeight="1" x14ac:dyDescent="0.25">
      <c r="A130" s="11">
        <v>128</v>
      </c>
      <c r="B130" s="315"/>
      <c r="C130" s="234"/>
      <c r="D130" s="315"/>
      <c r="E130" s="315"/>
      <c r="F130" s="315"/>
      <c r="G130" s="315"/>
      <c r="H130" s="315"/>
      <c r="I130" s="307"/>
      <c r="J130" s="315"/>
      <c r="K130" s="349"/>
      <c r="L130" s="349"/>
      <c r="M130" s="349"/>
      <c r="N130" s="349"/>
      <c r="O130" s="350"/>
      <c r="P130" s="350"/>
      <c r="Q130" s="350"/>
      <c r="R130" s="351"/>
      <c r="S130" s="351"/>
      <c r="T130" s="315"/>
      <c r="U130" s="307"/>
      <c r="V130" s="315"/>
      <c r="W130" s="315"/>
      <c r="X130" s="315"/>
      <c r="Y130" s="315"/>
      <c r="Z130" s="315"/>
      <c r="AA130" s="315"/>
    </row>
    <row r="131" spans="1:27" ht="60" customHeight="1" x14ac:dyDescent="0.25">
      <c r="A131" s="11">
        <v>129</v>
      </c>
      <c r="B131" s="315"/>
      <c r="C131" s="234"/>
      <c r="D131" s="315"/>
      <c r="E131" s="315"/>
      <c r="F131" s="315"/>
      <c r="G131" s="315"/>
      <c r="H131" s="315"/>
      <c r="I131" s="307"/>
      <c r="J131" s="315"/>
      <c r="K131" s="349"/>
      <c r="L131" s="349"/>
      <c r="M131" s="349"/>
      <c r="N131" s="349"/>
      <c r="O131" s="350"/>
      <c r="P131" s="350"/>
      <c r="Q131" s="350"/>
      <c r="R131" s="351"/>
      <c r="S131" s="351"/>
      <c r="T131" s="315"/>
      <c r="U131" s="307"/>
      <c r="V131" s="315"/>
      <c r="W131" s="315"/>
      <c r="X131" s="315"/>
      <c r="Y131" s="315"/>
      <c r="Z131" s="315"/>
      <c r="AA131" s="315"/>
    </row>
    <row r="132" spans="1:27" ht="60" customHeight="1" x14ac:dyDescent="0.25">
      <c r="A132" s="11">
        <v>130</v>
      </c>
      <c r="B132" s="315"/>
      <c r="C132" s="234"/>
      <c r="D132" s="315"/>
      <c r="E132" s="315"/>
      <c r="F132" s="315"/>
      <c r="G132" s="315"/>
      <c r="H132" s="315"/>
      <c r="I132" s="307"/>
      <c r="J132" s="315"/>
      <c r="K132" s="349"/>
      <c r="L132" s="349"/>
      <c r="M132" s="349"/>
      <c r="N132" s="349"/>
      <c r="O132" s="350"/>
      <c r="P132" s="350"/>
      <c r="Q132" s="350"/>
      <c r="R132" s="351"/>
      <c r="S132" s="351"/>
      <c r="T132" s="315"/>
      <c r="U132" s="307"/>
      <c r="V132" s="315"/>
      <c r="W132" s="315"/>
      <c r="X132" s="315"/>
      <c r="Y132" s="315"/>
      <c r="Z132" s="315"/>
      <c r="AA132" s="315"/>
    </row>
    <row r="133" spans="1:27" ht="60" customHeight="1" x14ac:dyDescent="0.25">
      <c r="A133" s="11">
        <v>131</v>
      </c>
      <c r="B133" s="315"/>
      <c r="C133" s="234"/>
      <c r="D133" s="315"/>
      <c r="E133" s="315"/>
      <c r="F133" s="315"/>
      <c r="G133" s="315"/>
      <c r="H133" s="315"/>
      <c r="I133" s="307"/>
      <c r="J133" s="315"/>
      <c r="K133" s="349"/>
      <c r="L133" s="349"/>
      <c r="M133" s="349"/>
      <c r="N133" s="349"/>
      <c r="O133" s="350"/>
      <c r="P133" s="350"/>
      <c r="Q133" s="350"/>
      <c r="R133" s="351"/>
      <c r="S133" s="351"/>
      <c r="T133" s="315"/>
      <c r="U133" s="307"/>
      <c r="V133" s="315"/>
      <c r="W133" s="315"/>
      <c r="X133" s="315"/>
      <c r="Y133" s="315"/>
      <c r="Z133" s="315"/>
      <c r="AA133" s="315"/>
    </row>
    <row r="134" spans="1:27" ht="60" customHeight="1" x14ac:dyDescent="0.25">
      <c r="A134" s="11">
        <v>132</v>
      </c>
      <c r="B134" s="315"/>
      <c r="C134" s="234"/>
      <c r="D134" s="315"/>
      <c r="E134" s="315"/>
      <c r="F134" s="315"/>
      <c r="G134" s="315"/>
      <c r="H134" s="315"/>
      <c r="I134" s="307"/>
      <c r="J134" s="315"/>
      <c r="K134" s="349"/>
      <c r="L134" s="349"/>
      <c r="M134" s="349"/>
      <c r="N134" s="349"/>
      <c r="O134" s="350"/>
      <c r="P134" s="350"/>
      <c r="Q134" s="350"/>
      <c r="R134" s="351"/>
      <c r="S134" s="351"/>
      <c r="T134" s="315"/>
      <c r="U134" s="307"/>
      <c r="V134" s="315"/>
      <c r="W134" s="315"/>
      <c r="X134" s="315"/>
      <c r="Y134" s="315"/>
      <c r="Z134" s="315"/>
      <c r="AA134" s="315"/>
    </row>
    <row r="135" spans="1:27" ht="60" customHeight="1" x14ac:dyDescent="0.25">
      <c r="A135" s="11">
        <v>133</v>
      </c>
      <c r="B135" s="315"/>
      <c r="C135" s="234"/>
      <c r="D135" s="315"/>
      <c r="E135" s="315"/>
      <c r="F135" s="315"/>
      <c r="G135" s="315"/>
      <c r="H135" s="315"/>
      <c r="I135" s="307"/>
      <c r="J135" s="315"/>
      <c r="K135" s="349"/>
      <c r="L135" s="349"/>
      <c r="M135" s="349"/>
      <c r="N135" s="349"/>
      <c r="O135" s="350"/>
      <c r="P135" s="350"/>
      <c r="Q135" s="350"/>
      <c r="R135" s="351"/>
      <c r="S135" s="351"/>
      <c r="T135" s="315"/>
      <c r="U135" s="307"/>
      <c r="V135" s="315"/>
      <c r="W135" s="315"/>
      <c r="X135" s="315"/>
      <c r="Y135" s="315"/>
      <c r="Z135" s="315"/>
      <c r="AA135" s="315"/>
    </row>
    <row r="136" spans="1:27" ht="60" customHeight="1" x14ac:dyDescent="0.25">
      <c r="A136" s="11">
        <v>134</v>
      </c>
      <c r="B136" s="315"/>
      <c r="C136" s="234"/>
      <c r="D136" s="315"/>
      <c r="E136" s="315"/>
      <c r="F136" s="315"/>
      <c r="G136" s="315"/>
      <c r="H136" s="315"/>
      <c r="I136" s="307"/>
      <c r="J136" s="315"/>
      <c r="K136" s="349"/>
      <c r="L136" s="349"/>
      <c r="M136" s="349"/>
      <c r="N136" s="349"/>
      <c r="O136" s="350"/>
      <c r="P136" s="350"/>
      <c r="Q136" s="350"/>
      <c r="R136" s="351"/>
      <c r="S136" s="351"/>
      <c r="T136" s="315"/>
      <c r="U136" s="307"/>
      <c r="V136" s="315"/>
      <c r="W136" s="315"/>
      <c r="X136" s="315"/>
      <c r="Y136" s="315"/>
      <c r="Z136" s="315"/>
      <c r="AA136" s="315"/>
    </row>
    <row r="137" spans="1:27" ht="60" customHeight="1" x14ac:dyDescent="0.25">
      <c r="A137" s="11">
        <v>135</v>
      </c>
      <c r="B137" s="315"/>
      <c r="C137" s="234"/>
      <c r="D137" s="315"/>
      <c r="E137" s="315"/>
      <c r="F137" s="315"/>
      <c r="G137" s="315"/>
      <c r="H137" s="315"/>
      <c r="I137" s="307"/>
      <c r="J137" s="315"/>
      <c r="K137" s="349"/>
      <c r="L137" s="349"/>
      <c r="M137" s="349"/>
      <c r="N137" s="349"/>
      <c r="O137" s="350"/>
      <c r="P137" s="350"/>
      <c r="Q137" s="350"/>
      <c r="R137" s="351"/>
      <c r="S137" s="351"/>
      <c r="T137" s="315"/>
      <c r="U137" s="307"/>
      <c r="V137" s="315"/>
      <c r="W137" s="315"/>
      <c r="X137" s="315"/>
      <c r="Y137" s="315"/>
      <c r="Z137" s="315"/>
      <c r="AA137" s="315"/>
    </row>
    <row r="138" spans="1:27" ht="60" customHeight="1" x14ac:dyDescent="0.25">
      <c r="A138" s="11">
        <v>136</v>
      </c>
      <c r="B138" s="315"/>
      <c r="C138" s="234"/>
      <c r="D138" s="315"/>
      <c r="E138" s="315"/>
      <c r="F138" s="315"/>
      <c r="G138" s="315"/>
      <c r="H138" s="315"/>
      <c r="I138" s="307"/>
      <c r="J138" s="315"/>
      <c r="K138" s="349"/>
      <c r="L138" s="349"/>
      <c r="M138" s="349"/>
      <c r="N138" s="349"/>
      <c r="O138" s="350"/>
      <c r="P138" s="350"/>
      <c r="Q138" s="350"/>
      <c r="R138" s="351"/>
      <c r="S138" s="351"/>
      <c r="T138" s="315"/>
      <c r="U138" s="307"/>
      <c r="V138" s="315"/>
      <c r="W138" s="315"/>
      <c r="X138" s="315"/>
      <c r="Y138" s="315"/>
      <c r="Z138" s="315"/>
      <c r="AA138" s="315"/>
    </row>
    <row r="139" spans="1:27" ht="60" customHeight="1" x14ac:dyDescent="0.25">
      <c r="A139" s="11">
        <v>137</v>
      </c>
      <c r="B139" s="315"/>
      <c r="C139" s="234"/>
      <c r="D139" s="315"/>
      <c r="E139" s="315"/>
      <c r="F139" s="315"/>
      <c r="G139" s="315"/>
      <c r="H139" s="315"/>
      <c r="I139" s="307"/>
      <c r="J139" s="315"/>
      <c r="K139" s="349"/>
      <c r="L139" s="349"/>
      <c r="M139" s="349"/>
      <c r="N139" s="349"/>
      <c r="O139" s="350"/>
      <c r="P139" s="350"/>
      <c r="Q139" s="350"/>
      <c r="R139" s="351"/>
      <c r="S139" s="351"/>
      <c r="T139" s="315"/>
      <c r="U139" s="307"/>
      <c r="V139" s="315"/>
      <c r="W139" s="315"/>
      <c r="X139" s="315"/>
      <c r="Y139" s="315"/>
      <c r="Z139" s="315"/>
      <c r="AA139" s="315"/>
    </row>
    <row r="140" spans="1:27" ht="60" customHeight="1" x14ac:dyDescent="0.25">
      <c r="A140" s="11">
        <v>138</v>
      </c>
      <c r="B140" s="315"/>
      <c r="C140" s="234"/>
      <c r="D140" s="315"/>
      <c r="E140" s="315"/>
      <c r="F140" s="315"/>
      <c r="G140" s="315"/>
      <c r="H140" s="315"/>
      <c r="I140" s="307"/>
      <c r="J140" s="315"/>
      <c r="K140" s="349"/>
      <c r="L140" s="349"/>
      <c r="M140" s="349"/>
      <c r="N140" s="349"/>
      <c r="O140" s="350"/>
      <c r="P140" s="350"/>
      <c r="Q140" s="350"/>
      <c r="R140" s="351"/>
      <c r="S140" s="351"/>
      <c r="T140" s="315"/>
      <c r="U140" s="307"/>
      <c r="V140" s="315"/>
      <c r="W140" s="315"/>
      <c r="X140" s="315"/>
      <c r="Y140" s="315"/>
      <c r="Z140" s="315"/>
      <c r="AA140" s="315"/>
    </row>
    <row r="141" spans="1:27" ht="60" customHeight="1" x14ac:dyDescent="0.25">
      <c r="A141" s="11">
        <v>139</v>
      </c>
      <c r="B141" s="315"/>
      <c r="C141" s="234"/>
      <c r="D141" s="315"/>
      <c r="E141" s="315"/>
      <c r="F141" s="315"/>
      <c r="G141" s="315"/>
      <c r="H141" s="315"/>
      <c r="I141" s="307"/>
      <c r="J141" s="315"/>
      <c r="K141" s="349"/>
      <c r="L141" s="349"/>
      <c r="M141" s="349"/>
      <c r="N141" s="349"/>
      <c r="O141" s="350"/>
      <c r="P141" s="350"/>
      <c r="Q141" s="350"/>
      <c r="R141" s="351"/>
      <c r="S141" s="351"/>
      <c r="T141" s="315"/>
      <c r="U141" s="307"/>
      <c r="V141" s="315"/>
      <c r="W141" s="315"/>
      <c r="X141" s="315"/>
      <c r="Y141" s="315"/>
      <c r="Z141" s="315"/>
      <c r="AA141" s="315"/>
    </row>
    <row r="142" spans="1:27" ht="60" customHeight="1" x14ac:dyDescent="0.25">
      <c r="A142" s="11">
        <v>140</v>
      </c>
      <c r="B142" s="315"/>
      <c r="C142" s="234"/>
      <c r="D142" s="315"/>
      <c r="E142" s="315"/>
      <c r="F142" s="315"/>
      <c r="G142" s="315"/>
      <c r="H142" s="315"/>
      <c r="I142" s="307"/>
      <c r="J142" s="315"/>
      <c r="K142" s="349"/>
      <c r="L142" s="349"/>
      <c r="M142" s="349"/>
      <c r="N142" s="349"/>
      <c r="O142" s="350"/>
      <c r="P142" s="350"/>
      <c r="Q142" s="350"/>
      <c r="R142" s="351"/>
      <c r="S142" s="351"/>
      <c r="T142" s="315"/>
      <c r="U142" s="307"/>
      <c r="V142" s="315"/>
      <c r="W142" s="315"/>
      <c r="X142" s="315"/>
      <c r="Y142" s="315"/>
      <c r="Z142" s="315"/>
      <c r="AA142" s="315"/>
    </row>
    <row r="143" spans="1:27" ht="60" customHeight="1" x14ac:dyDescent="0.25">
      <c r="A143" s="11">
        <v>141</v>
      </c>
      <c r="B143" s="315"/>
      <c r="C143" s="234"/>
      <c r="D143" s="315"/>
      <c r="E143" s="315"/>
      <c r="F143" s="315"/>
      <c r="G143" s="315"/>
      <c r="H143" s="315"/>
      <c r="I143" s="307"/>
      <c r="J143" s="315"/>
      <c r="K143" s="349"/>
      <c r="L143" s="349"/>
      <c r="M143" s="349"/>
      <c r="N143" s="349"/>
      <c r="O143" s="350"/>
      <c r="P143" s="350"/>
      <c r="Q143" s="350"/>
      <c r="R143" s="351"/>
      <c r="S143" s="351"/>
      <c r="T143" s="315"/>
      <c r="U143" s="307"/>
      <c r="V143" s="315"/>
      <c r="W143" s="315"/>
      <c r="X143" s="315"/>
      <c r="Y143" s="315"/>
      <c r="Z143" s="315"/>
      <c r="AA143" s="315"/>
    </row>
    <row r="144" spans="1:27" ht="60" customHeight="1" x14ac:dyDescent="0.25">
      <c r="A144" s="11">
        <v>142</v>
      </c>
      <c r="B144" s="315"/>
      <c r="C144" s="234"/>
      <c r="D144" s="315"/>
      <c r="E144" s="315"/>
      <c r="F144" s="315"/>
      <c r="G144" s="315"/>
      <c r="H144" s="315"/>
      <c r="I144" s="307"/>
      <c r="J144" s="315"/>
      <c r="K144" s="349"/>
      <c r="L144" s="349"/>
      <c r="M144" s="349"/>
      <c r="N144" s="349"/>
      <c r="O144" s="350"/>
      <c r="P144" s="350"/>
      <c r="Q144" s="350"/>
      <c r="R144" s="351"/>
      <c r="S144" s="351"/>
      <c r="T144" s="315"/>
      <c r="U144" s="307"/>
      <c r="V144" s="315"/>
      <c r="W144" s="315"/>
      <c r="X144" s="315"/>
      <c r="Y144" s="315"/>
      <c r="Z144" s="315"/>
      <c r="AA144" s="315"/>
    </row>
    <row r="145" spans="1:27" ht="60" customHeight="1" x14ac:dyDescent="0.25">
      <c r="A145" s="11">
        <v>143</v>
      </c>
      <c r="B145" s="315"/>
      <c r="C145" s="234"/>
      <c r="D145" s="315"/>
      <c r="E145" s="315"/>
      <c r="F145" s="315"/>
      <c r="G145" s="315"/>
      <c r="H145" s="315"/>
      <c r="I145" s="307"/>
      <c r="J145" s="315"/>
      <c r="K145" s="349"/>
      <c r="L145" s="349"/>
      <c r="M145" s="349"/>
      <c r="N145" s="349"/>
      <c r="O145" s="350"/>
      <c r="P145" s="350"/>
      <c r="Q145" s="350"/>
      <c r="R145" s="351"/>
      <c r="S145" s="351"/>
      <c r="T145" s="315"/>
      <c r="U145" s="307"/>
      <c r="V145" s="315"/>
      <c r="W145" s="315"/>
      <c r="X145" s="315"/>
      <c r="Y145" s="315"/>
      <c r="Z145" s="315"/>
      <c r="AA145" s="315"/>
    </row>
    <row r="146" spans="1:27" ht="60" customHeight="1" x14ac:dyDescent="0.25">
      <c r="A146" s="11">
        <v>144</v>
      </c>
      <c r="B146" s="315"/>
      <c r="C146" s="234"/>
      <c r="D146" s="315"/>
      <c r="E146" s="315"/>
      <c r="F146" s="315"/>
      <c r="G146" s="315"/>
      <c r="H146" s="315"/>
      <c r="I146" s="307"/>
      <c r="J146" s="315"/>
      <c r="K146" s="349"/>
      <c r="L146" s="349"/>
      <c r="M146" s="349"/>
      <c r="N146" s="349"/>
      <c r="O146" s="350"/>
      <c r="P146" s="350"/>
      <c r="Q146" s="350"/>
      <c r="R146" s="351"/>
      <c r="S146" s="351"/>
      <c r="T146" s="315"/>
      <c r="U146" s="307"/>
      <c r="V146" s="315"/>
      <c r="W146" s="315"/>
      <c r="X146" s="315"/>
      <c r="Y146" s="315"/>
      <c r="Z146" s="315"/>
      <c r="AA146" s="315"/>
    </row>
    <row r="147" spans="1:27" ht="60" customHeight="1" x14ac:dyDescent="0.25">
      <c r="A147" s="11">
        <v>145</v>
      </c>
      <c r="B147" s="315"/>
      <c r="C147" s="234"/>
      <c r="D147" s="315"/>
      <c r="E147" s="315"/>
      <c r="F147" s="315"/>
      <c r="G147" s="315"/>
      <c r="H147" s="315"/>
      <c r="I147" s="307"/>
      <c r="J147" s="315"/>
      <c r="K147" s="349"/>
      <c r="L147" s="349"/>
      <c r="M147" s="349"/>
      <c r="N147" s="349"/>
      <c r="O147" s="350"/>
      <c r="P147" s="350"/>
      <c r="Q147" s="350"/>
      <c r="R147" s="351"/>
      <c r="S147" s="351"/>
      <c r="T147" s="315"/>
      <c r="U147" s="307"/>
      <c r="V147" s="315"/>
      <c r="W147" s="315"/>
      <c r="X147" s="315"/>
      <c r="Y147" s="315"/>
      <c r="Z147" s="315"/>
      <c r="AA147" s="315"/>
    </row>
    <row r="148" spans="1:27" ht="60" customHeight="1" x14ac:dyDescent="0.25">
      <c r="A148" s="11">
        <v>146</v>
      </c>
      <c r="B148" s="315"/>
      <c r="C148" s="234"/>
      <c r="D148" s="315"/>
      <c r="E148" s="315"/>
      <c r="F148" s="315"/>
      <c r="G148" s="315"/>
      <c r="H148" s="315"/>
      <c r="I148" s="307"/>
      <c r="J148" s="315"/>
      <c r="K148" s="349"/>
      <c r="L148" s="349"/>
      <c r="M148" s="349"/>
      <c r="N148" s="349"/>
      <c r="O148" s="350"/>
      <c r="P148" s="350"/>
      <c r="Q148" s="350"/>
      <c r="R148" s="351"/>
      <c r="S148" s="351"/>
      <c r="T148" s="315"/>
      <c r="U148" s="307"/>
      <c r="V148" s="315"/>
      <c r="W148" s="315"/>
      <c r="X148" s="315"/>
      <c r="Y148" s="315"/>
      <c r="Z148" s="315"/>
      <c r="AA148" s="315"/>
    </row>
    <row r="149" spans="1:27" ht="60" customHeight="1" x14ac:dyDescent="0.25">
      <c r="A149" s="11">
        <v>147</v>
      </c>
      <c r="B149" s="315"/>
      <c r="C149" s="234"/>
      <c r="D149" s="315"/>
      <c r="E149" s="315"/>
      <c r="F149" s="315"/>
      <c r="G149" s="315"/>
      <c r="H149" s="315"/>
      <c r="I149" s="307"/>
      <c r="J149" s="315"/>
      <c r="K149" s="349"/>
      <c r="L149" s="349"/>
      <c r="M149" s="349"/>
      <c r="N149" s="349"/>
      <c r="O149" s="350"/>
      <c r="P149" s="350"/>
      <c r="Q149" s="350"/>
      <c r="R149" s="351"/>
      <c r="S149" s="351"/>
      <c r="T149" s="315"/>
      <c r="U149" s="307"/>
      <c r="V149" s="315"/>
      <c r="W149" s="315"/>
      <c r="X149" s="315"/>
      <c r="Y149" s="315"/>
      <c r="Z149" s="315"/>
      <c r="AA149" s="315"/>
    </row>
    <row r="150" spans="1:27" ht="60" customHeight="1" x14ac:dyDescent="0.25">
      <c r="A150" s="11">
        <v>148</v>
      </c>
      <c r="B150" s="315"/>
      <c r="C150" s="234"/>
      <c r="D150" s="315"/>
      <c r="E150" s="315"/>
      <c r="F150" s="315"/>
      <c r="G150" s="315"/>
      <c r="H150" s="315"/>
      <c r="I150" s="307"/>
      <c r="J150" s="315"/>
      <c r="K150" s="349"/>
      <c r="L150" s="349"/>
      <c r="M150" s="349"/>
      <c r="N150" s="349"/>
      <c r="O150" s="350"/>
      <c r="P150" s="350"/>
      <c r="Q150" s="350"/>
      <c r="R150" s="351"/>
      <c r="S150" s="351"/>
      <c r="T150" s="315"/>
      <c r="U150" s="307"/>
      <c r="V150" s="315"/>
      <c r="W150" s="315"/>
      <c r="X150" s="315"/>
      <c r="Y150" s="315"/>
      <c r="Z150" s="315"/>
      <c r="AA150" s="315"/>
    </row>
    <row r="151" spans="1:27" ht="60" customHeight="1" x14ac:dyDescent="0.25">
      <c r="A151" s="11">
        <v>149</v>
      </c>
      <c r="B151" s="315"/>
      <c r="C151" s="234"/>
      <c r="D151" s="315"/>
      <c r="E151" s="315"/>
      <c r="F151" s="315"/>
      <c r="G151" s="315"/>
      <c r="H151" s="315"/>
      <c r="I151" s="307"/>
      <c r="J151" s="315"/>
      <c r="K151" s="349"/>
      <c r="L151" s="349"/>
      <c r="M151" s="349"/>
      <c r="N151" s="349"/>
      <c r="O151" s="350"/>
      <c r="P151" s="350"/>
      <c r="Q151" s="350"/>
      <c r="R151" s="351"/>
      <c r="S151" s="351"/>
      <c r="T151" s="315"/>
      <c r="U151" s="307"/>
      <c r="V151" s="315"/>
      <c r="W151" s="315"/>
      <c r="X151" s="315"/>
      <c r="Y151" s="315"/>
      <c r="Z151" s="315"/>
      <c r="AA151" s="315"/>
    </row>
    <row r="152" spans="1:27" ht="60" customHeight="1" x14ac:dyDescent="0.25">
      <c r="A152" s="11">
        <v>150</v>
      </c>
      <c r="B152" s="315"/>
      <c r="C152" s="234"/>
      <c r="D152" s="315"/>
      <c r="E152" s="315"/>
      <c r="F152" s="315"/>
      <c r="G152" s="315"/>
      <c r="H152" s="315"/>
      <c r="I152" s="307"/>
      <c r="J152" s="315"/>
      <c r="K152" s="349"/>
      <c r="L152" s="349"/>
      <c r="M152" s="349"/>
      <c r="N152" s="349"/>
      <c r="O152" s="350"/>
      <c r="P152" s="350"/>
      <c r="Q152" s="350"/>
      <c r="R152" s="351"/>
      <c r="S152" s="351"/>
      <c r="T152" s="315"/>
      <c r="U152" s="307"/>
      <c r="V152" s="315"/>
      <c r="W152" s="315"/>
      <c r="X152" s="315"/>
      <c r="Y152" s="315"/>
      <c r="Z152" s="315"/>
      <c r="AA152" s="315"/>
    </row>
    <row r="153" spans="1:27" ht="60" customHeight="1" x14ac:dyDescent="0.25">
      <c r="A153" s="11">
        <v>151</v>
      </c>
      <c r="B153" s="315"/>
      <c r="C153" s="234"/>
      <c r="D153" s="315"/>
      <c r="E153" s="315"/>
      <c r="F153" s="315"/>
      <c r="G153" s="315"/>
      <c r="H153" s="315"/>
      <c r="I153" s="307"/>
      <c r="J153" s="315"/>
      <c r="K153" s="349"/>
      <c r="L153" s="349"/>
      <c r="M153" s="349"/>
      <c r="N153" s="349"/>
      <c r="O153" s="350"/>
      <c r="P153" s="350"/>
      <c r="Q153" s="350"/>
      <c r="R153" s="351"/>
      <c r="S153" s="351"/>
      <c r="T153" s="315"/>
      <c r="U153" s="307"/>
      <c r="V153" s="315"/>
      <c r="W153" s="315"/>
      <c r="X153" s="315"/>
      <c r="Y153" s="315"/>
      <c r="Z153" s="315"/>
      <c r="AA153" s="315"/>
    </row>
    <row r="154" spans="1:27" ht="60" customHeight="1" x14ac:dyDescent="0.25">
      <c r="A154" s="11">
        <v>152</v>
      </c>
      <c r="B154" s="315"/>
      <c r="C154" s="234"/>
      <c r="D154" s="315"/>
      <c r="E154" s="315"/>
      <c r="F154" s="315"/>
      <c r="G154" s="315"/>
      <c r="H154" s="315"/>
      <c r="I154" s="307"/>
      <c r="J154" s="315"/>
      <c r="K154" s="349"/>
      <c r="L154" s="349"/>
      <c r="M154" s="349"/>
      <c r="N154" s="349"/>
      <c r="O154" s="350"/>
      <c r="P154" s="350"/>
      <c r="Q154" s="350"/>
      <c r="R154" s="351"/>
      <c r="S154" s="351"/>
      <c r="T154" s="315"/>
      <c r="U154" s="307"/>
      <c r="V154" s="315"/>
      <c r="W154" s="315"/>
      <c r="X154" s="315"/>
      <c r="Y154" s="315"/>
      <c r="Z154" s="315"/>
      <c r="AA154" s="315"/>
    </row>
    <row r="155" spans="1:27" ht="60" customHeight="1" x14ac:dyDescent="0.25">
      <c r="A155" s="11">
        <v>153</v>
      </c>
      <c r="B155" s="315"/>
      <c r="C155" s="234"/>
      <c r="D155" s="315"/>
      <c r="E155" s="315"/>
      <c r="F155" s="315"/>
      <c r="G155" s="315"/>
      <c r="H155" s="315"/>
      <c r="I155" s="307"/>
      <c r="J155" s="315"/>
      <c r="K155" s="349"/>
      <c r="L155" s="349"/>
      <c r="M155" s="349"/>
      <c r="N155" s="349"/>
      <c r="O155" s="350"/>
      <c r="P155" s="350"/>
      <c r="Q155" s="350"/>
      <c r="R155" s="351"/>
      <c r="S155" s="351"/>
      <c r="T155" s="315"/>
      <c r="U155" s="307"/>
      <c r="V155" s="315"/>
      <c r="W155" s="315"/>
      <c r="X155" s="315"/>
      <c r="Y155" s="315"/>
      <c r="Z155" s="315"/>
      <c r="AA155" s="315"/>
    </row>
    <row r="156" spans="1:27" ht="60" customHeight="1" x14ac:dyDescent="0.25">
      <c r="A156" s="11">
        <v>154</v>
      </c>
      <c r="B156" s="315"/>
      <c r="C156" s="234"/>
      <c r="D156" s="315"/>
      <c r="E156" s="315"/>
      <c r="F156" s="315"/>
      <c r="G156" s="315"/>
      <c r="H156" s="315"/>
      <c r="I156" s="307"/>
      <c r="J156" s="315"/>
      <c r="K156" s="349"/>
      <c r="L156" s="349"/>
      <c r="M156" s="349"/>
      <c r="N156" s="349"/>
      <c r="O156" s="350"/>
      <c r="P156" s="350"/>
      <c r="Q156" s="350"/>
      <c r="R156" s="351"/>
      <c r="S156" s="351"/>
      <c r="T156" s="315"/>
      <c r="U156" s="307"/>
      <c r="V156" s="315"/>
      <c r="W156" s="315"/>
      <c r="X156" s="315"/>
      <c r="Y156" s="315"/>
      <c r="Z156" s="315"/>
      <c r="AA156" s="315"/>
    </row>
    <row r="157" spans="1:27" ht="60" customHeight="1" x14ac:dyDescent="0.25">
      <c r="A157" s="11">
        <v>155</v>
      </c>
      <c r="B157" s="315"/>
      <c r="C157" s="234"/>
      <c r="D157" s="315"/>
      <c r="E157" s="315"/>
      <c r="F157" s="315"/>
      <c r="G157" s="315"/>
      <c r="H157" s="315"/>
      <c r="I157" s="307"/>
      <c r="J157" s="315"/>
      <c r="K157" s="349"/>
      <c r="L157" s="349"/>
      <c r="M157" s="349"/>
      <c r="N157" s="349"/>
      <c r="O157" s="350"/>
      <c r="P157" s="350"/>
      <c r="Q157" s="350"/>
      <c r="R157" s="351"/>
      <c r="S157" s="351"/>
      <c r="T157" s="315"/>
      <c r="U157" s="307"/>
      <c r="V157" s="315"/>
      <c r="W157" s="315"/>
      <c r="X157" s="315"/>
      <c r="Y157" s="315"/>
      <c r="Z157" s="315"/>
      <c r="AA157" s="315"/>
    </row>
    <row r="158" spans="1:27" ht="60" customHeight="1" x14ac:dyDescent="0.25">
      <c r="A158" s="11">
        <v>156</v>
      </c>
      <c r="B158" s="315"/>
      <c r="C158" s="234"/>
      <c r="D158" s="315"/>
      <c r="E158" s="315"/>
      <c r="F158" s="315"/>
      <c r="G158" s="315"/>
      <c r="H158" s="315"/>
      <c r="I158" s="307"/>
      <c r="J158" s="315"/>
      <c r="K158" s="349"/>
      <c r="L158" s="349"/>
      <c r="M158" s="349"/>
      <c r="N158" s="349"/>
      <c r="O158" s="350"/>
      <c r="P158" s="350"/>
      <c r="Q158" s="350"/>
      <c r="R158" s="351"/>
      <c r="S158" s="351"/>
      <c r="T158" s="315"/>
      <c r="U158" s="307"/>
      <c r="V158" s="315"/>
      <c r="W158" s="315"/>
      <c r="X158" s="315"/>
      <c r="Y158" s="315"/>
      <c r="Z158" s="315"/>
      <c r="AA158" s="315"/>
    </row>
    <row r="159" spans="1:27" ht="60" customHeight="1" x14ac:dyDescent="0.25">
      <c r="A159" s="11">
        <v>157</v>
      </c>
      <c r="B159" s="315"/>
      <c r="C159" s="234"/>
      <c r="D159" s="315"/>
      <c r="E159" s="315"/>
      <c r="F159" s="315"/>
      <c r="G159" s="315"/>
      <c r="H159" s="315"/>
      <c r="I159" s="307"/>
      <c r="J159" s="315"/>
      <c r="K159" s="349"/>
      <c r="L159" s="349"/>
      <c r="M159" s="349"/>
      <c r="N159" s="349"/>
      <c r="O159" s="350"/>
      <c r="P159" s="350"/>
      <c r="Q159" s="350"/>
      <c r="R159" s="351"/>
      <c r="S159" s="351"/>
      <c r="T159" s="315"/>
      <c r="U159" s="307"/>
      <c r="V159" s="315"/>
      <c r="W159" s="315"/>
      <c r="X159" s="315"/>
      <c r="Y159" s="315"/>
      <c r="Z159" s="315"/>
      <c r="AA159" s="315"/>
    </row>
    <row r="160" spans="1:27" ht="60" customHeight="1" x14ac:dyDescent="0.25">
      <c r="A160" s="11">
        <v>158</v>
      </c>
      <c r="B160" s="315"/>
      <c r="C160" s="234"/>
      <c r="D160" s="315"/>
      <c r="E160" s="315"/>
      <c r="F160" s="315"/>
      <c r="G160" s="315"/>
      <c r="H160" s="315"/>
      <c r="I160" s="307"/>
      <c r="J160" s="315"/>
      <c r="K160" s="349"/>
      <c r="L160" s="349"/>
      <c r="M160" s="349"/>
      <c r="N160" s="349"/>
      <c r="O160" s="350"/>
      <c r="P160" s="350"/>
      <c r="Q160" s="350"/>
      <c r="R160" s="351"/>
      <c r="S160" s="351"/>
      <c r="T160" s="315"/>
      <c r="U160" s="307"/>
      <c r="V160" s="315"/>
      <c r="W160" s="315"/>
      <c r="X160" s="315"/>
      <c r="Y160" s="315"/>
      <c r="Z160" s="315"/>
      <c r="AA160" s="315"/>
    </row>
    <row r="161" spans="1:27" ht="60" customHeight="1" x14ac:dyDescent="0.25">
      <c r="A161" s="11">
        <v>159</v>
      </c>
      <c r="B161" s="315"/>
      <c r="C161" s="234"/>
      <c r="D161" s="315"/>
      <c r="E161" s="315"/>
      <c r="F161" s="315"/>
      <c r="G161" s="315"/>
      <c r="H161" s="315"/>
      <c r="I161" s="307"/>
      <c r="J161" s="315"/>
      <c r="K161" s="349"/>
      <c r="L161" s="349"/>
      <c r="M161" s="349"/>
      <c r="N161" s="349"/>
      <c r="O161" s="350"/>
      <c r="P161" s="350"/>
      <c r="Q161" s="350"/>
      <c r="R161" s="351"/>
      <c r="S161" s="351"/>
      <c r="T161" s="315"/>
      <c r="U161" s="307"/>
      <c r="V161" s="315"/>
      <c r="W161" s="315"/>
      <c r="X161" s="315"/>
      <c r="Y161" s="315"/>
      <c r="Z161" s="315"/>
      <c r="AA161" s="315"/>
    </row>
    <row r="162" spans="1:27" ht="60" customHeight="1" x14ac:dyDescent="0.25">
      <c r="A162" s="11">
        <v>160</v>
      </c>
      <c r="B162" s="315"/>
      <c r="C162" s="234"/>
      <c r="D162" s="315"/>
      <c r="E162" s="315"/>
      <c r="F162" s="315"/>
      <c r="G162" s="315"/>
      <c r="H162" s="315"/>
      <c r="I162" s="307"/>
      <c r="J162" s="315"/>
      <c r="K162" s="349"/>
      <c r="L162" s="349"/>
      <c r="M162" s="349"/>
      <c r="N162" s="349"/>
      <c r="O162" s="350"/>
      <c r="P162" s="350"/>
      <c r="Q162" s="350"/>
      <c r="R162" s="351"/>
      <c r="S162" s="351"/>
      <c r="T162" s="315"/>
      <c r="U162" s="307"/>
      <c r="V162" s="315"/>
      <c r="W162" s="315"/>
      <c r="X162" s="315"/>
      <c r="Y162" s="315"/>
      <c r="Z162" s="315"/>
      <c r="AA162" s="315"/>
    </row>
    <row r="163" spans="1:27" ht="60" customHeight="1" x14ac:dyDescent="0.25">
      <c r="A163" s="11">
        <v>161</v>
      </c>
      <c r="B163" s="315"/>
      <c r="C163" s="234"/>
      <c r="D163" s="315"/>
      <c r="E163" s="315"/>
      <c r="F163" s="315"/>
      <c r="G163" s="315"/>
      <c r="H163" s="315"/>
      <c r="I163" s="307"/>
      <c r="J163" s="315"/>
      <c r="K163" s="349"/>
      <c r="L163" s="349"/>
      <c r="M163" s="349"/>
      <c r="N163" s="349"/>
      <c r="O163" s="350"/>
      <c r="P163" s="350"/>
      <c r="Q163" s="350"/>
      <c r="R163" s="351"/>
      <c r="S163" s="351"/>
      <c r="T163" s="315"/>
      <c r="U163" s="307"/>
      <c r="V163" s="315"/>
      <c r="W163" s="315"/>
      <c r="X163" s="315"/>
      <c r="Y163" s="315"/>
      <c r="Z163" s="315"/>
      <c r="AA163" s="315"/>
    </row>
    <row r="164" spans="1:27" ht="60" customHeight="1" x14ac:dyDescent="0.25">
      <c r="A164" s="11">
        <v>162</v>
      </c>
      <c r="B164" s="315"/>
      <c r="C164" s="234"/>
      <c r="D164" s="315"/>
      <c r="E164" s="315"/>
      <c r="F164" s="315"/>
      <c r="G164" s="315"/>
      <c r="H164" s="315"/>
      <c r="I164" s="307"/>
      <c r="J164" s="315"/>
      <c r="K164" s="349"/>
      <c r="L164" s="349"/>
      <c r="M164" s="349"/>
      <c r="N164" s="349"/>
      <c r="O164" s="350"/>
      <c r="P164" s="350"/>
      <c r="Q164" s="350"/>
      <c r="R164" s="351"/>
      <c r="S164" s="351"/>
      <c r="T164" s="315"/>
      <c r="U164" s="307"/>
      <c r="V164" s="315"/>
      <c r="W164" s="315"/>
      <c r="X164" s="315"/>
      <c r="Y164" s="315"/>
      <c r="Z164" s="315"/>
      <c r="AA164" s="315"/>
    </row>
    <row r="165" spans="1:27" ht="60" customHeight="1" x14ac:dyDescent="0.25">
      <c r="A165" s="11">
        <v>163</v>
      </c>
      <c r="B165" s="315"/>
      <c r="C165" s="234"/>
      <c r="D165" s="315"/>
      <c r="E165" s="315"/>
      <c r="F165" s="315"/>
      <c r="G165" s="315"/>
      <c r="H165" s="315"/>
      <c r="I165" s="307"/>
      <c r="J165" s="315"/>
      <c r="K165" s="349"/>
      <c r="L165" s="349"/>
      <c r="M165" s="349"/>
      <c r="N165" s="349"/>
      <c r="O165" s="350"/>
      <c r="P165" s="350"/>
      <c r="Q165" s="350"/>
      <c r="R165" s="351"/>
      <c r="S165" s="351"/>
      <c r="T165" s="315"/>
      <c r="U165" s="307"/>
      <c r="V165" s="315"/>
      <c r="W165" s="315"/>
      <c r="X165" s="315"/>
      <c r="Y165" s="315"/>
      <c r="Z165" s="315"/>
      <c r="AA165" s="315"/>
    </row>
    <row r="166" spans="1:27" ht="60" customHeight="1" x14ac:dyDescent="0.25">
      <c r="A166" s="11">
        <v>164</v>
      </c>
      <c r="B166" s="315"/>
      <c r="C166" s="234"/>
      <c r="D166" s="315"/>
      <c r="E166" s="315"/>
      <c r="F166" s="315"/>
      <c r="G166" s="315"/>
      <c r="H166" s="315"/>
      <c r="I166" s="307"/>
      <c r="J166" s="315"/>
      <c r="K166" s="349"/>
      <c r="L166" s="349"/>
      <c r="M166" s="349"/>
      <c r="N166" s="349"/>
      <c r="O166" s="350"/>
      <c r="P166" s="350"/>
      <c r="Q166" s="350"/>
      <c r="R166" s="351"/>
      <c r="S166" s="351"/>
      <c r="T166" s="315"/>
      <c r="U166" s="307"/>
      <c r="V166" s="315"/>
      <c r="W166" s="315"/>
      <c r="X166" s="315"/>
      <c r="Y166" s="315"/>
      <c r="Z166" s="315"/>
      <c r="AA166" s="315"/>
    </row>
    <row r="167" spans="1:27" ht="60" customHeight="1" x14ac:dyDescent="0.25">
      <c r="A167" s="11">
        <v>165</v>
      </c>
      <c r="B167" s="315"/>
      <c r="C167" s="234"/>
      <c r="D167" s="315"/>
      <c r="E167" s="315"/>
      <c r="F167" s="315"/>
      <c r="G167" s="315"/>
      <c r="H167" s="315"/>
      <c r="I167" s="307"/>
      <c r="J167" s="315"/>
      <c r="K167" s="349"/>
      <c r="L167" s="349"/>
      <c r="M167" s="349"/>
      <c r="N167" s="349"/>
      <c r="O167" s="350"/>
      <c r="P167" s="350"/>
      <c r="Q167" s="350"/>
      <c r="R167" s="351"/>
      <c r="S167" s="351"/>
      <c r="T167" s="315"/>
      <c r="U167" s="307"/>
      <c r="V167" s="315"/>
      <c r="W167" s="315"/>
      <c r="X167" s="315"/>
      <c r="Y167" s="315"/>
      <c r="Z167" s="315"/>
      <c r="AA167" s="315"/>
    </row>
    <row r="168" spans="1:27" ht="60" customHeight="1" x14ac:dyDescent="0.25">
      <c r="A168" s="11">
        <v>166</v>
      </c>
      <c r="B168" s="315"/>
      <c r="C168" s="234"/>
      <c r="D168" s="315"/>
      <c r="E168" s="315"/>
      <c r="F168" s="315"/>
      <c r="G168" s="315"/>
      <c r="H168" s="315"/>
      <c r="I168" s="307"/>
      <c r="J168" s="315"/>
      <c r="K168" s="349"/>
      <c r="L168" s="349"/>
      <c r="M168" s="349"/>
      <c r="N168" s="349"/>
      <c r="O168" s="350"/>
      <c r="P168" s="350"/>
      <c r="Q168" s="350"/>
      <c r="R168" s="351"/>
      <c r="S168" s="351"/>
      <c r="T168" s="315"/>
      <c r="U168" s="307"/>
      <c r="V168" s="315"/>
      <c r="W168" s="315"/>
      <c r="X168" s="315"/>
      <c r="Y168" s="315"/>
      <c r="Z168" s="315"/>
      <c r="AA168" s="315"/>
    </row>
    <row r="169" spans="1:27" ht="60" customHeight="1" x14ac:dyDescent="0.25">
      <c r="A169" s="11">
        <v>167</v>
      </c>
      <c r="B169" s="315"/>
      <c r="C169" s="234"/>
      <c r="D169" s="315"/>
      <c r="E169" s="315"/>
      <c r="F169" s="315"/>
      <c r="G169" s="315"/>
      <c r="H169" s="315"/>
      <c r="I169" s="307"/>
      <c r="J169" s="315"/>
      <c r="K169" s="349"/>
      <c r="L169" s="349"/>
      <c r="M169" s="349"/>
      <c r="N169" s="349"/>
      <c r="O169" s="350"/>
      <c r="P169" s="350"/>
      <c r="Q169" s="350"/>
      <c r="R169" s="351"/>
      <c r="S169" s="351"/>
      <c r="T169" s="315"/>
      <c r="U169" s="307"/>
      <c r="V169" s="315"/>
      <c r="W169" s="315"/>
      <c r="X169" s="315"/>
      <c r="Y169" s="315"/>
      <c r="Z169" s="315"/>
      <c r="AA169" s="315"/>
    </row>
    <row r="170" spans="1:27" ht="60" customHeight="1" x14ac:dyDescent="0.25">
      <c r="A170" s="11">
        <v>168</v>
      </c>
      <c r="B170" s="315"/>
      <c r="C170" s="234"/>
      <c r="D170" s="315"/>
      <c r="E170" s="315"/>
      <c r="F170" s="315"/>
      <c r="G170" s="315"/>
      <c r="H170" s="315"/>
      <c r="I170" s="307"/>
      <c r="J170" s="315"/>
      <c r="K170" s="349"/>
      <c r="L170" s="349"/>
      <c r="M170" s="349"/>
      <c r="N170" s="349"/>
      <c r="O170" s="350"/>
      <c r="P170" s="350"/>
      <c r="Q170" s="350"/>
      <c r="R170" s="351"/>
      <c r="S170" s="351"/>
      <c r="T170" s="315"/>
      <c r="U170" s="307"/>
      <c r="V170" s="315"/>
      <c r="W170" s="315"/>
      <c r="X170" s="315"/>
      <c r="Y170" s="315"/>
      <c r="Z170" s="315"/>
      <c r="AA170" s="315"/>
    </row>
    <row r="171" spans="1:27" ht="60" customHeight="1" x14ac:dyDescent="0.25">
      <c r="A171" s="11">
        <v>169</v>
      </c>
      <c r="B171" s="315"/>
      <c r="C171" s="234"/>
      <c r="D171" s="315"/>
      <c r="E171" s="315"/>
      <c r="F171" s="315"/>
      <c r="G171" s="315"/>
      <c r="H171" s="315"/>
      <c r="I171" s="307"/>
      <c r="J171" s="315"/>
      <c r="K171" s="349"/>
      <c r="L171" s="349"/>
      <c r="M171" s="349"/>
      <c r="N171" s="349"/>
      <c r="O171" s="350"/>
      <c r="P171" s="350"/>
      <c r="Q171" s="350"/>
      <c r="R171" s="351"/>
      <c r="S171" s="351"/>
      <c r="T171" s="315"/>
      <c r="U171" s="307"/>
      <c r="V171" s="315"/>
      <c r="W171" s="315"/>
      <c r="X171" s="315"/>
      <c r="Y171" s="315"/>
      <c r="Z171" s="315"/>
      <c r="AA171" s="315"/>
    </row>
    <row r="172" spans="1:27" ht="60" customHeight="1" x14ac:dyDescent="0.25">
      <c r="A172" s="11">
        <v>170</v>
      </c>
      <c r="B172" s="315"/>
      <c r="C172" s="234"/>
      <c r="D172" s="315"/>
      <c r="E172" s="315"/>
      <c r="F172" s="315"/>
      <c r="G172" s="315"/>
      <c r="H172" s="315"/>
      <c r="I172" s="307"/>
      <c r="J172" s="315"/>
      <c r="K172" s="349"/>
      <c r="L172" s="349"/>
      <c r="M172" s="349"/>
      <c r="N172" s="349"/>
      <c r="O172" s="350"/>
      <c r="P172" s="350"/>
      <c r="Q172" s="350"/>
      <c r="R172" s="351"/>
      <c r="S172" s="351"/>
      <c r="T172" s="315"/>
      <c r="U172" s="307"/>
      <c r="V172" s="315"/>
      <c r="W172" s="315"/>
      <c r="X172" s="315"/>
      <c r="Y172" s="315"/>
      <c r="Z172" s="315"/>
      <c r="AA172" s="315"/>
    </row>
    <row r="173" spans="1:27" ht="60" customHeight="1" x14ac:dyDescent="0.25">
      <c r="A173" s="11">
        <v>171</v>
      </c>
      <c r="B173" s="315"/>
      <c r="C173" s="234"/>
      <c r="D173" s="315"/>
      <c r="E173" s="315"/>
      <c r="F173" s="315"/>
      <c r="G173" s="315"/>
      <c r="H173" s="315"/>
      <c r="I173" s="307"/>
      <c r="J173" s="315"/>
      <c r="K173" s="349"/>
      <c r="L173" s="349"/>
      <c r="M173" s="349"/>
      <c r="N173" s="349"/>
      <c r="O173" s="350"/>
      <c r="P173" s="350"/>
      <c r="Q173" s="350"/>
      <c r="R173" s="351"/>
      <c r="S173" s="351"/>
      <c r="T173" s="315"/>
      <c r="U173" s="307"/>
      <c r="V173" s="315"/>
      <c r="W173" s="315"/>
      <c r="X173" s="315"/>
      <c r="Y173" s="315"/>
      <c r="Z173" s="315"/>
      <c r="AA173" s="315"/>
    </row>
    <row r="174" spans="1:27" ht="60" customHeight="1" x14ac:dyDescent="0.25">
      <c r="A174" s="11">
        <v>172</v>
      </c>
      <c r="B174" s="315"/>
      <c r="C174" s="234"/>
      <c r="D174" s="315"/>
      <c r="E174" s="315"/>
      <c r="F174" s="315"/>
      <c r="G174" s="315"/>
      <c r="H174" s="315"/>
      <c r="I174" s="307"/>
      <c r="J174" s="315"/>
      <c r="K174" s="349"/>
      <c r="L174" s="349"/>
      <c r="M174" s="349"/>
      <c r="N174" s="349"/>
      <c r="O174" s="350"/>
      <c r="P174" s="350"/>
      <c r="Q174" s="350"/>
      <c r="R174" s="351"/>
      <c r="S174" s="351"/>
      <c r="T174" s="315"/>
      <c r="U174" s="307"/>
      <c r="V174" s="315"/>
      <c r="W174" s="315"/>
      <c r="X174" s="315"/>
      <c r="Y174" s="315"/>
      <c r="Z174" s="315"/>
      <c r="AA174" s="315"/>
    </row>
    <row r="175" spans="1:27" ht="60" customHeight="1" x14ac:dyDescent="0.25">
      <c r="A175" s="11">
        <v>173</v>
      </c>
      <c r="B175" s="315"/>
      <c r="C175" s="234"/>
      <c r="D175" s="315"/>
      <c r="E175" s="315"/>
      <c r="F175" s="315"/>
      <c r="G175" s="315"/>
      <c r="H175" s="315"/>
      <c r="I175" s="307"/>
      <c r="J175" s="315"/>
      <c r="K175" s="349"/>
      <c r="L175" s="349"/>
      <c r="M175" s="349"/>
      <c r="N175" s="349"/>
      <c r="O175" s="350"/>
      <c r="P175" s="350"/>
      <c r="Q175" s="350"/>
      <c r="R175" s="351"/>
      <c r="S175" s="351"/>
      <c r="T175" s="315"/>
      <c r="U175" s="307"/>
      <c r="V175" s="315"/>
      <c r="W175" s="315"/>
      <c r="X175" s="315"/>
      <c r="Y175" s="315"/>
      <c r="Z175" s="315"/>
      <c r="AA175" s="315"/>
    </row>
    <row r="176" spans="1:27" ht="60" customHeight="1" x14ac:dyDescent="0.25">
      <c r="A176" s="11">
        <v>174</v>
      </c>
      <c r="B176" s="315"/>
      <c r="C176" s="234"/>
      <c r="D176" s="315"/>
      <c r="E176" s="315"/>
      <c r="F176" s="315"/>
      <c r="G176" s="315"/>
      <c r="H176" s="315"/>
      <c r="I176" s="307"/>
      <c r="J176" s="315"/>
      <c r="K176" s="349"/>
      <c r="L176" s="349"/>
      <c r="M176" s="349"/>
      <c r="N176" s="349"/>
      <c r="O176" s="350"/>
      <c r="P176" s="350"/>
      <c r="Q176" s="350"/>
      <c r="R176" s="351"/>
      <c r="S176" s="351"/>
      <c r="T176" s="315"/>
      <c r="U176" s="307"/>
      <c r="V176" s="315"/>
      <c r="W176" s="315"/>
      <c r="X176" s="315"/>
      <c r="Y176" s="315"/>
      <c r="Z176" s="315"/>
      <c r="AA176" s="315"/>
    </row>
    <row r="177" spans="1:27" ht="60" customHeight="1" x14ac:dyDescent="0.25">
      <c r="A177" s="11">
        <v>175</v>
      </c>
      <c r="B177" s="315"/>
      <c r="C177" s="234"/>
      <c r="D177" s="315"/>
      <c r="E177" s="315"/>
      <c r="F177" s="315"/>
      <c r="G177" s="315"/>
      <c r="H177" s="315"/>
      <c r="I177" s="307"/>
      <c r="J177" s="315"/>
      <c r="K177" s="349"/>
      <c r="L177" s="349"/>
      <c r="M177" s="349"/>
      <c r="N177" s="349"/>
      <c r="O177" s="350"/>
      <c r="P177" s="350"/>
      <c r="Q177" s="350"/>
      <c r="R177" s="351"/>
      <c r="S177" s="351"/>
      <c r="T177" s="315"/>
      <c r="U177" s="307"/>
      <c r="V177" s="315"/>
      <c r="W177" s="315"/>
      <c r="X177" s="315"/>
      <c r="Y177" s="315"/>
      <c r="Z177" s="315"/>
      <c r="AA177" s="315"/>
    </row>
    <row r="178" spans="1:27" ht="60" customHeight="1" x14ac:dyDescent="0.25">
      <c r="A178" s="11">
        <v>176</v>
      </c>
      <c r="B178" s="315"/>
      <c r="C178" s="234"/>
      <c r="D178" s="315"/>
      <c r="E178" s="315"/>
      <c r="F178" s="315"/>
      <c r="G178" s="315"/>
      <c r="H178" s="315"/>
      <c r="I178" s="307"/>
      <c r="J178" s="315"/>
      <c r="K178" s="349"/>
      <c r="L178" s="349"/>
      <c r="M178" s="349"/>
      <c r="N178" s="349"/>
      <c r="O178" s="350"/>
      <c r="P178" s="350"/>
      <c r="Q178" s="350"/>
      <c r="R178" s="351"/>
      <c r="S178" s="351"/>
      <c r="T178" s="315"/>
      <c r="U178" s="307"/>
      <c r="V178" s="315"/>
      <c r="W178" s="315"/>
      <c r="X178" s="315"/>
      <c r="Y178" s="315"/>
      <c r="Z178" s="315"/>
      <c r="AA178" s="315"/>
    </row>
    <row r="179" spans="1:27" ht="60" customHeight="1" x14ac:dyDescent="0.25">
      <c r="A179" s="11">
        <v>177</v>
      </c>
      <c r="B179" s="315"/>
      <c r="C179" s="234"/>
      <c r="D179" s="315"/>
      <c r="E179" s="315"/>
      <c r="F179" s="315"/>
      <c r="G179" s="315"/>
      <c r="H179" s="315"/>
      <c r="I179" s="307"/>
      <c r="J179" s="315"/>
      <c r="K179" s="349"/>
      <c r="L179" s="349"/>
      <c r="M179" s="349"/>
      <c r="N179" s="349"/>
      <c r="O179" s="350"/>
      <c r="P179" s="350"/>
      <c r="Q179" s="350"/>
      <c r="R179" s="351"/>
      <c r="S179" s="351"/>
      <c r="T179" s="315"/>
      <c r="U179" s="307"/>
      <c r="V179" s="315"/>
      <c r="W179" s="315"/>
      <c r="X179" s="315"/>
      <c r="Y179" s="315"/>
      <c r="Z179" s="315"/>
      <c r="AA179" s="315"/>
    </row>
    <row r="180" spans="1:27" ht="60" customHeight="1" x14ac:dyDescent="0.25">
      <c r="A180" s="11">
        <v>178</v>
      </c>
      <c r="B180" s="315"/>
      <c r="C180" s="234"/>
      <c r="D180" s="315"/>
      <c r="E180" s="315"/>
      <c r="F180" s="315"/>
      <c r="G180" s="315"/>
      <c r="H180" s="315"/>
      <c r="I180" s="307"/>
      <c r="J180" s="315"/>
      <c r="K180" s="349"/>
      <c r="L180" s="349"/>
      <c r="M180" s="349"/>
      <c r="N180" s="349"/>
      <c r="O180" s="350"/>
      <c r="P180" s="350"/>
      <c r="Q180" s="350"/>
      <c r="R180" s="351"/>
      <c r="S180" s="351"/>
      <c r="T180" s="315"/>
      <c r="U180" s="307"/>
      <c r="V180" s="315"/>
      <c r="W180" s="315"/>
      <c r="X180" s="315"/>
      <c r="Y180" s="315"/>
      <c r="Z180" s="315"/>
      <c r="AA180" s="315"/>
    </row>
    <row r="181" spans="1:27" ht="60" customHeight="1" x14ac:dyDescent="0.25">
      <c r="A181" s="11">
        <v>179</v>
      </c>
      <c r="B181" s="315"/>
      <c r="C181" s="234"/>
      <c r="D181" s="315"/>
      <c r="E181" s="315"/>
      <c r="F181" s="315"/>
      <c r="G181" s="315"/>
      <c r="H181" s="315"/>
      <c r="I181" s="307"/>
      <c r="J181" s="315"/>
      <c r="K181" s="349"/>
      <c r="L181" s="349"/>
      <c r="M181" s="349"/>
      <c r="N181" s="349"/>
      <c r="O181" s="350"/>
      <c r="P181" s="350"/>
      <c r="Q181" s="350"/>
      <c r="R181" s="351"/>
      <c r="S181" s="351"/>
      <c r="T181" s="315"/>
      <c r="U181" s="307"/>
      <c r="V181" s="315"/>
      <c r="W181" s="315"/>
      <c r="X181" s="315"/>
      <c r="Y181" s="315"/>
      <c r="Z181" s="315"/>
      <c r="AA181" s="315"/>
    </row>
    <row r="182" spans="1:27" ht="60" customHeight="1" x14ac:dyDescent="0.25">
      <c r="A182" s="11">
        <v>180</v>
      </c>
      <c r="B182" s="315"/>
      <c r="C182" s="234"/>
      <c r="D182" s="315"/>
      <c r="E182" s="315"/>
      <c r="F182" s="315"/>
      <c r="G182" s="315"/>
      <c r="H182" s="315"/>
      <c r="I182" s="307"/>
      <c r="J182" s="315"/>
      <c r="K182" s="349"/>
      <c r="L182" s="349"/>
      <c r="M182" s="349"/>
      <c r="N182" s="349"/>
      <c r="O182" s="350"/>
      <c r="P182" s="350"/>
      <c r="Q182" s="350"/>
      <c r="R182" s="351"/>
      <c r="S182" s="351"/>
      <c r="T182" s="315"/>
      <c r="U182" s="307"/>
      <c r="V182" s="315"/>
      <c r="W182" s="315"/>
      <c r="X182" s="315"/>
      <c r="Y182" s="315"/>
      <c r="Z182" s="315"/>
      <c r="AA182" s="315"/>
    </row>
    <row r="183" spans="1:27" ht="60" customHeight="1" x14ac:dyDescent="0.25">
      <c r="A183" s="11">
        <v>181</v>
      </c>
      <c r="B183" s="315"/>
      <c r="C183" s="234"/>
      <c r="D183" s="315"/>
      <c r="E183" s="315"/>
      <c r="F183" s="315"/>
      <c r="G183" s="315"/>
      <c r="H183" s="315"/>
      <c r="I183" s="307"/>
      <c r="J183" s="315"/>
      <c r="K183" s="349"/>
      <c r="L183" s="349"/>
      <c r="M183" s="349"/>
      <c r="N183" s="349"/>
      <c r="O183" s="350"/>
      <c r="P183" s="350"/>
      <c r="Q183" s="350"/>
      <c r="R183" s="351"/>
      <c r="S183" s="351"/>
      <c r="T183" s="315"/>
      <c r="U183" s="307"/>
      <c r="V183" s="315"/>
      <c r="W183" s="315"/>
      <c r="X183" s="315"/>
      <c r="Y183" s="315"/>
      <c r="Z183" s="315"/>
      <c r="AA183" s="315"/>
    </row>
    <row r="184" spans="1:27" ht="60" customHeight="1" x14ac:dyDescent="0.25">
      <c r="A184" s="11">
        <v>182</v>
      </c>
      <c r="B184" s="315"/>
      <c r="C184" s="234"/>
      <c r="D184" s="315"/>
      <c r="E184" s="315"/>
      <c r="F184" s="315"/>
      <c r="G184" s="315"/>
      <c r="H184" s="315"/>
      <c r="I184" s="307"/>
      <c r="J184" s="315"/>
      <c r="K184" s="349"/>
      <c r="L184" s="349"/>
      <c r="M184" s="349"/>
      <c r="N184" s="349"/>
      <c r="O184" s="350"/>
      <c r="P184" s="350"/>
      <c r="Q184" s="350"/>
      <c r="R184" s="351"/>
      <c r="S184" s="351"/>
      <c r="T184" s="315"/>
      <c r="U184" s="307"/>
      <c r="V184" s="315"/>
      <c r="W184" s="315"/>
      <c r="X184" s="315"/>
      <c r="Y184" s="315"/>
      <c r="Z184" s="315"/>
      <c r="AA184" s="315"/>
    </row>
    <row r="185" spans="1:27" ht="60" customHeight="1" x14ac:dyDescent="0.25">
      <c r="A185" s="11">
        <v>183</v>
      </c>
      <c r="B185" s="315"/>
      <c r="C185" s="234"/>
      <c r="D185" s="315"/>
      <c r="E185" s="315"/>
      <c r="F185" s="315"/>
      <c r="G185" s="315"/>
      <c r="H185" s="315"/>
      <c r="I185" s="307"/>
      <c r="J185" s="315"/>
      <c r="K185" s="349"/>
      <c r="L185" s="349"/>
      <c r="M185" s="349"/>
      <c r="N185" s="349"/>
      <c r="O185" s="350"/>
      <c r="P185" s="350"/>
      <c r="Q185" s="350"/>
      <c r="R185" s="351"/>
      <c r="S185" s="351"/>
      <c r="T185" s="315"/>
      <c r="U185" s="307"/>
      <c r="V185" s="315"/>
      <c r="W185" s="315"/>
      <c r="X185" s="315"/>
      <c r="Y185" s="315"/>
      <c r="Z185" s="315"/>
      <c r="AA185" s="315"/>
    </row>
    <row r="186" spans="1:27" ht="60" customHeight="1" x14ac:dyDescent="0.25">
      <c r="A186" s="11">
        <v>184</v>
      </c>
      <c r="B186" s="315"/>
      <c r="C186" s="234"/>
      <c r="D186" s="315"/>
      <c r="E186" s="315"/>
      <c r="F186" s="315"/>
      <c r="G186" s="315"/>
      <c r="H186" s="315"/>
      <c r="I186" s="307"/>
      <c r="J186" s="315"/>
      <c r="K186" s="349"/>
      <c r="L186" s="349"/>
      <c r="M186" s="349"/>
      <c r="N186" s="349"/>
      <c r="O186" s="350"/>
      <c r="P186" s="350"/>
      <c r="Q186" s="350"/>
      <c r="R186" s="351"/>
      <c r="S186" s="351"/>
      <c r="T186" s="315"/>
      <c r="U186" s="307"/>
      <c r="V186" s="315"/>
      <c r="W186" s="315"/>
      <c r="X186" s="315"/>
      <c r="Y186" s="315"/>
      <c r="Z186" s="315"/>
      <c r="AA186" s="315"/>
    </row>
    <row r="187" spans="1:27" ht="60" customHeight="1" x14ac:dyDescent="0.25">
      <c r="A187" s="11">
        <v>185</v>
      </c>
      <c r="B187" s="315"/>
      <c r="C187" s="234"/>
      <c r="D187" s="315"/>
      <c r="E187" s="315"/>
      <c r="F187" s="315"/>
      <c r="G187" s="315"/>
      <c r="H187" s="315"/>
      <c r="I187" s="307"/>
      <c r="J187" s="315"/>
      <c r="K187" s="349"/>
      <c r="L187" s="349"/>
      <c r="M187" s="349"/>
      <c r="N187" s="349"/>
      <c r="O187" s="350"/>
      <c r="P187" s="350"/>
      <c r="Q187" s="350"/>
      <c r="R187" s="351"/>
      <c r="S187" s="351"/>
      <c r="T187" s="315"/>
      <c r="U187" s="307"/>
      <c r="V187" s="315"/>
      <c r="W187" s="315"/>
      <c r="X187" s="315"/>
      <c r="Y187" s="315"/>
      <c r="Z187" s="315"/>
      <c r="AA187" s="315"/>
    </row>
    <row r="188" spans="1:27" ht="60" customHeight="1" x14ac:dyDescent="0.25">
      <c r="A188" s="11">
        <v>186</v>
      </c>
      <c r="B188" s="315"/>
      <c r="C188" s="234"/>
      <c r="D188" s="315"/>
      <c r="E188" s="315"/>
      <c r="F188" s="315"/>
      <c r="G188" s="315"/>
      <c r="H188" s="315"/>
      <c r="I188" s="307"/>
      <c r="J188" s="315"/>
      <c r="K188" s="349"/>
      <c r="L188" s="349"/>
      <c r="M188" s="349"/>
      <c r="N188" s="349"/>
      <c r="O188" s="350"/>
      <c r="P188" s="350"/>
      <c r="Q188" s="350"/>
      <c r="R188" s="351"/>
      <c r="S188" s="351"/>
      <c r="T188" s="315"/>
      <c r="U188" s="307"/>
      <c r="V188" s="315"/>
      <c r="W188" s="315"/>
      <c r="X188" s="315"/>
      <c r="Y188" s="315"/>
      <c r="Z188" s="315"/>
      <c r="AA188" s="315"/>
    </row>
    <row r="189" spans="1:27" ht="60" customHeight="1" x14ac:dyDescent="0.25">
      <c r="A189" s="11">
        <v>187</v>
      </c>
      <c r="B189" s="315"/>
      <c r="C189" s="234"/>
      <c r="D189" s="315"/>
      <c r="E189" s="315"/>
      <c r="F189" s="315"/>
      <c r="G189" s="315"/>
      <c r="H189" s="315"/>
      <c r="I189" s="307"/>
      <c r="J189" s="315"/>
      <c r="K189" s="349"/>
      <c r="L189" s="349"/>
      <c r="M189" s="349"/>
      <c r="N189" s="349"/>
      <c r="O189" s="350"/>
      <c r="P189" s="350"/>
      <c r="Q189" s="350"/>
      <c r="R189" s="351"/>
      <c r="S189" s="351"/>
      <c r="T189" s="315"/>
      <c r="U189" s="307"/>
      <c r="V189" s="315"/>
      <c r="W189" s="315"/>
      <c r="X189" s="315"/>
      <c r="Y189" s="315"/>
      <c r="Z189" s="315"/>
      <c r="AA189" s="315"/>
    </row>
    <row r="190" spans="1:27" ht="60" customHeight="1" x14ac:dyDescent="0.25">
      <c r="A190" s="11">
        <v>188</v>
      </c>
      <c r="B190" s="315"/>
      <c r="C190" s="234"/>
      <c r="D190" s="315"/>
      <c r="E190" s="315"/>
      <c r="F190" s="315"/>
      <c r="G190" s="315"/>
      <c r="H190" s="315"/>
      <c r="I190" s="307"/>
      <c r="J190" s="315"/>
      <c r="K190" s="349"/>
      <c r="L190" s="349"/>
      <c r="M190" s="349"/>
      <c r="N190" s="349"/>
      <c r="O190" s="350"/>
      <c r="P190" s="350"/>
      <c r="Q190" s="350"/>
      <c r="R190" s="351"/>
      <c r="S190" s="351"/>
      <c r="T190" s="315"/>
      <c r="U190" s="307"/>
      <c r="V190" s="315"/>
      <c r="W190" s="315"/>
      <c r="X190" s="315"/>
      <c r="Y190" s="315"/>
      <c r="Z190" s="315"/>
      <c r="AA190" s="315"/>
    </row>
    <row r="191" spans="1:27" ht="60" customHeight="1" x14ac:dyDescent="0.25">
      <c r="A191" s="11">
        <v>189</v>
      </c>
      <c r="B191" s="315"/>
      <c r="C191" s="234"/>
      <c r="D191" s="315"/>
      <c r="E191" s="315"/>
      <c r="F191" s="315"/>
      <c r="G191" s="315"/>
      <c r="H191" s="315"/>
      <c r="I191" s="307"/>
      <c r="J191" s="315"/>
      <c r="K191" s="349"/>
      <c r="L191" s="349"/>
      <c r="M191" s="349"/>
      <c r="N191" s="349"/>
      <c r="O191" s="350"/>
      <c r="P191" s="350"/>
      <c r="Q191" s="350"/>
      <c r="R191" s="351"/>
      <c r="S191" s="351"/>
      <c r="T191" s="315"/>
      <c r="U191" s="307"/>
      <c r="V191" s="315"/>
      <c r="W191" s="315"/>
      <c r="X191" s="315"/>
      <c r="Y191" s="315"/>
      <c r="Z191" s="315"/>
      <c r="AA191" s="315"/>
    </row>
    <row r="192" spans="1:27" ht="60" customHeight="1" x14ac:dyDescent="0.25">
      <c r="A192" s="11">
        <v>190</v>
      </c>
      <c r="B192" s="315"/>
      <c r="C192" s="234"/>
      <c r="D192" s="315"/>
      <c r="E192" s="315"/>
      <c r="F192" s="315"/>
      <c r="G192" s="315"/>
      <c r="H192" s="315"/>
      <c r="I192" s="307"/>
      <c r="J192" s="315"/>
      <c r="K192" s="349"/>
      <c r="L192" s="349"/>
      <c r="M192" s="349"/>
      <c r="N192" s="349"/>
      <c r="O192" s="350"/>
      <c r="P192" s="350"/>
      <c r="Q192" s="350"/>
      <c r="R192" s="351"/>
      <c r="S192" s="351"/>
      <c r="T192" s="315"/>
      <c r="U192" s="307"/>
      <c r="V192" s="315"/>
      <c r="W192" s="315"/>
      <c r="X192" s="315"/>
      <c r="Y192" s="315"/>
      <c r="Z192" s="315"/>
      <c r="AA192" s="315"/>
    </row>
    <row r="193" spans="1:40" ht="60" customHeight="1" x14ac:dyDescent="0.25">
      <c r="A193" s="11">
        <v>191</v>
      </c>
      <c r="B193" s="315"/>
      <c r="C193" s="234"/>
      <c r="D193" s="315"/>
      <c r="E193" s="315"/>
      <c r="F193" s="315"/>
      <c r="G193" s="315"/>
      <c r="H193" s="315"/>
      <c r="I193" s="307"/>
      <c r="J193" s="315"/>
      <c r="K193" s="349"/>
      <c r="L193" s="349"/>
      <c r="M193" s="349"/>
      <c r="N193" s="349"/>
      <c r="O193" s="350"/>
      <c r="P193" s="350"/>
      <c r="Q193" s="350"/>
      <c r="R193" s="351"/>
      <c r="S193" s="351"/>
      <c r="T193" s="315"/>
      <c r="U193" s="307"/>
      <c r="V193" s="315"/>
      <c r="W193" s="315"/>
      <c r="X193" s="315"/>
      <c r="Y193" s="315"/>
      <c r="Z193" s="315"/>
      <c r="AA193" s="315"/>
    </row>
    <row r="194" spans="1:40" ht="60" customHeight="1" x14ac:dyDescent="0.25">
      <c r="A194" s="11">
        <v>192</v>
      </c>
      <c r="B194" s="315"/>
      <c r="C194" s="234"/>
      <c r="D194" s="315"/>
      <c r="E194" s="315"/>
      <c r="F194" s="315"/>
      <c r="G194" s="315"/>
      <c r="H194" s="315"/>
      <c r="I194" s="307"/>
      <c r="J194" s="315"/>
      <c r="K194" s="349"/>
      <c r="L194" s="349"/>
      <c r="M194" s="349"/>
      <c r="N194" s="349"/>
      <c r="O194" s="350"/>
      <c r="P194" s="350"/>
      <c r="Q194" s="350"/>
      <c r="R194" s="351"/>
      <c r="S194" s="351"/>
      <c r="T194" s="315"/>
      <c r="U194" s="307"/>
      <c r="V194" s="315"/>
      <c r="W194" s="315"/>
      <c r="X194" s="315"/>
      <c r="Y194" s="315"/>
      <c r="Z194" s="315"/>
      <c r="AA194" s="315"/>
    </row>
    <row r="195" spans="1:40" ht="60" customHeight="1" x14ac:dyDescent="0.25">
      <c r="A195" s="11">
        <v>193</v>
      </c>
      <c r="B195" s="315"/>
      <c r="C195" s="234"/>
      <c r="D195" s="315"/>
      <c r="E195" s="315"/>
      <c r="F195" s="315"/>
      <c r="G195" s="315"/>
      <c r="H195" s="315"/>
      <c r="I195" s="307"/>
      <c r="J195" s="315"/>
      <c r="K195" s="349"/>
      <c r="L195" s="349"/>
      <c r="M195" s="349"/>
      <c r="N195" s="349"/>
      <c r="O195" s="350"/>
      <c r="P195" s="350"/>
      <c r="Q195" s="350"/>
      <c r="R195" s="351"/>
      <c r="S195" s="351"/>
      <c r="T195" s="315"/>
      <c r="U195" s="307"/>
      <c r="V195" s="315"/>
      <c r="W195" s="315"/>
      <c r="X195" s="315"/>
      <c r="Y195" s="315"/>
      <c r="Z195" s="315"/>
      <c r="AA195" s="315"/>
    </row>
    <row r="196" spans="1:40" ht="60" customHeight="1" x14ac:dyDescent="0.25">
      <c r="A196" s="11">
        <v>194</v>
      </c>
      <c r="B196" s="315"/>
      <c r="C196" s="234"/>
      <c r="D196" s="315"/>
      <c r="E196" s="315"/>
      <c r="F196" s="315"/>
      <c r="G196" s="315"/>
      <c r="H196" s="315"/>
      <c r="I196" s="307"/>
      <c r="J196" s="315"/>
      <c r="K196" s="349"/>
      <c r="L196" s="349"/>
      <c r="M196" s="349"/>
      <c r="N196" s="349"/>
      <c r="O196" s="350"/>
      <c r="P196" s="350"/>
      <c r="Q196" s="350"/>
      <c r="R196" s="351"/>
      <c r="S196" s="351"/>
      <c r="T196" s="315"/>
      <c r="U196" s="307"/>
      <c r="V196" s="315"/>
      <c r="W196" s="315"/>
      <c r="X196" s="315"/>
      <c r="Y196" s="315"/>
      <c r="Z196" s="315"/>
      <c r="AA196" s="315"/>
    </row>
    <row r="197" spans="1:40" ht="60" customHeight="1" x14ac:dyDescent="0.25">
      <c r="A197" s="11">
        <v>195</v>
      </c>
      <c r="B197" s="315"/>
      <c r="C197" s="234"/>
      <c r="D197" s="315"/>
      <c r="E197" s="315"/>
      <c r="F197" s="315"/>
      <c r="G197" s="315"/>
      <c r="H197" s="315"/>
      <c r="I197" s="307"/>
      <c r="J197" s="315"/>
      <c r="K197" s="349"/>
      <c r="L197" s="349"/>
      <c r="M197" s="349"/>
      <c r="N197" s="349"/>
      <c r="O197" s="350"/>
      <c r="P197" s="350"/>
      <c r="Q197" s="350"/>
      <c r="R197" s="351"/>
      <c r="S197" s="351"/>
      <c r="T197" s="315"/>
      <c r="U197" s="307"/>
      <c r="V197" s="315"/>
      <c r="W197" s="315"/>
      <c r="X197" s="315"/>
      <c r="Y197" s="315"/>
      <c r="Z197" s="315"/>
      <c r="AA197" s="315"/>
    </row>
    <row r="198" spans="1:40" ht="60" customHeight="1" x14ac:dyDescent="0.25">
      <c r="A198" s="11">
        <v>196</v>
      </c>
      <c r="B198" s="315"/>
      <c r="C198" s="234"/>
      <c r="D198" s="315"/>
      <c r="E198" s="315"/>
      <c r="F198" s="315"/>
      <c r="G198" s="315"/>
      <c r="H198" s="315"/>
      <c r="I198" s="307"/>
      <c r="J198" s="315"/>
      <c r="K198" s="349"/>
      <c r="L198" s="349"/>
      <c r="M198" s="349"/>
      <c r="N198" s="349"/>
      <c r="O198" s="350"/>
      <c r="P198" s="350"/>
      <c r="Q198" s="350"/>
      <c r="R198" s="351"/>
      <c r="S198" s="351"/>
      <c r="T198" s="315"/>
      <c r="U198" s="307"/>
      <c r="V198" s="315"/>
      <c r="W198" s="315"/>
      <c r="X198" s="315"/>
      <c r="Y198" s="315"/>
      <c r="Z198" s="315"/>
      <c r="AA198" s="315"/>
    </row>
    <row r="199" spans="1:40" ht="60" customHeight="1" x14ac:dyDescent="0.25">
      <c r="A199" s="11">
        <v>197</v>
      </c>
      <c r="B199" s="315"/>
      <c r="C199" s="234"/>
      <c r="D199" s="315"/>
      <c r="E199" s="315"/>
      <c r="F199" s="315"/>
      <c r="G199" s="315"/>
      <c r="H199" s="315"/>
      <c r="I199" s="307"/>
      <c r="J199" s="315"/>
      <c r="K199" s="349"/>
      <c r="L199" s="349"/>
      <c r="M199" s="349"/>
      <c r="N199" s="349"/>
      <c r="O199" s="350"/>
      <c r="P199" s="350"/>
      <c r="Q199" s="350"/>
      <c r="R199" s="351"/>
      <c r="S199" s="351"/>
      <c r="T199" s="315"/>
      <c r="U199" s="307"/>
      <c r="V199" s="315"/>
      <c r="W199" s="315"/>
      <c r="X199" s="315"/>
      <c r="Y199" s="315"/>
      <c r="Z199" s="315"/>
      <c r="AA199" s="315"/>
    </row>
    <row r="200" spans="1:40" ht="60" customHeight="1" x14ac:dyDescent="0.25">
      <c r="A200" s="11">
        <v>198</v>
      </c>
      <c r="B200" s="315"/>
      <c r="C200" s="234"/>
      <c r="D200" s="315"/>
      <c r="E200" s="315"/>
      <c r="F200" s="315"/>
      <c r="G200" s="315"/>
      <c r="H200" s="315"/>
      <c r="I200" s="307"/>
      <c r="J200" s="315"/>
      <c r="K200" s="349"/>
      <c r="L200" s="349"/>
      <c r="M200" s="349"/>
      <c r="N200" s="349"/>
      <c r="O200" s="350"/>
      <c r="P200" s="350"/>
      <c r="Q200" s="350"/>
      <c r="R200" s="351"/>
      <c r="S200" s="351"/>
      <c r="T200" s="315"/>
      <c r="U200" s="307"/>
      <c r="V200" s="315"/>
      <c r="W200" s="315"/>
      <c r="X200" s="315"/>
      <c r="Y200" s="315"/>
      <c r="Z200" s="315"/>
      <c r="AA200" s="315"/>
    </row>
    <row r="201" spans="1:40" ht="60" customHeight="1" x14ac:dyDescent="0.25">
      <c r="A201" s="11">
        <v>199</v>
      </c>
      <c r="B201" s="315"/>
      <c r="C201" s="234"/>
      <c r="D201" s="315"/>
      <c r="E201" s="315"/>
      <c r="F201" s="315"/>
      <c r="G201" s="315"/>
      <c r="H201" s="315"/>
      <c r="I201" s="307"/>
      <c r="J201" s="315"/>
      <c r="K201" s="349"/>
      <c r="L201" s="349"/>
      <c r="M201" s="349"/>
      <c r="N201" s="349"/>
      <c r="O201" s="350"/>
      <c r="P201" s="350"/>
      <c r="Q201" s="350"/>
      <c r="R201" s="351"/>
      <c r="S201" s="351"/>
      <c r="T201" s="315"/>
      <c r="U201" s="307"/>
      <c r="V201" s="315"/>
      <c r="W201" s="315"/>
      <c r="X201" s="315"/>
      <c r="Y201" s="315"/>
      <c r="Z201" s="315"/>
      <c r="AA201" s="315"/>
    </row>
    <row r="202" spans="1:40" ht="60" customHeight="1" x14ac:dyDescent="0.25">
      <c r="A202" s="11">
        <v>200</v>
      </c>
      <c r="B202" s="315"/>
      <c r="C202" s="234"/>
      <c r="D202" s="315"/>
      <c r="E202" s="315"/>
      <c r="F202" s="315"/>
      <c r="G202" s="315"/>
      <c r="H202" s="315"/>
      <c r="I202" s="307"/>
      <c r="J202" s="315"/>
      <c r="K202" s="349"/>
      <c r="L202" s="349"/>
      <c r="M202" s="349"/>
      <c r="N202" s="349"/>
      <c r="O202" s="350"/>
      <c r="P202" s="350"/>
      <c r="Q202" s="350"/>
      <c r="R202" s="351"/>
      <c r="S202" s="351"/>
      <c r="T202" s="315"/>
      <c r="U202" s="307"/>
      <c r="V202" s="315"/>
      <c r="W202" s="315"/>
      <c r="X202" s="315"/>
      <c r="Y202" s="315"/>
      <c r="Z202" s="315"/>
      <c r="AA202" s="315"/>
    </row>
    <row r="203" spans="1:40" x14ac:dyDescent="0.25">
      <c r="A203" s="205"/>
    </row>
    <row r="204" spans="1:40" x14ac:dyDescent="0.45">
      <c r="AN204" s="239" t="s">
        <v>271</v>
      </c>
    </row>
    <row r="205" spans="1:40" x14ac:dyDescent="0.45">
      <c r="AN205" s="239" t="s">
        <v>272</v>
      </c>
    </row>
    <row r="206" spans="1:40" x14ac:dyDescent="0.45">
      <c r="AN206" s="239" t="s">
        <v>273</v>
      </c>
    </row>
    <row r="207" spans="1:40" x14ac:dyDescent="0.45">
      <c r="AN207" s="239" t="s">
        <v>274</v>
      </c>
    </row>
    <row r="208" spans="1:40" x14ac:dyDescent="0.45">
      <c r="AN208" s="239" t="s">
        <v>275</v>
      </c>
    </row>
    <row r="209" spans="40:40" x14ac:dyDescent="0.45">
      <c r="AN209" s="239" t="s">
        <v>276</v>
      </c>
    </row>
    <row r="210" spans="40:40" x14ac:dyDescent="0.45">
      <c r="AN210" s="239" t="s">
        <v>277</v>
      </c>
    </row>
    <row r="211" spans="40:40" x14ac:dyDescent="0.45">
      <c r="AN211" s="239" t="s">
        <v>278</v>
      </c>
    </row>
    <row r="212" spans="40:40" x14ac:dyDescent="0.45">
      <c r="AN212" s="239" t="s">
        <v>279</v>
      </c>
    </row>
    <row r="213" spans="40:40" x14ac:dyDescent="0.45">
      <c r="AN213" s="239" t="s">
        <v>280</v>
      </c>
    </row>
    <row r="214" spans="40:40" x14ac:dyDescent="0.45">
      <c r="AN214" s="239" t="s">
        <v>281</v>
      </c>
    </row>
    <row r="215" spans="40:40" x14ac:dyDescent="0.45">
      <c r="AN215" s="239" t="s">
        <v>282</v>
      </c>
    </row>
    <row r="216" spans="40:40" x14ac:dyDescent="0.45">
      <c r="AN216" s="239" t="s">
        <v>283</v>
      </c>
    </row>
    <row r="217" spans="40:40" x14ac:dyDescent="0.45">
      <c r="AN217" s="239" t="s">
        <v>284</v>
      </c>
    </row>
    <row r="218" spans="40:40" x14ac:dyDescent="0.45">
      <c r="AN218" s="239" t="s">
        <v>285</v>
      </c>
    </row>
    <row r="219" spans="40:40" x14ac:dyDescent="0.45">
      <c r="AN219" s="239" t="s">
        <v>286</v>
      </c>
    </row>
    <row r="220" spans="40:40" x14ac:dyDescent="0.45">
      <c r="AN220" s="239" t="s">
        <v>287</v>
      </c>
    </row>
    <row r="221" spans="40:40" x14ac:dyDescent="0.45">
      <c r="AN221" s="239" t="s">
        <v>288</v>
      </c>
    </row>
    <row r="222" spans="40:40" x14ac:dyDescent="0.45">
      <c r="AN222" s="239" t="s">
        <v>289</v>
      </c>
    </row>
    <row r="223" spans="40:40" x14ac:dyDescent="0.45">
      <c r="AN223" s="239" t="s">
        <v>290</v>
      </c>
    </row>
  </sheetData>
  <sheetProtection algorithmName="SHA-512" hashValue="XYHNLvi380/LE2tFlZyg7SxCtl7LBWtGek1d+c30dFA+1RGhRc9bjDRPvGQuI8dM0R0+BYrgFgePFE61IDGADQ==" saltValue="XxEAy/3qhwXdvjrFtM4Rew==" spinCount="100000" sheet="1" formatCells="0"/>
  <mergeCells count="23">
    <mergeCell ref="A1:A2"/>
    <mergeCell ref="B1:B2"/>
    <mergeCell ref="H1:H2"/>
    <mergeCell ref="N1:N2"/>
    <mergeCell ref="R1:R2"/>
    <mergeCell ref="Q1:Q2"/>
    <mergeCell ref="D1:D2"/>
    <mergeCell ref="J1:J2"/>
    <mergeCell ref="I1:I2"/>
    <mergeCell ref="G1:G2"/>
    <mergeCell ref="E1:E2"/>
    <mergeCell ref="F1:F2"/>
    <mergeCell ref="P1:P2"/>
    <mergeCell ref="O1:O2"/>
    <mergeCell ref="C1:C2"/>
    <mergeCell ref="W1:W2"/>
    <mergeCell ref="Y1:Y2"/>
    <mergeCell ref="X1:X2"/>
    <mergeCell ref="S1:S2"/>
    <mergeCell ref="AK1:AK2"/>
    <mergeCell ref="T1:V1"/>
    <mergeCell ref="AA1:AA2"/>
    <mergeCell ref="Z1:Z2"/>
  </mergeCells>
  <conditionalFormatting sqref="AM25:AW26 AG25:AJ26">
    <cfRule type="containsText" dxfId="155" priority="127" operator="containsText" text="عدم">
      <formula>NOT(ISERROR(SEARCH("عدم",AG25)))</formula>
    </cfRule>
  </conditionalFormatting>
  <conditionalFormatting sqref="AV3:AW7 AV11:AW11 AV18:AW18 AV23:AW1048576 AM23:AU26 AG23:AJ26">
    <cfRule type="containsText" dxfId="154" priority="126" operator="containsText" text="پیشنهاد">
      <formula>NOT(ISERROR(SEARCH("پیشنهاد",AG3)))</formula>
    </cfRule>
  </conditionalFormatting>
  <conditionalFormatting sqref="BD1 A203:B1048576 AR3:AU3 AM27:AU1048576 AM4:AU24 AM25:AW26 AG3:AJ1048576 H203:H1048576 K203:L1048576 N1 H1 R203:V1048576 Q1 D203:D1048576">
    <cfRule type="containsText" dxfId="153" priority="125" operator="containsText" text="عدم">
      <formula>NOT(ISERROR(SEARCH("عدم",A1)))</formula>
    </cfRule>
  </conditionalFormatting>
  <conditionalFormatting sqref="Q203:Q1048576">
    <cfRule type="containsText" dxfId="152" priority="121" operator="containsText" text="عدم">
      <formula>NOT(ISERROR(SEARCH("عدم",Q203)))</formula>
    </cfRule>
  </conditionalFormatting>
  <conditionalFormatting sqref="N203:N1048576">
    <cfRule type="containsText" dxfId="151" priority="118" operator="containsText" text="عدم">
      <formula>NOT(ISERROR(SEARCH("عدم",N203)))</formula>
    </cfRule>
  </conditionalFormatting>
  <conditionalFormatting sqref="A25:A26">
    <cfRule type="containsText" dxfId="150" priority="117" operator="containsText" text="عدم">
      <formula>NOT(ISERROR(SEARCH("عدم",A25)))</formula>
    </cfRule>
  </conditionalFormatting>
  <conditionalFormatting sqref="A23:A26">
    <cfRule type="containsText" dxfId="149" priority="116" operator="containsText" text="پیشنهاد">
      <formula>NOT(ISERROR(SEARCH("پیشنهاد",A23)))</formula>
    </cfRule>
  </conditionalFormatting>
  <conditionalFormatting sqref="A1:B1 A3:A202">
    <cfRule type="containsText" dxfId="148" priority="115" operator="containsText" text="عدم">
      <formula>NOT(ISERROR(SEARCH("عدم",A1)))</formula>
    </cfRule>
  </conditionalFormatting>
  <conditionalFormatting sqref="K1">
    <cfRule type="containsText" dxfId="147" priority="111" operator="containsText" text="عدم">
      <formula>NOT(ISERROR(SEARCH("عدم",K1)))</formula>
    </cfRule>
  </conditionalFormatting>
  <conditionalFormatting sqref="AK1 AK3:AK1048576">
    <cfRule type="containsText" dxfId="146" priority="108" operator="containsText" text="عدم">
      <formula>NOT(ISERROR(SEARCH("عدم",AK1)))</formula>
    </cfRule>
  </conditionalFormatting>
  <conditionalFormatting sqref="D1">
    <cfRule type="containsText" dxfId="145" priority="107" operator="containsText" text="عدم">
      <formula>NOT(ISERROR(SEARCH("عدم",D1)))</formula>
    </cfRule>
  </conditionalFormatting>
  <conditionalFormatting sqref="AA203:AA1048576 AA1">
    <cfRule type="containsText" dxfId="144" priority="104" operator="containsText" text="عدم">
      <formula>NOT(ISERROR(SEARCH("عدم",AA1)))</formula>
    </cfRule>
  </conditionalFormatting>
  <conditionalFormatting sqref="J203:J1048576 J1">
    <cfRule type="containsText" dxfId="143" priority="101" operator="containsText" text="عدم">
      <formula>NOT(ISERROR(SEARCH("عدم",J1)))</formula>
    </cfRule>
  </conditionalFormatting>
  <conditionalFormatting sqref="I1 I203:I1048576">
    <cfRule type="containsText" dxfId="142" priority="98" operator="containsText" text="عدم">
      <formula>NOT(ISERROR(SEARCH("عدم",I1)))</formula>
    </cfRule>
  </conditionalFormatting>
  <conditionalFormatting sqref="G203:G1048576 G1">
    <cfRule type="containsText" dxfId="141" priority="95" operator="containsText" text="عدم">
      <formula>NOT(ISERROR(SEARCH("عدم",G1)))</formula>
    </cfRule>
  </conditionalFormatting>
  <conditionalFormatting sqref="E203:E1048576 E1">
    <cfRule type="containsText" dxfId="140" priority="92" operator="containsText" text="عدم">
      <formula>NOT(ISERROR(SEARCH("عدم",E1)))</formula>
    </cfRule>
  </conditionalFormatting>
  <conditionalFormatting sqref="F203:F1048576 F1">
    <cfRule type="containsText" dxfId="139" priority="89" operator="containsText" text="عدم">
      <formula>NOT(ISERROR(SEARCH("عدم",F1)))</formula>
    </cfRule>
  </conditionalFormatting>
  <conditionalFormatting sqref="M203:M1048576">
    <cfRule type="containsText" dxfId="138" priority="88" operator="containsText" text="عدم">
      <formula>NOT(ISERROR(SEARCH("عدم",M203)))</formula>
    </cfRule>
  </conditionalFormatting>
  <conditionalFormatting sqref="M1">
    <cfRule type="containsText" dxfId="137" priority="83" operator="containsText" text="عدم">
      <formula>NOT(ISERROR(SEARCH("عدم",M1)))</formula>
    </cfRule>
  </conditionalFormatting>
  <conditionalFormatting sqref="L1">
    <cfRule type="containsText" dxfId="136" priority="82" operator="containsText" text="عدم">
      <formula>NOT(ISERROR(SEARCH("عدم",L1)))</formula>
    </cfRule>
  </conditionalFormatting>
  <conditionalFormatting sqref="W203:W1048576 W1">
    <cfRule type="containsText" dxfId="135" priority="79" operator="containsText" text="عدم">
      <formula>NOT(ISERROR(SEARCH("عدم",W1)))</formula>
    </cfRule>
  </conditionalFormatting>
  <conditionalFormatting sqref="Y203:Z1048576 Y1:Z1">
    <cfRule type="containsText" dxfId="134" priority="76" operator="containsText" text="عدم">
      <formula>NOT(ISERROR(SEARCH("عدم",Y1)))</formula>
    </cfRule>
  </conditionalFormatting>
  <conditionalFormatting sqref="X203:X1048576 X1">
    <cfRule type="containsText" dxfId="133" priority="73" operator="containsText" text="عدم">
      <formula>NOT(ISERROR(SEARCH("عدم",X1)))</formula>
    </cfRule>
  </conditionalFormatting>
  <conditionalFormatting sqref="P1">
    <cfRule type="containsText" dxfId="132" priority="68" operator="containsText" text="عدم">
      <formula>NOT(ISERROR(SEARCH("عدم",P1)))</formula>
    </cfRule>
  </conditionalFormatting>
  <conditionalFormatting sqref="P203:P1048576">
    <cfRule type="containsText" dxfId="131" priority="67" operator="containsText" text="عدم">
      <formula>NOT(ISERROR(SEARCH("عدم",P203)))</formula>
    </cfRule>
  </conditionalFormatting>
  <conditionalFormatting sqref="O1">
    <cfRule type="containsText" dxfId="130" priority="64" operator="containsText" text="عدم">
      <formula>NOT(ISERROR(SEARCH("عدم",O1)))</formula>
    </cfRule>
  </conditionalFormatting>
  <conditionalFormatting sqref="O203:O1048576">
    <cfRule type="containsText" dxfId="129" priority="63" operator="containsText" text="عدم">
      <formula>NOT(ISERROR(SEARCH("عدم",O203)))</formula>
    </cfRule>
  </conditionalFormatting>
  <conditionalFormatting sqref="C203:C1048576">
    <cfRule type="containsText" dxfId="128" priority="56" operator="containsText" text="عدم">
      <formula>NOT(ISERROR(SEARCH("عدم",C203)))</formula>
    </cfRule>
  </conditionalFormatting>
  <conditionalFormatting sqref="C1">
    <cfRule type="containsText" dxfId="127" priority="53" operator="containsText" text="عدم">
      <formula>NOT(ISERROR(SEARCH("عدم",C1)))</formula>
    </cfRule>
  </conditionalFormatting>
  <conditionalFormatting sqref="H3:H202 Q3:T202 V3:V202">
    <cfRule type="containsText" dxfId="126" priority="50" operator="containsText" text="عدم">
      <formula>NOT(ISERROR(SEARCH("عدم",H3)))</formula>
    </cfRule>
  </conditionalFormatting>
  <conditionalFormatting sqref="B3:B202 K3:L202 D3:D202">
    <cfRule type="containsText" dxfId="125" priority="47" operator="containsText" text="عدم">
      <formula>NOT(ISERROR(SEARCH("عدم",B3)))</formula>
    </cfRule>
  </conditionalFormatting>
  <conditionalFormatting sqref="K3:L202">
    <cfRule type="containsText" dxfId="124" priority="44" operator="containsText" text="عدم">
      <formula>NOT(ISERROR(SEARCH("عدم",K3)))</formula>
    </cfRule>
  </conditionalFormatting>
  <conditionalFormatting sqref="AA3:AA202">
    <cfRule type="containsText" dxfId="123" priority="41" operator="containsText" text="عدم">
      <formula>NOT(ISERROR(SEARCH("عدم",AA3)))</formula>
    </cfRule>
  </conditionalFormatting>
  <conditionalFormatting sqref="J3:J202">
    <cfRule type="containsText" dxfId="122" priority="38" operator="containsText" text="عدم">
      <formula>NOT(ISERROR(SEARCH("عدم",J3)))</formula>
    </cfRule>
  </conditionalFormatting>
  <conditionalFormatting sqref="I3:I202">
    <cfRule type="containsText" dxfId="121" priority="35" operator="containsText" text="عدم">
      <formula>NOT(ISERROR(SEARCH("عدم",I3)))</formula>
    </cfRule>
  </conditionalFormatting>
  <conditionalFormatting sqref="G3:G202">
    <cfRule type="containsText" dxfId="120" priority="32" operator="containsText" text="عدم">
      <formula>NOT(ISERROR(SEARCH("عدم",G3)))</formula>
    </cfRule>
  </conditionalFormatting>
  <conditionalFormatting sqref="E3:E202">
    <cfRule type="containsText" dxfId="119" priority="29" operator="containsText" text="عدم">
      <formula>NOT(ISERROR(SEARCH("عدم",E3)))</formula>
    </cfRule>
  </conditionalFormatting>
  <conditionalFormatting sqref="F3:F202">
    <cfRule type="containsText" dxfId="118" priority="26" operator="containsText" text="عدم">
      <formula>NOT(ISERROR(SEARCH("عدم",F3)))</formula>
    </cfRule>
  </conditionalFormatting>
  <conditionalFormatting sqref="M3:M202">
    <cfRule type="containsText" dxfId="117" priority="25" operator="containsText" text="عدم">
      <formula>NOT(ISERROR(SEARCH("عدم",M3)))</formula>
    </cfRule>
  </conditionalFormatting>
  <conditionalFormatting sqref="M3:M202">
    <cfRule type="containsText" dxfId="116" priority="22" operator="containsText" text="عدم">
      <formula>NOT(ISERROR(SEARCH("عدم",M3)))</formula>
    </cfRule>
  </conditionalFormatting>
  <conditionalFormatting sqref="W3:W202">
    <cfRule type="containsText" dxfId="115" priority="19" operator="containsText" text="عدم">
      <formula>NOT(ISERROR(SEARCH("عدم",W3)))</formula>
    </cfRule>
  </conditionalFormatting>
  <conditionalFormatting sqref="Y3:Z202">
    <cfRule type="containsText" dxfId="114" priority="16" operator="containsText" text="عدم">
      <formula>NOT(ISERROR(SEARCH("عدم",Y3)))</formula>
    </cfRule>
  </conditionalFormatting>
  <conditionalFormatting sqref="X3:X202">
    <cfRule type="containsText" dxfId="113" priority="13" operator="containsText" text="عدم">
      <formula>NOT(ISERROR(SEARCH("عدم",X3)))</formula>
    </cfRule>
  </conditionalFormatting>
  <conditionalFormatting sqref="N3:N202">
    <cfRule type="containsText" dxfId="112" priority="12" operator="containsText" text="عدم">
      <formula>NOT(ISERROR(SEARCH("عدم",N3)))</formula>
    </cfRule>
  </conditionalFormatting>
  <conditionalFormatting sqref="U3:U202">
    <cfRule type="containsText" dxfId="111" priority="11" operator="containsText" text="عدم">
      <formula>NOT(ISERROR(SEARCH("عدم",U3)))</formula>
    </cfRule>
  </conditionalFormatting>
  <conditionalFormatting sqref="P3:P202">
    <cfRule type="containsText" dxfId="110" priority="8" operator="containsText" text="عدم">
      <formula>NOT(ISERROR(SEARCH("عدم",P3)))</formula>
    </cfRule>
  </conditionalFormatting>
  <conditionalFormatting sqref="O3:O202">
    <cfRule type="containsText" dxfId="109" priority="5" operator="containsText" text="عدم">
      <formula>NOT(ISERROR(SEARCH("عدم",O3)))</formula>
    </cfRule>
  </conditionalFormatting>
  <conditionalFormatting sqref="P3:P202">
    <cfRule type="expression" dxfId="108" priority="4">
      <formula>$O3="ندارد"</formula>
    </cfRule>
  </conditionalFormatting>
  <conditionalFormatting sqref="C3:C202">
    <cfRule type="containsText" dxfId="107" priority="3" operator="containsText" text="عدم">
      <formula>NOT(ISERROR(SEARCH("عدم",C3)))</formula>
    </cfRule>
  </conditionalFormatting>
  <dataValidations count="19">
    <dataValidation type="list" allowBlank="1" showInputMessage="1" showErrorMessage="1" sqref="AL3:AL52">
      <formula1>$BB$7:$BB$9</formula1>
    </dataValidation>
    <dataValidation type="list" allowBlank="1" showInputMessage="1" showErrorMessage="1" sqref="AP3:AP52">
      <formula1>$BB$2:$BB$5</formula1>
    </dataValidation>
    <dataValidation type="list" allowBlank="1" showInputMessage="1" showErrorMessage="1" sqref="WWK982913:WWK983012 WCS982913:WCS983012 VSW982913:VSW983012 VJA982913:VJA983012 UZE982913:UZE983012 UPI982913:UPI983012 UFM982913:UFM983012 TVQ982913:TVQ983012 TLU982913:TLU983012 TBY982913:TBY983012 SSC982913:SSC983012 SIG982913:SIG983012 RYK982913:RYK983012 ROO982913:ROO983012 RES982913:RES983012 QUW982913:QUW983012 QLA982913:QLA983012 QBE982913:QBE983012 PRI982913:PRI983012 PHM982913:PHM983012 OXQ982913:OXQ983012 ONU982913:ONU983012 ODY982913:ODY983012 NUC982913:NUC983012 NKG982913:NKG983012 NAK982913:NAK983012 MQO982913:MQO983012 MGS982913:MGS983012 LWW982913:LWW983012 LNA982913:LNA983012 LDE982913:LDE983012 KTI982913:KTI983012 KJM982913:KJM983012 JZQ982913:JZQ983012 JPU982913:JPU983012 JFY982913:JFY983012 IWC982913:IWC983012 IMG982913:IMG983012 ICK982913:ICK983012 HSO982913:HSO983012 HIS982913:HIS983012 GYW982913:GYW983012 GPA982913:GPA983012 GFE982913:GFE983012 FVI982913:FVI983012 FLM982913:FLM983012 FBQ982913:FBQ983012 ERU982913:ERU983012 EHY982913:EHY983012 DYC982913:DYC983012 DOG982913:DOG983012 DEK982913:DEK983012 CUO982913:CUO983012 CKS982913:CKS983012 CAW982913:CAW983012 BRA982913:BRA983012 BHE982913:BHE983012 AXI982913:AXI983012 ANM982913:ANM983012 ADQ982913:ADQ983012 TU982913:TU983012 JY982913:JY983012 WWK917377:WWK917476 WMO917377:WMO917476 WCS917377:WCS917476 VSW917377:VSW917476 VJA917377:VJA917476 UZE917377:UZE917476 UPI917377:UPI917476 UFM917377:UFM917476 TVQ917377:TVQ917476 TLU917377:TLU917476 TBY917377:TBY917476 SSC917377:SSC917476 SIG917377:SIG917476 RYK917377:RYK917476 ROO917377:ROO917476 RES917377:RES917476 QUW917377:QUW917476 QLA917377:QLA917476 QBE917377:QBE917476 PRI917377:PRI917476 PHM917377:PHM917476 OXQ917377:OXQ917476 ONU917377:ONU917476 ODY917377:ODY917476 NUC917377:NUC917476 NKG917377:NKG917476 NAK917377:NAK917476 MQO917377:MQO917476 MGS917377:MGS917476 LWW917377:LWW917476 LNA917377:LNA917476 LDE917377:LDE917476 KTI917377:KTI917476 KJM917377:KJM917476 JZQ917377:JZQ917476 JPU917377:JPU917476 JFY917377:JFY917476 IWC917377:IWC917476 IMG917377:IMG917476 ICK917377:ICK917476 HSO917377:HSO917476 HIS917377:HIS917476 GYW917377:GYW917476 GPA917377:GPA917476 GFE917377:GFE917476 FVI917377:FVI917476 FLM917377:FLM917476 FBQ917377:FBQ917476 ERU917377:ERU917476 EHY917377:EHY917476 DYC917377:DYC917476 DOG917377:DOG917476 DEK917377:DEK917476 CUO917377:CUO917476 CKS917377:CKS917476 CAW917377:CAW917476 BRA917377:BRA917476 BHE917377:BHE917476 AXI917377:AXI917476 ANM917377:ANM917476 ADQ917377:ADQ917476 TU917377:TU917476 JY917377:JY917476 WWK851841:WWK851940 WMO851841:WMO851940 WCS851841:WCS851940 VSW851841:VSW851940 VJA851841:VJA851940 UZE851841:UZE851940 UPI851841:UPI851940 UFM851841:UFM851940 TVQ851841:TVQ851940 TLU851841:TLU851940 TBY851841:TBY851940 SSC851841:SSC851940 SIG851841:SIG851940 RYK851841:RYK851940 ROO851841:ROO851940 RES851841:RES851940 QUW851841:QUW851940 QLA851841:QLA851940 QBE851841:QBE851940 PRI851841:PRI851940 PHM851841:PHM851940 OXQ851841:OXQ851940 ONU851841:ONU851940 ODY851841:ODY851940 NUC851841:NUC851940 NKG851841:NKG851940 NAK851841:NAK851940 MQO851841:MQO851940 MGS851841:MGS851940 LWW851841:LWW851940 LNA851841:LNA851940 LDE851841:LDE851940 KTI851841:KTI851940 KJM851841:KJM851940 JZQ851841:JZQ851940 JPU851841:JPU851940 JFY851841:JFY851940 IWC851841:IWC851940 IMG851841:IMG851940 ICK851841:ICK851940 HSO851841:HSO851940 HIS851841:HIS851940 GYW851841:GYW851940 GPA851841:GPA851940 GFE851841:GFE851940 FVI851841:FVI851940 FLM851841:FLM851940 FBQ851841:FBQ851940 ERU851841:ERU851940 EHY851841:EHY851940 DYC851841:DYC851940 DOG851841:DOG851940 DEK851841:DEK851940 CUO851841:CUO851940 CKS851841:CKS851940 CAW851841:CAW851940 BRA851841:BRA851940 BHE851841:BHE851940 AXI851841:AXI851940 ANM851841:ANM851940 ADQ851841:ADQ851940 TU851841:TU851940 JY851841:JY851940 WWK786305:WWK786404 WMO786305:WMO786404 WCS786305:WCS786404 VSW786305:VSW786404 VJA786305:VJA786404 UZE786305:UZE786404 UPI786305:UPI786404 UFM786305:UFM786404 TVQ786305:TVQ786404 TLU786305:TLU786404 TBY786305:TBY786404 SSC786305:SSC786404 SIG786305:SIG786404 RYK786305:RYK786404 ROO786305:ROO786404 RES786305:RES786404 QUW786305:QUW786404 QLA786305:QLA786404 QBE786305:QBE786404 PRI786305:PRI786404 PHM786305:PHM786404 OXQ786305:OXQ786404 ONU786305:ONU786404 ODY786305:ODY786404 NUC786305:NUC786404 NKG786305:NKG786404 NAK786305:NAK786404 MQO786305:MQO786404 MGS786305:MGS786404 LWW786305:LWW786404 LNA786305:LNA786404 LDE786305:LDE786404 KTI786305:KTI786404 KJM786305:KJM786404 JZQ786305:JZQ786404 JPU786305:JPU786404 JFY786305:JFY786404 IWC786305:IWC786404 IMG786305:IMG786404 ICK786305:ICK786404 HSO786305:HSO786404 HIS786305:HIS786404 GYW786305:GYW786404 GPA786305:GPA786404 GFE786305:GFE786404 FVI786305:FVI786404 FLM786305:FLM786404 FBQ786305:FBQ786404 ERU786305:ERU786404 EHY786305:EHY786404 DYC786305:DYC786404 DOG786305:DOG786404 DEK786305:DEK786404 CUO786305:CUO786404 CKS786305:CKS786404 CAW786305:CAW786404 BRA786305:BRA786404 BHE786305:BHE786404 AXI786305:AXI786404 ANM786305:ANM786404 ADQ786305:ADQ786404 TU786305:TU786404 JY786305:JY786404 WWK720769:WWK720868 WMO720769:WMO720868 WCS720769:WCS720868 VSW720769:VSW720868 VJA720769:VJA720868 UZE720769:UZE720868 UPI720769:UPI720868 UFM720769:UFM720868 TVQ720769:TVQ720868 TLU720769:TLU720868 TBY720769:TBY720868 SSC720769:SSC720868 SIG720769:SIG720868 RYK720769:RYK720868 ROO720769:ROO720868 RES720769:RES720868 QUW720769:QUW720868 QLA720769:QLA720868 QBE720769:QBE720868 PRI720769:PRI720868 PHM720769:PHM720868 OXQ720769:OXQ720868 ONU720769:ONU720868 ODY720769:ODY720868 NUC720769:NUC720868 NKG720769:NKG720868 NAK720769:NAK720868 MQO720769:MQO720868 MGS720769:MGS720868 LWW720769:LWW720868 LNA720769:LNA720868 LDE720769:LDE720868 KTI720769:KTI720868 KJM720769:KJM720868 JZQ720769:JZQ720868 JPU720769:JPU720868 JFY720769:JFY720868 IWC720769:IWC720868 IMG720769:IMG720868 ICK720769:ICK720868 HSO720769:HSO720868 HIS720769:HIS720868 GYW720769:GYW720868 GPA720769:GPA720868 GFE720769:GFE720868 FVI720769:FVI720868 FLM720769:FLM720868 FBQ720769:FBQ720868 ERU720769:ERU720868 EHY720769:EHY720868 DYC720769:DYC720868 DOG720769:DOG720868 DEK720769:DEK720868 CUO720769:CUO720868 CKS720769:CKS720868 CAW720769:CAW720868 BRA720769:BRA720868 BHE720769:BHE720868 AXI720769:AXI720868 ANM720769:ANM720868 ADQ720769:ADQ720868 TU720769:TU720868 JY720769:JY720868 WWK655233:WWK655332 WMO655233:WMO655332 WCS655233:WCS655332 VSW655233:VSW655332 VJA655233:VJA655332 UZE655233:UZE655332 UPI655233:UPI655332 UFM655233:UFM655332 TVQ655233:TVQ655332 TLU655233:TLU655332 TBY655233:TBY655332 SSC655233:SSC655332 SIG655233:SIG655332 RYK655233:RYK655332 ROO655233:ROO655332 RES655233:RES655332 QUW655233:QUW655332 QLA655233:QLA655332 QBE655233:QBE655332 PRI655233:PRI655332 PHM655233:PHM655332 OXQ655233:OXQ655332 ONU655233:ONU655332 ODY655233:ODY655332 NUC655233:NUC655332 NKG655233:NKG655332 NAK655233:NAK655332 MQO655233:MQO655332 MGS655233:MGS655332 LWW655233:LWW655332 LNA655233:LNA655332 LDE655233:LDE655332 KTI655233:KTI655332 KJM655233:KJM655332 JZQ655233:JZQ655332 JPU655233:JPU655332 JFY655233:JFY655332 IWC655233:IWC655332 IMG655233:IMG655332 ICK655233:ICK655332 HSO655233:HSO655332 HIS655233:HIS655332 GYW655233:GYW655332 GPA655233:GPA655332 GFE655233:GFE655332 FVI655233:FVI655332 FLM655233:FLM655332 FBQ655233:FBQ655332 ERU655233:ERU655332 EHY655233:EHY655332 DYC655233:DYC655332 DOG655233:DOG655332 DEK655233:DEK655332 CUO655233:CUO655332 CKS655233:CKS655332 CAW655233:CAW655332 BRA655233:BRA655332 BHE655233:BHE655332 AXI655233:AXI655332 ANM655233:ANM655332 ADQ655233:ADQ655332 TU655233:TU655332 JY655233:JY655332 WWK589697:WWK589796 WMO589697:WMO589796 WCS589697:WCS589796 VSW589697:VSW589796 VJA589697:VJA589796 UZE589697:UZE589796 UPI589697:UPI589796 UFM589697:UFM589796 TVQ589697:TVQ589796 TLU589697:TLU589796 TBY589697:TBY589796 SSC589697:SSC589796 SIG589697:SIG589796 RYK589697:RYK589796 ROO589697:ROO589796 RES589697:RES589796 QUW589697:QUW589796 QLA589697:QLA589796 QBE589697:QBE589796 PRI589697:PRI589796 PHM589697:PHM589796 OXQ589697:OXQ589796 ONU589697:ONU589796 ODY589697:ODY589796 NUC589697:NUC589796 NKG589697:NKG589796 NAK589697:NAK589796 MQO589697:MQO589796 MGS589697:MGS589796 LWW589697:LWW589796 LNA589697:LNA589796 LDE589697:LDE589796 KTI589697:KTI589796 KJM589697:KJM589796 JZQ589697:JZQ589796 JPU589697:JPU589796 JFY589697:JFY589796 IWC589697:IWC589796 IMG589697:IMG589796 ICK589697:ICK589796 HSO589697:HSO589796 HIS589697:HIS589796 GYW589697:GYW589796 GPA589697:GPA589796 GFE589697:GFE589796 FVI589697:FVI589796 FLM589697:FLM589796 FBQ589697:FBQ589796 ERU589697:ERU589796 EHY589697:EHY589796 DYC589697:DYC589796 DOG589697:DOG589796 DEK589697:DEK589796 CUO589697:CUO589796 CKS589697:CKS589796 CAW589697:CAW589796 BRA589697:BRA589796 BHE589697:BHE589796 AXI589697:AXI589796 ANM589697:ANM589796 ADQ589697:ADQ589796 TU589697:TU589796 JY589697:JY589796 WWK524161:WWK524260 WMO524161:WMO524260 WCS524161:WCS524260 VSW524161:VSW524260 VJA524161:VJA524260 UZE524161:UZE524260 UPI524161:UPI524260 UFM524161:UFM524260 TVQ524161:TVQ524260 TLU524161:TLU524260 TBY524161:TBY524260 SSC524161:SSC524260 SIG524161:SIG524260 RYK524161:RYK524260 ROO524161:ROO524260 RES524161:RES524260 QUW524161:QUW524260 QLA524161:QLA524260 QBE524161:QBE524260 PRI524161:PRI524260 PHM524161:PHM524260 OXQ524161:OXQ524260 ONU524161:ONU524260 ODY524161:ODY524260 NUC524161:NUC524260 NKG524161:NKG524260 NAK524161:NAK524260 MQO524161:MQO524260 MGS524161:MGS524260 LWW524161:LWW524260 LNA524161:LNA524260 LDE524161:LDE524260 KTI524161:KTI524260 KJM524161:KJM524260 JZQ524161:JZQ524260 JPU524161:JPU524260 JFY524161:JFY524260 IWC524161:IWC524260 IMG524161:IMG524260 ICK524161:ICK524260 HSO524161:HSO524260 HIS524161:HIS524260 GYW524161:GYW524260 GPA524161:GPA524260 GFE524161:GFE524260 FVI524161:FVI524260 FLM524161:FLM524260 FBQ524161:FBQ524260 ERU524161:ERU524260 EHY524161:EHY524260 DYC524161:DYC524260 DOG524161:DOG524260 DEK524161:DEK524260 CUO524161:CUO524260 CKS524161:CKS524260 CAW524161:CAW524260 BRA524161:BRA524260 BHE524161:BHE524260 AXI524161:AXI524260 ANM524161:ANM524260 ADQ524161:ADQ524260 TU524161:TU524260 JY524161:JY524260 WWK458625:WWK458724 WMO458625:WMO458724 WCS458625:WCS458724 VSW458625:VSW458724 VJA458625:VJA458724 UZE458625:UZE458724 UPI458625:UPI458724 UFM458625:UFM458724 TVQ458625:TVQ458724 TLU458625:TLU458724 TBY458625:TBY458724 SSC458625:SSC458724 SIG458625:SIG458724 RYK458625:RYK458724 ROO458625:ROO458724 RES458625:RES458724 QUW458625:QUW458724 QLA458625:QLA458724 QBE458625:QBE458724 PRI458625:PRI458724 PHM458625:PHM458724 OXQ458625:OXQ458724 ONU458625:ONU458724 ODY458625:ODY458724 NUC458625:NUC458724 NKG458625:NKG458724 NAK458625:NAK458724 MQO458625:MQO458724 MGS458625:MGS458724 LWW458625:LWW458724 LNA458625:LNA458724 LDE458625:LDE458724 KTI458625:KTI458724 KJM458625:KJM458724 JZQ458625:JZQ458724 JPU458625:JPU458724 JFY458625:JFY458724 IWC458625:IWC458724 IMG458625:IMG458724 ICK458625:ICK458724 HSO458625:HSO458724 HIS458625:HIS458724 GYW458625:GYW458724 GPA458625:GPA458724 GFE458625:GFE458724 FVI458625:FVI458724 FLM458625:FLM458724 FBQ458625:FBQ458724 ERU458625:ERU458724 EHY458625:EHY458724 DYC458625:DYC458724 DOG458625:DOG458724 DEK458625:DEK458724 CUO458625:CUO458724 CKS458625:CKS458724 CAW458625:CAW458724 BRA458625:BRA458724 BHE458625:BHE458724 AXI458625:AXI458724 ANM458625:ANM458724 ADQ458625:ADQ458724 TU458625:TU458724 JY458625:JY458724 WWK393089:WWK393188 WMO393089:WMO393188 WCS393089:WCS393188 VSW393089:VSW393188 VJA393089:VJA393188 UZE393089:UZE393188 UPI393089:UPI393188 UFM393089:UFM393188 TVQ393089:TVQ393188 TLU393089:TLU393188 TBY393089:TBY393188 SSC393089:SSC393188 SIG393089:SIG393188 RYK393089:RYK393188 ROO393089:ROO393188 RES393089:RES393188 QUW393089:QUW393188 QLA393089:QLA393188 QBE393089:QBE393188 PRI393089:PRI393188 PHM393089:PHM393188 OXQ393089:OXQ393188 ONU393089:ONU393188 ODY393089:ODY393188 NUC393089:NUC393188 NKG393089:NKG393188 NAK393089:NAK393188 MQO393089:MQO393188 MGS393089:MGS393188 LWW393089:LWW393188 LNA393089:LNA393188 LDE393089:LDE393188 KTI393089:KTI393188 KJM393089:KJM393188 JZQ393089:JZQ393188 JPU393089:JPU393188 JFY393089:JFY393188 IWC393089:IWC393188 IMG393089:IMG393188 ICK393089:ICK393188 HSO393089:HSO393188 HIS393089:HIS393188 GYW393089:GYW393188 GPA393089:GPA393188 GFE393089:GFE393188 FVI393089:FVI393188 FLM393089:FLM393188 FBQ393089:FBQ393188 ERU393089:ERU393188 EHY393089:EHY393188 DYC393089:DYC393188 DOG393089:DOG393188 DEK393089:DEK393188 CUO393089:CUO393188 CKS393089:CKS393188 CAW393089:CAW393188 BRA393089:BRA393188 BHE393089:BHE393188 AXI393089:AXI393188 ANM393089:ANM393188 ADQ393089:ADQ393188 TU393089:TU393188 JY393089:JY393188 WWK327553:WWK327652 WMO327553:WMO327652 WCS327553:WCS327652 VSW327553:VSW327652 VJA327553:VJA327652 UZE327553:UZE327652 UPI327553:UPI327652 UFM327553:UFM327652 TVQ327553:TVQ327652 TLU327553:TLU327652 TBY327553:TBY327652 SSC327553:SSC327652 SIG327553:SIG327652 RYK327553:RYK327652 ROO327553:ROO327652 RES327553:RES327652 QUW327553:QUW327652 QLA327553:QLA327652 QBE327553:QBE327652 PRI327553:PRI327652 PHM327553:PHM327652 OXQ327553:OXQ327652 ONU327553:ONU327652 ODY327553:ODY327652 NUC327553:NUC327652 NKG327553:NKG327652 NAK327553:NAK327652 MQO327553:MQO327652 MGS327553:MGS327652 LWW327553:LWW327652 LNA327553:LNA327652 LDE327553:LDE327652 KTI327553:KTI327652 KJM327553:KJM327652 JZQ327553:JZQ327652 JPU327553:JPU327652 JFY327553:JFY327652 IWC327553:IWC327652 IMG327553:IMG327652 ICK327553:ICK327652 HSO327553:HSO327652 HIS327553:HIS327652 GYW327553:GYW327652 GPA327553:GPA327652 GFE327553:GFE327652 FVI327553:FVI327652 FLM327553:FLM327652 FBQ327553:FBQ327652 ERU327553:ERU327652 EHY327553:EHY327652 DYC327553:DYC327652 DOG327553:DOG327652 DEK327553:DEK327652 CUO327553:CUO327652 CKS327553:CKS327652 CAW327553:CAW327652 BRA327553:BRA327652 BHE327553:BHE327652 AXI327553:AXI327652 ANM327553:ANM327652 ADQ327553:ADQ327652 TU327553:TU327652 JY327553:JY327652 WWK262017:WWK262116 WMO262017:WMO262116 WCS262017:WCS262116 VSW262017:VSW262116 VJA262017:VJA262116 UZE262017:UZE262116 UPI262017:UPI262116 UFM262017:UFM262116 TVQ262017:TVQ262116 TLU262017:TLU262116 TBY262017:TBY262116 SSC262017:SSC262116 SIG262017:SIG262116 RYK262017:RYK262116 ROO262017:ROO262116 RES262017:RES262116 QUW262017:QUW262116 QLA262017:QLA262116 QBE262017:QBE262116 PRI262017:PRI262116 PHM262017:PHM262116 OXQ262017:OXQ262116 ONU262017:ONU262116 ODY262017:ODY262116 NUC262017:NUC262116 NKG262017:NKG262116 NAK262017:NAK262116 MQO262017:MQO262116 MGS262017:MGS262116 LWW262017:LWW262116 LNA262017:LNA262116 LDE262017:LDE262116 KTI262017:KTI262116 KJM262017:KJM262116 JZQ262017:JZQ262116 JPU262017:JPU262116 JFY262017:JFY262116 IWC262017:IWC262116 IMG262017:IMG262116 ICK262017:ICK262116 HSO262017:HSO262116 HIS262017:HIS262116 GYW262017:GYW262116 GPA262017:GPA262116 GFE262017:GFE262116 FVI262017:FVI262116 FLM262017:FLM262116 FBQ262017:FBQ262116 ERU262017:ERU262116 EHY262017:EHY262116 DYC262017:DYC262116 DOG262017:DOG262116 DEK262017:DEK262116 CUO262017:CUO262116 CKS262017:CKS262116 CAW262017:CAW262116 BRA262017:BRA262116 BHE262017:BHE262116 AXI262017:AXI262116 ANM262017:ANM262116 ADQ262017:ADQ262116 TU262017:TU262116 JY262017:JY262116 WWK196481:WWK196580 WMO196481:WMO196580 WCS196481:WCS196580 VSW196481:VSW196580 VJA196481:VJA196580 UZE196481:UZE196580 UPI196481:UPI196580 UFM196481:UFM196580 TVQ196481:TVQ196580 TLU196481:TLU196580 TBY196481:TBY196580 SSC196481:SSC196580 SIG196481:SIG196580 RYK196481:RYK196580 ROO196481:ROO196580 RES196481:RES196580 QUW196481:QUW196580 QLA196481:QLA196580 QBE196481:QBE196580 PRI196481:PRI196580 PHM196481:PHM196580 OXQ196481:OXQ196580 ONU196481:ONU196580 ODY196481:ODY196580 NUC196481:NUC196580 NKG196481:NKG196580 NAK196481:NAK196580 MQO196481:MQO196580 MGS196481:MGS196580 LWW196481:LWW196580 LNA196481:LNA196580 LDE196481:LDE196580 KTI196481:KTI196580 KJM196481:KJM196580 JZQ196481:JZQ196580 JPU196481:JPU196580 JFY196481:JFY196580 IWC196481:IWC196580 IMG196481:IMG196580 ICK196481:ICK196580 HSO196481:HSO196580 HIS196481:HIS196580 GYW196481:GYW196580 GPA196481:GPA196580 GFE196481:GFE196580 FVI196481:FVI196580 FLM196481:FLM196580 FBQ196481:FBQ196580 ERU196481:ERU196580 EHY196481:EHY196580 DYC196481:DYC196580 DOG196481:DOG196580 DEK196481:DEK196580 CUO196481:CUO196580 CKS196481:CKS196580 CAW196481:CAW196580 BRA196481:BRA196580 BHE196481:BHE196580 AXI196481:AXI196580 ANM196481:ANM196580 ADQ196481:ADQ196580 TU196481:TU196580 JY196481:JY196580 WWK130945:WWK131044 WMO130945:WMO131044 WCS130945:WCS131044 VSW130945:VSW131044 VJA130945:VJA131044 UZE130945:UZE131044 UPI130945:UPI131044 UFM130945:UFM131044 TVQ130945:TVQ131044 TLU130945:TLU131044 TBY130945:TBY131044 SSC130945:SSC131044 SIG130945:SIG131044 RYK130945:RYK131044 ROO130945:ROO131044 RES130945:RES131044 QUW130945:QUW131044 QLA130945:QLA131044 QBE130945:QBE131044 PRI130945:PRI131044 PHM130945:PHM131044 OXQ130945:OXQ131044 ONU130945:ONU131044 ODY130945:ODY131044 NUC130945:NUC131044 NKG130945:NKG131044 NAK130945:NAK131044 MQO130945:MQO131044 MGS130945:MGS131044 LWW130945:LWW131044 LNA130945:LNA131044 LDE130945:LDE131044 KTI130945:KTI131044 KJM130945:KJM131044 JZQ130945:JZQ131044 JPU130945:JPU131044 JFY130945:JFY131044 IWC130945:IWC131044 IMG130945:IMG131044 ICK130945:ICK131044 HSO130945:HSO131044 HIS130945:HIS131044 GYW130945:GYW131044 GPA130945:GPA131044 GFE130945:GFE131044 FVI130945:FVI131044 FLM130945:FLM131044 FBQ130945:FBQ131044 ERU130945:ERU131044 EHY130945:EHY131044 DYC130945:DYC131044 DOG130945:DOG131044 DEK130945:DEK131044 CUO130945:CUO131044 CKS130945:CKS131044 CAW130945:CAW131044 BRA130945:BRA131044 BHE130945:BHE131044 AXI130945:AXI131044 ANM130945:ANM131044 ADQ130945:ADQ131044 TU130945:TU131044 JY130945:JY131044 WWK65409:WWK65508 WMO65409:WMO65508 WCS65409:WCS65508 VSW65409:VSW65508 VJA65409:VJA65508 UZE65409:UZE65508 UPI65409:UPI65508 UFM65409:UFM65508 TVQ65409:TVQ65508 TLU65409:TLU65508 TBY65409:TBY65508 SSC65409:SSC65508 SIG65409:SIG65508 RYK65409:RYK65508 ROO65409:ROO65508 RES65409:RES65508 QUW65409:QUW65508 QLA65409:QLA65508 QBE65409:QBE65508 PRI65409:PRI65508 PHM65409:PHM65508 OXQ65409:OXQ65508 ONU65409:ONU65508 ODY65409:ODY65508 NUC65409:NUC65508 NKG65409:NKG65508 NAK65409:NAK65508 MQO65409:MQO65508 MGS65409:MGS65508 LWW65409:LWW65508 LNA65409:LNA65508 LDE65409:LDE65508 KTI65409:KTI65508 KJM65409:KJM65508 JZQ65409:JZQ65508 JPU65409:JPU65508 JFY65409:JFY65508 IWC65409:IWC65508 IMG65409:IMG65508 ICK65409:ICK65508 HSO65409:HSO65508 HIS65409:HIS65508 GYW65409:GYW65508 GPA65409:GPA65508 GFE65409:GFE65508 FVI65409:FVI65508 FLM65409:FLM65508 FBQ65409:FBQ65508 ERU65409:ERU65508 EHY65409:EHY65508 DYC65409:DYC65508 DOG65409:DOG65508 DEK65409:DEK65508 CUO65409:CUO65508 CKS65409:CKS65508 CAW65409:CAW65508 BRA65409:BRA65508 BHE65409:BHE65508 AXI65409:AXI65508 ANM65409:ANM65508 ADQ65409:ADQ65508 TU65409:TU65508 JY65409:JY65508 WMO982913:WMO983012 JY3:JY22 TU3:TU22 ADQ3:ADQ22 ANM3:ANM22 AXI3:AXI22 BHE3:BHE22 BRA3:BRA22 CAW3:CAW22 CKS3:CKS22 CUO3:CUO22 DEK3:DEK22 DOG3:DOG22 DYC3:DYC22 EHY3:EHY22 ERU3:ERU22 FBQ3:FBQ22 FLM3:FLM22 FVI3:FVI22 GFE3:GFE22 GPA3:GPA22 GYW3:GYW22 HIS3:HIS22 HSO3:HSO22 ICK3:ICK22 IMG3:IMG22 IWC3:IWC22 JFY3:JFY22 JPU3:JPU22 JZQ3:JZQ22 KJM3:KJM22 KTI3:KTI22 LDE3:LDE22 LNA3:LNA22 LWW3:LWW22 MGS3:MGS22 MQO3:MQO22 NAK3:NAK22 NKG3:NKG22 NUC3:NUC22 ODY3:ODY22 ONU3:ONU22 OXQ3:OXQ22 PHM3:PHM22 PRI3:PRI22 QBE3:QBE22 QLA3:QLA22 QUW3:QUW22 RES3:RES22 ROO3:ROO22 RYK3:RYK22 SIG3:SIG22 SSC3:SSC22 TBY3:TBY22 TLU3:TLU22 TVQ3:TVQ22 UFM3:UFM22 UPI3:UPI22 UZE3:UZE22 VJA3:VJA22 VSW3:VSW22 WCS3:WCS22 WMO3:WMO22 WWK3:WWK22">
      <formula1>$AX$1:$AX$4</formula1>
    </dataValidation>
    <dataValidation type="list" allowBlank="1" showInputMessage="1" showErrorMessage="1" sqref="ADU65412:ADU65413 JZ3:KA22 WWL3:WWM22 WMP3:WMQ22 WCT3:WCU22 VSX3:VSY22 VJB3:VJC22 UZF3:UZG22 UPJ3:UPK22 UFN3:UFO22 TVR3:TVS22 TLV3:TLW22 TBZ3:TCA22 SSD3:SSE22 SIH3:SII22 RYL3:RYM22 ROP3:ROQ22 RET3:REU22 QUX3:QUY22 QLB3:QLC22 QBF3:QBG22 PRJ3:PRK22 PHN3:PHO22 OXR3:OXS22 ONV3:ONW22 ODZ3:OEA22 NUD3:NUE22 NKH3:NKI22 NAL3:NAM22 MQP3:MQQ22 MGT3:MGU22 LWX3:LWY22 LNB3:LNC22 LDF3:LDG22 KTJ3:KTK22 KJN3:KJO22 JZR3:JZS22 JPV3:JPW22 JFZ3:JGA22 IWD3:IWE22 IMH3:IMI22 ICL3:ICM22 HSP3:HSQ22 HIT3:HIU22 GYX3:GYY22 GPB3:GPC22 GFF3:GFG22 FVJ3:FVK22 FLN3:FLO22 FBR3:FBS22 ERV3:ERW22 EHZ3:EIA22 DYD3:DYE22 DOH3:DOI22 DEL3:DEM22 CUP3:CUQ22 CKT3:CKU22 CAX3:CAY22 BRB3:BRC22 BHF3:BHG22 AXJ3:AXK22 ANN3:ANO22 ADR3:ADS22 TV3:TW22 JZ65409:KA65508 TV65409:TW65508 ADR65409:ADS65508 ANN65409:ANO65508 AXJ65409:AXK65508 BHF65409:BHG65508 BRB65409:BRC65508 CAX65409:CAY65508 CKT65409:CKU65508 CUP65409:CUQ65508 DEL65409:DEM65508 DOH65409:DOI65508 DYD65409:DYE65508 EHZ65409:EIA65508 ERV65409:ERW65508 FBR65409:FBS65508 FLN65409:FLO65508 FVJ65409:FVK65508 GFF65409:GFG65508 GPB65409:GPC65508 GYX65409:GYY65508 HIT65409:HIU65508 HSP65409:HSQ65508 ICL65409:ICM65508 IMH65409:IMI65508 IWD65409:IWE65508 JFZ65409:JGA65508 JPV65409:JPW65508 JZR65409:JZS65508 KJN65409:KJO65508 KTJ65409:KTK65508 LDF65409:LDG65508 LNB65409:LNC65508 LWX65409:LWY65508 MGT65409:MGU65508 MQP65409:MQQ65508 NAL65409:NAM65508 NKH65409:NKI65508 NUD65409:NUE65508 ODZ65409:OEA65508 ONV65409:ONW65508 OXR65409:OXS65508 PHN65409:PHO65508 PRJ65409:PRK65508 QBF65409:QBG65508 QLB65409:QLC65508 QUX65409:QUY65508 RET65409:REU65508 ROP65409:ROQ65508 RYL65409:RYM65508 SIH65409:SII65508 SSD65409:SSE65508 TBZ65409:TCA65508 TLV65409:TLW65508 TVR65409:TVS65508 UFN65409:UFO65508 UPJ65409:UPK65508 UZF65409:UZG65508 VJB65409:VJC65508 VSX65409:VSY65508 WCT65409:WCU65508 WMP65409:WMQ65508 WWL65409:WWM65508 JZ130945:KA131044 TV130945:TW131044 ADR130945:ADS131044 ANN130945:ANO131044 AXJ130945:AXK131044 BHF130945:BHG131044 BRB130945:BRC131044 CAX130945:CAY131044 CKT130945:CKU131044 CUP130945:CUQ131044 DEL130945:DEM131044 DOH130945:DOI131044 DYD130945:DYE131044 EHZ130945:EIA131044 ERV130945:ERW131044 FBR130945:FBS131044 FLN130945:FLO131044 FVJ130945:FVK131044 GFF130945:GFG131044 GPB130945:GPC131044 GYX130945:GYY131044 HIT130945:HIU131044 HSP130945:HSQ131044 ICL130945:ICM131044 IMH130945:IMI131044 IWD130945:IWE131044 JFZ130945:JGA131044 JPV130945:JPW131044 JZR130945:JZS131044 KJN130945:KJO131044 KTJ130945:KTK131044 LDF130945:LDG131044 LNB130945:LNC131044 LWX130945:LWY131044 MGT130945:MGU131044 MQP130945:MQQ131044 NAL130945:NAM131044 NKH130945:NKI131044 NUD130945:NUE131044 ODZ130945:OEA131044 ONV130945:ONW131044 OXR130945:OXS131044 PHN130945:PHO131044 PRJ130945:PRK131044 QBF130945:QBG131044 QLB130945:QLC131044 QUX130945:QUY131044 RET130945:REU131044 ROP130945:ROQ131044 RYL130945:RYM131044 SIH130945:SII131044 SSD130945:SSE131044 TBZ130945:TCA131044 TLV130945:TLW131044 TVR130945:TVS131044 UFN130945:UFO131044 UPJ130945:UPK131044 UZF130945:UZG131044 VJB130945:VJC131044 VSX130945:VSY131044 WCT130945:WCU131044 WMP130945:WMQ131044 WWL130945:WWM131044 JZ196481:KA196580 TV196481:TW196580 ADR196481:ADS196580 ANN196481:ANO196580 AXJ196481:AXK196580 BHF196481:BHG196580 BRB196481:BRC196580 CAX196481:CAY196580 CKT196481:CKU196580 CUP196481:CUQ196580 DEL196481:DEM196580 DOH196481:DOI196580 DYD196481:DYE196580 EHZ196481:EIA196580 ERV196481:ERW196580 FBR196481:FBS196580 FLN196481:FLO196580 FVJ196481:FVK196580 GFF196481:GFG196580 GPB196481:GPC196580 GYX196481:GYY196580 HIT196481:HIU196580 HSP196481:HSQ196580 ICL196481:ICM196580 IMH196481:IMI196580 IWD196481:IWE196580 JFZ196481:JGA196580 JPV196481:JPW196580 JZR196481:JZS196580 KJN196481:KJO196580 KTJ196481:KTK196580 LDF196481:LDG196580 LNB196481:LNC196580 LWX196481:LWY196580 MGT196481:MGU196580 MQP196481:MQQ196580 NAL196481:NAM196580 NKH196481:NKI196580 NUD196481:NUE196580 ODZ196481:OEA196580 ONV196481:ONW196580 OXR196481:OXS196580 PHN196481:PHO196580 PRJ196481:PRK196580 QBF196481:QBG196580 QLB196481:QLC196580 QUX196481:QUY196580 RET196481:REU196580 ROP196481:ROQ196580 RYL196481:RYM196580 SIH196481:SII196580 SSD196481:SSE196580 TBZ196481:TCA196580 TLV196481:TLW196580 TVR196481:TVS196580 UFN196481:UFO196580 UPJ196481:UPK196580 UZF196481:UZG196580 VJB196481:VJC196580 VSX196481:VSY196580 WCT196481:WCU196580 WMP196481:WMQ196580 WWL196481:WWM196580 JZ262017:KA262116 TV262017:TW262116 ADR262017:ADS262116 ANN262017:ANO262116 AXJ262017:AXK262116 BHF262017:BHG262116 BRB262017:BRC262116 CAX262017:CAY262116 CKT262017:CKU262116 CUP262017:CUQ262116 DEL262017:DEM262116 DOH262017:DOI262116 DYD262017:DYE262116 EHZ262017:EIA262116 ERV262017:ERW262116 FBR262017:FBS262116 FLN262017:FLO262116 FVJ262017:FVK262116 GFF262017:GFG262116 GPB262017:GPC262116 GYX262017:GYY262116 HIT262017:HIU262116 HSP262017:HSQ262116 ICL262017:ICM262116 IMH262017:IMI262116 IWD262017:IWE262116 JFZ262017:JGA262116 JPV262017:JPW262116 JZR262017:JZS262116 KJN262017:KJO262116 KTJ262017:KTK262116 LDF262017:LDG262116 LNB262017:LNC262116 LWX262017:LWY262116 MGT262017:MGU262116 MQP262017:MQQ262116 NAL262017:NAM262116 NKH262017:NKI262116 NUD262017:NUE262116 ODZ262017:OEA262116 ONV262017:ONW262116 OXR262017:OXS262116 PHN262017:PHO262116 PRJ262017:PRK262116 QBF262017:QBG262116 QLB262017:QLC262116 QUX262017:QUY262116 RET262017:REU262116 ROP262017:ROQ262116 RYL262017:RYM262116 SIH262017:SII262116 SSD262017:SSE262116 TBZ262017:TCA262116 TLV262017:TLW262116 TVR262017:TVS262116 UFN262017:UFO262116 UPJ262017:UPK262116 UZF262017:UZG262116 VJB262017:VJC262116 VSX262017:VSY262116 WCT262017:WCU262116 WMP262017:WMQ262116 WWL262017:WWM262116 JZ327553:KA327652 TV327553:TW327652 ADR327553:ADS327652 ANN327553:ANO327652 AXJ327553:AXK327652 BHF327553:BHG327652 BRB327553:BRC327652 CAX327553:CAY327652 CKT327553:CKU327652 CUP327553:CUQ327652 DEL327553:DEM327652 DOH327553:DOI327652 DYD327553:DYE327652 EHZ327553:EIA327652 ERV327553:ERW327652 FBR327553:FBS327652 FLN327553:FLO327652 FVJ327553:FVK327652 GFF327553:GFG327652 GPB327553:GPC327652 GYX327553:GYY327652 HIT327553:HIU327652 HSP327553:HSQ327652 ICL327553:ICM327652 IMH327553:IMI327652 IWD327553:IWE327652 JFZ327553:JGA327652 JPV327553:JPW327652 JZR327553:JZS327652 KJN327553:KJO327652 KTJ327553:KTK327652 LDF327553:LDG327652 LNB327553:LNC327652 LWX327553:LWY327652 MGT327553:MGU327652 MQP327553:MQQ327652 NAL327553:NAM327652 NKH327553:NKI327652 NUD327553:NUE327652 ODZ327553:OEA327652 ONV327553:ONW327652 OXR327553:OXS327652 PHN327553:PHO327652 PRJ327553:PRK327652 QBF327553:QBG327652 QLB327553:QLC327652 QUX327553:QUY327652 RET327553:REU327652 ROP327553:ROQ327652 RYL327553:RYM327652 SIH327553:SII327652 SSD327553:SSE327652 TBZ327553:TCA327652 TLV327553:TLW327652 TVR327553:TVS327652 UFN327553:UFO327652 UPJ327553:UPK327652 UZF327553:UZG327652 VJB327553:VJC327652 VSX327553:VSY327652 WCT327553:WCU327652 WMP327553:WMQ327652 WWL327553:WWM327652 JZ393089:KA393188 TV393089:TW393188 ADR393089:ADS393188 ANN393089:ANO393188 AXJ393089:AXK393188 BHF393089:BHG393188 BRB393089:BRC393188 CAX393089:CAY393188 CKT393089:CKU393188 CUP393089:CUQ393188 DEL393089:DEM393188 DOH393089:DOI393188 DYD393089:DYE393188 EHZ393089:EIA393188 ERV393089:ERW393188 FBR393089:FBS393188 FLN393089:FLO393188 FVJ393089:FVK393188 GFF393089:GFG393188 GPB393089:GPC393188 GYX393089:GYY393188 HIT393089:HIU393188 HSP393089:HSQ393188 ICL393089:ICM393188 IMH393089:IMI393188 IWD393089:IWE393188 JFZ393089:JGA393188 JPV393089:JPW393188 JZR393089:JZS393188 KJN393089:KJO393188 KTJ393089:KTK393188 LDF393089:LDG393188 LNB393089:LNC393188 LWX393089:LWY393188 MGT393089:MGU393188 MQP393089:MQQ393188 NAL393089:NAM393188 NKH393089:NKI393188 NUD393089:NUE393188 ODZ393089:OEA393188 ONV393089:ONW393188 OXR393089:OXS393188 PHN393089:PHO393188 PRJ393089:PRK393188 QBF393089:QBG393188 QLB393089:QLC393188 QUX393089:QUY393188 RET393089:REU393188 ROP393089:ROQ393188 RYL393089:RYM393188 SIH393089:SII393188 SSD393089:SSE393188 TBZ393089:TCA393188 TLV393089:TLW393188 TVR393089:TVS393188 UFN393089:UFO393188 UPJ393089:UPK393188 UZF393089:UZG393188 VJB393089:VJC393188 VSX393089:VSY393188 WCT393089:WCU393188 WMP393089:WMQ393188 WWL393089:WWM393188 JZ458625:KA458724 TV458625:TW458724 ADR458625:ADS458724 ANN458625:ANO458724 AXJ458625:AXK458724 BHF458625:BHG458724 BRB458625:BRC458724 CAX458625:CAY458724 CKT458625:CKU458724 CUP458625:CUQ458724 DEL458625:DEM458724 DOH458625:DOI458724 DYD458625:DYE458724 EHZ458625:EIA458724 ERV458625:ERW458724 FBR458625:FBS458724 FLN458625:FLO458724 FVJ458625:FVK458724 GFF458625:GFG458724 GPB458625:GPC458724 GYX458625:GYY458724 HIT458625:HIU458724 HSP458625:HSQ458724 ICL458625:ICM458724 IMH458625:IMI458724 IWD458625:IWE458724 JFZ458625:JGA458724 JPV458625:JPW458724 JZR458625:JZS458724 KJN458625:KJO458724 KTJ458625:KTK458724 LDF458625:LDG458724 LNB458625:LNC458724 LWX458625:LWY458724 MGT458625:MGU458724 MQP458625:MQQ458724 NAL458625:NAM458724 NKH458625:NKI458724 NUD458625:NUE458724 ODZ458625:OEA458724 ONV458625:ONW458724 OXR458625:OXS458724 PHN458625:PHO458724 PRJ458625:PRK458724 QBF458625:QBG458724 QLB458625:QLC458724 QUX458625:QUY458724 RET458625:REU458724 ROP458625:ROQ458724 RYL458625:RYM458724 SIH458625:SII458724 SSD458625:SSE458724 TBZ458625:TCA458724 TLV458625:TLW458724 TVR458625:TVS458724 UFN458625:UFO458724 UPJ458625:UPK458724 UZF458625:UZG458724 VJB458625:VJC458724 VSX458625:VSY458724 WCT458625:WCU458724 WMP458625:WMQ458724 WWL458625:WWM458724 JZ524161:KA524260 TV524161:TW524260 ADR524161:ADS524260 ANN524161:ANO524260 AXJ524161:AXK524260 BHF524161:BHG524260 BRB524161:BRC524260 CAX524161:CAY524260 CKT524161:CKU524260 CUP524161:CUQ524260 DEL524161:DEM524260 DOH524161:DOI524260 DYD524161:DYE524260 EHZ524161:EIA524260 ERV524161:ERW524260 FBR524161:FBS524260 FLN524161:FLO524260 FVJ524161:FVK524260 GFF524161:GFG524260 GPB524161:GPC524260 GYX524161:GYY524260 HIT524161:HIU524260 HSP524161:HSQ524260 ICL524161:ICM524260 IMH524161:IMI524260 IWD524161:IWE524260 JFZ524161:JGA524260 JPV524161:JPW524260 JZR524161:JZS524260 KJN524161:KJO524260 KTJ524161:KTK524260 LDF524161:LDG524260 LNB524161:LNC524260 LWX524161:LWY524260 MGT524161:MGU524260 MQP524161:MQQ524260 NAL524161:NAM524260 NKH524161:NKI524260 NUD524161:NUE524260 ODZ524161:OEA524260 ONV524161:ONW524260 OXR524161:OXS524260 PHN524161:PHO524260 PRJ524161:PRK524260 QBF524161:QBG524260 QLB524161:QLC524260 QUX524161:QUY524260 RET524161:REU524260 ROP524161:ROQ524260 RYL524161:RYM524260 SIH524161:SII524260 SSD524161:SSE524260 TBZ524161:TCA524260 TLV524161:TLW524260 TVR524161:TVS524260 UFN524161:UFO524260 UPJ524161:UPK524260 UZF524161:UZG524260 VJB524161:VJC524260 VSX524161:VSY524260 WCT524161:WCU524260 WMP524161:WMQ524260 WWL524161:WWM524260 JZ589697:KA589796 TV589697:TW589796 ADR589697:ADS589796 ANN589697:ANO589796 AXJ589697:AXK589796 BHF589697:BHG589796 BRB589697:BRC589796 CAX589697:CAY589796 CKT589697:CKU589796 CUP589697:CUQ589796 DEL589697:DEM589796 DOH589697:DOI589796 DYD589697:DYE589796 EHZ589697:EIA589796 ERV589697:ERW589796 FBR589697:FBS589796 FLN589697:FLO589796 FVJ589697:FVK589796 GFF589697:GFG589796 GPB589697:GPC589796 GYX589697:GYY589796 HIT589697:HIU589796 HSP589697:HSQ589796 ICL589697:ICM589796 IMH589697:IMI589796 IWD589697:IWE589796 JFZ589697:JGA589796 JPV589697:JPW589796 JZR589697:JZS589796 KJN589697:KJO589796 KTJ589697:KTK589796 LDF589697:LDG589796 LNB589697:LNC589796 LWX589697:LWY589796 MGT589697:MGU589796 MQP589697:MQQ589796 NAL589697:NAM589796 NKH589697:NKI589796 NUD589697:NUE589796 ODZ589697:OEA589796 ONV589697:ONW589796 OXR589697:OXS589796 PHN589697:PHO589796 PRJ589697:PRK589796 QBF589697:QBG589796 QLB589697:QLC589796 QUX589697:QUY589796 RET589697:REU589796 ROP589697:ROQ589796 RYL589697:RYM589796 SIH589697:SII589796 SSD589697:SSE589796 TBZ589697:TCA589796 TLV589697:TLW589796 TVR589697:TVS589796 UFN589697:UFO589796 UPJ589697:UPK589796 UZF589697:UZG589796 VJB589697:VJC589796 VSX589697:VSY589796 WCT589697:WCU589796 WMP589697:WMQ589796 WWL589697:WWM589796 JZ655233:KA655332 TV655233:TW655332 ADR655233:ADS655332 ANN655233:ANO655332 AXJ655233:AXK655332 BHF655233:BHG655332 BRB655233:BRC655332 CAX655233:CAY655332 CKT655233:CKU655332 CUP655233:CUQ655332 DEL655233:DEM655332 DOH655233:DOI655332 DYD655233:DYE655332 EHZ655233:EIA655332 ERV655233:ERW655332 FBR655233:FBS655332 FLN655233:FLO655332 FVJ655233:FVK655332 GFF655233:GFG655332 GPB655233:GPC655332 GYX655233:GYY655332 HIT655233:HIU655332 HSP655233:HSQ655332 ICL655233:ICM655332 IMH655233:IMI655332 IWD655233:IWE655332 JFZ655233:JGA655332 JPV655233:JPW655332 JZR655233:JZS655332 KJN655233:KJO655332 KTJ655233:KTK655332 LDF655233:LDG655332 LNB655233:LNC655332 LWX655233:LWY655332 MGT655233:MGU655332 MQP655233:MQQ655332 NAL655233:NAM655332 NKH655233:NKI655332 NUD655233:NUE655332 ODZ655233:OEA655332 ONV655233:ONW655332 OXR655233:OXS655332 PHN655233:PHO655332 PRJ655233:PRK655332 QBF655233:QBG655332 QLB655233:QLC655332 QUX655233:QUY655332 RET655233:REU655332 ROP655233:ROQ655332 RYL655233:RYM655332 SIH655233:SII655332 SSD655233:SSE655332 TBZ655233:TCA655332 TLV655233:TLW655332 TVR655233:TVS655332 UFN655233:UFO655332 UPJ655233:UPK655332 UZF655233:UZG655332 VJB655233:VJC655332 VSX655233:VSY655332 WCT655233:WCU655332 WMP655233:WMQ655332 WWL655233:WWM655332 JZ720769:KA720868 TV720769:TW720868 ADR720769:ADS720868 ANN720769:ANO720868 AXJ720769:AXK720868 BHF720769:BHG720868 BRB720769:BRC720868 CAX720769:CAY720868 CKT720769:CKU720868 CUP720769:CUQ720868 DEL720769:DEM720868 DOH720769:DOI720868 DYD720769:DYE720868 EHZ720769:EIA720868 ERV720769:ERW720868 FBR720769:FBS720868 FLN720769:FLO720868 FVJ720769:FVK720868 GFF720769:GFG720868 GPB720769:GPC720868 GYX720769:GYY720868 HIT720769:HIU720868 HSP720769:HSQ720868 ICL720769:ICM720868 IMH720769:IMI720868 IWD720769:IWE720868 JFZ720769:JGA720868 JPV720769:JPW720868 JZR720769:JZS720868 KJN720769:KJO720868 KTJ720769:KTK720868 LDF720769:LDG720868 LNB720769:LNC720868 LWX720769:LWY720868 MGT720769:MGU720868 MQP720769:MQQ720868 NAL720769:NAM720868 NKH720769:NKI720868 NUD720769:NUE720868 ODZ720769:OEA720868 ONV720769:ONW720868 OXR720769:OXS720868 PHN720769:PHO720868 PRJ720769:PRK720868 QBF720769:QBG720868 QLB720769:QLC720868 QUX720769:QUY720868 RET720769:REU720868 ROP720769:ROQ720868 RYL720769:RYM720868 SIH720769:SII720868 SSD720769:SSE720868 TBZ720769:TCA720868 TLV720769:TLW720868 TVR720769:TVS720868 UFN720769:UFO720868 UPJ720769:UPK720868 UZF720769:UZG720868 VJB720769:VJC720868 VSX720769:VSY720868 WCT720769:WCU720868 WMP720769:WMQ720868 WWL720769:WWM720868 JZ786305:KA786404 TV786305:TW786404 ADR786305:ADS786404 ANN786305:ANO786404 AXJ786305:AXK786404 BHF786305:BHG786404 BRB786305:BRC786404 CAX786305:CAY786404 CKT786305:CKU786404 CUP786305:CUQ786404 DEL786305:DEM786404 DOH786305:DOI786404 DYD786305:DYE786404 EHZ786305:EIA786404 ERV786305:ERW786404 FBR786305:FBS786404 FLN786305:FLO786404 FVJ786305:FVK786404 GFF786305:GFG786404 GPB786305:GPC786404 GYX786305:GYY786404 HIT786305:HIU786404 HSP786305:HSQ786404 ICL786305:ICM786404 IMH786305:IMI786404 IWD786305:IWE786404 JFZ786305:JGA786404 JPV786305:JPW786404 JZR786305:JZS786404 KJN786305:KJO786404 KTJ786305:KTK786404 LDF786305:LDG786404 LNB786305:LNC786404 LWX786305:LWY786404 MGT786305:MGU786404 MQP786305:MQQ786404 NAL786305:NAM786404 NKH786305:NKI786404 NUD786305:NUE786404 ODZ786305:OEA786404 ONV786305:ONW786404 OXR786305:OXS786404 PHN786305:PHO786404 PRJ786305:PRK786404 QBF786305:QBG786404 QLB786305:QLC786404 QUX786305:QUY786404 RET786305:REU786404 ROP786305:ROQ786404 RYL786305:RYM786404 SIH786305:SII786404 SSD786305:SSE786404 TBZ786305:TCA786404 TLV786305:TLW786404 TVR786305:TVS786404 UFN786305:UFO786404 UPJ786305:UPK786404 UZF786305:UZG786404 VJB786305:VJC786404 VSX786305:VSY786404 WCT786305:WCU786404 WMP786305:WMQ786404 WWL786305:WWM786404 JZ851841:KA851940 TV851841:TW851940 ADR851841:ADS851940 ANN851841:ANO851940 AXJ851841:AXK851940 BHF851841:BHG851940 BRB851841:BRC851940 CAX851841:CAY851940 CKT851841:CKU851940 CUP851841:CUQ851940 DEL851841:DEM851940 DOH851841:DOI851940 DYD851841:DYE851940 EHZ851841:EIA851940 ERV851841:ERW851940 FBR851841:FBS851940 FLN851841:FLO851940 FVJ851841:FVK851940 GFF851841:GFG851940 GPB851841:GPC851940 GYX851841:GYY851940 HIT851841:HIU851940 HSP851841:HSQ851940 ICL851841:ICM851940 IMH851841:IMI851940 IWD851841:IWE851940 JFZ851841:JGA851940 JPV851841:JPW851940 JZR851841:JZS851940 KJN851841:KJO851940 KTJ851841:KTK851940 LDF851841:LDG851940 LNB851841:LNC851940 LWX851841:LWY851940 MGT851841:MGU851940 MQP851841:MQQ851940 NAL851841:NAM851940 NKH851841:NKI851940 NUD851841:NUE851940 ODZ851841:OEA851940 ONV851841:ONW851940 OXR851841:OXS851940 PHN851841:PHO851940 PRJ851841:PRK851940 QBF851841:QBG851940 QLB851841:QLC851940 QUX851841:QUY851940 RET851841:REU851940 ROP851841:ROQ851940 RYL851841:RYM851940 SIH851841:SII851940 SSD851841:SSE851940 TBZ851841:TCA851940 TLV851841:TLW851940 TVR851841:TVS851940 UFN851841:UFO851940 UPJ851841:UPK851940 UZF851841:UZG851940 VJB851841:VJC851940 VSX851841:VSY851940 WCT851841:WCU851940 WMP851841:WMQ851940 WWL851841:WWM851940 JZ917377:KA917476 TV917377:TW917476 ADR917377:ADS917476 ANN917377:ANO917476 AXJ917377:AXK917476 BHF917377:BHG917476 BRB917377:BRC917476 CAX917377:CAY917476 CKT917377:CKU917476 CUP917377:CUQ917476 DEL917377:DEM917476 DOH917377:DOI917476 DYD917377:DYE917476 EHZ917377:EIA917476 ERV917377:ERW917476 FBR917377:FBS917476 FLN917377:FLO917476 FVJ917377:FVK917476 GFF917377:GFG917476 GPB917377:GPC917476 GYX917377:GYY917476 HIT917377:HIU917476 HSP917377:HSQ917476 ICL917377:ICM917476 IMH917377:IMI917476 IWD917377:IWE917476 JFZ917377:JGA917476 JPV917377:JPW917476 JZR917377:JZS917476 KJN917377:KJO917476 KTJ917377:KTK917476 LDF917377:LDG917476 LNB917377:LNC917476 LWX917377:LWY917476 MGT917377:MGU917476 MQP917377:MQQ917476 NAL917377:NAM917476 NKH917377:NKI917476 NUD917377:NUE917476 ODZ917377:OEA917476 ONV917377:ONW917476 OXR917377:OXS917476 PHN917377:PHO917476 PRJ917377:PRK917476 QBF917377:QBG917476 QLB917377:QLC917476 QUX917377:QUY917476 RET917377:REU917476 ROP917377:ROQ917476 RYL917377:RYM917476 SIH917377:SII917476 SSD917377:SSE917476 TBZ917377:TCA917476 TLV917377:TLW917476 TVR917377:TVS917476 UFN917377:UFO917476 UPJ917377:UPK917476 UZF917377:UZG917476 VJB917377:VJC917476 VSX917377:VSY917476 WCT917377:WCU917476 WMP917377:WMQ917476 WWL917377:WWM917476 JZ982913:KA983012 TV982913:TW983012 ADR982913:ADS983012 ANN982913:ANO983012 AXJ982913:AXK983012 BHF982913:BHG983012 BRB982913:BRC983012 CAX982913:CAY983012 CKT982913:CKU983012 CUP982913:CUQ983012 DEL982913:DEM983012 DOH982913:DOI983012 DYD982913:DYE983012 EHZ982913:EIA983012 ERV982913:ERW983012 FBR982913:FBS983012 FLN982913:FLO983012 FVJ982913:FVK983012 GFF982913:GFG983012 GPB982913:GPC983012 GYX982913:GYY983012 HIT982913:HIU983012 HSP982913:HSQ983012 ICL982913:ICM983012 IMH982913:IMI983012 IWD982913:IWE983012 JFZ982913:JGA983012 JPV982913:JPW983012 JZR982913:JZS983012 KJN982913:KJO983012 KTJ982913:KTK983012 LDF982913:LDG983012 LNB982913:LNC983012 LWX982913:LWY983012 MGT982913:MGU983012 MQP982913:MQQ983012 NAL982913:NAM983012 NKH982913:NKI983012 NUD982913:NUE983012 ODZ982913:OEA983012 ONV982913:ONW983012 OXR982913:OXS983012 PHN982913:PHO983012 PRJ982913:PRK983012 QBF982913:QBG983012 QLB982913:QLC983012 QUX982913:QUY983012 RET982913:REU983012 ROP982913:ROQ983012 RYL982913:RYM983012 SIH982913:SII983012 SSD982913:SSE983012 TBZ982913:TCA983012 TLV982913:TLW983012 TVR982913:TVS983012 UFN982913:UFO983012 UPJ982913:UPK983012 UZF982913:UZG983012 VJB982913:VJC983012 VSX982913:VSY983012 WCT982913:WCU983012 WMP982913:WMQ983012 WWL982913:WWM983012 AV130948:AW130949 AV982921:AW982922 AV917385:AW917386 AV851849:AW851850 AV786313:AW786314 AV720777:AW720778 AV655241:AW655242 AV589705:AW589706 AV524169:AW524170 AV458633:AW458634 AV393097:AW393098 AV327561:AW327562 AV262025:AW262026 AV196489:AW196490 AV130953:AW130954 AV65417:AW65418 AV982926:AW982927 AV917390:AW917391 AV851854:AW851855 AV786318:AW786319 AV720782:AW720783 AV655246:AW655247 AV589710:AW589711 AV524174:AW524175 AV458638:AW458639 AV393102:AW393103 AV327566:AW327567 AV262030:AW262031 AV196494:AW196495 AV130958:AW130959 AV65422:AW65423 AV982946:AW982947 AV917410:AW917411 AV851874:AW851875 AV786338:AW786339 AV720802:AW720803 AV655266:AW655267 AV589730:AW589731 AV524194:AW524195 AV458658:AW458659 AV393122:AW393123 AV327586:AW327587 AV262050:AW262051 AV196514:AW196515 AV130978:AW130979 AV65442:AW65443 AV982916:AW982917 AV917380:AW917381 AV851844:AW851845 AV786308:AW786309 AV720772:AW720773 AV655236:AW655237 AV589700:AW589701 AV524164:AW524165 AV458628:AW458629 AV393092:AW393093 AV327556:AW327557 AV262020:AW262021 AV196484:AW196485 AV65412:AW65413 ANQ65412:ANQ65413 AXM65412:AXM65413 BHI65412:BHI65413 BRE65412:BRE65413 CBA65412:CBA65413 CKW65412:CKW65413 CUS65412:CUS65413 DEO65412:DEO65413 DOK65412:DOK65413 DYG65412:DYG65413 EIC65412:EIC65413 ERY65412:ERY65413 FBU65412:FBU65413 FLQ65412:FLQ65413 FVM65412:FVM65413 GFI65412:GFI65413 GPE65412:GPE65413 GZA65412:GZA65413 HIW65412:HIW65413 HSS65412:HSS65413 ICO65412:ICO65413 IMK65412:IMK65413 IWG65412:IWG65413 JGC65412:JGC65413 JPY65412:JPY65413 JZU65412:JZU65413 KJQ65412:KJQ65413 KTM65412:KTM65413 LDI65412:LDI65413 LNE65412:LNE65413 LXA65412:LXA65413 MGW65412:MGW65413 MQS65412:MQS65413 NAO65412:NAO65413 NKK65412:NKK65413 NUG65412:NUG65413 OEC65412:OEC65413 ONY65412:ONY65413 OXU65412:OXU65413 PHQ65412:PHQ65413 PRM65412:PRM65413 QBI65412:QBI65413 QLE65412:QLE65413 QVA65412:QVA65413 REW65412:REW65413 ROS65412:ROS65413 RYO65412:RYO65413 SIK65412:SIK65413 SSG65412:SSG65413 TCC65412:TCC65413 TLY65412:TLY65413 TVU65412:TVU65413 UFQ65412:UFQ65413 UPM65412:UPM65413 UZI65412:UZI65413 VJE65412:VJE65413 VTA65412:VTA65413 WCW65412:WCW65413 WMS65412:WMS65413 WWO65412:WWO65413 KC130948:KC130949 TY130948:TY130949 ADU130948:ADU130949 ANQ130948:ANQ130949 AXM130948:AXM130949 BHI130948:BHI130949 BRE130948:BRE130949 CBA130948:CBA130949 CKW130948:CKW130949 CUS130948:CUS130949 DEO130948:DEO130949 DOK130948:DOK130949 DYG130948:DYG130949 EIC130948:EIC130949 ERY130948:ERY130949 FBU130948:FBU130949 FLQ130948:FLQ130949 FVM130948:FVM130949 GFI130948:GFI130949 GPE130948:GPE130949 GZA130948:GZA130949 HIW130948:HIW130949 HSS130948:HSS130949 ICO130948:ICO130949 IMK130948:IMK130949 IWG130948:IWG130949 JGC130948:JGC130949 JPY130948:JPY130949 JZU130948:JZU130949 KJQ130948:KJQ130949 KTM130948:KTM130949 LDI130948:LDI130949 LNE130948:LNE130949 LXA130948:LXA130949 MGW130948:MGW130949 MQS130948:MQS130949 NAO130948:NAO130949 NKK130948:NKK130949 NUG130948:NUG130949 OEC130948:OEC130949 ONY130948:ONY130949 OXU130948:OXU130949 PHQ130948:PHQ130949 PRM130948:PRM130949 QBI130948:QBI130949 QLE130948:QLE130949 QVA130948:QVA130949 REW130948:REW130949 ROS130948:ROS130949 RYO130948:RYO130949 SIK130948:SIK130949 SSG130948:SSG130949 TCC130948:TCC130949 TLY130948:TLY130949 TVU130948:TVU130949 UFQ130948:UFQ130949 UPM130948:UPM130949 UZI130948:UZI130949 VJE130948:VJE130949 VTA130948:VTA130949 WCW130948:WCW130949 WMS130948:WMS130949 WWO130948:WWO130949 KC196484:KC196485 TY196484:TY196485 ADU196484:ADU196485 ANQ196484:ANQ196485 AXM196484:AXM196485 BHI196484:BHI196485 BRE196484:BRE196485 CBA196484:CBA196485 CKW196484:CKW196485 CUS196484:CUS196485 DEO196484:DEO196485 DOK196484:DOK196485 DYG196484:DYG196485 EIC196484:EIC196485 ERY196484:ERY196485 FBU196484:FBU196485 FLQ196484:FLQ196485 FVM196484:FVM196485 GFI196484:GFI196485 GPE196484:GPE196485 GZA196484:GZA196485 HIW196484:HIW196485 HSS196484:HSS196485 ICO196484:ICO196485 IMK196484:IMK196485 IWG196484:IWG196485 JGC196484:JGC196485 JPY196484:JPY196485 JZU196484:JZU196485 KJQ196484:KJQ196485 KTM196484:KTM196485 LDI196484:LDI196485 LNE196484:LNE196485 LXA196484:LXA196485 MGW196484:MGW196485 MQS196484:MQS196485 NAO196484:NAO196485 NKK196484:NKK196485 NUG196484:NUG196485 OEC196484:OEC196485 ONY196484:ONY196485 OXU196484:OXU196485 PHQ196484:PHQ196485 PRM196484:PRM196485 QBI196484:QBI196485 QLE196484:QLE196485 QVA196484:QVA196485 REW196484:REW196485 ROS196484:ROS196485 RYO196484:RYO196485 SIK196484:SIK196485 SSG196484:SSG196485 TCC196484:TCC196485 TLY196484:TLY196485 TVU196484:TVU196485 UFQ196484:UFQ196485 UPM196484:UPM196485 UZI196484:UZI196485 VJE196484:VJE196485 VTA196484:VTA196485 WCW196484:WCW196485 WMS196484:WMS196485 WWO196484:WWO196485 KC262020:KC262021 TY262020:TY262021 ADU262020:ADU262021 ANQ262020:ANQ262021 AXM262020:AXM262021 BHI262020:BHI262021 BRE262020:BRE262021 CBA262020:CBA262021 CKW262020:CKW262021 CUS262020:CUS262021 DEO262020:DEO262021 DOK262020:DOK262021 DYG262020:DYG262021 EIC262020:EIC262021 ERY262020:ERY262021 FBU262020:FBU262021 FLQ262020:FLQ262021 FVM262020:FVM262021 GFI262020:GFI262021 GPE262020:GPE262021 GZA262020:GZA262021 HIW262020:HIW262021 HSS262020:HSS262021 ICO262020:ICO262021 IMK262020:IMK262021 IWG262020:IWG262021 JGC262020:JGC262021 JPY262020:JPY262021 JZU262020:JZU262021 KJQ262020:KJQ262021 KTM262020:KTM262021 LDI262020:LDI262021 LNE262020:LNE262021 LXA262020:LXA262021 MGW262020:MGW262021 MQS262020:MQS262021 NAO262020:NAO262021 NKK262020:NKK262021 NUG262020:NUG262021 OEC262020:OEC262021 ONY262020:ONY262021 OXU262020:OXU262021 PHQ262020:PHQ262021 PRM262020:PRM262021 QBI262020:QBI262021 QLE262020:QLE262021 QVA262020:QVA262021 REW262020:REW262021 ROS262020:ROS262021 RYO262020:RYO262021 SIK262020:SIK262021 SSG262020:SSG262021 TCC262020:TCC262021 TLY262020:TLY262021 TVU262020:TVU262021 UFQ262020:UFQ262021 UPM262020:UPM262021 UZI262020:UZI262021 VJE262020:VJE262021 VTA262020:VTA262021 WCW262020:WCW262021 WMS262020:WMS262021 WWO262020:WWO262021 KC327556:KC327557 TY327556:TY327557 ADU327556:ADU327557 ANQ327556:ANQ327557 AXM327556:AXM327557 BHI327556:BHI327557 BRE327556:BRE327557 CBA327556:CBA327557 CKW327556:CKW327557 CUS327556:CUS327557 DEO327556:DEO327557 DOK327556:DOK327557 DYG327556:DYG327557 EIC327556:EIC327557 ERY327556:ERY327557 FBU327556:FBU327557 FLQ327556:FLQ327557 FVM327556:FVM327557 GFI327556:GFI327557 GPE327556:GPE327557 GZA327556:GZA327557 HIW327556:HIW327557 HSS327556:HSS327557 ICO327556:ICO327557 IMK327556:IMK327557 IWG327556:IWG327557 JGC327556:JGC327557 JPY327556:JPY327557 JZU327556:JZU327557 KJQ327556:KJQ327557 KTM327556:KTM327557 LDI327556:LDI327557 LNE327556:LNE327557 LXA327556:LXA327557 MGW327556:MGW327557 MQS327556:MQS327557 NAO327556:NAO327557 NKK327556:NKK327557 NUG327556:NUG327557 OEC327556:OEC327557 ONY327556:ONY327557 OXU327556:OXU327557 PHQ327556:PHQ327557 PRM327556:PRM327557 QBI327556:QBI327557 QLE327556:QLE327557 QVA327556:QVA327557 REW327556:REW327557 ROS327556:ROS327557 RYO327556:RYO327557 SIK327556:SIK327557 SSG327556:SSG327557 TCC327556:TCC327557 TLY327556:TLY327557 TVU327556:TVU327557 UFQ327556:UFQ327557 UPM327556:UPM327557 UZI327556:UZI327557 VJE327556:VJE327557 VTA327556:VTA327557 WCW327556:WCW327557 WMS327556:WMS327557 WWO327556:WWO327557 KC393092:KC393093 TY393092:TY393093 ADU393092:ADU393093 ANQ393092:ANQ393093 AXM393092:AXM393093 BHI393092:BHI393093 BRE393092:BRE393093 CBA393092:CBA393093 CKW393092:CKW393093 CUS393092:CUS393093 DEO393092:DEO393093 DOK393092:DOK393093 DYG393092:DYG393093 EIC393092:EIC393093 ERY393092:ERY393093 FBU393092:FBU393093 FLQ393092:FLQ393093 FVM393092:FVM393093 GFI393092:GFI393093 GPE393092:GPE393093 GZA393092:GZA393093 HIW393092:HIW393093 HSS393092:HSS393093 ICO393092:ICO393093 IMK393092:IMK393093 IWG393092:IWG393093 JGC393092:JGC393093 JPY393092:JPY393093 JZU393092:JZU393093 KJQ393092:KJQ393093 KTM393092:KTM393093 LDI393092:LDI393093 LNE393092:LNE393093 LXA393092:LXA393093 MGW393092:MGW393093 MQS393092:MQS393093 NAO393092:NAO393093 NKK393092:NKK393093 NUG393092:NUG393093 OEC393092:OEC393093 ONY393092:ONY393093 OXU393092:OXU393093 PHQ393092:PHQ393093 PRM393092:PRM393093 QBI393092:QBI393093 QLE393092:QLE393093 QVA393092:QVA393093 REW393092:REW393093 ROS393092:ROS393093 RYO393092:RYO393093 SIK393092:SIK393093 SSG393092:SSG393093 TCC393092:TCC393093 TLY393092:TLY393093 TVU393092:TVU393093 UFQ393092:UFQ393093 UPM393092:UPM393093 UZI393092:UZI393093 VJE393092:VJE393093 VTA393092:VTA393093 WCW393092:WCW393093 WMS393092:WMS393093 WWO393092:WWO393093 KC458628:KC458629 TY458628:TY458629 ADU458628:ADU458629 ANQ458628:ANQ458629 AXM458628:AXM458629 BHI458628:BHI458629 BRE458628:BRE458629 CBA458628:CBA458629 CKW458628:CKW458629 CUS458628:CUS458629 DEO458628:DEO458629 DOK458628:DOK458629 DYG458628:DYG458629 EIC458628:EIC458629 ERY458628:ERY458629 FBU458628:FBU458629 FLQ458628:FLQ458629 FVM458628:FVM458629 GFI458628:GFI458629 GPE458628:GPE458629 GZA458628:GZA458629 HIW458628:HIW458629 HSS458628:HSS458629 ICO458628:ICO458629 IMK458628:IMK458629 IWG458628:IWG458629 JGC458628:JGC458629 JPY458628:JPY458629 JZU458628:JZU458629 KJQ458628:KJQ458629 KTM458628:KTM458629 LDI458628:LDI458629 LNE458628:LNE458629 LXA458628:LXA458629 MGW458628:MGW458629 MQS458628:MQS458629 NAO458628:NAO458629 NKK458628:NKK458629 NUG458628:NUG458629 OEC458628:OEC458629 ONY458628:ONY458629 OXU458628:OXU458629 PHQ458628:PHQ458629 PRM458628:PRM458629 QBI458628:QBI458629 QLE458628:QLE458629 QVA458628:QVA458629 REW458628:REW458629 ROS458628:ROS458629 RYO458628:RYO458629 SIK458628:SIK458629 SSG458628:SSG458629 TCC458628:TCC458629 TLY458628:TLY458629 TVU458628:TVU458629 UFQ458628:UFQ458629 UPM458628:UPM458629 UZI458628:UZI458629 VJE458628:VJE458629 VTA458628:VTA458629 WCW458628:WCW458629 WMS458628:WMS458629 WWO458628:WWO458629 KC524164:KC524165 TY524164:TY524165 ADU524164:ADU524165 ANQ524164:ANQ524165 AXM524164:AXM524165 BHI524164:BHI524165 BRE524164:BRE524165 CBA524164:CBA524165 CKW524164:CKW524165 CUS524164:CUS524165 DEO524164:DEO524165 DOK524164:DOK524165 DYG524164:DYG524165 EIC524164:EIC524165 ERY524164:ERY524165 FBU524164:FBU524165 FLQ524164:FLQ524165 FVM524164:FVM524165 GFI524164:GFI524165 GPE524164:GPE524165 GZA524164:GZA524165 HIW524164:HIW524165 HSS524164:HSS524165 ICO524164:ICO524165 IMK524164:IMK524165 IWG524164:IWG524165 JGC524164:JGC524165 JPY524164:JPY524165 JZU524164:JZU524165 KJQ524164:KJQ524165 KTM524164:KTM524165 LDI524164:LDI524165 LNE524164:LNE524165 LXA524164:LXA524165 MGW524164:MGW524165 MQS524164:MQS524165 NAO524164:NAO524165 NKK524164:NKK524165 NUG524164:NUG524165 OEC524164:OEC524165 ONY524164:ONY524165 OXU524164:OXU524165 PHQ524164:PHQ524165 PRM524164:PRM524165 QBI524164:QBI524165 QLE524164:QLE524165 QVA524164:QVA524165 REW524164:REW524165 ROS524164:ROS524165 RYO524164:RYO524165 SIK524164:SIK524165 SSG524164:SSG524165 TCC524164:TCC524165 TLY524164:TLY524165 TVU524164:TVU524165 UFQ524164:UFQ524165 UPM524164:UPM524165 UZI524164:UZI524165 VJE524164:VJE524165 VTA524164:VTA524165 WCW524164:WCW524165 WMS524164:WMS524165 WWO524164:WWO524165 KC589700:KC589701 TY589700:TY589701 ADU589700:ADU589701 ANQ589700:ANQ589701 AXM589700:AXM589701 BHI589700:BHI589701 BRE589700:BRE589701 CBA589700:CBA589701 CKW589700:CKW589701 CUS589700:CUS589701 DEO589700:DEO589701 DOK589700:DOK589701 DYG589700:DYG589701 EIC589700:EIC589701 ERY589700:ERY589701 FBU589700:FBU589701 FLQ589700:FLQ589701 FVM589700:FVM589701 GFI589700:GFI589701 GPE589700:GPE589701 GZA589700:GZA589701 HIW589700:HIW589701 HSS589700:HSS589701 ICO589700:ICO589701 IMK589700:IMK589701 IWG589700:IWG589701 JGC589700:JGC589701 JPY589700:JPY589701 JZU589700:JZU589701 KJQ589700:KJQ589701 KTM589700:KTM589701 LDI589700:LDI589701 LNE589700:LNE589701 LXA589700:LXA589701 MGW589700:MGW589701 MQS589700:MQS589701 NAO589700:NAO589701 NKK589700:NKK589701 NUG589700:NUG589701 OEC589700:OEC589701 ONY589700:ONY589701 OXU589700:OXU589701 PHQ589700:PHQ589701 PRM589700:PRM589701 QBI589700:QBI589701 QLE589700:QLE589701 QVA589700:QVA589701 REW589700:REW589701 ROS589700:ROS589701 RYO589700:RYO589701 SIK589700:SIK589701 SSG589700:SSG589701 TCC589700:TCC589701 TLY589700:TLY589701 TVU589700:TVU589701 UFQ589700:UFQ589701 UPM589700:UPM589701 UZI589700:UZI589701 VJE589700:VJE589701 VTA589700:VTA589701 WCW589700:WCW589701 WMS589700:WMS589701 WWO589700:WWO589701 KC655236:KC655237 TY655236:TY655237 ADU655236:ADU655237 ANQ655236:ANQ655237 AXM655236:AXM655237 BHI655236:BHI655237 BRE655236:BRE655237 CBA655236:CBA655237 CKW655236:CKW655237 CUS655236:CUS655237 DEO655236:DEO655237 DOK655236:DOK655237 DYG655236:DYG655237 EIC655236:EIC655237 ERY655236:ERY655237 FBU655236:FBU655237 FLQ655236:FLQ655237 FVM655236:FVM655237 GFI655236:GFI655237 GPE655236:GPE655237 GZA655236:GZA655237 HIW655236:HIW655237 HSS655236:HSS655237 ICO655236:ICO655237 IMK655236:IMK655237 IWG655236:IWG655237 JGC655236:JGC655237 JPY655236:JPY655237 JZU655236:JZU655237 KJQ655236:KJQ655237 KTM655236:KTM655237 LDI655236:LDI655237 LNE655236:LNE655237 LXA655236:LXA655237 MGW655236:MGW655237 MQS655236:MQS655237 NAO655236:NAO655237 NKK655236:NKK655237 NUG655236:NUG655237 OEC655236:OEC655237 ONY655236:ONY655237 OXU655236:OXU655237 PHQ655236:PHQ655237 PRM655236:PRM655237 QBI655236:QBI655237 QLE655236:QLE655237 QVA655236:QVA655237 REW655236:REW655237 ROS655236:ROS655237 RYO655236:RYO655237 SIK655236:SIK655237 SSG655236:SSG655237 TCC655236:TCC655237 TLY655236:TLY655237 TVU655236:TVU655237 UFQ655236:UFQ655237 UPM655236:UPM655237 UZI655236:UZI655237 VJE655236:VJE655237 VTA655236:VTA655237 WCW655236:WCW655237 WMS655236:WMS655237 WWO655236:WWO655237 KC720772:KC720773 TY720772:TY720773 ADU720772:ADU720773 ANQ720772:ANQ720773 AXM720772:AXM720773 BHI720772:BHI720773 BRE720772:BRE720773 CBA720772:CBA720773 CKW720772:CKW720773 CUS720772:CUS720773 DEO720772:DEO720773 DOK720772:DOK720773 DYG720772:DYG720773 EIC720772:EIC720773 ERY720772:ERY720773 FBU720772:FBU720773 FLQ720772:FLQ720773 FVM720772:FVM720773 GFI720772:GFI720773 GPE720772:GPE720773 GZA720772:GZA720773 HIW720772:HIW720773 HSS720772:HSS720773 ICO720772:ICO720773 IMK720772:IMK720773 IWG720772:IWG720773 JGC720772:JGC720773 JPY720772:JPY720773 JZU720772:JZU720773 KJQ720772:KJQ720773 KTM720772:KTM720773 LDI720772:LDI720773 LNE720772:LNE720773 LXA720772:LXA720773 MGW720772:MGW720773 MQS720772:MQS720773 NAO720772:NAO720773 NKK720772:NKK720773 NUG720772:NUG720773 OEC720772:OEC720773 ONY720772:ONY720773 OXU720772:OXU720773 PHQ720772:PHQ720773 PRM720772:PRM720773 QBI720772:QBI720773 QLE720772:QLE720773 QVA720772:QVA720773 REW720772:REW720773 ROS720772:ROS720773 RYO720772:RYO720773 SIK720772:SIK720773 SSG720772:SSG720773 TCC720772:TCC720773 TLY720772:TLY720773 TVU720772:TVU720773 UFQ720772:UFQ720773 UPM720772:UPM720773 UZI720772:UZI720773 VJE720772:VJE720773 VTA720772:VTA720773 WCW720772:WCW720773 WMS720772:WMS720773 WWO720772:WWO720773 KC786308:KC786309 TY786308:TY786309 ADU786308:ADU786309 ANQ786308:ANQ786309 AXM786308:AXM786309 BHI786308:BHI786309 BRE786308:BRE786309 CBA786308:CBA786309 CKW786308:CKW786309 CUS786308:CUS786309 DEO786308:DEO786309 DOK786308:DOK786309 DYG786308:DYG786309 EIC786308:EIC786309 ERY786308:ERY786309 FBU786308:FBU786309 FLQ786308:FLQ786309 FVM786308:FVM786309 GFI786308:GFI786309 GPE786308:GPE786309 GZA786308:GZA786309 HIW786308:HIW786309 HSS786308:HSS786309 ICO786308:ICO786309 IMK786308:IMK786309 IWG786308:IWG786309 JGC786308:JGC786309 JPY786308:JPY786309 JZU786308:JZU786309 KJQ786308:KJQ786309 KTM786308:KTM786309 LDI786308:LDI786309 LNE786308:LNE786309 LXA786308:LXA786309 MGW786308:MGW786309 MQS786308:MQS786309 NAO786308:NAO786309 NKK786308:NKK786309 NUG786308:NUG786309 OEC786308:OEC786309 ONY786308:ONY786309 OXU786308:OXU786309 PHQ786308:PHQ786309 PRM786308:PRM786309 QBI786308:QBI786309 QLE786308:QLE786309 QVA786308:QVA786309 REW786308:REW786309 ROS786308:ROS786309 RYO786308:RYO786309 SIK786308:SIK786309 SSG786308:SSG786309 TCC786308:TCC786309 TLY786308:TLY786309 TVU786308:TVU786309 UFQ786308:UFQ786309 UPM786308:UPM786309 UZI786308:UZI786309 VJE786308:VJE786309 VTA786308:VTA786309 WCW786308:WCW786309 WMS786308:WMS786309 WWO786308:WWO786309 KC851844:KC851845 TY851844:TY851845 ADU851844:ADU851845 ANQ851844:ANQ851845 AXM851844:AXM851845 BHI851844:BHI851845 BRE851844:BRE851845 CBA851844:CBA851845 CKW851844:CKW851845 CUS851844:CUS851845 DEO851844:DEO851845 DOK851844:DOK851845 DYG851844:DYG851845 EIC851844:EIC851845 ERY851844:ERY851845 FBU851844:FBU851845 FLQ851844:FLQ851845 FVM851844:FVM851845 GFI851844:GFI851845 GPE851844:GPE851845 GZA851844:GZA851845 HIW851844:HIW851845 HSS851844:HSS851845 ICO851844:ICO851845 IMK851844:IMK851845 IWG851844:IWG851845 JGC851844:JGC851845 JPY851844:JPY851845 JZU851844:JZU851845 KJQ851844:KJQ851845 KTM851844:KTM851845 LDI851844:LDI851845 LNE851844:LNE851845 LXA851844:LXA851845 MGW851844:MGW851845 MQS851844:MQS851845 NAO851844:NAO851845 NKK851844:NKK851845 NUG851844:NUG851845 OEC851844:OEC851845 ONY851844:ONY851845 OXU851844:OXU851845 PHQ851844:PHQ851845 PRM851844:PRM851845 QBI851844:QBI851845 QLE851844:QLE851845 QVA851844:QVA851845 REW851844:REW851845 ROS851844:ROS851845 RYO851844:RYO851845 SIK851844:SIK851845 SSG851844:SSG851845 TCC851844:TCC851845 TLY851844:TLY851845 TVU851844:TVU851845 UFQ851844:UFQ851845 UPM851844:UPM851845 UZI851844:UZI851845 VJE851844:VJE851845 VTA851844:VTA851845 WCW851844:WCW851845 WMS851844:WMS851845 WWO851844:WWO851845 KC917380:KC917381 TY917380:TY917381 ADU917380:ADU917381 ANQ917380:ANQ917381 AXM917380:AXM917381 BHI917380:BHI917381 BRE917380:BRE917381 CBA917380:CBA917381 CKW917380:CKW917381 CUS917380:CUS917381 DEO917380:DEO917381 DOK917380:DOK917381 DYG917380:DYG917381 EIC917380:EIC917381 ERY917380:ERY917381 FBU917380:FBU917381 FLQ917380:FLQ917381 FVM917380:FVM917381 GFI917380:GFI917381 GPE917380:GPE917381 GZA917380:GZA917381 HIW917380:HIW917381 HSS917380:HSS917381 ICO917380:ICO917381 IMK917380:IMK917381 IWG917380:IWG917381 JGC917380:JGC917381 JPY917380:JPY917381 JZU917380:JZU917381 KJQ917380:KJQ917381 KTM917380:KTM917381 LDI917380:LDI917381 LNE917380:LNE917381 LXA917380:LXA917381 MGW917380:MGW917381 MQS917380:MQS917381 NAO917380:NAO917381 NKK917380:NKK917381 NUG917380:NUG917381 OEC917380:OEC917381 ONY917380:ONY917381 OXU917380:OXU917381 PHQ917380:PHQ917381 PRM917380:PRM917381 QBI917380:QBI917381 QLE917380:QLE917381 QVA917380:QVA917381 REW917380:REW917381 ROS917380:ROS917381 RYO917380:RYO917381 SIK917380:SIK917381 SSG917380:SSG917381 TCC917380:TCC917381 TLY917380:TLY917381 TVU917380:TVU917381 UFQ917380:UFQ917381 UPM917380:UPM917381 UZI917380:UZI917381 VJE917380:VJE917381 VTA917380:VTA917381 WCW917380:WCW917381 WMS917380:WMS917381 WWO917380:WWO917381 KC982916:KC982917 TY982916:TY982917 ADU982916:ADU982917 ANQ982916:ANQ982917 AXM982916:AXM982917 BHI982916:BHI982917 BRE982916:BRE982917 CBA982916:CBA982917 CKW982916:CKW982917 CUS982916:CUS982917 DEO982916:DEO982917 DOK982916:DOK982917 DYG982916:DYG982917 EIC982916:EIC982917 ERY982916:ERY982917 FBU982916:FBU982917 FLQ982916:FLQ982917 FVM982916:FVM982917 GFI982916:GFI982917 GPE982916:GPE982917 GZA982916:GZA982917 HIW982916:HIW982917 HSS982916:HSS982917 ICO982916:ICO982917 IMK982916:IMK982917 IWG982916:IWG982917 JGC982916:JGC982917 JPY982916:JPY982917 JZU982916:JZU982917 KJQ982916:KJQ982917 KTM982916:KTM982917 LDI982916:LDI982917 LNE982916:LNE982917 LXA982916:LXA982917 MGW982916:MGW982917 MQS982916:MQS982917 NAO982916:NAO982917 NKK982916:NKK982917 NUG982916:NUG982917 OEC982916:OEC982917 ONY982916:ONY982917 OXU982916:OXU982917 PHQ982916:PHQ982917 PRM982916:PRM982917 QBI982916:QBI982917 QLE982916:QLE982917 QVA982916:QVA982917 REW982916:REW982917 ROS982916:ROS982917 RYO982916:RYO982917 SIK982916:SIK982917 SSG982916:SSG982917 TCC982916:TCC982917 TLY982916:TLY982917 TVU982916:TVU982917 UFQ982916:UFQ982917 UPM982916:UPM982917 UZI982916:UZI982917 VJE982916:VJE982917 VTA982916:VTA982917 WCW982916:WCW982917 WMS982916:WMS982917 WWO982916:WWO982917 WMS982921:WMS982922 KC65442:KC65443 TY65442:TY65443 ADU65442:ADU65443 ANQ65442:ANQ65443 AXM65442:AXM65443 BHI65442:BHI65443 BRE65442:BRE65443 CBA65442:CBA65443 CKW65442:CKW65443 CUS65442:CUS65443 DEO65442:DEO65443 DOK65442:DOK65443 DYG65442:DYG65443 EIC65442:EIC65443 ERY65442:ERY65443 FBU65442:FBU65443 FLQ65442:FLQ65443 FVM65442:FVM65443 GFI65442:GFI65443 GPE65442:GPE65443 GZA65442:GZA65443 HIW65442:HIW65443 HSS65442:HSS65443 ICO65442:ICO65443 IMK65442:IMK65443 IWG65442:IWG65443 JGC65442:JGC65443 JPY65442:JPY65443 JZU65442:JZU65443 KJQ65442:KJQ65443 KTM65442:KTM65443 LDI65442:LDI65443 LNE65442:LNE65443 LXA65442:LXA65443 MGW65442:MGW65443 MQS65442:MQS65443 NAO65442:NAO65443 NKK65442:NKK65443 NUG65442:NUG65443 OEC65442:OEC65443 ONY65442:ONY65443 OXU65442:OXU65443 PHQ65442:PHQ65443 PRM65442:PRM65443 QBI65442:QBI65443 QLE65442:QLE65443 QVA65442:QVA65443 REW65442:REW65443 ROS65442:ROS65443 RYO65442:RYO65443 SIK65442:SIK65443 SSG65442:SSG65443 TCC65442:TCC65443 TLY65442:TLY65443 TVU65442:TVU65443 UFQ65442:UFQ65443 UPM65442:UPM65443 UZI65442:UZI65443 VJE65442:VJE65443 VTA65442:VTA65443 WCW65442:WCW65443 WMS65442:WMS65443 WWO65442:WWO65443 KC130978:KC130979 TY130978:TY130979 ADU130978:ADU130979 ANQ130978:ANQ130979 AXM130978:AXM130979 BHI130978:BHI130979 BRE130978:BRE130979 CBA130978:CBA130979 CKW130978:CKW130979 CUS130978:CUS130979 DEO130978:DEO130979 DOK130978:DOK130979 DYG130978:DYG130979 EIC130978:EIC130979 ERY130978:ERY130979 FBU130978:FBU130979 FLQ130978:FLQ130979 FVM130978:FVM130979 GFI130978:GFI130979 GPE130978:GPE130979 GZA130978:GZA130979 HIW130978:HIW130979 HSS130978:HSS130979 ICO130978:ICO130979 IMK130978:IMK130979 IWG130978:IWG130979 JGC130978:JGC130979 JPY130978:JPY130979 JZU130978:JZU130979 KJQ130978:KJQ130979 KTM130978:KTM130979 LDI130978:LDI130979 LNE130978:LNE130979 LXA130978:LXA130979 MGW130978:MGW130979 MQS130978:MQS130979 NAO130978:NAO130979 NKK130978:NKK130979 NUG130978:NUG130979 OEC130978:OEC130979 ONY130978:ONY130979 OXU130978:OXU130979 PHQ130978:PHQ130979 PRM130978:PRM130979 QBI130978:QBI130979 QLE130978:QLE130979 QVA130978:QVA130979 REW130978:REW130979 ROS130978:ROS130979 RYO130978:RYO130979 SIK130978:SIK130979 SSG130978:SSG130979 TCC130978:TCC130979 TLY130978:TLY130979 TVU130978:TVU130979 UFQ130978:UFQ130979 UPM130978:UPM130979 UZI130978:UZI130979 VJE130978:VJE130979 VTA130978:VTA130979 WCW130978:WCW130979 WMS130978:WMS130979 WWO130978:WWO130979 KC196514:KC196515 TY196514:TY196515 ADU196514:ADU196515 ANQ196514:ANQ196515 AXM196514:AXM196515 BHI196514:BHI196515 BRE196514:BRE196515 CBA196514:CBA196515 CKW196514:CKW196515 CUS196514:CUS196515 DEO196514:DEO196515 DOK196514:DOK196515 DYG196514:DYG196515 EIC196514:EIC196515 ERY196514:ERY196515 FBU196514:FBU196515 FLQ196514:FLQ196515 FVM196514:FVM196515 GFI196514:GFI196515 GPE196514:GPE196515 GZA196514:GZA196515 HIW196514:HIW196515 HSS196514:HSS196515 ICO196514:ICO196515 IMK196514:IMK196515 IWG196514:IWG196515 JGC196514:JGC196515 JPY196514:JPY196515 JZU196514:JZU196515 KJQ196514:KJQ196515 KTM196514:KTM196515 LDI196514:LDI196515 LNE196514:LNE196515 LXA196514:LXA196515 MGW196514:MGW196515 MQS196514:MQS196515 NAO196514:NAO196515 NKK196514:NKK196515 NUG196514:NUG196515 OEC196514:OEC196515 ONY196514:ONY196515 OXU196514:OXU196515 PHQ196514:PHQ196515 PRM196514:PRM196515 QBI196514:QBI196515 QLE196514:QLE196515 QVA196514:QVA196515 REW196514:REW196515 ROS196514:ROS196515 RYO196514:RYO196515 SIK196514:SIK196515 SSG196514:SSG196515 TCC196514:TCC196515 TLY196514:TLY196515 TVU196514:TVU196515 UFQ196514:UFQ196515 UPM196514:UPM196515 UZI196514:UZI196515 VJE196514:VJE196515 VTA196514:VTA196515 WCW196514:WCW196515 WMS196514:WMS196515 WWO196514:WWO196515 KC262050:KC262051 TY262050:TY262051 ADU262050:ADU262051 ANQ262050:ANQ262051 AXM262050:AXM262051 BHI262050:BHI262051 BRE262050:BRE262051 CBA262050:CBA262051 CKW262050:CKW262051 CUS262050:CUS262051 DEO262050:DEO262051 DOK262050:DOK262051 DYG262050:DYG262051 EIC262050:EIC262051 ERY262050:ERY262051 FBU262050:FBU262051 FLQ262050:FLQ262051 FVM262050:FVM262051 GFI262050:GFI262051 GPE262050:GPE262051 GZA262050:GZA262051 HIW262050:HIW262051 HSS262050:HSS262051 ICO262050:ICO262051 IMK262050:IMK262051 IWG262050:IWG262051 JGC262050:JGC262051 JPY262050:JPY262051 JZU262050:JZU262051 KJQ262050:KJQ262051 KTM262050:KTM262051 LDI262050:LDI262051 LNE262050:LNE262051 LXA262050:LXA262051 MGW262050:MGW262051 MQS262050:MQS262051 NAO262050:NAO262051 NKK262050:NKK262051 NUG262050:NUG262051 OEC262050:OEC262051 ONY262050:ONY262051 OXU262050:OXU262051 PHQ262050:PHQ262051 PRM262050:PRM262051 QBI262050:QBI262051 QLE262050:QLE262051 QVA262050:QVA262051 REW262050:REW262051 ROS262050:ROS262051 RYO262050:RYO262051 SIK262050:SIK262051 SSG262050:SSG262051 TCC262050:TCC262051 TLY262050:TLY262051 TVU262050:TVU262051 UFQ262050:UFQ262051 UPM262050:UPM262051 UZI262050:UZI262051 VJE262050:VJE262051 VTA262050:VTA262051 WCW262050:WCW262051 WMS262050:WMS262051 WWO262050:WWO262051 KC327586:KC327587 TY327586:TY327587 ADU327586:ADU327587 ANQ327586:ANQ327587 AXM327586:AXM327587 BHI327586:BHI327587 BRE327586:BRE327587 CBA327586:CBA327587 CKW327586:CKW327587 CUS327586:CUS327587 DEO327586:DEO327587 DOK327586:DOK327587 DYG327586:DYG327587 EIC327586:EIC327587 ERY327586:ERY327587 FBU327586:FBU327587 FLQ327586:FLQ327587 FVM327586:FVM327587 GFI327586:GFI327587 GPE327586:GPE327587 GZA327586:GZA327587 HIW327586:HIW327587 HSS327586:HSS327587 ICO327586:ICO327587 IMK327586:IMK327587 IWG327586:IWG327587 JGC327586:JGC327587 JPY327586:JPY327587 JZU327586:JZU327587 KJQ327586:KJQ327587 KTM327586:KTM327587 LDI327586:LDI327587 LNE327586:LNE327587 LXA327586:LXA327587 MGW327586:MGW327587 MQS327586:MQS327587 NAO327586:NAO327587 NKK327586:NKK327587 NUG327586:NUG327587 OEC327586:OEC327587 ONY327586:ONY327587 OXU327586:OXU327587 PHQ327586:PHQ327587 PRM327586:PRM327587 QBI327586:QBI327587 QLE327586:QLE327587 QVA327586:QVA327587 REW327586:REW327587 ROS327586:ROS327587 RYO327586:RYO327587 SIK327586:SIK327587 SSG327586:SSG327587 TCC327586:TCC327587 TLY327586:TLY327587 TVU327586:TVU327587 UFQ327586:UFQ327587 UPM327586:UPM327587 UZI327586:UZI327587 VJE327586:VJE327587 VTA327586:VTA327587 WCW327586:WCW327587 WMS327586:WMS327587 WWO327586:WWO327587 KC393122:KC393123 TY393122:TY393123 ADU393122:ADU393123 ANQ393122:ANQ393123 AXM393122:AXM393123 BHI393122:BHI393123 BRE393122:BRE393123 CBA393122:CBA393123 CKW393122:CKW393123 CUS393122:CUS393123 DEO393122:DEO393123 DOK393122:DOK393123 DYG393122:DYG393123 EIC393122:EIC393123 ERY393122:ERY393123 FBU393122:FBU393123 FLQ393122:FLQ393123 FVM393122:FVM393123 GFI393122:GFI393123 GPE393122:GPE393123 GZA393122:GZA393123 HIW393122:HIW393123 HSS393122:HSS393123 ICO393122:ICO393123 IMK393122:IMK393123 IWG393122:IWG393123 JGC393122:JGC393123 JPY393122:JPY393123 JZU393122:JZU393123 KJQ393122:KJQ393123 KTM393122:KTM393123 LDI393122:LDI393123 LNE393122:LNE393123 LXA393122:LXA393123 MGW393122:MGW393123 MQS393122:MQS393123 NAO393122:NAO393123 NKK393122:NKK393123 NUG393122:NUG393123 OEC393122:OEC393123 ONY393122:ONY393123 OXU393122:OXU393123 PHQ393122:PHQ393123 PRM393122:PRM393123 QBI393122:QBI393123 QLE393122:QLE393123 QVA393122:QVA393123 REW393122:REW393123 ROS393122:ROS393123 RYO393122:RYO393123 SIK393122:SIK393123 SSG393122:SSG393123 TCC393122:TCC393123 TLY393122:TLY393123 TVU393122:TVU393123 UFQ393122:UFQ393123 UPM393122:UPM393123 UZI393122:UZI393123 VJE393122:VJE393123 VTA393122:VTA393123 WCW393122:WCW393123 WMS393122:WMS393123 WWO393122:WWO393123 KC458658:KC458659 TY458658:TY458659 ADU458658:ADU458659 ANQ458658:ANQ458659 AXM458658:AXM458659 BHI458658:BHI458659 BRE458658:BRE458659 CBA458658:CBA458659 CKW458658:CKW458659 CUS458658:CUS458659 DEO458658:DEO458659 DOK458658:DOK458659 DYG458658:DYG458659 EIC458658:EIC458659 ERY458658:ERY458659 FBU458658:FBU458659 FLQ458658:FLQ458659 FVM458658:FVM458659 GFI458658:GFI458659 GPE458658:GPE458659 GZA458658:GZA458659 HIW458658:HIW458659 HSS458658:HSS458659 ICO458658:ICO458659 IMK458658:IMK458659 IWG458658:IWG458659 JGC458658:JGC458659 JPY458658:JPY458659 JZU458658:JZU458659 KJQ458658:KJQ458659 KTM458658:KTM458659 LDI458658:LDI458659 LNE458658:LNE458659 LXA458658:LXA458659 MGW458658:MGW458659 MQS458658:MQS458659 NAO458658:NAO458659 NKK458658:NKK458659 NUG458658:NUG458659 OEC458658:OEC458659 ONY458658:ONY458659 OXU458658:OXU458659 PHQ458658:PHQ458659 PRM458658:PRM458659 QBI458658:QBI458659 QLE458658:QLE458659 QVA458658:QVA458659 REW458658:REW458659 ROS458658:ROS458659 RYO458658:RYO458659 SIK458658:SIK458659 SSG458658:SSG458659 TCC458658:TCC458659 TLY458658:TLY458659 TVU458658:TVU458659 UFQ458658:UFQ458659 UPM458658:UPM458659 UZI458658:UZI458659 VJE458658:VJE458659 VTA458658:VTA458659 WCW458658:WCW458659 WMS458658:WMS458659 WWO458658:WWO458659 KC524194:KC524195 TY524194:TY524195 ADU524194:ADU524195 ANQ524194:ANQ524195 AXM524194:AXM524195 BHI524194:BHI524195 BRE524194:BRE524195 CBA524194:CBA524195 CKW524194:CKW524195 CUS524194:CUS524195 DEO524194:DEO524195 DOK524194:DOK524195 DYG524194:DYG524195 EIC524194:EIC524195 ERY524194:ERY524195 FBU524194:FBU524195 FLQ524194:FLQ524195 FVM524194:FVM524195 GFI524194:GFI524195 GPE524194:GPE524195 GZA524194:GZA524195 HIW524194:HIW524195 HSS524194:HSS524195 ICO524194:ICO524195 IMK524194:IMK524195 IWG524194:IWG524195 JGC524194:JGC524195 JPY524194:JPY524195 JZU524194:JZU524195 KJQ524194:KJQ524195 KTM524194:KTM524195 LDI524194:LDI524195 LNE524194:LNE524195 LXA524194:LXA524195 MGW524194:MGW524195 MQS524194:MQS524195 NAO524194:NAO524195 NKK524194:NKK524195 NUG524194:NUG524195 OEC524194:OEC524195 ONY524194:ONY524195 OXU524194:OXU524195 PHQ524194:PHQ524195 PRM524194:PRM524195 QBI524194:QBI524195 QLE524194:QLE524195 QVA524194:QVA524195 REW524194:REW524195 ROS524194:ROS524195 RYO524194:RYO524195 SIK524194:SIK524195 SSG524194:SSG524195 TCC524194:TCC524195 TLY524194:TLY524195 TVU524194:TVU524195 UFQ524194:UFQ524195 UPM524194:UPM524195 UZI524194:UZI524195 VJE524194:VJE524195 VTA524194:VTA524195 WCW524194:WCW524195 WMS524194:WMS524195 WWO524194:WWO524195 KC589730:KC589731 TY589730:TY589731 ADU589730:ADU589731 ANQ589730:ANQ589731 AXM589730:AXM589731 BHI589730:BHI589731 BRE589730:BRE589731 CBA589730:CBA589731 CKW589730:CKW589731 CUS589730:CUS589731 DEO589730:DEO589731 DOK589730:DOK589731 DYG589730:DYG589731 EIC589730:EIC589731 ERY589730:ERY589731 FBU589730:FBU589731 FLQ589730:FLQ589731 FVM589730:FVM589731 GFI589730:GFI589731 GPE589730:GPE589731 GZA589730:GZA589731 HIW589730:HIW589731 HSS589730:HSS589731 ICO589730:ICO589731 IMK589730:IMK589731 IWG589730:IWG589731 JGC589730:JGC589731 JPY589730:JPY589731 JZU589730:JZU589731 KJQ589730:KJQ589731 KTM589730:KTM589731 LDI589730:LDI589731 LNE589730:LNE589731 LXA589730:LXA589731 MGW589730:MGW589731 MQS589730:MQS589731 NAO589730:NAO589731 NKK589730:NKK589731 NUG589730:NUG589731 OEC589730:OEC589731 ONY589730:ONY589731 OXU589730:OXU589731 PHQ589730:PHQ589731 PRM589730:PRM589731 QBI589730:QBI589731 QLE589730:QLE589731 QVA589730:QVA589731 REW589730:REW589731 ROS589730:ROS589731 RYO589730:RYO589731 SIK589730:SIK589731 SSG589730:SSG589731 TCC589730:TCC589731 TLY589730:TLY589731 TVU589730:TVU589731 UFQ589730:UFQ589731 UPM589730:UPM589731 UZI589730:UZI589731 VJE589730:VJE589731 VTA589730:VTA589731 WCW589730:WCW589731 WMS589730:WMS589731 WWO589730:WWO589731 KC655266:KC655267 TY655266:TY655267 ADU655266:ADU655267 ANQ655266:ANQ655267 AXM655266:AXM655267 BHI655266:BHI655267 BRE655266:BRE655267 CBA655266:CBA655267 CKW655266:CKW655267 CUS655266:CUS655267 DEO655266:DEO655267 DOK655266:DOK655267 DYG655266:DYG655267 EIC655266:EIC655267 ERY655266:ERY655267 FBU655266:FBU655267 FLQ655266:FLQ655267 FVM655266:FVM655267 GFI655266:GFI655267 GPE655266:GPE655267 GZA655266:GZA655267 HIW655266:HIW655267 HSS655266:HSS655267 ICO655266:ICO655267 IMK655266:IMK655267 IWG655266:IWG655267 JGC655266:JGC655267 JPY655266:JPY655267 JZU655266:JZU655267 KJQ655266:KJQ655267 KTM655266:KTM655267 LDI655266:LDI655267 LNE655266:LNE655267 LXA655266:LXA655267 MGW655266:MGW655267 MQS655266:MQS655267 NAO655266:NAO655267 NKK655266:NKK655267 NUG655266:NUG655267 OEC655266:OEC655267 ONY655266:ONY655267 OXU655266:OXU655267 PHQ655266:PHQ655267 PRM655266:PRM655267 QBI655266:QBI655267 QLE655266:QLE655267 QVA655266:QVA655267 REW655266:REW655267 ROS655266:ROS655267 RYO655266:RYO655267 SIK655266:SIK655267 SSG655266:SSG655267 TCC655266:TCC655267 TLY655266:TLY655267 TVU655266:TVU655267 UFQ655266:UFQ655267 UPM655266:UPM655267 UZI655266:UZI655267 VJE655266:VJE655267 VTA655266:VTA655267 WCW655266:WCW655267 WMS655266:WMS655267 WWO655266:WWO655267 KC720802:KC720803 TY720802:TY720803 ADU720802:ADU720803 ANQ720802:ANQ720803 AXM720802:AXM720803 BHI720802:BHI720803 BRE720802:BRE720803 CBA720802:CBA720803 CKW720802:CKW720803 CUS720802:CUS720803 DEO720802:DEO720803 DOK720802:DOK720803 DYG720802:DYG720803 EIC720802:EIC720803 ERY720802:ERY720803 FBU720802:FBU720803 FLQ720802:FLQ720803 FVM720802:FVM720803 GFI720802:GFI720803 GPE720802:GPE720803 GZA720802:GZA720803 HIW720802:HIW720803 HSS720802:HSS720803 ICO720802:ICO720803 IMK720802:IMK720803 IWG720802:IWG720803 JGC720802:JGC720803 JPY720802:JPY720803 JZU720802:JZU720803 KJQ720802:KJQ720803 KTM720802:KTM720803 LDI720802:LDI720803 LNE720802:LNE720803 LXA720802:LXA720803 MGW720802:MGW720803 MQS720802:MQS720803 NAO720802:NAO720803 NKK720802:NKK720803 NUG720802:NUG720803 OEC720802:OEC720803 ONY720802:ONY720803 OXU720802:OXU720803 PHQ720802:PHQ720803 PRM720802:PRM720803 QBI720802:QBI720803 QLE720802:QLE720803 QVA720802:QVA720803 REW720802:REW720803 ROS720802:ROS720803 RYO720802:RYO720803 SIK720802:SIK720803 SSG720802:SSG720803 TCC720802:TCC720803 TLY720802:TLY720803 TVU720802:TVU720803 UFQ720802:UFQ720803 UPM720802:UPM720803 UZI720802:UZI720803 VJE720802:VJE720803 VTA720802:VTA720803 WCW720802:WCW720803 WMS720802:WMS720803 WWO720802:WWO720803 KC786338:KC786339 TY786338:TY786339 ADU786338:ADU786339 ANQ786338:ANQ786339 AXM786338:AXM786339 BHI786338:BHI786339 BRE786338:BRE786339 CBA786338:CBA786339 CKW786338:CKW786339 CUS786338:CUS786339 DEO786338:DEO786339 DOK786338:DOK786339 DYG786338:DYG786339 EIC786338:EIC786339 ERY786338:ERY786339 FBU786338:FBU786339 FLQ786338:FLQ786339 FVM786338:FVM786339 GFI786338:GFI786339 GPE786338:GPE786339 GZA786338:GZA786339 HIW786338:HIW786339 HSS786338:HSS786339 ICO786338:ICO786339 IMK786338:IMK786339 IWG786338:IWG786339 JGC786338:JGC786339 JPY786338:JPY786339 JZU786338:JZU786339 KJQ786338:KJQ786339 KTM786338:KTM786339 LDI786338:LDI786339 LNE786338:LNE786339 LXA786338:LXA786339 MGW786338:MGW786339 MQS786338:MQS786339 NAO786338:NAO786339 NKK786338:NKK786339 NUG786338:NUG786339 OEC786338:OEC786339 ONY786338:ONY786339 OXU786338:OXU786339 PHQ786338:PHQ786339 PRM786338:PRM786339 QBI786338:QBI786339 QLE786338:QLE786339 QVA786338:QVA786339 REW786338:REW786339 ROS786338:ROS786339 RYO786338:RYO786339 SIK786338:SIK786339 SSG786338:SSG786339 TCC786338:TCC786339 TLY786338:TLY786339 TVU786338:TVU786339 UFQ786338:UFQ786339 UPM786338:UPM786339 UZI786338:UZI786339 VJE786338:VJE786339 VTA786338:VTA786339 WCW786338:WCW786339 WMS786338:WMS786339 WWO786338:WWO786339 KC851874:KC851875 TY851874:TY851875 ADU851874:ADU851875 ANQ851874:ANQ851875 AXM851874:AXM851875 BHI851874:BHI851875 BRE851874:BRE851875 CBA851874:CBA851875 CKW851874:CKW851875 CUS851874:CUS851875 DEO851874:DEO851875 DOK851874:DOK851875 DYG851874:DYG851875 EIC851874:EIC851875 ERY851874:ERY851875 FBU851874:FBU851875 FLQ851874:FLQ851875 FVM851874:FVM851875 GFI851874:GFI851875 GPE851874:GPE851875 GZA851874:GZA851875 HIW851874:HIW851875 HSS851874:HSS851875 ICO851874:ICO851875 IMK851874:IMK851875 IWG851874:IWG851875 JGC851874:JGC851875 JPY851874:JPY851875 JZU851874:JZU851875 KJQ851874:KJQ851875 KTM851874:KTM851875 LDI851874:LDI851875 LNE851874:LNE851875 LXA851874:LXA851875 MGW851874:MGW851875 MQS851874:MQS851875 NAO851874:NAO851875 NKK851874:NKK851875 NUG851874:NUG851875 OEC851874:OEC851875 ONY851874:ONY851875 OXU851874:OXU851875 PHQ851874:PHQ851875 PRM851874:PRM851875 QBI851874:QBI851875 QLE851874:QLE851875 QVA851874:QVA851875 REW851874:REW851875 ROS851874:ROS851875 RYO851874:RYO851875 SIK851874:SIK851875 SSG851874:SSG851875 TCC851874:TCC851875 TLY851874:TLY851875 TVU851874:TVU851875 UFQ851874:UFQ851875 UPM851874:UPM851875 UZI851874:UZI851875 VJE851874:VJE851875 VTA851874:VTA851875 WCW851874:WCW851875 WMS851874:WMS851875 WWO851874:WWO851875 KC917410:KC917411 TY917410:TY917411 ADU917410:ADU917411 ANQ917410:ANQ917411 AXM917410:AXM917411 BHI917410:BHI917411 BRE917410:BRE917411 CBA917410:CBA917411 CKW917410:CKW917411 CUS917410:CUS917411 DEO917410:DEO917411 DOK917410:DOK917411 DYG917410:DYG917411 EIC917410:EIC917411 ERY917410:ERY917411 FBU917410:FBU917411 FLQ917410:FLQ917411 FVM917410:FVM917411 GFI917410:GFI917411 GPE917410:GPE917411 GZA917410:GZA917411 HIW917410:HIW917411 HSS917410:HSS917411 ICO917410:ICO917411 IMK917410:IMK917411 IWG917410:IWG917411 JGC917410:JGC917411 JPY917410:JPY917411 JZU917410:JZU917411 KJQ917410:KJQ917411 KTM917410:KTM917411 LDI917410:LDI917411 LNE917410:LNE917411 LXA917410:LXA917411 MGW917410:MGW917411 MQS917410:MQS917411 NAO917410:NAO917411 NKK917410:NKK917411 NUG917410:NUG917411 OEC917410:OEC917411 ONY917410:ONY917411 OXU917410:OXU917411 PHQ917410:PHQ917411 PRM917410:PRM917411 QBI917410:QBI917411 QLE917410:QLE917411 QVA917410:QVA917411 REW917410:REW917411 ROS917410:ROS917411 RYO917410:RYO917411 SIK917410:SIK917411 SSG917410:SSG917411 TCC917410:TCC917411 TLY917410:TLY917411 TVU917410:TVU917411 UFQ917410:UFQ917411 UPM917410:UPM917411 UZI917410:UZI917411 VJE917410:VJE917411 VTA917410:VTA917411 WCW917410:WCW917411 WMS917410:WMS917411 WWO917410:WWO917411 KC982946:KC982947 TY982946:TY982947 ADU982946:ADU982947 ANQ982946:ANQ982947 AXM982946:AXM982947 BHI982946:BHI982947 BRE982946:BRE982947 CBA982946:CBA982947 CKW982946:CKW982947 CUS982946:CUS982947 DEO982946:DEO982947 DOK982946:DOK982947 DYG982946:DYG982947 EIC982946:EIC982947 ERY982946:ERY982947 FBU982946:FBU982947 FLQ982946:FLQ982947 FVM982946:FVM982947 GFI982946:GFI982947 GPE982946:GPE982947 GZA982946:GZA982947 HIW982946:HIW982947 HSS982946:HSS982947 ICO982946:ICO982947 IMK982946:IMK982947 IWG982946:IWG982947 JGC982946:JGC982947 JPY982946:JPY982947 JZU982946:JZU982947 KJQ982946:KJQ982947 KTM982946:KTM982947 LDI982946:LDI982947 LNE982946:LNE982947 LXA982946:LXA982947 MGW982946:MGW982947 MQS982946:MQS982947 NAO982946:NAO982947 NKK982946:NKK982947 NUG982946:NUG982947 OEC982946:OEC982947 ONY982946:ONY982947 OXU982946:OXU982947 PHQ982946:PHQ982947 PRM982946:PRM982947 QBI982946:QBI982947 QLE982946:QLE982947 QVA982946:QVA982947 REW982946:REW982947 ROS982946:ROS982947 RYO982946:RYO982947 SIK982946:SIK982947 SSG982946:SSG982947 TCC982946:TCC982947 TLY982946:TLY982947 TVU982946:TVU982947 UFQ982946:UFQ982947 UPM982946:UPM982947 UZI982946:UZI982947 VJE982946:VJE982947 VTA982946:VTA982947 WCW982946:WCW982947 WMS982946:WMS982947 WWO982946:WWO982947 WWO982921:WWO982922 KC65422:KC65423 TY65422:TY65423 ADU65422:ADU65423 ANQ65422:ANQ65423 AXM65422:AXM65423 BHI65422:BHI65423 BRE65422:BRE65423 CBA65422:CBA65423 CKW65422:CKW65423 CUS65422:CUS65423 DEO65422:DEO65423 DOK65422:DOK65423 DYG65422:DYG65423 EIC65422:EIC65423 ERY65422:ERY65423 FBU65422:FBU65423 FLQ65422:FLQ65423 FVM65422:FVM65423 GFI65422:GFI65423 GPE65422:GPE65423 GZA65422:GZA65423 HIW65422:HIW65423 HSS65422:HSS65423 ICO65422:ICO65423 IMK65422:IMK65423 IWG65422:IWG65423 JGC65422:JGC65423 JPY65422:JPY65423 JZU65422:JZU65423 KJQ65422:KJQ65423 KTM65422:KTM65423 LDI65422:LDI65423 LNE65422:LNE65423 LXA65422:LXA65423 MGW65422:MGW65423 MQS65422:MQS65423 NAO65422:NAO65423 NKK65422:NKK65423 NUG65422:NUG65423 OEC65422:OEC65423 ONY65422:ONY65423 OXU65422:OXU65423 PHQ65422:PHQ65423 PRM65422:PRM65423 QBI65422:QBI65423 QLE65422:QLE65423 QVA65422:QVA65423 REW65422:REW65423 ROS65422:ROS65423 RYO65422:RYO65423 SIK65422:SIK65423 SSG65422:SSG65423 TCC65422:TCC65423 TLY65422:TLY65423 TVU65422:TVU65423 UFQ65422:UFQ65423 UPM65422:UPM65423 UZI65422:UZI65423 VJE65422:VJE65423 VTA65422:VTA65423 WCW65422:WCW65423 WMS65422:WMS65423 WWO65422:WWO65423 KC130958:KC130959 TY130958:TY130959 ADU130958:ADU130959 ANQ130958:ANQ130959 AXM130958:AXM130959 BHI130958:BHI130959 BRE130958:BRE130959 CBA130958:CBA130959 CKW130958:CKW130959 CUS130958:CUS130959 DEO130958:DEO130959 DOK130958:DOK130959 DYG130958:DYG130959 EIC130958:EIC130959 ERY130958:ERY130959 FBU130958:FBU130959 FLQ130958:FLQ130959 FVM130958:FVM130959 GFI130958:GFI130959 GPE130958:GPE130959 GZA130958:GZA130959 HIW130958:HIW130959 HSS130958:HSS130959 ICO130958:ICO130959 IMK130958:IMK130959 IWG130958:IWG130959 JGC130958:JGC130959 JPY130958:JPY130959 JZU130958:JZU130959 KJQ130958:KJQ130959 KTM130958:KTM130959 LDI130958:LDI130959 LNE130958:LNE130959 LXA130958:LXA130959 MGW130958:MGW130959 MQS130958:MQS130959 NAO130958:NAO130959 NKK130958:NKK130959 NUG130958:NUG130959 OEC130958:OEC130959 ONY130958:ONY130959 OXU130958:OXU130959 PHQ130958:PHQ130959 PRM130958:PRM130959 QBI130958:QBI130959 QLE130958:QLE130959 QVA130958:QVA130959 REW130958:REW130959 ROS130958:ROS130959 RYO130958:RYO130959 SIK130958:SIK130959 SSG130958:SSG130959 TCC130958:TCC130959 TLY130958:TLY130959 TVU130958:TVU130959 UFQ130958:UFQ130959 UPM130958:UPM130959 UZI130958:UZI130959 VJE130958:VJE130959 VTA130958:VTA130959 WCW130958:WCW130959 WMS130958:WMS130959 WWO130958:WWO130959 KC196494:KC196495 TY196494:TY196495 ADU196494:ADU196495 ANQ196494:ANQ196495 AXM196494:AXM196495 BHI196494:BHI196495 BRE196494:BRE196495 CBA196494:CBA196495 CKW196494:CKW196495 CUS196494:CUS196495 DEO196494:DEO196495 DOK196494:DOK196495 DYG196494:DYG196495 EIC196494:EIC196495 ERY196494:ERY196495 FBU196494:FBU196495 FLQ196494:FLQ196495 FVM196494:FVM196495 GFI196494:GFI196495 GPE196494:GPE196495 GZA196494:GZA196495 HIW196494:HIW196495 HSS196494:HSS196495 ICO196494:ICO196495 IMK196494:IMK196495 IWG196494:IWG196495 JGC196494:JGC196495 JPY196494:JPY196495 JZU196494:JZU196495 KJQ196494:KJQ196495 KTM196494:KTM196495 LDI196494:LDI196495 LNE196494:LNE196495 LXA196494:LXA196495 MGW196494:MGW196495 MQS196494:MQS196495 NAO196494:NAO196495 NKK196494:NKK196495 NUG196494:NUG196495 OEC196494:OEC196495 ONY196494:ONY196495 OXU196494:OXU196495 PHQ196494:PHQ196495 PRM196494:PRM196495 QBI196494:QBI196495 QLE196494:QLE196495 QVA196494:QVA196495 REW196494:REW196495 ROS196494:ROS196495 RYO196494:RYO196495 SIK196494:SIK196495 SSG196494:SSG196495 TCC196494:TCC196495 TLY196494:TLY196495 TVU196494:TVU196495 UFQ196494:UFQ196495 UPM196494:UPM196495 UZI196494:UZI196495 VJE196494:VJE196495 VTA196494:VTA196495 WCW196494:WCW196495 WMS196494:WMS196495 WWO196494:WWO196495 KC262030:KC262031 TY262030:TY262031 ADU262030:ADU262031 ANQ262030:ANQ262031 AXM262030:AXM262031 BHI262030:BHI262031 BRE262030:BRE262031 CBA262030:CBA262031 CKW262030:CKW262031 CUS262030:CUS262031 DEO262030:DEO262031 DOK262030:DOK262031 DYG262030:DYG262031 EIC262030:EIC262031 ERY262030:ERY262031 FBU262030:FBU262031 FLQ262030:FLQ262031 FVM262030:FVM262031 GFI262030:GFI262031 GPE262030:GPE262031 GZA262030:GZA262031 HIW262030:HIW262031 HSS262030:HSS262031 ICO262030:ICO262031 IMK262030:IMK262031 IWG262030:IWG262031 JGC262030:JGC262031 JPY262030:JPY262031 JZU262030:JZU262031 KJQ262030:KJQ262031 KTM262030:KTM262031 LDI262030:LDI262031 LNE262030:LNE262031 LXA262030:LXA262031 MGW262030:MGW262031 MQS262030:MQS262031 NAO262030:NAO262031 NKK262030:NKK262031 NUG262030:NUG262031 OEC262030:OEC262031 ONY262030:ONY262031 OXU262030:OXU262031 PHQ262030:PHQ262031 PRM262030:PRM262031 QBI262030:QBI262031 QLE262030:QLE262031 QVA262030:QVA262031 REW262030:REW262031 ROS262030:ROS262031 RYO262030:RYO262031 SIK262030:SIK262031 SSG262030:SSG262031 TCC262030:TCC262031 TLY262030:TLY262031 TVU262030:TVU262031 UFQ262030:UFQ262031 UPM262030:UPM262031 UZI262030:UZI262031 VJE262030:VJE262031 VTA262030:VTA262031 WCW262030:WCW262031 WMS262030:WMS262031 WWO262030:WWO262031 KC327566:KC327567 TY327566:TY327567 ADU327566:ADU327567 ANQ327566:ANQ327567 AXM327566:AXM327567 BHI327566:BHI327567 BRE327566:BRE327567 CBA327566:CBA327567 CKW327566:CKW327567 CUS327566:CUS327567 DEO327566:DEO327567 DOK327566:DOK327567 DYG327566:DYG327567 EIC327566:EIC327567 ERY327566:ERY327567 FBU327566:FBU327567 FLQ327566:FLQ327567 FVM327566:FVM327567 GFI327566:GFI327567 GPE327566:GPE327567 GZA327566:GZA327567 HIW327566:HIW327567 HSS327566:HSS327567 ICO327566:ICO327567 IMK327566:IMK327567 IWG327566:IWG327567 JGC327566:JGC327567 JPY327566:JPY327567 JZU327566:JZU327567 KJQ327566:KJQ327567 KTM327566:KTM327567 LDI327566:LDI327567 LNE327566:LNE327567 LXA327566:LXA327567 MGW327566:MGW327567 MQS327566:MQS327567 NAO327566:NAO327567 NKK327566:NKK327567 NUG327566:NUG327567 OEC327566:OEC327567 ONY327566:ONY327567 OXU327566:OXU327567 PHQ327566:PHQ327567 PRM327566:PRM327567 QBI327566:QBI327567 QLE327566:QLE327567 QVA327566:QVA327567 REW327566:REW327567 ROS327566:ROS327567 RYO327566:RYO327567 SIK327566:SIK327567 SSG327566:SSG327567 TCC327566:TCC327567 TLY327566:TLY327567 TVU327566:TVU327567 UFQ327566:UFQ327567 UPM327566:UPM327567 UZI327566:UZI327567 VJE327566:VJE327567 VTA327566:VTA327567 WCW327566:WCW327567 WMS327566:WMS327567 WWO327566:WWO327567 KC393102:KC393103 TY393102:TY393103 ADU393102:ADU393103 ANQ393102:ANQ393103 AXM393102:AXM393103 BHI393102:BHI393103 BRE393102:BRE393103 CBA393102:CBA393103 CKW393102:CKW393103 CUS393102:CUS393103 DEO393102:DEO393103 DOK393102:DOK393103 DYG393102:DYG393103 EIC393102:EIC393103 ERY393102:ERY393103 FBU393102:FBU393103 FLQ393102:FLQ393103 FVM393102:FVM393103 GFI393102:GFI393103 GPE393102:GPE393103 GZA393102:GZA393103 HIW393102:HIW393103 HSS393102:HSS393103 ICO393102:ICO393103 IMK393102:IMK393103 IWG393102:IWG393103 JGC393102:JGC393103 JPY393102:JPY393103 JZU393102:JZU393103 KJQ393102:KJQ393103 KTM393102:KTM393103 LDI393102:LDI393103 LNE393102:LNE393103 LXA393102:LXA393103 MGW393102:MGW393103 MQS393102:MQS393103 NAO393102:NAO393103 NKK393102:NKK393103 NUG393102:NUG393103 OEC393102:OEC393103 ONY393102:ONY393103 OXU393102:OXU393103 PHQ393102:PHQ393103 PRM393102:PRM393103 QBI393102:QBI393103 QLE393102:QLE393103 QVA393102:QVA393103 REW393102:REW393103 ROS393102:ROS393103 RYO393102:RYO393103 SIK393102:SIK393103 SSG393102:SSG393103 TCC393102:TCC393103 TLY393102:TLY393103 TVU393102:TVU393103 UFQ393102:UFQ393103 UPM393102:UPM393103 UZI393102:UZI393103 VJE393102:VJE393103 VTA393102:VTA393103 WCW393102:WCW393103 WMS393102:WMS393103 WWO393102:WWO393103 KC458638:KC458639 TY458638:TY458639 ADU458638:ADU458639 ANQ458638:ANQ458639 AXM458638:AXM458639 BHI458638:BHI458639 BRE458638:BRE458639 CBA458638:CBA458639 CKW458638:CKW458639 CUS458638:CUS458639 DEO458638:DEO458639 DOK458638:DOK458639 DYG458638:DYG458639 EIC458638:EIC458639 ERY458638:ERY458639 FBU458638:FBU458639 FLQ458638:FLQ458639 FVM458638:FVM458639 GFI458638:GFI458639 GPE458638:GPE458639 GZA458638:GZA458639 HIW458638:HIW458639 HSS458638:HSS458639 ICO458638:ICO458639 IMK458638:IMK458639 IWG458638:IWG458639 JGC458638:JGC458639 JPY458638:JPY458639 JZU458638:JZU458639 KJQ458638:KJQ458639 KTM458638:KTM458639 LDI458638:LDI458639 LNE458638:LNE458639 LXA458638:LXA458639 MGW458638:MGW458639 MQS458638:MQS458639 NAO458638:NAO458639 NKK458638:NKK458639 NUG458638:NUG458639 OEC458638:OEC458639 ONY458638:ONY458639 OXU458638:OXU458639 PHQ458638:PHQ458639 PRM458638:PRM458639 QBI458638:QBI458639 QLE458638:QLE458639 QVA458638:QVA458639 REW458638:REW458639 ROS458638:ROS458639 RYO458638:RYO458639 SIK458638:SIK458639 SSG458638:SSG458639 TCC458638:TCC458639 TLY458638:TLY458639 TVU458638:TVU458639 UFQ458638:UFQ458639 UPM458638:UPM458639 UZI458638:UZI458639 VJE458638:VJE458639 VTA458638:VTA458639 WCW458638:WCW458639 WMS458638:WMS458639 WWO458638:WWO458639 KC524174:KC524175 TY524174:TY524175 ADU524174:ADU524175 ANQ524174:ANQ524175 AXM524174:AXM524175 BHI524174:BHI524175 BRE524174:BRE524175 CBA524174:CBA524175 CKW524174:CKW524175 CUS524174:CUS524175 DEO524174:DEO524175 DOK524174:DOK524175 DYG524174:DYG524175 EIC524174:EIC524175 ERY524174:ERY524175 FBU524174:FBU524175 FLQ524174:FLQ524175 FVM524174:FVM524175 GFI524174:GFI524175 GPE524174:GPE524175 GZA524174:GZA524175 HIW524174:HIW524175 HSS524174:HSS524175 ICO524174:ICO524175 IMK524174:IMK524175 IWG524174:IWG524175 JGC524174:JGC524175 JPY524174:JPY524175 JZU524174:JZU524175 KJQ524174:KJQ524175 KTM524174:KTM524175 LDI524174:LDI524175 LNE524174:LNE524175 LXA524174:LXA524175 MGW524174:MGW524175 MQS524174:MQS524175 NAO524174:NAO524175 NKK524174:NKK524175 NUG524174:NUG524175 OEC524174:OEC524175 ONY524174:ONY524175 OXU524174:OXU524175 PHQ524174:PHQ524175 PRM524174:PRM524175 QBI524174:QBI524175 QLE524174:QLE524175 QVA524174:QVA524175 REW524174:REW524175 ROS524174:ROS524175 RYO524174:RYO524175 SIK524174:SIK524175 SSG524174:SSG524175 TCC524174:TCC524175 TLY524174:TLY524175 TVU524174:TVU524175 UFQ524174:UFQ524175 UPM524174:UPM524175 UZI524174:UZI524175 VJE524174:VJE524175 VTA524174:VTA524175 WCW524174:WCW524175 WMS524174:WMS524175 WWO524174:WWO524175 KC589710:KC589711 TY589710:TY589711 ADU589710:ADU589711 ANQ589710:ANQ589711 AXM589710:AXM589711 BHI589710:BHI589711 BRE589710:BRE589711 CBA589710:CBA589711 CKW589710:CKW589711 CUS589710:CUS589711 DEO589710:DEO589711 DOK589710:DOK589711 DYG589710:DYG589711 EIC589710:EIC589711 ERY589710:ERY589711 FBU589710:FBU589711 FLQ589710:FLQ589711 FVM589710:FVM589711 GFI589710:GFI589711 GPE589710:GPE589711 GZA589710:GZA589711 HIW589710:HIW589711 HSS589710:HSS589711 ICO589710:ICO589711 IMK589710:IMK589711 IWG589710:IWG589711 JGC589710:JGC589711 JPY589710:JPY589711 JZU589710:JZU589711 KJQ589710:KJQ589711 KTM589710:KTM589711 LDI589710:LDI589711 LNE589710:LNE589711 LXA589710:LXA589711 MGW589710:MGW589711 MQS589710:MQS589711 NAO589710:NAO589711 NKK589710:NKK589711 NUG589710:NUG589711 OEC589710:OEC589711 ONY589710:ONY589711 OXU589710:OXU589711 PHQ589710:PHQ589711 PRM589710:PRM589711 QBI589710:QBI589711 QLE589710:QLE589711 QVA589710:QVA589711 REW589710:REW589711 ROS589710:ROS589711 RYO589710:RYO589711 SIK589710:SIK589711 SSG589710:SSG589711 TCC589710:TCC589711 TLY589710:TLY589711 TVU589710:TVU589711 UFQ589710:UFQ589711 UPM589710:UPM589711 UZI589710:UZI589711 VJE589710:VJE589711 VTA589710:VTA589711 WCW589710:WCW589711 WMS589710:WMS589711 WWO589710:WWO589711 KC655246:KC655247 TY655246:TY655247 ADU655246:ADU655247 ANQ655246:ANQ655247 AXM655246:AXM655247 BHI655246:BHI655247 BRE655246:BRE655247 CBA655246:CBA655247 CKW655246:CKW655247 CUS655246:CUS655247 DEO655246:DEO655247 DOK655246:DOK655247 DYG655246:DYG655247 EIC655246:EIC655247 ERY655246:ERY655247 FBU655246:FBU655247 FLQ655246:FLQ655247 FVM655246:FVM655247 GFI655246:GFI655247 GPE655246:GPE655247 GZA655246:GZA655247 HIW655246:HIW655247 HSS655246:HSS655247 ICO655246:ICO655247 IMK655246:IMK655247 IWG655246:IWG655247 JGC655246:JGC655247 JPY655246:JPY655247 JZU655246:JZU655247 KJQ655246:KJQ655247 KTM655246:KTM655247 LDI655246:LDI655247 LNE655246:LNE655247 LXA655246:LXA655247 MGW655246:MGW655247 MQS655246:MQS655247 NAO655246:NAO655247 NKK655246:NKK655247 NUG655246:NUG655247 OEC655246:OEC655247 ONY655246:ONY655247 OXU655246:OXU655247 PHQ655246:PHQ655247 PRM655246:PRM655247 QBI655246:QBI655247 QLE655246:QLE655247 QVA655246:QVA655247 REW655246:REW655247 ROS655246:ROS655247 RYO655246:RYO655247 SIK655246:SIK655247 SSG655246:SSG655247 TCC655246:TCC655247 TLY655246:TLY655247 TVU655246:TVU655247 UFQ655246:UFQ655247 UPM655246:UPM655247 UZI655246:UZI655247 VJE655246:VJE655247 VTA655246:VTA655247 WCW655246:WCW655247 WMS655246:WMS655247 WWO655246:WWO655247 KC720782:KC720783 TY720782:TY720783 ADU720782:ADU720783 ANQ720782:ANQ720783 AXM720782:AXM720783 BHI720782:BHI720783 BRE720782:BRE720783 CBA720782:CBA720783 CKW720782:CKW720783 CUS720782:CUS720783 DEO720782:DEO720783 DOK720782:DOK720783 DYG720782:DYG720783 EIC720782:EIC720783 ERY720782:ERY720783 FBU720782:FBU720783 FLQ720782:FLQ720783 FVM720782:FVM720783 GFI720782:GFI720783 GPE720782:GPE720783 GZA720782:GZA720783 HIW720782:HIW720783 HSS720782:HSS720783 ICO720782:ICO720783 IMK720782:IMK720783 IWG720782:IWG720783 JGC720782:JGC720783 JPY720782:JPY720783 JZU720782:JZU720783 KJQ720782:KJQ720783 KTM720782:KTM720783 LDI720782:LDI720783 LNE720782:LNE720783 LXA720782:LXA720783 MGW720782:MGW720783 MQS720782:MQS720783 NAO720782:NAO720783 NKK720782:NKK720783 NUG720782:NUG720783 OEC720782:OEC720783 ONY720782:ONY720783 OXU720782:OXU720783 PHQ720782:PHQ720783 PRM720782:PRM720783 QBI720782:QBI720783 QLE720782:QLE720783 QVA720782:QVA720783 REW720782:REW720783 ROS720782:ROS720783 RYO720782:RYO720783 SIK720782:SIK720783 SSG720782:SSG720783 TCC720782:TCC720783 TLY720782:TLY720783 TVU720782:TVU720783 UFQ720782:UFQ720783 UPM720782:UPM720783 UZI720782:UZI720783 VJE720782:VJE720783 VTA720782:VTA720783 WCW720782:WCW720783 WMS720782:WMS720783 WWO720782:WWO720783 KC786318:KC786319 TY786318:TY786319 ADU786318:ADU786319 ANQ786318:ANQ786319 AXM786318:AXM786319 BHI786318:BHI786319 BRE786318:BRE786319 CBA786318:CBA786319 CKW786318:CKW786319 CUS786318:CUS786319 DEO786318:DEO786319 DOK786318:DOK786319 DYG786318:DYG786319 EIC786318:EIC786319 ERY786318:ERY786319 FBU786318:FBU786319 FLQ786318:FLQ786319 FVM786318:FVM786319 GFI786318:GFI786319 GPE786318:GPE786319 GZA786318:GZA786319 HIW786318:HIW786319 HSS786318:HSS786319 ICO786318:ICO786319 IMK786318:IMK786319 IWG786318:IWG786319 JGC786318:JGC786319 JPY786318:JPY786319 JZU786318:JZU786319 KJQ786318:KJQ786319 KTM786318:KTM786319 LDI786318:LDI786319 LNE786318:LNE786319 LXA786318:LXA786319 MGW786318:MGW786319 MQS786318:MQS786319 NAO786318:NAO786319 NKK786318:NKK786319 NUG786318:NUG786319 OEC786318:OEC786319 ONY786318:ONY786319 OXU786318:OXU786319 PHQ786318:PHQ786319 PRM786318:PRM786319 QBI786318:QBI786319 QLE786318:QLE786319 QVA786318:QVA786319 REW786318:REW786319 ROS786318:ROS786319 RYO786318:RYO786319 SIK786318:SIK786319 SSG786318:SSG786319 TCC786318:TCC786319 TLY786318:TLY786319 TVU786318:TVU786319 UFQ786318:UFQ786319 UPM786318:UPM786319 UZI786318:UZI786319 VJE786318:VJE786319 VTA786318:VTA786319 WCW786318:WCW786319 WMS786318:WMS786319 WWO786318:WWO786319 KC851854:KC851855 TY851854:TY851855 ADU851854:ADU851855 ANQ851854:ANQ851855 AXM851854:AXM851855 BHI851854:BHI851855 BRE851854:BRE851855 CBA851854:CBA851855 CKW851854:CKW851855 CUS851854:CUS851855 DEO851854:DEO851855 DOK851854:DOK851855 DYG851854:DYG851855 EIC851854:EIC851855 ERY851854:ERY851855 FBU851854:FBU851855 FLQ851854:FLQ851855 FVM851854:FVM851855 GFI851854:GFI851855 GPE851854:GPE851855 GZA851854:GZA851855 HIW851854:HIW851855 HSS851854:HSS851855 ICO851854:ICO851855 IMK851854:IMK851855 IWG851854:IWG851855 JGC851854:JGC851855 JPY851854:JPY851855 JZU851854:JZU851855 KJQ851854:KJQ851855 KTM851854:KTM851855 LDI851854:LDI851855 LNE851854:LNE851855 LXA851854:LXA851855 MGW851854:MGW851855 MQS851854:MQS851855 NAO851854:NAO851855 NKK851854:NKK851855 NUG851854:NUG851855 OEC851854:OEC851855 ONY851854:ONY851855 OXU851854:OXU851855 PHQ851854:PHQ851855 PRM851854:PRM851855 QBI851854:QBI851855 QLE851854:QLE851855 QVA851854:QVA851855 REW851854:REW851855 ROS851854:ROS851855 RYO851854:RYO851855 SIK851854:SIK851855 SSG851854:SSG851855 TCC851854:TCC851855 TLY851854:TLY851855 TVU851854:TVU851855 UFQ851854:UFQ851855 UPM851854:UPM851855 UZI851854:UZI851855 VJE851854:VJE851855 VTA851854:VTA851855 WCW851854:WCW851855 WMS851854:WMS851855 WWO851854:WWO851855 KC917390:KC917391 TY917390:TY917391 ADU917390:ADU917391 ANQ917390:ANQ917391 AXM917390:AXM917391 BHI917390:BHI917391 BRE917390:BRE917391 CBA917390:CBA917391 CKW917390:CKW917391 CUS917390:CUS917391 DEO917390:DEO917391 DOK917390:DOK917391 DYG917390:DYG917391 EIC917390:EIC917391 ERY917390:ERY917391 FBU917390:FBU917391 FLQ917390:FLQ917391 FVM917390:FVM917391 GFI917390:GFI917391 GPE917390:GPE917391 GZA917390:GZA917391 HIW917390:HIW917391 HSS917390:HSS917391 ICO917390:ICO917391 IMK917390:IMK917391 IWG917390:IWG917391 JGC917390:JGC917391 JPY917390:JPY917391 JZU917390:JZU917391 KJQ917390:KJQ917391 KTM917390:KTM917391 LDI917390:LDI917391 LNE917390:LNE917391 LXA917390:LXA917391 MGW917390:MGW917391 MQS917390:MQS917391 NAO917390:NAO917391 NKK917390:NKK917391 NUG917390:NUG917391 OEC917390:OEC917391 ONY917390:ONY917391 OXU917390:OXU917391 PHQ917390:PHQ917391 PRM917390:PRM917391 QBI917390:QBI917391 QLE917390:QLE917391 QVA917390:QVA917391 REW917390:REW917391 ROS917390:ROS917391 RYO917390:RYO917391 SIK917390:SIK917391 SSG917390:SSG917391 TCC917390:TCC917391 TLY917390:TLY917391 TVU917390:TVU917391 UFQ917390:UFQ917391 UPM917390:UPM917391 UZI917390:UZI917391 VJE917390:VJE917391 VTA917390:VTA917391 WCW917390:WCW917391 WMS917390:WMS917391 WWO917390:WWO917391 KC982926:KC982927 TY982926:TY982927 ADU982926:ADU982927 ANQ982926:ANQ982927 AXM982926:AXM982927 BHI982926:BHI982927 BRE982926:BRE982927 CBA982926:CBA982927 CKW982926:CKW982927 CUS982926:CUS982927 DEO982926:DEO982927 DOK982926:DOK982927 DYG982926:DYG982927 EIC982926:EIC982927 ERY982926:ERY982927 FBU982926:FBU982927 FLQ982926:FLQ982927 FVM982926:FVM982927 GFI982926:GFI982927 GPE982926:GPE982927 GZA982926:GZA982927 HIW982926:HIW982927 HSS982926:HSS982927 ICO982926:ICO982927 IMK982926:IMK982927 IWG982926:IWG982927 JGC982926:JGC982927 JPY982926:JPY982927 JZU982926:JZU982927 KJQ982926:KJQ982927 KTM982926:KTM982927 LDI982926:LDI982927 LNE982926:LNE982927 LXA982926:LXA982927 MGW982926:MGW982927 MQS982926:MQS982927 NAO982926:NAO982927 NKK982926:NKK982927 NUG982926:NUG982927 OEC982926:OEC982927 ONY982926:ONY982927 OXU982926:OXU982927 PHQ982926:PHQ982927 PRM982926:PRM982927 QBI982926:QBI982927 QLE982926:QLE982927 QVA982926:QVA982927 REW982926:REW982927 ROS982926:ROS982927 RYO982926:RYO982927 SIK982926:SIK982927 SSG982926:SSG982927 TCC982926:TCC982927 TLY982926:TLY982927 TVU982926:TVU982927 UFQ982926:UFQ982927 UPM982926:UPM982927 UZI982926:UZI982927 VJE982926:VJE982927 VTA982926:VTA982927 WCW982926:WCW982927 WMS982926:WMS982927 WWO982926:WWO982927 WCW982921:WCW982922 KC65417:KC65418 TY65417:TY65418 ADU65417:ADU65418 ANQ65417:ANQ65418 AXM65417:AXM65418 BHI65417:BHI65418 BRE65417:BRE65418 CBA65417:CBA65418 CKW65417:CKW65418 CUS65417:CUS65418 DEO65417:DEO65418 DOK65417:DOK65418 DYG65417:DYG65418 EIC65417:EIC65418 ERY65417:ERY65418 FBU65417:FBU65418 FLQ65417:FLQ65418 FVM65417:FVM65418 GFI65417:GFI65418 GPE65417:GPE65418 GZA65417:GZA65418 HIW65417:HIW65418 HSS65417:HSS65418 ICO65417:ICO65418 IMK65417:IMK65418 IWG65417:IWG65418 JGC65417:JGC65418 JPY65417:JPY65418 JZU65417:JZU65418 KJQ65417:KJQ65418 KTM65417:KTM65418 LDI65417:LDI65418 LNE65417:LNE65418 LXA65417:LXA65418 MGW65417:MGW65418 MQS65417:MQS65418 NAO65417:NAO65418 NKK65417:NKK65418 NUG65417:NUG65418 OEC65417:OEC65418 ONY65417:ONY65418 OXU65417:OXU65418 PHQ65417:PHQ65418 PRM65417:PRM65418 QBI65417:QBI65418 QLE65417:QLE65418 QVA65417:QVA65418 REW65417:REW65418 ROS65417:ROS65418 RYO65417:RYO65418 SIK65417:SIK65418 SSG65417:SSG65418 TCC65417:TCC65418 TLY65417:TLY65418 TVU65417:TVU65418 UFQ65417:UFQ65418 UPM65417:UPM65418 UZI65417:UZI65418 VJE65417:VJE65418 VTA65417:VTA65418 WCW65417:WCW65418 WMS65417:WMS65418 WWO65417:WWO65418 KC130953:KC130954 TY130953:TY130954 ADU130953:ADU130954 ANQ130953:ANQ130954 AXM130953:AXM130954 BHI130953:BHI130954 BRE130953:BRE130954 CBA130953:CBA130954 CKW130953:CKW130954 CUS130953:CUS130954 DEO130953:DEO130954 DOK130953:DOK130954 DYG130953:DYG130954 EIC130953:EIC130954 ERY130953:ERY130954 FBU130953:FBU130954 FLQ130953:FLQ130954 FVM130953:FVM130954 GFI130953:GFI130954 GPE130953:GPE130954 GZA130953:GZA130954 HIW130953:HIW130954 HSS130953:HSS130954 ICO130953:ICO130954 IMK130953:IMK130954 IWG130953:IWG130954 JGC130953:JGC130954 JPY130953:JPY130954 JZU130953:JZU130954 KJQ130953:KJQ130954 KTM130953:KTM130954 LDI130953:LDI130954 LNE130953:LNE130954 LXA130953:LXA130954 MGW130953:MGW130954 MQS130953:MQS130954 NAO130953:NAO130954 NKK130953:NKK130954 NUG130953:NUG130954 OEC130953:OEC130954 ONY130953:ONY130954 OXU130953:OXU130954 PHQ130953:PHQ130954 PRM130953:PRM130954 QBI130953:QBI130954 QLE130953:QLE130954 QVA130953:QVA130954 REW130953:REW130954 ROS130953:ROS130954 RYO130953:RYO130954 SIK130953:SIK130954 SSG130953:SSG130954 TCC130953:TCC130954 TLY130953:TLY130954 TVU130953:TVU130954 UFQ130953:UFQ130954 UPM130953:UPM130954 UZI130953:UZI130954 VJE130953:VJE130954 VTA130953:VTA130954 WCW130953:WCW130954 WMS130953:WMS130954 WWO130953:WWO130954 KC196489:KC196490 TY196489:TY196490 ADU196489:ADU196490 ANQ196489:ANQ196490 AXM196489:AXM196490 BHI196489:BHI196490 BRE196489:BRE196490 CBA196489:CBA196490 CKW196489:CKW196490 CUS196489:CUS196490 DEO196489:DEO196490 DOK196489:DOK196490 DYG196489:DYG196490 EIC196489:EIC196490 ERY196489:ERY196490 FBU196489:FBU196490 FLQ196489:FLQ196490 FVM196489:FVM196490 GFI196489:GFI196490 GPE196489:GPE196490 GZA196489:GZA196490 HIW196489:HIW196490 HSS196489:HSS196490 ICO196489:ICO196490 IMK196489:IMK196490 IWG196489:IWG196490 JGC196489:JGC196490 JPY196489:JPY196490 JZU196489:JZU196490 KJQ196489:KJQ196490 KTM196489:KTM196490 LDI196489:LDI196490 LNE196489:LNE196490 LXA196489:LXA196490 MGW196489:MGW196490 MQS196489:MQS196490 NAO196489:NAO196490 NKK196489:NKK196490 NUG196489:NUG196490 OEC196489:OEC196490 ONY196489:ONY196490 OXU196489:OXU196490 PHQ196489:PHQ196490 PRM196489:PRM196490 QBI196489:QBI196490 QLE196489:QLE196490 QVA196489:QVA196490 REW196489:REW196490 ROS196489:ROS196490 RYO196489:RYO196490 SIK196489:SIK196490 SSG196489:SSG196490 TCC196489:TCC196490 TLY196489:TLY196490 TVU196489:TVU196490 UFQ196489:UFQ196490 UPM196489:UPM196490 UZI196489:UZI196490 VJE196489:VJE196490 VTA196489:VTA196490 WCW196489:WCW196490 WMS196489:WMS196490 WWO196489:WWO196490 KC262025:KC262026 TY262025:TY262026 ADU262025:ADU262026 ANQ262025:ANQ262026 AXM262025:AXM262026 BHI262025:BHI262026 BRE262025:BRE262026 CBA262025:CBA262026 CKW262025:CKW262026 CUS262025:CUS262026 DEO262025:DEO262026 DOK262025:DOK262026 DYG262025:DYG262026 EIC262025:EIC262026 ERY262025:ERY262026 FBU262025:FBU262026 FLQ262025:FLQ262026 FVM262025:FVM262026 GFI262025:GFI262026 GPE262025:GPE262026 GZA262025:GZA262026 HIW262025:HIW262026 HSS262025:HSS262026 ICO262025:ICO262026 IMK262025:IMK262026 IWG262025:IWG262026 JGC262025:JGC262026 JPY262025:JPY262026 JZU262025:JZU262026 KJQ262025:KJQ262026 KTM262025:KTM262026 LDI262025:LDI262026 LNE262025:LNE262026 LXA262025:LXA262026 MGW262025:MGW262026 MQS262025:MQS262026 NAO262025:NAO262026 NKK262025:NKK262026 NUG262025:NUG262026 OEC262025:OEC262026 ONY262025:ONY262026 OXU262025:OXU262026 PHQ262025:PHQ262026 PRM262025:PRM262026 QBI262025:QBI262026 QLE262025:QLE262026 QVA262025:QVA262026 REW262025:REW262026 ROS262025:ROS262026 RYO262025:RYO262026 SIK262025:SIK262026 SSG262025:SSG262026 TCC262025:TCC262026 TLY262025:TLY262026 TVU262025:TVU262026 UFQ262025:UFQ262026 UPM262025:UPM262026 UZI262025:UZI262026 VJE262025:VJE262026 VTA262025:VTA262026 WCW262025:WCW262026 WMS262025:WMS262026 WWO262025:WWO262026 KC327561:KC327562 TY327561:TY327562 ADU327561:ADU327562 ANQ327561:ANQ327562 AXM327561:AXM327562 BHI327561:BHI327562 BRE327561:BRE327562 CBA327561:CBA327562 CKW327561:CKW327562 CUS327561:CUS327562 DEO327561:DEO327562 DOK327561:DOK327562 DYG327561:DYG327562 EIC327561:EIC327562 ERY327561:ERY327562 FBU327561:FBU327562 FLQ327561:FLQ327562 FVM327561:FVM327562 GFI327561:GFI327562 GPE327561:GPE327562 GZA327561:GZA327562 HIW327561:HIW327562 HSS327561:HSS327562 ICO327561:ICO327562 IMK327561:IMK327562 IWG327561:IWG327562 JGC327561:JGC327562 JPY327561:JPY327562 JZU327561:JZU327562 KJQ327561:KJQ327562 KTM327561:KTM327562 LDI327561:LDI327562 LNE327561:LNE327562 LXA327561:LXA327562 MGW327561:MGW327562 MQS327561:MQS327562 NAO327561:NAO327562 NKK327561:NKK327562 NUG327561:NUG327562 OEC327561:OEC327562 ONY327561:ONY327562 OXU327561:OXU327562 PHQ327561:PHQ327562 PRM327561:PRM327562 QBI327561:QBI327562 QLE327561:QLE327562 QVA327561:QVA327562 REW327561:REW327562 ROS327561:ROS327562 RYO327561:RYO327562 SIK327561:SIK327562 SSG327561:SSG327562 TCC327561:TCC327562 TLY327561:TLY327562 TVU327561:TVU327562 UFQ327561:UFQ327562 UPM327561:UPM327562 UZI327561:UZI327562 VJE327561:VJE327562 VTA327561:VTA327562 WCW327561:WCW327562 WMS327561:WMS327562 WWO327561:WWO327562 KC393097:KC393098 TY393097:TY393098 ADU393097:ADU393098 ANQ393097:ANQ393098 AXM393097:AXM393098 BHI393097:BHI393098 BRE393097:BRE393098 CBA393097:CBA393098 CKW393097:CKW393098 CUS393097:CUS393098 DEO393097:DEO393098 DOK393097:DOK393098 DYG393097:DYG393098 EIC393097:EIC393098 ERY393097:ERY393098 FBU393097:FBU393098 FLQ393097:FLQ393098 FVM393097:FVM393098 GFI393097:GFI393098 GPE393097:GPE393098 GZA393097:GZA393098 HIW393097:HIW393098 HSS393097:HSS393098 ICO393097:ICO393098 IMK393097:IMK393098 IWG393097:IWG393098 JGC393097:JGC393098 JPY393097:JPY393098 JZU393097:JZU393098 KJQ393097:KJQ393098 KTM393097:KTM393098 LDI393097:LDI393098 LNE393097:LNE393098 LXA393097:LXA393098 MGW393097:MGW393098 MQS393097:MQS393098 NAO393097:NAO393098 NKK393097:NKK393098 NUG393097:NUG393098 OEC393097:OEC393098 ONY393097:ONY393098 OXU393097:OXU393098 PHQ393097:PHQ393098 PRM393097:PRM393098 QBI393097:QBI393098 QLE393097:QLE393098 QVA393097:QVA393098 REW393097:REW393098 ROS393097:ROS393098 RYO393097:RYO393098 SIK393097:SIK393098 SSG393097:SSG393098 TCC393097:TCC393098 TLY393097:TLY393098 TVU393097:TVU393098 UFQ393097:UFQ393098 UPM393097:UPM393098 UZI393097:UZI393098 VJE393097:VJE393098 VTA393097:VTA393098 WCW393097:WCW393098 WMS393097:WMS393098 WWO393097:WWO393098 KC458633:KC458634 TY458633:TY458634 ADU458633:ADU458634 ANQ458633:ANQ458634 AXM458633:AXM458634 BHI458633:BHI458634 BRE458633:BRE458634 CBA458633:CBA458634 CKW458633:CKW458634 CUS458633:CUS458634 DEO458633:DEO458634 DOK458633:DOK458634 DYG458633:DYG458634 EIC458633:EIC458634 ERY458633:ERY458634 FBU458633:FBU458634 FLQ458633:FLQ458634 FVM458633:FVM458634 GFI458633:GFI458634 GPE458633:GPE458634 GZA458633:GZA458634 HIW458633:HIW458634 HSS458633:HSS458634 ICO458633:ICO458634 IMK458633:IMK458634 IWG458633:IWG458634 JGC458633:JGC458634 JPY458633:JPY458634 JZU458633:JZU458634 KJQ458633:KJQ458634 KTM458633:KTM458634 LDI458633:LDI458634 LNE458633:LNE458634 LXA458633:LXA458634 MGW458633:MGW458634 MQS458633:MQS458634 NAO458633:NAO458634 NKK458633:NKK458634 NUG458633:NUG458634 OEC458633:OEC458634 ONY458633:ONY458634 OXU458633:OXU458634 PHQ458633:PHQ458634 PRM458633:PRM458634 QBI458633:QBI458634 QLE458633:QLE458634 QVA458633:QVA458634 REW458633:REW458634 ROS458633:ROS458634 RYO458633:RYO458634 SIK458633:SIK458634 SSG458633:SSG458634 TCC458633:TCC458634 TLY458633:TLY458634 TVU458633:TVU458634 UFQ458633:UFQ458634 UPM458633:UPM458634 UZI458633:UZI458634 VJE458633:VJE458634 VTA458633:VTA458634 WCW458633:WCW458634 WMS458633:WMS458634 WWO458633:WWO458634 KC524169:KC524170 TY524169:TY524170 ADU524169:ADU524170 ANQ524169:ANQ524170 AXM524169:AXM524170 BHI524169:BHI524170 BRE524169:BRE524170 CBA524169:CBA524170 CKW524169:CKW524170 CUS524169:CUS524170 DEO524169:DEO524170 DOK524169:DOK524170 DYG524169:DYG524170 EIC524169:EIC524170 ERY524169:ERY524170 FBU524169:FBU524170 FLQ524169:FLQ524170 FVM524169:FVM524170 GFI524169:GFI524170 GPE524169:GPE524170 GZA524169:GZA524170 HIW524169:HIW524170 HSS524169:HSS524170 ICO524169:ICO524170 IMK524169:IMK524170 IWG524169:IWG524170 JGC524169:JGC524170 JPY524169:JPY524170 JZU524169:JZU524170 KJQ524169:KJQ524170 KTM524169:KTM524170 LDI524169:LDI524170 LNE524169:LNE524170 LXA524169:LXA524170 MGW524169:MGW524170 MQS524169:MQS524170 NAO524169:NAO524170 NKK524169:NKK524170 NUG524169:NUG524170 OEC524169:OEC524170 ONY524169:ONY524170 OXU524169:OXU524170 PHQ524169:PHQ524170 PRM524169:PRM524170 QBI524169:QBI524170 QLE524169:QLE524170 QVA524169:QVA524170 REW524169:REW524170 ROS524169:ROS524170 RYO524169:RYO524170 SIK524169:SIK524170 SSG524169:SSG524170 TCC524169:TCC524170 TLY524169:TLY524170 TVU524169:TVU524170 UFQ524169:UFQ524170 UPM524169:UPM524170 UZI524169:UZI524170 VJE524169:VJE524170 VTA524169:VTA524170 WCW524169:WCW524170 WMS524169:WMS524170 WWO524169:WWO524170 KC589705:KC589706 TY589705:TY589706 ADU589705:ADU589706 ANQ589705:ANQ589706 AXM589705:AXM589706 BHI589705:BHI589706 BRE589705:BRE589706 CBA589705:CBA589706 CKW589705:CKW589706 CUS589705:CUS589706 DEO589705:DEO589706 DOK589705:DOK589706 DYG589705:DYG589706 EIC589705:EIC589706 ERY589705:ERY589706 FBU589705:FBU589706 FLQ589705:FLQ589706 FVM589705:FVM589706 GFI589705:GFI589706 GPE589705:GPE589706 GZA589705:GZA589706 HIW589705:HIW589706 HSS589705:HSS589706 ICO589705:ICO589706 IMK589705:IMK589706 IWG589705:IWG589706 JGC589705:JGC589706 JPY589705:JPY589706 JZU589705:JZU589706 KJQ589705:KJQ589706 KTM589705:KTM589706 LDI589705:LDI589706 LNE589705:LNE589706 LXA589705:LXA589706 MGW589705:MGW589706 MQS589705:MQS589706 NAO589705:NAO589706 NKK589705:NKK589706 NUG589705:NUG589706 OEC589705:OEC589706 ONY589705:ONY589706 OXU589705:OXU589706 PHQ589705:PHQ589706 PRM589705:PRM589706 QBI589705:QBI589706 QLE589705:QLE589706 QVA589705:QVA589706 REW589705:REW589706 ROS589705:ROS589706 RYO589705:RYO589706 SIK589705:SIK589706 SSG589705:SSG589706 TCC589705:TCC589706 TLY589705:TLY589706 TVU589705:TVU589706 UFQ589705:UFQ589706 UPM589705:UPM589706 UZI589705:UZI589706 VJE589705:VJE589706 VTA589705:VTA589706 WCW589705:WCW589706 WMS589705:WMS589706 WWO589705:WWO589706 KC655241:KC655242 TY655241:TY655242 ADU655241:ADU655242 ANQ655241:ANQ655242 AXM655241:AXM655242 BHI655241:BHI655242 BRE655241:BRE655242 CBA655241:CBA655242 CKW655241:CKW655242 CUS655241:CUS655242 DEO655241:DEO655242 DOK655241:DOK655242 DYG655241:DYG655242 EIC655241:EIC655242 ERY655241:ERY655242 FBU655241:FBU655242 FLQ655241:FLQ655242 FVM655241:FVM655242 GFI655241:GFI655242 GPE655241:GPE655242 GZA655241:GZA655242 HIW655241:HIW655242 HSS655241:HSS655242 ICO655241:ICO655242 IMK655241:IMK655242 IWG655241:IWG655242 JGC655241:JGC655242 JPY655241:JPY655242 JZU655241:JZU655242 KJQ655241:KJQ655242 KTM655241:KTM655242 LDI655241:LDI655242 LNE655241:LNE655242 LXA655241:LXA655242 MGW655241:MGW655242 MQS655241:MQS655242 NAO655241:NAO655242 NKK655241:NKK655242 NUG655241:NUG655242 OEC655241:OEC655242 ONY655241:ONY655242 OXU655241:OXU655242 PHQ655241:PHQ655242 PRM655241:PRM655242 QBI655241:QBI655242 QLE655241:QLE655242 QVA655241:QVA655242 REW655241:REW655242 ROS655241:ROS655242 RYO655241:RYO655242 SIK655241:SIK655242 SSG655241:SSG655242 TCC655241:TCC655242 TLY655241:TLY655242 TVU655241:TVU655242 UFQ655241:UFQ655242 UPM655241:UPM655242 UZI655241:UZI655242 VJE655241:VJE655242 VTA655241:VTA655242 WCW655241:WCW655242 WMS655241:WMS655242 WWO655241:WWO655242 KC720777:KC720778 TY720777:TY720778 ADU720777:ADU720778 ANQ720777:ANQ720778 AXM720777:AXM720778 BHI720777:BHI720778 BRE720777:BRE720778 CBA720777:CBA720778 CKW720777:CKW720778 CUS720777:CUS720778 DEO720777:DEO720778 DOK720777:DOK720778 DYG720777:DYG720778 EIC720777:EIC720778 ERY720777:ERY720778 FBU720777:FBU720778 FLQ720777:FLQ720778 FVM720777:FVM720778 GFI720777:GFI720778 GPE720777:GPE720778 GZA720777:GZA720778 HIW720777:HIW720778 HSS720777:HSS720778 ICO720777:ICO720778 IMK720777:IMK720778 IWG720777:IWG720778 JGC720777:JGC720778 JPY720777:JPY720778 JZU720777:JZU720778 KJQ720777:KJQ720778 KTM720777:KTM720778 LDI720777:LDI720778 LNE720777:LNE720778 LXA720777:LXA720778 MGW720777:MGW720778 MQS720777:MQS720778 NAO720777:NAO720778 NKK720777:NKK720778 NUG720777:NUG720778 OEC720777:OEC720778 ONY720777:ONY720778 OXU720777:OXU720778 PHQ720777:PHQ720778 PRM720777:PRM720778 QBI720777:QBI720778 QLE720777:QLE720778 QVA720777:QVA720778 REW720777:REW720778 ROS720777:ROS720778 RYO720777:RYO720778 SIK720777:SIK720778 SSG720777:SSG720778 TCC720777:TCC720778 TLY720777:TLY720778 TVU720777:TVU720778 UFQ720777:UFQ720778 UPM720777:UPM720778 UZI720777:UZI720778 VJE720777:VJE720778 VTA720777:VTA720778 WCW720777:WCW720778 WMS720777:WMS720778 WWO720777:WWO720778 KC786313:KC786314 TY786313:TY786314 ADU786313:ADU786314 ANQ786313:ANQ786314 AXM786313:AXM786314 BHI786313:BHI786314 BRE786313:BRE786314 CBA786313:CBA786314 CKW786313:CKW786314 CUS786313:CUS786314 DEO786313:DEO786314 DOK786313:DOK786314 DYG786313:DYG786314 EIC786313:EIC786314 ERY786313:ERY786314 FBU786313:FBU786314 FLQ786313:FLQ786314 FVM786313:FVM786314 GFI786313:GFI786314 GPE786313:GPE786314 GZA786313:GZA786314 HIW786313:HIW786314 HSS786313:HSS786314 ICO786313:ICO786314 IMK786313:IMK786314 IWG786313:IWG786314 JGC786313:JGC786314 JPY786313:JPY786314 JZU786313:JZU786314 KJQ786313:KJQ786314 KTM786313:KTM786314 LDI786313:LDI786314 LNE786313:LNE786314 LXA786313:LXA786314 MGW786313:MGW786314 MQS786313:MQS786314 NAO786313:NAO786314 NKK786313:NKK786314 NUG786313:NUG786314 OEC786313:OEC786314 ONY786313:ONY786314 OXU786313:OXU786314 PHQ786313:PHQ786314 PRM786313:PRM786314 QBI786313:QBI786314 QLE786313:QLE786314 QVA786313:QVA786314 REW786313:REW786314 ROS786313:ROS786314 RYO786313:RYO786314 SIK786313:SIK786314 SSG786313:SSG786314 TCC786313:TCC786314 TLY786313:TLY786314 TVU786313:TVU786314 UFQ786313:UFQ786314 UPM786313:UPM786314 UZI786313:UZI786314 VJE786313:VJE786314 VTA786313:VTA786314 WCW786313:WCW786314 WMS786313:WMS786314 WWO786313:WWO786314 KC851849:KC851850 TY851849:TY851850 ADU851849:ADU851850 ANQ851849:ANQ851850 AXM851849:AXM851850 BHI851849:BHI851850 BRE851849:BRE851850 CBA851849:CBA851850 CKW851849:CKW851850 CUS851849:CUS851850 DEO851849:DEO851850 DOK851849:DOK851850 DYG851849:DYG851850 EIC851849:EIC851850 ERY851849:ERY851850 FBU851849:FBU851850 FLQ851849:FLQ851850 FVM851849:FVM851850 GFI851849:GFI851850 GPE851849:GPE851850 GZA851849:GZA851850 HIW851849:HIW851850 HSS851849:HSS851850 ICO851849:ICO851850 IMK851849:IMK851850 IWG851849:IWG851850 JGC851849:JGC851850 JPY851849:JPY851850 JZU851849:JZU851850 KJQ851849:KJQ851850 KTM851849:KTM851850 LDI851849:LDI851850 LNE851849:LNE851850 LXA851849:LXA851850 MGW851849:MGW851850 MQS851849:MQS851850 NAO851849:NAO851850 NKK851849:NKK851850 NUG851849:NUG851850 OEC851849:OEC851850 ONY851849:ONY851850 OXU851849:OXU851850 PHQ851849:PHQ851850 PRM851849:PRM851850 QBI851849:QBI851850 QLE851849:QLE851850 QVA851849:QVA851850 REW851849:REW851850 ROS851849:ROS851850 RYO851849:RYO851850 SIK851849:SIK851850 SSG851849:SSG851850 TCC851849:TCC851850 TLY851849:TLY851850 TVU851849:TVU851850 UFQ851849:UFQ851850 UPM851849:UPM851850 UZI851849:UZI851850 VJE851849:VJE851850 VTA851849:VTA851850 WCW851849:WCW851850 WMS851849:WMS851850 WWO851849:WWO851850 KC917385:KC917386 TY917385:TY917386 ADU917385:ADU917386 ANQ917385:ANQ917386 AXM917385:AXM917386 BHI917385:BHI917386 BRE917385:BRE917386 CBA917385:CBA917386 CKW917385:CKW917386 CUS917385:CUS917386 DEO917385:DEO917386 DOK917385:DOK917386 DYG917385:DYG917386 EIC917385:EIC917386 ERY917385:ERY917386 FBU917385:FBU917386 FLQ917385:FLQ917386 FVM917385:FVM917386 GFI917385:GFI917386 GPE917385:GPE917386 GZA917385:GZA917386 HIW917385:HIW917386 HSS917385:HSS917386 ICO917385:ICO917386 IMK917385:IMK917386 IWG917385:IWG917386 JGC917385:JGC917386 JPY917385:JPY917386 JZU917385:JZU917386 KJQ917385:KJQ917386 KTM917385:KTM917386 LDI917385:LDI917386 LNE917385:LNE917386 LXA917385:LXA917386 MGW917385:MGW917386 MQS917385:MQS917386 NAO917385:NAO917386 NKK917385:NKK917386 NUG917385:NUG917386 OEC917385:OEC917386 ONY917385:ONY917386 OXU917385:OXU917386 PHQ917385:PHQ917386 PRM917385:PRM917386 QBI917385:QBI917386 QLE917385:QLE917386 QVA917385:QVA917386 REW917385:REW917386 ROS917385:ROS917386 RYO917385:RYO917386 SIK917385:SIK917386 SSG917385:SSG917386 TCC917385:TCC917386 TLY917385:TLY917386 TVU917385:TVU917386 UFQ917385:UFQ917386 UPM917385:UPM917386 UZI917385:UZI917386 VJE917385:VJE917386 VTA917385:VTA917386 WCW917385:WCW917386 WMS917385:WMS917386 WWO917385:WWO917386 VJE982921:VJE982922 KC982921:KC982922 TY982921:TY982922 ADU982921:ADU982922 ANQ982921:ANQ982922 AXM982921:AXM982922 BHI982921:BHI982922 BRE982921:BRE982922 CBA982921:CBA982922 CKW982921:CKW982922 CUS982921:CUS982922 DEO982921:DEO982922 DOK982921:DOK982922 DYG982921:DYG982922 EIC982921:EIC982922 ERY982921:ERY982922 FBU982921:FBU982922 FLQ982921:FLQ982922 FVM982921:FVM982922 GFI982921:GFI982922 GPE982921:GPE982922 GZA982921:GZA982922 HIW982921:HIW982922 HSS982921:HSS982922 ICO982921:ICO982922 IMK982921:IMK982922 IWG982921:IWG982922 JGC982921:JGC982922 JPY982921:JPY982922 JZU982921:JZU982922 KJQ982921:KJQ982922 KTM982921:KTM982922 LDI982921:LDI982922 LNE982921:LNE982922 LXA982921:LXA982922 MGW982921:MGW982922 MQS982921:MQS982922 NAO982921:NAO982922 NKK982921:NKK982922 NUG982921:NUG982922 OEC982921:OEC982922 ONY982921:ONY982922 OXU982921:OXU982922 PHQ982921:PHQ982922 PRM982921:PRM982922 QBI982921:QBI982922 QLE982921:QLE982922 QVA982921:QVA982922 REW982921:REW982922 ROS982921:ROS982922 RYO982921:RYO982922 SIK982921:SIK982922 SSG982921:SSG982922 TCC982921:TCC982922 TLY982921:TLY982922 TVU982921:TVU982922 UFQ982921:UFQ982922 UPM982921:UPM982922 UZI982921:UZI982922 VTA982921:VTA982922 KC65412:KC65413 TY65412:TY65413 UZI11:UZI12 UPM11:UPM12 UFQ11:UFQ12 TVU11:TVU12 TLY11:TLY12 TCC11:TCC12 SSG11:SSG12 SIK11:SIK12 RYO11:RYO12 ROS11:ROS12 REW11:REW12 QVA11:QVA12 QLE11:QLE12 QBI11:QBI12 PRM11:PRM12 PHQ11:PHQ12 OXU11:OXU12 ONY11:ONY12 OEC11:OEC12 NUG11:NUG12 NKK11:NKK12 NAO11:NAO12 MQS11:MQS12 MGW11:MGW12 LXA11:LXA12 LNE11:LNE12 LDI11:LDI12 KTM11:KTM12 KJQ11:KJQ12 JZU11:JZU12 JPY11:JPY12 JGC11:JGC12 IWG11:IWG12 IMK11:IMK12 ICO11:ICO12 HSS11:HSS12 HIW11:HIW12 GZA11:GZA12 GPE11:GPE12 GFI11:GFI12 FVM11:FVM12 FLQ11:FLQ12 FBU11:FBU12 ERY11:ERY12 EIC11:EIC12 DYG11:DYG12 DOK11:DOK12 DEO11:DEO12 CUS11:CUS12 CKW11:CKW12 CBA11:CBA12 BRE11:BRE12 BHI11:BHI12 AXM11:AXM12 ANQ11:ANQ12 ADU11:ADU12 TY11:TY12 KC11:KC12 WWO16:WWO17 WMS16:WMS17 WCW16:WCW17 VTA16:VTA17 VJE16:VJE17 UZI16:UZI17 UPM16:UPM17 UFQ16:UFQ17 TVU16:TVU17 TLY16:TLY17 TCC16:TCC17 SSG16:SSG17 SIK16:SIK17 RYO16:RYO17 ROS16:ROS17 REW16:REW17 QVA16:QVA17 QLE16:QLE17 QBI16:QBI17 PRM16:PRM17 PHQ16:PHQ17 OXU16:OXU17 ONY16:ONY17 OEC16:OEC17 NUG16:NUG17 NKK16:NKK17 NAO16:NAO17 MQS16:MQS17 MGW16:MGW17 LXA16:LXA17 LNE16:LNE17 LDI16:LDI17 KTM16:KTM17 KJQ16:KJQ17 JZU16:JZU17 JPY16:JPY17 JGC16:JGC17 IWG16:IWG17 IMK16:IMK17 ICO16:ICO17 HSS16:HSS17 HIW16:HIW17 GZA16:GZA17 GPE16:GPE17 GFI16:GFI17 FVM16:FVM17 FLQ16:FLQ17 FBU16:FBU17 ERY16:ERY17 EIC16:EIC17 DYG16:DYG17 DOK16:DOK17 DEO16:DEO17 CUS16:CUS17 CKW16:CKW17 CBA16:CBA17 BRE16:BRE17 BHI16:BHI17 AXM16:AXM17 ANQ16:ANQ17 ADU16:ADU17 TY16:TY17 KC16:KC17 WWO6:WWO7 WMS6:WMS7 WCW6:WCW7 VTA6:VTA7 VJE6:VJE7 UZI6:UZI7 UPM6:UPM7 UFQ6:UFQ7 TVU6:TVU7 TLY6:TLY7 TCC6:TCC7 SSG6:SSG7 SIK6:SIK7 RYO6:RYO7 ROS6:ROS7 REW6:REW7 QVA6:QVA7 QLE6:QLE7 QBI6:QBI7 PRM6:PRM7 PHQ6:PHQ7 OXU6:OXU7 ONY6:ONY7 OEC6:OEC7 NUG6:NUG7 NKK6:NKK7 NAO6:NAO7 MQS6:MQS7 MGW6:MGW7 LXA6:LXA7 LNE6:LNE7 LDI6:LDI7 KTM6:KTM7 KJQ6:KJQ7 JZU6:JZU7 JPY6:JPY7 JGC6:JGC7 IWG6:IWG7 IMK6:IMK7 ICO6:ICO7 HSS6:HSS7 HIW6:HIW7 GZA6:GZA7 GPE6:GPE7 GFI6:GFI7 FVM6:FVM7 FLQ6:FLQ7 FBU6:FBU7 ERY6:ERY7 EIC6:EIC7 DYG6:DYG7 DOK6:DOK7 DEO6:DEO7 CUS6:CUS7 CKW6:CKW7 CBA6:CBA7 BRE6:BRE7 BHI6:BHI7 AXM6:AXM7 ANQ6:ANQ7 ADU6:ADU7 TY6:TY7 KC6:KC7 WMS11:WMS12 WCW11:WCW12 VTA11:VTA12 VJE11:VJE12 WWO11:WWO12">
      <formula1>#REF!</formula1>
    </dataValidation>
    <dataValidation type="list" allowBlank="1" showInputMessage="1" showErrorMessage="1" sqref="VTA982918:VTA982920 ANQ3:ANQ5 AXM3:AXM5 BHI3:BHI5 BRE3:BRE5 CBA3:CBA5 CKW3:CKW5 CUS3:CUS5 DEO3:DEO5 DOK3:DOK5 DYG3:DYG5 EIC3:EIC5 ERY3:ERY5 FBU3:FBU5 FLQ3:FLQ5 FVM3:FVM5 GFI3:GFI5 GPE3:GPE5 GZA3:GZA5 HIW3:HIW5 HSS3:HSS5 ICO3:ICO5 IMK3:IMK5 IWG3:IWG5 JGC3:JGC5 JPY3:JPY5 JZU3:JZU5 KJQ3:KJQ5 KTM3:KTM5 LDI3:LDI5 LNE3:LNE5 LXA3:LXA5 MGW3:MGW5 MQS3:MQS5 NAO3:NAO5 NKK3:NKK5 NUG3:NUG5 OEC3:OEC5 ONY3:ONY5 OXU3:OXU5 PHQ3:PHQ5 PRM3:PRM5 QBI3:QBI5 QLE3:QLE5 QVA3:QVA5 REW3:REW5 ROS3:ROS5 RYO3:RYO5 SIK3:SIK5 SSG3:SSG5 TCC3:TCC5 TLY3:TLY5 TVU3:TVU5 UFQ3:UFQ5 UPM3:UPM5 UZI3:UZI5 VJE3:VJE5 VTA3:VTA5 WCW3:WCW5 WMS3:WMS5 WWO3:WWO5 KC3:KC5 KC13:KC15 TY13:TY15 ADU13:ADU15 ANQ13:ANQ15 AXM13:AXM15 BHI13:BHI15 BRE13:BRE15 CBA13:CBA15 CKW13:CKW15 CUS13:CUS15 DEO13:DEO15 DOK13:DOK15 DYG13:DYG15 EIC13:EIC15 ERY13:ERY15 FBU13:FBU15 FLQ13:FLQ15 FVM13:FVM15 GFI13:GFI15 GPE13:GPE15 GZA13:GZA15 HIW13:HIW15 HSS13:HSS15 ICO13:ICO15 IMK13:IMK15 IWG13:IWG15 JGC13:JGC15 JPY13:JPY15 JZU13:JZU15 KJQ13:KJQ15 KTM13:KTM15 LDI13:LDI15 LNE13:LNE15 LXA13:LXA15 MGW13:MGW15 MQS13:MQS15 NAO13:NAO15 NKK13:NKK15 NUG13:NUG15 OEC13:OEC15 ONY13:ONY15 OXU13:OXU15 PHQ13:PHQ15 PRM13:PRM15 QBI13:QBI15 QLE13:QLE15 QVA13:QVA15 REW13:REW15 ROS13:ROS15 RYO13:RYO15 SIK13:SIK15 SSG13:SSG15 TCC13:TCC15 TLY13:TLY15 TVU13:TVU15 UFQ13:UFQ15 UPM13:UPM15 UZI13:UZI15 VJE13:VJE15 VTA13:VTA15 WCW13:WCW15 WMS13:WMS15 WWO13:WWO15 KC8:KC10 TY8:TY10 ADU8:ADU10 ANQ8:ANQ10 AXM8:AXM10 BHI8:BHI10 BRE8:BRE10 CBA8:CBA10 CKW8:CKW10 CUS8:CUS10 DEO8:DEO10 DOK8:DOK10 DYG8:DYG10 EIC8:EIC10 ERY8:ERY10 FBU8:FBU10 FLQ8:FLQ10 FVM8:FVM10 GFI8:GFI10 GPE8:GPE10 GZA8:GZA10 HIW8:HIW10 HSS8:HSS10 ICO8:ICO10 IMK8:IMK10 IWG8:IWG10 JGC8:JGC10 JPY8:JPY10 JZU8:JZU10 KJQ8:KJQ10 KTM8:KTM10 LDI8:LDI10 LNE8:LNE10 LXA8:LXA10 MGW8:MGW10 MQS8:MQS10 NAO8:NAO10 NKK8:NKK10 NUG8:NUG10 OEC8:OEC10 ONY8:ONY10 OXU8:OXU10 PHQ8:PHQ10 PRM8:PRM10 QBI8:QBI10 QLE8:QLE10 QVA8:QVA10 REW8:REW10 ROS8:ROS10 RYO8:RYO10 SIK8:SIK10 SSG8:SSG10 TCC8:TCC10 TLY8:TLY10 TVU8:TVU10 UFQ8:UFQ10 UPM8:UPM10 UZI8:UZI10 VJE8:VJE10 VTA8:VTA10 WCW8:WCW10 WMS8:WMS10 WWO8:WWO10 TY3:TY5 ADU3:ADU5 AV851846:AW851848 AV786310:AW786312 AV720774:AW720776 AV655238:AW655240 AV589702:AW589704 AV524166:AW524168 AV458630:AW458632 AV393094:AW393096 AV327558:AW327560 AV262022:AW262024 AV196486:AW196488 AV130950:AW130952 AV65414:AW65416 AV982923:AW982925 AV917387:AW917389 AV851851:AW851853 AV786315:AW786317 AV720779:AW720781 AV655243:AW655245 AV589707:AW589709 AV524171:AW524173 AV458635:AW458637 AV393099:AW393101 AV327563:AW327565 AV262027:AW262029 AV196491:AW196493 AV130955:AW130957 AV65419:AW65421 AV982943:AW982945 AV917407:AW917409 AV851871:AW851873 AV786335:AW786337 AV720799:AW720801 AV655263:AW655265 AV589727:AW589729 AV524191:AW524193 AV458655:AW458657 AV393119:AW393121 AV327583:AW327585 AV262047:AW262049 AV196511:AW196513 AV130975:AW130977 AV65439:AW65441 AV982913:AW982915 AV917377:AW917379 AV851841:AW851843 AV786305:AW786307 AV720769:AW720771 AV655233:AW655235 AV589697:AW589699 AV524161:AW524163 AV458625:AW458627 AV393089:AW393091 AV327553:AW327555 AV262017:AW262019 AV196481:AW196483 AV130945:AW130947 AV65409:AW65411 AV982918:AW982920 VJE982918:VJE982920 UZI982918:UZI982920 UPM982918:UPM982920 UFQ982918:UFQ982920 TVU982918:TVU982920 TLY982918:TLY982920 TCC982918:TCC982920 SSG982918:SSG982920 SIK982918:SIK982920 RYO982918:RYO982920 ROS982918:ROS982920 REW982918:REW982920 QVA982918:QVA982920 QLE982918:QLE982920 QBI982918:QBI982920 PRM982918:PRM982920 PHQ982918:PHQ982920 OXU982918:OXU982920 ONY982918:ONY982920 OEC982918:OEC982920 NUG982918:NUG982920 NKK982918:NKK982920 NAO982918:NAO982920 MQS982918:MQS982920 MGW982918:MGW982920 LXA982918:LXA982920 LNE982918:LNE982920 LDI982918:LDI982920 KTM982918:KTM982920 KJQ982918:KJQ982920 JZU982918:JZU982920 JPY982918:JPY982920 JGC982918:JGC982920 IWG982918:IWG982920 IMK982918:IMK982920 ICO982918:ICO982920 HSS982918:HSS982920 HIW982918:HIW982920 GZA982918:GZA982920 GPE982918:GPE982920 GFI982918:GFI982920 FVM982918:FVM982920 FLQ982918:FLQ982920 FBU982918:FBU982920 ERY982918:ERY982920 EIC982918:EIC982920 DYG982918:DYG982920 DOK982918:DOK982920 DEO982918:DEO982920 CUS982918:CUS982920 CKW982918:CKW982920 CBA982918:CBA982920 BRE982918:BRE982920 BHI982918:BHI982920 AXM982918:AXM982920 ANQ982918:ANQ982920 ADU982918:ADU982920 TY982918:TY982920 KC982918:KC982920 WWO917382:WWO917384 WMS917382:WMS917384 WCW917382:WCW917384 VTA917382:VTA917384 VJE917382:VJE917384 UZI917382:UZI917384 UPM917382:UPM917384 UFQ917382:UFQ917384 TVU917382:TVU917384 TLY917382:TLY917384 TCC917382:TCC917384 SSG917382:SSG917384 SIK917382:SIK917384 RYO917382:RYO917384 ROS917382:ROS917384 REW917382:REW917384 QVA917382:QVA917384 QLE917382:QLE917384 QBI917382:QBI917384 PRM917382:PRM917384 PHQ917382:PHQ917384 OXU917382:OXU917384 ONY917382:ONY917384 OEC917382:OEC917384 NUG917382:NUG917384 NKK917382:NKK917384 NAO917382:NAO917384 MQS917382:MQS917384 MGW917382:MGW917384 LXA917382:LXA917384 LNE917382:LNE917384 LDI917382:LDI917384 KTM917382:KTM917384 KJQ917382:KJQ917384 JZU917382:JZU917384 JPY917382:JPY917384 JGC917382:JGC917384 IWG917382:IWG917384 IMK917382:IMK917384 ICO917382:ICO917384 HSS917382:HSS917384 HIW917382:HIW917384 GZA917382:GZA917384 GPE917382:GPE917384 GFI917382:GFI917384 FVM917382:FVM917384 FLQ917382:FLQ917384 FBU917382:FBU917384 ERY917382:ERY917384 EIC917382:EIC917384 DYG917382:DYG917384 DOK917382:DOK917384 DEO917382:DEO917384 CUS917382:CUS917384 CKW917382:CKW917384 CBA917382:CBA917384 BRE917382:BRE917384 BHI917382:BHI917384 AXM917382:AXM917384 ANQ917382:ANQ917384 ADU917382:ADU917384 TY917382:TY917384 KC917382:KC917384 WWO851846:WWO851848 WMS851846:WMS851848 WCW851846:WCW851848 VTA851846:VTA851848 VJE851846:VJE851848 UZI851846:UZI851848 UPM851846:UPM851848 UFQ851846:UFQ851848 TVU851846:TVU851848 TLY851846:TLY851848 TCC851846:TCC851848 SSG851846:SSG851848 SIK851846:SIK851848 RYO851846:RYO851848 ROS851846:ROS851848 REW851846:REW851848 QVA851846:QVA851848 QLE851846:QLE851848 QBI851846:QBI851848 PRM851846:PRM851848 PHQ851846:PHQ851848 OXU851846:OXU851848 ONY851846:ONY851848 OEC851846:OEC851848 NUG851846:NUG851848 NKK851846:NKK851848 NAO851846:NAO851848 MQS851846:MQS851848 MGW851846:MGW851848 LXA851846:LXA851848 LNE851846:LNE851848 LDI851846:LDI851848 KTM851846:KTM851848 KJQ851846:KJQ851848 JZU851846:JZU851848 JPY851846:JPY851848 JGC851846:JGC851848 IWG851846:IWG851848 IMK851846:IMK851848 ICO851846:ICO851848 HSS851846:HSS851848 HIW851846:HIW851848 GZA851846:GZA851848 GPE851846:GPE851848 GFI851846:GFI851848 FVM851846:FVM851848 FLQ851846:FLQ851848 FBU851846:FBU851848 ERY851846:ERY851848 EIC851846:EIC851848 DYG851846:DYG851848 DOK851846:DOK851848 DEO851846:DEO851848 CUS851846:CUS851848 CKW851846:CKW851848 CBA851846:CBA851848 BRE851846:BRE851848 BHI851846:BHI851848 AXM851846:AXM851848 ANQ851846:ANQ851848 ADU851846:ADU851848 TY851846:TY851848 KC851846:KC851848 WWO786310:WWO786312 WMS786310:WMS786312 WCW786310:WCW786312 VTA786310:VTA786312 VJE786310:VJE786312 UZI786310:UZI786312 UPM786310:UPM786312 UFQ786310:UFQ786312 TVU786310:TVU786312 TLY786310:TLY786312 TCC786310:TCC786312 SSG786310:SSG786312 SIK786310:SIK786312 RYO786310:RYO786312 ROS786310:ROS786312 REW786310:REW786312 QVA786310:QVA786312 QLE786310:QLE786312 QBI786310:QBI786312 PRM786310:PRM786312 PHQ786310:PHQ786312 OXU786310:OXU786312 ONY786310:ONY786312 OEC786310:OEC786312 NUG786310:NUG786312 NKK786310:NKK786312 NAO786310:NAO786312 MQS786310:MQS786312 MGW786310:MGW786312 LXA786310:LXA786312 LNE786310:LNE786312 LDI786310:LDI786312 KTM786310:KTM786312 KJQ786310:KJQ786312 JZU786310:JZU786312 JPY786310:JPY786312 JGC786310:JGC786312 IWG786310:IWG786312 IMK786310:IMK786312 ICO786310:ICO786312 HSS786310:HSS786312 HIW786310:HIW786312 GZA786310:GZA786312 GPE786310:GPE786312 GFI786310:GFI786312 FVM786310:FVM786312 FLQ786310:FLQ786312 FBU786310:FBU786312 ERY786310:ERY786312 EIC786310:EIC786312 DYG786310:DYG786312 DOK786310:DOK786312 DEO786310:DEO786312 CUS786310:CUS786312 CKW786310:CKW786312 CBA786310:CBA786312 BRE786310:BRE786312 BHI786310:BHI786312 AXM786310:AXM786312 ANQ786310:ANQ786312 ADU786310:ADU786312 TY786310:TY786312 KC786310:KC786312 WWO720774:WWO720776 WMS720774:WMS720776 WCW720774:WCW720776 VTA720774:VTA720776 VJE720774:VJE720776 UZI720774:UZI720776 UPM720774:UPM720776 UFQ720774:UFQ720776 TVU720774:TVU720776 TLY720774:TLY720776 TCC720774:TCC720776 SSG720774:SSG720776 SIK720774:SIK720776 RYO720774:RYO720776 ROS720774:ROS720776 REW720774:REW720776 QVA720774:QVA720776 QLE720774:QLE720776 QBI720774:QBI720776 PRM720774:PRM720776 PHQ720774:PHQ720776 OXU720774:OXU720776 ONY720774:ONY720776 OEC720774:OEC720776 NUG720774:NUG720776 NKK720774:NKK720776 NAO720774:NAO720776 MQS720774:MQS720776 MGW720774:MGW720776 LXA720774:LXA720776 LNE720774:LNE720776 LDI720774:LDI720776 KTM720774:KTM720776 KJQ720774:KJQ720776 JZU720774:JZU720776 JPY720774:JPY720776 JGC720774:JGC720776 IWG720774:IWG720776 IMK720774:IMK720776 ICO720774:ICO720776 HSS720774:HSS720776 HIW720774:HIW720776 GZA720774:GZA720776 GPE720774:GPE720776 GFI720774:GFI720776 FVM720774:FVM720776 FLQ720774:FLQ720776 FBU720774:FBU720776 ERY720774:ERY720776 EIC720774:EIC720776 DYG720774:DYG720776 DOK720774:DOK720776 DEO720774:DEO720776 CUS720774:CUS720776 CKW720774:CKW720776 CBA720774:CBA720776 BRE720774:BRE720776 BHI720774:BHI720776 AXM720774:AXM720776 ANQ720774:ANQ720776 ADU720774:ADU720776 TY720774:TY720776 KC720774:KC720776 WWO655238:WWO655240 WMS655238:WMS655240 WCW655238:WCW655240 VTA655238:VTA655240 VJE655238:VJE655240 UZI655238:UZI655240 UPM655238:UPM655240 UFQ655238:UFQ655240 TVU655238:TVU655240 TLY655238:TLY655240 TCC655238:TCC655240 SSG655238:SSG655240 SIK655238:SIK655240 RYO655238:RYO655240 ROS655238:ROS655240 REW655238:REW655240 QVA655238:QVA655240 QLE655238:QLE655240 QBI655238:QBI655240 PRM655238:PRM655240 PHQ655238:PHQ655240 OXU655238:OXU655240 ONY655238:ONY655240 OEC655238:OEC655240 NUG655238:NUG655240 NKK655238:NKK655240 NAO655238:NAO655240 MQS655238:MQS655240 MGW655238:MGW655240 LXA655238:LXA655240 LNE655238:LNE655240 LDI655238:LDI655240 KTM655238:KTM655240 KJQ655238:KJQ655240 JZU655238:JZU655240 JPY655238:JPY655240 JGC655238:JGC655240 IWG655238:IWG655240 IMK655238:IMK655240 ICO655238:ICO655240 HSS655238:HSS655240 HIW655238:HIW655240 GZA655238:GZA655240 GPE655238:GPE655240 GFI655238:GFI655240 FVM655238:FVM655240 FLQ655238:FLQ655240 FBU655238:FBU655240 ERY655238:ERY655240 EIC655238:EIC655240 DYG655238:DYG655240 DOK655238:DOK655240 DEO655238:DEO655240 CUS655238:CUS655240 CKW655238:CKW655240 CBA655238:CBA655240 BRE655238:BRE655240 BHI655238:BHI655240 AXM655238:AXM655240 ANQ655238:ANQ655240 ADU655238:ADU655240 TY655238:TY655240 KC655238:KC655240 WWO589702:WWO589704 WMS589702:WMS589704 WCW589702:WCW589704 VTA589702:VTA589704 VJE589702:VJE589704 UZI589702:UZI589704 UPM589702:UPM589704 UFQ589702:UFQ589704 TVU589702:TVU589704 TLY589702:TLY589704 TCC589702:TCC589704 SSG589702:SSG589704 SIK589702:SIK589704 RYO589702:RYO589704 ROS589702:ROS589704 REW589702:REW589704 QVA589702:QVA589704 QLE589702:QLE589704 QBI589702:QBI589704 PRM589702:PRM589704 PHQ589702:PHQ589704 OXU589702:OXU589704 ONY589702:ONY589704 OEC589702:OEC589704 NUG589702:NUG589704 NKK589702:NKK589704 NAO589702:NAO589704 MQS589702:MQS589704 MGW589702:MGW589704 LXA589702:LXA589704 LNE589702:LNE589704 LDI589702:LDI589704 KTM589702:KTM589704 KJQ589702:KJQ589704 JZU589702:JZU589704 JPY589702:JPY589704 JGC589702:JGC589704 IWG589702:IWG589704 IMK589702:IMK589704 ICO589702:ICO589704 HSS589702:HSS589704 HIW589702:HIW589704 GZA589702:GZA589704 GPE589702:GPE589704 GFI589702:GFI589704 FVM589702:FVM589704 FLQ589702:FLQ589704 FBU589702:FBU589704 ERY589702:ERY589704 EIC589702:EIC589704 DYG589702:DYG589704 DOK589702:DOK589704 DEO589702:DEO589704 CUS589702:CUS589704 CKW589702:CKW589704 CBA589702:CBA589704 BRE589702:BRE589704 BHI589702:BHI589704 AXM589702:AXM589704 ANQ589702:ANQ589704 ADU589702:ADU589704 TY589702:TY589704 KC589702:KC589704 WWO524166:WWO524168 WMS524166:WMS524168 WCW524166:WCW524168 VTA524166:VTA524168 VJE524166:VJE524168 UZI524166:UZI524168 UPM524166:UPM524168 UFQ524166:UFQ524168 TVU524166:TVU524168 TLY524166:TLY524168 TCC524166:TCC524168 SSG524166:SSG524168 SIK524166:SIK524168 RYO524166:RYO524168 ROS524166:ROS524168 REW524166:REW524168 QVA524166:QVA524168 QLE524166:QLE524168 QBI524166:QBI524168 PRM524166:PRM524168 PHQ524166:PHQ524168 OXU524166:OXU524168 ONY524166:ONY524168 OEC524166:OEC524168 NUG524166:NUG524168 NKK524166:NKK524168 NAO524166:NAO524168 MQS524166:MQS524168 MGW524166:MGW524168 LXA524166:LXA524168 LNE524166:LNE524168 LDI524166:LDI524168 KTM524166:KTM524168 KJQ524166:KJQ524168 JZU524166:JZU524168 JPY524166:JPY524168 JGC524166:JGC524168 IWG524166:IWG524168 IMK524166:IMK524168 ICO524166:ICO524168 HSS524166:HSS524168 HIW524166:HIW524168 GZA524166:GZA524168 GPE524166:GPE524168 GFI524166:GFI524168 FVM524166:FVM524168 FLQ524166:FLQ524168 FBU524166:FBU524168 ERY524166:ERY524168 EIC524166:EIC524168 DYG524166:DYG524168 DOK524166:DOK524168 DEO524166:DEO524168 CUS524166:CUS524168 CKW524166:CKW524168 CBA524166:CBA524168 BRE524166:BRE524168 BHI524166:BHI524168 AXM524166:AXM524168 ANQ524166:ANQ524168 ADU524166:ADU524168 TY524166:TY524168 KC524166:KC524168 WWO458630:WWO458632 WMS458630:WMS458632 WCW458630:WCW458632 VTA458630:VTA458632 VJE458630:VJE458632 UZI458630:UZI458632 UPM458630:UPM458632 UFQ458630:UFQ458632 TVU458630:TVU458632 TLY458630:TLY458632 TCC458630:TCC458632 SSG458630:SSG458632 SIK458630:SIK458632 RYO458630:RYO458632 ROS458630:ROS458632 REW458630:REW458632 QVA458630:QVA458632 QLE458630:QLE458632 QBI458630:QBI458632 PRM458630:PRM458632 PHQ458630:PHQ458632 OXU458630:OXU458632 ONY458630:ONY458632 OEC458630:OEC458632 NUG458630:NUG458632 NKK458630:NKK458632 NAO458630:NAO458632 MQS458630:MQS458632 MGW458630:MGW458632 LXA458630:LXA458632 LNE458630:LNE458632 LDI458630:LDI458632 KTM458630:KTM458632 KJQ458630:KJQ458632 JZU458630:JZU458632 JPY458630:JPY458632 JGC458630:JGC458632 IWG458630:IWG458632 IMK458630:IMK458632 ICO458630:ICO458632 HSS458630:HSS458632 HIW458630:HIW458632 GZA458630:GZA458632 GPE458630:GPE458632 GFI458630:GFI458632 FVM458630:FVM458632 FLQ458630:FLQ458632 FBU458630:FBU458632 ERY458630:ERY458632 EIC458630:EIC458632 DYG458630:DYG458632 DOK458630:DOK458632 DEO458630:DEO458632 CUS458630:CUS458632 CKW458630:CKW458632 CBA458630:CBA458632 BRE458630:BRE458632 BHI458630:BHI458632 AXM458630:AXM458632 ANQ458630:ANQ458632 ADU458630:ADU458632 TY458630:TY458632 KC458630:KC458632 WWO393094:WWO393096 WMS393094:WMS393096 WCW393094:WCW393096 VTA393094:VTA393096 VJE393094:VJE393096 UZI393094:UZI393096 UPM393094:UPM393096 UFQ393094:UFQ393096 TVU393094:TVU393096 TLY393094:TLY393096 TCC393094:TCC393096 SSG393094:SSG393096 SIK393094:SIK393096 RYO393094:RYO393096 ROS393094:ROS393096 REW393094:REW393096 QVA393094:QVA393096 QLE393094:QLE393096 QBI393094:QBI393096 PRM393094:PRM393096 PHQ393094:PHQ393096 OXU393094:OXU393096 ONY393094:ONY393096 OEC393094:OEC393096 NUG393094:NUG393096 NKK393094:NKK393096 NAO393094:NAO393096 MQS393094:MQS393096 MGW393094:MGW393096 LXA393094:LXA393096 LNE393094:LNE393096 LDI393094:LDI393096 KTM393094:KTM393096 KJQ393094:KJQ393096 JZU393094:JZU393096 JPY393094:JPY393096 JGC393094:JGC393096 IWG393094:IWG393096 IMK393094:IMK393096 ICO393094:ICO393096 HSS393094:HSS393096 HIW393094:HIW393096 GZA393094:GZA393096 GPE393094:GPE393096 GFI393094:GFI393096 FVM393094:FVM393096 FLQ393094:FLQ393096 FBU393094:FBU393096 ERY393094:ERY393096 EIC393094:EIC393096 DYG393094:DYG393096 DOK393094:DOK393096 DEO393094:DEO393096 CUS393094:CUS393096 CKW393094:CKW393096 CBA393094:CBA393096 BRE393094:BRE393096 BHI393094:BHI393096 AXM393094:AXM393096 ANQ393094:ANQ393096 ADU393094:ADU393096 TY393094:TY393096 KC393094:KC393096 WWO327558:WWO327560 WMS327558:WMS327560 WCW327558:WCW327560 VTA327558:VTA327560 VJE327558:VJE327560 UZI327558:UZI327560 UPM327558:UPM327560 UFQ327558:UFQ327560 TVU327558:TVU327560 TLY327558:TLY327560 TCC327558:TCC327560 SSG327558:SSG327560 SIK327558:SIK327560 RYO327558:RYO327560 ROS327558:ROS327560 REW327558:REW327560 QVA327558:QVA327560 QLE327558:QLE327560 QBI327558:QBI327560 PRM327558:PRM327560 PHQ327558:PHQ327560 OXU327558:OXU327560 ONY327558:ONY327560 OEC327558:OEC327560 NUG327558:NUG327560 NKK327558:NKK327560 NAO327558:NAO327560 MQS327558:MQS327560 MGW327558:MGW327560 LXA327558:LXA327560 LNE327558:LNE327560 LDI327558:LDI327560 KTM327558:KTM327560 KJQ327558:KJQ327560 JZU327558:JZU327560 JPY327558:JPY327560 JGC327558:JGC327560 IWG327558:IWG327560 IMK327558:IMK327560 ICO327558:ICO327560 HSS327558:HSS327560 HIW327558:HIW327560 GZA327558:GZA327560 GPE327558:GPE327560 GFI327558:GFI327560 FVM327558:FVM327560 FLQ327558:FLQ327560 FBU327558:FBU327560 ERY327558:ERY327560 EIC327558:EIC327560 DYG327558:DYG327560 DOK327558:DOK327560 DEO327558:DEO327560 CUS327558:CUS327560 CKW327558:CKW327560 CBA327558:CBA327560 BRE327558:BRE327560 BHI327558:BHI327560 AXM327558:AXM327560 ANQ327558:ANQ327560 ADU327558:ADU327560 TY327558:TY327560 KC327558:KC327560 WWO262022:WWO262024 WMS262022:WMS262024 WCW262022:WCW262024 VTA262022:VTA262024 VJE262022:VJE262024 UZI262022:UZI262024 UPM262022:UPM262024 UFQ262022:UFQ262024 TVU262022:TVU262024 TLY262022:TLY262024 TCC262022:TCC262024 SSG262022:SSG262024 SIK262022:SIK262024 RYO262022:RYO262024 ROS262022:ROS262024 REW262022:REW262024 QVA262022:QVA262024 QLE262022:QLE262024 QBI262022:QBI262024 PRM262022:PRM262024 PHQ262022:PHQ262024 OXU262022:OXU262024 ONY262022:ONY262024 OEC262022:OEC262024 NUG262022:NUG262024 NKK262022:NKK262024 NAO262022:NAO262024 MQS262022:MQS262024 MGW262022:MGW262024 LXA262022:LXA262024 LNE262022:LNE262024 LDI262022:LDI262024 KTM262022:KTM262024 KJQ262022:KJQ262024 JZU262022:JZU262024 JPY262022:JPY262024 JGC262022:JGC262024 IWG262022:IWG262024 IMK262022:IMK262024 ICO262022:ICO262024 HSS262022:HSS262024 HIW262022:HIW262024 GZA262022:GZA262024 GPE262022:GPE262024 GFI262022:GFI262024 FVM262022:FVM262024 FLQ262022:FLQ262024 FBU262022:FBU262024 ERY262022:ERY262024 EIC262022:EIC262024 DYG262022:DYG262024 DOK262022:DOK262024 DEO262022:DEO262024 CUS262022:CUS262024 CKW262022:CKW262024 CBA262022:CBA262024 BRE262022:BRE262024 BHI262022:BHI262024 AXM262022:AXM262024 ANQ262022:ANQ262024 ADU262022:ADU262024 TY262022:TY262024 KC262022:KC262024 WWO196486:WWO196488 WMS196486:WMS196488 WCW196486:WCW196488 VTA196486:VTA196488 VJE196486:VJE196488 UZI196486:UZI196488 UPM196486:UPM196488 UFQ196486:UFQ196488 TVU196486:TVU196488 TLY196486:TLY196488 TCC196486:TCC196488 SSG196486:SSG196488 SIK196486:SIK196488 RYO196486:RYO196488 ROS196486:ROS196488 REW196486:REW196488 QVA196486:QVA196488 QLE196486:QLE196488 QBI196486:QBI196488 PRM196486:PRM196488 PHQ196486:PHQ196488 OXU196486:OXU196488 ONY196486:ONY196488 OEC196486:OEC196488 NUG196486:NUG196488 NKK196486:NKK196488 NAO196486:NAO196488 MQS196486:MQS196488 MGW196486:MGW196488 LXA196486:LXA196488 LNE196486:LNE196488 LDI196486:LDI196488 KTM196486:KTM196488 KJQ196486:KJQ196488 JZU196486:JZU196488 JPY196486:JPY196488 JGC196486:JGC196488 IWG196486:IWG196488 IMK196486:IMK196488 ICO196486:ICO196488 HSS196486:HSS196488 HIW196486:HIW196488 GZA196486:GZA196488 GPE196486:GPE196488 GFI196486:GFI196488 FVM196486:FVM196488 FLQ196486:FLQ196488 FBU196486:FBU196488 ERY196486:ERY196488 EIC196486:EIC196488 DYG196486:DYG196488 DOK196486:DOK196488 DEO196486:DEO196488 CUS196486:CUS196488 CKW196486:CKW196488 CBA196486:CBA196488 BRE196486:BRE196488 BHI196486:BHI196488 AXM196486:AXM196488 ANQ196486:ANQ196488 ADU196486:ADU196488 TY196486:TY196488 KC196486:KC196488 WWO130950:WWO130952 WMS130950:WMS130952 WCW130950:WCW130952 VTA130950:VTA130952 VJE130950:VJE130952 UZI130950:UZI130952 UPM130950:UPM130952 UFQ130950:UFQ130952 TVU130950:TVU130952 TLY130950:TLY130952 TCC130950:TCC130952 SSG130950:SSG130952 SIK130950:SIK130952 RYO130950:RYO130952 ROS130950:ROS130952 REW130950:REW130952 QVA130950:QVA130952 QLE130950:QLE130952 QBI130950:QBI130952 PRM130950:PRM130952 PHQ130950:PHQ130952 OXU130950:OXU130952 ONY130950:ONY130952 OEC130950:OEC130952 NUG130950:NUG130952 NKK130950:NKK130952 NAO130950:NAO130952 MQS130950:MQS130952 MGW130950:MGW130952 LXA130950:LXA130952 LNE130950:LNE130952 LDI130950:LDI130952 KTM130950:KTM130952 KJQ130950:KJQ130952 JZU130950:JZU130952 JPY130950:JPY130952 JGC130950:JGC130952 IWG130950:IWG130952 IMK130950:IMK130952 ICO130950:ICO130952 HSS130950:HSS130952 HIW130950:HIW130952 GZA130950:GZA130952 GPE130950:GPE130952 GFI130950:GFI130952 FVM130950:FVM130952 FLQ130950:FLQ130952 FBU130950:FBU130952 ERY130950:ERY130952 EIC130950:EIC130952 DYG130950:DYG130952 DOK130950:DOK130952 DEO130950:DEO130952 CUS130950:CUS130952 CKW130950:CKW130952 CBA130950:CBA130952 BRE130950:BRE130952 BHI130950:BHI130952 AXM130950:AXM130952 ANQ130950:ANQ130952 ADU130950:ADU130952 TY130950:TY130952 KC130950:KC130952 WWO65414:WWO65416 WMS65414:WMS65416 WCW65414:WCW65416 VTA65414:VTA65416 VJE65414:VJE65416 UZI65414:UZI65416 UPM65414:UPM65416 UFQ65414:UFQ65416 TVU65414:TVU65416 TLY65414:TLY65416 TCC65414:TCC65416 SSG65414:SSG65416 SIK65414:SIK65416 RYO65414:RYO65416 ROS65414:ROS65416 REW65414:REW65416 QVA65414:QVA65416 QLE65414:QLE65416 QBI65414:QBI65416 PRM65414:PRM65416 PHQ65414:PHQ65416 OXU65414:OXU65416 ONY65414:ONY65416 OEC65414:OEC65416 NUG65414:NUG65416 NKK65414:NKK65416 NAO65414:NAO65416 MQS65414:MQS65416 MGW65414:MGW65416 LXA65414:LXA65416 LNE65414:LNE65416 LDI65414:LDI65416 KTM65414:KTM65416 KJQ65414:KJQ65416 JZU65414:JZU65416 JPY65414:JPY65416 JGC65414:JGC65416 IWG65414:IWG65416 IMK65414:IMK65416 ICO65414:ICO65416 HSS65414:HSS65416 HIW65414:HIW65416 GZA65414:GZA65416 GPE65414:GPE65416 GFI65414:GFI65416 FVM65414:FVM65416 FLQ65414:FLQ65416 FBU65414:FBU65416 ERY65414:ERY65416 EIC65414:EIC65416 DYG65414:DYG65416 DOK65414:DOK65416 DEO65414:DEO65416 CUS65414:CUS65416 CKW65414:CKW65416 CBA65414:CBA65416 BRE65414:BRE65416 BHI65414:BHI65416 AXM65414:AXM65416 ANQ65414:ANQ65416 ADU65414:ADU65416 TY65414:TY65416 KC65414:KC65416 WCW982918:WCW982920 WWO982923:WWO982925 WMS982923:WMS982925 WCW982923:WCW982925 VTA982923:VTA982925 VJE982923:VJE982925 UZI982923:UZI982925 UPM982923:UPM982925 UFQ982923:UFQ982925 TVU982923:TVU982925 TLY982923:TLY982925 TCC982923:TCC982925 SSG982923:SSG982925 SIK982923:SIK982925 RYO982923:RYO982925 ROS982923:ROS982925 REW982923:REW982925 QVA982923:QVA982925 QLE982923:QLE982925 QBI982923:QBI982925 PRM982923:PRM982925 PHQ982923:PHQ982925 OXU982923:OXU982925 ONY982923:ONY982925 OEC982923:OEC982925 NUG982923:NUG982925 NKK982923:NKK982925 NAO982923:NAO982925 MQS982923:MQS982925 MGW982923:MGW982925 LXA982923:LXA982925 LNE982923:LNE982925 LDI982923:LDI982925 KTM982923:KTM982925 KJQ982923:KJQ982925 JZU982923:JZU982925 JPY982923:JPY982925 JGC982923:JGC982925 IWG982923:IWG982925 IMK982923:IMK982925 ICO982923:ICO982925 HSS982923:HSS982925 HIW982923:HIW982925 GZA982923:GZA982925 GPE982923:GPE982925 GFI982923:GFI982925 FVM982923:FVM982925 FLQ982923:FLQ982925 FBU982923:FBU982925 ERY982923:ERY982925 EIC982923:EIC982925 DYG982923:DYG982925 DOK982923:DOK982925 DEO982923:DEO982925 CUS982923:CUS982925 CKW982923:CKW982925 CBA982923:CBA982925 BRE982923:BRE982925 BHI982923:BHI982925 AXM982923:AXM982925 ANQ982923:ANQ982925 ADU982923:ADU982925 TY982923:TY982925 KC982923:KC982925 WWO917387:WWO917389 WMS917387:WMS917389 WCW917387:WCW917389 VTA917387:VTA917389 VJE917387:VJE917389 UZI917387:UZI917389 UPM917387:UPM917389 UFQ917387:UFQ917389 TVU917387:TVU917389 TLY917387:TLY917389 TCC917387:TCC917389 SSG917387:SSG917389 SIK917387:SIK917389 RYO917387:RYO917389 ROS917387:ROS917389 REW917387:REW917389 QVA917387:QVA917389 QLE917387:QLE917389 QBI917387:QBI917389 PRM917387:PRM917389 PHQ917387:PHQ917389 OXU917387:OXU917389 ONY917387:ONY917389 OEC917387:OEC917389 NUG917387:NUG917389 NKK917387:NKK917389 NAO917387:NAO917389 MQS917387:MQS917389 MGW917387:MGW917389 LXA917387:LXA917389 LNE917387:LNE917389 LDI917387:LDI917389 KTM917387:KTM917389 KJQ917387:KJQ917389 JZU917387:JZU917389 JPY917387:JPY917389 JGC917387:JGC917389 IWG917387:IWG917389 IMK917387:IMK917389 ICO917387:ICO917389 HSS917387:HSS917389 HIW917387:HIW917389 GZA917387:GZA917389 GPE917387:GPE917389 GFI917387:GFI917389 FVM917387:FVM917389 FLQ917387:FLQ917389 FBU917387:FBU917389 ERY917387:ERY917389 EIC917387:EIC917389 DYG917387:DYG917389 DOK917387:DOK917389 DEO917387:DEO917389 CUS917387:CUS917389 CKW917387:CKW917389 CBA917387:CBA917389 BRE917387:BRE917389 BHI917387:BHI917389 AXM917387:AXM917389 ANQ917387:ANQ917389 ADU917387:ADU917389 TY917387:TY917389 KC917387:KC917389 WWO851851:WWO851853 WMS851851:WMS851853 WCW851851:WCW851853 VTA851851:VTA851853 VJE851851:VJE851853 UZI851851:UZI851853 UPM851851:UPM851853 UFQ851851:UFQ851853 TVU851851:TVU851853 TLY851851:TLY851853 TCC851851:TCC851853 SSG851851:SSG851853 SIK851851:SIK851853 RYO851851:RYO851853 ROS851851:ROS851853 REW851851:REW851853 QVA851851:QVA851853 QLE851851:QLE851853 QBI851851:QBI851853 PRM851851:PRM851853 PHQ851851:PHQ851853 OXU851851:OXU851853 ONY851851:ONY851853 OEC851851:OEC851853 NUG851851:NUG851853 NKK851851:NKK851853 NAO851851:NAO851853 MQS851851:MQS851853 MGW851851:MGW851853 LXA851851:LXA851853 LNE851851:LNE851853 LDI851851:LDI851853 KTM851851:KTM851853 KJQ851851:KJQ851853 JZU851851:JZU851853 JPY851851:JPY851853 JGC851851:JGC851853 IWG851851:IWG851853 IMK851851:IMK851853 ICO851851:ICO851853 HSS851851:HSS851853 HIW851851:HIW851853 GZA851851:GZA851853 GPE851851:GPE851853 GFI851851:GFI851853 FVM851851:FVM851853 FLQ851851:FLQ851853 FBU851851:FBU851853 ERY851851:ERY851853 EIC851851:EIC851853 DYG851851:DYG851853 DOK851851:DOK851853 DEO851851:DEO851853 CUS851851:CUS851853 CKW851851:CKW851853 CBA851851:CBA851853 BRE851851:BRE851853 BHI851851:BHI851853 AXM851851:AXM851853 ANQ851851:ANQ851853 ADU851851:ADU851853 TY851851:TY851853 KC851851:KC851853 WWO786315:WWO786317 WMS786315:WMS786317 WCW786315:WCW786317 VTA786315:VTA786317 VJE786315:VJE786317 UZI786315:UZI786317 UPM786315:UPM786317 UFQ786315:UFQ786317 TVU786315:TVU786317 TLY786315:TLY786317 TCC786315:TCC786317 SSG786315:SSG786317 SIK786315:SIK786317 RYO786315:RYO786317 ROS786315:ROS786317 REW786315:REW786317 QVA786315:QVA786317 QLE786315:QLE786317 QBI786315:QBI786317 PRM786315:PRM786317 PHQ786315:PHQ786317 OXU786315:OXU786317 ONY786315:ONY786317 OEC786315:OEC786317 NUG786315:NUG786317 NKK786315:NKK786317 NAO786315:NAO786317 MQS786315:MQS786317 MGW786315:MGW786317 LXA786315:LXA786317 LNE786315:LNE786317 LDI786315:LDI786317 KTM786315:KTM786317 KJQ786315:KJQ786317 JZU786315:JZU786317 JPY786315:JPY786317 JGC786315:JGC786317 IWG786315:IWG786317 IMK786315:IMK786317 ICO786315:ICO786317 HSS786315:HSS786317 HIW786315:HIW786317 GZA786315:GZA786317 GPE786315:GPE786317 GFI786315:GFI786317 FVM786315:FVM786317 FLQ786315:FLQ786317 FBU786315:FBU786317 ERY786315:ERY786317 EIC786315:EIC786317 DYG786315:DYG786317 DOK786315:DOK786317 DEO786315:DEO786317 CUS786315:CUS786317 CKW786315:CKW786317 CBA786315:CBA786317 BRE786315:BRE786317 BHI786315:BHI786317 AXM786315:AXM786317 ANQ786315:ANQ786317 ADU786315:ADU786317 TY786315:TY786317 KC786315:KC786317 WWO720779:WWO720781 WMS720779:WMS720781 WCW720779:WCW720781 VTA720779:VTA720781 VJE720779:VJE720781 UZI720779:UZI720781 UPM720779:UPM720781 UFQ720779:UFQ720781 TVU720779:TVU720781 TLY720779:TLY720781 TCC720779:TCC720781 SSG720779:SSG720781 SIK720779:SIK720781 RYO720779:RYO720781 ROS720779:ROS720781 REW720779:REW720781 QVA720779:QVA720781 QLE720779:QLE720781 QBI720779:QBI720781 PRM720779:PRM720781 PHQ720779:PHQ720781 OXU720779:OXU720781 ONY720779:ONY720781 OEC720779:OEC720781 NUG720779:NUG720781 NKK720779:NKK720781 NAO720779:NAO720781 MQS720779:MQS720781 MGW720779:MGW720781 LXA720779:LXA720781 LNE720779:LNE720781 LDI720779:LDI720781 KTM720779:KTM720781 KJQ720779:KJQ720781 JZU720779:JZU720781 JPY720779:JPY720781 JGC720779:JGC720781 IWG720779:IWG720781 IMK720779:IMK720781 ICO720779:ICO720781 HSS720779:HSS720781 HIW720779:HIW720781 GZA720779:GZA720781 GPE720779:GPE720781 GFI720779:GFI720781 FVM720779:FVM720781 FLQ720779:FLQ720781 FBU720779:FBU720781 ERY720779:ERY720781 EIC720779:EIC720781 DYG720779:DYG720781 DOK720779:DOK720781 DEO720779:DEO720781 CUS720779:CUS720781 CKW720779:CKW720781 CBA720779:CBA720781 BRE720779:BRE720781 BHI720779:BHI720781 AXM720779:AXM720781 ANQ720779:ANQ720781 ADU720779:ADU720781 TY720779:TY720781 KC720779:KC720781 WWO655243:WWO655245 WMS655243:WMS655245 WCW655243:WCW655245 VTA655243:VTA655245 VJE655243:VJE655245 UZI655243:UZI655245 UPM655243:UPM655245 UFQ655243:UFQ655245 TVU655243:TVU655245 TLY655243:TLY655245 TCC655243:TCC655245 SSG655243:SSG655245 SIK655243:SIK655245 RYO655243:RYO655245 ROS655243:ROS655245 REW655243:REW655245 QVA655243:QVA655245 QLE655243:QLE655245 QBI655243:QBI655245 PRM655243:PRM655245 PHQ655243:PHQ655245 OXU655243:OXU655245 ONY655243:ONY655245 OEC655243:OEC655245 NUG655243:NUG655245 NKK655243:NKK655245 NAO655243:NAO655245 MQS655243:MQS655245 MGW655243:MGW655245 LXA655243:LXA655245 LNE655243:LNE655245 LDI655243:LDI655245 KTM655243:KTM655245 KJQ655243:KJQ655245 JZU655243:JZU655245 JPY655243:JPY655245 JGC655243:JGC655245 IWG655243:IWG655245 IMK655243:IMK655245 ICO655243:ICO655245 HSS655243:HSS655245 HIW655243:HIW655245 GZA655243:GZA655245 GPE655243:GPE655245 GFI655243:GFI655245 FVM655243:FVM655245 FLQ655243:FLQ655245 FBU655243:FBU655245 ERY655243:ERY655245 EIC655243:EIC655245 DYG655243:DYG655245 DOK655243:DOK655245 DEO655243:DEO655245 CUS655243:CUS655245 CKW655243:CKW655245 CBA655243:CBA655245 BRE655243:BRE655245 BHI655243:BHI655245 AXM655243:AXM655245 ANQ655243:ANQ655245 ADU655243:ADU655245 TY655243:TY655245 KC655243:KC655245 WWO589707:WWO589709 WMS589707:WMS589709 WCW589707:WCW589709 VTA589707:VTA589709 VJE589707:VJE589709 UZI589707:UZI589709 UPM589707:UPM589709 UFQ589707:UFQ589709 TVU589707:TVU589709 TLY589707:TLY589709 TCC589707:TCC589709 SSG589707:SSG589709 SIK589707:SIK589709 RYO589707:RYO589709 ROS589707:ROS589709 REW589707:REW589709 QVA589707:QVA589709 QLE589707:QLE589709 QBI589707:QBI589709 PRM589707:PRM589709 PHQ589707:PHQ589709 OXU589707:OXU589709 ONY589707:ONY589709 OEC589707:OEC589709 NUG589707:NUG589709 NKK589707:NKK589709 NAO589707:NAO589709 MQS589707:MQS589709 MGW589707:MGW589709 LXA589707:LXA589709 LNE589707:LNE589709 LDI589707:LDI589709 KTM589707:KTM589709 KJQ589707:KJQ589709 JZU589707:JZU589709 JPY589707:JPY589709 JGC589707:JGC589709 IWG589707:IWG589709 IMK589707:IMK589709 ICO589707:ICO589709 HSS589707:HSS589709 HIW589707:HIW589709 GZA589707:GZA589709 GPE589707:GPE589709 GFI589707:GFI589709 FVM589707:FVM589709 FLQ589707:FLQ589709 FBU589707:FBU589709 ERY589707:ERY589709 EIC589707:EIC589709 DYG589707:DYG589709 DOK589707:DOK589709 DEO589707:DEO589709 CUS589707:CUS589709 CKW589707:CKW589709 CBA589707:CBA589709 BRE589707:BRE589709 BHI589707:BHI589709 AXM589707:AXM589709 ANQ589707:ANQ589709 ADU589707:ADU589709 TY589707:TY589709 KC589707:KC589709 WWO524171:WWO524173 WMS524171:WMS524173 WCW524171:WCW524173 VTA524171:VTA524173 VJE524171:VJE524173 UZI524171:UZI524173 UPM524171:UPM524173 UFQ524171:UFQ524173 TVU524171:TVU524173 TLY524171:TLY524173 TCC524171:TCC524173 SSG524171:SSG524173 SIK524171:SIK524173 RYO524171:RYO524173 ROS524171:ROS524173 REW524171:REW524173 QVA524171:QVA524173 QLE524171:QLE524173 QBI524171:QBI524173 PRM524171:PRM524173 PHQ524171:PHQ524173 OXU524171:OXU524173 ONY524171:ONY524173 OEC524171:OEC524173 NUG524171:NUG524173 NKK524171:NKK524173 NAO524171:NAO524173 MQS524171:MQS524173 MGW524171:MGW524173 LXA524171:LXA524173 LNE524171:LNE524173 LDI524171:LDI524173 KTM524171:KTM524173 KJQ524171:KJQ524173 JZU524171:JZU524173 JPY524171:JPY524173 JGC524171:JGC524173 IWG524171:IWG524173 IMK524171:IMK524173 ICO524171:ICO524173 HSS524171:HSS524173 HIW524171:HIW524173 GZA524171:GZA524173 GPE524171:GPE524173 GFI524171:GFI524173 FVM524171:FVM524173 FLQ524171:FLQ524173 FBU524171:FBU524173 ERY524171:ERY524173 EIC524171:EIC524173 DYG524171:DYG524173 DOK524171:DOK524173 DEO524171:DEO524173 CUS524171:CUS524173 CKW524171:CKW524173 CBA524171:CBA524173 BRE524171:BRE524173 BHI524171:BHI524173 AXM524171:AXM524173 ANQ524171:ANQ524173 ADU524171:ADU524173 TY524171:TY524173 KC524171:KC524173 WWO458635:WWO458637 WMS458635:WMS458637 WCW458635:WCW458637 VTA458635:VTA458637 VJE458635:VJE458637 UZI458635:UZI458637 UPM458635:UPM458637 UFQ458635:UFQ458637 TVU458635:TVU458637 TLY458635:TLY458637 TCC458635:TCC458637 SSG458635:SSG458637 SIK458635:SIK458637 RYO458635:RYO458637 ROS458635:ROS458637 REW458635:REW458637 QVA458635:QVA458637 QLE458635:QLE458637 QBI458635:QBI458637 PRM458635:PRM458637 PHQ458635:PHQ458637 OXU458635:OXU458637 ONY458635:ONY458637 OEC458635:OEC458637 NUG458635:NUG458637 NKK458635:NKK458637 NAO458635:NAO458637 MQS458635:MQS458637 MGW458635:MGW458637 LXA458635:LXA458637 LNE458635:LNE458637 LDI458635:LDI458637 KTM458635:KTM458637 KJQ458635:KJQ458637 JZU458635:JZU458637 JPY458635:JPY458637 JGC458635:JGC458637 IWG458635:IWG458637 IMK458635:IMK458637 ICO458635:ICO458637 HSS458635:HSS458637 HIW458635:HIW458637 GZA458635:GZA458637 GPE458635:GPE458637 GFI458635:GFI458637 FVM458635:FVM458637 FLQ458635:FLQ458637 FBU458635:FBU458637 ERY458635:ERY458637 EIC458635:EIC458637 DYG458635:DYG458637 DOK458635:DOK458637 DEO458635:DEO458637 CUS458635:CUS458637 CKW458635:CKW458637 CBA458635:CBA458637 BRE458635:BRE458637 BHI458635:BHI458637 AXM458635:AXM458637 ANQ458635:ANQ458637 ADU458635:ADU458637 TY458635:TY458637 KC458635:KC458637 WWO393099:WWO393101 WMS393099:WMS393101 WCW393099:WCW393101 VTA393099:VTA393101 VJE393099:VJE393101 UZI393099:UZI393101 UPM393099:UPM393101 UFQ393099:UFQ393101 TVU393099:TVU393101 TLY393099:TLY393101 TCC393099:TCC393101 SSG393099:SSG393101 SIK393099:SIK393101 RYO393099:RYO393101 ROS393099:ROS393101 REW393099:REW393101 QVA393099:QVA393101 QLE393099:QLE393101 QBI393099:QBI393101 PRM393099:PRM393101 PHQ393099:PHQ393101 OXU393099:OXU393101 ONY393099:ONY393101 OEC393099:OEC393101 NUG393099:NUG393101 NKK393099:NKK393101 NAO393099:NAO393101 MQS393099:MQS393101 MGW393099:MGW393101 LXA393099:LXA393101 LNE393099:LNE393101 LDI393099:LDI393101 KTM393099:KTM393101 KJQ393099:KJQ393101 JZU393099:JZU393101 JPY393099:JPY393101 JGC393099:JGC393101 IWG393099:IWG393101 IMK393099:IMK393101 ICO393099:ICO393101 HSS393099:HSS393101 HIW393099:HIW393101 GZA393099:GZA393101 GPE393099:GPE393101 GFI393099:GFI393101 FVM393099:FVM393101 FLQ393099:FLQ393101 FBU393099:FBU393101 ERY393099:ERY393101 EIC393099:EIC393101 DYG393099:DYG393101 DOK393099:DOK393101 DEO393099:DEO393101 CUS393099:CUS393101 CKW393099:CKW393101 CBA393099:CBA393101 BRE393099:BRE393101 BHI393099:BHI393101 AXM393099:AXM393101 ANQ393099:ANQ393101 ADU393099:ADU393101 TY393099:TY393101 KC393099:KC393101 WWO327563:WWO327565 WMS327563:WMS327565 WCW327563:WCW327565 VTA327563:VTA327565 VJE327563:VJE327565 UZI327563:UZI327565 UPM327563:UPM327565 UFQ327563:UFQ327565 TVU327563:TVU327565 TLY327563:TLY327565 TCC327563:TCC327565 SSG327563:SSG327565 SIK327563:SIK327565 RYO327563:RYO327565 ROS327563:ROS327565 REW327563:REW327565 QVA327563:QVA327565 QLE327563:QLE327565 QBI327563:QBI327565 PRM327563:PRM327565 PHQ327563:PHQ327565 OXU327563:OXU327565 ONY327563:ONY327565 OEC327563:OEC327565 NUG327563:NUG327565 NKK327563:NKK327565 NAO327563:NAO327565 MQS327563:MQS327565 MGW327563:MGW327565 LXA327563:LXA327565 LNE327563:LNE327565 LDI327563:LDI327565 KTM327563:KTM327565 KJQ327563:KJQ327565 JZU327563:JZU327565 JPY327563:JPY327565 JGC327563:JGC327565 IWG327563:IWG327565 IMK327563:IMK327565 ICO327563:ICO327565 HSS327563:HSS327565 HIW327563:HIW327565 GZA327563:GZA327565 GPE327563:GPE327565 GFI327563:GFI327565 FVM327563:FVM327565 FLQ327563:FLQ327565 FBU327563:FBU327565 ERY327563:ERY327565 EIC327563:EIC327565 DYG327563:DYG327565 DOK327563:DOK327565 DEO327563:DEO327565 CUS327563:CUS327565 CKW327563:CKW327565 CBA327563:CBA327565 BRE327563:BRE327565 BHI327563:BHI327565 AXM327563:AXM327565 ANQ327563:ANQ327565 ADU327563:ADU327565 TY327563:TY327565 KC327563:KC327565 WWO262027:WWO262029 WMS262027:WMS262029 WCW262027:WCW262029 VTA262027:VTA262029 VJE262027:VJE262029 UZI262027:UZI262029 UPM262027:UPM262029 UFQ262027:UFQ262029 TVU262027:TVU262029 TLY262027:TLY262029 TCC262027:TCC262029 SSG262027:SSG262029 SIK262027:SIK262029 RYO262027:RYO262029 ROS262027:ROS262029 REW262027:REW262029 QVA262027:QVA262029 QLE262027:QLE262029 QBI262027:QBI262029 PRM262027:PRM262029 PHQ262027:PHQ262029 OXU262027:OXU262029 ONY262027:ONY262029 OEC262027:OEC262029 NUG262027:NUG262029 NKK262027:NKK262029 NAO262027:NAO262029 MQS262027:MQS262029 MGW262027:MGW262029 LXA262027:LXA262029 LNE262027:LNE262029 LDI262027:LDI262029 KTM262027:KTM262029 KJQ262027:KJQ262029 JZU262027:JZU262029 JPY262027:JPY262029 JGC262027:JGC262029 IWG262027:IWG262029 IMK262027:IMK262029 ICO262027:ICO262029 HSS262027:HSS262029 HIW262027:HIW262029 GZA262027:GZA262029 GPE262027:GPE262029 GFI262027:GFI262029 FVM262027:FVM262029 FLQ262027:FLQ262029 FBU262027:FBU262029 ERY262027:ERY262029 EIC262027:EIC262029 DYG262027:DYG262029 DOK262027:DOK262029 DEO262027:DEO262029 CUS262027:CUS262029 CKW262027:CKW262029 CBA262027:CBA262029 BRE262027:BRE262029 BHI262027:BHI262029 AXM262027:AXM262029 ANQ262027:ANQ262029 ADU262027:ADU262029 TY262027:TY262029 KC262027:KC262029 WWO196491:WWO196493 WMS196491:WMS196493 WCW196491:WCW196493 VTA196491:VTA196493 VJE196491:VJE196493 UZI196491:UZI196493 UPM196491:UPM196493 UFQ196491:UFQ196493 TVU196491:TVU196493 TLY196491:TLY196493 TCC196491:TCC196493 SSG196491:SSG196493 SIK196491:SIK196493 RYO196491:RYO196493 ROS196491:ROS196493 REW196491:REW196493 QVA196491:QVA196493 QLE196491:QLE196493 QBI196491:QBI196493 PRM196491:PRM196493 PHQ196491:PHQ196493 OXU196491:OXU196493 ONY196491:ONY196493 OEC196491:OEC196493 NUG196491:NUG196493 NKK196491:NKK196493 NAO196491:NAO196493 MQS196491:MQS196493 MGW196491:MGW196493 LXA196491:LXA196493 LNE196491:LNE196493 LDI196491:LDI196493 KTM196491:KTM196493 KJQ196491:KJQ196493 JZU196491:JZU196493 JPY196491:JPY196493 JGC196491:JGC196493 IWG196491:IWG196493 IMK196491:IMK196493 ICO196491:ICO196493 HSS196491:HSS196493 HIW196491:HIW196493 GZA196491:GZA196493 GPE196491:GPE196493 GFI196491:GFI196493 FVM196491:FVM196493 FLQ196491:FLQ196493 FBU196491:FBU196493 ERY196491:ERY196493 EIC196491:EIC196493 DYG196491:DYG196493 DOK196491:DOK196493 DEO196491:DEO196493 CUS196491:CUS196493 CKW196491:CKW196493 CBA196491:CBA196493 BRE196491:BRE196493 BHI196491:BHI196493 AXM196491:AXM196493 ANQ196491:ANQ196493 ADU196491:ADU196493 TY196491:TY196493 KC196491:KC196493 WWO130955:WWO130957 WMS130955:WMS130957 WCW130955:WCW130957 VTA130955:VTA130957 VJE130955:VJE130957 UZI130955:UZI130957 UPM130955:UPM130957 UFQ130955:UFQ130957 TVU130955:TVU130957 TLY130955:TLY130957 TCC130955:TCC130957 SSG130955:SSG130957 SIK130955:SIK130957 RYO130955:RYO130957 ROS130955:ROS130957 REW130955:REW130957 QVA130955:QVA130957 QLE130955:QLE130957 QBI130955:QBI130957 PRM130955:PRM130957 PHQ130955:PHQ130957 OXU130955:OXU130957 ONY130955:ONY130957 OEC130955:OEC130957 NUG130955:NUG130957 NKK130955:NKK130957 NAO130955:NAO130957 MQS130955:MQS130957 MGW130955:MGW130957 LXA130955:LXA130957 LNE130955:LNE130957 LDI130955:LDI130957 KTM130955:KTM130957 KJQ130955:KJQ130957 JZU130955:JZU130957 JPY130955:JPY130957 JGC130955:JGC130957 IWG130955:IWG130957 IMK130955:IMK130957 ICO130955:ICO130957 HSS130955:HSS130957 HIW130955:HIW130957 GZA130955:GZA130957 GPE130955:GPE130957 GFI130955:GFI130957 FVM130955:FVM130957 FLQ130955:FLQ130957 FBU130955:FBU130957 ERY130955:ERY130957 EIC130955:EIC130957 DYG130955:DYG130957 DOK130955:DOK130957 DEO130955:DEO130957 CUS130955:CUS130957 CKW130955:CKW130957 CBA130955:CBA130957 BRE130955:BRE130957 BHI130955:BHI130957 AXM130955:AXM130957 ANQ130955:ANQ130957 ADU130955:ADU130957 TY130955:TY130957 KC130955:KC130957 WWO65419:WWO65421 WMS65419:WMS65421 WCW65419:WCW65421 VTA65419:VTA65421 VJE65419:VJE65421 UZI65419:UZI65421 UPM65419:UPM65421 UFQ65419:UFQ65421 TVU65419:TVU65421 TLY65419:TLY65421 TCC65419:TCC65421 SSG65419:SSG65421 SIK65419:SIK65421 RYO65419:RYO65421 ROS65419:ROS65421 REW65419:REW65421 QVA65419:QVA65421 QLE65419:QLE65421 QBI65419:QBI65421 PRM65419:PRM65421 PHQ65419:PHQ65421 OXU65419:OXU65421 ONY65419:ONY65421 OEC65419:OEC65421 NUG65419:NUG65421 NKK65419:NKK65421 NAO65419:NAO65421 MQS65419:MQS65421 MGW65419:MGW65421 LXA65419:LXA65421 LNE65419:LNE65421 LDI65419:LDI65421 KTM65419:KTM65421 KJQ65419:KJQ65421 JZU65419:JZU65421 JPY65419:JPY65421 JGC65419:JGC65421 IWG65419:IWG65421 IMK65419:IMK65421 ICO65419:ICO65421 HSS65419:HSS65421 HIW65419:HIW65421 GZA65419:GZA65421 GPE65419:GPE65421 GFI65419:GFI65421 FVM65419:FVM65421 FLQ65419:FLQ65421 FBU65419:FBU65421 ERY65419:ERY65421 EIC65419:EIC65421 DYG65419:DYG65421 DOK65419:DOK65421 DEO65419:DEO65421 CUS65419:CUS65421 CKW65419:CKW65421 CBA65419:CBA65421 BRE65419:BRE65421 BHI65419:BHI65421 AXM65419:AXM65421 ANQ65419:ANQ65421 ADU65419:ADU65421 TY65419:TY65421 KC65419:KC65421 WWO982918:WWO982920 WWO982943:WWO982945 WMS982943:WMS982945 WCW982943:WCW982945 VTA982943:VTA982945 VJE982943:VJE982945 UZI982943:UZI982945 UPM982943:UPM982945 UFQ982943:UFQ982945 TVU982943:TVU982945 TLY982943:TLY982945 TCC982943:TCC982945 SSG982943:SSG982945 SIK982943:SIK982945 RYO982943:RYO982945 ROS982943:ROS982945 REW982943:REW982945 QVA982943:QVA982945 QLE982943:QLE982945 QBI982943:QBI982945 PRM982943:PRM982945 PHQ982943:PHQ982945 OXU982943:OXU982945 ONY982943:ONY982945 OEC982943:OEC982945 NUG982943:NUG982945 NKK982943:NKK982945 NAO982943:NAO982945 MQS982943:MQS982945 MGW982943:MGW982945 LXA982943:LXA982945 LNE982943:LNE982945 LDI982943:LDI982945 KTM982943:KTM982945 KJQ982943:KJQ982945 JZU982943:JZU982945 JPY982943:JPY982945 JGC982943:JGC982945 IWG982943:IWG982945 IMK982943:IMK982945 ICO982943:ICO982945 HSS982943:HSS982945 HIW982943:HIW982945 GZA982943:GZA982945 GPE982943:GPE982945 GFI982943:GFI982945 FVM982943:FVM982945 FLQ982943:FLQ982945 FBU982943:FBU982945 ERY982943:ERY982945 EIC982943:EIC982945 DYG982943:DYG982945 DOK982943:DOK982945 DEO982943:DEO982945 CUS982943:CUS982945 CKW982943:CKW982945 CBA982943:CBA982945 BRE982943:BRE982945 BHI982943:BHI982945 AXM982943:AXM982945 ANQ982943:ANQ982945 ADU982943:ADU982945 TY982943:TY982945 KC982943:KC982945 WWO917407:WWO917409 WMS917407:WMS917409 WCW917407:WCW917409 VTA917407:VTA917409 VJE917407:VJE917409 UZI917407:UZI917409 UPM917407:UPM917409 UFQ917407:UFQ917409 TVU917407:TVU917409 TLY917407:TLY917409 TCC917407:TCC917409 SSG917407:SSG917409 SIK917407:SIK917409 RYO917407:RYO917409 ROS917407:ROS917409 REW917407:REW917409 QVA917407:QVA917409 QLE917407:QLE917409 QBI917407:QBI917409 PRM917407:PRM917409 PHQ917407:PHQ917409 OXU917407:OXU917409 ONY917407:ONY917409 OEC917407:OEC917409 NUG917407:NUG917409 NKK917407:NKK917409 NAO917407:NAO917409 MQS917407:MQS917409 MGW917407:MGW917409 LXA917407:LXA917409 LNE917407:LNE917409 LDI917407:LDI917409 KTM917407:KTM917409 KJQ917407:KJQ917409 JZU917407:JZU917409 JPY917407:JPY917409 JGC917407:JGC917409 IWG917407:IWG917409 IMK917407:IMK917409 ICO917407:ICO917409 HSS917407:HSS917409 HIW917407:HIW917409 GZA917407:GZA917409 GPE917407:GPE917409 GFI917407:GFI917409 FVM917407:FVM917409 FLQ917407:FLQ917409 FBU917407:FBU917409 ERY917407:ERY917409 EIC917407:EIC917409 DYG917407:DYG917409 DOK917407:DOK917409 DEO917407:DEO917409 CUS917407:CUS917409 CKW917407:CKW917409 CBA917407:CBA917409 BRE917407:BRE917409 BHI917407:BHI917409 AXM917407:AXM917409 ANQ917407:ANQ917409 ADU917407:ADU917409 TY917407:TY917409 KC917407:KC917409 WWO851871:WWO851873 WMS851871:WMS851873 WCW851871:WCW851873 VTA851871:VTA851873 VJE851871:VJE851873 UZI851871:UZI851873 UPM851871:UPM851873 UFQ851871:UFQ851873 TVU851871:TVU851873 TLY851871:TLY851873 TCC851871:TCC851873 SSG851871:SSG851873 SIK851871:SIK851873 RYO851871:RYO851873 ROS851871:ROS851873 REW851871:REW851873 QVA851871:QVA851873 QLE851871:QLE851873 QBI851871:QBI851873 PRM851871:PRM851873 PHQ851871:PHQ851873 OXU851871:OXU851873 ONY851871:ONY851873 OEC851871:OEC851873 NUG851871:NUG851873 NKK851871:NKK851873 NAO851871:NAO851873 MQS851871:MQS851873 MGW851871:MGW851873 LXA851871:LXA851873 LNE851871:LNE851873 LDI851871:LDI851873 KTM851871:KTM851873 KJQ851871:KJQ851873 JZU851871:JZU851873 JPY851871:JPY851873 JGC851871:JGC851873 IWG851871:IWG851873 IMK851871:IMK851873 ICO851871:ICO851873 HSS851871:HSS851873 HIW851871:HIW851873 GZA851871:GZA851873 GPE851871:GPE851873 GFI851871:GFI851873 FVM851871:FVM851873 FLQ851871:FLQ851873 FBU851871:FBU851873 ERY851871:ERY851873 EIC851871:EIC851873 DYG851871:DYG851873 DOK851871:DOK851873 DEO851871:DEO851873 CUS851871:CUS851873 CKW851871:CKW851873 CBA851871:CBA851873 BRE851871:BRE851873 BHI851871:BHI851873 AXM851871:AXM851873 ANQ851871:ANQ851873 ADU851871:ADU851873 TY851871:TY851873 KC851871:KC851873 WWO786335:WWO786337 WMS786335:WMS786337 WCW786335:WCW786337 VTA786335:VTA786337 VJE786335:VJE786337 UZI786335:UZI786337 UPM786335:UPM786337 UFQ786335:UFQ786337 TVU786335:TVU786337 TLY786335:TLY786337 TCC786335:TCC786337 SSG786335:SSG786337 SIK786335:SIK786337 RYO786335:RYO786337 ROS786335:ROS786337 REW786335:REW786337 QVA786335:QVA786337 QLE786335:QLE786337 QBI786335:QBI786337 PRM786335:PRM786337 PHQ786335:PHQ786337 OXU786335:OXU786337 ONY786335:ONY786337 OEC786335:OEC786337 NUG786335:NUG786337 NKK786335:NKK786337 NAO786335:NAO786337 MQS786335:MQS786337 MGW786335:MGW786337 LXA786335:LXA786337 LNE786335:LNE786337 LDI786335:LDI786337 KTM786335:KTM786337 KJQ786335:KJQ786337 JZU786335:JZU786337 JPY786335:JPY786337 JGC786335:JGC786337 IWG786335:IWG786337 IMK786335:IMK786337 ICO786335:ICO786337 HSS786335:HSS786337 HIW786335:HIW786337 GZA786335:GZA786337 GPE786335:GPE786337 GFI786335:GFI786337 FVM786335:FVM786337 FLQ786335:FLQ786337 FBU786335:FBU786337 ERY786335:ERY786337 EIC786335:EIC786337 DYG786335:DYG786337 DOK786335:DOK786337 DEO786335:DEO786337 CUS786335:CUS786337 CKW786335:CKW786337 CBA786335:CBA786337 BRE786335:BRE786337 BHI786335:BHI786337 AXM786335:AXM786337 ANQ786335:ANQ786337 ADU786335:ADU786337 TY786335:TY786337 KC786335:KC786337 WWO720799:WWO720801 WMS720799:WMS720801 WCW720799:WCW720801 VTA720799:VTA720801 VJE720799:VJE720801 UZI720799:UZI720801 UPM720799:UPM720801 UFQ720799:UFQ720801 TVU720799:TVU720801 TLY720799:TLY720801 TCC720799:TCC720801 SSG720799:SSG720801 SIK720799:SIK720801 RYO720799:RYO720801 ROS720799:ROS720801 REW720799:REW720801 QVA720799:QVA720801 QLE720799:QLE720801 QBI720799:QBI720801 PRM720799:PRM720801 PHQ720799:PHQ720801 OXU720799:OXU720801 ONY720799:ONY720801 OEC720799:OEC720801 NUG720799:NUG720801 NKK720799:NKK720801 NAO720799:NAO720801 MQS720799:MQS720801 MGW720799:MGW720801 LXA720799:LXA720801 LNE720799:LNE720801 LDI720799:LDI720801 KTM720799:KTM720801 KJQ720799:KJQ720801 JZU720799:JZU720801 JPY720799:JPY720801 JGC720799:JGC720801 IWG720799:IWG720801 IMK720799:IMK720801 ICO720799:ICO720801 HSS720799:HSS720801 HIW720799:HIW720801 GZA720799:GZA720801 GPE720799:GPE720801 GFI720799:GFI720801 FVM720799:FVM720801 FLQ720799:FLQ720801 FBU720799:FBU720801 ERY720799:ERY720801 EIC720799:EIC720801 DYG720799:DYG720801 DOK720799:DOK720801 DEO720799:DEO720801 CUS720799:CUS720801 CKW720799:CKW720801 CBA720799:CBA720801 BRE720799:BRE720801 BHI720799:BHI720801 AXM720799:AXM720801 ANQ720799:ANQ720801 ADU720799:ADU720801 TY720799:TY720801 KC720799:KC720801 WWO655263:WWO655265 WMS655263:WMS655265 WCW655263:WCW655265 VTA655263:VTA655265 VJE655263:VJE655265 UZI655263:UZI655265 UPM655263:UPM655265 UFQ655263:UFQ655265 TVU655263:TVU655265 TLY655263:TLY655265 TCC655263:TCC655265 SSG655263:SSG655265 SIK655263:SIK655265 RYO655263:RYO655265 ROS655263:ROS655265 REW655263:REW655265 QVA655263:QVA655265 QLE655263:QLE655265 QBI655263:QBI655265 PRM655263:PRM655265 PHQ655263:PHQ655265 OXU655263:OXU655265 ONY655263:ONY655265 OEC655263:OEC655265 NUG655263:NUG655265 NKK655263:NKK655265 NAO655263:NAO655265 MQS655263:MQS655265 MGW655263:MGW655265 LXA655263:LXA655265 LNE655263:LNE655265 LDI655263:LDI655265 KTM655263:KTM655265 KJQ655263:KJQ655265 JZU655263:JZU655265 JPY655263:JPY655265 JGC655263:JGC655265 IWG655263:IWG655265 IMK655263:IMK655265 ICO655263:ICO655265 HSS655263:HSS655265 HIW655263:HIW655265 GZA655263:GZA655265 GPE655263:GPE655265 GFI655263:GFI655265 FVM655263:FVM655265 FLQ655263:FLQ655265 FBU655263:FBU655265 ERY655263:ERY655265 EIC655263:EIC655265 DYG655263:DYG655265 DOK655263:DOK655265 DEO655263:DEO655265 CUS655263:CUS655265 CKW655263:CKW655265 CBA655263:CBA655265 BRE655263:BRE655265 BHI655263:BHI655265 AXM655263:AXM655265 ANQ655263:ANQ655265 ADU655263:ADU655265 TY655263:TY655265 KC655263:KC655265 WWO589727:WWO589729 WMS589727:WMS589729 WCW589727:WCW589729 VTA589727:VTA589729 VJE589727:VJE589729 UZI589727:UZI589729 UPM589727:UPM589729 UFQ589727:UFQ589729 TVU589727:TVU589729 TLY589727:TLY589729 TCC589727:TCC589729 SSG589727:SSG589729 SIK589727:SIK589729 RYO589727:RYO589729 ROS589727:ROS589729 REW589727:REW589729 QVA589727:QVA589729 QLE589727:QLE589729 QBI589727:QBI589729 PRM589727:PRM589729 PHQ589727:PHQ589729 OXU589727:OXU589729 ONY589727:ONY589729 OEC589727:OEC589729 NUG589727:NUG589729 NKK589727:NKK589729 NAO589727:NAO589729 MQS589727:MQS589729 MGW589727:MGW589729 LXA589727:LXA589729 LNE589727:LNE589729 LDI589727:LDI589729 KTM589727:KTM589729 KJQ589727:KJQ589729 JZU589727:JZU589729 JPY589727:JPY589729 JGC589727:JGC589729 IWG589727:IWG589729 IMK589727:IMK589729 ICO589727:ICO589729 HSS589727:HSS589729 HIW589727:HIW589729 GZA589727:GZA589729 GPE589727:GPE589729 GFI589727:GFI589729 FVM589727:FVM589729 FLQ589727:FLQ589729 FBU589727:FBU589729 ERY589727:ERY589729 EIC589727:EIC589729 DYG589727:DYG589729 DOK589727:DOK589729 DEO589727:DEO589729 CUS589727:CUS589729 CKW589727:CKW589729 CBA589727:CBA589729 BRE589727:BRE589729 BHI589727:BHI589729 AXM589727:AXM589729 ANQ589727:ANQ589729 ADU589727:ADU589729 TY589727:TY589729 KC589727:KC589729 WWO524191:WWO524193 WMS524191:WMS524193 WCW524191:WCW524193 VTA524191:VTA524193 VJE524191:VJE524193 UZI524191:UZI524193 UPM524191:UPM524193 UFQ524191:UFQ524193 TVU524191:TVU524193 TLY524191:TLY524193 TCC524191:TCC524193 SSG524191:SSG524193 SIK524191:SIK524193 RYO524191:RYO524193 ROS524191:ROS524193 REW524191:REW524193 QVA524191:QVA524193 QLE524191:QLE524193 QBI524191:QBI524193 PRM524191:PRM524193 PHQ524191:PHQ524193 OXU524191:OXU524193 ONY524191:ONY524193 OEC524191:OEC524193 NUG524191:NUG524193 NKK524191:NKK524193 NAO524191:NAO524193 MQS524191:MQS524193 MGW524191:MGW524193 LXA524191:LXA524193 LNE524191:LNE524193 LDI524191:LDI524193 KTM524191:KTM524193 KJQ524191:KJQ524193 JZU524191:JZU524193 JPY524191:JPY524193 JGC524191:JGC524193 IWG524191:IWG524193 IMK524191:IMK524193 ICO524191:ICO524193 HSS524191:HSS524193 HIW524191:HIW524193 GZA524191:GZA524193 GPE524191:GPE524193 GFI524191:GFI524193 FVM524191:FVM524193 FLQ524191:FLQ524193 FBU524191:FBU524193 ERY524191:ERY524193 EIC524191:EIC524193 DYG524191:DYG524193 DOK524191:DOK524193 DEO524191:DEO524193 CUS524191:CUS524193 CKW524191:CKW524193 CBA524191:CBA524193 BRE524191:BRE524193 BHI524191:BHI524193 AXM524191:AXM524193 ANQ524191:ANQ524193 ADU524191:ADU524193 TY524191:TY524193 KC524191:KC524193 WWO458655:WWO458657 WMS458655:WMS458657 WCW458655:WCW458657 VTA458655:VTA458657 VJE458655:VJE458657 UZI458655:UZI458657 UPM458655:UPM458657 UFQ458655:UFQ458657 TVU458655:TVU458657 TLY458655:TLY458657 TCC458655:TCC458657 SSG458655:SSG458657 SIK458655:SIK458657 RYO458655:RYO458657 ROS458655:ROS458657 REW458655:REW458657 QVA458655:QVA458657 QLE458655:QLE458657 QBI458655:QBI458657 PRM458655:PRM458657 PHQ458655:PHQ458657 OXU458655:OXU458657 ONY458655:ONY458657 OEC458655:OEC458657 NUG458655:NUG458657 NKK458655:NKK458657 NAO458655:NAO458657 MQS458655:MQS458657 MGW458655:MGW458657 LXA458655:LXA458657 LNE458655:LNE458657 LDI458655:LDI458657 KTM458655:KTM458657 KJQ458655:KJQ458657 JZU458655:JZU458657 JPY458655:JPY458657 JGC458655:JGC458657 IWG458655:IWG458657 IMK458655:IMK458657 ICO458655:ICO458657 HSS458655:HSS458657 HIW458655:HIW458657 GZA458655:GZA458657 GPE458655:GPE458657 GFI458655:GFI458657 FVM458655:FVM458657 FLQ458655:FLQ458657 FBU458655:FBU458657 ERY458655:ERY458657 EIC458655:EIC458657 DYG458655:DYG458657 DOK458655:DOK458657 DEO458655:DEO458657 CUS458655:CUS458657 CKW458655:CKW458657 CBA458655:CBA458657 BRE458655:BRE458657 BHI458655:BHI458657 AXM458655:AXM458657 ANQ458655:ANQ458657 ADU458655:ADU458657 TY458655:TY458657 KC458655:KC458657 WWO393119:WWO393121 WMS393119:WMS393121 WCW393119:WCW393121 VTA393119:VTA393121 VJE393119:VJE393121 UZI393119:UZI393121 UPM393119:UPM393121 UFQ393119:UFQ393121 TVU393119:TVU393121 TLY393119:TLY393121 TCC393119:TCC393121 SSG393119:SSG393121 SIK393119:SIK393121 RYO393119:RYO393121 ROS393119:ROS393121 REW393119:REW393121 QVA393119:QVA393121 QLE393119:QLE393121 QBI393119:QBI393121 PRM393119:PRM393121 PHQ393119:PHQ393121 OXU393119:OXU393121 ONY393119:ONY393121 OEC393119:OEC393121 NUG393119:NUG393121 NKK393119:NKK393121 NAO393119:NAO393121 MQS393119:MQS393121 MGW393119:MGW393121 LXA393119:LXA393121 LNE393119:LNE393121 LDI393119:LDI393121 KTM393119:KTM393121 KJQ393119:KJQ393121 JZU393119:JZU393121 JPY393119:JPY393121 JGC393119:JGC393121 IWG393119:IWG393121 IMK393119:IMK393121 ICO393119:ICO393121 HSS393119:HSS393121 HIW393119:HIW393121 GZA393119:GZA393121 GPE393119:GPE393121 GFI393119:GFI393121 FVM393119:FVM393121 FLQ393119:FLQ393121 FBU393119:FBU393121 ERY393119:ERY393121 EIC393119:EIC393121 DYG393119:DYG393121 DOK393119:DOK393121 DEO393119:DEO393121 CUS393119:CUS393121 CKW393119:CKW393121 CBA393119:CBA393121 BRE393119:BRE393121 BHI393119:BHI393121 AXM393119:AXM393121 ANQ393119:ANQ393121 ADU393119:ADU393121 TY393119:TY393121 KC393119:KC393121 WWO327583:WWO327585 WMS327583:WMS327585 WCW327583:WCW327585 VTA327583:VTA327585 VJE327583:VJE327585 UZI327583:UZI327585 UPM327583:UPM327585 UFQ327583:UFQ327585 TVU327583:TVU327585 TLY327583:TLY327585 TCC327583:TCC327585 SSG327583:SSG327585 SIK327583:SIK327585 RYO327583:RYO327585 ROS327583:ROS327585 REW327583:REW327585 QVA327583:QVA327585 QLE327583:QLE327585 QBI327583:QBI327585 PRM327583:PRM327585 PHQ327583:PHQ327585 OXU327583:OXU327585 ONY327583:ONY327585 OEC327583:OEC327585 NUG327583:NUG327585 NKK327583:NKK327585 NAO327583:NAO327585 MQS327583:MQS327585 MGW327583:MGW327585 LXA327583:LXA327585 LNE327583:LNE327585 LDI327583:LDI327585 KTM327583:KTM327585 KJQ327583:KJQ327585 JZU327583:JZU327585 JPY327583:JPY327585 JGC327583:JGC327585 IWG327583:IWG327585 IMK327583:IMK327585 ICO327583:ICO327585 HSS327583:HSS327585 HIW327583:HIW327585 GZA327583:GZA327585 GPE327583:GPE327585 GFI327583:GFI327585 FVM327583:FVM327585 FLQ327583:FLQ327585 FBU327583:FBU327585 ERY327583:ERY327585 EIC327583:EIC327585 DYG327583:DYG327585 DOK327583:DOK327585 DEO327583:DEO327585 CUS327583:CUS327585 CKW327583:CKW327585 CBA327583:CBA327585 BRE327583:BRE327585 BHI327583:BHI327585 AXM327583:AXM327585 ANQ327583:ANQ327585 ADU327583:ADU327585 TY327583:TY327585 KC327583:KC327585 WWO262047:WWO262049 WMS262047:WMS262049 WCW262047:WCW262049 VTA262047:VTA262049 VJE262047:VJE262049 UZI262047:UZI262049 UPM262047:UPM262049 UFQ262047:UFQ262049 TVU262047:TVU262049 TLY262047:TLY262049 TCC262047:TCC262049 SSG262047:SSG262049 SIK262047:SIK262049 RYO262047:RYO262049 ROS262047:ROS262049 REW262047:REW262049 QVA262047:QVA262049 QLE262047:QLE262049 QBI262047:QBI262049 PRM262047:PRM262049 PHQ262047:PHQ262049 OXU262047:OXU262049 ONY262047:ONY262049 OEC262047:OEC262049 NUG262047:NUG262049 NKK262047:NKK262049 NAO262047:NAO262049 MQS262047:MQS262049 MGW262047:MGW262049 LXA262047:LXA262049 LNE262047:LNE262049 LDI262047:LDI262049 KTM262047:KTM262049 KJQ262047:KJQ262049 JZU262047:JZU262049 JPY262047:JPY262049 JGC262047:JGC262049 IWG262047:IWG262049 IMK262047:IMK262049 ICO262047:ICO262049 HSS262047:HSS262049 HIW262047:HIW262049 GZA262047:GZA262049 GPE262047:GPE262049 GFI262047:GFI262049 FVM262047:FVM262049 FLQ262047:FLQ262049 FBU262047:FBU262049 ERY262047:ERY262049 EIC262047:EIC262049 DYG262047:DYG262049 DOK262047:DOK262049 DEO262047:DEO262049 CUS262047:CUS262049 CKW262047:CKW262049 CBA262047:CBA262049 BRE262047:BRE262049 BHI262047:BHI262049 AXM262047:AXM262049 ANQ262047:ANQ262049 ADU262047:ADU262049 TY262047:TY262049 KC262047:KC262049 WWO196511:WWO196513 WMS196511:WMS196513 WCW196511:WCW196513 VTA196511:VTA196513 VJE196511:VJE196513 UZI196511:UZI196513 UPM196511:UPM196513 UFQ196511:UFQ196513 TVU196511:TVU196513 TLY196511:TLY196513 TCC196511:TCC196513 SSG196511:SSG196513 SIK196511:SIK196513 RYO196511:RYO196513 ROS196511:ROS196513 REW196511:REW196513 QVA196511:QVA196513 QLE196511:QLE196513 QBI196511:QBI196513 PRM196511:PRM196513 PHQ196511:PHQ196513 OXU196511:OXU196513 ONY196511:ONY196513 OEC196511:OEC196513 NUG196511:NUG196513 NKK196511:NKK196513 NAO196511:NAO196513 MQS196511:MQS196513 MGW196511:MGW196513 LXA196511:LXA196513 LNE196511:LNE196513 LDI196511:LDI196513 KTM196511:KTM196513 KJQ196511:KJQ196513 JZU196511:JZU196513 JPY196511:JPY196513 JGC196511:JGC196513 IWG196511:IWG196513 IMK196511:IMK196513 ICO196511:ICO196513 HSS196511:HSS196513 HIW196511:HIW196513 GZA196511:GZA196513 GPE196511:GPE196513 GFI196511:GFI196513 FVM196511:FVM196513 FLQ196511:FLQ196513 FBU196511:FBU196513 ERY196511:ERY196513 EIC196511:EIC196513 DYG196511:DYG196513 DOK196511:DOK196513 DEO196511:DEO196513 CUS196511:CUS196513 CKW196511:CKW196513 CBA196511:CBA196513 BRE196511:BRE196513 BHI196511:BHI196513 AXM196511:AXM196513 ANQ196511:ANQ196513 ADU196511:ADU196513 TY196511:TY196513 KC196511:KC196513 WWO130975:WWO130977 WMS130975:WMS130977 WCW130975:WCW130977 VTA130975:VTA130977 VJE130975:VJE130977 UZI130975:UZI130977 UPM130975:UPM130977 UFQ130975:UFQ130977 TVU130975:TVU130977 TLY130975:TLY130977 TCC130975:TCC130977 SSG130975:SSG130977 SIK130975:SIK130977 RYO130975:RYO130977 ROS130975:ROS130977 REW130975:REW130977 QVA130975:QVA130977 QLE130975:QLE130977 QBI130975:QBI130977 PRM130975:PRM130977 PHQ130975:PHQ130977 OXU130975:OXU130977 ONY130975:ONY130977 OEC130975:OEC130977 NUG130975:NUG130977 NKK130975:NKK130977 NAO130975:NAO130977 MQS130975:MQS130977 MGW130975:MGW130977 LXA130975:LXA130977 LNE130975:LNE130977 LDI130975:LDI130977 KTM130975:KTM130977 KJQ130975:KJQ130977 JZU130975:JZU130977 JPY130975:JPY130977 JGC130975:JGC130977 IWG130975:IWG130977 IMK130975:IMK130977 ICO130975:ICO130977 HSS130975:HSS130977 HIW130975:HIW130977 GZA130975:GZA130977 GPE130975:GPE130977 GFI130975:GFI130977 FVM130975:FVM130977 FLQ130975:FLQ130977 FBU130975:FBU130977 ERY130975:ERY130977 EIC130975:EIC130977 DYG130975:DYG130977 DOK130975:DOK130977 DEO130975:DEO130977 CUS130975:CUS130977 CKW130975:CKW130977 CBA130975:CBA130977 BRE130975:BRE130977 BHI130975:BHI130977 AXM130975:AXM130977 ANQ130975:ANQ130977 ADU130975:ADU130977 TY130975:TY130977 KC130975:KC130977 WWO65439:WWO65441 WMS65439:WMS65441 WCW65439:WCW65441 VTA65439:VTA65441 VJE65439:VJE65441 UZI65439:UZI65441 UPM65439:UPM65441 UFQ65439:UFQ65441 TVU65439:TVU65441 TLY65439:TLY65441 TCC65439:TCC65441 SSG65439:SSG65441 SIK65439:SIK65441 RYO65439:RYO65441 ROS65439:ROS65441 REW65439:REW65441 QVA65439:QVA65441 QLE65439:QLE65441 QBI65439:QBI65441 PRM65439:PRM65441 PHQ65439:PHQ65441 OXU65439:OXU65441 ONY65439:ONY65441 OEC65439:OEC65441 NUG65439:NUG65441 NKK65439:NKK65441 NAO65439:NAO65441 MQS65439:MQS65441 MGW65439:MGW65441 LXA65439:LXA65441 LNE65439:LNE65441 LDI65439:LDI65441 KTM65439:KTM65441 KJQ65439:KJQ65441 JZU65439:JZU65441 JPY65439:JPY65441 JGC65439:JGC65441 IWG65439:IWG65441 IMK65439:IMK65441 ICO65439:ICO65441 HSS65439:HSS65441 HIW65439:HIW65441 GZA65439:GZA65441 GPE65439:GPE65441 GFI65439:GFI65441 FVM65439:FVM65441 FLQ65439:FLQ65441 FBU65439:FBU65441 ERY65439:ERY65441 EIC65439:EIC65441 DYG65439:DYG65441 DOK65439:DOK65441 DEO65439:DEO65441 CUS65439:CUS65441 CKW65439:CKW65441 CBA65439:CBA65441 BRE65439:BRE65441 BHI65439:BHI65441 AXM65439:AXM65441 ANQ65439:ANQ65441 ADU65439:ADU65441 TY65439:TY65441 KC65439:KC65441 WMS982918:WMS982920 WWO982913:WWO982915 WMS982913:WMS982915 WCW982913:WCW982915 VTA982913:VTA982915 VJE982913:VJE982915 UZI982913:UZI982915 UPM982913:UPM982915 UFQ982913:UFQ982915 TVU982913:TVU982915 TLY982913:TLY982915 TCC982913:TCC982915 SSG982913:SSG982915 SIK982913:SIK982915 RYO982913:RYO982915 ROS982913:ROS982915 REW982913:REW982915 QVA982913:QVA982915 QLE982913:QLE982915 QBI982913:QBI982915 PRM982913:PRM982915 PHQ982913:PHQ982915 OXU982913:OXU982915 ONY982913:ONY982915 OEC982913:OEC982915 NUG982913:NUG982915 NKK982913:NKK982915 NAO982913:NAO982915 MQS982913:MQS982915 MGW982913:MGW982915 LXA982913:LXA982915 LNE982913:LNE982915 LDI982913:LDI982915 KTM982913:KTM982915 KJQ982913:KJQ982915 JZU982913:JZU982915 JPY982913:JPY982915 JGC982913:JGC982915 IWG982913:IWG982915 IMK982913:IMK982915 ICO982913:ICO982915 HSS982913:HSS982915 HIW982913:HIW982915 GZA982913:GZA982915 GPE982913:GPE982915 GFI982913:GFI982915 FVM982913:FVM982915 FLQ982913:FLQ982915 FBU982913:FBU982915 ERY982913:ERY982915 EIC982913:EIC982915 DYG982913:DYG982915 DOK982913:DOK982915 DEO982913:DEO982915 CUS982913:CUS982915 CKW982913:CKW982915 CBA982913:CBA982915 BRE982913:BRE982915 BHI982913:BHI982915 AXM982913:AXM982915 ANQ982913:ANQ982915 ADU982913:ADU982915 TY982913:TY982915 KC982913:KC982915 WWO917377:WWO917379 WMS917377:WMS917379 WCW917377:WCW917379 VTA917377:VTA917379 VJE917377:VJE917379 UZI917377:UZI917379 UPM917377:UPM917379 UFQ917377:UFQ917379 TVU917377:TVU917379 TLY917377:TLY917379 TCC917377:TCC917379 SSG917377:SSG917379 SIK917377:SIK917379 RYO917377:RYO917379 ROS917377:ROS917379 REW917377:REW917379 QVA917377:QVA917379 QLE917377:QLE917379 QBI917377:QBI917379 PRM917377:PRM917379 PHQ917377:PHQ917379 OXU917377:OXU917379 ONY917377:ONY917379 OEC917377:OEC917379 NUG917377:NUG917379 NKK917377:NKK917379 NAO917377:NAO917379 MQS917377:MQS917379 MGW917377:MGW917379 LXA917377:LXA917379 LNE917377:LNE917379 LDI917377:LDI917379 KTM917377:KTM917379 KJQ917377:KJQ917379 JZU917377:JZU917379 JPY917377:JPY917379 JGC917377:JGC917379 IWG917377:IWG917379 IMK917377:IMK917379 ICO917377:ICO917379 HSS917377:HSS917379 HIW917377:HIW917379 GZA917377:GZA917379 GPE917377:GPE917379 GFI917377:GFI917379 FVM917377:FVM917379 FLQ917377:FLQ917379 FBU917377:FBU917379 ERY917377:ERY917379 EIC917377:EIC917379 DYG917377:DYG917379 DOK917377:DOK917379 DEO917377:DEO917379 CUS917377:CUS917379 CKW917377:CKW917379 CBA917377:CBA917379 BRE917377:BRE917379 BHI917377:BHI917379 AXM917377:AXM917379 ANQ917377:ANQ917379 ADU917377:ADU917379 TY917377:TY917379 KC917377:KC917379 WWO851841:WWO851843 WMS851841:WMS851843 WCW851841:WCW851843 VTA851841:VTA851843 VJE851841:VJE851843 UZI851841:UZI851843 UPM851841:UPM851843 UFQ851841:UFQ851843 TVU851841:TVU851843 TLY851841:TLY851843 TCC851841:TCC851843 SSG851841:SSG851843 SIK851841:SIK851843 RYO851841:RYO851843 ROS851841:ROS851843 REW851841:REW851843 QVA851841:QVA851843 QLE851841:QLE851843 QBI851841:QBI851843 PRM851841:PRM851843 PHQ851841:PHQ851843 OXU851841:OXU851843 ONY851841:ONY851843 OEC851841:OEC851843 NUG851841:NUG851843 NKK851841:NKK851843 NAO851841:NAO851843 MQS851841:MQS851843 MGW851841:MGW851843 LXA851841:LXA851843 LNE851841:LNE851843 LDI851841:LDI851843 KTM851841:KTM851843 KJQ851841:KJQ851843 JZU851841:JZU851843 JPY851841:JPY851843 JGC851841:JGC851843 IWG851841:IWG851843 IMK851841:IMK851843 ICO851841:ICO851843 HSS851841:HSS851843 HIW851841:HIW851843 GZA851841:GZA851843 GPE851841:GPE851843 GFI851841:GFI851843 FVM851841:FVM851843 FLQ851841:FLQ851843 FBU851841:FBU851843 ERY851841:ERY851843 EIC851841:EIC851843 DYG851841:DYG851843 DOK851841:DOK851843 DEO851841:DEO851843 CUS851841:CUS851843 CKW851841:CKW851843 CBA851841:CBA851843 BRE851841:BRE851843 BHI851841:BHI851843 AXM851841:AXM851843 ANQ851841:ANQ851843 ADU851841:ADU851843 TY851841:TY851843 KC851841:KC851843 WWO786305:WWO786307 WMS786305:WMS786307 WCW786305:WCW786307 VTA786305:VTA786307 VJE786305:VJE786307 UZI786305:UZI786307 UPM786305:UPM786307 UFQ786305:UFQ786307 TVU786305:TVU786307 TLY786305:TLY786307 TCC786305:TCC786307 SSG786305:SSG786307 SIK786305:SIK786307 RYO786305:RYO786307 ROS786305:ROS786307 REW786305:REW786307 QVA786305:QVA786307 QLE786305:QLE786307 QBI786305:QBI786307 PRM786305:PRM786307 PHQ786305:PHQ786307 OXU786305:OXU786307 ONY786305:ONY786307 OEC786305:OEC786307 NUG786305:NUG786307 NKK786305:NKK786307 NAO786305:NAO786307 MQS786305:MQS786307 MGW786305:MGW786307 LXA786305:LXA786307 LNE786305:LNE786307 LDI786305:LDI786307 KTM786305:KTM786307 KJQ786305:KJQ786307 JZU786305:JZU786307 JPY786305:JPY786307 JGC786305:JGC786307 IWG786305:IWG786307 IMK786305:IMK786307 ICO786305:ICO786307 HSS786305:HSS786307 HIW786305:HIW786307 GZA786305:GZA786307 GPE786305:GPE786307 GFI786305:GFI786307 FVM786305:FVM786307 FLQ786305:FLQ786307 FBU786305:FBU786307 ERY786305:ERY786307 EIC786305:EIC786307 DYG786305:DYG786307 DOK786305:DOK786307 DEO786305:DEO786307 CUS786305:CUS786307 CKW786305:CKW786307 CBA786305:CBA786307 BRE786305:BRE786307 BHI786305:BHI786307 AXM786305:AXM786307 ANQ786305:ANQ786307 ADU786305:ADU786307 TY786305:TY786307 KC786305:KC786307 WWO720769:WWO720771 WMS720769:WMS720771 WCW720769:WCW720771 VTA720769:VTA720771 VJE720769:VJE720771 UZI720769:UZI720771 UPM720769:UPM720771 UFQ720769:UFQ720771 TVU720769:TVU720771 TLY720769:TLY720771 TCC720769:TCC720771 SSG720769:SSG720771 SIK720769:SIK720771 RYO720769:RYO720771 ROS720769:ROS720771 REW720769:REW720771 QVA720769:QVA720771 QLE720769:QLE720771 QBI720769:QBI720771 PRM720769:PRM720771 PHQ720769:PHQ720771 OXU720769:OXU720771 ONY720769:ONY720771 OEC720769:OEC720771 NUG720769:NUG720771 NKK720769:NKK720771 NAO720769:NAO720771 MQS720769:MQS720771 MGW720769:MGW720771 LXA720769:LXA720771 LNE720769:LNE720771 LDI720769:LDI720771 KTM720769:KTM720771 KJQ720769:KJQ720771 JZU720769:JZU720771 JPY720769:JPY720771 JGC720769:JGC720771 IWG720769:IWG720771 IMK720769:IMK720771 ICO720769:ICO720771 HSS720769:HSS720771 HIW720769:HIW720771 GZA720769:GZA720771 GPE720769:GPE720771 GFI720769:GFI720771 FVM720769:FVM720771 FLQ720769:FLQ720771 FBU720769:FBU720771 ERY720769:ERY720771 EIC720769:EIC720771 DYG720769:DYG720771 DOK720769:DOK720771 DEO720769:DEO720771 CUS720769:CUS720771 CKW720769:CKW720771 CBA720769:CBA720771 BRE720769:BRE720771 BHI720769:BHI720771 AXM720769:AXM720771 ANQ720769:ANQ720771 ADU720769:ADU720771 TY720769:TY720771 KC720769:KC720771 WWO655233:WWO655235 WMS655233:WMS655235 WCW655233:WCW655235 VTA655233:VTA655235 VJE655233:VJE655235 UZI655233:UZI655235 UPM655233:UPM655235 UFQ655233:UFQ655235 TVU655233:TVU655235 TLY655233:TLY655235 TCC655233:TCC655235 SSG655233:SSG655235 SIK655233:SIK655235 RYO655233:RYO655235 ROS655233:ROS655235 REW655233:REW655235 QVA655233:QVA655235 QLE655233:QLE655235 QBI655233:QBI655235 PRM655233:PRM655235 PHQ655233:PHQ655235 OXU655233:OXU655235 ONY655233:ONY655235 OEC655233:OEC655235 NUG655233:NUG655235 NKK655233:NKK655235 NAO655233:NAO655235 MQS655233:MQS655235 MGW655233:MGW655235 LXA655233:LXA655235 LNE655233:LNE655235 LDI655233:LDI655235 KTM655233:KTM655235 KJQ655233:KJQ655235 JZU655233:JZU655235 JPY655233:JPY655235 JGC655233:JGC655235 IWG655233:IWG655235 IMK655233:IMK655235 ICO655233:ICO655235 HSS655233:HSS655235 HIW655233:HIW655235 GZA655233:GZA655235 GPE655233:GPE655235 GFI655233:GFI655235 FVM655233:FVM655235 FLQ655233:FLQ655235 FBU655233:FBU655235 ERY655233:ERY655235 EIC655233:EIC655235 DYG655233:DYG655235 DOK655233:DOK655235 DEO655233:DEO655235 CUS655233:CUS655235 CKW655233:CKW655235 CBA655233:CBA655235 BRE655233:BRE655235 BHI655233:BHI655235 AXM655233:AXM655235 ANQ655233:ANQ655235 ADU655233:ADU655235 TY655233:TY655235 KC655233:KC655235 WWO589697:WWO589699 WMS589697:WMS589699 WCW589697:WCW589699 VTA589697:VTA589699 VJE589697:VJE589699 UZI589697:UZI589699 UPM589697:UPM589699 UFQ589697:UFQ589699 TVU589697:TVU589699 TLY589697:TLY589699 TCC589697:TCC589699 SSG589697:SSG589699 SIK589697:SIK589699 RYO589697:RYO589699 ROS589697:ROS589699 REW589697:REW589699 QVA589697:QVA589699 QLE589697:QLE589699 QBI589697:QBI589699 PRM589697:PRM589699 PHQ589697:PHQ589699 OXU589697:OXU589699 ONY589697:ONY589699 OEC589697:OEC589699 NUG589697:NUG589699 NKK589697:NKK589699 NAO589697:NAO589699 MQS589697:MQS589699 MGW589697:MGW589699 LXA589697:LXA589699 LNE589697:LNE589699 LDI589697:LDI589699 KTM589697:KTM589699 KJQ589697:KJQ589699 JZU589697:JZU589699 JPY589697:JPY589699 JGC589697:JGC589699 IWG589697:IWG589699 IMK589697:IMK589699 ICO589697:ICO589699 HSS589697:HSS589699 HIW589697:HIW589699 GZA589697:GZA589699 GPE589697:GPE589699 GFI589697:GFI589699 FVM589697:FVM589699 FLQ589697:FLQ589699 FBU589697:FBU589699 ERY589697:ERY589699 EIC589697:EIC589699 DYG589697:DYG589699 DOK589697:DOK589699 DEO589697:DEO589699 CUS589697:CUS589699 CKW589697:CKW589699 CBA589697:CBA589699 BRE589697:BRE589699 BHI589697:BHI589699 AXM589697:AXM589699 ANQ589697:ANQ589699 ADU589697:ADU589699 TY589697:TY589699 KC589697:KC589699 WWO524161:WWO524163 WMS524161:WMS524163 WCW524161:WCW524163 VTA524161:VTA524163 VJE524161:VJE524163 UZI524161:UZI524163 UPM524161:UPM524163 UFQ524161:UFQ524163 TVU524161:TVU524163 TLY524161:TLY524163 TCC524161:TCC524163 SSG524161:SSG524163 SIK524161:SIK524163 RYO524161:RYO524163 ROS524161:ROS524163 REW524161:REW524163 QVA524161:QVA524163 QLE524161:QLE524163 QBI524161:QBI524163 PRM524161:PRM524163 PHQ524161:PHQ524163 OXU524161:OXU524163 ONY524161:ONY524163 OEC524161:OEC524163 NUG524161:NUG524163 NKK524161:NKK524163 NAO524161:NAO524163 MQS524161:MQS524163 MGW524161:MGW524163 LXA524161:LXA524163 LNE524161:LNE524163 LDI524161:LDI524163 KTM524161:KTM524163 KJQ524161:KJQ524163 JZU524161:JZU524163 JPY524161:JPY524163 JGC524161:JGC524163 IWG524161:IWG524163 IMK524161:IMK524163 ICO524161:ICO524163 HSS524161:HSS524163 HIW524161:HIW524163 GZA524161:GZA524163 GPE524161:GPE524163 GFI524161:GFI524163 FVM524161:FVM524163 FLQ524161:FLQ524163 FBU524161:FBU524163 ERY524161:ERY524163 EIC524161:EIC524163 DYG524161:DYG524163 DOK524161:DOK524163 DEO524161:DEO524163 CUS524161:CUS524163 CKW524161:CKW524163 CBA524161:CBA524163 BRE524161:BRE524163 BHI524161:BHI524163 AXM524161:AXM524163 ANQ524161:ANQ524163 ADU524161:ADU524163 TY524161:TY524163 KC524161:KC524163 WWO458625:WWO458627 WMS458625:WMS458627 WCW458625:WCW458627 VTA458625:VTA458627 VJE458625:VJE458627 UZI458625:UZI458627 UPM458625:UPM458627 UFQ458625:UFQ458627 TVU458625:TVU458627 TLY458625:TLY458627 TCC458625:TCC458627 SSG458625:SSG458627 SIK458625:SIK458627 RYO458625:RYO458627 ROS458625:ROS458627 REW458625:REW458627 QVA458625:QVA458627 QLE458625:QLE458627 QBI458625:QBI458627 PRM458625:PRM458627 PHQ458625:PHQ458627 OXU458625:OXU458627 ONY458625:ONY458627 OEC458625:OEC458627 NUG458625:NUG458627 NKK458625:NKK458627 NAO458625:NAO458627 MQS458625:MQS458627 MGW458625:MGW458627 LXA458625:LXA458627 LNE458625:LNE458627 LDI458625:LDI458627 KTM458625:KTM458627 KJQ458625:KJQ458627 JZU458625:JZU458627 JPY458625:JPY458627 JGC458625:JGC458627 IWG458625:IWG458627 IMK458625:IMK458627 ICO458625:ICO458627 HSS458625:HSS458627 HIW458625:HIW458627 GZA458625:GZA458627 GPE458625:GPE458627 GFI458625:GFI458627 FVM458625:FVM458627 FLQ458625:FLQ458627 FBU458625:FBU458627 ERY458625:ERY458627 EIC458625:EIC458627 DYG458625:DYG458627 DOK458625:DOK458627 DEO458625:DEO458627 CUS458625:CUS458627 CKW458625:CKW458627 CBA458625:CBA458627 BRE458625:BRE458627 BHI458625:BHI458627 AXM458625:AXM458627 ANQ458625:ANQ458627 ADU458625:ADU458627 TY458625:TY458627 KC458625:KC458627 WWO393089:WWO393091 WMS393089:WMS393091 WCW393089:WCW393091 VTA393089:VTA393091 VJE393089:VJE393091 UZI393089:UZI393091 UPM393089:UPM393091 UFQ393089:UFQ393091 TVU393089:TVU393091 TLY393089:TLY393091 TCC393089:TCC393091 SSG393089:SSG393091 SIK393089:SIK393091 RYO393089:RYO393091 ROS393089:ROS393091 REW393089:REW393091 QVA393089:QVA393091 QLE393089:QLE393091 QBI393089:QBI393091 PRM393089:PRM393091 PHQ393089:PHQ393091 OXU393089:OXU393091 ONY393089:ONY393091 OEC393089:OEC393091 NUG393089:NUG393091 NKK393089:NKK393091 NAO393089:NAO393091 MQS393089:MQS393091 MGW393089:MGW393091 LXA393089:LXA393091 LNE393089:LNE393091 LDI393089:LDI393091 KTM393089:KTM393091 KJQ393089:KJQ393091 JZU393089:JZU393091 JPY393089:JPY393091 JGC393089:JGC393091 IWG393089:IWG393091 IMK393089:IMK393091 ICO393089:ICO393091 HSS393089:HSS393091 HIW393089:HIW393091 GZA393089:GZA393091 GPE393089:GPE393091 GFI393089:GFI393091 FVM393089:FVM393091 FLQ393089:FLQ393091 FBU393089:FBU393091 ERY393089:ERY393091 EIC393089:EIC393091 DYG393089:DYG393091 DOK393089:DOK393091 DEO393089:DEO393091 CUS393089:CUS393091 CKW393089:CKW393091 CBA393089:CBA393091 BRE393089:BRE393091 BHI393089:BHI393091 AXM393089:AXM393091 ANQ393089:ANQ393091 ADU393089:ADU393091 TY393089:TY393091 KC393089:KC393091 WWO327553:WWO327555 WMS327553:WMS327555 WCW327553:WCW327555 VTA327553:VTA327555 VJE327553:VJE327555 UZI327553:UZI327555 UPM327553:UPM327555 UFQ327553:UFQ327555 TVU327553:TVU327555 TLY327553:TLY327555 TCC327553:TCC327555 SSG327553:SSG327555 SIK327553:SIK327555 RYO327553:RYO327555 ROS327553:ROS327555 REW327553:REW327555 QVA327553:QVA327555 QLE327553:QLE327555 QBI327553:QBI327555 PRM327553:PRM327555 PHQ327553:PHQ327555 OXU327553:OXU327555 ONY327553:ONY327555 OEC327553:OEC327555 NUG327553:NUG327555 NKK327553:NKK327555 NAO327553:NAO327555 MQS327553:MQS327555 MGW327553:MGW327555 LXA327553:LXA327555 LNE327553:LNE327555 LDI327553:LDI327555 KTM327553:KTM327555 KJQ327553:KJQ327555 JZU327553:JZU327555 JPY327553:JPY327555 JGC327553:JGC327555 IWG327553:IWG327555 IMK327553:IMK327555 ICO327553:ICO327555 HSS327553:HSS327555 HIW327553:HIW327555 GZA327553:GZA327555 GPE327553:GPE327555 GFI327553:GFI327555 FVM327553:FVM327555 FLQ327553:FLQ327555 FBU327553:FBU327555 ERY327553:ERY327555 EIC327553:EIC327555 DYG327553:DYG327555 DOK327553:DOK327555 DEO327553:DEO327555 CUS327553:CUS327555 CKW327553:CKW327555 CBA327553:CBA327555 BRE327553:BRE327555 BHI327553:BHI327555 AXM327553:AXM327555 ANQ327553:ANQ327555 ADU327553:ADU327555 TY327553:TY327555 KC327553:KC327555 WWO262017:WWO262019 WMS262017:WMS262019 WCW262017:WCW262019 VTA262017:VTA262019 VJE262017:VJE262019 UZI262017:UZI262019 UPM262017:UPM262019 UFQ262017:UFQ262019 TVU262017:TVU262019 TLY262017:TLY262019 TCC262017:TCC262019 SSG262017:SSG262019 SIK262017:SIK262019 RYO262017:RYO262019 ROS262017:ROS262019 REW262017:REW262019 QVA262017:QVA262019 QLE262017:QLE262019 QBI262017:QBI262019 PRM262017:PRM262019 PHQ262017:PHQ262019 OXU262017:OXU262019 ONY262017:ONY262019 OEC262017:OEC262019 NUG262017:NUG262019 NKK262017:NKK262019 NAO262017:NAO262019 MQS262017:MQS262019 MGW262017:MGW262019 LXA262017:LXA262019 LNE262017:LNE262019 LDI262017:LDI262019 KTM262017:KTM262019 KJQ262017:KJQ262019 JZU262017:JZU262019 JPY262017:JPY262019 JGC262017:JGC262019 IWG262017:IWG262019 IMK262017:IMK262019 ICO262017:ICO262019 HSS262017:HSS262019 HIW262017:HIW262019 GZA262017:GZA262019 GPE262017:GPE262019 GFI262017:GFI262019 FVM262017:FVM262019 FLQ262017:FLQ262019 FBU262017:FBU262019 ERY262017:ERY262019 EIC262017:EIC262019 DYG262017:DYG262019 DOK262017:DOK262019 DEO262017:DEO262019 CUS262017:CUS262019 CKW262017:CKW262019 CBA262017:CBA262019 BRE262017:BRE262019 BHI262017:BHI262019 AXM262017:AXM262019 ANQ262017:ANQ262019 ADU262017:ADU262019 TY262017:TY262019 KC262017:KC262019 WWO196481:WWO196483 WMS196481:WMS196483 WCW196481:WCW196483 VTA196481:VTA196483 VJE196481:VJE196483 UZI196481:UZI196483 UPM196481:UPM196483 UFQ196481:UFQ196483 TVU196481:TVU196483 TLY196481:TLY196483 TCC196481:TCC196483 SSG196481:SSG196483 SIK196481:SIK196483 RYO196481:RYO196483 ROS196481:ROS196483 REW196481:REW196483 QVA196481:QVA196483 QLE196481:QLE196483 QBI196481:QBI196483 PRM196481:PRM196483 PHQ196481:PHQ196483 OXU196481:OXU196483 ONY196481:ONY196483 OEC196481:OEC196483 NUG196481:NUG196483 NKK196481:NKK196483 NAO196481:NAO196483 MQS196481:MQS196483 MGW196481:MGW196483 LXA196481:LXA196483 LNE196481:LNE196483 LDI196481:LDI196483 KTM196481:KTM196483 KJQ196481:KJQ196483 JZU196481:JZU196483 JPY196481:JPY196483 JGC196481:JGC196483 IWG196481:IWG196483 IMK196481:IMK196483 ICO196481:ICO196483 HSS196481:HSS196483 HIW196481:HIW196483 GZA196481:GZA196483 GPE196481:GPE196483 GFI196481:GFI196483 FVM196481:FVM196483 FLQ196481:FLQ196483 FBU196481:FBU196483 ERY196481:ERY196483 EIC196481:EIC196483 DYG196481:DYG196483 DOK196481:DOK196483 DEO196481:DEO196483 CUS196481:CUS196483 CKW196481:CKW196483 CBA196481:CBA196483 BRE196481:BRE196483 BHI196481:BHI196483 AXM196481:AXM196483 ANQ196481:ANQ196483 ADU196481:ADU196483 TY196481:TY196483 KC196481:KC196483 WWO130945:WWO130947 WMS130945:WMS130947 WCW130945:WCW130947 VTA130945:VTA130947 VJE130945:VJE130947 UZI130945:UZI130947 UPM130945:UPM130947 UFQ130945:UFQ130947 TVU130945:TVU130947 TLY130945:TLY130947 TCC130945:TCC130947 SSG130945:SSG130947 SIK130945:SIK130947 RYO130945:RYO130947 ROS130945:ROS130947 REW130945:REW130947 QVA130945:QVA130947 QLE130945:QLE130947 QBI130945:QBI130947 PRM130945:PRM130947 PHQ130945:PHQ130947 OXU130945:OXU130947 ONY130945:ONY130947 OEC130945:OEC130947 NUG130945:NUG130947 NKK130945:NKK130947 NAO130945:NAO130947 MQS130945:MQS130947 MGW130945:MGW130947 LXA130945:LXA130947 LNE130945:LNE130947 LDI130945:LDI130947 KTM130945:KTM130947 KJQ130945:KJQ130947 JZU130945:JZU130947 JPY130945:JPY130947 JGC130945:JGC130947 IWG130945:IWG130947 IMK130945:IMK130947 ICO130945:ICO130947 HSS130945:HSS130947 HIW130945:HIW130947 GZA130945:GZA130947 GPE130945:GPE130947 GFI130945:GFI130947 FVM130945:FVM130947 FLQ130945:FLQ130947 FBU130945:FBU130947 ERY130945:ERY130947 EIC130945:EIC130947 DYG130945:DYG130947 DOK130945:DOK130947 DEO130945:DEO130947 CUS130945:CUS130947 CKW130945:CKW130947 CBA130945:CBA130947 BRE130945:BRE130947 BHI130945:BHI130947 AXM130945:AXM130947 ANQ130945:ANQ130947 ADU130945:ADU130947 TY130945:TY130947 KC130945:KC130947 WWO65409:WWO65411 WMS65409:WMS65411 WCW65409:WCW65411 VTA65409:VTA65411 VJE65409:VJE65411 UZI65409:UZI65411 UPM65409:UPM65411 UFQ65409:UFQ65411 TVU65409:TVU65411 TLY65409:TLY65411 TCC65409:TCC65411 SSG65409:SSG65411 SIK65409:SIK65411 RYO65409:RYO65411 ROS65409:ROS65411 REW65409:REW65411 QVA65409:QVA65411 QLE65409:QLE65411 QBI65409:QBI65411 PRM65409:PRM65411 PHQ65409:PHQ65411 OXU65409:OXU65411 ONY65409:ONY65411 OEC65409:OEC65411 NUG65409:NUG65411 NKK65409:NKK65411 NAO65409:NAO65411 MQS65409:MQS65411 MGW65409:MGW65411 LXA65409:LXA65411 LNE65409:LNE65411 LDI65409:LDI65411 KTM65409:KTM65411 KJQ65409:KJQ65411 JZU65409:JZU65411 JPY65409:JPY65411 JGC65409:JGC65411 IWG65409:IWG65411 IMK65409:IMK65411 ICO65409:ICO65411 HSS65409:HSS65411 HIW65409:HIW65411 GZA65409:GZA65411 GPE65409:GPE65411 GFI65409:GFI65411 FVM65409:FVM65411 FLQ65409:FLQ65411 FBU65409:FBU65411 ERY65409:ERY65411 EIC65409:EIC65411 DYG65409:DYG65411 DOK65409:DOK65411 DEO65409:DEO65411 CUS65409:CUS65411 CKW65409:CKW65411 CBA65409:CBA65411 BRE65409:BRE65411 BHI65409:BHI65411 AXM65409:AXM65411 ANQ65409:ANQ65411 ADU65409:ADU65411 TY65409:TY65411 KC65409:KC65411 AV917382:AW917384">
      <formula1>$AX$22:$AX$22</formula1>
    </dataValidation>
    <dataValidation type="list" allowBlank="1" showInputMessage="1" showErrorMessage="1" sqref="AM3:AM52">
      <formula1>$AY$2:$AY$5</formula1>
    </dataValidation>
    <dataValidation type="list" allowBlank="1" showInputMessage="1" showErrorMessage="1" sqref="AN3:AN52">
      <formula1>$AZ$2:$AZ$4</formula1>
    </dataValidation>
    <dataValidation type="list" allowBlank="1" showInputMessage="1" showErrorMessage="1" sqref="AO3:AO52">
      <formula1>$BA$2:$BA$4</formula1>
    </dataValidation>
    <dataValidation type="list" allowBlank="1" showInputMessage="1" showErrorMessage="1" sqref="AQ3:AQ52">
      <formula1>$BC$2:$BC$6</formula1>
    </dataValidation>
    <dataValidation type="list" allowBlank="1" showInputMessage="1" showErrorMessage="1" sqref="AK3:AK202">
      <formula1>#N/A</formula1>
    </dataValidation>
    <dataValidation type="list" allowBlank="1" showInputMessage="1" showErrorMessage="1" sqref="E3:E202">
      <formula1>"دانش‌بر, عادی"</formula1>
    </dataValidation>
    <dataValidation type="list" allowBlank="1" showInputMessage="1" showErrorMessage="1" sqref="F3:F202">
      <formula1>"تحقیق و توسعه داخلی ,مهندسی معکوس,انتقال فناوری"</formula1>
    </dataValidation>
    <dataValidation type="list" allowBlank="1" showInputMessage="1" showErrorMessage="1" sqref="J3:J202">
      <formula1>$AN$204:$AN$223</formula1>
    </dataValidation>
    <dataValidation type="list" allowBlank="1" showInputMessage="1" showErrorMessage="1" sqref="L3:L202">
      <formula1>"MRL1,MRL2,MRL3,MRL4,MRL5,MRL6,MRL7,MRL8,MRL9,MRL10"</formula1>
    </dataValidation>
    <dataValidation type="list" allowBlank="1" showInputMessage="1" showErrorMessage="1" sqref="M3:M202">
      <formula1>"CRL1,CRL2,CRL3,CRL4,CRL5,CRL6,CRL7,CRL8,CRL9"</formula1>
    </dataValidation>
    <dataValidation type="whole" allowBlank="1" showInputMessage="1" showErrorMessage="1" error="تاریخ را بصورت 8 رقمی وارد کنید. مثال 13990103" sqref="I3:I202 U3:U202">
      <formula1>9999999</formula1>
      <formula2>99999999</formula2>
    </dataValidation>
    <dataValidation type="list" allowBlank="1" showInputMessage="1" showErrorMessage="1" error="تاریخ را بصورت 8 رقمی وارد کنید. مثال 13990103" sqref="N3:N202">
      <formula1>"جدید,قدیمی"</formula1>
    </dataValidation>
    <dataValidation type="list" allowBlank="1" showInputMessage="1" showErrorMessage="1" sqref="O3:O202">
      <formula1>"دارد,ندارد"</formula1>
    </dataValidation>
    <dataValidation type="list" allowBlank="1" showInputMessage="1" showErrorMessage="1" sqref="C3:C202">
      <formula1>"دارد, ندارد"</formula1>
    </dataValidation>
  </dataValidations>
  <hyperlinks>
    <hyperlink ref="K2:M2" location="'راهنما سطوح'!A1" display="(مطابق جدول راهنما پر گردد)"/>
  </hyperlinks>
  <pageMargins left="0.7" right="0.7" top="0.75" bottom="0.75" header="0.3" footer="0.3"/>
  <pageSetup scale="12" fitToHeight="0" orientation="landscape" r:id="rId1"/>
  <headerFooter>
    <oddHeader>&amp;C&amp;"B Titr,Bold"&amp;14اطلاعات کلیه کالاها</oddHeader>
    <oddFooter>Page &amp;P of &amp;N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option!$D$12:$D$13</xm:f>
          </x14:formula1>
          <xm:sqref>D3:D1048576</xm:sqref>
        </x14:dataValidation>
        <x14:dataValidation type="list" allowBlank="1" showInputMessage="1" showErrorMessage="1">
          <x14:formula1>
            <xm:f>option!$D$15:$D$23</xm:f>
          </x14:formula1>
          <xm:sqref>K3:K1048576</xm:sqref>
        </x14:dataValidation>
        <x14:dataValidation type="list" allowBlank="1" showInputMessage="1" showErrorMessage="1">
          <x14:formula1>
            <xm:f>option!$D$4:$D$5</xm:f>
          </x14:formula1>
          <xm:sqref>H3:H1048576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79998168889431442"/>
  </sheetPr>
  <dimension ref="A1:T171"/>
  <sheetViews>
    <sheetView rightToLeft="1" view="pageBreakPreview" topLeftCell="A178" zoomScaleNormal="90" zoomScaleSheetLayoutView="100" zoomScalePageLayoutView="70" workbookViewId="0">
      <selection activeCell="E29" sqref="E29:L34"/>
    </sheetView>
  </sheetViews>
  <sheetFormatPr defaultRowHeight="15.75" x14ac:dyDescent="0.25"/>
  <cols>
    <col min="1" max="1" width="1.7109375" style="61" customWidth="1"/>
    <col min="2" max="2" width="14.7109375" style="61" customWidth="1"/>
    <col min="3" max="3" width="84.85546875" style="61" customWidth="1"/>
    <col min="4" max="4" width="15.42578125" style="117" customWidth="1"/>
    <col min="5" max="15" width="9.140625" style="61"/>
    <col min="16" max="20" width="9.140625" style="61" hidden="1" customWidth="1"/>
    <col min="21" max="21" width="9.140625" style="61" customWidth="1"/>
    <col min="22" max="16384" width="9.140625" style="61"/>
  </cols>
  <sheetData>
    <row r="1" spans="1:20" ht="61.5" customHeight="1" x14ac:dyDescent="0.25">
      <c r="B1" s="581" t="s">
        <v>618</v>
      </c>
      <c r="C1" s="582"/>
      <c r="D1" s="582"/>
      <c r="E1" s="582"/>
      <c r="F1" s="582"/>
      <c r="G1" s="582"/>
      <c r="H1" s="582"/>
      <c r="I1" s="582"/>
      <c r="J1" s="582"/>
      <c r="K1" s="582"/>
      <c r="L1" s="582"/>
      <c r="M1" s="582"/>
      <c r="N1" s="582"/>
      <c r="O1" s="583"/>
    </row>
    <row r="2" spans="1:20" ht="69.75" customHeight="1" x14ac:dyDescent="0.25">
      <c r="B2" s="578" t="s">
        <v>630</v>
      </c>
      <c r="C2" s="579"/>
      <c r="D2" s="579"/>
      <c r="E2" s="579"/>
      <c r="F2" s="579"/>
      <c r="G2" s="579"/>
      <c r="H2" s="579"/>
      <c r="I2" s="579"/>
      <c r="J2" s="579"/>
      <c r="K2" s="579"/>
      <c r="L2" s="579"/>
      <c r="M2" s="579"/>
      <c r="N2" s="579"/>
      <c r="O2" s="580"/>
    </row>
    <row r="3" spans="1:20" ht="66" customHeight="1" x14ac:dyDescent="0.25">
      <c r="B3" s="578"/>
      <c r="C3" s="579"/>
      <c r="D3" s="579"/>
      <c r="E3" s="579"/>
      <c r="F3" s="579"/>
      <c r="G3" s="579"/>
      <c r="H3" s="579"/>
      <c r="I3" s="579"/>
      <c r="J3" s="579"/>
      <c r="K3" s="579"/>
      <c r="L3" s="579"/>
      <c r="M3" s="579"/>
      <c r="N3" s="579"/>
      <c r="O3" s="580"/>
    </row>
    <row r="4" spans="1:20" ht="22.5" customHeight="1" x14ac:dyDescent="0.25">
      <c r="B4" s="575" t="s">
        <v>619</v>
      </c>
      <c r="C4" s="576"/>
      <c r="D4" s="576"/>
      <c r="E4" s="576"/>
      <c r="F4" s="576"/>
      <c r="G4" s="576"/>
      <c r="H4" s="576"/>
      <c r="I4" s="576"/>
      <c r="J4" s="576"/>
      <c r="K4" s="576"/>
      <c r="L4" s="576"/>
      <c r="M4" s="576"/>
      <c r="N4" s="576"/>
      <c r="O4" s="577"/>
    </row>
    <row r="5" spans="1:20" ht="15" customHeight="1" x14ac:dyDescent="0.25">
      <c r="A5" s="118"/>
      <c r="B5" s="569" t="s">
        <v>620</v>
      </c>
      <c r="C5" s="570"/>
      <c r="D5" s="570"/>
      <c r="E5" s="570"/>
      <c r="F5" s="570"/>
      <c r="G5" s="570"/>
      <c r="H5" s="570"/>
      <c r="I5" s="570"/>
      <c r="J5" s="570"/>
      <c r="K5" s="570"/>
      <c r="L5" s="570"/>
      <c r="M5" s="570"/>
      <c r="N5" s="570"/>
      <c r="O5" s="571"/>
    </row>
    <row r="6" spans="1:20" ht="18.75" customHeight="1" x14ac:dyDescent="0.25">
      <c r="A6" s="118"/>
      <c r="B6" s="569"/>
      <c r="C6" s="570"/>
      <c r="D6" s="570"/>
      <c r="E6" s="570"/>
      <c r="F6" s="570"/>
      <c r="G6" s="570"/>
      <c r="H6" s="570"/>
      <c r="I6" s="570"/>
      <c r="J6" s="570"/>
      <c r="K6" s="570"/>
      <c r="L6" s="570"/>
      <c r="M6" s="570"/>
      <c r="N6" s="570"/>
      <c r="O6" s="571"/>
    </row>
    <row r="7" spans="1:20" ht="22.5" customHeight="1" x14ac:dyDescent="0.25">
      <c r="A7" s="118"/>
      <c r="B7" s="569"/>
      <c r="C7" s="570"/>
      <c r="D7" s="570"/>
      <c r="E7" s="570"/>
      <c r="F7" s="570"/>
      <c r="G7" s="570"/>
      <c r="H7" s="570"/>
      <c r="I7" s="570"/>
      <c r="J7" s="570"/>
      <c r="K7" s="570"/>
      <c r="L7" s="570"/>
      <c r="M7" s="570"/>
      <c r="N7" s="570"/>
      <c r="O7" s="571"/>
    </row>
    <row r="8" spans="1:20" ht="14.25" customHeight="1" x14ac:dyDescent="0.25">
      <c r="A8" s="118"/>
      <c r="B8" s="569"/>
      <c r="C8" s="570"/>
      <c r="D8" s="570"/>
      <c r="E8" s="570"/>
      <c r="F8" s="570"/>
      <c r="G8" s="570"/>
      <c r="H8" s="570"/>
      <c r="I8" s="570"/>
      <c r="J8" s="570"/>
      <c r="K8" s="570"/>
      <c r="L8" s="570"/>
      <c r="M8" s="570"/>
      <c r="N8" s="570"/>
      <c r="O8" s="571"/>
    </row>
    <row r="9" spans="1:20" ht="23.25" customHeight="1" thickBot="1" x14ac:dyDescent="0.3">
      <c r="A9" s="118"/>
      <c r="B9" s="572"/>
      <c r="C9" s="573"/>
      <c r="D9" s="573"/>
      <c r="E9" s="573"/>
      <c r="F9" s="573"/>
      <c r="G9" s="573"/>
      <c r="H9" s="573"/>
      <c r="I9" s="573"/>
      <c r="J9" s="573"/>
      <c r="K9" s="573"/>
      <c r="L9" s="573"/>
      <c r="M9" s="573"/>
      <c r="N9" s="573"/>
      <c r="O9" s="574"/>
    </row>
    <row r="10" spans="1:20" ht="13.5" customHeight="1" thickBot="1" x14ac:dyDescent="0.3">
      <c r="A10" s="118"/>
      <c r="B10" s="263"/>
      <c r="C10" s="263"/>
      <c r="D10" s="263"/>
      <c r="E10" s="263"/>
      <c r="F10" s="263"/>
      <c r="G10" s="263"/>
      <c r="H10" s="263"/>
      <c r="I10" s="264"/>
      <c r="J10" s="264"/>
      <c r="K10" s="264"/>
      <c r="L10" s="264"/>
      <c r="M10" s="264"/>
      <c r="N10" s="264"/>
      <c r="O10" s="264"/>
    </row>
    <row r="11" spans="1:20" ht="15.75" customHeight="1" x14ac:dyDescent="0.25">
      <c r="B11" s="360"/>
      <c r="C11" s="361"/>
      <c r="D11" s="362"/>
      <c r="E11" s="361"/>
      <c r="F11" s="361"/>
      <c r="G11" s="361"/>
      <c r="H11" s="361"/>
      <c r="I11" s="361"/>
      <c r="J11" s="361"/>
      <c r="K11" s="361"/>
      <c r="L11" s="361"/>
      <c r="M11" s="361"/>
      <c r="N11" s="361"/>
      <c r="O11" s="363"/>
    </row>
    <row r="12" spans="1:20" ht="74.25" customHeight="1" thickBot="1" x14ac:dyDescent="0.3">
      <c r="B12" s="476" t="s">
        <v>458</v>
      </c>
      <c r="C12" s="477"/>
      <c r="D12" s="477"/>
      <c r="E12" s="477"/>
      <c r="F12" s="477"/>
      <c r="G12" s="477"/>
      <c r="H12" s="477"/>
      <c r="I12" s="477"/>
      <c r="J12" s="477"/>
      <c r="K12" s="477"/>
      <c r="L12" s="477"/>
      <c r="M12" s="477"/>
      <c r="N12" s="477"/>
      <c r="O12" s="478"/>
    </row>
    <row r="13" spans="1:20" ht="18.75" customHeight="1" x14ac:dyDescent="0.6">
      <c r="A13" s="38"/>
      <c r="B13" s="479" t="s">
        <v>459</v>
      </c>
      <c r="C13" s="480"/>
      <c r="D13" s="481"/>
      <c r="E13" s="482" t="s">
        <v>460</v>
      </c>
      <c r="F13" s="483"/>
      <c r="G13" s="483"/>
      <c r="H13" s="483"/>
      <c r="I13" s="483"/>
      <c r="J13" s="483"/>
      <c r="K13" s="483"/>
      <c r="L13" s="484"/>
      <c r="M13" s="491" t="s">
        <v>37</v>
      </c>
      <c r="N13" s="483"/>
      <c r="O13" s="492"/>
      <c r="S13" s="115" t="s">
        <v>461</v>
      </c>
      <c r="T13" s="116" t="s">
        <v>461</v>
      </c>
    </row>
    <row r="14" spans="1:20" ht="39.75" customHeight="1" thickBot="1" x14ac:dyDescent="0.5">
      <c r="A14" s="38"/>
      <c r="B14" s="497" t="s">
        <v>462</v>
      </c>
      <c r="C14" s="498"/>
      <c r="D14" s="499"/>
      <c r="E14" s="485"/>
      <c r="F14" s="486"/>
      <c r="G14" s="486"/>
      <c r="H14" s="486"/>
      <c r="I14" s="486"/>
      <c r="J14" s="486"/>
      <c r="K14" s="486"/>
      <c r="L14" s="487"/>
      <c r="M14" s="493"/>
      <c r="N14" s="486"/>
      <c r="O14" s="494"/>
      <c r="T14" s="116"/>
    </row>
    <row r="15" spans="1:20" ht="38.25" customHeight="1" thickBot="1" x14ac:dyDescent="0.3">
      <c r="A15" s="38"/>
      <c r="B15" s="364" t="s">
        <v>463</v>
      </c>
      <c r="C15" s="365" t="s">
        <v>36</v>
      </c>
      <c r="D15" s="366" t="s">
        <v>464</v>
      </c>
      <c r="E15" s="488"/>
      <c r="F15" s="489"/>
      <c r="G15" s="489"/>
      <c r="H15" s="489"/>
      <c r="I15" s="489"/>
      <c r="J15" s="489"/>
      <c r="K15" s="489"/>
      <c r="L15" s="490"/>
      <c r="M15" s="495"/>
      <c r="N15" s="489"/>
      <c r="O15" s="496"/>
    </row>
    <row r="16" spans="1:20" ht="23.25" customHeight="1" x14ac:dyDescent="0.25">
      <c r="A16" s="38"/>
      <c r="B16" s="367">
        <v>1</v>
      </c>
      <c r="C16" s="368" t="s">
        <v>465</v>
      </c>
      <c r="D16" s="206"/>
      <c r="E16" s="503" t="s">
        <v>466</v>
      </c>
      <c r="F16" s="504"/>
      <c r="G16" s="504"/>
      <c r="H16" s="504"/>
      <c r="I16" s="504"/>
      <c r="J16" s="504"/>
      <c r="K16" s="504"/>
      <c r="L16" s="505"/>
      <c r="M16" s="509"/>
      <c r="N16" s="510"/>
      <c r="O16" s="511"/>
      <c r="P16" s="101">
        <f>IF(D16="*",B16,0)</f>
        <v>0</v>
      </c>
    </row>
    <row r="17" spans="1:16" ht="22.5" x14ac:dyDescent="0.25">
      <c r="A17" s="38"/>
      <c r="B17" s="369">
        <v>2</v>
      </c>
      <c r="C17" s="370" t="s">
        <v>467</v>
      </c>
      <c r="D17" s="206"/>
      <c r="E17" s="506"/>
      <c r="F17" s="507"/>
      <c r="G17" s="507"/>
      <c r="H17" s="507"/>
      <c r="I17" s="507"/>
      <c r="J17" s="507"/>
      <c r="K17" s="507"/>
      <c r="L17" s="508"/>
      <c r="M17" s="512"/>
      <c r="N17" s="513"/>
      <c r="O17" s="514"/>
      <c r="P17" s="101">
        <f t="shared" ref="P17:P80" si="0">IF(D17="*",B17,0)</f>
        <v>0</v>
      </c>
    </row>
    <row r="18" spans="1:16" ht="22.5" x14ac:dyDescent="0.25">
      <c r="A18" s="38"/>
      <c r="B18" s="369">
        <v>3</v>
      </c>
      <c r="C18" s="370" t="s">
        <v>468</v>
      </c>
      <c r="D18" s="206"/>
      <c r="E18" s="506"/>
      <c r="F18" s="507"/>
      <c r="G18" s="507"/>
      <c r="H18" s="507"/>
      <c r="I18" s="507"/>
      <c r="J18" s="507"/>
      <c r="K18" s="507"/>
      <c r="L18" s="508"/>
      <c r="M18" s="512"/>
      <c r="N18" s="513"/>
      <c r="O18" s="514"/>
      <c r="P18" s="101">
        <f t="shared" si="0"/>
        <v>0</v>
      </c>
    </row>
    <row r="19" spans="1:16" ht="36" x14ac:dyDescent="0.25">
      <c r="A19" s="38"/>
      <c r="B19" s="369">
        <v>4</v>
      </c>
      <c r="C19" s="370" t="s">
        <v>469</v>
      </c>
      <c r="D19" s="206"/>
      <c r="E19" s="506"/>
      <c r="F19" s="507"/>
      <c r="G19" s="507"/>
      <c r="H19" s="507"/>
      <c r="I19" s="507"/>
      <c r="J19" s="507"/>
      <c r="K19" s="507"/>
      <c r="L19" s="508"/>
      <c r="M19" s="515"/>
      <c r="N19" s="516"/>
      <c r="O19" s="517"/>
      <c r="P19" s="101">
        <f t="shared" si="0"/>
        <v>0</v>
      </c>
    </row>
    <row r="20" spans="1:16" ht="36" x14ac:dyDescent="0.25">
      <c r="A20" s="38"/>
      <c r="B20" s="369">
        <v>5</v>
      </c>
      <c r="C20" s="370" t="s">
        <v>470</v>
      </c>
      <c r="D20" s="206"/>
      <c r="E20" s="506"/>
      <c r="F20" s="507"/>
      <c r="G20" s="507"/>
      <c r="H20" s="507"/>
      <c r="I20" s="507"/>
      <c r="J20" s="507"/>
      <c r="K20" s="507"/>
      <c r="L20" s="508"/>
      <c r="M20" s="512"/>
      <c r="N20" s="513"/>
      <c r="O20" s="514"/>
      <c r="P20" s="101">
        <f t="shared" si="0"/>
        <v>0</v>
      </c>
    </row>
    <row r="21" spans="1:16" ht="22.5" x14ac:dyDescent="0.25">
      <c r="A21" s="38"/>
      <c r="B21" s="369">
        <v>6</v>
      </c>
      <c r="C21" s="370" t="s">
        <v>471</v>
      </c>
      <c r="D21" s="206"/>
      <c r="E21" s="506"/>
      <c r="F21" s="507"/>
      <c r="G21" s="507"/>
      <c r="H21" s="507"/>
      <c r="I21" s="507"/>
      <c r="J21" s="507"/>
      <c r="K21" s="507"/>
      <c r="L21" s="508"/>
      <c r="M21" s="512"/>
      <c r="N21" s="513"/>
      <c r="O21" s="514"/>
      <c r="P21" s="101">
        <f t="shared" si="0"/>
        <v>0</v>
      </c>
    </row>
    <row r="22" spans="1:16" ht="22.5" x14ac:dyDescent="0.25">
      <c r="A22" s="38"/>
      <c r="B22" s="369">
        <v>7</v>
      </c>
      <c r="C22" s="370" t="s">
        <v>472</v>
      </c>
      <c r="D22" s="206"/>
      <c r="E22" s="506"/>
      <c r="F22" s="507"/>
      <c r="G22" s="507"/>
      <c r="H22" s="507"/>
      <c r="I22" s="507"/>
      <c r="J22" s="507"/>
      <c r="K22" s="507"/>
      <c r="L22" s="508"/>
      <c r="M22" s="518"/>
      <c r="N22" s="519"/>
      <c r="O22" s="520"/>
      <c r="P22" s="101">
        <f t="shared" si="0"/>
        <v>0</v>
      </c>
    </row>
    <row r="23" spans="1:16" ht="36" customHeight="1" x14ac:dyDescent="0.25">
      <c r="A23" s="38"/>
      <c r="B23" s="369">
        <v>8</v>
      </c>
      <c r="C23" s="370" t="s">
        <v>473</v>
      </c>
      <c r="D23" s="206"/>
      <c r="E23" s="527" t="str">
        <f>IF(COUNTA(D16:D25)&gt;1,"در هر سوال فقط یکی از گزینه ها را می توانید انتخاب !!!کنید","")</f>
        <v/>
      </c>
      <c r="F23" s="528"/>
      <c r="G23" s="528"/>
      <c r="H23" s="528"/>
      <c r="I23" s="528"/>
      <c r="J23" s="528"/>
      <c r="K23" s="528"/>
      <c r="L23" s="529"/>
      <c r="M23" s="518"/>
      <c r="N23" s="519"/>
      <c r="O23" s="520"/>
      <c r="P23" s="101">
        <f t="shared" si="0"/>
        <v>0</v>
      </c>
    </row>
    <row r="24" spans="1:16" ht="36" customHeight="1" x14ac:dyDescent="0.25">
      <c r="A24" s="38"/>
      <c r="B24" s="369">
        <v>9</v>
      </c>
      <c r="C24" s="370" t="s">
        <v>474</v>
      </c>
      <c r="D24" s="206"/>
      <c r="E24" s="527"/>
      <c r="F24" s="528"/>
      <c r="G24" s="528"/>
      <c r="H24" s="528"/>
      <c r="I24" s="528"/>
      <c r="J24" s="528"/>
      <c r="K24" s="528"/>
      <c r="L24" s="529"/>
      <c r="M24" s="515"/>
      <c r="N24" s="516"/>
      <c r="O24" s="517"/>
      <c r="P24" s="101">
        <f t="shared" si="0"/>
        <v>0</v>
      </c>
    </row>
    <row r="25" spans="1:16" ht="36.75" customHeight="1" thickBot="1" x14ac:dyDescent="0.3">
      <c r="A25" s="38"/>
      <c r="B25" s="371">
        <v>10</v>
      </c>
      <c r="C25" s="372" t="s">
        <v>475</v>
      </c>
      <c r="D25" s="206"/>
      <c r="E25" s="530"/>
      <c r="F25" s="531"/>
      <c r="G25" s="531"/>
      <c r="H25" s="531"/>
      <c r="I25" s="531"/>
      <c r="J25" s="531"/>
      <c r="K25" s="531"/>
      <c r="L25" s="532"/>
      <c r="M25" s="533"/>
      <c r="N25" s="534"/>
      <c r="O25" s="535"/>
      <c r="P25" s="101">
        <f t="shared" si="0"/>
        <v>0</v>
      </c>
    </row>
    <row r="26" spans="1:16" ht="24" x14ac:dyDescent="0.6">
      <c r="B26" s="479" t="s">
        <v>476</v>
      </c>
      <c r="C26" s="480"/>
      <c r="D26" s="481"/>
      <c r="E26" s="482" t="s">
        <v>460</v>
      </c>
      <c r="F26" s="483"/>
      <c r="G26" s="483"/>
      <c r="H26" s="483"/>
      <c r="I26" s="483"/>
      <c r="J26" s="483"/>
      <c r="K26" s="483"/>
      <c r="L26" s="483"/>
      <c r="M26" s="491" t="s">
        <v>37</v>
      </c>
      <c r="N26" s="483"/>
      <c r="O26" s="492"/>
      <c r="P26" s="101">
        <f t="shared" si="0"/>
        <v>0</v>
      </c>
    </row>
    <row r="27" spans="1:16" ht="18.75" customHeight="1" thickBot="1" x14ac:dyDescent="0.5">
      <c r="B27" s="500" t="s">
        <v>477</v>
      </c>
      <c r="C27" s="501"/>
      <c r="D27" s="502"/>
      <c r="E27" s="485"/>
      <c r="F27" s="486"/>
      <c r="G27" s="486"/>
      <c r="H27" s="486"/>
      <c r="I27" s="486"/>
      <c r="J27" s="486"/>
      <c r="K27" s="486"/>
      <c r="L27" s="486"/>
      <c r="M27" s="493"/>
      <c r="N27" s="486"/>
      <c r="O27" s="494"/>
      <c r="P27" s="101">
        <f t="shared" si="0"/>
        <v>0</v>
      </c>
    </row>
    <row r="28" spans="1:16" ht="42.75" thickBot="1" x14ac:dyDescent="0.3">
      <c r="A28" s="38"/>
      <c r="B28" s="373" t="s">
        <v>463</v>
      </c>
      <c r="C28" s="365" t="s">
        <v>36</v>
      </c>
      <c r="D28" s="374" t="s">
        <v>464</v>
      </c>
      <c r="E28" s="488"/>
      <c r="F28" s="489"/>
      <c r="G28" s="489"/>
      <c r="H28" s="489"/>
      <c r="I28" s="489"/>
      <c r="J28" s="489"/>
      <c r="K28" s="489"/>
      <c r="L28" s="489"/>
      <c r="M28" s="495"/>
      <c r="N28" s="489"/>
      <c r="O28" s="496"/>
      <c r="P28" s="101">
        <f t="shared" si="0"/>
        <v>0</v>
      </c>
    </row>
    <row r="29" spans="1:16" ht="22.5" customHeight="1" x14ac:dyDescent="0.25">
      <c r="B29" s="367">
        <v>1</v>
      </c>
      <c r="C29" s="368" t="s">
        <v>478</v>
      </c>
      <c r="D29" s="206"/>
      <c r="E29" s="503" t="s">
        <v>479</v>
      </c>
      <c r="F29" s="504"/>
      <c r="G29" s="504"/>
      <c r="H29" s="504"/>
      <c r="I29" s="504"/>
      <c r="J29" s="504"/>
      <c r="K29" s="504"/>
      <c r="L29" s="505"/>
      <c r="M29" s="521"/>
      <c r="N29" s="522"/>
      <c r="O29" s="523"/>
      <c r="P29" s="101">
        <f t="shared" si="0"/>
        <v>0</v>
      </c>
    </row>
    <row r="30" spans="1:16" ht="22.5" x14ac:dyDescent="0.25">
      <c r="B30" s="369">
        <v>2</v>
      </c>
      <c r="C30" s="370" t="s">
        <v>480</v>
      </c>
      <c r="D30" s="206"/>
      <c r="E30" s="506"/>
      <c r="F30" s="507"/>
      <c r="G30" s="507"/>
      <c r="H30" s="507"/>
      <c r="I30" s="507"/>
      <c r="J30" s="507"/>
      <c r="K30" s="507"/>
      <c r="L30" s="508"/>
      <c r="M30" s="524"/>
      <c r="N30" s="525"/>
      <c r="O30" s="526"/>
      <c r="P30" s="101">
        <f t="shared" si="0"/>
        <v>0</v>
      </c>
    </row>
    <row r="31" spans="1:16" ht="36" x14ac:dyDescent="0.25">
      <c r="B31" s="369">
        <v>3</v>
      </c>
      <c r="C31" s="370" t="s">
        <v>481</v>
      </c>
      <c r="D31" s="206"/>
      <c r="E31" s="506"/>
      <c r="F31" s="507"/>
      <c r="G31" s="507"/>
      <c r="H31" s="507"/>
      <c r="I31" s="507"/>
      <c r="J31" s="507"/>
      <c r="K31" s="507"/>
      <c r="L31" s="508"/>
      <c r="M31" s="512"/>
      <c r="N31" s="513"/>
      <c r="O31" s="514"/>
      <c r="P31" s="101">
        <f t="shared" si="0"/>
        <v>0</v>
      </c>
    </row>
    <row r="32" spans="1:16" ht="36" x14ac:dyDescent="0.25">
      <c r="B32" s="369">
        <v>4</v>
      </c>
      <c r="C32" s="370" t="s">
        <v>482</v>
      </c>
      <c r="D32" s="206"/>
      <c r="E32" s="506"/>
      <c r="F32" s="507"/>
      <c r="G32" s="507"/>
      <c r="H32" s="507"/>
      <c r="I32" s="507"/>
      <c r="J32" s="507"/>
      <c r="K32" s="507"/>
      <c r="L32" s="508"/>
      <c r="M32" s="512"/>
      <c r="N32" s="513"/>
      <c r="O32" s="514"/>
      <c r="P32" s="101">
        <f t="shared" si="0"/>
        <v>0</v>
      </c>
    </row>
    <row r="33" spans="2:16" ht="36" x14ac:dyDescent="0.25">
      <c r="B33" s="369">
        <v>5</v>
      </c>
      <c r="C33" s="370" t="s">
        <v>483</v>
      </c>
      <c r="D33" s="206"/>
      <c r="E33" s="506"/>
      <c r="F33" s="507"/>
      <c r="G33" s="507"/>
      <c r="H33" s="507"/>
      <c r="I33" s="507"/>
      <c r="J33" s="507"/>
      <c r="K33" s="507"/>
      <c r="L33" s="508"/>
      <c r="M33" s="512"/>
      <c r="N33" s="513"/>
      <c r="O33" s="514"/>
      <c r="P33" s="101">
        <f t="shared" si="0"/>
        <v>0</v>
      </c>
    </row>
    <row r="34" spans="2:16" ht="36" x14ac:dyDescent="0.25">
      <c r="B34" s="369">
        <v>6</v>
      </c>
      <c r="C34" s="370" t="s">
        <v>484</v>
      </c>
      <c r="D34" s="206"/>
      <c r="E34" s="506"/>
      <c r="F34" s="507"/>
      <c r="G34" s="507"/>
      <c r="H34" s="507"/>
      <c r="I34" s="507"/>
      <c r="J34" s="507"/>
      <c r="K34" s="507"/>
      <c r="L34" s="508"/>
      <c r="M34" s="512"/>
      <c r="N34" s="513"/>
      <c r="O34" s="514"/>
      <c r="P34" s="101">
        <f t="shared" si="0"/>
        <v>0</v>
      </c>
    </row>
    <row r="35" spans="2:16" ht="36" customHeight="1" x14ac:dyDescent="0.25">
      <c r="B35" s="369">
        <v>7</v>
      </c>
      <c r="C35" s="370" t="s">
        <v>485</v>
      </c>
      <c r="D35" s="206"/>
      <c r="E35" s="527" t="str">
        <f>IF(COUNTA(D29:D38)&gt;1,"در هر سوال فقط یکی از گزینه ها را می توانید انتخاب !!!کنید","")</f>
        <v/>
      </c>
      <c r="F35" s="528"/>
      <c r="G35" s="528"/>
      <c r="H35" s="528"/>
      <c r="I35" s="528"/>
      <c r="J35" s="528"/>
      <c r="K35" s="528"/>
      <c r="L35" s="529"/>
      <c r="M35" s="518"/>
      <c r="N35" s="519"/>
      <c r="O35" s="520"/>
      <c r="P35" s="101">
        <f t="shared" si="0"/>
        <v>0</v>
      </c>
    </row>
    <row r="36" spans="2:16" ht="36" customHeight="1" x14ac:dyDescent="0.25">
      <c r="B36" s="369">
        <v>8</v>
      </c>
      <c r="C36" s="370" t="s">
        <v>486</v>
      </c>
      <c r="D36" s="206"/>
      <c r="E36" s="527"/>
      <c r="F36" s="528"/>
      <c r="G36" s="528"/>
      <c r="H36" s="528"/>
      <c r="I36" s="528"/>
      <c r="J36" s="528"/>
      <c r="K36" s="528"/>
      <c r="L36" s="529"/>
      <c r="M36" s="515"/>
      <c r="N36" s="516"/>
      <c r="O36" s="517"/>
      <c r="P36" s="101">
        <f t="shared" si="0"/>
        <v>0</v>
      </c>
    </row>
    <row r="37" spans="2:16" ht="23.25" customHeight="1" x14ac:dyDescent="0.25">
      <c r="B37" s="369">
        <v>9</v>
      </c>
      <c r="C37" s="370" t="s">
        <v>487</v>
      </c>
      <c r="D37" s="206"/>
      <c r="E37" s="527"/>
      <c r="F37" s="528"/>
      <c r="G37" s="528"/>
      <c r="H37" s="528"/>
      <c r="I37" s="528"/>
      <c r="J37" s="528"/>
      <c r="K37" s="528"/>
      <c r="L37" s="529"/>
      <c r="M37" s="512"/>
      <c r="N37" s="513"/>
      <c r="O37" s="514"/>
      <c r="P37" s="101">
        <f t="shared" si="0"/>
        <v>0</v>
      </c>
    </row>
    <row r="38" spans="2:16" ht="23.25" customHeight="1" thickBot="1" x14ac:dyDescent="0.3">
      <c r="B38" s="375">
        <v>10</v>
      </c>
      <c r="C38" s="376" t="s">
        <v>488</v>
      </c>
      <c r="D38" s="206"/>
      <c r="E38" s="530"/>
      <c r="F38" s="531"/>
      <c r="G38" s="531"/>
      <c r="H38" s="531"/>
      <c r="I38" s="531"/>
      <c r="J38" s="531"/>
      <c r="K38" s="531"/>
      <c r="L38" s="532"/>
      <c r="M38" s="533"/>
      <c r="N38" s="534"/>
      <c r="O38" s="535"/>
      <c r="P38" s="101">
        <f t="shared" si="0"/>
        <v>0</v>
      </c>
    </row>
    <row r="39" spans="2:16" ht="24" x14ac:dyDescent="0.6">
      <c r="B39" s="479" t="s">
        <v>489</v>
      </c>
      <c r="C39" s="480"/>
      <c r="D39" s="481"/>
      <c r="E39" s="482" t="s">
        <v>460</v>
      </c>
      <c r="F39" s="483"/>
      <c r="G39" s="483"/>
      <c r="H39" s="483"/>
      <c r="I39" s="483"/>
      <c r="J39" s="483"/>
      <c r="K39" s="483"/>
      <c r="L39" s="483"/>
      <c r="M39" s="491" t="s">
        <v>37</v>
      </c>
      <c r="N39" s="483"/>
      <c r="O39" s="492"/>
      <c r="P39" s="101">
        <f t="shared" si="0"/>
        <v>0</v>
      </c>
    </row>
    <row r="40" spans="2:16" ht="38.25" customHeight="1" thickBot="1" x14ac:dyDescent="0.5">
      <c r="B40" s="497" t="s">
        <v>490</v>
      </c>
      <c r="C40" s="498"/>
      <c r="D40" s="499"/>
      <c r="E40" s="485"/>
      <c r="F40" s="486"/>
      <c r="G40" s="486"/>
      <c r="H40" s="486"/>
      <c r="I40" s="486"/>
      <c r="J40" s="486"/>
      <c r="K40" s="486"/>
      <c r="L40" s="486"/>
      <c r="M40" s="493"/>
      <c r="N40" s="486"/>
      <c r="O40" s="494"/>
      <c r="P40" s="101">
        <f t="shared" si="0"/>
        <v>0</v>
      </c>
    </row>
    <row r="41" spans="2:16" ht="42.75" thickBot="1" x14ac:dyDescent="0.3">
      <c r="B41" s="365" t="s">
        <v>463</v>
      </c>
      <c r="C41" s="364" t="s">
        <v>36</v>
      </c>
      <c r="D41" s="366" t="s">
        <v>464</v>
      </c>
      <c r="E41" s="488"/>
      <c r="F41" s="489"/>
      <c r="G41" s="489"/>
      <c r="H41" s="489"/>
      <c r="I41" s="489"/>
      <c r="J41" s="489"/>
      <c r="K41" s="489"/>
      <c r="L41" s="489"/>
      <c r="M41" s="495"/>
      <c r="N41" s="489"/>
      <c r="O41" s="496"/>
      <c r="P41" s="101">
        <f t="shared" si="0"/>
        <v>0</v>
      </c>
    </row>
    <row r="42" spans="2:16" ht="22.5" x14ac:dyDescent="0.25">
      <c r="B42" s="367">
        <v>1</v>
      </c>
      <c r="C42" s="368" t="s">
        <v>491</v>
      </c>
      <c r="D42" s="206"/>
      <c r="E42" s="542" t="s">
        <v>492</v>
      </c>
      <c r="F42" s="543"/>
      <c r="G42" s="543"/>
      <c r="H42" s="543"/>
      <c r="I42" s="543"/>
      <c r="J42" s="543"/>
      <c r="K42" s="543"/>
      <c r="L42" s="544"/>
      <c r="M42" s="521"/>
      <c r="N42" s="522"/>
      <c r="O42" s="523"/>
      <c r="P42" s="101">
        <f t="shared" si="0"/>
        <v>0</v>
      </c>
    </row>
    <row r="43" spans="2:16" ht="22.5" x14ac:dyDescent="0.25">
      <c r="B43" s="369">
        <v>2</v>
      </c>
      <c r="C43" s="370" t="s">
        <v>493</v>
      </c>
      <c r="D43" s="206"/>
      <c r="E43" s="545"/>
      <c r="F43" s="546"/>
      <c r="G43" s="546"/>
      <c r="H43" s="546"/>
      <c r="I43" s="546"/>
      <c r="J43" s="546"/>
      <c r="K43" s="546"/>
      <c r="L43" s="547"/>
      <c r="M43" s="512"/>
      <c r="N43" s="513"/>
      <c r="O43" s="514"/>
      <c r="P43" s="101">
        <f t="shared" si="0"/>
        <v>0</v>
      </c>
    </row>
    <row r="44" spans="2:16" ht="36" x14ac:dyDescent="0.25">
      <c r="B44" s="369">
        <v>3</v>
      </c>
      <c r="C44" s="370" t="s">
        <v>494</v>
      </c>
      <c r="D44" s="206"/>
      <c r="E44" s="545"/>
      <c r="F44" s="546"/>
      <c r="G44" s="546"/>
      <c r="H44" s="546"/>
      <c r="I44" s="546"/>
      <c r="J44" s="546"/>
      <c r="K44" s="546"/>
      <c r="L44" s="547"/>
      <c r="M44" s="512"/>
      <c r="N44" s="513"/>
      <c r="O44" s="514"/>
      <c r="P44" s="101">
        <f t="shared" si="0"/>
        <v>0</v>
      </c>
    </row>
    <row r="45" spans="2:16" ht="22.5" x14ac:dyDescent="0.25">
      <c r="B45" s="369">
        <v>4</v>
      </c>
      <c r="C45" s="370" t="s">
        <v>495</v>
      </c>
      <c r="D45" s="206"/>
      <c r="E45" s="545"/>
      <c r="F45" s="546"/>
      <c r="G45" s="546"/>
      <c r="H45" s="546"/>
      <c r="I45" s="546"/>
      <c r="J45" s="546"/>
      <c r="K45" s="546"/>
      <c r="L45" s="547"/>
      <c r="M45" s="512"/>
      <c r="N45" s="513"/>
      <c r="O45" s="514"/>
      <c r="P45" s="101">
        <f t="shared" si="0"/>
        <v>0</v>
      </c>
    </row>
    <row r="46" spans="2:16" ht="36" x14ac:dyDescent="0.25">
      <c r="B46" s="369">
        <v>5</v>
      </c>
      <c r="C46" s="370" t="s">
        <v>496</v>
      </c>
      <c r="D46" s="206"/>
      <c r="E46" s="545"/>
      <c r="F46" s="546"/>
      <c r="G46" s="546"/>
      <c r="H46" s="546"/>
      <c r="I46" s="546"/>
      <c r="J46" s="546"/>
      <c r="K46" s="546"/>
      <c r="L46" s="547"/>
      <c r="M46" s="518"/>
      <c r="N46" s="519"/>
      <c r="O46" s="520"/>
      <c r="P46" s="101">
        <f t="shared" si="0"/>
        <v>0</v>
      </c>
    </row>
    <row r="47" spans="2:16" ht="36" customHeight="1" x14ac:dyDescent="0.25">
      <c r="B47" s="369">
        <v>6</v>
      </c>
      <c r="C47" s="370" t="s">
        <v>497</v>
      </c>
      <c r="D47" s="206"/>
      <c r="E47" s="545"/>
      <c r="F47" s="546"/>
      <c r="G47" s="546"/>
      <c r="H47" s="546"/>
      <c r="I47" s="546"/>
      <c r="J47" s="546"/>
      <c r="K47" s="546"/>
      <c r="L47" s="547"/>
      <c r="M47" s="518"/>
      <c r="N47" s="519"/>
      <c r="O47" s="520"/>
      <c r="P47" s="101">
        <f t="shared" si="0"/>
        <v>0</v>
      </c>
    </row>
    <row r="48" spans="2:16" ht="36" customHeight="1" x14ac:dyDescent="0.25">
      <c r="B48" s="369">
        <v>7</v>
      </c>
      <c r="C48" s="370" t="s">
        <v>498</v>
      </c>
      <c r="D48" s="206"/>
      <c r="E48" s="545"/>
      <c r="F48" s="546"/>
      <c r="G48" s="546"/>
      <c r="H48" s="546"/>
      <c r="I48" s="546"/>
      <c r="J48" s="546"/>
      <c r="K48" s="546"/>
      <c r="L48" s="547"/>
      <c r="M48" s="518"/>
      <c r="N48" s="519"/>
      <c r="O48" s="520"/>
      <c r="P48" s="101">
        <f t="shared" si="0"/>
        <v>0</v>
      </c>
    </row>
    <row r="49" spans="2:16" ht="36" customHeight="1" x14ac:dyDescent="0.25">
      <c r="B49" s="369">
        <v>8</v>
      </c>
      <c r="C49" s="370" t="s">
        <v>499</v>
      </c>
      <c r="D49" s="206"/>
      <c r="E49" s="536" t="str">
        <f>IF(COUNTA(D42:D51)&gt;1,"در هر سوال فقط یکی از گزینه ها را می توانید انتخاب !!!کنید","")</f>
        <v/>
      </c>
      <c r="F49" s="537"/>
      <c r="G49" s="537"/>
      <c r="H49" s="537"/>
      <c r="I49" s="537"/>
      <c r="J49" s="537"/>
      <c r="K49" s="537"/>
      <c r="L49" s="538"/>
      <c r="M49" s="515"/>
      <c r="N49" s="516"/>
      <c r="O49" s="517"/>
      <c r="P49" s="101">
        <f t="shared" si="0"/>
        <v>0</v>
      </c>
    </row>
    <row r="50" spans="2:16" ht="36" customHeight="1" x14ac:dyDescent="0.25">
      <c r="B50" s="369">
        <v>9</v>
      </c>
      <c r="C50" s="370" t="s">
        <v>500</v>
      </c>
      <c r="D50" s="206"/>
      <c r="E50" s="536"/>
      <c r="F50" s="537"/>
      <c r="G50" s="537"/>
      <c r="H50" s="537"/>
      <c r="I50" s="537"/>
      <c r="J50" s="537"/>
      <c r="K50" s="537"/>
      <c r="L50" s="538"/>
      <c r="M50" s="512"/>
      <c r="N50" s="513"/>
      <c r="O50" s="514"/>
      <c r="P50" s="101">
        <f t="shared" si="0"/>
        <v>0</v>
      </c>
    </row>
    <row r="51" spans="2:16" ht="54.75" customHeight="1" thickBot="1" x14ac:dyDescent="0.3">
      <c r="B51" s="375">
        <v>10</v>
      </c>
      <c r="C51" s="376" t="s">
        <v>501</v>
      </c>
      <c r="D51" s="206"/>
      <c r="E51" s="539"/>
      <c r="F51" s="540"/>
      <c r="G51" s="540"/>
      <c r="H51" s="540"/>
      <c r="I51" s="540"/>
      <c r="J51" s="540"/>
      <c r="K51" s="540"/>
      <c r="L51" s="541"/>
      <c r="M51" s="533"/>
      <c r="N51" s="534"/>
      <c r="O51" s="535"/>
      <c r="P51" s="101">
        <f t="shared" si="0"/>
        <v>0</v>
      </c>
    </row>
    <row r="52" spans="2:16" ht="24" x14ac:dyDescent="0.6">
      <c r="B52" s="479" t="s">
        <v>502</v>
      </c>
      <c r="C52" s="480"/>
      <c r="D52" s="481"/>
      <c r="E52" s="482" t="s">
        <v>460</v>
      </c>
      <c r="F52" s="483"/>
      <c r="G52" s="483"/>
      <c r="H52" s="483"/>
      <c r="I52" s="483"/>
      <c r="J52" s="483"/>
      <c r="K52" s="483"/>
      <c r="L52" s="483"/>
      <c r="M52" s="491" t="s">
        <v>37</v>
      </c>
      <c r="N52" s="483"/>
      <c r="O52" s="492"/>
      <c r="P52" s="101">
        <f t="shared" si="0"/>
        <v>0</v>
      </c>
    </row>
    <row r="53" spans="2:16" ht="39" customHeight="1" thickBot="1" x14ac:dyDescent="0.5">
      <c r="B53" s="497" t="s">
        <v>503</v>
      </c>
      <c r="C53" s="498"/>
      <c r="D53" s="499"/>
      <c r="E53" s="485"/>
      <c r="F53" s="486"/>
      <c r="G53" s="486"/>
      <c r="H53" s="486"/>
      <c r="I53" s="486"/>
      <c r="J53" s="486"/>
      <c r="K53" s="486"/>
      <c r="L53" s="486"/>
      <c r="M53" s="493"/>
      <c r="N53" s="486"/>
      <c r="O53" s="494"/>
      <c r="P53" s="101">
        <f t="shared" si="0"/>
        <v>0</v>
      </c>
    </row>
    <row r="54" spans="2:16" ht="42.75" thickBot="1" x14ac:dyDescent="0.3">
      <c r="B54" s="365" t="s">
        <v>463</v>
      </c>
      <c r="C54" s="365" t="s">
        <v>36</v>
      </c>
      <c r="D54" s="377" t="s">
        <v>464</v>
      </c>
      <c r="E54" s="488"/>
      <c r="F54" s="489"/>
      <c r="G54" s="489"/>
      <c r="H54" s="489"/>
      <c r="I54" s="489"/>
      <c r="J54" s="489"/>
      <c r="K54" s="489"/>
      <c r="L54" s="489"/>
      <c r="M54" s="495"/>
      <c r="N54" s="489"/>
      <c r="O54" s="496"/>
      <c r="P54" s="101">
        <f t="shared" si="0"/>
        <v>0</v>
      </c>
    </row>
    <row r="55" spans="2:16" ht="22.5" customHeight="1" x14ac:dyDescent="0.25">
      <c r="B55" s="367">
        <v>1</v>
      </c>
      <c r="C55" s="378" t="s">
        <v>504</v>
      </c>
      <c r="D55" s="206"/>
      <c r="E55" s="503" t="s">
        <v>505</v>
      </c>
      <c r="F55" s="504"/>
      <c r="G55" s="504"/>
      <c r="H55" s="504"/>
      <c r="I55" s="504"/>
      <c r="J55" s="504"/>
      <c r="K55" s="504"/>
      <c r="L55" s="505"/>
      <c r="M55" s="509"/>
      <c r="N55" s="510"/>
      <c r="O55" s="511"/>
      <c r="P55" s="101">
        <f t="shared" si="0"/>
        <v>0</v>
      </c>
    </row>
    <row r="56" spans="2:16" ht="22.5" x14ac:dyDescent="0.25">
      <c r="B56" s="369">
        <v>2</v>
      </c>
      <c r="C56" s="370" t="s">
        <v>504</v>
      </c>
      <c r="D56" s="206"/>
      <c r="E56" s="506"/>
      <c r="F56" s="507"/>
      <c r="G56" s="507"/>
      <c r="H56" s="507"/>
      <c r="I56" s="507"/>
      <c r="J56" s="507"/>
      <c r="K56" s="507"/>
      <c r="L56" s="508"/>
      <c r="M56" s="515"/>
      <c r="N56" s="516"/>
      <c r="O56" s="517"/>
      <c r="P56" s="101">
        <f t="shared" si="0"/>
        <v>0</v>
      </c>
    </row>
    <row r="57" spans="2:16" ht="22.5" x14ac:dyDescent="0.25">
      <c r="B57" s="369">
        <v>3</v>
      </c>
      <c r="C57" s="370" t="s">
        <v>506</v>
      </c>
      <c r="D57" s="206"/>
      <c r="E57" s="506"/>
      <c r="F57" s="507"/>
      <c r="G57" s="507"/>
      <c r="H57" s="507"/>
      <c r="I57" s="507"/>
      <c r="J57" s="507"/>
      <c r="K57" s="507"/>
      <c r="L57" s="508"/>
      <c r="M57" s="512"/>
      <c r="N57" s="513"/>
      <c r="O57" s="514"/>
      <c r="P57" s="101">
        <f t="shared" si="0"/>
        <v>0</v>
      </c>
    </row>
    <row r="58" spans="2:16" ht="22.5" customHeight="1" x14ac:dyDescent="0.25">
      <c r="B58" s="369">
        <v>4</v>
      </c>
      <c r="C58" s="370" t="s">
        <v>507</v>
      </c>
      <c r="D58" s="206"/>
      <c r="E58" s="506"/>
      <c r="F58" s="507"/>
      <c r="G58" s="507"/>
      <c r="H58" s="507"/>
      <c r="I58" s="507"/>
      <c r="J58" s="507"/>
      <c r="K58" s="507"/>
      <c r="L58" s="508"/>
      <c r="M58" s="512"/>
      <c r="N58" s="513"/>
      <c r="O58" s="514"/>
      <c r="P58" s="101">
        <f t="shared" si="0"/>
        <v>0</v>
      </c>
    </row>
    <row r="59" spans="2:16" ht="22.5" customHeight="1" x14ac:dyDescent="0.25">
      <c r="B59" s="369">
        <v>5</v>
      </c>
      <c r="C59" s="370" t="s">
        <v>508</v>
      </c>
      <c r="D59" s="206"/>
      <c r="E59" s="506"/>
      <c r="F59" s="507"/>
      <c r="G59" s="507"/>
      <c r="H59" s="507"/>
      <c r="I59" s="507"/>
      <c r="J59" s="507"/>
      <c r="K59" s="507"/>
      <c r="L59" s="508"/>
      <c r="M59" s="512"/>
      <c r="N59" s="513"/>
      <c r="O59" s="514"/>
      <c r="P59" s="101">
        <f t="shared" si="0"/>
        <v>0</v>
      </c>
    </row>
    <row r="60" spans="2:16" ht="36" customHeight="1" x14ac:dyDescent="0.25">
      <c r="B60" s="369">
        <v>6</v>
      </c>
      <c r="C60" s="370" t="s">
        <v>509</v>
      </c>
      <c r="D60" s="206"/>
      <c r="E60" s="506"/>
      <c r="F60" s="507"/>
      <c r="G60" s="507"/>
      <c r="H60" s="507"/>
      <c r="I60" s="507"/>
      <c r="J60" s="507"/>
      <c r="K60" s="507"/>
      <c r="L60" s="508"/>
      <c r="M60" s="512"/>
      <c r="N60" s="513"/>
      <c r="O60" s="514"/>
      <c r="P60" s="101">
        <f t="shared" si="0"/>
        <v>0</v>
      </c>
    </row>
    <row r="61" spans="2:16" ht="36" customHeight="1" x14ac:dyDescent="0.25">
      <c r="B61" s="369">
        <v>7</v>
      </c>
      <c r="C61" s="370" t="s">
        <v>510</v>
      </c>
      <c r="D61" s="206"/>
      <c r="E61" s="506"/>
      <c r="F61" s="507"/>
      <c r="G61" s="507"/>
      <c r="H61" s="507"/>
      <c r="I61" s="507"/>
      <c r="J61" s="507"/>
      <c r="K61" s="507"/>
      <c r="L61" s="508"/>
      <c r="M61" s="518"/>
      <c r="N61" s="519"/>
      <c r="O61" s="520"/>
      <c r="P61" s="101">
        <f t="shared" si="0"/>
        <v>0</v>
      </c>
    </row>
    <row r="62" spans="2:16" ht="36" customHeight="1" x14ac:dyDescent="0.25">
      <c r="B62" s="369">
        <v>8</v>
      </c>
      <c r="C62" s="370" t="s">
        <v>511</v>
      </c>
      <c r="D62" s="206"/>
      <c r="E62" s="527" t="str">
        <f>IF(COUNTA(D55:D64)&gt;1,"در هر سوال فقط یکی از گزینه ها را می توانید انتخاب !!!کنید","")</f>
        <v/>
      </c>
      <c r="F62" s="528"/>
      <c r="G62" s="528"/>
      <c r="H62" s="528"/>
      <c r="I62" s="528"/>
      <c r="J62" s="528"/>
      <c r="K62" s="528"/>
      <c r="L62" s="529"/>
      <c r="M62" s="518"/>
      <c r="N62" s="519"/>
      <c r="O62" s="520"/>
      <c r="P62" s="101">
        <f t="shared" si="0"/>
        <v>0</v>
      </c>
    </row>
    <row r="63" spans="2:16" ht="36" customHeight="1" x14ac:dyDescent="0.25">
      <c r="B63" s="369">
        <v>9</v>
      </c>
      <c r="C63" s="370" t="s">
        <v>512</v>
      </c>
      <c r="D63" s="206"/>
      <c r="E63" s="527"/>
      <c r="F63" s="528"/>
      <c r="G63" s="528"/>
      <c r="H63" s="528"/>
      <c r="I63" s="528"/>
      <c r="J63" s="528"/>
      <c r="K63" s="528"/>
      <c r="L63" s="529"/>
      <c r="M63" s="518"/>
      <c r="N63" s="519"/>
      <c r="O63" s="520"/>
      <c r="P63" s="101">
        <f t="shared" si="0"/>
        <v>0</v>
      </c>
    </row>
    <row r="64" spans="2:16" ht="36.75" customHeight="1" thickBot="1" x14ac:dyDescent="0.3">
      <c r="B64" s="375">
        <v>10</v>
      </c>
      <c r="C64" s="376" t="s">
        <v>513</v>
      </c>
      <c r="D64" s="206"/>
      <c r="E64" s="530"/>
      <c r="F64" s="531"/>
      <c r="G64" s="531"/>
      <c r="H64" s="531"/>
      <c r="I64" s="531"/>
      <c r="J64" s="531"/>
      <c r="K64" s="531"/>
      <c r="L64" s="532"/>
      <c r="M64" s="515"/>
      <c r="N64" s="516"/>
      <c r="O64" s="517"/>
      <c r="P64" s="101">
        <f t="shared" si="0"/>
        <v>0</v>
      </c>
    </row>
    <row r="65" spans="2:16" ht="24" x14ac:dyDescent="0.6">
      <c r="B65" s="479" t="s">
        <v>514</v>
      </c>
      <c r="C65" s="480"/>
      <c r="D65" s="481"/>
      <c r="E65" s="482" t="s">
        <v>460</v>
      </c>
      <c r="F65" s="483"/>
      <c r="G65" s="483"/>
      <c r="H65" s="483"/>
      <c r="I65" s="483"/>
      <c r="J65" s="483"/>
      <c r="K65" s="483"/>
      <c r="L65" s="483"/>
      <c r="M65" s="491" t="s">
        <v>37</v>
      </c>
      <c r="N65" s="483"/>
      <c r="O65" s="492"/>
      <c r="P65" s="101">
        <f t="shared" si="0"/>
        <v>0</v>
      </c>
    </row>
    <row r="66" spans="2:16" ht="28.5" customHeight="1" x14ac:dyDescent="0.25">
      <c r="B66" s="548" t="s">
        <v>515</v>
      </c>
      <c r="C66" s="549"/>
      <c r="D66" s="550"/>
      <c r="E66" s="485"/>
      <c r="F66" s="486"/>
      <c r="G66" s="486"/>
      <c r="H66" s="486"/>
      <c r="I66" s="486"/>
      <c r="J66" s="486"/>
      <c r="K66" s="486"/>
      <c r="L66" s="486"/>
      <c r="M66" s="493"/>
      <c r="N66" s="486"/>
      <c r="O66" s="494"/>
      <c r="P66" s="101">
        <f t="shared" si="0"/>
        <v>0</v>
      </c>
    </row>
    <row r="67" spans="2:16" ht="26.25" customHeight="1" thickBot="1" x14ac:dyDescent="0.3">
      <c r="B67" s="551"/>
      <c r="C67" s="552"/>
      <c r="D67" s="553"/>
      <c r="E67" s="485"/>
      <c r="F67" s="486"/>
      <c r="G67" s="486"/>
      <c r="H67" s="486"/>
      <c r="I67" s="486"/>
      <c r="J67" s="486"/>
      <c r="K67" s="486"/>
      <c r="L67" s="486"/>
      <c r="M67" s="493"/>
      <c r="N67" s="486"/>
      <c r="O67" s="494"/>
      <c r="P67" s="101">
        <f t="shared" si="0"/>
        <v>0</v>
      </c>
    </row>
    <row r="68" spans="2:16" ht="42.75" thickBot="1" x14ac:dyDescent="0.3">
      <c r="B68" s="365" t="s">
        <v>463</v>
      </c>
      <c r="C68" s="365" t="s">
        <v>36</v>
      </c>
      <c r="D68" s="379" t="s">
        <v>464</v>
      </c>
      <c r="E68" s="488"/>
      <c r="F68" s="489"/>
      <c r="G68" s="489"/>
      <c r="H68" s="489"/>
      <c r="I68" s="489"/>
      <c r="J68" s="489"/>
      <c r="K68" s="489"/>
      <c r="L68" s="489"/>
      <c r="M68" s="495"/>
      <c r="N68" s="489"/>
      <c r="O68" s="496"/>
      <c r="P68" s="101">
        <f t="shared" si="0"/>
        <v>0</v>
      </c>
    </row>
    <row r="69" spans="2:16" ht="22.5" customHeight="1" x14ac:dyDescent="0.25">
      <c r="B69" s="367">
        <v>1</v>
      </c>
      <c r="C69" s="368" t="s">
        <v>516</v>
      </c>
      <c r="D69" s="206"/>
      <c r="E69" s="503" t="s">
        <v>517</v>
      </c>
      <c r="F69" s="504"/>
      <c r="G69" s="504"/>
      <c r="H69" s="504"/>
      <c r="I69" s="504"/>
      <c r="J69" s="504"/>
      <c r="K69" s="504"/>
      <c r="L69" s="505"/>
      <c r="M69" s="521"/>
      <c r="N69" s="522"/>
      <c r="O69" s="523"/>
      <c r="P69" s="101">
        <f t="shared" si="0"/>
        <v>0</v>
      </c>
    </row>
    <row r="70" spans="2:16" ht="22.5" customHeight="1" x14ac:dyDescent="0.25">
      <c r="B70" s="369">
        <v>2</v>
      </c>
      <c r="C70" s="370" t="s">
        <v>518</v>
      </c>
      <c r="D70" s="206"/>
      <c r="E70" s="506"/>
      <c r="F70" s="507"/>
      <c r="G70" s="507"/>
      <c r="H70" s="507"/>
      <c r="I70" s="507"/>
      <c r="J70" s="507"/>
      <c r="K70" s="507"/>
      <c r="L70" s="508"/>
      <c r="M70" s="512"/>
      <c r="N70" s="513"/>
      <c r="O70" s="514"/>
      <c r="P70" s="101">
        <f t="shared" si="0"/>
        <v>0</v>
      </c>
    </row>
    <row r="71" spans="2:16" ht="54" customHeight="1" x14ac:dyDescent="0.25">
      <c r="B71" s="369">
        <v>3</v>
      </c>
      <c r="C71" s="370" t="s">
        <v>519</v>
      </c>
      <c r="D71" s="206"/>
      <c r="E71" s="506"/>
      <c r="F71" s="507"/>
      <c r="G71" s="507"/>
      <c r="H71" s="507"/>
      <c r="I71" s="507"/>
      <c r="J71" s="507"/>
      <c r="K71" s="507"/>
      <c r="L71" s="508"/>
      <c r="M71" s="512"/>
      <c r="N71" s="513"/>
      <c r="O71" s="514"/>
      <c r="P71" s="101">
        <f t="shared" si="0"/>
        <v>0</v>
      </c>
    </row>
    <row r="72" spans="2:16" ht="54" customHeight="1" x14ac:dyDescent="0.25">
      <c r="B72" s="369">
        <v>4</v>
      </c>
      <c r="C72" s="370" t="s">
        <v>520</v>
      </c>
      <c r="D72" s="206"/>
      <c r="E72" s="506"/>
      <c r="F72" s="507"/>
      <c r="G72" s="507"/>
      <c r="H72" s="507"/>
      <c r="I72" s="507"/>
      <c r="J72" s="507"/>
      <c r="K72" s="507"/>
      <c r="L72" s="508"/>
      <c r="M72" s="512"/>
      <c r="N72" s="513"/>
      <c r="O72" s="514"/>
      <c r="P72" s="101">
        <f t="shared" si="0"/>
        <v>0</v>
      </c>
    </row>
    <row r="73" spans="2:16" ht="54" customHeight="1" x14ac:dyDescent="0.25">
      <c r="B73" s="369">
        <v>5</v>
      </c>
      <c r="C73" s="370" t="s">
        <v>521</v>
      </c>
      <c r="D73" s="206"/>
      <c r="E73" s="506"/>
      <c r="F73" s="507"/>
      <c r="G73" s="507"/>
      <c r="H73" s="507"/>
      <c r="I73" s="507"/>
      <c r="J73" s="507"/>
      <c r="K73" s="507"/>
      <c r="L73" s="508"/>
      <c r="M73" s="512"/>
      <c r="N73" s="513"/>
      <c r="O73" s="514"/>
      <c r="P73" s="101">
        <f t="shared" si="0"/>
        <v>0</v>
      </c>
    </row>
    <row r="74" spans="2:16" ht="36" customHeight="1" x14ac:dyDescent="0.25">
      <c r="B74" s="369">
        <v>6</v>
      </c>
      <c r="C74" s="380" t="s">
        <v>522</v>
      </c>
      <c r="D74" s="206"/>
      <c r="E74" s="506"/>
      <c r="F74" s="507"/>
      <c r="G74" s="507"/>
      <c r="H74" s="507"/>
      <c r="I74" s="507"/>
      <c r="J74" s="507"/>
      <c r="K74" s="507"/>
      <c r="L74" s="508"/>
      <c r="M74" s="515"/>
      <c r="N74" s="516"/>
      <c r="O74" s="517"/>
      <c r="P74" s="101">
        <f t="shared" si="0"/>
        <v>0</v>
      </c>
    </row>
    <row r="75" spans="2:16" ht="36" customHeight="1" x14ac:dyDescent="0.25">
      <c r="B75" s="369">
        <v>7</v>
      </c>
      <c r="C75" s="380" t="s">
        <v>523</v>
      </c>
      <c r="D75" s="206"/>
      <c r="E75" s="506"/>
      <c r="F75" s="507"/>
      <c r="G75" s="507"/>
      <c r="H75" s="507"/>
      <c r="I75" s="507"/>
      <c r="J75" s="507"/>
      <c r="K75" s="507"/>
      <c r="L75" s="508"/>
      <c r="M75" s="512"/>
      <c r="N75" s="513"/>
      <c r="O75" s="514"/>
      <c r="P75" s="101">
        <f t="shared" si="0"/>
        <v>0</v>
      </c>
    </row>
    <row r="76" spans="2:16" ht="54" customHeight="1" x14ac:dyDescent="0.25">
      <c r="B76" s="369">
        <v>8</v>
      </c>
      <c r="C76" s="380" t="s">
        <v>524</v>
      </c>
      <c r="D76" s="206"/>
      <c r="E76" s="527" t="str">
        <f>IF(COUNTA(D69:D78)&gt;1,"در هر سوال فقط یکی از گزینه ها را می توانید انتخاب !!!کنید","")</f>
        <v/>
      </c>
      <c r="F76" s="528"/>
      <c r="G76" s="528"/>
      <c r="H76" s="528"/>
      <c r="I76" s="528"/>
      <c r="J76" s="528"/>
      <c r="K76" s="528"/>
      <c r="L76" s="529"/>
      <c r="M76" s="512"/>
      <c r="N76" s="513"/>
      <c r="O76" s="514"/>
      <c r="P76" s="101">
        <f t="shared" si="0"/>
        <v>0</v>
      </c>
    </row>
    <row r="77" spans="2:16" ht="54" customHeight="1" x14ac:dyDescent="0.25">
      <c r="B77" s="369">
        <v>9</v>
      </c>
      <c r="C77" s="380" t="s">
        <v>525</v>
      </c>
      <c r="D77" s="206"/>
      <c r="E77" s="527"/>
      <c r="F77" s="528"/>
      <c r="G77" s="528"/>
      <c r="H77" s="528"/>
      <c r="I77" s="528"/>
      <c r="J77" s="528"/>
      <c r="K77" s="528"/>
      <c r="L77" s="529"/>
      <c r="M77" s="518"/>
      <c r="N77" s="519"/>
      <c r="O77" s="520"/>
      <c r="P77" s="101">
        <f t="shared" si="0"/>
        <v>0</v>
      </c>
    </row>
    <row r="78" spans="2:16" ht="36.75" customHeight="1" thickBot="1" x14ac:dyDescent="0.3">
      <c r="B78" s="371">
        <v>10</v>
      </c>
      <c r="C78" s="381" t="s">
        <v>526</v>
      </c>
      <c r="D78" s="206"/>
      <c r="E78" s="530"/>
      <c r="F78" s="531"/>
      <c r="G78" s="531"/>
      <c r="H78" s="531"/>
      <c r="I78" s="531"/>
      <c r="J78" s="531"/>
      <c r="K78" s="531"/>
      <c r="L78" s="532"/>
      <c r="M78" s="515"/>
      <c r="N78" s="516"/>
      <c r="O78" s="517"/>
      <c r="P78" s="101">
        <f t="shared" si="0"/>
        <v>0</v>
      </c>
    </row>
    <row r="79" spans="2:16" ht="24" x14ac:dyDescent="0.6">
      <c r="B79" s="479" t="s">
        <v>527</v>
      </c>
      <c r="C79" s="480"/>
      <c r="D79" s="481"/>
      <c r="E79" s="482" t="s">
        <v>460</v>
      </c>
      <c r="F79" s="483"/>
      <c r="G79" s="483"/>
      <c r="H79" s="483"/>
      <c r="I79" s="483"/>
      <c r="J79" s="483"/>
      <c r="K79" s="483"/>
      <c r="L79" s="483"/>
      <c r="M79" s="491" t="s">
        <v>37</v>
      </c>
      <c r="N79" s="483"/>
      <c r="O79" s="492"/>
      <c r="P79" s="101">
        <f t="shared" si="0"/>
        <v>0</v>
      </c>
    </row>
    <row r="80" spans="2:16" ht="38.25" customHeight="1" thickBot="1" x14ac:dyDescent="0.5">
      <c r="B80" s="497" t="s">
        <v>528</v>
      </c>
      <c r="C80" s="498"/>
      <c r="D80" s="499"/>
      <c r="E80" s="485"/>
      <c r="F80" s="486"/>
      <c r="G80" s="486"/>
      <c r="H80" s="486"/>
      <c r="I80" s="486"/>
      <c r="J80" s="486"/>
      <c r="K80" s="486"/>
      <c r="L80" s="486"/>
      <c r="M80" s="493"/>
      <c r="N80" s="486"/>
      <c r="O80" s="494"/>
      <c r="P80" s="101">
        <f t="shared" si="0"/>
        <v>0</v>
      </c>
    </row>
    <row r="81" spans="2:16" ht="42.75" thickBot="1" x14ac:dyDescent="0.3">
      <c r="B81" s="373" t="s">
        <v>463</v>
      </c>
      <c r="C81" s="373" t="s">
        <v>36</v>
      </c>
      <c r="D81" s="366" t="s">
        <v>464</v>
      </c>
      <c r="E81" s="488"/>
      <c r="F81" s="489"/>
      <c r="G81" s="489"/>
      <c r="H81" s="489"/>
      <c r="I81" s="489"/>
      <c r="J81" s="489"/>
      <c r="K81" s="489"/>
      <c r="L81" s="489"/>
      <c r="M81" s="495"/>
      <c r="N81" s="489"/>
      <c r="O81" s="496"/>
      <c r="P81" s="101">
        <f t="shared" ref="P81:P144" si="1">IF(D81="*",B81,0)</f>
        <v>0</v>
      </c>
    </row>
    <row r="82" spans="2:16" ht="36" x14ac:dyDescent="0.25">
      <c r="B82" s="367">
        <v>1</v>
      </c>
      <c r="C82" s="368" t="s">
        <v>529</v>
      </c>
      <c r="D82" s="206"/>
      <c r="E82" s="542" t="s">
        <v>530</v>
      </c>
      <c r="F82" s="543"/>
      <c r="G82" s="543"/>
      <c r="H82" s="543"/>
      <c r="I82" s="543"/>
      <c r="J82" s="543"/>
      <c r="K82" s="543"/>
      <c r="L82" s="544"/>
      <c r="M82" s="521"/>
      <c r="N82" s="522"/>
      <c r="O82" s="523"/>
      <c r="P82" s="101">
        <f t="shared" si="1"/>
        <v>0</v>
      </c>
    </row>
    <row r="83" spans="2:16" ht="36" x14ac:dyDescent="0.25">
      <c r="B83" s="369">
        <v>2</v>
      </c>
      <c r="C83" s="370" t="s">
        <v>531</v>
      </c>
      <c r="D83" s="206"/>
      <c r="E83" s="545"/>
      <c r="F83" s="546"/>
      <c r="G83" s="546"/>
      <c r="H83" s="546"/>
      <c r="I83" s="546"/>
      <c r="J83" s="546"/>
      <c r="K83" s="546"/>
      <c r="L83" s="547"/>
      <c r="M83" s="512"/>
      <c r="N83" s="513"/>
      <c r="O83" s="514"/>
      <c r="P83" s="101">
        <f t="shared" si="1"/>
        <v>0</v>
      </c>
    </row>
    <row r="84" spans="2:16" ht="36" x14ac:dyDescent="0.25">
      <c r="B84" s="369">
        <v>3</v>
      </c>
      <c r="C84" s="370" t="s">
        <v>532</v>
      </c>
      <c r="D84" s="206"/>
      <c r="E84" s="545"/>
      <c r="F84" s="546"/>
      <c r="G84" s="546"/>
      <c r="H84" s="546"/>
      <c r="I84" s="546"/>
      <c r="J84" s="546"/>
      <c r="K84" s="546"/>
      <c r="L84" s="547"/>
      <c r="M84" s="515"/>
      <c r="N84" s="516"/>
      <c r="O84" s="517"/>
      <c r="P84" s="101">
        <f t="shared" si="1"/>
        <v>0</v>
      </c>
    </row>
    <row r="85" spans="2:16" ht="36" x14ac:dyDescent="0.25">
      <c r="B85" s="369">
        <v>4</v>
      </c>
      <c r="C85" s="370" t="s">
        <v>533</v>
      </c>
      <c r="D85" s="206"/>
      <c r="E85" s="545"/>
      <c r="F85" s="546"/>
      <c r="G85" s="546"/>
      <c r="H85" s="546"/>
      <c r="I85" s="546"/>
      <c r="J85" s="546"/>
      <c r="K85" s="546"/>
      <c r="L85" s="547"/>
      <c r="M85" s="512"/>
      <c r="N85" s="513"/>
      <c r="O85" s="514"/>
      <c r="P85" s="101">
        <f t="shared" si="1"/>
        <v>0</v>
      </c>
    </row>
    <row r="86" spans="2:16" ht="36" x14ac:dyDescent="0.25">
      <c r="B86" s="369">
        <v>5</v>
      </c>
      <c r="C86" s="370" t="s">
        <v>534</v>
      </c>
      <c r="D86" s="206"/>
      <c r="E86" s="545"/>
      <c r="F86" s="546"/>
      <c r="G86" s="546"/>
      <c r="H86" s="546"/>
      <c r="I86" s="546"/>
      <c r="J86" s="546"/>
      <c r="K86" s="546"/>
      <c r="L86" s="547"/>
      <c r="M86" s="512"/>
      <c r="N86" s="513"/>
      <c r="O86" s="514"/>
      <c r="P86" s="101">
        <f t="shared" si="1"/>
        <v>0</v>
      </c>
    </row>
    <row r="87" spans="2:16" ht="36" x14ac:dyDescent="0.25">
      <c r="B87" s="369">
        <v>6</v>
      </c>
      <c r="C87" s="370" t="s">
        <v>535</v>
      </c>
      <c r="D87" s="206"/>
      <c r="E87" s="545"/>
      <c r="F87" s="546"/>
      <c r="G87" s="546"/>
      <c r="H87" s="546"/>
      <c r="I87" s="546"/>
      <c r="J87" s="546"/>
      <c r="K87" s="546"/>
      <c r="L87" s="547"/>
      <c r="M87" s="515"/>
      <c r="N87" s="516"/>
      <c r="O87" s="517"/>
      <c r="P87" s="101">
        <f t="shared" si="1"/>
        <v>0</v>
      </c>
    </row>
    <row r="88" spans="2:16" ht="36" x14ac:dyDescent="0.25">
      <c r="B88" s="369">
        <v>7</v>
      </c>
      <c r="C88" s="370" t="s">
        <v>536</v>
      </c>
      <c r="D88" s="206"/>
      <c r="E88" s="545"/>
      <c r="F88" s="546"/>
      <c r="G88" s="546"/>
      <c r="H88" s="546"/>
      <c r="I88" s="546"/>
      <c r="J88" s="546"/>
      <c r="K88" s="546"/>
      <c r="L88" s="547"/>
      <c r="M88" s="512"/>
      <c r="N88" s="513"/>
      <c r="O88" s="514"/>
      <c r="P88" s="101">
        <f t="shared" si="1"/>
        <v>0</v>
      </c>
    </row>
    <row r="89" spans="2:16" ht="36" customHeight="1" x14ac:dyDescent="0.25">
      <c r="B89" s="369">
        <v>8</v>
      </c>
      <c r="C89" s="370" t="s">
        <v>537</v>
      </c>
      <c r="D89" s="206"/>
      <c r="E89" s="536" t="str">
        <f>IF(COUNTA(D82:D91)&gt;1,"در هر سوال فقط یکی از گزینه ها را می توانید انتخاب !!!کنید","")</f>
        <v/>
      </c>
      <c r="F89" s="537"/>
      <c r="G89" s="537"/>
      <c r="H89" s="537"/>
      <c r="I89" s="537"/>
      <c r="J89" s="537"/>
      <c r="K89" s="537"/>
      <c r="L89" s="538"/>
      <c r="M89" s="518"/>
      <c r="N89" s="519"/>
      <c r="O89" s="520"/>
      <c r="P89" s="101">
        <f t="shared" si="1"/>
        <v>0</v>
      </c>
    </row>
    <row r="90" spans="2:16" ht="36" customHeight="1" x14ac:dyDescent="0.25">
      <c r="B90" s="369">
        <v>9</v>
      </c>
      <c r="C90" s="370" t="s">
        <v>538</v>
      </c>
      <c r="D90" s="206"/>
      <c r="E90" s="536"/>
      <c r="F90" s="537"/>
      <c r="G90" s="537"/>
      <c r="H90" s="537"/>
      <c r="I90" s="537"/>
      <c r="J90" s="537"/>
      <c r="K90" s="537"/>
      <c r="L90" s="538"/>
      <c r="M90" s="515"/>
      <c r="N90" s="516"/>
      <c r="O90" s="517"/>
      <c r="P90" s="101">
        <f t="shared" si="1"/>
        <v>0</v>
      </c>
    </row>
    <row r="91" spans="2:16" ht="36.75" customHeight="1" thickBot="1" x14ac:dyDescent="0.3">
      <c r="B91" s="375">
        <v>10</v>
      </c>
      <c r="C91" s="376" t="s">
        <v>539</v>
      </c>
      <c r="D91" s="206"/>
      <c r="E91" s="539"/>
      <c r="F91" s="540"/>
      <c r="G91" s="540"/>
      <c r="H91" s="540"/>
      <c r="I91" s="540"/>
      <c r="J91" s="540"/>
      <c r="K91" s="540"/>
      <c r="L91" s="541"/>
      <c r="M91" s="533"/>
      <c r="N91" s="534"/>
      <c r="O91" s="535"/>
      <c r="P91" s="101">
        <f t="shared" si="1"/>
        <v>0</v>
      </c>
    </row>
    <row r="92" spans="2:16" ht="24" x14ac:dyDescent="0.6">
      <c r="B92" s="479" t="s">
        <v>540</v>
      </c>
      <c r="C92" s="480"/>
      <c r="D92" s="481"/>
      <c r="E92" s="482" t="s">
        <v>460</v>
      </c>
      <c r="F92" s="483"/>
      <c r="G92" s="483"/>
      <c r="H92" s="483"/>
      <c r="I92" s="483"/>
      <c r="J92" s="483"/>
      <c r="K92" s="483"/>
      <c r="L92" s="483"/>
      <c r="M92" s="491" t="s">
        <v>37</v>
      </c>
      <c r="N92" s="483"/>
      <c r="O92" s="492"/>
      <c r="P92" s="101">
        <f t="shared" si="1"/>
        <v>0</v>
      </c>
    </row>
    <row r="93" spans="2:16" ht="18.75" customHeight="1" thickBot="1" x14ac:dyDescent="0.5">
      <c r="B93" s="500" t="s">
        <v>541</v>
      </c>
      <c r="C93" s="501"/>
      <c r="D93" s="502"/>
      <c r="E93" s="485"/>
      <c r="F93" s="486"/>
      <c r="G93" s="486"/>
      <c r="H93" s="486"/>
      <c r="I93" s="486"/>
      <c r="J93" s="486"/>
      <c r="K93" s="486"/>
      <c r="L93" s="486"/>
      <c r="M93" s="493"/>
      <c r="N93" s="486"/>
      <c r="O93" s="494"/>
      <c r="P93" s="101">
        <f t="shared" si="1"/>
        <v>0</v>
      </c>
    </row>
    <row r="94" spans="2:16" ht="42.75" thickBot="1" x14ac:dyDescent="0.3">
      <c r="B94" s="365" t="s">
        <v>463</v>
      </c>
      <c r="C94" s="365" t="s">
        <v>36</v>
      </c>
      <c r="D94" s="379" t="s">
        <v>464</v>
      </c>
      <c r="E94" s="488"/>
      <c r="F94" s="489"/>
      <c r="G94" s="489"/>
      <c r="H94" s="489"/>
      <c r="I94" s="489"/>
      <c r="J94" s="489"/>
      <c r="K94" s="489"/>
      <c r="L94" s="489"/>
      <c r="M94" s="495"/>
      <c r="N94" s="489"/>
      <c r="O94" s="496"/>
      <c r="P94" s="101">
        <f t="shared" si="1"/>
        <v>0</v>
      </c>
    </row>
    <row r="95" spans="2:16" ht="22.5" customHeight="1" x14ac:dyDescent="0.25">
      <c r="B95" s="367">
        <v>1</v>
      </c>
      <c r="C95" s="368" t="s">
        <v>542</v>
      </c>
      <c r="D95" s="206"/>
      <c r="E95" s="503" t="s">
        <v>543</v>
      </c>
      <c r="F95" s="504"/>
      <c r="G95" s="504"/>
      <c r="H95" s="504"/>
      <c r="I95" s="504"/>
      <c r="J95" s="504"/>
      <c r="K95" s="504"/>
      <c r="L95" s="505"/>
      <c r="M95" s="509"/>
      <c r="N95" s="510"/>
      <c r="O95" s="511"/>
      <c r="P95" s="101">
        <f t="shared" si="1"/>
        <v>0</v>
      </c>
    </row>
    <row r="96" spans="2:16" ht="36" x14ac:dyDescent="0.25">
      <c r="B96" s="369">
        <v>2</v>
      </c>
      <c r="C96" s="370" t="s">
        <v>544</v>
      </c>
      <c r="D96" s="206"/>
      <c r="E96" s="506"/>
      <c r="F96" s="507"/>
      <c r="G96" s="507"/>
      <c r="H96" s="507"/>
      <c r="I96" s="507"/>
      <c r="J96" s="507"/>
      <c r="K96" s="507"/>
      <c r="L96" s="508"/>
      <c r="M96" s="518"/>
      <c r="N96" s="519"/>
      <c r="O96" s="520"/>
      <c r="P96" s="101">
        <f t="shared" si="1"/>
        <v>0</v>
      </c>
    </row>
    <row r="97" spans="2:16" ht="36" customHeight="1" x14ac:dyDescent="0.25">
      <c r="B97" s="369">
        <v>3</v>
      </c>
      <c r="C97" s="370" t="s">
        <v>545</v>
      </c>
      <c r="D97" s="206"/>
      <c r="E97" s="506"/>
      <c r="F97" s="507"/>
      <c r="G97" s="507"/>
      <c r="H97" s="507"/>
      <c r="I97" s="507"/>
      <c r="J97" s="507"/>
      <c r="K97" s="507"/>
      <c r="L97" s="508"/>
      <c r="M97" s="518"/>
      <c r="N97" s="519"/>
      <c r="O97" s="520"/>
      <c r="P97" s="101">
        <f t="shared" si="1"/>
        <v>0</v>
      </c>
    </row>
    <row r="98" spans="2:16" ht="36" x14ac:dyDescent="0.25">
      <c r="B98" s="369">
        <v>4</v>
      </c>
      <c r="C98" s="370" t="s">
        <v>546</v>
      </c>
      <c r="D98" s="206"/>
      <c r="E98" s="506"/>
      <c r="F98" s="507"/>
      <c r="G98" s="507"/>
      <c r="H98" s="507"/>
      <c r="I98" s="507"/>
      <c r="J98" s="507"/>
      <c r="K98" s="507"/>
      <c r="L98" s="508"/>
      <c r="M98" s="515"/>
      <c r="N98" s="516"/>
      <c r="O98" s="517"/>
      <c r="P98" s="101">
        <f t="shared" si="1"/>
        <v>0</v>
      </c>
    </row>
    <row r="99" spans="2:16" ht="54" x14ac:dyDescent="0.25">
      <c r="B99" s="369">
        <v>5</v>
      </c>
      <c r="C99" s="370" t="s">
        <v>547</v>
      </c>
      <c r="D99" s="206"/>
      <c r="E99" s="506"/>
      <c r="F99" s="507"/>
      <c r="G99" s="507"/>
      <c r="H99" s="507"/>
      <c r="I99" s="507"/>
      <c r="J99" s="507"/>
      <c r="K99" s="507"/>
      <c r="L99" s="508"/>
      <c r="M99" s="512"/>
      <c r="N99" s="513"/>
      <c r="O99" s="514"/>
      <c r="P99" s="101">
        <f t="shared" si="1"/>
        <v>0</v>
      </c>
    </row>
    <row r="100" spans="2:16" ht="54" x14ac:dyDescent="0.25">
      <c r="B100" s="369">
        <v>6</v>
      </c>
      <c r="C100" s="370" t="s">
        <v>548</v>
      </c>
      <c r="D100" s="206"/>
      <c r="E100" s="506"/>
      <c r="F100" s="507"/>
      <c r="G100" s="507"/>
      <c r="H100" s="507"/>
      <c r="I100" s="507"/>
      <c r="J100" s="507"/>
      <c r="K100" s="507"/>
      <c r="L100" s="508"/>
      <c r="M100" s="512"/>
      <c r="N100" s="513"/>
      <c r="O100" s="514"/>
      <c r="P100" s="101">
        <f t="shared" si="1"/>
        <v>0</v>
      </c>
    </row>
    <row r="101" spans="2:16" ht="36" x14ac:dyDescent="0.25">
      <c r="B101" s="369">
        <v>7</v>
      </c>
      <c r="C101" s="370" t="s">
        <v>549</v>
      </c>
      <c r="D101" s="206"/>
      <c r="E101" s="506"/>
      <c r="F101" s="507"/>
      <c r="G101" s="507"/>
      <c r="H101" s="507"/>
      <c r="I101" s="507"/>
      <c r="J101" s="507"/>
      <c r="K101" s="507"/>
      <c r="L101" s="508"/>
      <c r="M101" s="515"/>
      <c r="N101" s="516"/>
      <c r="O101" s="517"/>
      <c r="P101" s="101">
        <f t="shared" si="1"/>
        <v>0</v>
      </c>
    </row>
    <row r="102" spans="2:16" ht="36" customHeight="1" x14ac:dyDescent="0.25">
      <c r="B102" s="369">
        <v>8</v>
      </c>
      <c r="C102" s="370" t="s">
        <v>550</v>
      </c>
      <c r="D102" s="206"/>
      <c r="E102" s="527" t="str">
        <f>IF(COUNTA(D95:D104)&gt;1,"در هر سوال فقط یکی از گزینه ها را می توانید انتخاب !!!کنید","")</f>
        <v/>
      </c>
      <c r="F102" s="528"/>
      <c r="G102" s="528"/>
      <c r="H102" s="528"/>
      <c r="I102" s="528"/>
      <c r="J102" s="528"/>
      <c r="K102" s="528"/>
      <c r="L102" s="529"/>
      <c r="M102" s="512"/>
      <c r="N102" s="513"/>
      <c r="O102" s="514"/>
      <c r="P102" s="101">
        <f t="shared" si="1"/>
        <v>0</v>
      </c>
    </row>
    <row r="103" spans="2:16" ht="36" customHeight="1" x14ac:dyDescent="0.25">
      <c r="B103" s="369">
        <v>9</v>
      </c>
      <c r="C103" s="370" t="s">
        <v>551</v>
      </c>
      <c r="D103" s="206"/>
      <c r="E103" s="527"/>
      <c r="F103" s="528"/>
      <c r="G103" s="528"/>
      <c r="H103" s="528"/>
      <c r="I103" s="528"/>
      <c r="J103" s="528"/>
      <c r="K103" s="528"/>
      <c r="L103" s="529"/>
      <c r="M103" s="515"/>
      <c r="N103" s="516"/>
      <c r="O103" s="517"/>
      <c r="P103" s="101">
        <f t="shared" si="1"/>
        <v>0</v>
      </c>
    </row>
    <row r="104" spans="2:16" ht="36.75" customHeight="1" thickBot="1" x14ac:dyDescent="0.3">
      <c r="B104" s="375">
        <v>10</v>
      </c>
      <c r="C104" s="376" t="s">
        <v>552</v>
      </c>
      <c r="D104" s="206"/>
      <c r="E104" s="530"/>
      <c r="F104" s="531"/>
      <c r="G104" s="531"/>
      <c r="H104" s="531"/>
      <c r="I104" s="531"/>
      <c r="J104" s="531"/>
      <c r="K104" s="531"/>
      <c r="L104" s="532"/>
      <c r="M104" s="533"/>
      <c r="N104" s="534"/>
      <c r="O104" s="535"/>
      <c r="P104" s="101">
        <f t="shared" si="1"/>
        <v>0</v>
      </c>
    </row>
    <row r="105" spans="2:16" ht="24" x14ac:dyDescent="0.6">
      <c r="B105" s="479" t="s">
        <v>553</v>
      </c>
      <c r="C105" s="480"/>
      <c r="D105" s="481"/>
      <c r="E105" s="482" t="s">
        <v>460</v>
      </c>
      <c r="F105" s="483"/>
      <c r="G105" s="483"/>
      <c r="H105" s="483"/>
      <c r="I105" s="483"/>
      <c r="J105" s="483"/>
      <c r="K105" s="483"/>
      <c r="L105" s="483"/>
      <c r="M105" s="491" t="s">
        <v>37</v>
      </c>
      <c r="N105" s="483"/>
      <c r="O105" s="492"/>
      <c r="P105" s="101">
        <f t="shared" si="1"/>
        <v>0</v>
      </c>
    </row>
    <row r="106" spans="2:16" ht="37.5" customHeight="1" thickBot="1" x14ac:dyDescent="0.5">
      <c r="B106" s="497" t="s">
        <v>554</v>
      </c>
      <c r="C106" s="498"/>
      <c r="D106" s="499"/>
      <c r="E106" s="485"/>
      <c r="F106" s="486"/>
      <c r="G106" s="486"/>
      <c r="H106" s="486"/>
      <c r="I106" s="486"/>
      <c r="J106" s="486"/>
      <c r="K106" s="486"/>
      <c r="L106" s="486"/>
      <c r="M106" s="493"/>
      <c r="N106" s="486"/>
      <c r="O106" s="494"/>
      <c r="P106" s="101">
        <f t="shared" si="1"/>
        <v>0</v>
      </c>
    </row>
    <row r="107" spans="2:16" ht="42.75" thickBot="1" x14ac:dyDescent="0.3">
      <c r="B107" s="365" t="s">
        <v>463</v>
      </c>
      <c r="C107" s="382" t="s">
        <v>36</v>
      </c>
      <c r="D107" s="379" t="s">
        <v>464</v>
      </c>
      <c r="E107" s="488"/>
      <c r="F107" s="489"/>
      <c r="G107" s="489"/>
      <c r="H107" s="489"/>
      <c r="I107" s="489"/>
      <c r="J107" s="489"/>
      <c r="K107" s="489"/>
      <c r="L107" s="489"/>
      <c r="M107" s="495"/>
      <c r="N107" s="489"/>
      <c r="O107" s="496"/>
      <c r="P107" s="101">
        <f t="shared" si="1"/>
        <v>0</v>
      </c>
    </row>
    <row r="108" spans="2:16" ht="22.5" customHeight="1" x14ac:dyDescent="0.25">
      <c r="B108" s="367">
        <v>1</v>
      </c>
      <c r="C108" s="383" t="s">
        <v>555</v>
      </c>
      <c r="D108" s="206"/>
      <c r="E108" s="503" t="s">
        <v>556</v>
      </c>
      <c r="F108" s="504"/>
      <c r="G108" s="504"/>
      <c r="H108" s="504"/>
      <c r="I108" s="504"/>
      <c r="J108" s="504"/>
      <c r="K108" s="504"/>
      <c r="L108" s="505"/>
      <c r="M108" s="521"/>
      <c r="N108" s="522"/>
      <c r="O108" s="523"/>
      <c r="P108" s="101">
        <f t="shared" si="1"/>
        <v>0</v>
      </c>
    </row>
    <row r="109" spans="2:16" ht="22.5" x14ac:dyDescent="0.25">
      <c r="B109" s="369">
        <v>2</v>
      </c>
      <c r="C109" s="370" t="s">
        <v>557</v>
      </c>
      <c r="D109" s="206"/>
      <c r="E109" s="506"/>
      <c r="F109" s="507"/>
      <c r="G109" s="507"/>
      <c r="H109" s="507"/>
      <c r="I109" s="507"/>
      <c r="J109" s="507"/>
      <c r="K109" s="507"/>
      <c r="L109" s="508"/>
      <c r="M109" s="512"/>
      <c r="N109" s="513"/>
      <c r="O109" s="514"/>
      <c r="P109" s="101">
        <f t="shared" si="1"/>
        <v>0</v>
      </c>
    </row>
    <row r="110" spans="2:16" ht="22.5" x14ac:dyDescent="0.25">
      <c r="B110" s="369">
        <v>3</v>
      </c>
      <c r="C110" s="370" t="s">
        <v>558</v>
      </c>
      <c r="D110" s="206"/>
      <c r="E110" s="506"/>
      <c r="F110" s="507"/>
      <c r="G110" s="507"/>
      <c r="H110" s="507"/>
      <c r="I110" s="507"/>
      <c r="J110" s="507"/>
      <c r="K110" s="507"/>
      <c r="L110" s="508"/>
      <c r="M110" s="512"/>
      <c r="N110" s="513"/>
      <c r="O110" s="514"/>
      <c r="P110" s="101">
        <f t="shared" si="1"/>
        <v>0</v>
      </c>
    </row>
    <row r="111" spans="2:16" ht="36" customHeight="1" x14ac:dyDescent="0.25">
      <c r="B111" s="369">
        <v>4</v>
      </c>
      <c r="C111" s="370" t="s">
        <v>559</v>
      </c>
      <c r="D111" s="206"/>
      <c r="E111" s="506"/>
      <c r="F111" s="507"/>
      <c r="G111" s="507"/>
      <c r="H111" s="507"/>
      <c r="I111" s="507"/>
      <c r="J111" s="507"/>
      <c r="K111" s="507"/>
      <c r="L111" s="508"/>
      <c r="M111" s="512"/>
      <c r="N111" s="513"/>
      <c r="O111" s="514"/>
      <c r="P111" s="101">
        <f t="shared" si="1"/>
        <v>0</v>
      </c>
    </row>
    <row r="112" spans="2:16" ht="36" x14ac:dyDescent="0.25">
      <c r="B112" s="369">
        <v>5</v>
      </c>
      <c r="C112" s="370" t="s">
        <v>560</v>
      </c>
      <c r="D112" s="206"/>
      <c r="E112" s="506"/>
      <c r="F112" s="507"/>
      <c r="G112" s="507"/>
      <c r="H112" s="507"/>
      <c r="I112" s="507"/>
      <c r="J112" s="507"/>
      <c r="K112" s="507"/>
      <c r="L112" s="508"/>
      <c r="M112" s="512"/>
      <c r="N112" s="513"/>
      <c r="O112" s="514"/>
      <c r="P112" s="101">
        <f t="shared" si="1"/>
        <v>0</v>
      </c>
    </row>
    <row r="113" spans="2:16" ht="36" x14ac:dyDescent="0.25">
      <c r="B113" s="369">
        <v>6</v>
      </c>
      <c r="C113" s="370" t="s">
        <v>561</v>
      </c>
      <c r="D113" s="206"/>
      <c r="E113" s="506"/>
      <c r="F113" s="507"/>
      <c r="G113" s="507"/>
      <c r="H113" s="507"/>
      <c r="I113" s="507"/>
      <c r="J113" s="507"/>
      <c r="K113" s="507"/>
      <c r="L113" s="508"/>
      <c r="M113" s="512"/>
      <c r="N113" s="513"/>
      <c r="O113" s="514"/>
      <c r="P113" s="101">
        <f t="shared" si="1"/>
        <v>0</v>
      </c>
    </row>
    <row r="114" spans="2:16" ht="72" x14ac:dyDescent="0.25">
      <c r="B114" s="369">
        <v>7</v>
      </c>
      <c r="C114" s="370" t="s">
        <v>562</v>
      </c>
      <c r="D114" s="206"/>
      <c r="E114" s="527" t="str">
        <f>IF(COUNTA(D108:D117)&gt;1,"در هر سوال فقط یکی از گزینه ها را می توانید انتخاب !!!کنید","")</f>
        <v/>
      </c>
      <c r="F114" s="528"/>
      <c r="G114" s="528"/>
      <c r="H114" s="528"/>
      <c r="I114" s="528"/>
      <c r="J114" s="528"/>
      <c r="K114" s="528"/>
      <c r="L114" s="529"/>
      <c r="M114" s="512"/>
      <c r="N114" s="513"/>
      <c r="O114" s="514"/>
      <c r="P114" s="101">
        <f t="shared" si="1"/>
        <v>0</v>
      </c>
    </row>
    <row r="115" spans="2:16" ht="36" customHeight="1" x14ac:dyDescent="0.25">
      <c r="B115" s="369">
        <v>8</v>
      </c>
      <c r="C115" s="370" t="s">
        <v>563</v>
      </c>
      <c r="D115" s="206"/>
      <c r="E115" s="527"/>
      <c r="F115" s="528"/>
      <c r="G115" s="528"/>
      <c r="H115" s="528"/>
      <c r="I115" s="528"/>
      <c r="J115" s="528"/>
      <c r="K115" s="528"/>
      <c r="L115" s="529"/>
      <c r="M115" s="512"/>
      <c r="N115" s="513"/>
      <c r="O115" s="514"/>
      <c r="P115" s="101">
        <f t="shared" si="1"/>
        <v>0</v>
      </c>
    </row>
    <row r="116" spans="2:16" ht="22.5" customHeight="1" x14ac:dyDescent="0.25">
      <c r="B116" s="369">
        <v>9</v>
      </c>
      <c r="C116" s="370" t="s">
        <v>564</v>
      </c>
      <c r="D116" s="206"/>
      <c r="E116" s="527"/>
      <c r="F116" s="528"/>
      <c r="G116" s="528"/>
      <c r="H116" s="528"/>
      <c r="I116" s="528"/>
      <c r="J116" s="528"/>
      <c r="K116" s="528"/>
      <c r="L116" s="529"/>
      <c r="M116" s="512"/>
      <c r="N116" s="513"/>
      <c r="O116" s="514"/>
      <c r="P116" s="101">
        <f t="shared" si="1"/>
        <v>0</v>
      </c>
    </row>
    <row r="117" spans="2:16" ht="23.25" customHeight="1" thickBot="1" x14ac:dyDescent="0.3">
      <c r="B117" s="375">
        <v>10</v>
      </c>
      <c r="C117" s="376" t="s">
        <v>565</v>
      </c>
      <c r="D117" s="206"/>
      <c r="E117" s="530"/>
      <c r="F117" s="531"/>
      <c r="G117" s="531"/>
      <c r="H117" s="531"/>
      <c r="I117" s="531"/>
      <c r="J117" s="531"/>
      <c r="K117" s="531"/>
      <c r="L117" s="532"/>
      <c r="M117" s="533"/>
      <c r="N117" s="534"/>
      <c r="O117" s="535"/>
      <c r="P117" s="101">
        <f t="shared" si="1"/>
        <v>0</v>
      </c>
    </row>
    <row r="118" spans="2:16" ht="24" x14ac:dyDescent="0.6">
      <c r="B118" s="479" t="s">
        <v>566</v>
      </c>
      <c r="C118" s="480"/>
      <c r="D118" s="481"/>
      <c r="E118" s="482" t="s">
        <v>460</v>
      </c>
      <c r="F118" s="483"/>
      <c r="G118" s="483"/>
      <c r="H118" s="483"/>
      <c r="I118" s="483"/>
      <c r="J118" s="483"/>
      <c r="K118" s="483"/>
      <c r="L118" s="483"/>
      <c r="M118" s="491" t="s">
        <v>37</v>
      </c>
      <c r="N118" s="483"/>
      <c r="O118" s="492"/>
      <c r="P118" s="101">
        <f t="shared" si="1"/>
        <v>0</v>
      </c>
    </row>
    <row r="119" spans="2:16" ht="37.5" customHeight="1" thickBot="1" x14ac:dyDescent="0.5">
      <c r="B119" s="497" t="s">
        <v>567</v>
      </c>
      <c r="C119" s="498"/>
      <c r="D119" s="499"/>
      <c r="E119" s="485"/>
      <c r="F119" s="486"/>
      <c r="G119" s="486"/>
      <c r="H119" s="486"/>
      <c r="I119" s="486"/>
      <c r="J119" s="486"/>
      <c r="K119" s="486"/>
      <c r="L119" s="486"/>
      <c r="M119" s="493"/>
      <c r="N119" s="486"/>
      <c r="O119" s="494"/>
      <c r="P119" s="101">
        <f t="shared" si="1"/>
        <v>0</v>
      </c>
    </row>
    <row r="120" spans="2:16" ht="42.75" thickBot="1" x14ac:dyDescent="0.3">
      <c r="B120" s="365" t="s">
        <v>463</v>
      </c>
      <c r="C120" s="365" t="s">
        <v>36</v>
      </c>
      <c r="D120" s="379" t="s">
        <v>464</v>
      </c>
      <c r="E120" s="488"/>
      <c r="F120" s="489"/>
      <c r="G120" s="489"/>
      <c r="H120" s="489"/>
      <c r="I120" s="489"/>
      <c r="J120" s="489"/>
      <c r="K120" s="489"/>
      <c r="L120" s="489"/>
      <c r="M120" s="495"/>
      <c r="N120" s="489"/>
      <c r="O120" s="496"/>
      <c r="P120" s="101">
        <f t="shared" si="1"/>
        <v>0</v>
      </c>
    </row>
    <row r="121" spans="2:16" ht="22.5" customHeight="1" x14ac:dyDescent="0.25">
      <c r="B121" s="367">
        <v>1</v>
      </c>
      <c r="C121" s="384" t="s">
        <v>568</v>
      </c>
      <c r="D121" s="206"/>
      <c r="E121" s="503" t="s">
        <v>569</v>
      </c>
      <c r="F121" s="504"/>
      <c r="G121" s="504"/>
      <c r="H121" s="504"/>
      <c r="I121" s="504"/>
      <c r="J121" s="504"/>
      <c r="K121" s="504"/>
      <c r="L121" s="505"/>
      <c r="M121" s="521"/>
      <c r="N121" s="522"/>
      <c r="O121" s="523"/>
      <c r="P121" s="101">
        <f t="shared" si="1"/>
        <v>0</v>
      </c>
    </row>
    <row r="122" spans="2:16" ht="22.5" customHeight="1" x14ac:dyDescent="0.25">
      <c r="B122" s="369">
        <v>2</v>
      </c>
      <c r="C122" s="385" t="s">
        <v>570</v>
      </c>
      <c r="D122" s="206"/>
      <c r="E122" s="506"/>
      <c r="F122" s="507"/>
      <c r="G122" s="507"/>
      <c r="H122" s="507"/>
      <c r="I122" s="507"/>
      <c r="J122" s="507"/>
      <c r="K122" s="507"/>
      <c r="L122" s="508"/>
      <c r="M122" s="512"/>
      <c r="N122" s="513"/>
      <c r="O122" s="514"/>
      <c r="P122" s="101">
        <f t="shared" si="1"/>
        <v>0</v>
      </c>
    </row>
    <row r="123" spans="2:16" ht="36" x14ac:dyDescent="0.25">
      <c r="B123" s="369">
        <v>3</v>
      </c>
      <c r="C123" s="385" t="s">
        <v>571</v>
      </c>
      <c r="D123" s="206"/>
      <c r="E123" s="506"/>
      <c r="F123" s="507"/>
      <c r="G123" s="507"/>
      <c r="H123" s="507"/>
      <c r="I123" s="507"/>
      <c r="J123" s="507"/>
      <c r="K123" s="507"/>
      <c r="L123" s="508"/>
      <c r="M123" s="512"/>
      <c r="N123" s="513"/>
      <c r="O123" s="514"/>
      <c r="P123" s="101">
        <f t="shared" si="1"/>
        <v>0</v>
      </c>
    </row>
    <row r="124" spans="2:16" ht="36" x14ac:dyDescent="0.25">
      <c r="B124" s="369">
        <v>4</v>
      </c>
      <c r="C124" s="385" t="s">
        <v>572</v>
      </c>
      <c r="D124" s="206"/>
      <c r="E124" s="506"/>
      <c r="F124" s="507"/>
      <c r="G124" s="507"/>
      <c r="H124" s="507"/>
      <c r="I124" s="507"/>
      <c r="J124" s="507"/>
      <c r="K124" s="507"/>
      <c r="L124" s="508"/>
      <c r="M124" s="512"/>
      <c r="N124" s="513"/>
      <c r="O124" s="514"/>
      <c r="P124" s="101">
        <f t="shared" si="1"/>
        <v>0</v>
      </c>
    </row>
    <row r="125" spans="2:16" ht="36" x14ac:dyDescent="0.25">
      <c r="B125" s="369">
        <v>5</v>
      </c>
      <c r="C125" s="370" t="s">
        <v>573</v>
      </c>
      <c r="D125" s="206"/>
      <c r="E125" s="506"/>
      <c r="F125" s="507"/>
      <c r="G125" s="507"/>
      <c r="H125" s="507"/>
      <c r="I125" s="507"/>
      <c r="J125" s="507"/>
      <c r="K125" s="507"/>
      <c r="L125" s="508"/>
      <c r="M125" s="512"/>
      <c r="N125" s="513"/>
      <c r="O125" s="514"/>
      <c r="P125" s="101">
        <f t="shared" si="1"/>
        <v>0</v>
      </c>
    </row>
    <row r="126" spans="2:16" ht="22.5" x14ac:dyDescent="0.25">
      <c r="B126" s="369">
        <v>6</v>
      </c>
      <c r="C126" s="385" t="s">
        <v>574</v>
      </c>
      <c r="D126" s="206"/>
      <c r="E126" s="506"/>
      <c r="F126" s="507"/>
      <c r="G126" s="507"/>
      <c r="H126" s="507"/>
      <c r="I126" s="507"/>
      <c r="J126" s="507"/>
      <c r="K126" s="507"/>
      <c r="L126" s="508"/>
      <c r="M126" s="518"/>
      <c r="N126" s="519"/>
      <c r="O126" s="520"/>
      <c r="P126" s="101">
        <f t="shared" si="1"/>
        <v>0</v>
      </c>
    </row>
    <row r="127" spans="2:16" ht="22.5" customHeight="1" x14ac:dyDescent="0.25">
      <c r="B127" s="369">
        <v>7</v>
      </c>
      <c r="C127" s="385" t="s">
        <v>575</v>
      </c>
      <c r="D127" s="206"/>
      <c r="E127" s="527" t="str">
        <f>IF(COUNTA(D121:D130)&gt;1,"در هر سوال فقط یکی از گزینه ها را می توانید انتخاب !!!کنید","")</f>
        <v/>
      </c>
      <c r="F127" s="528"/>
      <c r="G127" s="528"/>
      <c r="H127" s="528"/>
      <c r="I127" s="528"/>
      <c r="J127" s="528"/>
      <c r="K127" s="528"/>
      <c r="L127" s="529"/>
      <c r="M127" s="518"/>
      <c r="N127" s="519"/>
      <c r="O127" s="520"/>
      <c r="P127" s="101">
        <f t="shared" si="1"/>
        <v>0</v>
      </c>
    </row>
    <row r="128" spans="2:16" ht="22.5" customHeight="1" x14ac:dyDescent="0.25">
      <c r="B128" s="369">
        <v>8</v>
      </c>
      <c r="C128" s="385" t="s">
        <v>576</v>
      </c>
      <c r="D128" s="206"/>
      <c r="E128" s="527"/>
      <c r="F128" s="528"/>
      <c r="G128" s="528"/>
      <c r="H128" s="528"/>
      <c r="I128" s="528"/>
      <c r="J128" s="528"/>
      <c r="K128" s="528"/>
      <c r="L128" s="529"/>
      <c r="M128" s="515"/>
      <c r="N128" s="516"/>
      <c r="O128" s="517"/>
      <c r="P128" s="101">
        <f t="shared" si="1"/>
        <v>0</v>
      </c>
    </row>
    <row r="129" spans="2:16" ht="22.5" customHeight="1" x14ac:dyDescent="0.25">
      <c r="B129" s="369">
        <v>9</v>
      </c>
      <c r="C129" s="385" t="s">
        <v>577</v>
      </c>
      <c r="D129" s="206"/>
      <c r="E129" s="527"/>
      <c r="F129" s="528"/>
      <c r="G129" s="528"/>
      <c r="H129" s="528"/>
      <c r="I129" s="528"/>
      <c r="J129" s="528"/>
      <c r="K129" s="528"/>
      <c r="L129" s="529"/>
      <c r="M129" s="512"/>
      <c r="N129" s="513"/>
      <c r="O129" s="514"/>
      <c r="P129" s="101">
        <f t="shared" si="1"/>
        <v>0</v>
      </c>
    </row>
    <row r="130" spans="2:16" ht="36.75" customHeight="1" thickBot="1" x14ac:dyDescent="0.3">
      <c r="B130" s="375">
        <v>10</v>
      </c>
      <c r="C130" s="386" t="s">
        <v>578</v>
      </c>
      <c r="D130" s="206"/>
      <c r="E130" s="530"/>
      <c r="F130" s="531"/>
      <c r="G130" s="531"/>
      <c r="H130" s="531"/>
      <c r="I130" s="531"/>
      <c r="J130" s="531"/>
      <c r="K130" s="531"/>
      <c r="L130" s="532"/>
      <c r="M130" s="515"/>
      <c r="N130" s="516"/>
      <c r="O130" s="517"/>
      <c r="P130" s="101">
        <f t="shared" si="1"/>
        <v>0</v>
      </c>
    </row>
    <row r="131" spans="2:16" ht="24" x14ac:dyDescent="0.6">
      <c r="B131" s="479" t="s">
        <v>579</v>
      </c>
      <c r="C131" s="480"/>
      <c r="D131" s="481"/>
      <c r="E131" s="482" t="s">
        <v>460</v>
      </c>
      <c r="F131" s="483"/>
      <c r="G131" s="483"/>
      <c r="H131" s="483"/>
      <c r="I131" s="483"/>
      <c r="J131" s="483"/>
      <c r="K131" s="483"/>
      <c r="L131" s="483"/>
      <c r="M131" s="491" t="s">
        <v>37</v>
      </c>
      <c r="N131" s="483"/>
      <c r="O131" s="492"/>
      <c r="P131" s="101">
        <f t="shared" si="1"/>
        <v>0</v>
      </c>
    </row>
    <row r="132" spans="2:16" ht="39.75" customHeight="1" thickBot="1" x14ac:dyDescent="0.5">
      <c r="B132" s="497" t="s">
        <v>580</v>
      </c>
      <c r="C132" s="498"/>
      <c r="D132" s="499"/>
      <c r="E132" s="485"/>
      <c r="F132" s="486"/>
      <c r="G132" s="486"/>
      <c r="H132" s="486"/>
      <c r="I132" s="486"/>
      <c r="J132" s="486"/>
      <c r="K132" s="486"/>
      <c r="L132" s="486"/>
      <c r="M132" s="493"/>
      <c r="N132" s="486"/>
      <c r="O132" s="494"/>
      <c r="P132" s="101">
        <f t="shared" si="1"/>
        <v>0</v>
      </c>
    </row>
    <row r="133" spans="2:16" ht="42.75" thickBot="1" x14ac:dyDescent="0.3">
      <c r="B133" s="365" t="s">
        <v>463</v>
      </c>
      <c r="C133" s="365" t="s">
        <v>36</v>
      </c>
      <c r="D133" s="379" t="s">
        <v>464</v>
      </c>
      <c r="E133" s="488"/>
      <c r="F133" s="489"/>
      <c r="G133" s="489"/>
      <c r="H133" s="489"/>
      <c r="I133" s="489"/>
      <c r="J133" s="489"/>
      <c r="K133" s="489"/>
      <c r="L133" s="489"/>
      <c r="M133" s="495"/>
      <c r="N133" s="489"/>
      <c r="O133" s="496"/>
      <c r="P133" s="101">
        <f t="shared" si="1"/>
        <v>0</v>
      </c>
    </row>
    <row r="134" spans="2:16" ht="22.5" customHeight="1" x14ac:dyDescent="0.25">
      <c r="B134" s="387">
        <v>1</v>
      </c>
      <c r="C134" s="368" t="s">
        <v>581</v>
      </c>
      <c r="D134" s="206"/>
      <c r="E134" s="503" t="s">
        <v>582</v>
      </c>
      <c r="F134" s="504"/>
      <c r="G134" s="504"/>
      <c r="H134" s="504"/>
      <c r="I134" s="504"/>
      <c r="J134" s="504"/>
      <c r="K134" s="504"/>
      <c r="L134" s="505"/>
      <c r="M134" s="521"/>
      <c r="N134" s="522"/>
      <c r="O134" s="523"/>
      <c r="P134" s="101">
        <f t="shared" si="1"/>
        <v>0</v>
      </c>
    </row>
    <row r="135" spans="2:16" ht="22.5" customHeight="1" x14ac:dyDescent="0.25">
      <c r="B135" s="369">
        <v>2</v>
      </c>
      <c r="C135" s="370" t="s">
        <v>583</v>
      </c>
      <c r="D135" s="206"/>
      <c r="E135" s="506"/>
      <c r="F135" s="507"/>
      <c r="G135" s="507"/>
      <c r="H135" s="507"/>
      <c r="I135" s="507"/>
      <c r="J135" s="507"/>
      <c r="K135" s="507"/>
      <c r="L135" s="508"/>
      <c r="M135" s="512"/>
      <c r="N135" s="513"/>
      <c r="O135" s="514"/>
      <c r="P135" s="101">
        <f t="shared" si="1"/>
        <v>0</v>
      </c>
    </row>
    <row r="136" spans="2:16" ht="36" x14ac:dyDescent="0.25">
      <c r="B136" s="369">
        <v>3</v>
      </c>
      <c r="C136" s="370" t="s">
        <v>584</v>
      </c>
      <c r="D136" s="206"/>
      <c r="E136" s="506"/>
      <c r="F136" s="507"/>
      <c r="G136" s="507"/>
      <c r="H136" s="507"/>
      <c r="I136" s="507"/>
      <c r="J136" s="507"/>
      <c r="K136" s="507"/>
      <c r="L136" s="508"/>
      <c r="M136" s="512"/>
      <c r="N136" s="513"/>
      <c r="O136" s="514"/>
      <c r="P136" s="101">
        <f t="shared" si="1"/>
        <v>0</v>
      </c>
    </row>
    <row r="137" spans="2:16" ht="36.75" customHeight="1" x14ac:dyDescent="0.25">
      <c r="B137" s="369">
        <v>4</v>
      </c>
      <c r="C137" s="370" t="s">
        <v>585</v>
      </c>
      <c r="D137" s="206"/>
      <c r="E137" s="506"/>
      <c r="F137" s="507"/>
      <c r="G137" s="507"/>
      <c r="H137" s="507"/>
      <c r="I137" s="507"/>
      <c r="J137" s="507"/>
      <c r="K137" s="507"/>
      <c r="L137" s="508"/>
      <c r="M137" s="512"/>
      <c r="N137" s="513"/>
      <c r="O137" s="514"/>
      <c r="P137" s="101">
        <f t="shared" si="1"/>
        <v>0</v>
      </c>
    </row>
    <row r="138" spans="2:16" ht="36" customHeight="1" x14ac:dyDescent="0.25">
      <c r="B138" s="369">
        <v>5</v>
      </c>
      <c r="C138" s="370" t="s">
        <v>586</v>
      </c>
      <c r="D138" s="206"/>
      <c r="E138" s="506"/>
      <c r="F138" s="507"/>
      <c r="G138" s="507"/>
      <c r="H138" s="507"/>
      <c r="I138" s="507"/>
      <c r="J138" s="507"/>
      <c r="K138" s="507"/>
      <c r="L138" s="508"/>
      <c r="M138" s="518"/>
      <c r="N138" s="519"/>
      <c r="O138" s="520"/>
      <c r="P138" s="101">
        <f t="shared" si="1"/>
        <v>0</v>
      </c>
    </row>
    <row r="139" spans="2:16" ht="36" customHeight="1" x14ac:dyDescent="0.25">
      <c r="B139" s="369">
        <v>6</v>
      </c>
      <c r="C139" s="370" t="s">
        <v>587</v>
      </c>
      <c r="D139" s="206"/>
      <c r="E139" s="506"/>
      <c r="F139" s="507"/>
      <c r="G139" s="507"/>
      <c r="H139" s="507"/>
      <c r="I139" s="507"/>
      <c r="J139" s="507"/>
      <c r="K139" s="507"/>
      <c r="L139" s="508"/>
      <c r="M139" s="515"/>
      <c r="N139" s="516"/>
      <c r="O139" s="517"/>
      <c r="P139" s="101">
        <f t="shared" si="1"/>
        <v>0</v>
      </c>
    </row>
    <row r="140" spans="2:16" ht="36" customHeight="1" x14ac:dyDescent="0.25">
      <c r="B140" s="369">
        <v>7</v>
      </c>
      <c r="C140" s="370" t="s">
        <v>588</v>
      </c>
      <c r="D140" s="206"/>
      <c r="E140" s="506"/>
      <c r="F140" s="507"/>
      <c r="G140" s="507"/>
      <c r="H140" s="507"/>
      <c r="I140" s="507"/>
      <c r="J140" s="507"/>
      <c r="K140" s="507"/>
      <c r="L140" s="508"/>
      <c r="M140" s="512"/>
      <c r="N140" s="513"/>
      <c r="O140" s="514"/>
      <c r="P140" s="101">
        <f t="shared" si="1"/>
        <v>0</v>
      </c>
    </row>
    <row r="141" spans="2:16" ht="36" customHeight="1" x14ac:dyDescent="0.25">
      <c r="B141" s="369">
        <v>8</v>
      </c>
      <c r="C141" s="370" t="s">
        <v>589</v>
      </c>
      <c r="D141" s="206"/>
      <c r="E141" s="527" t="str">
        <f>IF(COUNTA(D134:D143)&gt;1,"در هر سوال فقط یکی از گزینه ها را می توانید انتخاب !!!کنید","")</f>
        <v/>
      </c>
      <c r="F141" s="528"/>
      <c r="G141" s="528"/>
      <c r="H141" s="528"/>
      <c r="I141" s="528"/>
      <c r="J141" s="528"/>
      <c r="K141" s="528"/>
      <c r="L141" s="529"/>
      <c r="M141" s="512"/>
      <c r="N141" s="513"/>
      <c r="O141" s="514"/>
      <c r="P141" s="101">
        <f t="shared" si="1"/>
        <v>0</v>
      </c>
    </row>
    <row r="142" spans="2:16" ht="36" customHeight="1" x14ac:dyDescent="0.25">
      <c r="B142" s="369">
        <v>9</v>
      </c>
      <c r="C142" s="370" t="s">
        <v>590</v>
      </c>
      <c r="D142" s="206"/>
      <c r="E142" s="527"/>
      <c r="F142" s="528"/>
      <c r="G142" s="528"/>
      <c r="H142" s="528"/>
      <c r="I142" s="528"/>
      <c r="J142" s="528"/>
      <c r="K142" s="528"/>
      <c r="L142" s="529"/>
      <c r="M142" s="515"/>
      <c r="N142" s="516"/>
      <c r="O142" s="517"/>
      <c r="P142" s="101">
        <f t="shared" si="1"/>
        <v>0</v>
      </c>
    </row>
    <row r="143" spans="2:16" ht="54.75" customHeight="1" thickBot="1" x14ac:dyDescent="0.3">
      <c r="B143" s="371">
        <v>10</v>
      </c>
      <c r="C143" s="372" t="s">
        <v>591</v>
      </c>
      <c r="D143" s="206"/>
      <c r="E143" s="530"/>
      <c r="F143" s="531"/>
      <c r="G143" s="531"/>
      <c r="H143" s="531"/>
      <c r="I143" s="531"/>
      <c r="J143" s="531"/>
      <c r="K143" s="531"/>
      <c r="L143" s="532"/>
      <c r="M143" s="533"/>
      <c r="N143" s="534"/>
      <c r="O143" s="535"/>
      <c r="P143" s="101">
        <f t="shared" si="1"/>
        <v>0</v>
      </c>
    </row>
    <row r="144" spans="2:16" ht="24" x14ac:dyDescent="0.6">
      <c r="B144" s="554" t="s">
        <v>592</v>
      </c>
      <c r="C144" s="555"/>
      <c r="D144" s="556"/>
      <c r="E144" s="482" t="s">
        <v>460</v>
      </c>
      <c r="F144" s="483"/>
      <c r="G144" s="483"/>
      <c r="H144" s="483"/>
      <c r="I144" s="483"/>
      <c r="J144" s="483"/>
      <c r="K144" s="483"/>
      <c r="L144" s="483"/>
      <c r="M144" s="557" t="s">
        <v>37</v>
      </c>
      <c r="N144" s="558"/>
      <c r="O144" s="559"/>
      <c r="P144" s="101">
        <f t="shared" si="1"/>
        <v>0</v>
      </c>
    </row>
    <row r="145" spans="2:16" ht="18.75" customHeight="1" thickBot="1" x14ac:dyDescent="0.5">
      <c r="B145" s="566" t="s">
        <v>593</v>
      </c>
      <c r="C145" s="567"/>
      <c r="D145" s="568"/>
      <c r="E145" s="485"/>
      <c r="F145" s="486"/>
      <c r="G145" s="486"/>
      <c r="H145" s="486"/>
      <c r="I145" s="486"/>
      <c r="J145" s="486"/>
      <c r="K145" s="486"/>
      <c r="L145" s="486"/>
      <c r="M145" s="560"/>
      <c r="N145" s="561"/>
      <c r="O145" s="562"/>
      <c r="P145" s="101">
        <f t="shared" ref="P145:P169" si="2">IF(D145="*",B145,0)</f>
        <v>0</v>
      </c>
    </row>
    <row r="146" spans="2:16" ht="42.75" thickBot="1" x14ac:dyDescent="0.3">
      <c r="B146" s="365" t="s">
        <v>463</v>
      </c>
      <c r="C146" s="382" t="s">
        <v>36</v>
      </c>
      <c r="D146" s="316" t="s">
        <v>464</v>
      </c>
      <c r="E146" s="488"/>
      <c r="F146" s="489"/>
      <c r="G146" s="489"/>
      <c r="H146" s="489"/>
      <c r="I146" s="489"/>
      <c r="J146" s="489"/>
      <c r="K146" s="489"/>
      <c r="L146" s="489"/>
      <c r="M146" s="563"/>
      <c r="N146" s="564"/>
      <c r="O146" s="565"/>
      <c r="P146" s="101">
        <f t="shared" si="2"/>
        <v>0</v>
      </c>
    </row>
    <row r="147" spans="2:16" ht="22.5" customHeight="1" x14ac:dyDescent="0.25">
      <c r="B147" s="367">
        <v>1</v>
      </c>
      <c r="C147" s="368" t="s">
        <v>594</v>
      </c>
      <c r="D147" s="206"/>
      <c r="E147" s="503" t="s">
        <v>595</v>
      </c>
      <c r="F147" s="504"/>
      <c r="G147" s="504"/>
      <c r="H147" s="504"/>
      <c r="I147" s="504"/>
      <c r="J147" s="504"/>
      <c r="K147" s="504"/>
      <c r="L147" s="505"/>
      <c r="M147" s="521"/>
      <c r="N147" s="522"/>
      <c r="O147" s="523"/>
      <c r="P147" s="101">
        <f t="shared" si="2"/>
        <v>0</v>
      </c>
    </row>
    <row r="148" spans="2:16" ht="22.5" customHeight="1" x14ac:dyDescent="0.25">
      <c r="B148" s="369">
        <v>2</v>
      </c>
      <c r="C148" s="370" t="s">
        <v>596</v>
      </c>
      <c r="D148" s="206"/>
      <c r="E148" s="506"/>
      <c r="F148" s="507"/>
      <c r="G148" s="507"/>
      <c r="H148" s="507"/>
      <c r="I148" s="507"/>
      <c r="J148" s="507"/>
      <c r="K148" s="507"/>
      <c r="L148" s="508"/>
      <c r="M148" s="512"/>
      <c r="N148" s="513"/>
      <c r="O148" s="514"/>
      <c r="P148" s="101">
        <f t="shared" si="2"/>
        <v>0</v>
      </c>
    </row>
    <row r="149" spans="2:16" ht="22.5" customHeight="1" x14ac:dyDescent="0.25">
      <c r="B149" s="369">
        <v>3</v>
      </c>
      <c r="C149" s="370" t="s">
        <v>597</v>
      </c>
      <c r="D149" s="206"/>
      <c r="E149" s="506"/>
      <c r="F149" s="507"/>
      <c r="G149" s="507"/>
      <c r="H149" s="507"/>
      <c r="I149" s="507"/>
      <c r="J149" s="507"/>
      <c r="K149" s="507"/>
      <c r="L149" s="508"/>
      <c r="M149" s="515"/>
      <c r="N149" s="516"/>
      <c r="O149" s="517"/>
      <c r="P149" s="101">
        <f t="shared" si="2"/>
        <v>0</v>
      </c>
    </row>
    <row r="150" spans="2:16" ht="22.5" customHeight="1" x14ac:dyDescent="0.25">
      <c r="B150" s="369">
        <v>4</v>
      </c>
      <c r="C150" s="370" t="s">
        <v>598</v>
      </c>
      <c r="D150" s="206"/>
      <c r="E150" s="506"/>
      <c r="F150" s="507"/>
      <c r="G150" s="507"/>
      <c r="H150" s="507"/>
      <c r="I150" s="507"/>
      <c r="J150" s="507"/>
      <c r="K150" s="507"/>
      <c r="L150" s="508"/>
      <c r="M150" s="512"/>
      <c r="N150" s="513"/>
      <c r="O150" s="514"/>
      <c r="P150" s="101">
        <f t="shared" si="2"/>
        <v>0</v>
      </c>
    </row>
    <row r="151" spans="2:16" ht="22.5" customHeight="1" x14ac:dyDescent="0.25">
      <c r="B151" s="369">
        <v>5</v>
      </c>
      <c r="C151" s="370" t="s">
        <v>599</v>
      </c>
      <c r="D151" s="206"/>
      <c r="E151" s="506"/>
      <c r="F151" s="507"/>
      <c r="G151" s="507"/>
      <c r="H151" s="507"/>
      <c r="I151" s="507"/>
      <c r="J151" s="507"/>
      <c r="K151" s="507"/>
      <c r="L151" s="508"/>
      <c r="M151" s="512"/>
      <c r="N151" s="513"/>
      <c r="O151" s="514"/>
      <c r="P151" s="101">
        <f t="shared" si="2"/>
        <v>0</v>
      </c>
    </row>
    <row r="152" spans="2:16" ht="22.5" customHeight="1" x14ac:dyDescent="0.25">
      <c r="B152" s="369">
        <v>6</v>
      </c>
      <c r="C152" s="370" t="s">
        <v>600</v>
      </c>
      <c r="D152" s="206"/>
      <c r="E152" s="506"/>
      <c r="F152" s="507"/>
      <c r="G152" s="507"/>
      <c r="H152" s="507"/>
      <c r="I152" s="507"/>
      <c r="J152" s="507"/>
      <c r="K152" s="507"/>
      <c r="L152" s="508"/>
      <c r="M152" s="512"/>
      <c r="N152" s="513"/>
      <c r="O152" s="514"/>
      <c r="P152" s="101">
        <f t="shared" si="2"/>
        <v>0</v>
      </c>
    </row>
    <row r="153" spans="2:16" ht="22.5" customHeight="1" x14ac:dyDescent="0.25">
      <c r="B153" s="369">
        <v>7</v>
      </c>
      <c r="C153" s="370" t="s">
        <v>601</v>
      </c>
      <c r="D153" s="206"/>
      <c r="E153" s="506"/>
      <c r="F153" s="507"/>
      <c r="G153" s="507"/>
      <c r="H153" s="507"/>
      <c r="I153" s="507"/>
      <c r="J153" s="507"/>
      <c r="K153" s="507"/>
      <c r="L153" s="508"/>
      <c r="M153" s="512"/>
      <c r="N153" s="513"/>
      <c r="O153" s="514"/>
      <c r="P153" s="101">
        <f t="shared" si="2"/>
        <v>0</v>
      </c>
    </row>
    <row r="154" spans="2:16" ht="22.5" customHeight="1" x14ac:dyDescent="0.25">
      <c r="B154" s="369">
        <v>8</v>
      </c>
      <c r="C154" s="370" t="s">
        <v>602</v>
      </c>
      <c r="D154" s="206"/>
      <c r="E154" s="527" t="str">
        <f>IF(COUNTA(D147:D156)&gt;1,"در هر سوال فقط یکی از گزینه ها را می توانید انتخاب !!!کنید","")</f>
        <v/>
      </c>
      <c r="F154" s="528"/>
      <c r="G154" s="528"/>
      <c r="H154" s="528"/>
      <c r="I154" s="528"/>
      <c r="J154" s="528"/>
      <c r="K154" s="528"/>
      <c r="L154" s="529"/>
      <c r="M154" s="515"/>
      <c r="N154" s="516"/>
      <c r="O154" s="517"/>
      <c r="P154" s="101">
        <f t="shared" si="2"/>
        <v>0</v>
      </c>
    </row>
    <row r="155" spans="2:16" ht="22.5" customHeight="1" x14ac:dyDescent="0.25">
      <c r="B155" s="369">
        <v>9</v>
      </c>
      <c r="C155" s="370" t="s">
        <v>603</v>
      </c>
      <c r="D155" s="206"/>
      <c r="E155" s="527"/>
      <c r="F155" s="528"/>
      <c r="G155" s="528"/>
      <c r="H155" s="528"/>
      <c r="I155" s="528"/>
      <c r="J155" s="528"/>
      <c r="K155" s="528"/>
      <c r="L155" s="529"/>
      <c r="M155" s="512"/>
      <c r="N155" s="513"/>
      <c r="O155" s="514"/>
      <c r="P155" s="101">
        <f t="shared" si="2"/>
        <v>0</v>
      </c>
    </row>
    <row r="156" spans="2:16" ht="23.25" customHeight="1" thickBot="1" x14ac:dyDescent="0.3">
      <c r="B156" s="375">
        <v>10</v>
      </c>
      <c r="C156" s="376" t="s">
        <v>604</v>
      </c>
      <c r="D156" s="206"/>
      <c r="E156" s="530"/>
      <c r="F156" s="531"/>
      <c r="G156" s="531"/>
      <c r="H156" s="531"/>
      <c r="I156" s="531"/>
      <c r="J156" s="531"/>
      <c r="K156" s="531"/>
      <c r="L156" s="532"/>
      <c r="M156" s="533"/>
      <c r="N156" s="534"/>
      <c r="O156" s="535"/>
      <c r="P156" s="101">
        <f t="shared" si="2"/>
        <v>0</v>
      </c>
    </row>
    <row r="157" spans="2:16" ht="24" x14ac:dyDescent="0.6">
      <c r="B157" s="479" t="s">
        <v>605</v>
      </c>
      <c r="C157" s="480"/>
      <c r="D157" s="481"/>
      <c r="E157" s="482" t="s">
        <v>460</v>
      </c>
      <c r="F157" s="483"/>
      <c r="G157" s="483"/>
      <c r="H157" s="483"/>
      <c r="I157" s="483"/>
      <c r="J157" s="483"/>
      <c r="K157" s="483"/>
      <c r="L157" s="483"/>
      <c r="M157" s="491" t="s">
        <v>37</v>
      </c>
      <c r="N157" s="483"/>
      <c r="O157" s="492"/>
      <c r="P157" s="101">
        <f t="shared" si="2"/>
        <v>0</v>
      </c>
    </row>
    <row r="158" spans="2:16" ht="18.75" customHeight="1" thickBot="1" x14ac:dyDescent="0.5">
      <c r="B158" s="500" t="s">
        <v>606</v>
      </c>
      <c r="C158" s="501"/>
      <c r="D158" s="502"/>
      <c r="E158" s="485"/>
      <c r="F158" s="486"/>
      <c r="G158" s="486"/>
      <c r="H158" s="486"/>
      <c r="I158" s="486"/>
      <c r="J158" s="486"/>
      <c r="K158" s="486"/>
      <c r="L158" s="486"/>
      <c r="M158" s="493"/>
      <c r="N158" s="486"/>
      <c r="O158" s="494"/>
      <c r="P158" s="101">
        <f t="shared" si="2"/>
        <v>0</v>
      </c>
    </row>
    <row r="159" spans="2:16" ht="42.75" thickBot="1" x14ac:dyDescent="0.3">
      <c r="B159" s="365" t="s">
        <v>463</v>
      </c>
      <c r="C159" s="365" t="s">
        <v>36</v>
      </c>
      <c r="D159" s="366" t="s">
        <v>464</v>
      </c>
      <c r="E159" s="488"/>
      <c r="F159" s="489"/>
      <c r="G159" s="489"/>
      <c r="H159" s="489"/>
      <c r="I159" s="489"/>
      <c r="J159" s="489"/>
      <c r="K159" s="489"/>
      <c r="L159" s="489"/>
      <c r="M159" s="495"/>
      <c r="N159" s="489"/>
      <c r="O159" s="496"/>
      <c r="P159" s="101">
        <f t="shared" si="2"/>
        <v>0</v>
      </c>
    </row>
    <row r="160" spans="2:16" ht="22.5" customHeight="1" x14ac:dyDescent="0.25">
      <c r="B160" s="367">
        <v>1</v>
      </c>
      <c r="C160" s="368" t="s">
        <v>594</v>
      </c>
      <c r="D160" s="206"/>
      <c r="E160" s="503" t="s">
        <v>607</v>
      </c>
      <c r="F160" s="504"/>
      <c r="G160" s="504"/>
      <c r="H160" s="504"/>
      <c r="I160" s="504"/>
      <c r="J160" s="504"/>
      <c r="K160" s="504"/>
      <c r="L160" s="505"/>
      <c r="M160" s="509"/>
      <c r="N160" s="510"/>
      <c r="O160" s="511"/>
      <c r="P160" s="101">
        <f t="shared" si="2"/>
        <v>0</v>
      </c>
    </row>
    <row r="161" spans="2:16" ht="22.5" customHeight="1" x14ac:dyDescent="0.25">
      <c r="B161" s="369">
        <v>2</v>
      </c>
      <c r="C161" s="370" t="s">
        <v>608</v>
      </c>
      <c r="D161" s="206"/>
      <c r="E161" s="506"/>
      <c r="F161" s="507"/>
      <c r="G161" s="507"/>
      <c r="H161" s="507"/>
      <c r="I161" s="507"/>
      <c r="J161" s="507"/>
      <c r="K161" s="507"/>
      <c r="L161" s="508"/>
      <c r="M161" s="518"/>
      <c r="N161" s="519"/>
      <c r="O161" s="520"/>
      <c r="P161" s="101">
        <f t="shared" si="2"/>
        <v>0</v>
      </c>
    </row>
    <row r="162" spans="2:16" ht="22.5" customHeight="1" x14ac:dyDescent="0.25">
      <c r="B162" s="369">
        <v>3</v>
      </c>
      <c r="C162" s="370" t="s">
        <v>609</v>
      </c>
      <c r="D162" s="206"/>
      <c r="E162" s="506"/>
      <c r="F162" s="507"/>
      <c r="G162" s="507"/>
      <c r="H162" s="507"/>
      <c r="I162" s="507"/>
      <c r="J162" s="507"/>
      <c r="K162" s="507"/>
      <c r="L162" s="508"/>
      <c r="M162" s="515"/>
      <c r="N162" s="516"/>
      <c r="O162" s="517"/>
      <c r="P162" s="101">
        <f t="shared" si="2"/>
        <v>0</v>
      </c>
    </row>
    <row r="163" spans="2:16" ht="22.5" customHeight="1" x14ac:dyDescent="0.25">
      <c r="B163" s="369">
        <v>4</v>
      </c>
      <c r="C163" s="370" t="s">
        <v>610</v>
      </c>
      <c r="D163" s="206"/>
      <c r="E163" s="506"/>
      <c r="F163" s="507"/>
      <c r="G163" s="507"/>
      <c r="H163" s="507"/>
      <c r="I163" s="507"/>
      <c r="J163" s="507"/>
      <c r="K163" s="507"/>
      <c r="L163" s="508"/>
      <c r="M163" s="512"/>
      <c r="N163" s="513"/>
      <c r="O163" s="514"/>
      <c r="P163" s="101">
        <f t="shared" si="2"/>
        <v>0</v>
      </c>
    </row>
    <row r="164" spans="2:16" ht="22.5" customHeight="1" x14ac:dyDescent="0.25">
      <c r="B164" s="369">
        <v>5</v>
      </c>
      <c r="C164" s="370" t="s">
        <v>611</v>
      </c>
      <c r="D164" s="206"/>
      <c r="E164" s="506"/>
      <c r="F164" s="507"/>
      <c r="G164" s="507"/>
      <c r="H164" s="507"/>
      <c r="I164" s="507"/>
      <c r="J164" s="507"/>
      <c r="K164" s="507"/>
      <c r="L164" s="508"/>
      <c r="M164" s="518"/>
      <c r="N164" s="519"/>
      <c r="O164" s="520"/>
      <c r="P164" s="101">
        <f t="shared" si="2"/>
        <v>0</v>
      </c>
    </row>
    <row r="165" spans="2:16" ht="36" customHeight="1" x14ac:dyDescent="0.25">
      <c r="B165" s="369">
        <v>6</v>
      </c>
      <c r="C165" s="370" t="s">
        <v>612</v>
      </c>
      <c r="D165" s="206"/>
      <c r="E165" s="506"/>
      <c r="F165" s="507"/>
      <c r="G165" s="507"/>
      <c r="H165" s="507"/>
      <c r="I165" s="507"/>
      <c r="J165" s="507"/>
      <c r="K165" s="507"/>
      <c r="L165" s="508"/>
      <c r="M165" s="515"/>
      <c r="N165" s="516"/>
      <c r="O165" s="517"/>
      <c r="P165" s="101">
        <f t="shared" si="2"/>
        <v>0</v>
      </c>
    </row>
    <row r="166" spans="2:16" ht="36" customHeight="1" x14ac:dyDescent="0.25">
      <c r="B166" s="369">
        <v>7</v>
      </c>
      <c r="C166" s="370" t="s">
        <v>613</v>
      </c>
      <c r="D166" s="206"/>
      <c r="E166" s="506"/>
      <c r="F166" s="507"/>
      <c r="G166" s="507"/>
      <c r="H166" s="507"/>
      <c r="I166" s="507"/>
      <c r="J166" s="507"/>
      <c r="K166" s="507"/>
      <c r="L166" s="508"/>
      <c r="M166" s="512"/>
      <c r="N166" s="513"/>
      <c r="O166" s="514"/>
      <c r="P166" s="101">
        <f t="shared" si="2"/>
        <v>0</v>
      </c>
    </row>
    <row r="167" spans="2:16" ht="36" customHeight="1" x14ac:dyDescent="0.25">
      <c r="B167" s="369">
        <v>8</v>
      </c>
      <c r="C167" s="370" t="s">
        <v>614</v>
      </c>
      <c r="D167" s="206"/>
      <c r="E167" s="527" t="str">
        <f>IF(COUNTA(D160:D169)&gt;1,"در هر سوال فقط یکی از گزینه ها را می توانید انتخاب !!!کنید","")</f>
        <v/>
      </c>
      <c r="F167" s="528"/>
      <c r="G167" s="528"/>
      <c r="H167" s="528"/>
      <c r="I167" s="528"/>
      <c r="J167" s="528"/>
      <c r="K167" s="528"/>
      <c r="L167" s="529"/>
      <c r="M167" s="512"/>
      <c r="N167" s="513"/>
      <c r="O167" s="514"/>
      <c r="P167" s="101">
        <f t="shared" si="2"/>
        <v>0</v>
      </c>
    </row>
    <row r="168" spans="2:16" ht="36" customHeight="1" x14ac:dyDescent="0.25">
      <c r="B168" s="369">
        <v>9</v>
      </c>
      <c r="C168" s="370" t="s">
        <v>615</v>
      </c>
      <c r="D168" s="206"/>
      <c r="E168" s="527"/>
      <c r="F168" s="528"/>
      <c r="G168" s="528"/>
      <c r="H168" s="528"/>
      <c r="I168" s="528"/>
      <c r="J168" s="528"/>
      <c r="K168" s="528"/>
      <c r="L168" s="529"/>
      <c r="M168" s="518"/>
      <c r="N168" s="519"/>
      <c r="O168" s="520"/>
      <c r="P168" s="101">
        <f t="shared" si="2"/>
        <v>0</v>
      </c>
    </row>
    <row r="169" spans="2:16" ht="36.75" customHeight="1" thickBot="1" x14ac:dyDescent="0.3">
      <c r="B169" s="371">
        <v>10</v>
      </c>
      <c r="C169" s="372" t="s">
        <v>616</v>
      </c>
      <c r="D169" s="207"/>
      <c r="E169" s="530"/>
      <c r="F169" s="531"/>
      <c r="G169" s="531"/>
      <c r="H169" s="531"/>
      <c r="I169" s="531"/>
      <c r="J169" s="531"/>
      <c r="K169" s="531"/>
      <c r="L169" s="532"/>
      <c r="M169" s="585"/>
      <c r="N169" s="586"/>
      <c r="O169" s="587"/>
      <c r="P169" s="101">
        <f t="shared" si="2"/>
        <v>0</v>
      </c>
    </row>
    <row r="170" spans="2:16" ht="15.75" hidden="1" customHeight="1" x14ac:dyDescent="0.25">
      <c r="B170" s="584" t="s">
        <v>617</v>
      </c>
      <c r="C170" s="584"/>
      <c r="D170" s="121">
        <f>IF(COUNTA(D160:D169,D147:D156,D134:D143,D121:D130,D108:D117,D95:D104,D82:D91,D69:D78,D55:D64,D42:D51,D29:D38,D16:D25)&lt;=12,SUM(P16:P169),"ERROR")</f>
        <v>0</v>
      </c>
    </row>
    <row r="171" spans="2:16" ht="15.75" customHeight="1" x14ac:dyDescent="0.25">
      <c r="B171" s="120"/>
      <c r="C171" s="120"/>
      <c r="D171" s="119"/>
    </row>
  </sheetData>
  <sheetProtection algorithmName="SHA-512" hashValue="dLmpsrKDJW86wNuLyucB8AjBi94o2aIgo3WUL9TuWOKpqV8O4MlZxjN2tPqJZtroKpiZXN160X5z9d//eQuMqA==" saltValue="BFFpYuxNyioawH92xTRe8A==" spinCount="100000" sheet="1" formatCells="0"/>
  <mergeCells count="198">
    <mergeCell ref="B5:O9"/>
    <mergeCell ref="B4:O4"/>
    <mergeCell ref="B2:O3"/>
    <mergeCell ref="B1:O1"/>
    <mergeCell ref="B170:C170"/>
    <mergeCell ref="E167:L169"/>
    <mergeCell ref="M167:O167"/>
    <mergeCell ref="M168:O168"/>
    <mergeCell ref="M169:O169"/>
    <mergeCell ref="E160:L166"/>
    <mergeCell ref="M160:O160"/>
    <mergeCell ref="M161:O161"/>
    <mergeCell ref="M162:O162"/>
    <mergeCell ref="M163:O163"/>
    <mergeCell ref="M164:O164"/>
    <mergeCell ref="M165:O165"/>
    <mergeCell ref="M166:O166"/>
    <mergeCell ref="E154:L156"/>
    <mergeCell ref="M154:O154"/>
    <mergeCell ref="M155:O155"/>
    <mergeCell ref="M156:O156"/>
    <mergeCell ref="B157:D157"/>
    <mergeCell ref="E157:L159"/>
    <mergeCell ref="M157:O159"/>
    <mergeCell ref="B158:D158"/>
    <mergeCell ref="E147:L153"/>
    <mergeCell ref="M147:O147"/>
    <mergeCell ref="M148:O148"/>
    <mergeCell ref="M149:O149"/>
    <mergeCell ref="M150:O150"/>
    <mergeCell ref="M151:O151"/>
    <mergeCell ref="M152:O152"/>
    <mergeCell ref="M153:O153"/>
    <mergeCell ref="E141:L143"/>
    <mergeCell ref="M141:O141"/>
    <mergeCell ref="M142:O142"/>
    <mergeCell ref="M143:O143"/>
    <mergeCell ref="B144:D144"/>
    <mergeCell ref="E144:L146"/>
    <mergeCell ref="M144:O146"/>
    <mergeCell ref="B145:D145"/>
    <mergeCell ref="E134:L140"/>
    <mergeCell ref="M134:O134"/>
    <mergeCell ref="M135:O135"/>
    <mergeCell ref="M136:O136"/>
    <mergeCell ref="M137:O137"/>
    <mergeCell ref="M138:O138"/>
    <mergeCell ref="M139:O139"/>
    <mergeCell ref="M140:O140"/>
    <mergeCell ref="E127:L130"/>
    <mergeCell ref="M127:O127"/>
    <mergeCell ref="M128:O128"/>
    <mergeCell ref="M129:O129"/>
    <mergeCell ref="M130:O130"/>
    <mergeCell ref="B131:D131"/>
    <mergeCell ref="E131:L133"/>
    <mergeCell ref="M131:O133"/>
    <mergeCell ref="B132:D132"/>
    <mergeCell ref="E121:L126"/>
    <mergeCell ref="M121:O121"/>
    <mergeCell ref="M122:O122"/>
    <mergeCell ref="M123:O123"/>
    <mergeCell ref="M124:O124"/>
    <mergeCell ref="M125:O125"/>
    <mergeCell ref="M126:O126"/>
    <mergeCell ref="E114:L117"/>
    <mergeCell ref="M114:O114"/>
    <mergeCell ref="M115:O115"/>
    <mergeCell ref="M116:O116"/>
    <mergeCell ref="M117:O117"/>
    <mergeCell ref="B118:D118"/>
    <mergeCell ref="E118:L120"/>
    <mergeCell ref="M118:O120"/>
    <mergeCell ref="B119:D119"/>
    <mergeCell ref="E108:L113"/>
    <mergeCell ref="M108:O108"/>
    <mergeCell ref="M109:O109"/>
    <mergeCell ref="M110:O110"/>
    <mergeCell ref="M111:O111"/>
    <mergeCell ref="M112:O112"/>
    <mergeCell ref="M113:O113"/>
    <mergeCell ref="E102:L104"/>
    <mergeCell ref="M102:O102"/>
    <mergeCell ref="M103:O103"/>
    <mergeCell ref="M104:O104"/>
    <mergeCell ref="B105:D105"/>
    <mergeCell ref="E105:L107"/>
    <mergeCell ref="M105:O107"/>
    <mergeCell ref="B106:D106"/>
    <mergeCell ref="E95:L101"/>
    <mergeCell ref="M95:O95"/>
    <mergeCell ref="M96:O96"/>
    <mergeCell ref="M97:O97"/>
    <mergeCell ref="M98:O98"/>
    <mergeCell ref="M99:O99"/>
    <mergeCell ref="M100:O100"/>
    <mergeCell ref="M101:O101"/>
    <mergeCell ref="E89:L91"/>
    <mergeCell ref="M89:O89"/>
    <mergeCell ref="M90:O90"/>
    <mergeCell ref="M91:O91"/>
    <mergeCell ref="B92:D92"/>
    <mergeCell ref="E92:L94"/>
    <mergeCell ref="M92:O94"/>
    <mergeCell ref="B93:D93"/>
    <mergeCell ref="E82:L88"/>
    <mergeCell ref="M82:O82"/>
    <mergeCell ref="M83:O83"/>
    <mergeCell ref="M84:O84"/>
    <mergeCell ref="M85:O85"/>
    <mergeCell ref="M86:O86"/>
    <mergeCell ref="M87:O87"/>
    <mergeCell ref="M88:O88"/>
    <mergeCell ref="E76:L78"/>
    <mergeCell ref="M76:O76"/>
    <mergeCell ref="M77:O77"/>
    <mergeCell ref="M78:O78"/>
    <mergeCell ref="B79:D79"/>
    <mergeCell ref="E79:L81"/>
    <mergeCell ref="M79:O81"/>
    <mergeCell ref="B80:D80"/>
    <mergeCell ref="E69:L75"/>
    <mergeCell ref="M69:O69"/>
    <mergeCell ref="M70:O70"/>
    <mergeCell ref="M71:O71"/>
    <mergeCell ref="M72:O72"/>
    <mergeCell ref="M73:O73"/>
    <mergeCell ref="M74:O74"/>
    <mergeCell ref="M75:O75"/>
    <mergeCell ref="E62:L64"/>
    <mergeCell ref="M62:O62"/>
    <mergeCell ref="M63:O63"/>
    <mergeCell ref="M64:O64"/>
    <mergeCell ref="B65:D65"/>
    <mergeCell ref="E65:L68"/>
    <mergeCell ref="M65:O68"/>
    <mergeCell ref="B66:D67"/>
    <mergeCell ref="E55:L61"/>
    <mergeCell ref="M55:O55"/>
    <mergeCell ref="M56:O56"/>
    <mergeCell ref="M57:O57"/>
    <mergeCell ref="M58:O58"/>
    <mergeCell ref="M59:O59"/>
    <mergeCell ref="M60:O60"/>
    <mergeCell ref="M61:O61"/>
    <mergeCell ref="E49:L51"/>
    <mergeCell ref="M49:O49"/>
    <mergeCell ref="M50:O50"/>
    <mergeCell ref="M51:O51"/>
    <mergeCell ref="B52:D52"/>
    <mergeCell ref="E52:L54"/>
    <mergeCell ref="M52:O54"/>
    <mergeCell ref="B53:D53"/>
    <mergeCell ref="E42:L48"/>
    <mergeCell ref="M42:O42"/>
    <mergeCell ref="M43:O43"/>
    <mergeCell ref="M44:O44"/>
    <mergeCell ref="M45:O45"/>
    <mergeCell ref="M46:O46"/>
    <mergeCell ref="M47:O47"/>
    <mergeCell ref="M48:O48"/>
    <mergeCell ref="E35:L38"/>
    <mergeCell ref="M35:O35"/>
    <mergeCell ref="M36:O36"/>
    <mergeCell ref="M37:O37"/>
    <mergeCell ref="M38:O38"/>
    <mergeCell ref="B39:D39"/>
    <mergeCell ref="E39:L41"/>
    <mergeCell ref="M39:O41"/>
    <mergeCell ref="B40:D40"/>
    <mergeCell ref="E29:L34"/>
    <mergeCell ref="M29:O29"/>
    <mergeCell ref="M30:O30"/>
    <mergeCell ref="M31:O31"/>
    <mergeCell ref="M32:O32"/>
    <mergeCell ref="M33:O33"/>
    <mergeCell ref="M34:O34"/>
    <mergeCell ref="E23:L25"/>
    <mergeCell ref="M23:O23"/>
    <mergeCell ref="M24:O24"/>
    <mergeCell ref="M25:O25"/>
    <mergeCell ref="B12:O12"/>
    <mergeCell ref="B13:D13"/>
    <mergeCell ref="E13:L15"/>
    <mergeCell ref="M13:O15"/>
    <mergeCell ref="B14:D14"/>
    <mergeCell ref="B26:D26"/>
    <mergeCell ref="E26:L28"/>
    <mergeCell ref="M26:O28"/>
    <mergeCell ref="B27:D27"/>
    <mergeCell ref="E16:L22"/>
    <mergeCell ref="M16:O16"/>
    <mergeCell ref="M17:O17"/>
    <mergeCell ref="M18:O18"/>
    <mergeCell ref="M19:O19"/>
    <mergeCell ref="M20:O20"/>
    <mergeCell ref="M21:O21"/>
    <mergeCell ref="M22:O22"/>
  </mergeCells>
  <dataValidations count="2">
    <dataValidation allowBlank="1" showInputMessage="1" showErrorMessage="1" errorTitle="ghfhdfgh" error="fghdfghdfhg" sqref="S18"/>
    <dataValidation type="list" allowBlank="1" showInputMessage="1" showErrorMessage="1" sqref="D16:D25 D29:D38 D42:D51 D55:D64 D69:D78 D82:D91 D95:D104 D108:D117 D121:D130 D134:D143 D147:D156 D160:D169">
      <formula1>$S$13</formula1>
    </dataValidation>
  </dataValidations>
  <pageMargins left="0.7" right="0.5625" top="3.676399825021872E-2" bottom="0.34375" header="0.3" footer="0.3"/>
  <pageSetup paperSize="8" scale="57" orientation="landscape" horizontalDpi="300" verticalDpi="300" r:id="rId1"/>
  <rowBreaks count="6" manualBreakCount="6">
    <brk id="25" max="16383" man="1"/>
    <brk id="51" max="16383" man="1"/>
    <brk id="78" max="16383" man="1"/>
    <brk id="104" max="16383" man="1"/>
    <brk id="130" max="16383" man="1"/>
    <brk id="156"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pageSetUpPr fitToPage="1"/>
  </sheetPr>
  <dimension ref="A1:X205"/>
  <sheetViews>
    <sheetView rightToLeft="1" view="pageBreakPreview" zoomScale="60" zoomScaleNormal="55" workbookViewId="0">
      <pane xSplit="2" ySplit="2" topLeftCell="C3" activePane="bottomRight" state="frozenSplit"/>
      <selection activeCell="H32" sqref="H32"/>
      <selection pane="topRight" activeCell="H32" sqref="H32"/>
      <selection pane="bottomLeft" activeCell="H32" sqref="H32"/>
      <selection pane="bottomRight" activeCell="C173" sqref="C173"/>
    </sheetView>
  </sheetViews>
  <sheetFormatPr defaultRowHeight="15" x14ac:dyDescent="0.25"/>
  <cols>
    <col min="1" max="1" width="6.42578125" style="6" customWidth="1"/>
    <col min="2" max="2" width="68.7109375" style="6" customWidth="1"/>
    <col min="3" max="3" width="22.28515625" style="6" customWidth="1"/>
    <col min="4" max="4" width="20.140625" style="6" customWidth="1"/>
    <col min="5" max="5" width="15.28515625" style="6" customWidth="1"/>
    <col min="6" max="6" width="18.42578125" style="6" customWidth="1"/>
    <col min="7" max="7" width="27.140625" style="6" customWidth="1"/>
    <col min="8" max="8" width="25.140625" style="6" customWidth="1"/>
    <col min="9" max="9" width="27.85546875" style="1" customWidth="1"/>
    <col min="10" max="10" width="26.42578125" style="1" customWidth="1"/>
    <col min="11" max="11" width="23.140625" style="1" customWidth="1"/>
    <col min="12" max="12" width="20.7109375" style="1" customWidth="1"/>
    <col min="13" max="13" width="28.5703125" style="62" customWidth="1"/>
    <col min="14" max="14" width="28.5703125" style="6" customWidth="1"/>
    <col min="15" max="15" width="24.42578125" style="6" customWidth="1"/>
    <col min="16" max="16" width="26.42578125" style="6" customWidth="1"/>
    <col min="17" max="17" width="25.28515625" style="6" customWidth="1"/>
    <col min="18" max="20" width="9.140625" style="6"/>
    <col min="21" max="21" width="11" style="6" customWidth="1"/>
    <col min="22" max="23" width="9.140625" style="6" customWidth="1"/>
    <col min="25" max="31" width="9.140625" style="6" customWidth="1"/>
    <col min="32" max="16384" width="9.140625" style="6"/>
  </cols>
  <sheetData>
    <row r="1" spans="1:17" ht="60" customHeight="1" x14ac:dyDescent="0.25">
      <c r="A1" s="588" t="s">
        <v>1</v>
      </c>
      <c r="B1" s="590" t="s">
        <v>839</v>
      </c>
      <c r="C1" s="591"/>
      <c r="D1" s="591"/>
      <c r="E1" s="591"/>
      <c r="F1" s="591"/>
      <c r="G1" s="591"/>
      <c r="H1" s="591"/>
      <c r="I1" s="591"/>
      <c r="J1" s="591"/>
      <c r="K1" s="591"/>
      <c r="L1" s="591"/>
      <c r="M1" s="591"/>
      <c r="N1" s="591"/>
      <c r="O1" s="591"/>
      <c r="P1" s="591"/>
      <c r="Q1" s="592"/>
    </row>
    <row r="2" spans="1:17" ht="159" customHeight="1" x14ac:dyDescent="0.25">
      <c r="A2" s="589"/>
      <c r="B2" s="388" t="s">
        <v>236</v>
      </c>
      <c r="C2" s="389" t="s">
        <v>841</v>
      </c>
      <c r="D2" s="389" t="s">
        <v>48</v>
      </c>
      <c r="E2" s="389" t="s">
        <v>118</v>
      </c>
      <c r="F2" s="389" t="s">
        <v>122</v>
      </c>
      <c r="G2" s="390" t="s">
        <v>237</v>
      </c>
      <c r="H2" s="389" t="s">
        <v>242</v>
      </c>
      <c r="I2" s="390" t="s">
        <v>838</v>
      </c>
      <c r="J2" s="390" t="s">
        <v>840</v>
      </c>
      <c r="K2" s="391" t="s">
        <v>134</v>
      </c>
      <c r="L2" s="392" t="s">
        <v>98</v>
      </c>
      <c r="M2" s="392" t="s">
        <v>240</v>
      </c>
      <c r="N2" s="392" t="s">
        <v>241</v>
      </c>
      <c r="O2" s="393" t="s">
        <v>133</v>
      </c>
      <c r="P2" s="393" t="s">
        <v>238</v>
      </c>
      <c r="Q2" s="392" t="s">
        <v>239</v>
      </c>
    </row>
    <row r="3" spans="1:17" ht="60.75" customHeight="1" x14ac:dyDescent="0.25">
      <c r="A3" s="208">
        <v>1</v>
      </c>
      <c r="B3" s="28"/>
      <c r="C3" s="28"/>
      <c r="D3" s="28"/>
      <c r="E3" s="304"/>
      <c r="F3" s="304"/>
      <c r="G3" s="29"/>
      <c r="H3" s="30"/>
      <c r="I3" s="137"/>
      <c r="J3" s="317"/>
      <c r="K3" s="318"/>
      <c r="L3" s="318"/>
      <c r="M3" s="319"/>
      <c r="N3" s="319"/>
      <c r="O3" s="319"/>
      <c r="P3" s="320"/>
      <c r="Q3" s="320"/>
    </row>
    <row r="4" spans="1:17" ht="60.75" customHeight="1" x14ac:dyDescent="0.25">
      <c r="A4" s="208">
        <v>2</v>
      </c>
      <c r="B4" s="28"/>
      <c r="C4" s="28"/>
      <c r="D4" s="28"/>
      <c r="E4" s="304"/>
      <c r="F4" s="304"/>
      <c r="G4" s="29"/>
      <c r="H4" s="30"/>
      <c r="I4" s="137"/>
      <c r="J4" s="317"/>
      <c r="K4" s="318"/>
      <c r="L4" s="318"/>
      <c r="M4" s="319"/>
      <c r="N4" s="319"/>
      <c r="O4" s="319"/>
      <c r="P4" s="320"/>
      <c r="Q4" s="320"/>
    </row>
    <row r="5" spans="1:17" ht="60.75" customHeight="1" x14ac:dyDescent="0.25">
      <c r="A5" s="208">
        <v>3</v>
      </c>
      <c r="B5" s="28"/>
      <c r="C5" s="28"/>
      <c r="D5" s="28"/>
      <c r="E5" s="304"/>
      <c r="F5" s="304"/>
      <c r="G5" s="29"/>
      <c r="H5" s="30"/>
      <c r="I5" s="137"/>
      <c r="J5" s="30"/>
      <c r="K5" s="318"/>
      <c r="L5" s="318"/>
      <c r="M5" s="319"/>
      <c r="N5" s="319"/>
      <c r="O5" s="319"/>
      <c r="P5" s="209"/>
      <c r="Q5" s="209"/>
    </row>
    <row r="6" spans="1:17" ht="60.75" customHeight="1" x14ac:dyDescent="0.25">
      <c r="A6" s="208">
        <v>4</v>
      </c>
      <c r="B6" s="28"/>
      <c r="C6" s="28"/>
      <c r="D6" s="28"/>
      <c r="E6" s="304"/>
      <c r="F6" s="304"/>
      <c r="G6" s="29"/>
      <c r="H6" s="30"/>
      <c r="I6" s="137"/>
      <c r="J6" s="30"/>
      <c r="K6" s="318"/>
      <c r="L6" s="318"/>
      <c r="M6" s="319"/>
      <c r="N6" s="319"/>
      <c r="O6" s="319"/>
      <c r="P6" s="320"/>
      <c r="Q6" s="209"/>
    </row>
    <row r="7" spans="1:17" ht="60.75" customHeight="1" x14ac:dyDescent="0.25">
      <c r="A7" s="208">
        <v>5</v>
      </c>
      <c r="B7" s="28"/>
      <c r="C7" s="28"/>
      <c r="D7" s="28"/>
      <c r="E7" s="304"/>
      <c r="F7" s="304"/>
      <c r="G7" s="29"/>
      <c r="H7" s="30"/>
      <c r="I7" s="137"/>
      <c r="J7" s="30"/>
      <c r="K7" s="318"/>
      <c r="L7" s="318"/>
      <c r="M7" s="319"/>
      <c r="N7" s="319"/>
      <c r="O7" s="319"/>
      <c r="P7" s="320"/>
      <c r="Q7" s="209"/>
    </row>
    <row r="8" spans="1:17" ht="60.75" customHeight="1" x14ac:dyDescent="0.25">
      <c r="A8" s="208">
        <v>6</v>
      </c>
      <c r="B8" s="28"/>
      <c r="C8" s="28"/>
      <c r="D8" s="28"/>
      <c r="E8" s="304"/>
      <c r="F8" s="304"/>
      <c r="G8" s="29"/>
      <c r="H8" s="30"/>
      <c r="I8" s="137"/>
      <c r="J8" s="30"/>
      <c r="K8" s="318"/>
      <c r="L8" s="318"/>
      <c r="M8" s="319"/>
      <c r="N8" s="319"/>
      <c r="O8" s="319"/>
      <c r="P8" s="209"/>
      <c r="Q8" s="209"/>
    </row>
    <row r="9" spans="1:17" ht="60.75" customHeight="1" x14ac:dyDescent="0.25">
      <c r="A9" s="208">
        <v>7</v>
      </c>
      <c r="B9" s="28"/>
      <c r="C9" s="28"/>
      <c r="D9" s="28"/>
      <c r="E9" s="304"/>
      <c r="F9" s="304"/>
      <c r="G9" s="29"/>
      <c r="H9" s="30"/>
      <c r="I9" s="137"/>
      <c r="J9" s="30"/>
      <c r="K9" s="318"/>
      <c r="L9" s="318"/>
      <c r="M9" s="319"/>
      <c r="N9" s="319"/>
      <c r="O9" s="319"/>
      <c r="P9" s="320"/>
      <c r="Q9" s="209"/>
    </row>
    <row r="10" spans="1:17" ht="60.75" customHeight="1" x14ac:dyDescent="0.25">
      <c r="A10" s="208">
        <v>8</v>
      </c>
      <c r="B10" s="28"/>
      <c r="C10" s="28"/>
      <c r="D10" s="28"/>
      <c r="E10" s="304"/>
      <c r="F10" s="304"/>
      <c r="G10" s="29"/>
      <c r="H10" s="30"/>
      <c r="I10" s="137"/>
      <c r="J10" s="30"/>
      <c r="K10" s="318"/>
      <c r="L10" s="318"/>
      <c r="M10" s="319"/>
      <c r="N10" s="319"/>
      <c r="O10" s="319"/>
      <c r="P10" s="320"/>
      <c r="Q10" s="209"/>
    </row>
    <row r="11" spans="1:17" ht="60.75" customHeight="1" x14ac:dyDescent="0.25">
      <c r="A11" s="208">
        <v>9</v>
      </c>
      <c r="B11" s="28"/>
      <c r="C11" s="28"/>
      <c r="D11" s="28"/>
      <c r="E11" s="304"/>
      <c r="F11" s="304"/>
      <c r="G11" s="29"/>
      <c r="H11" s="30"/>
      <c r="I11" s="137"/>
      <c r="J11" s="30"/>
      <c r="K11" s="318"/>
      <c r="L11" s="318"/>
      <c r="M11" s="319"/>
      <c r="N11" s="319"/>
      <c r="O11" s="319"/>
      <c r="P11" s="209"/>
      <c r="Q11" s="209"/>
    </row>
    <row r="12" spans="1:17" ht="60.75" customHeight="1" x14ac:dyDescent="0.25">
      <c r="A12" s="208">
        <v>10</v>
      </c>
      <c r="B12" s="28"/>
      <c r="C12" s="28"/>
      <c r="D12" s="28"/>
      <c r="E12" s="304"/>
      <c r="F12" s="304"/>
      <c r="G12" s="29"/>
      <c r="H12" s="30"/>
      <c r="I12" s="137"/>
      <c r="J12" s="30"/>
      <c r="K12" s="318"/>
      <c r="L12" s="318"/>
      <c r="M12" s="319"/>
      <c r="N12" s="319"/>
      <c r="O12" s="319"/>
      <c r="P12" s="320"/>
      <c r="Q12" s="209"/>
    </row>
    <row r="13" spans="1:17" ht="60.75" customHeight="1" x14ac:dyDescent="0.25">
      <c r="A13" s="208">
        <v>11</v>
      </c>
      <c r="B13" s="28"/>
      <c r="C13" s="28"/>
      <c r="D13" s="28"/>
      <c r="E13" s="304"/>
      <c r="F13" s="304"/>
      <c r="G13" s="29"/>
      <c r="H13" s="30"/>
      <c r="I13" s="137"/>
      <c r="J13" s="30"/>
      <c r="K13" s="318"/>
      <c r="L13" s="318"/>
      <c r="M13" s="319"/>
      <c r="N13" s="319"/>
      <c r="O13" s="319"/>
      <c r="P13" s="320"/>
      <c r="Q13" s="209"/>
    </row>
    <row r="14" spans="1:17" ht="60.75" customHeight="1" x14ac:dyDescent="0.25">
      <c r="A14" s="208">
        <v>12</v>
      </c>
      <c r="B14" s="28"/>
      <c r="C14" s="28"/>
      <c r="D14" s="28"/>
      <c r="E14" s="304"/>
      <c r="F14" s="304"/>
      <c r="G14" s="29"/>
      <c r="H14" s="30"/>
      <c r="I14" s="137"/>
      <c r="J14" s="30"/>
      <c r="K14" s="318"/>
      <c r="L14" s="318"/>
      <c r="M14" s="319"/>
      <c r="N14" s="319"/>
      <c r="O14" s="319"/>
      <c r="P14" s="209"/>
      <c r="Q14" s="209"/>
    </row>
    <row r="15" spans="1:17" ht="60.75" customHeight="1" x14ac:dyDescent="0.25">
      <c r="A15" s="208">
        <v>13</v>
      </c>
      <c r="B15" s="28"/>
      <c r="C15" s="28"/>
      <c r="D15" s="28"/>
      <c r="E15" s="304"/>
      <c r="F15" s="304"/>
      <c r="G15" s="29"/>
      <c r="H15" s="30"/>
      <c r="I15" s="137"/>
      <c r="J15" s="30"/>
      <c r="K15" s="318"/>
      <c r="L15" s="318"/>
      <c r="M15" s="319"/>
      <c r="N15" s="319"/>
      <c r="O15" s="319"/>
      <c r="P15" s="320"/>
      <c r="Q15" s="209"/>
    </row>
    <row r="16" spans="1:17" ht="60.75" customHeight="1" x14ac:dyDescent="0.25">
      <c r="A16" s="208">
        <v>14</v>
      </c>
      <c r="B16" s="28"/>
      <c r="C16" s="28"/>
      <c r="D16" s="28"/>
      <c r="E16" s="304"/>
      <c r="F16" s="304"/>
      <c r="G16" s="29"/>
      <c r="H16" s="30"/>
      <c r="I16" s="137"/>
      <c r="J16" s="30"/>
      <c r="K16" s="318"/>
      <c r="L16" s="318"/>
      <c r="M16" s="319"/>
      <c r="N16" s="319"/>
      <c r="O16" s="319"/>
      <c r="P16" s="320"/>
      <c r="Q16" s="209"/>
    </row>
    <row r="17" spans="1:17" ht="60.75" customHeight="1" x14ac:dyDescent="0.25">
      <c r="A17" s="208">
        <v>15</v>
      </c>
      <c r="B17" s="28"/>
      <c r="C17" s="28"/>
      <c r="D17" s="28"/>
      <c r="E17" s="304"/>
      <c r="F17" s="304"/>
      <c r="G17" s="29"/>
      <c r="H17" s="30"/>
      <c r="I17" s="137"/>
      <c r="J17" s="30"/>
      <c r="K17" s="318"/>
      <c r="L17" s="318"/>
      <c r="M17" s="319"/>
      <c r="N17" s="319"/>
      <c r="O17" s="319"/>
      <c r="P17" s="209"/>
      <c r="Q17" s="209"/>
    </row>
    <row r="18" spans="1:17" ht="60.75" customHeight="1" x14ac:dyDescent="0.25">
      <c r="A18" s="208">
        <v>16</v>
      </c>
      <c r="B18" s="28"/>
      <c r="C18" s="28"/>
      <c r="D18" s="28"/>
      <c r="E18" s="304"/>
      <c r="F18" s="304"/>
      <c r="G18" s="29"/>
      <c r="H18" s="30"/>
      <c r="I18" s="137"/>
      <c r="J18" s="30"/>
      <c r="K18" s="318"/>
      <c r="L18" s="318"/>
      <c r="M18" s="319"/>
      <c r="N18" s="319"/>
      <c r="O18" s="319"/>
      <c r="P18" s="320"/>
      <c r="Q18" s="209"/>
    </row>
    <row r="19" spans="1:17" ht="60.75" customHeight="1" x14ac:dyDescent="0.25">
      <c r="A19" s="208">
        <v>17</v>
      </c>
      <c r="B19" s="28"/>
      <c r="C19" s="28"/>
      <c r="D19" s="28"/>
      <c r="E19" s="304"/>
      <c r="F19" s="304"/>
      <c r="G19" s="29"/>
      <c r="H19" s="30"/>
      <c r="I19" s="137"/>
      <c r="J19" s="30"/>
      <c r="K19" s="318"/>
      <c r="L19" s="318"/>
      <c r="M19" s="319"/>
      <c r="N19" s="319"/>
      <c r="O19" s="319"/>
      <c r="P19" s="320"/>
      <c r="Q19" s="209"/>
    </row>
    <row r="20" spans="1:17" ht="60.75" customHeight="1" x14ac:dyDescent="0.25">
      <c r="A20" s="208">
        <v>18</v>
      </c>
      <c r="B20" s="28"/>
      <c r="C20" s="28"/>
      <c r="D20" s="28"/>
      <c r="E20" s="304"/>
      <c r="F20" s="304"/>
      <c r="G20" s="29"/>
      <c r="H20" s="30"/>
      <c r="I20" s="137"/>
      <c r="J20" s="30"/>
      <c r="K20" s="318"/>
      <c r="L20" s="318"/>
      <c r="M20" s="319"/>
      <c r="N20" s="319"/>
      <c r="O20" s="319"/>
      <c r="P20" s="209"/>
      <c r="Q20" s="209"/>
    </row>
    <row r="21" spans="1:17" ht="60.75" customHeight="1" x14ac:dyDescent="0.25">
      <c r="A21" s="208">
        <v>19</v>
      </c>
      <c r="B21" s="28"/>
      <c r="C21" s="28"/>
      <c r="D21" s="28"/>
      <c r="E21" s="304"/>
      <c r="F21" s="304"/>
      <c r="G21" s="29"/>
      <c r="H21" s="30"/>
      <c r="I21" s="137"/>
      <c r="J21" s="30"/>
      <c r="K21" s="318"/>
      <c r="L21" s="318"/>
      <c r="M21" s="319"/>
      <c r="N21" s="319"/>
      <c r="O21" s="319"/>
      <c r="P21" s="320"/>
      <c r="Q21" s="209"/>
    </row>
    <row r="22" spans="1:17" ht="60.75" customHeight="1" x14ac:dyDescent="0.25">
      <c r="A22" s="208">
        <v>20</v>
      </c>
      <c r="B22" s="28"/>
      <c r="C22" s="28"/>
      <c r="D22" s="28"/>
      <c r="E22" s="304"/>
      <c r="F22" s="304"/>
      <c r="G22" s="29"/>
      <c r="H22" s="30"/>
      <c r="I22" s="137"/>
      <c r="J22" s="30"/>
      <c r="K22" s="318"/>
      <c r="L22" s="318"/>
      <c r="M22" s="319"/>
      <c r="N22" s="319"/>
      <c r="O22" s="319"/>
      <c r="P22" s="320"/>
      <c r="Q22" s="209"/>
    </row>
    <row r="23" spans="1:17" ht="60.75" customHeight="1" x14ac:dyDescent="0.25">
      <c r="A23" s="208">
        <v>21</v>
      </c>
      <c r="B23" s="28"/>
      <c r="C23" s="28"/>
      <c r="D23" s="28"/>
      <c r="E23" s="304"/>
      <c r="F23" s="304"/>
      <c r="G23" s="29"/>
      <c r="H23" s="30"/>
      <c r="I23" s="137"/>
      <c r="J23" s="30"/>
      <c r="K23" s="318"/>
      <c r="L23" s="318"/>
      <c r="M23" s="319"/>
      <c r="N23" s="319"/>
      <c r="O23" s="319"/>
      <c r="P23" s="209"/>
      <c r="Q23" s="209"/>
    </row>
    <row r="24" spans="1:17" ht="60.75" customHeight="1" x14ac:dyDescent="0.25">
      <c r="A24" s="208">
        <v>22</v>
      </c>
      <c r="B24" s="28"/>
      <c r="C24" s="28"/>
      <c r="D24" s="28"/>
      <c r="E24" s="304"/>
      <c r="F24" s="304"/>
      <c r="G24" s="29"/>
      <c r="H24" s="30"/>
      <c r="I24" s="137"/>
      <c r="J24" s="30"/>
      <c r="K24" s="318"/>
      <c r="L24" s="318"/>
      <c r="M24" s="319"/>
      <c r="N24" s="319"/>
      <c r="O24" s="319"/>
      <c r="P24" s="320"/>
      <c r="Q24" s="209"/>
    </row>
    <row r="25" spans="1:17" ht="60.75" customHeight="1" x14ac:dyDescent="0.25">
      <c r="A25" s="208">
        <v>23</v>
      </c>
      <c r="B25" s="28"/>
      <c r="C25" s="28"/>
      <c r="D25" s="28"/>
      <c r="E25" s="304"/>
      <c r="F25" s="304"/>
      <c r="G25" s="29"/>
      <c r="H25" s="30"/>
      <c r="I25" s="137"/>
      <c r="J25" s="30"/>
      <c r="K25" s="318"/>
      <c r="L25" s="318"/>
      <c r="M25" s="319"/>
      <c r="N25" s="319"/>
      <c r="O25" s="319"/>
      <c r="P25" s="320"/>
      <c r="Q25" s="209"/>
    </row>
    <row r="26" spans="1:17" ht="60.75" customHeight="1" x14ac:dyDescent="0.25">
      <c r="A26" s="208">
        <v>24</v>
      </c>
      <c r="B26" s="28"/>
      <c r="C26" s="28"/>
      <c r="D26" s="28"/>
      <c r="E26" s="304"/>
      <c r="F26" s="304"/>
      <c r="G26" s="29"/>
      <c r="H26" s="30"/>
      <c r="I26" s="137"/>
      <c r="J26" s="30"/>
      <c r="K26" s="318"/>
      <c r="L26" s="318"/>
      <c r="M26" s="319"/>
      <c r="N26" s="319"/>
      <c r="O26" s="319"/>
      <c r="P26" s="209"/>
      <c r="Q26" s="209"/>
    </row>
    <row r="27" spans="1:17" ht="60.75" customHeight="1" x14ac:dyDescent="0.25">
      <c r="A27" s="208">
        <v>25</v>
      </c>
      <c r="B27" s="28"/>
      <c r="C27" s="28"/>
      <c r="D27" s="28"/>
      <c r="E27" s="304"/>
      <c r="F27" s="304"/>
      <c r="G27" s="29"/>
      <c r="H27" s="30"/>
      <c r="I27" s="137"/>
      <c r="J27" s="30"/>
      <c r="K27" s="318"/>
      <c r="L27" s="318"/>
      <c r="M27" s="319"/>
      <c r="N27" s="319"/>
      <c r="O27" s="319"/>
      <c r="P27" s="320"/>
      <c r="Q27" s="209"/>
    </row>
    <row r="28" spans="1:17" ht="60.75" customHeight="1" x14ac:dyDescent="0.25">
      <c r="A28" s="208">
        <v>26</v>
      </c>
      <c r="B28" s="28"/>
      <c r="C28" s="28"/>
      <c r="D28" s="28"/>
      <c r="E28" s="304"/>
      <c r="F28" s="304"/>
      <c r="G28" s="29"/>
      <c r="H28" s="30"/>
      <c r="I28" s="137"/>
      <c r="J28" s="30"/>
      <c r="K28" s="318"/>
      <c r="L28" s="318"/>
      <c r="M28" s="319"/>
      <c r="N28" s="319"/>
      <c r="O28" s="319"/>
      <c r="P28" s="320"/>
      <c r="Q28" s="209"/>
    </row>
    <row r="29" spans="1:17" ht="60.75" customHeight="1" x14ac:dyDescent="0.25">
      <c r="A29" s="208">
        <v>27</v>
      </c>
      <c r="B29" s="28"/>
      <c r="C29" s="28"/>
      <c r="D29" s="28"/>
      <c r="E29" s="304"/>
      <c r="F29" s="304"/>
      <c r="G29" s="29"/>
      <c r="H29" s="30"/>
      <c r="I29" s="137"/>
      <c r="J29" s="30"/>
      <c r="K29" s="318"/>
      <c r="L29" s="318"/>
      <c r="M29" s="319"/>
      <c r="N29" s="319"/>
      <c r="O29" s="319"/>
      <c r="P29" s="320"/>
      <c r="Q29" s="209"/>
    </row>
    <row r="30" spans="1:17" ht="60.75" customHeight="1" x14ac:dyDescent="0.25">
      <c r="A30" s="208">
        <v>28</v>
      </c>
      <c r="B30" s="28"/>
      <c r="C30" s="28"/>
      <c r="D30" s="28"/>
      <c r="E30" s="304"/>
      <c r="F30" s="304"/>
      <c r="G30" s="29"/>
      <c r="H30" s="30"/>
      <c r="I30" s="137"/>
      <c r="J30" s="30"/>
      <c r="K30" s="318"/>
      <c r="L30" s="318"/>
      <c r="M30" s="319"/>
      <c r="N30" s="319"/>
      <c r="O30" s="319"/>
      <c r="P30" s="320"/>
      <c r="Q30" s="209"/>
    </row>
    <row r="31" spans="1:17" ht="60.75" customHeight="1" x14ac:dyDescent="0.25">
      <c r="A31" s="208">
        <v>29</v>
      </c>
      <c r="B31" s="28"/>
      <c r="C31" s="28"/>
      <c r="D31" s="28"/>
      <c r="E31" s="304"/>
      <c r="F31" s="304"/>
      <c r="G31" s="29"/>
      <c r="H31" s="30"/>
      <c r="I31" s="29"/>
      <c r="J31" s="30"/>
      <c r="K31" s="318"/>
      <c r="L31" s="318"/>
      <c r="M31" s="319"/>
      <c r="N31" s="319"/>
      <c r="O31" s="319"/>
      <c r="P31" s="209"/>
      <c r="Q31" s="209"/>
    </row>
    <row r="32" spans="1:17" ht="60.75" customHeight="1" x14ac:dyDescent="0.25">
      <c r="A32" s="208">
        <v>30</v>
      </c>
      <c r="B32" s="28"/>
      <c r="C32" s="28"/>
      <c r="D32" s="28"/>
      <c r="E32" s="304"/>
      <c r="F32" s="304"/>
      <c r="G32" s="29"/>
      <c r="H32" s="30"/>
      <c r="I32" s="29"/>
      <c r="J32" s="30"/>
      <c r="K32" s="318"/>
      <c r="L32" s="318"/>
      <c r="M32" s="319"/>
      <c r="N32" s="319"/>
      <c r="O32" s="319"/>
      <c r="P32" s="209"/>
      <c r="Q32" s="209"/>
    </row>
    <row r="33" spans="1:17" ht="60.75" customHeight="1" x14ac:dyDescent="0.25">
      <c r="A33" s="208">
        <v>31</v>
      </c>
      <c r="B33" s="28"/>
      <c r="C33" s="28"/>
      <c r="D33" s="28"/>
      <c r="E33" s="304"/>
      <c r="F33" s="304"/>
      <c r="G33" s="29"/>
      <c r="H33" s="30"/>
      <c r="I33" s="29"/>
      <c r="J33" s="30"/>
      <c r="K33" s="318"/>
      <c r="L33" s="318"/>
      <c r="M33" s="319"/>
      <c r="N33" s="319"/>
      <c r="O33" s="319"/>
      <c r="P33" s="209"/>
      <c r="Q33" s="209"/>
    </row>
    <row r="34" spans="1:17" ht="60.75" customHeight="1" x14ac:dyDescent="0.25">
      <c r="A34" s="208">
        <v>32</v>
      </c>
      <c r="B34" s="28"/>
      <c r="C34" s="28"/>
      <c r="D34" s="28"/>
      <c r="E34" s="304"/>
      <c r="F34" s="304"/>
      <c r="G34" s="29"/>
      <c r="H34" s="30"/>
      <c r="I34" s="29"/>
      <c r="J34" s="30"/>
      <c r="K34" s="318"/>
      <c r="L34" s="318"/>
      <c r="M34" s="319"/>
      <c r="N34" s="319"/>
      <c r="O34" s="319"/>
      <c r="P34" s="209"/>
      <c r="Q34" s="209"/>
    </row>
    <row r="35" spans="1:17" ht="60.75" customHeight="1" x14ac:dyDescent="0.25">
      <c r="A35" s="208">
        <v>33</v>
      </c>
      <c r="B35" s="28"/>
      <c r="C35" s="28"/>
      <c r="D35" s="28"/>
      <c r="E35" s="304"/>
      <c r="F35" s="304"/>
      <c r="G35" s="29"/>
      <c r="H35" s="30"/>
      <c r="I35" s="29"/>
      <c r="J35" s="30"/>
      <c r="K35" s="318"/>
      <c r="L35" s="318"/>
      <c r="M35" s="319"/>
      <c r="N35" s="319"/>
      <c r="O35" s="319"/>
      <c r="P35" s="209"/>
      <c r="Q35" s="209"/>
    </row>
    <row r="36" spans="1:17" ht="60.75" customHeight="1" x14ac:dyDescent="0.25">
      <c r="A36" s="208">
        <v>34</v>
      </c>
      <c r="B36" s="28"/>
      <c r="C36" s="28"/>
      <c r="D36" s="28"/>
      <c r="E36" s="304"/>
      <c r="F36" s="304"/>
      <c r="G36" s="29"/>
      <c r="H36" s="30"/>
      <c r="I36" s="29"/>
      <c r="J36" s="30"/>
      <c r="K36" s="318"/>
      <c r="L36" s="318"/>
      <c r="M36" s="319"/>
      <c r="N36" s="319"/>
      <c r="O36" s="319"/>
      <c r="P36" s="209"/>
      <c r="Q36" s="209"/>
    </row>
    <row r="37" spans="1:17" ht="60.75" customHeight="1" x14ac:dyDescent="0.25">
      <c r="A37" s="208">
        <v>35</v>
      </c>
      <c r="B37" s="28"/>
      <c r="C37" s="28"/>
      <c r="D37" s="28"/>
      <c r="E37" s="304"/>
      <c r="F37" s="304"/>
      <c r="G37" s="29"/>
      <c r="H37" s="30"/>
      <c r="I37" s="29"/>
      <c r="J37" s="30"/>
      <c r="K37" s="318"/>
      <c r="L37" s="318"/>
      <c r="M37" s="319"/>
      <c r="N37" s="319"/>
      <c r="O37" s="319"/>
      <c r="P37" s="209"/>
      <c r="Q37" s="209"/>
    </row>
    <row r="38" spans="1:17" ht="60.75" customHeight="1" x14ac:dyDescent="0.25">
      <c r="A38" s="208">
        <v>36</v>
      </c>
      <c r="B38" s="28"/>
      <c r="C38" s="28"/>
      <c r="D38" s="28"/>
      <c r="E38" s="304"/>
      <c r="F38" s="304"/>
      <c r="G38" s="29"/>
      <c r="H38" s="30"/>
      <c r="I38" s="29"/>
      <c r="J38" s="30"/>
      <c r="K38" s="318"/>
      <c r="L38" s="318"/>
      <c r="M38" s="319"/>
      <c r="N38" s="319"/>
      <c r="O38" s="319"/>
      <c r="P38" s="209"/>
      <c r="Q38" s="209"/>
    </row>
    <row r="39" spans="1:17" ht="60.75" customHeight="1" x14ac:dyDescent="0.25">
      <c r="A39" s="208">
        <v>37</v>
      </c>
      <c r="B39" s="28"/>
      <c r="C39" s="28"/>
      <c r="D39" s="28"/>
      <c r="E39" s="304"/>
      <c r="F39" s="304"/>
      <c r="G39" s="29"/>
      <c r="H39" s="30"/>
      <c r="I39" s="29"/>
      <c r="J39" s="30"/>
      <c r="K39" s="318"/>
      <c r="L39" s="318"/>
      <c r="M39" s="319"/>
      <c r="N39" s="319"/>
      <c r="O39" s="319"/>
      <c r="P39" s="209"/>
      <c r="Q39" s="209"/>
    </row>
    <row r="40" spans="1:17" ht="60.75" customHeight="1" x14ac:dyDescent="0.25">
      <c r="A40" s="208">
        <v>38</v>
      </c>
      <c r="B40" s="28"/>
      <c r="C40" s="28"/>
      <c r="D40" s="28"/>
      <c r="E40" s="304"/>
      <c r="F40" s="304"/>
      <c r="G40" s="29"/>
      <c r="H40" s="30"/>
      <c r="I40" s="29"/>
      <c r="J40" s="30"/>
      <c r="K40" s="318"/>
      <c r="L40" s="318"/>
      <c r="M40" s="319"/>
      <c r="N40" s="319"/>
      <c r="O40" s="319"/>
      <c r="P40" s="209"/>
      <c r="Q40" s="209"/>
    </row>
    <row r="41" spans="1:17" ht="60.75" customHeight="1" x14ac:dyDescent="0.25">
      <c r="A41" s="208">
        <v>39</v>
      </c>
      <c r="B41" s="28"/>
      <c r="C41" s="28"/>
      <c r="D41" s="28"/>
      <c r="E41" s="197"/>
      <c r="F41" s="197"/>
      <c r="G41" s="29"/>
      <c r="H41" s="30"/>
      <c r="I41" s="29"/>
      <c r="J41" s="30"/>
      <c r="K41" s="31"/>
      <c r="L41" s="31"/>
      <c r="M41" s="28"/>
      <c r="N41" s="28"/>
      <c r="O41" s="66"/>
      <c r="P41" s="209"/>
      <c r="Q41" s="209"/>
    </row>
    <row r="42" spans="1:17" ht="60.75" customHeight="1" x14ac:dyDescent="0.25">
      <c r="A42" s="208">
        <v>40</v>
      </c>
      <c r="B42" s="28"/>
      <c r="C42" s="28"/>
      <c r="D42" s="28"/>
      <c r="E42" s="197"/>
      <c r="F42" s="197"/>
      <c r="G42" s="29"/>
      <c r="H42" s="30"/>
      <c r="I42" s="29"/>
      <c r="J42" s="30"/>
      <c r="K42" s="31"/>
      <c r="L42" s="31"/>
      <c r="M42" s="28"/>
      <c r="N42" s="28"/>
      <c r="O42" s="66"/>
      <c r="P42" s="209"/>
      <c r="Q42" s="209"/>
    </row>
    <row r="43" spans="1:17" ht="60.75" customHeight="1" x14ac:dyDescent="0.25">
      <c r="A43" s="208">
        <v>41</v>
      </c>
      <c r="B43" s="28"/>
      <c r="C43" s="28"/>
      <c r="D43" s="28"/>
      <c r="E43" s="197"/>
      <c r="F43" s="197"/>
      <c r="G43" s="29"/>
      <c r="H43" s="30"/>
      <c r="I43" s="29"/>
      <c r="J43" s="30"/>
      <c r="K43" s="31"/>
      <c r="L43" s="31"/>
      <c r="M43" s="28"/>
      <c r="N43" s="28"/>
      <c r="O43" s="66"/>
      <c r="P43" s="209"/>
      <c r="Q43" s="209"/>
    </row>
    <row r="44" spans="1:17" ht="60.75" customHeight="1" x14ac:dyDescent="0.25">
      <c r="A44" s="208">
        <v>42</v>
      </c>
      <c r="B44" s="28"/>
      <c r="C44" s="28"/>
      <c r="D44" s="28"/>
      <c r="E44" s="197"/>
      <c r="F44" s="197"/>
      <c r="G44" s="29"/>
      <c r="H44" s="30"/>
      <c r="I44" s="29"/>
      <c r="J44" s="30"/>
      <c r="K44" s="31"/>
      <c r="L44" s="31"/>
      <c r="M44" s="28"/>
      <c r="N44" s="28"/>
      <c r="O44" s="66"/>
      <c r="P44" s="209"/>
      <c r="Q44" s="209"/>
    </row>
    <row r="45" spans="1:17" ht="60.75" customHeight="1" x14ac:dyDescent="0.25">
      <c r="A45" s="208">
        <v>43</v>
      </c>
      <c r="B45" s="28"/>
      <c r="C45" s="28"/>
      <c r="D45" s="28"/>
      <c r="E45" s="197"/>
      <c r="F45" s="197"/>
      <c r="G45" s="29"/>
      <c r="H45" s="30"/>
      <c r="I45" s="29"/>
      <c r="J45" s="30"/>
      <c r="K45" s="31"/>
      <c r="L45" s="31"/>
      <c r="M45" s="28"/>
      <c r="N45" s="28"/>
      <c r="O45" s="66"/>
      <c r="P45" s="209"/>
      <c r="Q45" s="209"/>
    </row>
    <row r="46" spans="1:17" ht="60.75" customHeight="1" x14ac:dyDescent="0.25">
      <c r="A46" s="208">
        <v>44</v>
      </c>
      <c r="B46" s="28"/>
      <c r="C46" s="28"/>
      <c r="D46" s="28"/>
      <c r="E46" s="197"/>
      <c r="F46" s="197"/>
      <c r="G46" s="29"/>
      <c r="H46" s="30"/>
      <c r="I46" s="29"/>
      <c r="J46" s="30"/>
      <c r="K46" s="31"/>
      <c r="L46" s="31"/>
      <c r="M46" s="28"/>
      <c r="N46" s="28"/>
      <c r="O46" s="66"/>
      <c r="P46" s="209"/>
      <c r="Q46" s="209"/>
    </row>
    <row r="47" spans="1:17" ht="60.75" customHeight="1" x14ac:dyDescent="0.25">
      <c r="A47" s="208">
        <v>45</v>
      </c>
      <c r="B47" s="28"/>
      <c r="C47" s="28"/>
      <c r="D47" s="28"/>
      <c r="E47" s="197"/>
      <c r="F47" s="197"/>
      <c r="G47" s="29"/>
      <c r="H47" s="30"/>
      <c r="I47" s="29"/>
      <c r="J47" s="30"/>
      <c r="K47" s="31"/>
      <c r="L47" s="31"/>
      <c r="M47" s="28"/>
      <c r="N47" s="28"/>
      <c r="O47" s="66"/>
      <c r="P47" s="209"/>
      <c r="Q47" s="209"/>
    </row>
    <row r="48" spans="1:17" ht="60.75" customHeight="1" x14ac:dyDescent="0.25">
      <c r="A48" s="208">
        <v>46</v>
      </c>
      <c r="B48" s="28"/>
      <c r="C48" s="28"/>
      <c r="D48" s="28"/>
      <c r="E48" s="197"/>
      <c r="F48" s="197"/>
      <c r="G48" s="29"/>
      <c r="H48" s="30"/>
      <c r="I48" s="29"/>
      <c r="J48" s="30"/>
      <c r="K48" s="31"/>
      <c r="L48" s="31"/>
      <c r="M48" s="28"/>
      <c r="N48" s="28"/>
      <c r="O48" s="66"/>
      <c r="P48" s="209"/>
      <c r="Q48" s="209"/>
    </row>
    <row r="49" spans="1:17" ht="60.75" customHeight="1" x14ac:dyDescent="0.25">
      <c r="A49" s="208">
        <v>47</v>
      </c>
      <c r="B49" s="28"/>
      <c r="C49" s="28"/>
      <c r="D49" s="28"/>
      <c r="E49" s="197"/>
      <c r="F49" s="197"/>
      <c r="G49" s="29"/>
      <c r="H49" s="30"/>
      <c r="I49" s="29"/>
      <c r="J49" s="30"/>
      <c r="K49" s="31"/>
      <c r="L49" s="31"/>
      <c r="M49" s="28"/>
      <c r="N49" s="28"/>
      <c r="O49" s="66"/>
      <c r="P49" s="209"/>
      <c r="Q49" s="209"/>
    </row>
    <row r="50" spans="1:17" ht="60.75" customHeight="1" x14ac:dyDescent="0.25">
      <c r="A50" s="208">
        <v>48</v>
      </c>
      <c r="B50" s="28"/>
      <c r="C50" s="28"/>
      <c r="D50" s="28"/>
      <c r="E50" s="197"/>
      <c r="F50" s="197"/>
      <c r="G50" s="29"/>
      <c r="H50" s="30"/>
      <c r="I50" s="29"/>
      <c r="J50" s="30"/>
      <c r="K50" s="31"/>
      <c r="L50" s="31"/>
      <c r="M50" s="28"/>
      <c r="N50" s="28"/>
      <c r="O50" s="66"/>
      <c r="P50" s="209"/>
      <c r="Q50" s="209"/>
    </row>
    <row r="51" spans="1:17" ht="60.75" customHeight="1" x14ac:dyDescent="0.25">
      <c r="A51" s="208">
        <v>49</v>
      </c>
      <c r="B51" s="28"/>
      <c r="C51" s="28"/>
      <c r="D51" s="28"/>
      <c r="E51" s="197"/>
      <c r="F51" s="197"/>
      <c r="G51" s="29"/>
      <c r="H51" s="30"/>
      <c r="I51" s="29"/>
      <c r="J51" s="30"/>
      <c r="K51" s="31"/>
      <c r="L51" s="31"/>
      <c r="M51" s="28"/>
      <c r="N51" s="28"/>
      <c r="O51" s="66"/>
      <c r="P51" s="209"/>
      <c r="Q51" s="209"/>
    </row>
    <row r="52" spans="1:17" ht="60.75" customHeight="1" x14ac:dyDescent="0.25">
      <c r="A52" s="208">
        <v>50</v>
      </c>
      <c r="B52" s="28"/>
      <c r="C52" s="28"/>
      <c r="D52" s="28"/>
      <c r="E52" s="197"/>
      <c r="F52" s="197"/>
      <c r="G52" s="29"/>
      <c r="H52" s="30"/>
      <c r="I52" s="29"/>
      <c r="J52" s="30"/>
      <c r="K52" s="31"/>
      <c r="L52" s="31"/>
      <c r="M52" s="28"/>
      <c r="N52" s="28"/>
      <c r="O52" s="66"/>
      <c r="P52" s="209"/>
      <c r="Q52" s="209"/>
    </row>
    <row r="53" spans="1:17" ht="60.75" customHeight="1" x14ac:dyDescent="0.25">
      <c r="A53" s="208">
        <v>51</v>
      </c>
      <c r="B53" s="28"/>
      <c r="C53" s="28"/>
      <c r="D53" s="28"/>
      <c r="E53" s="197"/>
      <c r="F53" s="197"/>
      <c r="G53" s="29"/>
      <c r="H53" s="30"/>
      <c r="I53" s="29"/>
      <c r="J53" s="30"/>
      <c r="K53" s="31"/>
      <c r="L53" s="31"/>
      <c r="M53" s="28"/>
      <c r="N53" s="28"/>
      <c r="O53" s="66"/>
      <c r="P53" s="209"/>
      <c r="Q53" s="209"/>
    </row>
    <row r="54" spans="1:17" ht="60.75" customHeight="1" x14ac:dyDescent="0.25">
      <c r="A54" s="208">
        <v>52</v>
      </c>
      <c r="B54" s="28"/>
      <c r="C54" s="28"/>
      <c r="D54" s="28"/>
      <c r="E54" s="197"/>
      <c r="F54" s="197"/>
      <c r="G54" s="29"/>
      <c r="H54" s="30"/>
      <c r="I54" s="29"/>
      <c r="J54" s="30"/>
      <c r="K54" s="31"/>
      <c r="L54" s="31"/>
      <c r="M54" s="28"/>
      <c r="N54" s="28"/>
      <c r="O54" s="66"/>
      <c r="P54" s="209"/>
      <c r="Q54" s="209"/>
    </row>
    <row r="55" spans="1:17" ht="60.75" customHeight="1" x14ac:dyDescent="0.25">
      <c r="A55" s="208">
        <v>53</v>
      </c>
      <c r="B55" s="28"/>
      <c r="C55" s="28"/>
      <c r="D55" s="28"/>
      <c r="E55" s="197"/>
      <c r="F55" s="197"/>
      <c r="G55" s="29"/>
      <c r="H55" s="30"/>
      <c r="I55" s="29"/>
      <c r="J55" s="30"/>
      <c r="K55" s="31"/>
      <c r="L55" s="31"/>
      <c r="M55" s="28"/>
      <c r="N55" s="28"/>
      <c r="O55" s="66"/>
      <c r="P55" s="209"/>
      <c r="Q55" s="209"/>
    </row>
    <row r="56" spans="1:17" ht="60.75" customHeight="1" x14ac:dyDescent="0.25">
      <c r="A56" s="208">
        <v>54</v>
      </c>
      <c r="B56" s="28"/>
      <c r="C56" s="28"/>
      <c r="D56" s="28"/>
      <c r="E56" s="197"/>
      <c r="F56" s="197"/>
      <c r="G56" s="29"/>
      <c r="H56" s="30"/>
      <c r="I56" s="29"/>
      <c r="J56" s="30"/>
      <c r="K56" s="31"/>
      <c r="L56" s="31"/>
      <c r="M56" s="28"/>
      <c r="N56" s="28"/>
      <c r="O56" s="66"/>
      <c r="P56" s="209"/>
      <c r="Q56" s="209"/>
    </row>
    <row r="57" spans="1:17" ht="60.75" customHeight="1" x14ac:dyDescent="0.25">
      <c r="A57" s="208">
        <v>55</v>
      </c>
      <c r="B57" s="28"/>
      <c r="C57" s="28"/>
      <c r="D57" s="28"/>
      <c r="E57" s="197"/>
      <c r="F57" s="197"/>
      <c r="G57" s="29"/>
      <c r="H57" s="30"/>
      <c r="I57" s="29"/>
      <c r="J57" s="30"/>
      <c r="K57" s="31"/>
      <c r="L57" s="31"/>
      <c r="M57" s="28"/>
      <c r="N57" s="28"/>
      <c r="O57" s="66"/>
      <c r="P57" s="209"/>
      <c r="Q57" s="209"/>
    </row>
    <row r="58" spans="1:17" ht="60.75" customHeight="1" x14ac:dyDescent="0.25">
      <c r="A58" s="208">
        <v>56</v>
      </c>
      <c r="B58" s="28"/>
      <c r="C58" s="28"/>
      <c r="D58" s="28"/>
      <c r="E58" s="197"/>
      <c r="F58" s="197"/>
      <c r="G58" s="29"/>
      <c r="H58" s="30"/>
      <c r="I58" s="29"/>
      <c r="J58" s="30"/>
      <c r="K58" s="31"/>
      <c r="L58" s="31"/>
      <c r="M58" s="28"/>
      <c r="N58" s="28"/>
      <c r="O58" s="66"/>
      <c r="P58" s="209"/>
      <c r="Q58" s="209"/>
    </row>
    <row r="59" spans="1:17" ht="60.75" customHeight="1" x14ac:dyDescent="0.25">
      <c r="A59" s="208">
        <v>57</v>
      </c>
      <c r="B59" s="28"/>
      <c r="C59" s="28"/>
      <c r="D59" s="28"/>
      <c r="E59" s="197"/>
      <c r="F59" s="197"/>
      <c r="G59" s="29"/>
      <c r="H59" s="30"/>
      <c r="I59" s="29"/>
      <c r="J59" s="30"/>
      <c r="K59" s="31"/>
      <c r="L59" s="31"/>
      <c r="M59" s="28"/>
      <c r="N59" s="28"/>
      <c r="O59" s="66"/>
      <c r="P59" s="209"/>
      <c r="Q59" s="209"/>
    </row>
    <row r="60" spans="1:17" ht="60.75" customHeight="1" x14ac:dyDescent="0.25">
      <c r="A60" s="208">
        <v>58</v>
      </c>
      <c r="B60" s="28"/>
      <c r="C60" s="28"/>
      <c r="D60" s="28"/>
      <c r="E60" s="197"/>
      <c r="F60" s="197"/>
      <c r="G60" s="29"/>
      <c r="H60" s="30"/>
      <c r="I60" s="29"/>
      <c r="J60" s="30"/>
      <c r="K60" s="31"/>
      <c r="L60" s="31"/>
      <c r="M60" s="28"/>
      <c r="N60" s="28"/>
      <c r="O60" s="66"/>
      <c r="P60" s="209"/>
      <c r="Q60" s="209"/>
    </row>
    <row r="61" spans="1:17" ht="60.75" customHeight="1" x14ac:dyDescent="0.25">
      <c r="A61" s="208">
        <v>59</v>
      </c>
      <c r="B61" s="28"/>
      <c r="C61" s="28"/>
      <c r="D61" s="28"/>
      <c r="E61" s="197"/>
      <c r="F61" s="197"/>
      <c r="G61" s="29"/>
      <c r="H61" s="30"/>
      <c r="I61" s="29"/>
      <c r="J61" s="30"/>
      <c r="K61" s="31"/>
      <c r="L61" s="31"/>
      <c r="M61" s="28"/>
      <c r="N61" s="28"/>
      <c r="O61" s="66"/>
      <c r="P61" s="209"/>
      <c r="Q61" s="209"/>
    </row>
    <row r="62" spans="1:17" ht="60.75" customHeight="1" x14ac:dyDescent="0.25">
      <c r="A62" s="208">
        <v>60</v>
      </c>
      <c r="B62" s="28"/>
      <c r="C62" s="28"/>
      <c r="D62" s="28"/>
      <c r="E62" s="197"/>
      <c r="F62" s="197"/>
      <c r="G62" s="29"/>
      <c r="H62" s="30"/>
      <c r="I62" s="29"/>
      <c r="J62" s="30"/>
      <c r="K62" s="31"/>
      <c r="L62" s="31"/>
      <c r="M62" s="28"/>
      <c r="N62" s="28"/>
      <c r="O62" s="66"/>
      <c r="P62" s="209"/>
      <c r="Q62" s="209"/>
    </row>
    <row r="63" spans="1:17" ht="60.75" customHeight="1" x14ac:dyDescent="0.25">
      <c r="A63" s="208">
        <v>61</v>
      </c>
      <c r="B63" s="28"/>
      <c r="C63" s="28"/>
      <c r="D63" s="28"/>
      <c r="E63" s="197"/>
      <c r="F63" s="197"/>
      <c r="G63" s="29"/>
      <c r="H63" s="30"/>
      <c r="I63" s="29"/>
      <c r="J63" s="30"/>
      <c r="K63" s="31"/>
      <c r="L63" s="31"/>
      <c r="M63" s="28"/>
      <c r="N63" s="28"/>
      <c r="O63" s="66"/>
      <c r="P63" s="209"/>
      <c r="Q63" s="209"/>
    </row>
    <row r="64" spans="1:17" ht="60.75" customHeight="1" x14ac:dyDescent="0.25">
      <c r="A64" s="208">
        <v>62</v>
      </c>
      <c r="B64" s="28"/>
      <c r="C64" s="28"/>
      <c r="D64" s="28"/>
      <c r="E64" s="197"/>
      <c r="F64" s="197"/>
      <c r="G64" s="29"/>
      <c r="H64" s="30"/>
      <c r="I64" s="29"/>
      <c r="J64" s="30"/>
      <c r="K64" s="31"/>
      <c r="L64" s="31"/>
      <c r="M64" s="28"/>
      <c r="N64" s="28"/>
      <c r="O64" s="66"/>
      <c r="P64" s="209"/>
      <c r="Q64" s="209"/>
    </row>
    <row r="65" spans="1:17" ht="60.75" customHeight="1" x14ac:dyDescent="0.25">
      <c r="A65" s="208">
        <v>63</v>
      </c>
      <c r="B65" s="28"/>
      <c r="C65" s="28"/>
      <c r="D65" s="28"/>
      <c r="E65" s="197"/>
      <c r="F65" s="197"/>
      <c r="G65" s="29"/>
      <c r="H65" s="30"/>
      <c r="I65" s="29"/>
      <c r="J65" s="30"/>
      <c r="K65" s="31"/>
      <c r="L65" s="31"/>
      <c r="M65" s="28"/>
      <c r="N65" s="28"/>
      <c r="O65" s="66"/>
      <c r="P65" s="209"/>
      <c r="Q65" s="209"/>
    </row>
    <row r="66" spans="1:17" ht="60.75" customHeight="1" x14ac:dyDescent="0.25">
      <c r="A66" s="208">
        <v>64</v>
      </c>
      <c r="B66" s="28"/>
      <c r="C66" s="28"/>
      <c r="D66" s="28"/>
      <c r="E66" s="197"/>
      <c r="F66" s="197"/>
      <c r="G66" s="29"/>
      <c r="H66" s="30"/>
      <c r="I66" s="29"/>
      <c r="J66" s="30"/>
      <c r="K66" s="31"/>
      <c r="L66" s="31"/>
      <c r="M66" s="28"/>
      <c r="N66" s="28"/>
      <c r="O66" s="66"/>
      <c r="P66" s="209"/>
      <c r="Q66" s="209"/>
    </row>
    <row r="67" spans="1:17" ht="60.75" customHeight="1" x14ac:dyDescent="0.25">
      <c r="A67" s="208">
        <v>65</v>
      </c>
      <c r="B67" s="28"/>
      <c r="C67" s="28"/>
      <c r="D67" s="28"/>
      <c r="E67" s="197"/>
      <c r="F67" s="197"/>
      <c r="G67" s="29"/>
      <c r="H67" s="30"/>
      <c r="I67" s="29"/>
      <c r="J67" s="30"/>
      <c r="K67" s="31"/>
      <c r="L67" s="31"/>
      <c r="M67" s="28"/>
      <c r="N67" s="28"/>
      <c r="O67" s="66"/>
      <c r="P67" s="209"/>
      <c r="Q67" s="209"/>
    </row>
    <row r="68" spans="1:17" ht="60.75" customHeight="1" x14ac:dyDescent="0.25">
      <c r="A68" s="208">
        <v>66</v>
      </c>
      <c r="B68" s="28"/>
      <c r="C68" s="28"/>
      <c r="D68" s="28"/>
      <c r="E68" s="197"/>
      <c r="F68" s="197"/>
      <c r="G68" s="29"/>
      <c r="H68" s="30"/>
      <c r="I68" s="29"/>
      <c r="J68" s="30"/>
      <c r="K68" s="31"/>
      <c r="L68" s="31"/>
      <c r="M68" s="28"/>
      <c r="N68" s="28"/>
      <c r="O68" s="66"/>
      <c r="P68" s="209"/>
      <c r="Q68" s="209"/>
    </row>
    <row r="69" spans="1:17" ht="60.75" customHeight="1" x14ac:dyDescent="0.25">
      <c r="A69" s="208">
        <v>67</v>
      </c>
      <c r="B69" s="28"/>
      <c r="C69" s="28"/>
      <c r="D69" s="28"/>
      <c r="E69" s="197"/>
      <c r="F69" s="197"/>
      <c r="G69" s="29"/>
      <c r="H69" s="30"/>
      <c r="I69" s="29"/>
      <c r="J69" s="30"/>
      <c r="K69" s="31"/>
      <c r="L69" s="31"/>
      <c r="M69" s="28"/>
      <c r="N69" s="28"/>
      <c r="O69" s="66"/>
      <c r="P69" s="209"/>
      <c r="Q69" s="209"/>
    </row>
    <row r="70" spans="1:17" ht="60.75" customHeight="1" x14ac:dyDescent="0.25">
      <c r="A70" s="208">
        <v>68</v>
      </c>
      <c r="B70" s="28"/>
      <c r="C70" s="28"/>
      <c r="D70" s="28"/>
      <c r="E70" s="197"/>
      <c r="F70" s="197"/>
      <c r="G70" s="29"/>
      <c r="H70" s="30"/>
      <c r="I70" s="29"/>
      <c r="J70" s="30"/>
      <c r="K70" s="31"/>
      <c r="L70" s="31"/>
      <c r="M70" s="28"/>
      <c r="N70" s="28"/>
      <c r="O70" s="66"/>
      <c r="P70" s="209"/>
      <c r="Q70" s="209"/>
    </row>
    <row r="71" spans="1:17" ht="60.75" customHeight="1" x14ac:dyDescent="0.25">
      <c r="A71" s="208">
        <v>69</v>
      </c>
      <c r="B71" s="28"/>
      <c r="C71" s="28"/>
      <c r="D71" s="28"/>
      <c r="E71" s="197"/>
      <c r="F71" s="197"/>
      <c r="G71" s="29"/>
      <c r="H71" s="30"/>
      <c r="I71" s="29"/>
      <c r="J71" s="30"/>
      <c r="K71" s="31"/>
      <c r="L71" s="31"/>
      <c r="M71" s="28"/>
      <c r="N71" s="28"/>
      <c r="O71" s="66"/>
      <c r="P71" s="209"/>
      <c r="Q71" s="209"/>
    </row>
    <row r="72" spans="1:17" ht="60.75" customHeight="1" x14ac:dyDescent="0.25">
      <c r="A72" s="208">
        <v>70</v>
      </c>
      <c r="B72" s="28"/>
      <c r="C72" s="28"/>
      <c r="D72" s="28"/>
      <c r="E72" s="197"/>
      <c r="F72" s="197"/>
      <c r="G72" s="29"/>
      <c r="H72" s="30"/>
      <c r="I72" s="29"/>
      <c r="J72" s="30"/>
      <c r="K72" s="31"/>
      <c r="L72" s="31"/>
      <c r="M72" s="28"/>
      <c r="N72" s="28"/>
      <c r="O72" s="66"/>
      <c r="P72" s="209"/>
      <c r="Q72" s="209"/>
    </row>
    <row r="73" spans="1:17" ht="60.75" customHeight="1" x14ac:dyDescent="0.25">
      <c r="A73" s="208">
        <v>71</v>
      </c>
      <c r="B73" s="28"/>
      <c r="C73" s="28"/>
      <c r="D73" s="28"/>
      <c r="E73" s="197"/>
      <c r="F73" s="197"/>
      <c r="G73" s="29"/>
      <c r="H73" s="30"/>
      <c r="I73" s="29"/>
      <c r="J73" s="30"/>
      <c r="K73" s="31"/>
      <c r="L73" s="31"/>
      <c r="M73" s="28"/>
      <c r="N73" s="28"/>
      <c r="O73" s="66"/>
      <c r="P73" s="209"/>
      <c r="Q73" s="209"/>
    </row>
    <row r="74" spans="1:17" ht="60.75" customHeight="1" x14ac:dyDescent="0.25">
      <c r="A74" s="208">
        <v>72</v>
      </c>
      <c r="B74" s="28"/>
      <c r="C74" s="28"/>
      <c r="D74" s="28"/>
      <c r="E74" s="197"/>
      <c r="F74" s="197"/>
      <c r="G74" s="29"/>
      <c r="H74" s="30"/>
      <c r="I74" s="29"/>
      <c r="J74" s="30"/>
      <c r="K74" s="31"/>
      <c r="L74" s="31"/>
      <c r="M74" s="28"/>
      <c r="N74" s="28"/>
      <c r="O74" s="66"/>
      <c r="P74" s="209"/>
      <c r="Q74" s="209"/>
    </row>
    <row r="75" spans="1:17" ht="60.75" customHeight="1" x14ac:dyDescent="0.25">
      <c r="A75" s="208">
        <v>73</v>
      </c>
      <c r="B75" s="28"/>
      <c r="C75" s="28"/>
      <c r="D75" s="28"/>
      <c r="E75" s="197"/>
      <c r="F75" s="197"/>
      <c r="G75" s="29"/>
      <c r="H75" s="30"/>
      <c r="I75" s="29"/>
      <c r="J75" s="30"/>
      <c r="K75" s="31"/>
      <c r="L75" s="31"/>
      <c r="M75" s="28"/>
      <c r="N75" s="28"/>
      <c r="O75" s="66"/>
      <c r="P75" s="209"/>
      <c r="Q75" s="209"/>
    </row>
    <row r="76" spans="1:17" ht="60.75" customHeight="1" x14ac:dyDescent="0.25">
      <c r="A76" s="208">
        <v>74</v>
      </c>
      <c r="B76" s="28"/>
      <c r="C76" s="28"/>
      <c r="D76" s="28"/>
      <c r="E76" s="197"/>
      <c r="F76" s="197"/>
      <c r="G76" s="29"/>
      <c r="H76" s="30"/>
      <c r="I76" s="29"/>
      <c r="J76" s="30"/>
      <c r="K76" s="31"/>
      <c r="L76" s="31"/>
      <c r="M76" s="28"/>
      <c r="N76" s="28"/>
      <c r="O76" s="66"/>
      <c r="P76" s="209"/>
      <c r="Q76" s="209"/>
    </row>
    <row r="77" spans="1:17" ht="60.75" customHeight="1" x14ac:dyDescent="0.25">
      <c r="A77" s="208">
        <v>75</v>
      </c>
      <c r="B77" s="28"/>
      <c r="C77" s="28"/>
      <c r="D77" s="28"/>
      <c r="E77" s="197"/>
      <c r="F77" s="197"/>
      <c r="G77" s="29"/>
      <c r="H77" s="30"/>
      <c r="I77" s="29"/>
      <c r="J77" s="30"/>
      <c r="K77" s="31"/>
      <c r="L77" s="31"/>
      <c r="M77" s="28"/>
      <c r="N77" s="28"/>
      <c r="O77" s="66"/>
      <c r="P77" s="209"/>
      <c r="Q77" s="209"/>
    </row>
    <row r="78" spans="1:17" ht="60.75" customHeight="1" x14ac:dyDescent="0.25">
      <c r="A78" s="208">
        <v>76</v>
      </c>
      <c r="B78" s="28"/>
      <c r="C78" s="28"/>
      <c r="D78" s="28"/>
      <c r="E78" s="197"/>
      <c r="F78" s="197"/>
      <c r="G78" s="29"/>
      <c r="H78" s="30"/>
      <c r="I78" s="29"/>
      <c r="J78" s="30"/>
      <c r="K78" s="31"/>
      <c r="L78" s="31"/>
      <c r="M78" s="28"/>
      <c r="N78" s="28"/>
      <c r="O78" s="66"/>
      <c r="P78" s="209"/>
      <c r="Q78" s="209"/>
    </row>
    <row r="79" spans="1:17" ht="60.75" customHeight="1" x14ac:dyDescent="0.25">
      <c r="A79" s="208">
        <v>77</v>
      </c>
      <c r="B79" s="28"/>
      <c r="C79" s="28"/>
      <c r="D79" s="28"/>
      <c r="E79" s="197"/>
      <c r="F79" s="197"/>
      <c r="G79" s="29"/>
      <c r="H79" s="30"/>
      <c r="I79" s="29"/>
      <c r="J79" s="30"/>
      <c r="K79" s="31"/>
      <c r="L79" s="31"/>
      <c r="M79" s="28"/>
      <c r="N79" s="28"/>
      <c r="O79" s="66"/>
      <c r="P79" s="209"/>
      <c r="Q79" s="209"/>
    </row>
    <row r="80" spans="1:17" ht="60.75" customHeight="1" x14ac:dyDescent="0.25">
      <c r="A80" s="208">
        <v>78</v>
      </c>
      <c r="B80" s="28"/>
      <c r="C80" s="28"/>
      <c r="D80" s="28"/>
      <c r="E80" s="197"/>
      <c r="F80" s="197"/>
      <c r="G80" s="29"/>
      <c r="H80" s="30"/>
      <c r="I80" s="29"/>
      <c r="J80" s="30"/>
      <c r="K80" s="31"/>
      <c r="L80" s="31"/>
      <c r="M80" s="28"/>
      <c r="N80" s="28"/>
      <c r="O80" s="66"/>
      <c r="P80" s="209"/>
      <c r="Q80" s="209"/>
    </row>
    <row r="81" spans="1:17" ht="60.75" customHeight="1" x14ac:dyDescent="0.25">
      <c r="A81" s="208">
        <v>79</v>
      </c>
      <c r="B81" s="28"/>
      <c r="C81" s="28"/>
      <c r="D81" s="28"/>
      <c r="E81" s="197"/>
      <c r="F81" s="197"/>
      <c r="G81" s="29"/>
      <c r="H81" s="30"/>
      <c r="I81" s="29"/>
      <c r="J81" s="30"/>
      <c r="K81" s="31"/>
      <c r="L81" s="31"/>
      <c r="M81" s="28"/>
      <c r="N81" s="28"/>
      <c r="O81" s="66"/>
      <c r="P81" s="209"/>
      <c r="Q81" s="209"/>
    </row>
    <row r="82" spans="1:17" ht="60.75" customHeight="1" x14ac:dyDescent="0.25">
      <c r="A82" s="208">
        <v>80</v>
      </c>
      <c r="B82" s="28"/>
      <c r="C82" s="28"/>
      <c r="D82" s="28"/>
      <c r="E82" s="197"/>
      <c r="F82" s="197"/>
      <c r="G82" s="29"/>
      <c r="H82" s="30"/>
      <c r="I82" s="29"/>
      <c r="J82" s="30"/>
      <c r="K82" s="31"/>
      <c r="L82" s="31"/>
      <c r="M82" s="28"/>
      <c r="N82" s="28"/>
      <c r="O82" s="66"/>
      <c r="P82" s="209"/>
      <c r="Q82" s="209"/>
    </row>
    <row r="83" spans="1:17" ht="60.75" customHeight="1" x14ac:dyDescent="0.25">
      <c r="A83" s="208">
        <v>81</v>
      </c>
      <c r="B83" s="28"/>
      <c r="C83" s="28"/>
      <c r="D83" s="28"/>
      <c r="E83" s="197"/>
      <c r="F83" s="197"/>
      <c r="G83" s="29"/>
      <c r="H83" s="30"/>
      <c r="I83" s="29"/>
      <c r="J83" s="30"/>
      <c r="K83" s="31"/>
      <c r="L83" s="31"/>
      <c r="M83" s="28"/>
      <c r="N83" s="28"/>
      <c r="O83" s="66"/>
      <c r="P83" s="209"/>
      <c r="Q83" s="209"/>
    </row>
    <row r="84" spans="1:17" ht="60.75" customHeight="1" x14ac:dyDescent="0.25">
      <c r="A84" s="208">
        <v>82</v>
      </c>
      <c r="B84" s="28"/>
      <c r="C84" s="28"/>
      <c r="D84" s="28"/>
      <c r="E84" s="197"/>
      <c r="F84" s="197"/>
      <c r="G84" s="29"/>
      <c r="H84" s="30"/>
      <c r="I84" s="29"/>
      <c r="J84" s="30"/>
      <c r="K84" s="31"/>
      <c r="L84" s="31"/>
      <c r="M84" s="28"/>
      <c r="N84" s="28"/>
      <c r="O84" s="66"/>
      <c r="P84" s="209"/>
      <c r="Q84" s="209"/>
    </row>
    <row r="85" spans="1:17" ht="60.75" customHeight="1" x14ac:dyDescent="0.25">
      <c r="A85" s="208">
        <v>83</v>
      </c>
      <c r="B85" s="28"/>
      <c r="C85" s="28"/>
      <c r="D85" s="28"/>
      <c r="E85" s="197"/>
      <c r="F85" s="197"/>
      <c r="G85" s="29"/>
      <c r="H85" s="30"/>
      <c r="I85" s="29"/>
      <c r="J85" s="30"/>
      <c r="K85" s="31"/>
      <c r="L85" s="31"/>
      <c r="M85" s="28"/>
      <c r="N85" s="28"/>
      <c r="O85" s="66"/>
      <c r="P85" s="209"/>
      <c r="Q85" s="209"/>
    </row>
    <row r="86" spans="1:17" ht="60.75" customHeight="1" x14ac:dyDescent="0.25">
      <c r="A86" s="208">
        <v>84</v>
      </c>
      <c r="B86" s="28"/>
      <c r="C86" s="28"/>
      <c r="D86" s="28"/>
      <c r="E86" s="197"/>
      <c r="F86" s="197"/>
      <c r="G86" s="29"/>
      <c r="H86" s="30"/>
      <c r="I86" s="29"/>
      <c r="J86" s="30"/>
      <c r="K86" s="31"/>
      <c r="L86" s="31"/>
      <c r="M86" s="28"/>
      <c r="N86" s="28"/>
      <c r="O86" s="66"/>
      <c r="P86" s="209"/>
      <c r="Q86" s="209"/>
    </row>
    <row r="87" spans="1:17" ht="60.75" customHeight="1" x14ac:dyDescent="0.25">
      <c r="A87" s="208">
        <v>85</v>
      </c>
      <c r="B87" s="28"/>
      <c r="C87" s="28"/>
      <c r="D87" s="28"/>
      <c r="E87" s="197"/>
      <c r="F87" s="197"/>
      <c r="G87" s="29"/>
      <c r="H87" s="30"/>
      <c r="I87" s="29"/>
      <c r="J87" s="30"/>
      <c r="K87" s="31"/>
      <c r="L87" s="31"/>
      <c r="M87" s="28"/>
      <c r="N87" s="28"/>
      <c r="O87" s="66"/>
      <c r="P87" s="209"/>
      <c r="Q87" s="209"/>
    </row>
    <row r="88" spans="1:17" ht="60.75" customHeight="1" x14ac:dyDescent="0.25">
      <c r="A88" s="208">
        <v>86</v>
      </c>
      <c r="B88" s="28"/>
      <c r="C88" s="28"/>
      <c r="D88" s="28"/>
      <c r="E88" s="197"/>
      <c r="F88" s="197"/>
      <c r="G88" s="29"/>
      <c r="H88" s="30"/>
      <c r="I88" s="29"/>
      <c r="J88" s="30"/>
      <c r="K88" s="31"/>
      <c r="L88" s="31"/>
      <c r="M88" s="28"/>
      <c r="N88" s="28"/>
      <c r="O88" s="66"/>
      <c r="P88" s="209"/>
      <c r="Q88" s="209"/>
    </row>
    <row r="89" spans="1:17" ht="60.75" customHeight="1" x14ac:dyDescent="0.25">
      <c r="A89" s="208">
        <v>87</v>
      </c>
      <c r="B89" s="28"/>
      <c r="C89" s="28"/>
      <c r="D89" s="28"/>
      <c r="E89" s="197"/>
      <c r="F89" s="197"/>
      <c r="G89" s="29"/>
      <c r="H89" s="30"/>
      <c r="I89" s="29"/>
      <c r="J89" s="30"/>
      <c r="K89" s="31"/>
      <c r="L89" s="31"/>
      <c r="M89" s="28"/>
      <c r="N89" s="28"/>
      <c r="O89" s="66"/>
      <c r="P89" s="209"/>
      <c r="Q89" s="209"/>
    </row>
    <row r="90" spans="1:17" ht="60.75" customHeight="1" x14ac:dyDescent="0.25">
      <c r="A90" s="208">
        <v>88</v>
      </c>
      <c r="B90" s="28"/>
      <c r="C90" s="28"/>
      <c r="D90" s="28"/>
      <c r="E90" s="197"/>
      <c r="F90" s="197"/>
      <c r="G90" s="29"/>
      <c r="H90" s="30"/>
      <c r="I90" s="29"/>
      <c r="J90" s="30"/>
      <c r="K90" s="31"/>
      <c r="L90" s="31"/>
      <c r="M90" s="28"/>
      <c r="N90" s="28"/>
      <c r="O90" s="66"/>
      <c r="P90" s="209"/>
      <c r="Q90" s="209"/>
    </row>
    <row r="91" spans="1:17" ht="60.75" customHeight="1" x14ac:dyDescent="0.25">
      <c r="A91" s="208">
        <v>89</v>
      </c>
      <c r="B91" s="28"/>
      <c r="C91" s="28"/>
      <c r="D91" s="28"/>
      <c r="E91" s="197"/>
      <c r="F91" s="197"/>
      <c r="G91" s="29"/>
      <c r="H91" s="30"/>
      <c r="I91" s="29"/>
      <c r="J91" s="30"/>
      <c r="K91" s="31"/>
      <c r="L91" s="31"/>
      <c r="M91" s="28"/>
      <c r="N91" s="28"/>
      <c r="O91" s="66"/>
      <c r="P91" s="209"/>
      <c r="Q91" s="209"/>
    </row>
    <row r="92" spans="1:17" ht="60.75" customHeight="1" x14ac:dyDescent="0.25">
      <c r="A92" s="208">
        <v>90</v>
      </c>
      <c r="B92" s="28"/>
      <c r="C92" s="28"/>
      <c r="D92" s="28"/>
      <c r="E92" s="197"/>
      <c r="F92" s="197"/>
      <c r="G92" s="29"/>
      <c r="H92" s="30"/>
      <c r="I92" s="29"/>
      <c r="J92" s="30"/>
      <c r="K92" s="31"/>
      <c r="L92" s="31"/>
      <c r="M92" s="28"/>
      <c r="N92" s="28"/>
      <c r="O92" s="66"/>
      <c r="P92" s="209"/>
      <c r="Q92" s="209"/>
    </row>
    <row r="93" spans="1:17" ht="60.75" customHeight="1" x14ac:dyDescent="0.25">
      <c r="A93" s="208">
        <v>91</v>
      </c>
      <c r="B93" s="28"/>
      <c r="C93" s="28"/>
      <c r="D93" s="28"/>
      <c r="E93" s="197"/>
      <c r="F93" s="197"/>
      <c r="G93" s="29"/>
      <c r="H93" s="30"/>
      <c r="I93" s="29"/>
      <c r="J93" s="30"/>
      <c r="K93" s="31"/>
      <c r="L93" s="31"/>
      <c r="M93" s="28"/>
      <c r="N93" s="28"/>
      <c r="O93" s="66"/>
      <c r="P93" s="209"/>
      <c r="Q93" s="209"/>
    </row>
    <row r="94" spans="1:17" ht="60.75" customHeight="1" x14ac:dyDescent="0.25">
      <c r="A94" s="208">
        <v>92</v>
      </c>
      <c r="B94" s="28"/>
      <c r="C94" s="28"/>
      <c r="D94" s="28"/>
      <c r="E94" s="197"/>
      <c r="F94" s="197"/>
      <c r="G94" s="29"/>
      <c r="H94" s="30"/>
      <c r="I94" s="29"/>
      <c r="J94" s="30"/>
      <c r="K94" s="31"/>
      <c r="L94" s="31"/>
      <c r="M94" s="28"/>
      <c r="N94" s="28"/>
      <c r="O94" s="66"/>
      <c r="P94" s="209"/>
      <c r="Q94" s="209"/>
    </row>
    <row r="95" spans="1:17" ht="60.75" customHeight="1" x14ac:dyDescent="0.25">
      <c r="A95" s="208">
        <v>93</v>
      </c>
      <c r="B95" s="28"/>
      <c r="C95" s="28"/>
      <c r="D95" s="28"/>
      <c r="E95" s="197"/>
      <c r="F95" s="197"/>
      <c r="G95" s="29"/>
      <c r="H95" s="30"/>
      <c r="I95" s="29"/>
      <c r="J95" s="30"/>
      <c r="K95" s="31"/>
      <c r="L95" s="31"/>
      <c r="M95" s="28"/>
      <c r="N95" s="28"/>
      <c r="O95" s="66"/>
      <c r="P95" s="209"/>
      <c r="Q95" s="209"/>
    </row>
    <row r="96" spans="1:17" ht="60.75" customHeight="1" x14ac:dyDescent="0.25">
      <c r="A96" s="208">
        <v>94</v>
      </c>
      <c r="B96" s="28"/>
      <c r="C96" s="28"/>
      <c r="D96" s="28"/>
      <c r="E96" s="197"/>
      <c r="F96" s="197"/>
      <c r="G96" s="29"/>
      <c r="H96" s="30"/>
      <c r="I96" s="29"/>
      <c r="J96" s="30"/>
      <c r="K96" s="31"/>
      <c r="L96" s="31"/>
      <c r="M96" s="28"/>
      <c r="N96" s="28"/>
      <c r="O96" s="66"/>
      <c r="P96" s="209"/>
      <c r="Q96" s="209"/>
    </row>
    <row r="97" spans="1:17" ht="60.75" customHeight="1" x14ac:dyDescent="0.25">
      <c r="A97" s="208">
        <v>95</v>
      </c>
      <c r="B97" s="28"/>
      <c r="C97" s="28"/>
      <c r="D97" s="28"/>
      <c r="E97" s="197"/>
      <c r="F97" s="197"/>
      <c r="G97" s="29"/>
      <c r="H97" s="30"/>
      <c r="I97" s="29"/>
      <c r="J97" s="30"/>
      <c r="K97" s="31"/>
      <c r="L97" s="31"/>
      <c r="M97" s="28"/>
      <c r="N97" s="28"/>
      <c r="O97" s="66"/>
      <c r="P97" s="209"/>
      <c r="Q97" s="209"/>
    </row>
    <row r="98" spans="1:17" ht="60.75" customHeight="1" x14ac:dyDescent="0.25">
      <c r="A98" s="208">
        <v>96</v>
      </c>
      <c r="B98" s="28"/>
      <c r="C98" s="28"/>
      <c r="D98" s="28"/>
      <c r="E98" s="197"/>
      <c r="F98" s="197"/>
      <c r="G98" s="29"/>
      <c r="H98" s="30"/>
      <c r="I98" s="29"/>
      <c r="J98" s="30"/>
      <c r="K98" s="31"/>
      <c r="L98" s="31"/>
      <c r="M98" s="28"/>
      <c r="N98" s="28"/>
      <c r="O98" s="66"/>
      <c r="P98" s="209"/>
      <c r="Q98" s="209"/>
    </row>
    <row r="99" spans="1:17" ht="60.75" customHeight="1" x14ac:dyDescent="0.25">
      <c r="A99" s="208">
        <v>97</v>
      </c>
      <c r="B99" s="28"/>
      <c r="C99" s="28"/>
      <c r="D99" s="28"/>
      <c r="E99" s="197"/>
      <c r="F99" s="197"/>
      <c r="G99" s="29"/>
      <c r="H99" s="30"/>
      <c r="I99" s="29"/>
      <c r="J99" s="30"/>
      <c r="K99" s="31"/>
      <c r="L99" s="31"/>
      <c r="M99" s="28"/>
      <c r="N99" s="28"/>
      <c r="O99" s="66"/>
      <c r="P99" s="209"/>
      <c r="Q99" s="209"/>
    </row>
    <row r="100" spans="1:17" ht="60.75" customHeight="1" x14ac:dyDescent="0.25">
      <c r="A100" s="208">
        <v>98</v>
      </c>
      <c r="B100" s="28"/>
      <c r="C100" s="28"/>
      <c r="D100" s="28"/>
      <c r="E100" s="197"/>
      <c r="F100" s="197"/>
      <c r="G100" s="29"/>
      <c r="H100" s="30"/>
      <c r="I100" s="29"/>
      <c r="J100" s="30"/>
      <c r="K100" s="31"/>
      <c r="L100" s="31"/>
      <c r="M100" s="28"/>
      <c r="N100" s="28"/>
      <c r="O100" s="66"/>
      <c r="P100" s="209"/>
      <c r="Q100" s="209"/>
    </row>
    <row r="101" spans="1:17" ht="60.75" customHeight="1" x14ac:dyDescent="0.25">
      <c r="A101" s="208">
        <v>99</v>
      </c>
      <c r="B101" s="28"/>
      <c r="C101" s="28"/>
      <c r="D101" s="28"/>
      <c r="E101" s="197"/>
      <c r="F101" s="197"/>
      <c r="G101" s="29"/>
      <c r="H101" s="30"/>
      <c r="I101" s="29"/>
      <c r="J101" s="30"/>
      <c r="K101" s="31"/>
      <c r="L101" s="31"/>
      <c r="M101" s="28"/>
      <c r="N101" s="28"/>
      <c r="O101" s="66"/>
      <c r="P101" s="209"/>
      <c r="Q101" s="209"/>
    </row>
    <row r="102" spans="1:17" ht="60.75" customHeight="1" x14ac:dyDescent="0.25">
      <c r="A102" s="208">
        <v>100</v>
      </c>
      <c r="B102" s="28"/>
      <c r="C102" s="28"/>
      <c r="D102" s="28"/>
      <c r="E102" s="197"/>
      <c r="F102" s="197"/>
      <c r="G102" s="29"/>
      <c r="H102" s="30"/>
      <c r="I102" s="29"/>
      <c r="J102" s="30"/>
      <c r="K102" s="31"/>
      <c r="L102" s="31"/>
      <c r="M102" s="28"/>
      <c r="N102" s="28"/>
      <c r="O102" s="66"/>
      <c r="P102" s="209"/>
      <c r="Q102" s="209"/>
    </row>
    <row r="103" spans="1:17" ht="60.75" customHeight="1" x14ac:dyDescent="0.25">
      <c r="A103" s="208">
        <v>101</v>
      </c>
      <c r="B103" s="28"/>
      <c r="C103" s="28"/>
      <c r="D103" s="28"/>
      <c r="E103" s="197"/>
      <c r="F103" s="197"/>
      <c r="G103" s="29"/>
      <c r="H103" s="30"/>
      <c r="I103" s="29"/>
      <c r="J103" s="30"/>
      <c r="K103" s="31"/>
      <c r="L103" s="31"/>
      <c r="M103" s="28"/>
      <c r="N103" s="28"/>
      <c r="O103" s="66"/>
      <c r="P103" s="209"/>
      <c r="Q103" s="209"/>
    </row>
    <row r="104" spans="1:17" ht="60.75" customHeight="1" x14ac:dyDescent="0.25">
      <c r="A104" s="208">
        <v>102</v>
      </c>
      <c r="B104" s="28"/>
      <c r="C104" s="28"/>
      <c r="D104" s="28"/>
      <c r="E104" s="197"/>
      <c r="F104" s="197"/>
      <c r="G104" s="29"/>
      <c r="H104" s="30"/>
      <c r="I104" s="29"/>
      <c r="J104" s="30"/>
      <c r="K104" s="31"/>
      <c r="L104" s="31"/>
      <c r="M104" s="28"/>
      <c r="N104" s="28"/>
      <c r="O104" s="66"/>
      <c r="P104" s="209"/>
      <c r="Q104" s="209"/>
    </row>
    <row r="105" spans="1:17" ht="60.75" customHeight="1" x14ac:dyDescent="0.25">
      <c r="A105" s="208">
        <v>103</v>
      </c>
      <c r="B105" s="28"/>
      <c r="C105" s="28"/>
      <c r="D105" s="28"/>
      <c r="E105" s="197"/>
      <c r="F105" s="197"/>
      <c r="G105" s="29"/>
      <c r="H105" s="30"/>
      <c r="I105" s="29"/>
      <c r="J105" s="30"/>
      <c r="K105" s="31"/>
      <c r="L105" s="31"/>
      <c r="M105" s="28"/>
      <c r="N105" s="28"/>
      <c r="O105" s="66"/>
      <c r="P105" s="209"/>
      <c r="Q105" s="209"/>
    </row>
    <row r="106" spans="1:17" ht="60.75" customHeight="1" x14ac:dyDescent="0.25">
      <c r="A106" s="208">
        <v>104</v>
      </c>
      <c r="B106" s="28"/>
      <c r="C106" s="28"/>
      <c r="D106" s="28"/>
      <c r="E106" s="197"/>
      <c r="F106" s="197"/>
      <c r="G106" s="29"/>
      <c r="H106" s="30"/>
      <c r="I106" s="29"/>
      <c r="J106" s="30"/>
      <c r="K106" s="31"/>
      <c r="L106" s="31"/>
      <c r="M106" s="28"/>
      <c r="N106" s="28"/>
      <c r="O106" s="66"/>
      <c r="P106" s="209"/>
      <c r="Q106" s="209"/>
    </row>
    <row r="107" spans="1:17" ht="60.75" customHeight="1" x14ac:dyDescent="0.25">
      <c r="A107" s="208">
        <v>105</v>
      </c>
      <c r="B107" s="28"/>
      <c r="C107" s="28"/>
      <c r="D107" s="28"/>
      <c r="E107" s="197"/>
      <c r="F107" s="197"/>
      <c r="G107" s="29"/>
      <c r="H107" s="30"/>
      <c r="I107" s="29"/>
      <c r="J107" s="30"/>
      <c r="K107" s="31"/>
      <c r="L107" s="31"/>
      <c r="M107" s="28"/>
      <c r="N107" s="28"/>
      <c r="O107" s="66"/>
      <c r="P107" s="209"/>
      <c r="Q107" s="209"/>
    </row>
    <row r="108" spans="1:17" ht="60.75" customHeight="1" x14ac:dyDescent="0.25">
      <c r="A108" s="208">
        <v>106</v>
      </c>
      <c r="B108" s="28"/>
      <c r="C108" s="28"/>
      <c r="D108" s="28"/>
      <c r="E108" s="197"/>
      <c r="F108" s="197"/>
      <c r="G108" s="29"/>
      <c r="H108" s="30"/>
      <c r="I108" s="29"/>
      <c r="J108" s="30"/>
      <c r="K108" s="31"/>
      <c r="L108" s="31"/>
      <c r="M108" s="28"/>
      <c r="N108" s="28"/>
      <c r="O108" s="66"/>
      <c r="P108" s="209"/>
      <c r="Q108" s="209"/>
    </row>
    <row r="109" spans="1:17" ht="60.75" customHeight="1" x14ac:dyDescent="0.25">
      <c r="A109" s="208">
        <v>107</v>
      </c>
      <c r="B109" s="28"/>
      <c r="C109" s="28"/>
      <c r="D109" s="28"/>
      <c r="E109" s="197"/>
      <c r="F109" s="197"/>
      <c r="G109" s="29"/>
      <c r="H109" s="30"/>
      <c r="I109" s="29"/>
      <c r="J109" s="30"/>
      <c r="K109" s="31"/>
      <c r="L109" s="31"/>
      <c r="M109" s="28"/>
      <c r="N109" s="28"/>
      <c r="O109" s="66"/>
      <c r="P109" s="209"/>
      <c r="Q109" s="209"/>
    </row>
    <row r="110" spans="1:17" ht="60.75" customHeight="1" x14ac:dyDescent="0.25">
      <c r="A110" s="208">
        <v>108</v>
      </c>
      <c r="B110" s="28"/>
      <c r="C110" s="28"/>
      <c r="D110" s="28"/>
      <c r="E110" s="197"/>
      <c r="F110" s="197"/>
      <c r="G110" s="29"/>
      <c r="H110" s="30"/>
      <c r="I110" s="29"/>
      <c r="J110" s="30"/>
      <c r="K110" s="31"/>
      <c r="L110" s="31"/>
      <c r="M110" s="28"/>
      <c r="N110" s="28"/>
      <c r="O110" s="66"/>
      <c r="P110" s="209"/>
      <c r="Q110" s="209"/>
    </row>
    <row r="111" spans="1:17" ht="60.75" customHeight="1" x14ac:dyDescent="0.25">
      <c r="A111" s="208">
        <v>109</v>
      </c>
      <c r="B111" s="28"/>
      <c r="C111" s="28"/>
      <c r="D111" s="28"/>
      <c r="E111" s="197"/>
      <c r="F111" s="197"/>
      <c r="G111" s="29"/>
      <c r="H111" s="30"/>
      <c r="I111" s="29"/>
      <c r="J111" s="30"/>
      <c r="K111" s="31"/>
      <c r="L111" s="31"/>
      <c r="M111" s="28"/>
      <c r="N111" s="28"/>
      <c r="O111" s="66"/>
      <c r="P111" s="209"/>
      <c r="Q111" s="209"/>
    </row>
    <row r="112" spans="1:17" ht="60.75" customHeight="1" x14ac:dyDescent="0.25">
      <c r="A112" s="208">
        <v>110</v>
      </c>
      <c r="B112" s="28"/>
      <c r="C112" s="28"/>
      <c r="D112" s="28"/>
      <c r="E112" s="197"/>
      <c r="F112" s="197"/>
      <c r="G112" s="29"/>
      <c r="H112" s="30"/>
      <c r="I112" s="29"/>
      <c r="J112" s="30"/>
      <c r="K112" s="31"/>
      <c r="L112" s="31"/>
      <c r="M112" s="28"/>
      <c r="N112" s="28"/>
      <c r="O112" s="66"/>
      <c r="P112" s="209"/>
      <c r="Q112" s="209"/>
    </row>
    <row r="113" spans="1:17" ht="60.75" customHeight="1" x14ac:dyDescent="0.25">
      <c r="A113" s="208">
        <v>111</v>
      </c>
      <c r="B113" s="28"/>
      <c r="C113" s="28"/>
      <c r="D113" s="28"/>
      <c r="E113" s="197"/>
      <c r="F113" s="197"/>
      <c r="G113" s="29"/>
      <c r="H113" s="30"/>
      <c r="I113" s="29"/>
      <c r="J113" s="30"/>
      <c r="K113" s="31"/>
      <c r="L113" s="31"/>
      <c r="M113" s="28"/>
      <c r="N113" s="28"/>
      <c r="O113" s="66"/>
      <c r="P113" s="209"/>
      <c r="Q113" s="209"/>
    </row>
    <row r="114" spans="1:17" ht="60.75" customHeight="1" x14ac:dyDescent="0.25">
      <c r="A114" s="208">
        <v>112</v>
      </c>
      <c r="B114" s="28"/>
      <c r="C114" s="28"/>
      <c r="D114" s="28"/>
      <c r="E114" s="197"/>
      <c r="F114" s="197"/>
      <c r="G114" s="29"/>
      <c r="H114" s="30"/>
      <c r="I114" s="29"/>
      <c r="J114" s="30"/>
      <c r="K114" s="31"/>
      <c r="L114" s="31"/>
      <c r="M114" s="28"/>
      <c r="N114" s="28"/>
      <c r="O114" s="66"/>
      <c r="P114" s="209"/>
      <c r="Q114" s="209"/>
    </row>
    <row r="115" spans="1:17" ht="60.75" customHeight="1" x14ac:dyDescent="0.25">
      <c r="A115" s="208">
        <v>113</v>
      </c>
      <c r="B115" s="28"/>
      <c r="C115" s="28"/>
      <c r="D115" s="28"/>
      <c r="E115" s="197"/>
      <c r="F115" s="197"/>
      <c r="G115" s="29"/>
      <c r="H115" s="30"/>
      <c r="I115" s="29"/>
      <c r="J115" s="30"/>
      <c r="K115" s="31"/>
      <c r="L115" s="31"/>
      <c r="M115" s="28"/>
      <c r="N115" s="28"/>
      <c r="O115" s="66"/>
      <c r="P115" s="209"/>
      <c r="Q115" s="209"/>
    </row>
    <row r="116" spans="1:17" ht="60.75" customHeight="1" x14ac:dyDescent="0.25">
      <c r="A116" s="208">
        <v>114</v>
      </c>
      <c r="B116" s="28"/>
      <c r="C116" s="28"/>
      <c r="D116" s="28"/>
      <c r="E116" s="197"/>
      <c r="F116" s="197"/>
      <c r="G116" s="29"/>
      <c r="H116" s="30"/>
      <c r="I116" s="29"/>
      <c r="J116" s="30"/>
      <c r="K116" s="31"/>
      <c r="L116" s="31"/>
      <c r="M116" s="28"/>
      <c r="N116" s="28"/>
      <c r="O116" s="66"/>
      <c r="P116" s="209"/>
      <c r="Q116" s="209"/>
    </row>
    <row r="117" spans="1:17" ht="60.75" customHeight="1" x14ac:dyDescent="0.25">
      <c r="A117" s="208">
        <v>115</v>
      </c>
      <c r="B117" s="28"/>
      <c r="C117" s="28"/>
      <c r="D117" s="28"/>
      <c r="E117" s="197"/>
      <c r="F117" s="197"/>
      <c r="G117" s="29"/>
      <c r="H117" s="30"/>
      <c r="I117" s="29"/>
      <c r="J117" s="30"/>
      <c r="K117" s="31"/>
      <c r="L117" s="31"/>
      <c r="M117" s="28"/>
      <c r="N117" s="28"/>
      <c r="O117" s="66"/>
      <c r="P117" s="209"/>
      <c r="Q117" s="209"/>
    </row>
    <row r="118" spans="1:17" ht="60.75" customHeight="1" x14ac:dyDescent="0.25">
      <c r="A118" s="208">
        <v>116</v>
      </c>
      <c r="B118" s="28"/>
      <c r="C118" s="28"/>
      <c r="D118" s="28"/>
      <c r="E118" s="197"/>
      <c r="F118" s="197"/>
      <c r="G118" s="29"/>
      <c r="H118" s="30"/>
      <c r="I118" s="29"/>
      <c r="J118" s="30"/>
      <c r="K118" s="31"/>
      <c r="L118" s="31"/>
      <c r="M118" s="28"/>
      <c r="N118" s="28"/>
      <c r="O118" s="66"/>
      <c r="P118" s="209"/>
      <c r="Q118" s="209"/>
    </row>
    <row r="119" spans="1:17" ht="60.75" customHeight="1" x14ac:dyDescent="0.25">
      <c r="A119" s="208">
        <v>117</v>
      </c>
      <c r="B119" s="28"/>
      <c r="C119" s="28"/>
      <c r="D119" s="28"/>
      <c r="E119" s="197"/>
      <c r="F119" s="197"/>
      <c r="G119" s="29"/>
      <c r="H119" s="30"/>
      <c r="I119" s="29"/>
      <c r="J119" s="30"/>
      <c r="K119" s="31"/>
      <c r="L119" s="31"/>
      <c r="M119" s="28"/>
      <c r="N119" s="28"/>
      <c r="O119" s="66"/>
      <c r="P119" s="209"/>
      <c r="Q119" s="209"/>
    </row>
    <row r="120" spans="1:17" ht="60.75" customHeight="1" x14ac:dyDescent="0.25">
      <c r="A120" s="208">
        <v>118</v>
      </c>
      <c r="B120" s="28"/>
      <c r="C120" s="28"/>
      <c r="D120" s="28"/>
      <c r="E120" s="197"/>
      <c r="F120" s="197"/>
      <c r="G120" s="29"/>
      <c r="H120" s="30"/>
      <c r="I120" s="29"/>
      <c r="J120" s="30"/>
      <c r="K120" s="31"/>
      <c r="L120" s="31"/>
      <c r="M120" s="28"/>
      <c r="N120" s="28"/>
      <c r="O120" s="66"/>
      <c r="P120" s="209"/>
      <c r="Q120" s="209"/>
    </row>
    <row r="121" spans="1:17" ht="60.75" customHeight="1" x14ac:dyDescent="0.25">
      <c r="A121" s="208">
        <v>119</v>
      </c>
      <c r="B121" s="28"/>
      <c r="C121" s="28"/>
      <c r="D121" s="28"/>
      <c r="E121" s="197"/>
      <c r="F121" s="197"/>
      <c r="G121" s="29"/>
      <c r="H121" s="30"/>
      <c r="I121" s="29"/>
      <c r="J121" s="30"/>
      <c r="K121" s="31"/>
      <c r="L121" s="31"/>
      <c r="M121" s="28"/>
      <c r="N121" s="28"/>
      <c r="O121" s="66"/>
      <c r="P121" s="209"/>
      <c r="Q121" s="209"/>
    </row>
    <row r="122" spans="1:17" ht="60.75" customHeight="1" x14ac:dyDescent="0.25">
      <c r="A122" s="208">
        <v>120</v>
      </c>
      <c r="B122" s="28"/>
      <c r="C122" s="28"/>
      <c r="D122" s="28"/>
      <c r="E122" s="197"/>
      <c r="F122" s="197"/>
      <c r="G122" s="29"/>
      <c r="H122" s="30"/>
      <c r="I122" s="29"/>
      <c r="J122" s="30"/>
      <c r="K122" s="31"/>
      <c r="L122" s="31"/>
      <c r="M122" s="28"/>
      <c r="N122" s="28"/>
      <c r="O122" s="66"/>
      <c r="P122" s="209"/>
      <c r="Q122" s="209"/>
    </row>
    <row r="123" spans="1:17" ht="60.75" customHeight="1" x14ac:dyDescent="0.25">
      <c r="A123" s="208">
        <v>121</v>
      </c>
      <c r="B123" s="28"/>
      <c r="C123" s="28"/>
      <c r="D123" s="28"/>
      <c r="E123" s="197"/>
      <c r="F123" s="197"/>
      <c r="G123" s="29"/>
      <c r="H123" s="30"/>
      <c r="I123" s="29"/>
      <c r="J123" s="30"/>
      <c r="K123" s="31"/>
      <c r="L123" s="31"/>
      <c r="M123" s="28"/>
      <c r="N123" s="28"/>
      <c r="O123" s="66"/>
      <c r="P123" s="209"/>
      <c r="Q123" s="209"/>
    </row>
    <row r="124" spans="1:17" ht="60.75" customHeight="1" x14ac:dyDescent="0.25">
      <c r="A124" s="208">
        <v>122</v>
      </c>
      <c r="B124" s="28"/>
      <c r="C124" s="28"/>
      <c r="D124" s="28"/>
      <c r="E124" s="197"/>
      <c r="F124" s="197"/>
      <c r="G124" s="29"/>
      <c r="H124" s="30"/>
      <c r="I124" s="29"/>
      <c r="J124" s="30"/>
      <c r="K124" s="31"/>
      <c r="L124" s="31"/>
      <c r="M124" s="28"/>
      <c r="N124" s="28"/>
      <c r="O124" s="66"/>
      <c r="P124" s="209"/>
      <c r="Q124" s="209"/>
    </row>
    <row r="125" spans="1:17" ht="60.75" customHeight="1" x14ac:dyDescent="0.25">
      <c r="A125" s="208">
        <v>123</v>
      </c>
      <c r="B125" s="28"/>
      <c r="C125" s="28"/>
      <c r="D125" s="28"/>
      <c r="E125" s="197"/>
      <c r="F125" s="197"/>
      <c r="G125" s="29"/>
      <c r="H125" s="30"/>
      <c r="I125" s="29"/>
      <c r="J125" s="30"/>
      <c r="K125" s="31"/>
      <c r="L125" s="31"/>
      <c r="M125" s="28"/>
      <c r="N125" s="28"/>
      <c r="O125" s="66"/>
      <c r="P125" s="209"/>
      <c r="Q125" s="209"/>
    </row>
    <row r="126" spans="1:17" ht="60.75" customHeight="1" x14ac:dyDescent="0.25">
      <c r="A126" s="208">
        <v>124</v>
      </c>
      <c r="B126" s="28"/>
      <c r="C126" s="28"/>
      <c r="D126" s="28"/>
      <c r="E126" s="197"/>
      <c r="F126" s="197"/>
      <c r="G126" s="29"/>
      <c r="H126" s="30"/>
      <c r="I126" s="29"/>
      <c r="J126" s="30"/>
      <c r="K126" s="31"/>
      <c r="L126" s="31"/>
      <c r="M126" s="28"/>
      <c r="N126" s="28"/>
      <c r="O126" s="66"/>
      <c r="P126" s="209"/>
      <c r="Q126" s="209"/>
    </row>
    <row r="127" spans="1:17" ht="60.75" customHeight="1" x14ac:dyDescent="0.25">
      <c r="A127" s="208">
        <v>125</v>
      </c>
      <c r="B127" s="28"/>
      <c r="C127" s="28"/>
      <c r="D127" s="28"/>
      <c r="E127" s="197"/>
      <c r="F127" s="197"/>
      <c r="G127" s="29"/>
      <c r="H127" s="30"/>
      <c r="I127" s="29"/>
      <c r="J127" s="30"/>
      <c r="K127" s="31"/>
      <c r="L127" s="31"/>
      <c r="M127" s="28"/>
      <c r="N127" s="28"/>
      <c r="O127" s="66"/>
      <c r="P127" s="209"/>
      <c r="Q127" s="209"/>
    </row>
    <row r="128" spans="1:17" ht="60.75" customHeight="1" x14ac:dyDescent="0.25">
      <c r="A128" s="208">
        <v>126</v>
      </c>
      <c r="B128" s="28"/>
      <c r="C128" s="28"/>
      <c r="D128" s="28"/>
      <c r="E128" s="197"/>
      <c r="F128" s="197"/>
      <c r="G128" s="29"/>
      <c r="H128" s="30"/>
      <c r="I128" s="29"/>
      <c r="J128" s="30"/>
      <c r="K128" s="31"/>
      <c r="L128" s="31"/>
      <c r="M128" s="28"/>
      <c r="N128" s="28"/>
      <c r="O128" s="66"/>
      <c r="P128" s="209"/>
      <c r="Q128" s="209"/>
    </row>
    <row r="129" spans="1:17" ht="60.75" customHeight="1" x14ac:dyDescent="0.25">
      <c r="A129" s="208">
        <v>127</v>
      </c>
      <c r="B129" s="28"/>
      <c r="C129" s="28"/>
      <c r="D129" s="28"/>
      <c r="E129" s="197"/>
      <c r="F129" s="197"/>
      <c r="G129" s="29"/>
      <c r="H129" s="30"/>
      <c r="I129" s="29"/>
      <c r="J129" s="30"/>
      <c r="K129" s="31"/>
      <c r="L129" s="31"/>
      <c r="M129" s="28"/>
      <c r="N129" s="28"/>
      <c r="O129" s="66"/>
      <c r="P129" s="209"/>
      <c r="Q129" s="209"/>
    </row>
    <row r="130" spans="1:17" ht="60.75" customHeight="1" x14ac:dyDescent="0.25">
      <c r="A130" s="208">
        <v>128</v>
      </c>
      <c r="B130" s="28"/>
      <c r="C130" s="28"/>
      <c r="D130" s="28"/>
      <c r="E130" s="197"/>
      <c r="F130" s="197"/>
      <c r="G130" s="29"/>
      <c r="H130" s="30"/>
      <c r="I130" s="29"/>
      <c r="J130" s="30"/>
      <c r="K130" s="31"/>
      <c r="L130" s="31"/>
      <c r="M130" s="28"/>
      <c r="N130" s="28"/>
      <c r="O130" s="66"/>
      <c r="P130" s="209"/>
      <c r="Q130" s="209"/>
    </row>
    <row r="131" spans="1:17" ht="60.75" customHeight="1" x14ac:dyDescent="0.25">
      <c r="A131" s="208">
        <v>129</v>
      </c>
      <c r="B131" s="28"/>
      <c r="C131" s="28"/>
      <c r="D131" s="28"/>
      <c r="E131" s="197"/>
      <c r="F131" s="197"/>
      <c r="G131" s="29"/>
      <c r="H131" s="30"/>
      <c r="I131" s="29"/>
      <c r="J131" s="30"/>
      <c r="K131" s="31"/>
      <c r="L131" s="31"/>
      <c r="M131" s="28"/>
      <c r="N131" s="28"/>
      <c r="O131" s="66"/>
      <c r="P131" s="209"/>
      <c r="Q131" s="209"/>
    </row>
    <row r="132" spans="1:17" ht="60.75" customHeight="1" x14ac:dyDescent="0.25">
      <c r="A132" s="208">
        <v>130</v>
      </c>
      <c r="B132" s="28"/>
      <c r="C132" s="28"/>
      <c r="D132" s="28"/>
      <c r="E132" s="197"/>
      <c r="F132" s="197"/>
      <c r="G132" s="29"/>
      <c r="H132" s="30"/>
      <c r="I132" s="29"/>
      <c r="J132" s="30"/>
      <c r="K132" s="31"/>
      <c r="L132" s="31"/>
      <c r="M132" s="28"/>
      <c r="N132" s="28"/>
      <c r="O132" s="66"/>
      <c r="P132" s="209"/>
      <c r="Q132" s="209"/>
    </row>
    <row r="133" spans="1:17" ht="60.75" customHeight="1" x14ac:dyDescent="0.25">
      <c r="A133" s="208">
        <v>131</v>
      </c>
      <c r="B133" s="28"/>
      <c r="C133" s="28"/>
      <c r="D133" s="28"/>
      <c r="E133" s="197"/>
      <c r="F133" s="197"/>
      <c r="G133" s="29"/>
      <c r="H133" s="30"/>
      <c r="I133" s="29"/>
      <c r="J133" s="30"/>
      <c r="K133" s="31"/>
      <c r="L133" s="31"/>
      <c r="M133" s="28"/>
      <c r="N133" s="28"/>
      <c r="O133" s="66"/>
      <c r="P133" s="209"/>
      <c r="Q133" s="209"/>
    </row>
    <row r="134" spans="1:17" ht="60.75" customHeight="1" x14ac:dyDescent="0.25">
      <c r="A134" s="208">
        <v>132</v>
      </c>
      <c r="B134" s="28"/>
      <c r="C134" s="28"/>
      <c r="D134" s="28"/>
      <c r="E134" s="197"/>
      <c r="F134" s="197"/>
      <c r="G134" s="29"/>
      <c r="H134" s="30"/>
      <c r="I134" s="29"/>
      <c r="J134" s="30"/>
      <c r="K134" s="31"/>
      <c r="L134" s="31"/>
      <c r="M134" s="28"/>
      <c r="N134" s="28"/>
      <c r="O134" s="66"/>
      <c r="P134" s="209"/>
      <c r="Q134" s="209"/>
    </row>
    <row r="135" spans="1:17" ht="60.75" customHeight="1" x14ac:dyDescent="0.25">
      <c r="A135" s="208">
        <v>133</v>
      </c>
      <c r="B135" s="28"/>
      <c r="C135" s="28"/>
      <c r="D135" s="28"/>
      <c r="E135" s="197"/>
      <c r="F135" s="197"/>
      <c r="G135" s="29"/>
      <c r="H135" s="30"/>
      <c r="I135" s="29"/>
      <c r="J135" s="30"/>
      <c r="K135" s="31"/>
      <c r="L135" s="31"/>
      <c r="M135" s="28"/>
      <c r="N135" s="28"/>
      <c r="O135" s="66"/>
      <c r="P135" s="209"/>
      <c r="Q135" s="209"/>
    </row>
    <row r="136" spans="1:17" ht="60.75" customHeight="1" x14ac:dyDescent="0.25">
      <c r="A136" s="208">
        <v>134</v>
      </c>
      <c r="B136" s="28"/>
      <c r="C136" s="28"/>
      <c r="D136" s="28"/>
      <c r="E136" s="197"/>
      <c r="F136" s="197"/>
      <c r="G136" s="29"/>
      <c r="H136" s="30"/>
      <c r="I136" s="29"/>
      <c r="J136" s="30"/>
      <c r="K136" s="31"/>
      <c r="L136" s="31"/>
      <c r="M136" s="28"/>
      <c r="N136" s="28"/>
      <c r="O136" s="66"/>
      <c r="P136" s="209"/>
      <c r="Q136" s="209"/>
    </row>
    <row r="137" spans="1:17" ht="60.75" customHeight="1" x14ac:dyDescent="0.25">
      <c r="A137" s="208">
        <v>135</v>
      </c>
      <c r="B137" s="28"/>
      <c r="C137" s="28"/>
      <c r="D137" s="28"/>
      <c r="E137" s="197"/>
      <c r="F137" s="197"/>
      <c r="G137" s="29"/>
      <c r="H137" s="30"/>
      <c r="I137" s="29"/>
      <c r="J137" s="30"/>
      <c r="K137" s="31"/>
      <c r="L137" s="31"/>
      <c r="M137" s="28"/>
      <c r="N137" s="28"/>
      <c r="O137" s="66"/>
      <c r="P137" s="209"/>
      <c r="Q137" s="209"/>
    </row>
    <row r="138" spans="1:17" ht="60.75" customHeight="1" x14ac:dyDescent="0.25">
      <c r="A138" s="208">
        <v>136</v>
      </c>
      <c r="B138" s="28"/>
      <c r="C138" s="28"/>
      <c r="D138" s="28"/>
      <c r="E138" s="197"/>
      <c r="F138" s="197"/>
      <c r="G138" s="29"/>
      <c r="H138" s="30"/>
      <c r="I138" s="29"/>
      <c r="J138" s="30"/>
      <c r="K138" s="31"/>
      <c r="L138" s="31"/>
      <c r="M138" s="28"/>
      <c r="N138" s="28"/>
      <c r="O138" s="66"/>
      <c r="P138" s="209"/>
      <c r="Q138" s="209"/>
    </row>
    <row r="139" spans="1:17" ht="60.75" customHeight="1" x14ac:dyDescent="0.25">
      <c r="A139" s="208">
        <v>137</v>
      </c>
      <c r="B139" s="28"/>
      <c r="C139" s="28"/>
      <c r="D139" s="28"/>
      <c r="E139" s="197"/>
      <c r="F139" s="197"/>
      <c r="G139" s="29"/>
      <c r="H139" s="30"/>
      <c r="I139" s="29"/>
      <c r="J139" s="30"/>
      <c r="K139" s="31"/>
      <c r="L139" s="31"/>
      <c r="M139" s="28"/>
      <c r="N139" s="28"/>
      <c r="O139" s="66"/>
      <c r="P139" s="209"/>
      <c r="Q139" s="209"/>
    </row>
    <row r="140" spans="1:17" ht="60.75" customHeight="1" x14ac:dyDescent="0.25">
      <c r="A140" s="208">
        <v>138</v>
      </c>
      <c r="B140" s="28"/>
      <c r="C140" s="28"/>
      <c r="D140" s="28"/>
      <c r="E140" s="197"/>
      <c r="F140" s="197"/>
      <c r="G140" s="29"/>
      <c r="H140" s="30"/>
      <c r="I140" s="29"/>
      <c r="J140" s="30"/>
      <c r="K140" s="31"/>
      <c r="L140" s="31"/>
      <c r="M140" s="28"/>
      <c r="N140" s="28"/>
      <c r="O140" s="66"/>
      <c r="P140" s="209"/>
      <c r="Q140" s="209"/>
    </row>
    <row r="141" spans="1:17" ht="60.75" customHeight="1" x14ac:dyDescent="0.25">
      <c r="A141" s="208">
        <v>139</v>
      </c>
      <c r="B141" s="28"/>
      <c r="C141" s="28"/>
      <c r="D141" s="28"/>
      <c r="E141" s="197"/>
      <c r="F141" s="197"/>
      <c r="G141" s="29"/>
      <c r="H141" s="30"/>
      <c r="I141" s="29"/>
      <c r="J141" s="30"/>
      <c r="K141" s="31"/>
      <c r="L141" s="31"/>
      <c r="M141" s="28"/>
      <c r="N141" s="28"/>
      <c r="O141" s="66"/>
      <c r="P141" s="209"/>
      <c r="Q141" s="209"/>
    </row>
    <row r="142" spans="1:17" ht="60.75" customHeight="1" x14ac:dyDescent="0.25">
      <c r="A142" s="208">
        <v>140</v>
      </c>
      <c r="B142" s="28"/>
      <c r="C142" s="28"/>
      <c r="D142" s="28"/>
      <c r="E142" s="197"/>
      <c r="F142" s="197"/>
      <c r="G142" s="29"/>
      <c r="H142" s="30"/>
      <c r="I142" s="29"/>
      <c r="J142" s="30"/>
      <c r="K142" s="31"/>
      <c r="L142" s="31"/>
      <c r="M142" s="28"/>
      <c r="N142" s="28"/>
      <c r="O142" s="66"/>
      <c r="P142" s="209"/>
      <c r="Q142" s="209"/>
    </row>
    <row r="143" spans="1:17" ht="60.75" customHeight="1" x14ac:dyDescent="0.25">
      <c r="A143" s="208">
        <v>141</v>
      </c>
      <c r="B143" s="28"/>
      <c r="C143" s="28"/>
      <c r="D143" s="28"/>
      <c r="E143" s="197"/>
      <c r="F143" s="197"/>
      <c r="G143" s="29"/>
      <c r="H143" s="30"/>
      <c r="I143" s="29"/>
      <c r="J143" s="30"/>
      <c r="K143" s="31"/>
      <c r="L143" s="31"/>
      <c r="M143" s="28"/>
      <c r="N143" s="28"/>
      <c r="O143" s="66"/>
      <c r="P143" s="209"/>
      <c r="Q143" s="209"/>
    </row>
    <row r="144" spans="1:17" ht="60.75" customHeight="1" x14ac:dyDescent="0.25">
      <c r="A144" s="208">
        <v>142</v>
      </c>
      <c r="B144" s="28"/>
      <c r="C144" s="28"/>
      <c r="D144" s="28"/>
      <c r="E144" s="197"/>
      <c r="F144" s="197"/>
      <c r="G144" s="29"/>
      <c r="H144" s="30"/>
      <c r="I144" s="29"/>
      <c r="J144" s="30"/>
      <c r="K144" s="31"/>
      <c r="L144" s="31"/>
      <c r="M144" s="28"/>
      <c r="N144" s="28"/>
      <c r="O144" s="66"/>
      <c r="P144" s="209"/>
      <c r="Q144" s="209"/>
    </row>
    <row r="145" spans="1:17" ht="60.75" customHeight="1" x14ac:dyDescent="0.25">
      <c r="A145" s="208">
        <v>143</v>
      </c>
      <c r="B145" s="28"/>
      <c r="C145" s="28"/>
      <c r="D145" s="28"/>
      <c r="E145" s="197"/>
      <c r="F145" s="197"/>
      <c r="G145" s="29"/>
      <c r="H145" s="30"/>
      <c r="I145" s="29"/>
      <c r="J145" s="30"/>
      <c r="K145" s="31"/>
      <c r="L145" s="31"/>
      <c r="M145" s="28"/>
      <c r="N145" s="28"/>
      <c r="O145" s="66"/>
      <c r="P145" s="209"/>
      <c r="Q145" s="209"/>
    </row>
    <row r="146" spans="1:17" ht="60.75" customHeight="1" x14ac:dyDescent="0.25">
      <c r="A146" s="208">
        <v>144</v>
      </c>
      <c r="B146" s="28"/>
      <c r="C146" s="28"/>
      <c r="D146" s="28"/>
      <c r="E146" s="197"/>
      <c r="F146" s="197"/>
      <c r="G146" s="29"/>
      <c r="H146" s="30"/>
      <c r="I146" s="29"/>
      <c r="J146" s="30"/>
      <c r="K146" s="31"/>
      <c r="L146" s="31"/>
      <c r="M146" s="28"/>
      <c r="N146" s="28"/>
      <c r="O146" s="66"/>
      <c r="P146" s="209"/>
      <c r="Q146" s="209"/>
    </row>
    <row r="147" spans="1:17" ht="60.75" customHeight="1" x14ac:dyDescent="0.25">
      <c r="A147" s="208">
        <v>145</v>
      </c>
      <c r="B147" s="28"/>
      <c r="C147" s="28"/>
      <c r="D147" s="28"/>
      <c r="E147" s="197"/>
      <c r="F147" s="197"/>
      <c r="G147" s="29"/>
      <c r="H147" s="30"/>
      <c r="I147" s="29"/>
      <c r="J147" s="30"/>
      <c r="K147" s="31"/>
      <c r="L147" s="31"/>
      <c r="M147" s="28"/>
      <c r="N147" s="28"/>
      <c r="O147" s="66"/>
      <c r="P147" s="209"/>
      <c r="Q147" s="209"/>
    </row>
    <row r="148" spans="1:17" ht="60.75" customHeight="1" x14ac:dyDescent="0.25">
      <c r="A148" s="208">
        <v>146</v>
      </c>
      <c r="B148" s="28"/>
      <c r="C148" s="28"/>
      <c r="D148" s="28"/>
      <c r="E148" s="197"/>
      <c r="F148" s="197"/>
      <c r="G148" s="29"/>
      <c r="H148" s="30"/>
      <c r="I148" s="29"/>
      <c r="J148" s="30"/>
      <c r="K148" s="31"/>
      <c r="L148" s="31"/>
      <c r="M148" s="28"/>
      <c r="N148" s="28"/>
      <c r="O148" s="66"/>
      <c r="P148" s="209"/>
      <c r="Q148" s="209"/>
    </row>
    <row r="149" spans="1:17" ht="60.75" customHeight="1" x14ac:dyDescent="0.25">
      <c r="A149" s="208">
        <v>147</v>
      </c>
      <c r="B149" s="28"/>
      <c r="C149" s="28"/>
      <c r="D149" s="28"/>
      <c r="E149" s="197"/>
      <c r="F149" s="197"/>
      <c r="G149" s="29"/>
      <c r="H149" s="30"/>
      <c r="I149" s="29"/>
      <c r="J149" s="30"/>
      <c r="K149" s="31"/>
      <c r="L149" s="31"/>
      <c r="M149" s="28"/>
      <c r="N149" s="28"/>
      <c r="O149" s="66"/>
      <c r="P149" s="209"/>
      <c r="Q149" s="209"/>
    </row>
    <row r="150" spans="1:17" ht="60.75" customHeight="1" x14ac:dyDescent="0.25">
      <c r="A150" s="208">
        <v>148</v>
      </c>
      <c r="B150" s="28"/>
      <c r="C150" s="28"/>
      <c r="D150" s="28"/>
      <c r="E150" s="197"/>
      <c r="F150" s="197"/>
      <c r="G150" s="29"/>
      <c r="H150" s="30"/>
      <c r="I150" s="29"/>
      <c r="J150" s="30"/>
      <c r="K150" s="31"/>
      <c r="L150" s="31"/>
      <c r="M150" s="28"/>
      <c r="N150" s="28"/>
      <c r="O150" s="66"/>
      <c r="P150" s="209"/>
      <c r="Q150" s="209"/>
    </row>
    <row r="151" spans="1:17" ht="60.75" customHeight="1" x14ac:dyDescent="0.25">
      <c r="A151" s="208">
        <v>149</v>
      </c>
      <c r="B151" s="28"/>
      <c r="C151" s="28"/>
      <c r="D151" s="28"/>
      <c r="E151" s="197"/>
      <c r="F151" s="197"/>
      <c r="G151" s="29"/>
      <c r="H151" s="30"/>
      <c r="I151" s="29"/>
      <c r="J151" s="30"/>
      <c r="K151" s="31"/>
      <c r="L151" s="31"/>
      <c r="M151" s="28"/>
      <c r="N151" s="28"/>
      <c r="O151" s="66"/>
      <c r="P151" s="209"/>
      <c r="Q151" s="209"/>
    </row>
    <row r="152" spans="1:17" ht="60.75" customHeight="1" x14ac:dyDescent="0.25">
      <c r="A152" s="208">
        <v>150</v>
      </c>
      <c r="B152" s="28"/>
      <c r="C152" s="28"/>
      <c r="D152" s="28"/>
      <c r="E152" s="197"/>
      <c r="F152" s="197"/>
      <c r="G152" s="29"/>
      <c r="H152" s="30"/>
      <c r="I152" s="29"/>
      <c r="J152" s="30"/>
      <c r="K152" s="31"/>
      <c r="L152" s="31"/>
      <c r="M152" s="28"/>
      <c r="N152" s="28"/>
      <c r="O152" s="66"/>
      <c r="P152" s="209"/>
      <c r="Q152" s="209"/>
    </row>
    <row r="153" spans="1:17" ht="60.75" customHeight="1" x14ac:dyDescent="0.25">
      <c r="A153" s="208">
        <v>151</v>
      </c>
      <c r="B153" s="28"/>
      <c r="C153" s="28"/>
      <c r="D153" s="28"/>
      <c r="E153" s="197"/>
      <c r="F153" s="197"/>
      <c r="G153" s="29"/>
      <c r="H153" s="30"/>
      <c r="I153" s="29"/>
      <c r="J153" s="30"/>
      <c r="K153" s="31"/>
      <c r="L153" s="31"/>
      <c r="M153" s="28"/>
      <c r="N153" s="28"/>
      <c r="O153" s="66"/>
      <c r="P153" s="209"/>
      <c r="Q153" s="209"/>
    </row>
    <row r="154" spans="1:17" ht="60.75" customHeight="1" x14ac:dyDescent="0.25">
      <c r="A154" s="208">
        <v>152</v>
      </c>
      <c r="B154" s="28"/>
      <c r="C154" s="28"/>
      <c r="D154" s="28"/>
      <c r="E154" s="197"/>
      <c r="F154" s="197"/>
      <c r="G154" s="29"/>
      <c r="H154" s="30"/>
      <c r="I154" s="29"/>
      <c r="J154" s="30"/>
      <c r="K154" s="31"/>
      <c r="L154" s="31"/>
      <c r="M154" s="28"/>
      <c r="N154" s="28"/>
      <c r="O154" s="66"/>
      <c r="P154" s="209"/>
      <c r="Q154" s="209"/>
    </row>
    <row r="155" spans="1:17" ht="60.75" customHeight="1" x14ac:dyDescent="0.25">
      <c r="A155" s="208">
        <v>153</v>
      </c>
      <c r="B155" s="28"/>
      <c r="C155" s="28"/>
      <c r="D155" s="28"/>
      <c r="E155" s="197"/>
      <c r="F155" s="197"/>
      <c r="G155" s="29"/>
      <c r="H155" s="30"/>
      <c r="I155" s="29"/>
      <c r="J155" s="30"/>
      <c r="K155" s="31"/>
      <c r="L155" s="31"/>
      <c r="M155" s="28"/>
      <c r="N155" s="28"/>
      <c r="O155" s="66"/>
      <c r="P155" s="209"/>
      <c r="Q155" s="209"/>
    </row>
    <row r="156" spans="1:17" ht="60.75" customHeight="1" x14ac:dyDescent="0.25">
      <c r="A156" s="208">
        <v>154</v>
      </c>
      <c r="B156" s="28"/>
      <c r="C156" s="28"/>
      <c r="D156" s="28"/>
      <c r="E156" s="197"/>
      <c r="F156" s="197"/>
      <c r="G156" s="29"/>
      <c r="H156" s="30"/>
      <c r="I156" s="29"/>
      <c r="J156" s="30"/>
      <c r="K156" s="31"/>
      <c r="L156" s="31"/>
      <c r="M156" s="28"/>
      <c r="N156" s="28"/>
      <c r="O156" s="66"/>
      <c r="P156" s="209"/>
      <c r="Q156" s="209"/>
    </row>
    <row r="157" spans="1:17" ht="60.75" customHeight="1" x14ac:dyDescent="0.25">
      <c r="A157" s="208">
        <v>155</v>
      </c>
      <c r="B157" s="28"/>
      <c r="C157" s="28"/>
      <c r="D157" s="28"/>
      <c r="E157" s="197"/>
      <c r="F157" s="197"/>
      <c r="G157" s="29"/>
      <c r="H157" s="30"/>
      <c r="I157" s="29"/>
      <c r="J157" s="30"/>
      <c r="K157" s="31"/>
      <c r="L157" s="31"/>
      <c r="M157" s="28"/>
      <c r="N157" s="28"/>
      <c r="O157" s="66"/>
      <c r="P157" s="209"/>
      <c r="Q157" s="209"/>
    </row>
    <row r="158" spans="1:17" ht="60.75" customHeight="1" x14ac:dyDescent="0.25">
      <c r="A158" s="208">
        <v>156</v>
      </c>
      <c r="B158" s="28"/>
      <c r="C158" s="28"/>
      <c r="D158" s="28"/>
      <c r="E158" s="197"/>
      <c r="F158" s="197"/>
      <c r="G158" s="29"/>
      <c r="H158" s="30"/>
      <c r="I158" s="29"/>
      <c r="J158" s="30"/>
      <c r="K158" s="31"/>
      <c r="L158" s="31"/>
      <c r="M158" s="28"/>
      <c r="N158" s="28"/>
      <c r="O158" s="66"/>
      <c r="P158" s="209"/>
      <c r="Q158" s="209"/>
    </row>
    <row r="159" spans="1:17" ht="60.75" customHeight="1" x14ac:dyDescent="0.25">
      <c r="A159" s="208">
        <v>157</v>
      </c>
      <c r="B159" s="28"/>
      <c r="C159" s="28"/>
      <c r="D159" s="28"/>
      <c r="E159" s="197"/>
      <c r="F159" s="197"/>
      <c r="G159" s="29"/>
      <c r="H159" s="30"/>
      <c r="I159" s="29"/>
      <c r="J159" s="30"/>
      <c r="K159" s="31"/>
      <c r="L159" s="31"/>
      <c r="M159" s="28"/>
      <c r="N159" s="28"/>
      <c r="O159" s="66"/>
      <c r="P159" s="209"/>
      <c r="Q159" s="209"/>
    </row>
    <row r="160" spans="1:17" ht="60.75" customHeight="1" x14ac:dyDescent="0.25">
      <c r="A160" s="208">
        <v>158</v>
      </c>
      <c r="B160" s="28"/>
      <c r="C160" s="28"/>
      <c r="D160" s="28"/>
      <c r="E160" s="197"/>
      <c r="F160" s="197"/>
      <c r="G160" s="29"/>
      <c r="H160" s="30"/>
      <c r="I160" s="29"/>
      <c r="J160" s="30"/>
      <c r="K160" s="31"/>
      <c r="L160" s="31"/>
      <c r="M160" s="28"/>
      <c r="N160" s="28"/>
      <c r="O160" s="66"/>
      <c r="P160" s="209"/>
      <c r="Q160" s="209"/>
    </row>
    <row r="161" spans="1:17" ht="60.75" customHeight="1" x14ac:dyDescent="0.25">
      <c r="A161" s="208">
        <v>159</v>
      </c>
      <c r="B161" s="28"/>
      <c r="C161" s="28"/>
      <c r="D161" s="28"/>
      <c r="E161" s="197"/>
      <c r="F161" s="197"/>
      <c r="G161" s="29"/>
      <c r="H161" s="30"/>
      <c r="I161" s="29"/>
      <c r="J161" s="30"/>
      <c r="K161" s="31"/>
      <c r="L161" s="31"/>
      <c r="M161" s="28"/>
      <c r="N161" s="28"/>
      <c r="O161" s="66"/>
      <c r="P161" s="209"/>
      <c r="Q161" s="209"/>
    </row>
    <row r="162" spans="1:17" ht="60.75" customHeight="1" x14ac:dyDescent="0.25">
      <c r="A162" s="208">
        <v>160</v>
      </c>
      <c r="B162" s="28"/>
      <c r="C162" s="28"/>
      <c r="D162" s="28"/>
      <c r="E162" s="197"/>
      <c r="F162" s="197"/>
      <c r="G162" s="29"/>
      <c r="H162" s="30"/>
      <c r="I162" s="29"/>
      <c r="J162" s="30"/>
      <c r="K162" s="31"/>
      <c r="L162" s="31"/>
      <c r="M162" s="28"/>
      <c r="N162" s="28"/>
      <c r="O162" s="66"/>
      <c r="P162" s="209"/>
      <c r="Q162" s="209"/>
    </row>
    <row r="163" spans="1:17" ht="60.75" customHeight="1" x14ac:dyDescent="0.25">
      <c r="A163" s="208">
        <v>161</v>
      </c>
      <c r="B163" s="28"/>
      <c r="C163" s="28"/>
      <c r="D163" s="28"/>
      <c r="E163" s="197"/>
      <c r="F163" s="197"/>
      <c r="G163" s="29"/>
      <c r="H163" s="30"/>
      <c r="I163" s="29"/>
      <c r="J163" s="30"/>
      <c r="K163" s="31"/>
      <c r="L163" s="31"/>
      <c r="M163" s="28"/>
      <c r="N163" s="28"/>
      <c r="O163" s="66"/>
      <c r="P163" s="209"/>
      <c r="Q163" s="209"/>
    </row>
    <row r="164" spans="1:17" ht="60.75" customHeight="1" x14ac:dyDescent="0.25">
      <c r="A164" s="208">
        <v>162</v>
      </c>
      <c r="B164" s="28"/>
      <c r="C164" s="28"/>
      <c r="D164" s="28"/>
      <c r="E164" s="197"/>
      <c r="F164" s="197"/>
      <c r="G164" s="29"/>
      <c r="H164" s="30"/>
      <c r="I164" s="29"/>
      <c r="J164" s="30"/>
      <c r="K164" s="31"/>
      <c r="L164" s="31"/>
      <c r="M164" s="28"/>
      <c r="N164" s="28"/>
      <c r="O164" s="66"/>
      <c r="P164" s="209"/>
      <c r="Q164" s="209"/>
    </row>
    <row r="165" spans="1:17" ht="60.75" customHeight="1" x14ac:dyDescent="0.25">
      <c r="A165" s="208">
        <v>163</v>
      </c>
      <c r="B165" s="28"/>
      <c r="C165" s="28"/>
      <c r="D165" s="28"/>
      <c r="E165" s="197"/>
      <c r="F165" s="197"/>
      <c r="G165" s="29"/>
      <c r="H165" s="30"/>
      <c r="I165" s="29"/>
      <c r="J165" s="30"/>
      <c r="K165" s="31"/>
      <c r="L165" s="31"/>
      <c r="M165" s="28"/>
      <c r="N165" s="28"/>
      <c r="O165" s="66"/>
      <c r="P165" s="209"/>
      <c r="Q165" s="209"/>
    </row>
    <row r="166" spans="1:17" ht="60.75" customHeight="1" x14ac:dyDescent="0.25">
      <c r="A166" s="208">
        <v>164</v>
      </c>
      <c r="B166" s="28"/>
      <c r="C166" s="28"/>
      <c r="D166" s="28"/>
      <c r="E166" s="197"/>
      <c r="F166" s="197"/>
      <c r="G166" s="29"/>
      <c r="H166" s="30"/>
      <c r="I166" s="29"/>
      <c r="J166" s="30"/>
      <c r="K166" s="31"/>
      <c r="L166" s="31"/>
      <c r="M166" s="28"/>
      <c r="N166" s="28"/>
      <c r="O166" s="66"/>
      <c r="P166" s="209"/>
      <c r="Q166" s="209"/>
    </row>
    <row r="167" spans="1:17" ht="60.75" customHeight="1" x14ac:dyDescent="0.25">
      <c r="A167" s="208">
        <v>165</v>
      </c>
      <c r="B167" s="28"/>
      <c r="C167" s="28"/>
      <c r="D167" s="28"/>
      <c r="E167" s="197"/>
      <c r="F167" s="197"/>
      <c r="G167" s="29"/>
      <c r="H167" s="30"/>
      <c r="I167" s="29"/>
      <c r="J167" s="30"/>
      <c r="K167" s="31"/>
      <c r="L167" s="31"/>
      <c r="M167" s="28"/>
      <c r="N167" s="28"/>
      <c r="O167" s="66"/>
      <c r="P167" s="209"/>
      <c r="Q167" s="209"/>
    </row>
    <row r="168" spans="1:17" ht="60.75" customHeight="1" x14ac:dyDescent="0.25">
      <c r="A168" s="208">
        <v>166</v>
      </c>
      <c r="B168" s="28"/>
      <c r="C168" s="28"/>
      <c r="D168" s="28"/>
      <c r="E168" s="197"/>
      <c r="F168" s="197"/>
      <c r="G168" s="29"/>
      <c r="H168" s="30"/>
      <c r="I168" s="29"/>
      <c r="J168" s="30"/>
      <c r="K168" s="31"/>
      <c r="L168" s="31"/>
      <c r="M168" s="28"/>
      <c r="N168" s="28"/>
      <c r="O168" s="66"/>
      <c r="P168" s="209"/>
      <c r="Q168" s="209"/>
    </row>
    <row r="169" spans="1:17" ht="60.75" customHeight="1" x14ac:dyDescent="0.25">
      <c r="A169" s="208">
        <v>167</v>
      </c>
      <c r="B169" s="28"/>
      <c r="C169" s="28"/>
      <c r="D169" s="28"/>
      <c r="E169" s="197"/>
      <c r="F169" s="197"/>
      <c r="G169" s="29"/>
      <c r="H169" s="30"/>
      <c r="I169" s="29"/>
      <c r="J169" s="30"/>
      <c r="K169" s="31"/>
      <c r="L169" s="31"/>
      <c r="M169" s="28"/>
      <c r="N169" s="28"/>
      <c r="O169" s="66"/>
      <c r="P169" s="209"/>
      <c r="Q169" s="209"/>
    </row>
    <row r="170" spans="1:17" ht="60.75" customHeight="1" x14ac:dyDescent="0.25">
      <c r="A170" s="208">
        <v>168</v>
      </c>
      <c r="B170" s="28"/>
      <c r="C170" s="28"/>
      <c r="D170" s="28"/>
      <c r="E170" s="197"/>
      <c r="F170" s="197"/>
      <c r="G170" s="29"/>
      <c r="H170" s="30"/>
      <c r="I170" s="29"/>
      <c r="J170" s="30"/>
      <c r="K170" s="31"/>
      <c r="L170" s="31"/>
      <c r="M170" s="28"/>
      <c r="N170" s="28"/>
      <c r="O170" s="66"/>
      <c r="P170" s="209"/>
      <c r="Q170" s="209"/>
    </row>
    <row r="171" spans="1:17" ht="60.75" customHeight="1" x14ac:dyDescent="0.25">
      <c r="A171" s="208">
        <v>169</v>
      </c>
      <c r="B171" s="28"/>
      <c r="C171" s="28"/>
      <c r="D171" s="28"/>
      <c r="E171" s="197"/>
      <c r="F171" s="197"/>
      <c r="G171" s="29"/>
      <c r="H171" s="30"/>
      <c r="I171" s="29"/>
      <c r="J171" s="30"/>
      <c r="K171" s="31"/>
      <c r="L171" s="31"/>
      <c r="M171" s="28"/>
      <c r="N171" s="28"/>
      <c r="O171" s="66"/>
      <c r="P171" s="209"/>
      <c r="Q171" s="209"/>
    </row>
    <row r="172" spans="1:17" ht="60.75" customHeight="1" x14ac:dyDescent="0.25">
      <c r="A172" s="208">
        <v>170</v>
      </c>
      <c r="B172" s="28"/>
      <c r="C172" s="28"/>
      <c r="D172" s="28"/>
      <c r="E172" s="197"/>
      <c r="F172" s="197"/>
      <c r="G172" s="29"/>
      <c r="H172" s="30"/>
      <c r="I172" s="29"/>
      <c r="J172" s="30"/>
      <c r="K172" s="31"/>
      <c r="L172" s="31"/>
      <c r="M172" s="28"/>
      <c r="N172" s="28"/>
      <c r="O172" s="66"/>
      <c r="P172" s="209"/>
      <c r="Q172" s="209"/>
    </row>
    <row r="173" spans="1:17" ht="60.75" customHeight="1" x14ac:dyDescent="0.25">
      <c r="A173" s="208">
        <v>171</v>
      </c>
      <c r="B173" s="28"/>
      <c r="C173" s="28"/>
      <c r="D173" s="28"/>
      <c r="E173" s="197"/>
      <c r="F173" s="197"/>
      <c r="G173" s="29"/>
      <c r="H173" s="30"/>
      <c r="I173" s="29"/>
      <c r="J173" s="30"/>
      <c r="K173" s="31"/>
      <c r="L173" s="31"/>
      <c r="M173" s="28"/>
      <c r="N173" s="28"/>
      <c r="O173" s="66"/>
      <c r="P173" s="209"/>
      <c r="Q173" s="209"/>
    </row>
    <row r="174" spans="1:17" ht="60.75" customHeight="1" x14ac:dyDescent="0.25">
      <c r="A174" s="208">
        <v>172</v>
      </c>
      <c r="B174" s="28"/>
      <c r="C174" s="28"/>
      <c r="D174" s="28"/>
      <c r="E174" s="197"/>
      <c r="F174" s="197"/>
      <c r="G174" s="29"/>
      <c r="H174" s="30"/>
      <c r="I174" s="29"/>
      <c r="J174" s="30"/>
      <c r="K174" s="31"/>
      <c r="L174" s="31"/>
      <c r="M174" s="28"/>
      <c r="N174" s="28"/>
      <c r="O174" s="66"/>
      <c r="P174" s="209"/>
      <c r="Q174" s="209"/>
    </row>
    <row r="175" spans="1:17" ht="60.75" customHeight="1" x14ac:dyDescent="0.25">
      <c r="A175" s="208">
        <v>173</v>
      </c>
      <c r="B175" s="28"/>
      <c r="C175" s="28"/>
      <c r="D175" s="28"/>
      <c r="E175" s="197"/>
      <c r="F175" s="197"/>
      <c r="G175" s="29"/>
      <c r="H175" s="30"/>
      <c r="I175" s="29"/>
      <c r="J175" s="30"/>
      <c r="K175" s="31"/>
      <c r="L175" s="31"/>
      <c r="M175" s="28"/>
      <c r="N175" s="28"/>
      <c r="O175" s="66"/>
      <c r="P175" s="209"/>
      <c r="Q175" s="209"/>
    </row>
    <row r="176" spans="1:17" ht="60.75" customHeight="1" x14ac:dyDescent="0.25">
      <c r="A176" s="208">
        <v>174</v>
      </c>
      <c r="B176" s="28"/>
      <c r="C176" s="28"/>
      <c r="D176" s="28"/>
      <c r="E176" s="197"/>
      <c r="F176" s="197"/>
      <c r="G176" s="29"/>
      <c r="H176" s="30"/>
      <c r="I176" s="29"/>
      <c r="J176" s="30"/>
      <c r="K176" s="31"/>
      <c r="L176" s="31"/>
      <c r="M176" s="28"/>
      <c r="N176" s="28"/>
      <c r="O176" s="66"/>
      <c r="P176" s="209"/>
      <c r="Q176" s="209"/>
    </row>
    <row r="177" spans="1:17" ht="60.75" customHeight="1" x14ac:dyDescent="0.25">
      <c r="A177" s="208">
        <v>175</v>
      </c>
      <c r="B177" s="28"/>
      <c r="C177" s="28"/>
      <c r="D177" s="28"/>
      <c r="E177" s="197"/>
      <c r="F177" s="197"/>
      <c r="G177" s="29"/>
      <c r="H177" s="30"/>
      <c r="I177" s="29"/>
      <c r="J177" s="30"/>
      <c r="K177" s="31"/>
      <c r="L177" s="31"/>
      <c r="M177" s="28"/>
      <c r="N177" s="28"/>
      <c r="O177" s="66"/>
      <c r="P177" s="209"/>
      <c r="Q177" s="209"/>
    </row>
    <row r="178" spans="1:17" ht="60.75" customHeight="1" x14ac:dyDescent="0.25">
      <c r="A178" s="208">
        <v>176</v>
      </c>
      <c r="B178" s="28"/>
      <c r="C178" s="28"/>
      <c r="D178" s="28"/>
      <c r="E178" s="197"/>
      <c r="F178" s="197"/>
      <c r="G178" s="29"/>
      <c r="H178" s="30"/>
      <c r="I178" s="29"/>
      <c r="J178" s="30"/>
      <c r="K178" s="31"/>
      <c r="L178" s="31"/>
      <c r="M178" s="28"/>
      <c r="N178" s="28"/>
      <c r="O178" s="66"/>
      <c r="P178" s="209"/>
      <c r="Q178" s="209"/>
    </row>
    <row r="179" spans="1:17" ht="60.75" customHeight="1" x14ac:dyDescent="0.25">
      <c r="A179" s="208">
        <v>177</v>
      </c>
      <c r="B179" s="28"/>
      <c r="C179" s="28"/>
      <c r="D179" s="28"/>
      <c r="E179" s="197"/>
      <c r="F179" s="197"/>
      <c r="G179" s="29"/>
      <c r="H179" s="30"/>
      <c r="I179" s="29"/>
      <c r="J179" s="30"/>
      <c r="K179" s="31"/>
      <c r="L179" s="31"/>
      <c r="M179" s="28"/>
      <c r="N179" s="28"/>
      <c r="O179" s="66"/>
      <c r="P179" s="209"/>
      <c r="Q179" s="209"/>
    </row>
    <row r="180" spans="1:17" ht="60.75" customHeight="1" x14ac:dyDescent="0.25">
      <c r="A180" s="208">
        <v>178</v>
      </c>
      <c r="B180" s="28"/>
      <c r="C180" s="28"/>
      <c r="D180" s="28"/>
      <c r="E180" s="197"/>
      <c r="F180" s="197"/>
      <c r="G180" s="29"/>
      <c r="H180" s="30"/>
      <c r="I180" s="29"/>
      <c r="J180" s="30"/>
      <c r="K180" s="31"/>
      <c r="L180" s="31"/>
      <c r="M180" s="28"/>
      <c r="N180" s="28"/>
      <c r="O180" s="66"/>
      <c r="P180" s="209"/>
      <c r="Q180" s="209"/>
    </row>
    <row r="181" spans="1:17" ht="60.75" customHeight="1" x14ac:dyDescent="0.25">
      <c r="A181" s="208">
        <v>179</v>
      </c>
      <c r="B181" s="28"/>
      <c r="C181" s="28"/>
      <c r="D181" s="28"/>
      <c r="E181" s="197"/>
      <c r="F181" s="197"/>
      <c r="G181" s="29"/>
      <c r="H181" s="30"/>
      <c r="I181" s="29"/>
      <c r="J181" s="30"/>
      <c r="K181" s="31"/>
      <c r="L181" s="31"/>
      <c r="M181" s="28"/>
      <c r="N181" s="28"/>
      <c r="O181" s="66"/>
      <c r="P181" s="209"/>
      <c r="Q181" s="209"/>
    </row>
    <row r="182" spans="1:17" ht="60.75" customHeight="1" x14ac:dyDescent="0.25">
      <c r="A182" s="208">
        <v>180</v>
      </c>
      <c r="B182" s="28"/>
      <c r="C182" s="28"/>
      <c r="D182" s="28"/>
      <c r="E182" s="197"/>
      <c r="F182" s="197"/>
      <c r="G182" s="29"/>
      <c r="H182" s="30"/>
      <c r="I182" s="29"/>
      <c r="J182" s="30"/>
      <c r="K182" s="31"/>
      <c r="L182" s="31"/>
      <c r="M182" s="28"/>
      <c r="N182" s="28"/>
      <c r="O182" s="66"/>
      <c r="P182" s="209"/>
      <c r="Q182" s="209"/>
    </row>
    <row r="183" spans="1:17" ht="60.75" customHeight="1" x14ac:dyDescent="0.25">
      <c r="A183" s="208">
        <v>181</v>
      </c>
      <c r="B183" s="28"/>
      <c r="C183" s="28"/>
      <c r="D183" s="28"/>
      <c r="E183" s="197"/>
      <c r="F183" s="197"/>
      <c r="G183" s="29"/>
      <c r="H183" s="30"/>
      <c r="I183" s="29"/>
      <c r="J183" s="30"/>
      <c r="K183" s="31"/>
      <c r="L183" s="31"/>
      <c r="M183" s="28"/>
      <c r="N183" s="28"/>
      <c r="O183" s="66"/>
      <c r="P183" s="209"/>
      <c r="Q183" s="209"/>
    </row>
    <row r="184" spans="1:17" ht="60.75" customHeight="1" x14ac:dyDescent="0.25">
      <c r="A184" s="208">
        <v>182</v>
      </c>
      <c r="B184" s="28"/>
      <c r="C184" s="28"/>
      <c r="D184" s="28"/>
      <c r="E184" s="197"/>
      <c r="F184" s="197"/>
      <c r="G184" s="29"/>
      <c r="H184" s="30"/>
      <c r="I184" s="29"/>
      <c r="J184" s="30"/>
      <c r="K184" s="31"/>
      <c r="L184" s="31"/>
      <c r="M184" s="28"/>
      <c r="N184" s="28"/>
      <c r="O184" s="66"/>
      <c r="P184" s="209"/>
      <c r="Q184" s="209"/>
    </row>
    <row r="185" spans="1:17" ht="60.75" customHeight="1" x14ac:dyDescent="0.25">
      <c r="A185" s="208">
        <v>183</v>
      </c>
      <c r="B185" s="28"/>
      <c r="C185" s="28"/>
      <c r="D185" s="28"/>
      <c r="E185" s="197"/>
      <c r="F185" s="197"/>
      <c r="G185" s="29"/>
      <c r="H185" s="30"/>
      <c r="I185" s="29"/>
      <c r="J185" s="30"/>
      <c r="K185" s="31"/>
      <c r="L185" s="31"/>
      <c r="M185" s="28"/>
      <c r="N185" s="28"/>
      <c r="O185" s="66"/>
      <c r="P185" s="209"/>
      <c r="Q185" s="209"/>
    </row>
    <row r="186" spans="1:17" ht="60.75" customHeight="1" x14ac:dyDescent="0.25">
      <c r="A186" s="208">
        <v>184</v>
      </c>
      <c r="B186" s="28"/>
      <c r="C186" s="28"/>
      <c r="D186" s="28"/>
      <c r="E186" s="197"/>
      <c r="F186" s="197"/>
      <c r="G186" s="29"/>
      <c r="H186" s="30"/>
      <c r="I186" s="29"/>
      <c r="J186" s="30"/>
      <c r="K186" s="31"/>
      <c r="L186" s="31"/>
      <c r="M186" s="28"/>
      <c r="N186" s="28"/>
      <c r="O186" s="66"/>
      <c r="P186" s="209"/>
      <c r="Q186" s="209"/>
    </row>
    <row r="187" spans="1:17" ht="60.75" customHeight="1" x14ac:dyDescent="0.25">
      <c r="A187" s="208">
        <v>185</v>
      </c>
      <c r="B187" s="28"/>
      <c r="C187" s="28"/>
      <c r="D187" s="28"/>
      <c r="E187" s="197"/>
      <c r="F187" s="197"/>
      <c r="G187" s="29"/>
      <c r="H187" s="30"/>
      <c r="I187" s="29"/>
      <c r="J187" s="30"/>
      <c r="K187" s="31"/>
      <c r="L187" s="31"/>
      <c r="M187" s="28"/>
      <c r="N187" s="28"/>
      <c r="O187" s="66"/>
      <c r="P187" s="209"/>
      <c r="Q187" s="209"/>
    </row>
    <row r="188" spans="1:17" ht="60.75" customHeight="1" x14ac:dyDescent="0.25">
      <c r="A188" s="208">
        <v>186</v>
      </c>
      <c r="B188" s="28"/>
      <c r="C188" s="28"/>
      <c r="D188" s="28"/>
      <c r="E188" s="197"/>
      <c r="F188" s="197"/>
      <c r="G188" s="29"/>
      <c r="H188" s="30"/>
      <c r="I188" s="29"/>
      <c r="J188" s="30"/>
      <c r="K188" s="31"/>
      <c r="L188" s="31"/>
      <c r="M188" s="28"/>
      <c r="N188" s="28"/>
      <c r="O188" s="66"/>
      <c r="P188" s="209"/>
      <c r="Q188" s="209"/>
    </row>
    <row r="189" spans="1:17" ht="60.75" customHeight="1" x14ac:dyDescent="0.25">
      <c r="A189" s="208">
        <v>187</v>
      </c>
      <c r="B189" s="28"/>
      <c r="C189" s="28"/>
      <c r="D189" s="28"/>
      <c r="E189" s="197"/>
      <c r="F189" s="197"/>
      <c r="G189" s="29"/>
      <c r="H189" s="30"/>
      <c r="I189" s="29"/>
      <c r="J189" s="30"/>
      <c r="K189" s="31"/>
      <c r="L189" s="31"/>
      <c r="M189" s="28"/>
      <c r="N189" s="28"/>
      <c r="O189" s="66"/>
      <c r="P189" s="209"/>
      <c r="Q189" s="209"/>
    </row>
    <row r="190" spans="1:17" ht="60.75" customHeight="1" x14ac:dyDescent="0.25">
      <c r="A190" s="208">
        <v>188</v>
      </c>
      <c r="B190" s="28"/>
      <c r="C190" s="28"/>
      <c r="D190" s="28"/>
      <c r="E190" s="197"/>
      <c r="F190" s="197"/>
      <c r="G190" s="29"/>
      <c r="H190" s="30"/>
      <c r="I190" s="29"/>
      <c r="J190" s="30"/>
      <c r="K190" s="31"/>
      <c r="L190" s="31"/>
      <c r="M190" s="28"/>
      <c r="N190" s="28"/>
      <c r="O190" s="66"/>
      <c r="P190" s="209"/>
      <c r="Q190" s="209"/>
    </row>
    <row r="191" spans="1:17" ht="60.75" customHeight="1" x14ac:dyDescent="0.25">
      <c r="A191" s="208">
        <v>189</v>
      </c>
      <c r="B191" s="28"/>
      <c r="C191" s="28"/>
      <c r="D191" s="28"/>
      <c r="E191" s="197"/>
      <c r="F191" s="197"/>
      <c r="G191" s="29"/>
      <c r="H191" s="30"/>
      <c r="I191" s="29"/>
      <c r="J191" s="30"/>
      <c r="K191" s="31"/>
      <c r="L191" s="31"/>
      <c r="M191" s="28"/>
      <c r="N191" s="28"/>
      <c r="O191" s="66"/>
      <c r="P191" s="209"/>
      <c r="Q191" s="209"/>
    </row>
    <row r="192" spans="1:17" ht="60.75" customHeight="1" x14ac:dyDescent="0.25">
      <c r="A192" s="208">
        <v>190</v>
      </c>
      <c r="B192" s="28"/>
      <c r="C192" s="28"/>
      <c r="D192" s="28"/>
      <c r="E192" s="197"/>
      <c r="F192" s="197"/>
      <c r="G192" s="29"/>
      <c r="H192" s="30"/>
      <c r="I192" s="29"/>
      <c r="J192" s="30"/>
      <c r="K192" s="31"/>
      <c r="L192" s="31"/>
      <c r="M192" s="28"/>
      <c r="N192" s="28"/>
      <c r="O192" s="66"/>
      <c r="P192" s="209"/>
      <c r="Q192" s="209"/>
    </row>
    <row r="193" spans="1:17" ht="60.75" customHeight="1" x14ac:dyDescent="0.25">
      <c r="A193" s="208">
        <v>191</v>
      </c>
      <c r="B193" s="28"/>
      <c r="C193" s="28"/>
      <c r="D193" s="28"/>
      <c r="E193" s="197"/>
      <c r="F193" s="197"/>
      <c r="G193" s="29"/>
      <c r="H193" s="30"/>
      <c r="I193" s="29"/>
      <c r="J193" s="30"/>
      <c r="K193" s="31"/>
      <c r="L193" s="31"/>
      <c r="M193" s="28"/>
      <c r="N193" s="28"/>
      <c r="O193" s="66"/>
      <c r="P193" s="209"/>
      <c r="Q193" s="209"/>
    </row>
    <row r="194" spans="1:17" ht="60.75" customHeight="1" x14ac:dyDescent="0.25">
      <c r="A194" s="208">
        <v>192</v>
      </c>
      <c r="B194" s="28"/>
      <c r="C194" s="28"/>
      <c r="D194" s="28"/>
      <c r="E194" s="197"/>
      <c r="F194" s="197"/>
      <c r="G194" s="29"/>
      <c r="H194" s="30"/>
      <c r="I194" s="29"/>
      <c r="J194" s="30"/>
      <c r="K194" s="31"/>
      <c r="L194" s="31"/>
      <c r="M194" s="28"/>
      <c r="N194" s="28"/>
      <c r="O194" s="66"/>
      <c r="P194" s="209"/>
      <c r="Q194" s="209"/>
    </row>
    <row r="195" spans="1:17" ht="60.75" customHeight="1" x14ac:dyDescent="0.25">
      <c r="A195" s="208">
        <v>193</v>
      </c>
      <c r="B195" s="28"/>
      <c r="C195" s="28"/>
      <c r="D195" s="28"/>
      <c r="E195" s="197"/>
      <c r="F195" s="197"/>
      <c r="G195" s="29"/>
      <c r="H195" s="30"/>
      <c r="I195" s="29"/>
      <c r="J195" s="30"/>
      <c r="K195" s="31"/>
      <c r="L195" s="31"/>
      <c r="M195" s="28"/>
      <c r="N195" s="28"/>
      <c r="O195" s="66"/>
      <c r="P195" s="209"/>
      <c r="Q195" s="209"/>
    </row>
    <row r="196" spans="1:17" ht="60.75" customHeight="1" x14ac:dyDescent="0.25">
      <c r="A196" s="208">
        <v>194</v>
      </c>
      <c r="B196" s="28"/>
      <c r="C196" s="28"/>
      <c r="D196" s="28"/>
      <c r="E196" s="197"/>
      <c r="F196" s="197"/>
      <c r="G196" s="29"/>
      <c r="H196" s="30"/>
      <c r="I196" s="29"/>
      <c r="J196" s="30"/>
      <c r="K196" s="31"/>
      <c r="L196" s="31"/>
      <c r="M196" s="28"/>
      <c r="N196" s="28"/>
      <c r="O196" s="66"/>
      <c r="P196" s="209"/>
      <c r="Q196" s="209"/>
    </row>
    <row r="197" spans="1:17" ht="60.75" customHeight="1" x14ac:dyDescent="0.25">
      <c r="A197" s="208">
        <v>195</v>
      </c>
      <c r="B197" s="28"/>
      <c r="C197" s="28"/>
      <c r="D197" s="28"/>
      <c r="E197" s="197"/>
      <c r="F197" s="197"/>
      <c r="G197" s="29"/>
      <c r="H197" s="30"/>
      <c r="I197" s="29"/>
      <c r="J197" s="30"/>
      <c r="K197" s="31"/>
      <c r="L197" s="31"/>
      <c r="M197" s="28"/>
      <c r="N197" s="28"/>
      <c r="O197" s="66"/>
      <c r="P197" s="209"/>
      <c r="Q197" s="209"/>
    </row>
    <row r="198" spans="1:17" ht="60.75" customHeight="1" x14ac:dyDescent="0.25">
      <c r="A198" s="208">
        <v>196</v>
      </c>
      <c r="B198" s="28"/>
      <c r="C198" s="28"/>
      <c r="D198" s="28"/>
      <c r="E198" s="197"/>
      <c r="F198" s="197"/>
      <c r="G198" s="29"/>
      <c r="H198" s="30"/>
      <c r="I198" s="29"/>
      <c r="J198" s="30"/>
      <c r="K198" s="31"/>
      <c r="L198" s="31"/>
      <c r="M198" s="28"/>
      <c r="N198" s="28"/>
      <c r="O198" s="66"/>
      <c r="P198" s="209"/>
      <c r="Q198" s="209"/>
    </row>
    <row r="199" spans="1:17" ht="60.75" customHeight="1" x14ac:dyDescent="0.25">
      <c r="A199" s="208">
        <v>197</v>
      </c>
      <c r="B199" s="28"/>
      <c r="C199" s="28"/>
      <c r="D199" s="28"/>
      <c r="E199" s="197"/>
      <c r="F199" s="197"/>
      <c r="G199" s="29"/>
      <c r="H199" s="30"/>
      <c r="I199" s="29"/>
      <c r="J199" s="30"/>
      <c r="K199" s="31"/>
      <c r="L199" s="31"/>
      <c r="M199" s="28"/>
      <c r="N199" s="28"/>
      <c r="O199" s="66"/>
      <c r="P199" s="209"/>
      <c r="Q199" s="209"/>
    </row>
    <row r="200" spans="1:17" ht="60.75" customHeight="1" x14ac:dyDescent="0.25">
      <c r="A200" s="208">
        <v>198</v>
      </c>
      <c r="B200" s="28"/>
      <c r="C200" s="28"/>
      <c r="D200" s="28"/>
      <c r="E200" s="197"/>
      <c r="F200" s="197"/>
      <c r="G200" s="29"/>
      <c r="H200" s="30"/>
      <c r="I200" s="29"/>
      <c r="J200" s="30"/>
      <c r="K200" s="31"/>
      <c r="L200" s="31"/>
      <c r="M200" s="28"/>
      <c r="N200" s="28"/>
      <c r="O200" s="66"/>
      <c r="P200" s="209"/>
      <c r="Q200" s="209"/>
    </row>
    <row r="201" spans="1:17" ht="60.75" customHeight="1" x14ac:dyDescent="0.25">
      <c r="A201" s="208">
        <v>199</v>
      </c>
      <c r="B201" s="28"/>
      <c r="C201" s="28"/>
      <c r="D201" s="28"/>
      <c r="E201" s="197"/>
      <c r="F201" s="197"/>
      <c r="G201" s="29"/>
      <c r="H201" s="30"/>
      <c r="I201" s="29"/>
      <c r="J201" s="30"/>
      <c r="K201" s="31"/>
      <c r="L201" s="31"/>
      <c r="M201" s="28"/>
      <c r="N201" s="28"/>
      <c r="O201" s="66"/>
      <c r="P201" s="209"/>
      <c r="Q201" s="209"/>
    </row>
    <row r="202" spans="1:17" ht="60.75" customHeight="1" x14ac:dyDescent="0.25">
      <c r="A202" s="208">
        <v>200</v>
      </c>
      <c r="B202" s="28"/>
      <c r="C202" s="28"/>
      <c r="D202" s="28"/>
      <c r="E202" s="197"/>
      <c r="F202" s="197"/>
      <c r="G202" s="29"/>
      <c r="H202" s="30"/>
      <c r="I202" s="29"/>
      <c r="J202" s="30"/>
      <c r="K202" s="31"/>
      <c r="L202" s="31"/>
      <c r="M202" s="28"/>
      <c r="N202" s="28"/>
      <c r="O202" s="28"/>
      <c r="P202" s="209"/>
      <c r="Q202" s="209"/>
    </row>
    <row r="203" spans="1:17" x14ac:dyDescent="0.25">
      <c r="A203" s="210"/>
      <c r="B203" s="210"/>
      <c r="C203" s="210"/>
      <c r="D203" s="210"/>
      <c r="E203" s="210"/>
      <c r="F203" s="210"/>
      <c r="G203" s="210"/>
      <c r="H203" s="210"/>
      <c r="I203" s="211"/>
      <c r="J203" s="211"/>
      <c r="K203" s="211"/>
      <c r="L203" s="211"/>
      <c r="M203" s="210"/>
      <c r="N203" s="210"/>
      <c r="O203" s="210"/>
      <c r="P203" s="210"/>
      <c r="Q203" s="210"/>
    </row>
    <row r="204" spans="1:17" x14ac:dyDescent="0.25">
      <c r="A204" s="210"/>
      <c r="B204" s="210"/>
      <c r="C204" s="210"/>
      <c r="D204" s="210"/>
      <c r="E204" s="210"/>
      <c r="F204" s="210"/>
      <c r="G204" s="210"/>
      <c r="H204" s="210"/>
      <c r="I204" s="211"/>
      <c r="J204" s="211"/>
      <c r="K204" s="211"/>
      <c r="L204" s="211"/>
      <c r="M204" s="210"/>
      <c r="N204" s="210"/>
      <c r="O204" s="210"/>
      <c r="P204" s="210"/>
      <c r="Q204" s="210"/>
    </row>
    <row r="205" spans="1:17" x14ac:dyDescent="0.25">
      <c r="A205" s="210"/>
      <c r="B205" s="210"/>
      <c r="C205" s="210"/>
      <c r="D205" s="210"/>
      <c r="E205" s="210"/>
      <c r="F205" s="210"/>
      <c r="G205" s="210"/>
      <c r="H205" s="210"/>
      <c r="I205" s="211"/>
      <c r="J205" s="211"/>
      <c r="K205" s="211"/>
      <c r="L205" s="211"/>
      <c r="M205" s="210"/>
      <c r="N205" s="210"/>
      <c r="O205" s="210"/>
      <c r="P205" s="210"/>
      <c r="Q205" s="210"/>
    </row>
  </sheetData>
  <sheetProtection algorithmName="SHA-512" hashValue="jUf17uyAHeV3Ge1YuCEa3r0B7mrWVUIHEgi1UT9C0ATrz/A1YoCaOW/1Ak0CgxsgGz0GDXQtBGpsQMwdpezveg==" saltValue="7RPm9x9/X17HAKLeDp/fQg==" spinCount="100000" sheet="1" formatCells="0"/>
  <mergeCells count="2">
    <mergeCell ref="A1:A2"/>
    <mergeCell ref="B1:Q1"/>
  </mergeCells>
  <conditionalFormatting sqref="E41:F202">
    <cfRule type="containsText" dxfId="106" priority="4" operator="containsText" text="عدم">
      <formula>NOT(ISERROR(SEARCH("عدم",E41)))</formula>
    </cfRule>
  </conditionalFormatting>
  <conditionalFormatting sqref="E31:F31">
    <cfRule type="containsText" dxfId="105" priority="3" operator="containsText" text="عدم">
      <formula>NOT(ISERROR(SEARCH("عدم",E31)))</formula>
    </cfRule>
  </conditionalFormatting>
  <conditionalFormatting sqref="E3:F30">
    <cfRule type="containsText" dxfId="104" priority="2" operator="containsText" text="عدم">
      <formula>NOT(ISERROR(SEARCH("عدم",E3)))</formula>
    </cfRule>
  </conditionalFormatting>
  <conditionalFormatting sqref="E32:F40">
    <cfRule type="containsText" dxfId="103" priority="1" operator="containsText" text="عدم">
      <formula>NOT(ISERROR(SEARCH("عدم",E32)))</formula>
    </cfRule>
  </conditionalFormatting>
  <dataValidations count="1">
    <dataValidation type="whole" allowBlank="1" showInputMessage="1" showErrorMessage="1" error="تاریخ را بصورت 8 رقمی وارد کنید. مثال 13990103" sqref="E3:F202">
      <formula1>9999999</formula1>
      <formula2>99999999</formula2>
    </dataValidation>
  </dataValidations>
  <pageMargins left="0.70866141732283505" right="0.70866141732283505" top="0.74803149606299202" bottom="0.74803149606299202" header="0.31496062992126" footer="0.31496062992126"/>
  <pageSetup paperSize="9" scale="30" fitToHeight="0" orientation="landscape" r:id="rId1"/>
  <headerFooter>
    <oddHeader>&amp;C&amp;"B Titr,Bold"&amp;14اطلاعات فروش/درآمد</oddHead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option!$E$10:$E$13</xm:f>
          </x14:formula1>
          <xm:sqref>C41:C202</xm:sqref>
        </x14:dataValidation>
        <x14:dataValidation type="list" allowBlank="1" showInputMessage="1" showErrorMessage="1">
          <x14:formula1>
            <xm:f>option!$E$15:$E$17</xm:f>
          </x14:formula1>
          <xm:sqref>L41:L202</xm:sqref>
        </x14:dataValidation>
        <x14:dataValidation type="list" allowBlank="1" showInputMessage="1" showErrorMessage="1">
          <x14:formula1>
            <xm:f>option!$E$7:$E$8</xm:f>
          </x14:formula1>
          <xm:sqref>M41:O202</xm:sqref>
        </x14:dataValidation>
        <x14:dataValidation type="list" allowBlank="1" showInputMessage="1" showErrorMessage="1">
          <x14:formula1>
            <xm:f>option!$E$19:$E$22</xm:f>
          </x14:formula1>
          <xm:sqref>K41:K202</xm:sqref>
        </x14:dataValidation>
        <x14:dataValidation type="list" allowBlank="1" showInputMessage="1" showErrorMessage="1">
          <x14:formula1>
            <xm:f>'[107- صنایع ارتباطی آوا.xlsx]option'!#REF!</xm:f>
          </x14:formula1>
          <xm:sqref>M3:O40</xm:sqref>
        </x14:dataValidation>
        <x14:dataValidation type="list" allowBlank="1" showInputMessage="1" showErrorMessage="1">
          <x14:formula1>
            <xm:f>'[107- صنایع ارتباطی آوا.xlsx]option'!#REF!</xm:f>
          </x14:formula1>
          <xm:sqref>L3:L40</xm:sqref>
        </x14:dataValidation>
        <x14:dataValidation type="list" allowBlank="1" showInputMessage="1" showErrorMessage="1">
          <x14:formula1>
            <xm:f>'[107- صنایع ارتباطی آوا.xlsx]option'!#REF!</xm:f>
          </x14:formula1>
          <xm:sqref>K3:K40</xm:sqref>
        </x14:dataValidation>
        <x14:dataValidation type="list" allowBlank="1" showInputMessage="1" showErrorMessage="1">
          <x14:formula1>
            <xm:f>'[107- صنایع ارتباطی آوا.xlsx]option'!#REF!</xm:f>
          </x14:formula1>
          <xm:sqref>C3:C40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راهنما</vt:lpstr>
      <vt:lpstr>1-اطلاعات ثبتی</vt:lpstr>
      <vt:lpstr>2-اطلاعات تماس</vt:lpstr>
      <vt:lpstr>3-سوالات کیفی</vt:lpstr>
      <vt:lpstr>4-اطلاعات هیئت مؤسس-مدیره-سهمدا</vt:lpstr>
      <vt:lpstr>5-اطلاعات کلیه پرسنل</vt:lpstr>
      <vt:lpstr>6-اطلاعات کلیه محصولات - خدمات</vt:lpstr>
      <vt:lpstr>7-پرسشنامه BRL</vt:lpstr>
      <vt:lpstr>8-اطلاعات كليه قراردادها </vt:lpstr>
      <vt:lpstr>9-اطلاعات مالی</vt:lpstr>
      <vt:lpstr>10- اطلاعات اختراع ها و پتنت ها</vt:lpstr>
      <vt:lpstr>11-اطلاعات جایزه و گواهینامه</vt:lpstr>
      <vt:lpstr>12-پیشنهادات و انتقادات</vt:lpstr>
      <vt:lpstr>تقاضانامه پذیرش</vt:lpstr>
      <vt:lpstr>راهنما سطوح</vt:lpstr>
      <vt:lpstr>option</vt:lpstr>
      <vt:lpstr>داوری فنی</vt:lpstr>
      <vt:lpstr>کارنامه جدید</vt:lpstr>
      <vt:lpstr>'7-پرسشنامه BRL'!_ftn1</vt:lpstr>
      <vt:lpstr>'7-پرسشنامه BRL'!_ftn2</vt:lpstr>
      <vt:lpstr>'7-پرسشنامه BRL'!_ftnref1</vt:lpstr>
      <vt:lpstr>'7-پرسشنامه BRL'!_ftnref2</vt:lpstr>
      <vt:lpstr>'1-اطلاعات ثبتی'!Print_Area</vt:lpstr>
      <vt:lpstr>'10- اطلاعات اختراع ها و پتنت ها'!Print_Area</vt:lpstr>
      <vt:lpstr>'12-پیشنهادات و انتقادات'!Print_Area</vt:lpstr>
      <vt:lpstr>'2-اطلاعات تماس'!Print_Area</vt:lpstr>
      <vt:lpstr>'3-سوالات کیفی'!Print_Area</vt:lpstr>
      <vt:lpstr>'4-اطلاعات هیئت مؤسس-مدیره-سهمدا'!Print_Area</vt:lpstr>
      <vt:lpstr>'5-اطلاعات کلیه پرسنل'!Print_Area</vt:lpstr>
      <vt:lpstr>'6-اطلاعات کلیه محصولات - خدمات'!Print_Area</vt:lpstr>
      <vt:lpstr>'9-اطلاعات مالی'!Print_Area</vt:lpstr>
      <vt:lpstr>راهنما!Print_Area</vt:lpstr>
    </vt:vector>
  </TitlesOfParts>
  <Company>Office07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a.saber</dc:creator>
  <cp:lastModifiedBy>Mahdieh RajaBeygi</cp:lastModifiedBy>
  <cp:lastPrinted>2024-04-03T11:24:56Z</cp:lastPrinted>
  <dcterms:created xsi:type="dcterms:W3CDTF">2014-05-12T09:54:58Z</dcterms:created>
  <dcterms:modified xsi:type="dcterms:W3CDTF">2024-05-28T05:01:58Z</dcterms:modified>
  <cp:contentStatus/>
</cp:coreProperties>
</file>